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codeName="ThisWorkbook" defaultThemeVersion="124226"/>
  <xr:revisionPtr revIDLastSave="0" documentId="8_{9EDB66AD-4239-404D-BA7C-C8B16E45FDCA}" xr6:coauthVersionLast="47" xr6:coauthVersionMax="47" xr10:uidLastSave="{00000000-0000-0000-0000-000000000000}"/>
  <bookViews>
    <workbookView xWindow="-110" yWindow="-110" windowWidth="19420" windowHeight="10420" tabRatio="865" xr2:uid="{00000000-000D-0000-FFFF-FFFF00000000}"/>
  </bookViews>
  <sheets>
    <sheet name="ATT H-2A" sheetId="48" r:id="rId1"/>
    <sheet name="1A - ADIT Summary" sheetId="92" r:id="rId2"/>
    <sheet name="1B - ADIT EOY" sheetId="93" r:id="rId3"/>
    <sheet name="1C - ADIT BOY" sheetId="94" r:id="rId4"/>
    <sheet name="1D - ADIT Rate Base Adjustment" sheetId="95" r:id="rId5"/>
    <sheet name="1E - EDIT Amortization" sheetId="96" r:id="rId6"/>
    <sheet name="1F - ADIT Remeasurement" sheetId="97" r:id="rId7"/>
    <sheet name="2 - Other Tax" sheetId="70" r:id="rId8"/>
    <sheet name="3 - Revenue Credits" sheetId="71" r:id="rId9"/>
    <sheet name="Exh E - Cap Add Worksheet" sheetId="55" state="hidden" r:id="rId10"/>
    <sheet name="Exh F - AA-BL Items" sheetId="64" state="hidden" r:id="rId11"/>
    <sheet name="4 - 100 Basis Pt ROE" sheetId="54" r:id="rId12"/>
    <sheet name="5 - Cost Support" sheetId="65" r:id="rId13"/>
    <sheet name="5a - Affiliate Allocations" sheetId="73" r:id="rId14"/>
    <sheet name="6- Reconciliation WS" sheetId="68" r:id="rId15"/>
    <sheet name="7 - Cap Add WS" sheetId="72" r:id="rId16"/>
    <sheet name="8 - Securitization" sheetId="53" r:id="rId17"/>
    <sheet name="9 - Rate Base" sheetId="83" r:id="rId18"/>
    <sheet name="9A - Gross Plant &amp; ARO" sheetId="84" r:id="rId19"/>
    <sheet name="10 - Merger Costs" sheetId="85" r:id="rId20"/>
    <sheet name="11- Depr Rates" sheetId="74"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s>
  <definedNames>
    <definedName name="\0">#REF!</definedName>
    <definedName name="\1">'[1]Header Data'!#REF!</definedName>
    <definedName name="\A">#REF!</definedName>
    <definedName name="\b">#REF!</definedName>
    <definedName name="\C">#REF!</definedName>
    <definedName name="\D">#REF!</definedName>
    <definedName name="\E">#REF!</definedName>
    <definedName name="\f">[2]IS!#REF!</definedName>
    <definedName name="\G">#REF!</definedName>
    <definedName name="\H">#REF!</definedName>
    <definedName name="\I">#REF!</definedName>
    <definedName name="\J">#REF!</definedName>
    <definedName name="\k">[2]IS!#REF!</definedName>
    <definedName name="\L">#REF!</definedName>
    <definedName name="\M">#REF!</definedName>
    <definedName name="\N">#REF!</definedName>
    <definedName name="\O">#REF!</definedName>
    <definedName name="\P">#REF!</definedName>
    <definedName name="\P2">#REF!</definedName>
    <definedName name="\q">'[3]Curr adj - depn basis diff'!#REF!</definedName>
    <definedName name="\R">#REF!</definedName>
    <definedName name="\S">#REF!</definedName>
    <definedName name="\U">#REF!</definedName>
    <definedName name="\W">#REF!</definedName>
    <definedName name="__________________________DAT1">'[4]Cost Center List'!#REF!</definedName>
    <definedName name="__________________________DAT2">#REF!</definedName>
    <definedName name="__________________________DAT3">#REF!</definedName>
    <definedName name="_________________________DAT1">'[4]Cost Center List'!#REF!</definedName>
    <definedName name="_________________________DAT2">#REF!</definedName>
    <definedName name="_________________________DAT3">#REF!</definedName>
    <definedName name="________________________DAT1">'[4]Cost Center List'!#REF!</definedName>
    <definedName name="________________________DAT2">#REF!</definedName>
    <definedName name="________________________DAT3">#REF!</definedName>
    <definedName name="_______________________DAT1">'[4]Cost Center List'!#REF!</definedName>
    <definedName name="_______________________DAT2">#REF!</definedName>
    <definedName name="_______________________DAT3">#REF!</definedName>
    <definedName name="______________________DAT1">'[4]Cost Center List'!#REF!</definedName>
    <definedName name="______________________DAT2">#REF!</definedName>
    <definedName name="______________________DAT3">#REF!</definedName>
    <definedName name="_____________________DAT1">'[4]Cost Center List'!#REF!</definedName>
    <definedName name="_____________________DAT2">#REF!</definedName>
    <definedName name="_____________________DAT3">#REF!</definedName>
    <definedName name="____________________DAT1">'[4]Cost Center List'!#REF!</definedName>
    <definedName name="____________________DAT2">#REF!</definedName>
    <definedName name="____________________DAT3">#REF!</definedName>
    <definedName name="___________________DAT1">'[4]Cost Center List'!#REF!</definedName>
    <definedName name="___________________DAT2">#REF!</definedName>
    <definedName name="___________________DAT3">#REF!</definedName>
    <definedName name="__________________DAT1">'[4]Cost Center List'!#REF!</definedName>
    <definedName name="__________________DAT2">#REF!</definedName>
    <definedName name="__________________DAT3">#REF!</definedName>
    <definedName name="_________________DAT1">'[4]Cost Center List'!#REF!</definedName>
    <definedName name="_________________DAT2">#REF!</definedName>
    <definedName name="_________________DAT3">#REF!</definedName>
    <definedName name="_________________H1">{"'Metretek HTML'!$A$7:$W$42"}</definedName>
    <definedName name="_________________PG1">#REF!</definedName>
    <definedName name="_________________PG2">#REF!</definedName>
    <definedName name="_________________PG3">#REF!</definedName>
    <definedName name="_________________PG4">#REF!</definedName>
    <definedName name="________________DAT1">'[4]Cost Center List'!#REF!</definedName>
    <definedName name="________________DAT10">#REF!</definedName>
    <definedName name="________________DAT11">#REF!</definedName>
    <definedName name="________________DAT12">#REF!</definedName>
    <definedName name="________________DAT13">#REF!</definedName>
    <definedName name="________________DAT14">#REF!</definedName>
    <definedName name="________________DAT15">#REF!</definedName>
    <definedName name="________________DAT16">#REF!</definedName>
    <definedName name="________________DAT17">#REF!</definedName>
    <definedName name="________________DAT18">#REF!</definedName>
    <definedName name="________________DAT2">'[5]Rent Revenue'!#REF!</definedName>
    <definedName name="________________DAT3">#REF!</definedName>
    <definedName name="________________DAT4">#REF!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PG1">#REF!</definedName>
    <definedName name="________________PG2">#REF!</definedName>
    <definedName name="________________PG3">#REF!</definedName>
    <definedName name="________________PG4">#REF!</definedName>
    <definedName name="_______________DAT1">'[4]Cost Center List'!#REF!</definedName>
    <definedName name="_______________DAT10">#REF!</definedName>
    <definedName name="_______________DAT11">#REF!</definedName>
    <definedName name="_______________DAT12">#REF!</definedName>
    <definedName name="_______________DAT13">#REF!</definedName>
    <definedName name="_______________DAT14">#REF!</definedName>
    <definedName name="_______________DAT15">#REF!</definedName>
    <definedName name="_______________DAT16">#REF!</definedName>
    <definedName name="_______________DAT17">#REF!</definedName>
    <definedName name="_______________DAT18">#REF!</definedName>
    <definedName name="_______________DAT2">#REF!</definedName>
    <definedName name="_______________DAT3">#REF!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PG1">#REF!</definedName>
    <definedName name="_______________PG2">#REF!</definedName>
    <definedName name="_______________PG3">#REF!</definedName>
    <definedName name="_______________PG4">#REF!</definedName>
    <definedName name="______________DAT1">'[4]Cost Center List'!#REF!</definedName>
    <definedName name="______________DAT10">#REF!</definedName>
    <definedName name="______________DAT11">#REF!</definedName>
    <definedName name="______________DAT12">#REF!</definedName>
    <definedName name="______________DAT13">#REF!</definedName>
    <definedName name="______________DAT14">#REF!</definedName>
    <definedName name="______________DAT15">#REF!</definedName>
    <definedName name="______________DAT16">#REF!</definedName>
    <definedName name="______________DAT17">#REF!</definedName>
    <definedName name="______________DAT18">#REF!</definedName>
    <definedName name="______________DAT2">#REF!</definedName>
    <definedName name="______________DAT3">#REF!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PG1">#REF!</definedName>
    <definedName name="______________PG2">#REF!</definedName>
    <definedName name="______________PG3">#REF!</definedName>
    <definedName name="______________PG4">#REF!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15">#REF!</definedName>
    <definedName name="_____________DAT16">#REF!</definedName>
    <definedName name="_____________DAT17">#REF!</definedName>
    <definedName name="_____________DAT18">#REF!</definedName>
    <definedName name="_____________DAT2">#REF!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PG1">#REF!</definedName>
    <definedName name="_____________PG2">#REF!</definedName>
    <definedName name="_____________PG3">#REF!</definedName>
    <definedName name="_____________PG4">#REF!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#REF!</definedName>
    <definedName name="____________DAT17">#REF!</definedName>
    <definedName name="____________DAT18">#REF!</definedName>
    <definedName name="____________DAT2">#REF!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PG1">#REF!</definedName>
    <definedName name="____________PG2">#REF!</definedName>
    <definedName name="____________PG3">#REF!</definedName>
    <definedName name="____________PG4">#REF!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#REF!</definedName>
    <definedName name="___________DAT17">#REF!</definedName>
    <definedName name="___________DAT18">#REF!</definedName>
    <definedName name="___________DAT2">#REF!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PG1">#REF!</definedName>
    <definedName name="___________PG2">#REF!</definedName>
    <definedName name="___________PG3">#REF!</definedName>
    <definedName name="___________PG4">#REF!</definedName>
    <definedName name="___________SUM282">'[6]YTD Summary'!#REF!</definedName>
    <definedName name="__________DAT1">#REF!</definedName>
    <definedName name="__________DAT10">#REF!</definedName>
    <definedName name="__________DAT11">#REF!</definedName>
    <definedName name="__________dat1111">[7]Sheet1!$G$2:$G$29</definedName>
    <definedName name="__________DAT12">#REF!</definedName>
    <definedName name="__________DAT13">#REF!</definedName>
    <definedName name="__________DAT14">#REF!</definedName>
    <definedName name="__________DAT15">#REF!</definedName>
    <definedName name="__________DAT16">#REF!</definedName>
    <definedName name="__________DAT17">#REF!</definedName>
    <definedName name="__________DAT18">#REF!</definedName>
    <definedName name="__________DAT19">#REF!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New2">#REF!</definedName>
    <definedName name="__________New3">#REF!</definedName>
    <definedName name="__________New4">#REF!</definedName>
    <definedName name="__________PG1">#REF!</definedName>
    <definedName name="__________PG2">#REF!</definedName>
    <definedName name="__________PG3">#REF!</definedName>
    <definedName name="__________PG4">#REF!</definedName>
    <definedName name="__________PG5">#REF!</definedName>
    <definedName name="__________PG6">#REF!</definedName>
    <definedName name="__________SUM282">'[6]YTD Summary'!#REF!</definedName>
    <definedName name="_________DAT1">#REF!</definedName>
    <definedName name="_________DAT10">#REF!</definedName>
    <definedName name="_________DAT11">#REF!</definedName>
    <definedName name="_________dat1111">[7]Sheet1!$G$2:$G$29</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New2">#REF!</definedName>
    <definedName name="_________New3">#REF!</definedName>
    <definedName name="_________New4">#REF!</definedName>
    <definedName name="_________PG1">#REF!</definedName>
    <definedName name="_________PG2">#REF!</definedName>
    <definedName name="_________PG3">#REF!</definedName>
    <definedName name="_________PG4">#REF!</definedName>
    <definedName name="_________PG5">#REF!</definedName>
    <definedName name="_________PG6">#REF!</definedName>
    <definedName name="_________SUM282">'[6]YTD Summary'!#REF!</definedName>
    <definedName name="________DAT1">#REF!</definedName>
    <definedName name="________DAT10">#REF!</definedName>
    <definedName name="________DAT11">#REF!</definedName>
    <definedName name="________dat1111">[7]Sheet1!$G$2:$G$29</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New2">#REF!</definedName>
    <definedName name="________New3">#REF!</definedName>
    <definedName name="________New4">#REF!</definedName>
    <definedName name="________PG1">#REF!</definedName>
    <definedName name="________PG2">#REF!</definedName>
    <definedName name="________PG3">#REF!</definedName>
    <definedName name="________PG4">#REF!</definedName>
    <definedName name="________PG5">#REF!</definedName>
    <definedName name="________PG6">#REF!</definedName>
    <definedName name="________SUM282">'[8]YTD Summary'!#REF!</definedName>
    <definedName name="________SUM3">'[9]Summ 165_236'!#REF!</definedName>
    <definedName name="________SUM4">'[9]Summ 165_236'!#REF!</definedName>
    <definedName name="_______agr8690">[10]Model!$I$58</definedName>
    <definedName name="_______agr8790">[10]Model!$I$59</definedName>
    <definedName name="_______agr8791">[10]Model!$J$59</definedName>
    <definedName name="_______agr8890">[10]Model!$I$60</definedName>
    <definedName name="_______agr8891">[10]Model!$J$60</definedName>
    <definedName name="_______agr8892">[10]Model!$K$60</definedName>
    <definedName name="_______agr8990">[10]Model!$I$61</definedName>
    <definedName name="_______agr8991">[10]Model!$J$61</definedName>
    <definedName name="_______agr8992">[10]Model!$K$61</definedName>
    <definedName name="_______agr8993">[10]Model!$L$61</definedName>
    <definedName name="_______agr9091">[10]Model!$J$62</definedName>
    <definedName name="_______agr9092">[10]Model!$K$62</definedName>
    <definedName name="_______agr9093">[10]Model!$L$62</definedName>
    <definedName name="_______agr9094">[10]Model!$M$62</definedName>
    <definedName name="_______agr9192">[10]Model!$K$63</definedName>
    <definedName name="_______agr9193">[10]Model!$L$63</definedName>
    <definedName name="_______agr9194">[10]Model!$M$63</definedName>
    <definedName name="_______agr9195">[10]Model!$N$63</definedName>
    <definedName name="_______agr9293">[10]Model!$L$64</definedName>
    <definedName name="_______agr9294">[10]Model!$M$64</definedName>
    <definedName name="_______agr9295">[10]Model!$N$64</definedName>
    <definedName name="_______agr9296">[10]Model!$O$64</definedName>
    <definedName name="_______agr9394">[10]Model!$M$65</definedName>
    <definedName name="_______agr9395">[10]Model!$N$65</definedName>
    <definedName name="_______agr9396">[10]Model!$O$65</definedName>
    <definedName name="_______agr9397">[10]Model!$P$65</definedName>
    <definedName name="_______agr9495">[10]Model!$N$66</definedName>
    <definedName name="_______agr9496">[10]Model!$O$66</definedName>
    <definedName name="_______agr9497">[10]Model!$P$66</definedName>
    <definedName name="_______agr9498">[10]Model!$Q$66</definedName>
    <definedName name="_______agr9596">[10]Model!$O$67</definedName>
    <definedName name="_______agr9597">[10]Model!$P$67</definedName>
    <definedName name="_______agr9598">[10]Model!$Q$67</definedName>
    <definedName name="_______agr9697">[10]Model!$P$68</definedName>
    <definedName name="_______agr9698">[10]Model!$Q$68</definedName>
    <definedName name="_______agr9798">[10]Model!$Q$69</definedName>
    <definedName name="_______DAT1">#REF!</definedName>
    <definedName name="_______DAT10">#REF!</definedName>
    <definedName name="_______DAT11">#REF!</definedName>
    <definedName name="_______dat1111">[7]Sheet1!$G$2:$G$29</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New2">#REF!</definedName>
    <definedName name="_______New3">#REF!</definedName>
    <definedName name="_______New4">#REF!</definedName>
    <definedName name="_______PG1">#REF!</definedName>
    <definedName name="_______PG2">#REF!</definedName>
    <definedName name="_______PG3">#REF!</definedName>
    <definedName name="_______PG4">#REF!</definedName>
    <definedName name="_______PG5">#REF!</definedName>
    <definedName name="_______PG6">#REF!</definedName>
    <definedName name="_______qre84">'[10]QRE''s'!$D$1:$D$65536</definedName>
    <definedName name="_______qre8490">[10]Model!$I$126</definedName>
    <definedName name="_______qre8491">[10]Model!$J$126</definedName>
    <definedName name="_______qre8492">[10]Model!$K$126</definedName>
    <definedName name="_______qre8493">[10]Model!$L$126</definedName>
    <definedName name="_______qre8494">[10]Model!$M$126</definedName>
    <definedName name="_______qre8495">[10]Model!$N$126</definedName>
    <definedName name="_______qre8496">[10]Model!$O$126</definedName>
    <definedName name="_______qre8497">[10]Model!$P$126</definedName>
    <definedName name="_______qre8498">[10]Model!$Q$126</definedName>
    <definedName name="_______qre85">'[10]QRE''s'!$E$1:$E$65536</definedName>
    <definedName name="_______qre8590">[10]Model!$I$127</definedName>
    <definedName name="_______qre8591">[10]Model!$J$127</definedName>
    <definedName name="_______qre8592">[10]Model!$K$127</definedName>
    <definedName name="_______qre8593">[10]Model!$L$127</definedName>
    <definedName name="_______qre8594">[10]Model!$M$127</definedName>
    <definedName name="_______qre8595">[10]Model!$N$127</definedName>
    <definedName name="_______qre8596">[10]Model!$O$127</definedName>
    <definedName name="_______qre8597">[10]Model!$P$127</definedName>
    <definedName name="_______qre8598">[10]Model!$Q$127</definedName>
    <definedName name="_______qre86">'[10]QRE''s'!$F$1:$F$65536</definedName>
    <definedName name="_______qre8690">[10]Model!$I$128</definedName>
    <definedName name="_______qre8691">[10]Model!$J$128</definedName>
    <definedName name="_______qre8692">[10]Model!$K$128</definedName>
    <definedName name="_______qre8693">[10]Model!$L$128</definedName>
    <definedName name="_______qre8694">[10]Model!$M$128</definedName>
    <definedName name="_______qre8695">[10]Model!$N$128</definedName>
    <definedName name="_______qre8696">[10]Model!$O$128</definedName>
    <definedName name="_______qre8697">[10]Model!$P$128</definedName>
    <definedName name="_______qre8698">[10]Model!$Q$128</definedName>
    <definedName name="_______qre87">'[10]QRE''s'!$G$1:$G$65536</definedName>
    <definedName name="_______qre8790">[10]Model!$I$129</definedName>
    <definedName name="_______qre8791">[10]Model!$J$129</definedName>
    <definedName name="_______qre8792">[10]Model!$K$129</definedName>
    <definedName name="_______qre8793">[10]Model!$L$129</definedName>
    <definedName name="_______qre8794">[10]Model!$M$129</definedName>
    <definedName name="_______qre8795">[10]Model!$N$129</definedName>
    <definedName name="_______qre8796">[10]Model!$O$129</definedName>
    <definedName name="_______qre8797">[10]Model!$P$129</definedName>
    <definedName name="_______qre8798">[10]Model!$Q$129</definedName>
    <definedName name="_______qre88">'[10]QRE''s'!$H$1:$H$65536</definedName>
    <definedName name="_______qre8890">[10]Model!$I$130</definedName>
    <definedName name="_______qre8891">[10]Model!$J$130</definedName>
    <definedName name="_______qre8892">[10]Model!$K$130</definedName>
    <definedName name="_______qre8893">[10]Model!$L$130</definedName>
    <definedName name="_______qre8894">[10]Model!$M$130</definedName>
    <definedName name="_______qre8895">[10]Model!$N$130</definedName>
    <definedName name="_______qre8896">[10]Model!$O$130</definedName>
    <definedName name="_______qre8897">[10]Model!$P$130</definedName>
    <definedName name="_______qre8898">[10]Model!$Q$130</definedName>
    <definedName name="_______qre89">'[10]QRE''s'!$I$1:$I$65536</definedName>
    <definedName name="_______qre90">'[10]QRE''s'!$J$1:$J$65536</definedName>
    <definedName name="_______qre91">'[10]QRE''s'!$K$1:$K$65536</definedName>
    <definedName name="_______qre92">'[10]QRE''s'!$L$1:$L$65536</definedName>
    <definedName name="_______qre93">'[10]QRE''s'!$M$1:$M$65536</definedName>
    <definedName name="_______qre94">'[10]QRE''s'!$N$1:$N$65536</definedName>
    <definedName name="_______qre95">'[10]QRE''s'!$O$1:$O$65536</definedName>
    <definedName name="_______qre96">'[10]QRE''s'!$P$1:$P$65536</definedName>
    <definedName name="_______qre97">'[10]QRE''s'!$Q$1:$Q$65536</definedName>
    <definedName name="_______qre98">'[10]QRE''s'!$R$1:$R$65536</definedName>
    <definedName name="_______SUM282">'[6]YTD Summary'!#REF!</definedName>
    <definedName name="_______SUM3">'[9]Summ 165_236'!#REF!</definedName>
    <definedName name="_______SUM4">'[9]Summ 165_236'!#REF!</definedName>
    <definedName name="_______tqc90">'[10]QRE''s'!$J$101</definedName>
    <definedName name="_______tqc91">'[10]QRE''s'!$K$101</definedName>
    <definedName name="_______tqc92">'[10]QRE''s'!$L$101</definedName>
    <definedName name="_______tqc93">'[10]QRE''s'!$M$101</definedName>
    <definedName name="_______tqc94">'[10]QRE''s'!$N$101</definedName>
    <definedName name="_______tqc95">'[10]QRE''s'!$O$101</definedName>
    <definedName name="_______tqc96">'[10]QRE''s'!$P$101</definedName>
    <definedName name="_______tqc97">'[10]QRE''s'!$Q$101</definedName>
    <definedName name="_______tqc98">'[10]QRE''s'!$R$101</definedName>
    <definedName name="_______tql90">'[10]QRE''s'!$J$99</definedName>
    <definedName name="_______tql91">'[10]QRE''s'!$K$99</definedName>
    <definedName name="_______tql92">'[10]QRE''s'!$L$99</definedName>
    <definedName name="_______tql93">'[10]QRE''s'!$M$99</definedName>
    <definedName name="_______tql94">'[10]QRE''s'!$N$99</definedName>
    <definedName name="_______tql95">'[10]QRE''s'!$O$99</definedName>
    <definedName name="_______tql96">'[10]QRE''s'!$P$99</definedName>
    <definedName name="_______tql97">'[10]QRE''s'!$Q$99</definedName>
    <definedName name="_______tql98">'[10]QRE''s'!$R$99</definedName>
    <definedName name="_______tqs90">'[10]QRE''s'!$J$100</definedName>
    <definedName name="_______tqs91">'[10]QRE''s'!$K$100</definedName>
    <definedName name="_______tqs92">'[10]QRE''s'!$L$100</definedName>
    <definedName name="_______tqs93">'[10]QRE''s'!$M$100</definedName>
    <definedName name="_______tqs94">'[10]QRE''s'!$N$100</definedName>
    <definedName name="_______tqs95">'[10]QRE''s'!$O$100</definedName>
    <definedName name="_______tqs96">'[10]QRE''s'!$P$100</definedName>
    <definedName name="_______tqs97">'[10]QRE''s'!$Q$100</definedName>
    <definedName name="_______tqs98">'[10]QRE''s'!$R$100</definedName>
    <definedName name="______agr8690">[10]Model!$I$58</definedName>
    <definedName name="______agr8790">[10]Model!$I$59</definedName>
    <definedName name="______agr8791">[10]Model!$J$59</definedName>
    <definedName name="______agr8890">[10]Model!$I$60</definedName>
    <definedName name="______agr8891">[10]Model!$J$60</definedName>
    <definedName name="______agr8892">[10]Model!$K$60</definedName>
    <definedName name="______agr8990">[10]Model!$I$61</definedName>
    <definedName name="______agr8991">[10]Model!$J$61</definedName>
    <definedName name="______agr8992">[10]Model!$K$61</definedName>
    <definedName name="______agr8993">[10]Model!$L$61</definedName>
    <definedName name="______agr9091">[10]Model!$J$62</definedName>
    <definedName name="______agr9092">[10]Model!$K$62</definedName>
    <definedName name="______agr9093">[10]Model!$L$62</definedName>
    <definedName name="______agr9094">[10]Model!$M$62</definedName>
    <definedName name="______agr9192">[10]Model!$K$63</definedName>
    <definedName name="______agr9193">[10]Model!$L$63</definedName>
    <definedName name="______agr9194">[10]Model!$M$63</definedName>
    <definedName name="______agr9195">[10]Model!$N$63</definedName>
    <definedName name="______agr9293">[10]Model!$L$64</definedName>
    <definedName name="______agr9294">[10]Model!$M$64</definedName>
    <definedName name="______agr9295">[10]Model!$N$64</definedName>
    <definedName name="______agr9296">[10]Model!$O$64</definedName>
    <definedName name="______agr9394">[10]Model!$M$65</definedName>
    <definedName name="______agr9395">[10]Model!$N$65</definedName>
    <definedName name="______agr9396">[10]Model!$O$65</definedName>
    <definedName name="______agr9397">[10]Model!$P$65</definedName>
    <definedName name="______agr9495">[10]Model!$N$66</definedName>
    <definedName name="______agr9496">[10]Model!$O$66</definedName>
    <definedName name="______agr9497">[10]Model!$P$66</definedName>
    <definedName name="______agr9498">[10]Model!$Q$66</definedName>
    <definedName name="______agr9596">[10]Model!$O$67</definedName>
    <definedName name="______agr9597">[10]Model!$P$67</definedName>
    <definedName name="______agr9598">[10]Model!$Q$67</definedName>
    <definedName name="______agr9697">[10]Model!$P$68</definedName>
    <definedName name="______agr9698">[10]Model!$Q$68</definedName>
    <definedName name="______agr9798">[10]Model!$Q$69</definedName>
    <definedName name="______DAT1">#REF!</definedName>
    <definedName name="______DAT10">#REF!</definedName>
    <definedName name="______DAT11">#REF!</definedName>
    <definedName name="______dat1111">[7]Sheet1!$G$2:$G$29</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H1">{"'Metretek HTML'!$A$7:$W$42"}</definedName>
    <definedName name="______New2">#REF!</definedName>
    <definedName name="______New3">#REF!</definedName>
    <definedName name="______New4">#REF!</definedName>
    <definedName name="______PG1">#REF!</definedName>
    <definedName name="______PG2">#REF!</definedName>
    <definedName name="______PG3">#REF!</definedName>
    <definedName name="______PG4">#REF!</definedName>
    <definedName name="______PG5">#REF!</definedName>
    <definedName name="______PG6">#REF!</definedName>
    <definedName name="______qre84">'[10]QRE''s'!$D$1:$D$65536</definedName>
    <definedName name="______qre8490">[10]Model!$I$126</definedName>
    <definedName name="______qre8491">[10]Model!$J$126</definedName>
    <definedName name="______qre8492">[10]Model!$K$126</definedName>
    <definedName name="______qre8493">[10]Model!$L$126</definedName>
    <definedName name="______qre8494">[10]Model!$M$126</definedName>
    <definedName name="______qre8495">[10]Model!$N$126</definedName>
    <definedName name="______qre8496">[10]Model!$O$126</definedName>
    <definedName name="______qre8497">[10]Model!$P$126</definedName>
    <definedName name="______qre8498">[10]Model!$Q$126</definedName>
    <definedName name="______qre85">'[10]QRE''s'!$E$1:$E$65536</definedName>
    <definedName name="______qre8590">[10]Model!$I$127</definedName>
    <definedName name="______qre8591">[10]Model!$J$127</definedName>
    <definedName name="______qre8592">[10]Model!$K$127</definedName>
    <definedName name="______qre8593">[10]Model!$L$127</definedName>
    <definedName name="______qre8594">[10]Model!$M$127</definedName>
    <definedName name="______qre8595">[10]Model!$N$127</definedName>
    <definedName name="______qre8596">[10]Model!$O$127</definedName>
    <definedName name="______qre8597">[10]Model!$P$127</definedName>
    <definedName name="______qre8598">[10]Model!$Q$127</definedName>
    <definedName name="______qre86">'[10]QRE''s'!$F$1:$F$65536</definedName>
    <definedName name="______qre8690">[10]Model!$I$128</definedName>
    <definedName name="______qre8691">[10]Model!$J$128</definedName>
    <definedName name="______qre8692">[10]Model!$K$128</definedName>
    <definedName name="______qre8693">[10]Model!$L$128</definedName>
    <definedName name="______qre8694">[10]Model!$M$128</definedName>
    <definedName name="______qre8695">[10]Model!$N$128</definedName>
    <definedName name="______qre8696">[10]Model!$O$128</definedName>
    <definedName name="______qre8697">[10]Model!$P$128</definedName>
    <definedName name="______qre8698">[10]Model!$Q$128</definedName>
    <definedName name="______qre87">'[10]QRE''s'!$G$1:$G$65536</definedName>
    <definedName name="______qre8790">[10]Model!$I$129</definedName>
    <definedName name="______qre8791">[10]Model!$J$129</definedName>
    <definedName name="______qre8792">[10]Model!$K$129</definedName>
    <definedName name="______qre8793">[10]Model!$L$129</definedName>
    <definedName name="______qre8794">[10]Model!$M$129</definedName>
    <definedName name="______qre8795">[10]Model!$N$129</definedName>
    <definedName name="______qre8796">[10]Model!$O$129</definedName>
    <definedName name="______qre8797">[10]Model!$P$129</definedName>
    <definedName name="______qre8798">[10]Model!$Q$129</definedName>
    <definedName name="______qre88">'[10]QRE''s'!$H$1:$H$65536</definedName>
    <definedName name="______qre8890">[10]Model!$I$130</definedName>
    <definedName name="______qre8891">[10]Model!$J$130</definedName>
    <definedName name="______qre8892">[10]Model!$K$130</definedName>
    <definedName name="______qre8893">[10]Model!$L$130</definedName>
    <definedName name="______qre8894">[10]Model!$M$130</definedName>
    <definedName name="______qre8895">[10]Model!$N$130</definedName>
    <definedName name="______qre8896">[10]Model!$O$130</definedName>
    <definedName name="______qre8897">[10]Model!$P$130</definedName>
    <definedName name="______qre8898">[10]Model!$Q$130</definedName>
    <definedName name="______qre89">'[10]QRE''s'!$I$1:$I$65536</definedName>
    <definedName name="______qre90">'[10]QRE''s'!$J$1:$J$65536</definedName>
    <definedName name="______qre91">'[10]QRE''s'!$K$1:$K$65536</definedName>
    <definedName name="______qre92">'[10]QRE''s'!$L$1:$L$65536</definedName>
    <definedName name="______qre93">'[10]QRE''s'!$M$1:$M$65536</definedName>
    <definedName name="______qre94">'[10]QRE''s'!$N$1:$N$65536</definedName>
    <definedName name="______qre95">'[10]QRE''s'!$O$1:$O$65536</definedName>
    <definedName name="______qre96">'[10]QRE''s'!$P$1:$P$65536</definedName>
    <definedName name="______qre97">'[10]QRE''s'!$Q$1:$Q$65536</definedName>
    <definedName name="______qre98">'[10]QRE''s'!$R$1:$R$65536</definedName>
    <definedName name="______SUM282">'[6]YTD Summary'!#REF!</definedName>
    <definedName name="______SUM3">'[9]Summ 165_236'!#REF!</definedName>
    <definedName name="______SUM4">'[9]Summ 165_236'!#REF!</definedName>
    <definedName name="______tqc90">'[10]QRE''s'!$J$101</definedName>
    <definedName name="______tqc91">'[10]QRE''s'!$K$101</definedName>
    <definedName name="______tqc92">'[10]QRE''s'!$L$101</definedName>
    <definedName name="______tqc93">'[10]QRE''s'!$M$101</definedName>
    <definedName name="______tqc94">'[10]QRE''s'!$N$101</definedName>
    <definedName name="______tqc95">'[10]QRE''s'!$O$101</definedName>
    <definedName name="______tqc96">'[10]QRE''s'!$P$101</definedName>
    <definedName name="______tqc97">'[10]QRE''s'!$Q$101</definedName>
    <definedName name="______tqc98">'[10]QRE''s'!$R$101</definedName>
    <definedName name="______tql90">'[10]QRE''s'!$J$99</definedName>
    <definedName name="______tql91">'[10]QRE''s'!$K$99</definedName>
    <definedName name="______tql92">'[10]QRE''s'!$L$99</definedName>
    <definedName name="______tql93">'[10]QRE''s'!$M$99</definedName>
    <definedName name="______tql94">'[10]QRE''s'!$N$99</definedName>
    <definedName name="______tql95">'[10]QRE''s'!$O$99</definedName>
    <definedName name="______tql96">'[10]QRE''s'!$P$99</definedName>
    <definedName name="______tql97">'[10]QRE''s'!$Q$99</definedName>
    <definedName name="______tql98">'[10]QRE''s'!$R$99</definedName>
    <definedName name="______tqs90">'[10]QRE''s'!$J$100</definedName>
    <definedName name="______tqs91">'[10]QRE''s'!$K$100</definedName>
    <definedName name="______tqs92">'[10]QRE''s'!$L$100</definedName>
    <definedName name="______tqs93">'[10]QRE''s'!$M$100</definedName>
    <definedName name="______tqs94">'[10]QRE''s'!$N$100</definedName>
    <definedName name="______tqs95">'[10]QRE''s'!$O$100</definedName>
    <definedName name="______tqs96">'[10]QRE''s'!$P$100</definedName>
    <definedName name="______tqs97">'[10]QRE''s'!$Q$100</definedName>
    <definedName name="______tqs98">'[10]QRE''s'!$R$100</definedName>
    <definedName name="_____agr8690">[10]Model!$I$58</definedName>
    <definedName name="_____agr8790">[10]Model!$I$59</definedName>
    <definedName name="_____agr8791">[10]Model!$J$59</definedName>
    <definedName name="_____agr8890">[10]Model!$I$60</definedName>
    <definedName name="_____agr8891">[10]Model!$J$60</definedName>
    <definedName name="_____agr8892">[10]Model!$K$60</definedName>
    <definedName name="_____agr8990">[10]Model!$I$61</definedName>
    <definedName name="_____agr8991">[10]Model!$J$61</definedName>
    <definedName name="_____agr8992">[10]Model!$K$61</definedName>
    <definedName name="_____agr8993">[10]Model!$L$61</definedName>
    <definedName name="_____agr9091">[10]Model!$J$62</definedName>
    <definedName name="_____agr9092">[10]Model!$K$62</definedName>
    <definedName name="_____agr9093">[10]Model!$L$62</definedName>
    <definedName name="_____agr9094">[10]Model!$M$62</definedName>
    <definedName name="_____agr9192">[10]Model!$K$63</definedName>
    <definedName name="_____agr9193">[10]Model!$L$63</definedName>
    <definedName name="_____agr9194">[10]Model!$M$63</definedName>
    <definedName name="_____agr9195">[10]Model!$N$63</definedName>
    <definedName name="_____agr9293">[10]Model!$L$64</definedName>
    <definedName name="_____agr9294">[10]Model!$M$64</definedName>
    <definedName name="_____agr9295">[10]Model!$N$64</definedName>
    <definedName name="_____agr9296">[10]Model!$O$64</definedName>
    <definedName name="_____agr9394">[10]Model!$M$65</definedName>
    <definedName name="_____agr9395">[10]Model!$N$65</definedName>
    <definedName name="_____agr9396">[10]Model!$O$65</definedName>
    <definedName name="_____agr9397">[10]Model!$P$65</definedName>
    <definedName name="_____agr9495">[10]Model!$N$66</definedName>
    <definedName name="_____agr9496">[10]Model!$O$66</definedName>
    <definedName name="_____agr9497">[10]Model!$P$66</definedName>
    <definedName name="_____agr9498">[10]Model!$Q$66</definedName>
    <definedName name="_____agr9596">[10]Model!$O$67</definedName>
    <definedName name="_____agr9597">[10]Model!$P$67</definedName>
    <definedName name="_____agr9598">[10]Model!$Q$67</definedName>
    <definedName name="_____agr9697">[10]Model!$P$68</definedName>
    <definedName name="_____agr9698">[10]Model!$Q$68</definedName>
    <definedName name="_____agr9798">[10]Model!$Q$69</definedName>
    <definedName name="_____DAT1">'[11]Cost Center List'!#REF!</definedName>
    <definedName name="_____DAT10">#REF!</definedName>
    <definedName name="_____DAT11">#REF!</definedName>
    <definedName name="_____dat1111">[7]Sheet1!$G$2:$G$29</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DGO2003">#REF!</definedName>
    <definedName name="_____DGO2004">#REF!</definedName>
    <definedName name="_____DGO2005">#REF!</definedName>
    <definedName name="_____DGO2006">#REF!</definedName>
    <definedName name="_____DGO2007">#REF!</definedName>
    <definedName name="_____DGO2008">#REF!</definedName>
    <definedName name="_____H1">{"'Metretek HTML'!$A$7:$W$42"}</definedName>
    <definedName name="_____je1">#REF!</definedName>
    <definedName name="_____JE124">#REF!</definedName>
    <definedName name="_____JE13">#REF!</definedName>
    <definedName name="_____je14">#REF!</definedName>
    <definedName name="_____JE147">#REF!</definedName>
    <definedName name="_____JE16">#REF!</definedName>
    <definedName name="_____JE17">#REF!</definedName>
    <definedName name="_____je2">'[12]JE 120 Jan-Nov Facesheet'!#REF!</definedName>
    <definedName name="_____JE220">#REF!</definedName>
    <definedName name="_____JE230">#REF!</definedName>
    <definedName name="_____JE234">#REF!</definedName>
    <definedName name="_____JE236">#REF!</definedName>
    <definedName name="_____JE237">#REF!</definedName>
    <definedName name="_____JE24">#REF!</definedName>
    <definedName name="_____JE33">#REF!</definedName>
    <definedName name="_____New2">#REF!</definedName>
    <definedName name="_____New3">#REF!</definedName>
    <definedName name="_____New4">#REF!</definedName>
    <definedName name="_____PG1">#REF!</definedName>
    <definedName name="_____PG2">#REF!</definedName>
    <definedName name="_____PG3">#REF!</definedName>
    <definedName name="_____PG4">#REF!</definedName>
    <definedName name="_____PG5">#REF!</definedName>
    <definedName name="_____PG6">#REF!</definedName>
    <definedName name="_____qre84">'[10]QRE''s'!$D$1:$D$65536</definedName>
    <definedName name="_____qre8490">[10]Model!$I$126</definedName>
    <definedName name="_____qre8491">[10]Model!$J$126</definedName>
    <definedName name="_____qre8492">[10]Model!$K$126</definedName>
    <definedName name="_____qre8493">[10]Model!$L$126</definedName>
    <definedName name="_____qre8494">[10]Model!$M$126</definedName>
    <definedName name="_____qre8495">[10]Model!$N$126</definedName>
    <definedName name="_____qre8496">[10]Model!$O$126</definedName>
    <definedName name="_____qre8497">[10]Model!$P$126</definedName>
    <definedName name="_____qre8498">[10]Model!$Q$126</definedName>
    <definedName name="_____qre85">'[10]QRE''s'!$E$1:$E$65536</definedName>
    <definedName name="_____qre8590">[10]Model!$I$127</definedName>
    <definedName name="_____qre8591">[10]Model!$J$127</definedName>
    <definedName name="_____qre8592">[10]Model!$K$127</definedName>
    <definedName name="_____qre8593">[10]Model!$L$127</definedName>
    <definedName name="_____qre8594">[10]Model!$M$127</definedName>
    <definedName name="_____qre8595">[10]Model!$N$127</definedName>
    <definedName name="_____qre8596">[10]Model!$O$127</definedName>
    <definedName name="_____qre8597">[10]Model!$P$127</definedName>
    <definedName name="_____qre8598">[10]Model!$Q$127</definedName>
    <definedName name="_____qre86">'[10]QRE''s'!$F$1:$F$65536</definedName>
    <definedName name="_____qre8690">[10]Model!$I$128</definedName>
    <definedName name="_____qre8691">[10]Model!$J$128</definedName>
    <definedName name="_____qre8692">[10]Model!$K$128</definedName>
    <definedName name="_____qre8693">[10]Model!$L$128</definedName>
    <definedName name="_____qre8694">[10]Model!$M$128</definedName>
    <definedName name="_____qre8695">[10]Model!$N$128</definedName>
    <definedName name="_____qre8696">[10]Model!$O$128</definedName>
    <definedName name="_____qre8697">[10]Model!$P$128</definedName>
    <definedName name="_____qre8698">[10]Model!$Q$128</definedName>
    <definedName name="_____qre87">'[10]QRE''s'!$G$1:$G$65536</definedName>
    <definedName name="_____qre8790">[10]Model!$I$129</definedName>
    <definedName name="_____qre8791">[10]Model!$J$129</definedName>
    <definedName name="_____qre8792">[10]Model!$K$129</definedName>
    <definedName name="_____qre8793">[10]Model!$L$129</definedName>
    <definedName name="_____qre8794">[10]Model!$M$129</definedName>
    <definedName name="_____qre8795">[10]Model!$N$129</definedName>
    <definedName name="_____qre8796">[10]Model!$O$129</definedName>
    <definedName name="_____qre8797">[10]Model!$P$129</definedName>
    <definedName name="_____qre8798">[10]Model!$Q$129</definedName>
    <definedName name="_____qre88">'[10]QRE''s'!$H$1:$H$65536</definedName>
    <definedName name="_____qre8890">[10]Model!$I$130</definedName>
    <definedName name="_____qre8891">[10]Model!$J$130</definedName>
    <definedName name="_____qre8892">[10]Model!$K$130</definedName>
    <definedName name="_____qre8893">[10]Model!$L$130</definedName>
    <definedName name="_____qre8894">[10]Model!$M$130</definedName>
    <definedName name="_____qre8895">[10]Model!$N$130</definedName>
    <definedName name="_____qre8896">[10]Model!$O$130</definedName>
    <definedName name="_____qre8897">[10]Model!$P$130</definedName>
    <definedName name="_____qre8898">[10]Model!$Q$130</definedName>
    <definedName name="_____qre89">'[10]QRE''s'!$I$1:$I$65536</definedName>
    <definedName name="_____qre90">'[10]QRE''s'!$J$1:$J$65536</definedName>
    <definedName name="_____qre91">'[10]QRE''s'!$K$1:$K$65536</definedName>
    <definedName name="_____qre92">'[10]QRE''s'!$L$1:$L$65536</definedName>
    <definedName name="_____qre93">'[10]QRE''s'!$M$1:$M$65536</definedName>
    <definedName name="_____qre94">'[10]QRE''s'!$N$1:$N$65536</definedName>
    <definedName name="_____qre95">'[10]QRE''s'!$O$1:$O$65536</definedName>
    <definedName name="_____qre96">'[10]QRE''s'!$P$1:$P$65536</definedName>
    <definedName name="_____qre97">'[10]QRE''s'!$Q$1:$Q$65536</definedName>
    <definedName name="_____qre98">'[10]QRE''s'!$R$1:$R$65536</definedName>
    <definedName name="_____SUM282">'[6]YTD Summary'!#REF!</definedName>
    <definedName name="_____SUM3">'[13]Summ 165_236'!#REF!</definedName>
    <definedName name="_____SUM4">'[13]Summ 165_236'!#REF!</definedName>
    <definedName name="_____tqc90">'[10]QRE''s'!$J$101</definedName>
    <definedName name="_____tqc91">'[10]QRE''s'!$K$101</definedName>
    <definedName name="_____tqc92">'[10]QRE''s'!$L$101</definedName>
    <definedName name="_____tqc93">'[10]QRE''s'!$M$101</definedName>
    <definedName name="_____tqc94">'[10]QRE''s'!$N$101</definedName>
    <definedName name="_____tqc95">'[10]QRE''s'!$O$101</definedName>
    <definedName name="_____tqc96">'[10]QRE''s'!$P$101</definedName>
    <definedName name="_____tqc97">'[10]QRE''s'!$Q$101</definedName>
    <definedName name="_____tqc98">'[10]QRE''s'!$R$101</definedName>
    <definedName name="_____tql90">'[10]QRE''s'!$J$99</definedName>
    <definedName name="_____tql91">'[10]QRE''s'!$K$99</definedName>
    <definedName name="_____tql92">'[10]QRE''s'!$L$99</definedName>
    <definedName name="_____tql93">'[10]QRE''s'!$M$99</definedName>
    <definedName name="_____tql94">'[10]QRE''s'!$N$99</definedName>
    <definedName name="_____tql95">'[10]QRE''s'!$O$99</definedName>
    <definedName name="_____tql96">'[10]QRE''s'!$P$99</definedName>
    <definedName name="_____tql97">'[10]QRE''s'!$Q$99</definedName>
    <definedName name="_____tql98">'[10]QRE''s'!$R$99</definedName>
    <definedName name="_____tqs90">'[10]QRE''s'!$J$100</definedName>
    <definedName name="_____tqs91">'[10]QRE''s'!$K$100</definedName>
    <definedName name="_____tqs92">'[10]QRE''s'!$L$100</definedName>
    <definedName name="_____tqs93">'[10]QRE''s'!$M$100</definedName>
    <definedName name="_____tqs94">'[10]QRE''s'!$N$100</definedName>
    <definedName name="_____tqs95">'[10]QRE''s'!$O$100</definedName>
    <definedName name="_____tqs96">'[10]QRE''s'!$P$100</definedName>
    <definedName name="_____tqs97">'[10]QRE''s'!$Q$100</definedName>
    <definedName name="_____tqs98">'[10]QRE''s'!$R$100</definedName>
    <definedName name="____agr8690">[10]Model!$I$58</definedName>
    <definedName name="____agr8790">[10]Model!$I$59</definedName>
    <definedName name="____agr8791">[10]Model!$J$59</definedName>
    <definedName name="____agr8890">[10]Model!$I$60</definedName>
    <definedName name="____agr8891">[10]Model!$J$60</definedName>
    <definedName name="____agr8892">[10]Model!$K$60</definedName>
    <definedName name="____agr8990">[10]Model!$I$61</definedName>
    <definedName name="____agr8991">[10]Model!$J$61</definedName>
    <definedName name="____agr8992">[10]Model!$K$61</definedName>
    <definedName name="____agr8993">[10]Model!$L$61</definedName>
    <definedName name="____agr9091">[10]Model!$J$62</definedName>
    <definedName name="____agr9092">[10]Model!$K$62</definedName>
    <definedName name="____agr9093">[10]Model!$L$62</definedName>
    <definedName name="____agr9094">[10]Model!$M$62</definedName>
    <definedName name="____agr9192">[10]Model!$K$63</definedName>
    <definedName name="____agr9193">[10]Model!$L$63</definedName>
    <definedName name="____agr9194">[10]Model!$M$63</definedName>
    <definedName name="____agr9195">[10]Model!$N$63</definedName>
    <definedName name="____agr9293">[10]Model!$L$64</definedName>
    <definedName name="____agr9294">[10]Model!$M$64</definedName>
    <definedName name="____agr9295">[10]Model!$N$64</definedName>
    <definedName name="____agr9296">[10]Model!$O$64</definedName>
    <definedName name="____agr9394">[10]Model!$M$65</definedName>
    <definedName name="____agr9395">[10]Model!$N$65</definedName>
    <definedName name="____agr9396">[10]Model!$O$65</definedName>
    <definedName name="____agr9397">[10]Model!$P$65</definedName>
    <definedName name="____agr9495">[10]Model!$N$66</definedName>
    <definedName name="____agr9496">[10]Model!$O$66</definedName>
    <definedName name="____agr9497">[10]Model!$P$66</definedName>
    <definedName name="____agr9498">[10]Model!$Q$66</definedName>
    <definedName name="____agr9596">[10]Model!$O$67</definedName>
    <definedName name="____agr9597">[10]Model!$P$67</definedName>
    <definedName name="____agr9598">[10]Model!$Q$67</definedName>
    <definedName name="____agr9697">[10]Model!$P$68</definedName>
    <definedName name="____agr9698">[10]Model!$Q$68</definedName>
    <definedName name="____agr9798">[10]Model!$Q$69</definedName>
    <definedName name="____DAT1">#REF!</definedName>
    <definedName name="____DAT10">#REF!</definedName>
    <definedName name="____DAT11">#REF!</definedName>
    <definedName name="____dat1111">[7]Sheet1!$G$2:$G$29</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DGO2003">#REF!</definedName>
    <definedName name="____DGO2004">#REF!</definedName>
    <definedName name="____DGO2005">#REF!</definedName>
    <definedName name="____DGO2006">#REF!</definedName>
    <definedName name="____DGO2007">#REF!</definedName>
    <definedName name="____DGO2008">#REF!</definedName>
    <definedName name="____gas2">#REF!</definedName>
    <definedName name="____gas2006">#REF!</definedName>
    <definedName name="____H1">{"'Metretek HTML'!$A$7:$W$42"}</definedName>
    <definedName name="____je1">#REF!</definedName>
    <definedName name="____JE124">#REF!</definedName>
    <definedName name="____JE13">#REF!</definedName>
    <definedName name="____je14">#REF!</definedName>
    <definedName name="____JE147">#REF!</definedName>
    <definedName name="____JE16">#REF!</definedName>
    <definedName name="____JE17">#REF!</definedName>
    <definedName name="____je2">'[12]JE 120 Jan-Nov Facesheet'!#REF!</definedName>
    <definedName name="____JE220">#REF!</definedName>
    <definedName name="____JE230">#REF!</definedName>
    <definedName name="____JE234">#REF!</definedName>
    <definedName name="____JE236">#REF!</definedName>
    <definedName name="____JE237">#REF!</definedName>
    <definedName name="____JE24">#REF!</definedName>
    <definedName name="____JE33">#REF!</definedName>
    <definedName name="____New2">#REF!</definedName>
    <definedName name="____New3">#REF!</definedName>
    <definedName name="____New4">#REF!</definedName>
    <definedName name="____PG1">#REF!</definedName>
    <definedName name="____PG2">#REF!</definedName>
    <definedName name="____PG3">#REF!</definedName>
    <definedName name="____PG4">#REF!</definedName>
    <definedName name="____PG5">#REF!</definedName>
    <definedName name="____PG6">#REF!</definedName>
    <definedName name="____qre84">'[10]QRE''s'!$D$1:$D$65536</definedName>
    <definedName name="____qre8490">[10]Model!$I$126</definedName>
    <definedName name="____qre8491">[10]Model!$J$126</definedName>
    <definedName name="____qre8492">[10]Model!$K$126</definedName>
    <definedName name="____qre8493">[10]Model!$L$126</definedName>
    <definedName name="____qre8494">[10]Model!$M$126</definedName>
    <definedName name="____qre8495">[10]Model!$N$126</definedName>
    <definedName name="____qre8496">[10]Model!$O$126</definedName>
    <definedName name="____qre8497">[10]Model!$P$126</definedName>
    <definedName name="____qre8498">[10]Model!$Q$126</definedName>
    <definedName name="____qre85">'[10]QRE''s'!$E$1:$E$65536</definedName>
    <definedName name="____qre8590">[10]Model!$I$127</definedName>
    <definedName name="____qre8591">[10]Model!$J$127</definedName>
    <definedName name="____qre8592">[10]Model!$K$127</definedName>
    <definedName name="____qre8593">[10]Model!$L$127</definedName>
    <definedName name="____qre8594">[10]Model!$M$127</definedName>
    <definedName name="____qre8595">[10]Model!$N$127</definedName>
    <definedName name="____qre8596">[10]Model!$O$127</definedName>
    <definedName name="____qre8597">[10]Model!$P$127</definedName>
    <definedName name="____qre8598">[10]Model!$Q$127</definedName>
    <definedName name="____qre86">'[10]QRE''s'!$F$1:$F$65536</definedName>
    <definedName name="____qre8690">[10]Model!$I$128</definedName>
    <definedName name="____qre8691">[10]Model!$J$128</definedName>
    <definedName name="____qre8692">[10]Model!$K$128</definedName>
    <definedName name="____qre8693">[10]Model!$L$128</definedName>
    <definedName name="____qre8694">[10]Model!$M$128</definedName>
    <definedName name="____qre8695">[10]Model!$N$128</definedName>
    <definedName name="____qre8696">[10]Model!$O$128</definedName>
    <definedName name="____qre8697">[10]Model!$P$128</definedName>
    <definedName name="____qre8698">[10]Model!$Q$128</definedName>
    <definedName name="____qre87">'[10]QRE''s'!$G$1:$G$65536</definedName>
    <definedName name="____qre8790">[10]Model!$I$129</definedName>
    <definedName name="____qre8791">[10]Model!$J$129</definedName>
    <definedName name="____qre8792">[10]Model!$K$129</definedName>
    <definedName name="____qre8793">[10]Model!$L$129</definedName>
    <definedName name="____qre8794">[10]Model!$M$129</definedName>
    <definedName name="____qre8795">[10]Model!$N$129</definedName>
    <definedName name="____qre8796">[10]Model!$O$129</definedName>
    <definedName name="____qre8797">[10]Model!$P$129</definedName>
    <definedName name="____qre8798">[10]Model!$Q$129</definedName>
    <definedName name="____qre88">'[10]QRE''s'!$H$1:$H$65536</definedName>
    <definedName name="____qre8890">[10]Model!$I$130</definedName>
    <definedName name="____qre8891">[10]Model!$J$130</definedName>
    <definedName name="____qre8892">[10]Model!$K$130</definedName>
    <definedName name="____qre8893">[10]Model!$L$130</definedName>
    <definedName name="____qre8894">[10]Model!$M$130</definedName>
    <definedName name="____qre8895">[10]Model!$N$130</definedName>
    <definedName name="____qre8896">[10]Model!$O$130</definedName>
    <definedName name="____qre8897">[10]Model!$P$130</definedName>
    <definedName name="____qre8898">[10]Model!$Q$130</definedName>
    <definedName name="____qre89">'[10]QRE''s'!$I$1:$I$65536</definedName>
    <definedName name="____qre90">'[10]QRE''s'!$J$1:$J$65536</definedName>
    <definedName name="____qre91">'[10]QRE''s'!$K$1:$K$65536</definedName>
    <definedName name="____qre92">'[10]QRE''s'!$L$1:$L$65536</definedName>
    <definedName name="____qre93">'[10]QRE''s'!$M$1:$M$65536</definedName>
    <definedName name="____qre94">'[10]QRE''s'!$N$1:$N$65536</definedName>
    <definedName name="____qre95">'[10]QRE''s'!$O$1:$O$65536</definedName>
    <definedName name="____qre96">'[10]QRE''s'!$P$1:$P$65536</definedName>
    <definedName name="____qre97">'[10]QRE''s'!$Q$1:$Q$65536</definedName>
    <definedName name="____qre98">'[10]QRE''s'!$R$1:$R$65536</definedName>
    <definedName name="____SUM282">'[6]YTD Summary'!#REF!</definedName>
    <definedName name="____SUM3">'[9]Summ 165_236'!#REF!</definedName>
    <definedName name="____SUM4">'[9]Summ 165_236'!#REF!</definedName>
    <definedName name="____tqc90">'[10]QRE''s'!$J$101</definedName>
    <definedName name="____tqc91">'[10]QRE''s'!$K$101</definedName>
    <definedName name="____tqc92">'[10]QRE''s'!$L$101</definedName>
    <definedName name="____tqc93">'[10]QRE''s'!$M$101</definedName>
    <definedName name="____tqc94">'[10]QRE''s'!$N$101</definedName>
    <definedName name="____tqc95">'[10]QRE''s'!$O$101</definedName>
    <definedName name="____tqc96">'[10]QRE''s'!$P$101</definedName>
    <definedName name="____tqc97">'[10]QRE''s'!$Q$101</definedName>
    <definedName name="____tqc98">'[10]QRE''s'!$R$101</definedName>
    <definedName name="____tql90">'[10]QRE''s'!$J$99</definedName>
    <definedName name="____tql91">'[10]QRE''s'!$K$99</definedName>
    <definedName name="____tql92">'[10]QRE''s'!$L$99</definedName>
    <definedName name="____tql93">'[10]QRE''s'!$M$99</definedName>
    <definedName name="____tql94">'[10]QRE''s'!$N$99</definedName>
    <definedName name="____tql95">'[10]QRE''s'!$O$99</definedName>
    <definedName name="____tql96">'[10]QRE''s'!$P$99</definedName>
    <definedName name="____tql97">'[10]QRE''s'!$Q$99</definedName>
    <definedName name="____tql98">'[10]QRE''s'!$R$99</definedName>
    <definedName name="____tqs90">'[10]QRE''s'!$J$100</definedName>
    <definedName name="____tqs91">'[10]QRE''s'!$K$100</definedName>
    <definedName name="____tqs92">'[10]QRE''s'!$L$100</definedName>
    <definedName name="____tqs93">'[10]QRE''s'!$M$100</definedName>
    <definedName name="____tqs94">'[10]QRE''s'!$N$100</definedName>
    <definedName name="____tqs95">'[10]QRE''s'!$O$100</definedName>
    <definedName name="____tqs96">'[10]QRE''s'!$P$100</definedName>
    <definedName name="____tqs97">'[10]QRE''s'!$Q$100</definedName>
    <definedName name="____tqs98">'[10]QRE''s'!$R$100</definedName>
    <definedName name="___agr8690">[10]Model!$I$58</definedName>
    <definedName name="___agr8790">[10]Model!$I$59</definedName>
    <definedName name="___agr8791">[10]Model!$J$59</definedName>
    <definedName name="___agr8890">[10]Model!$I$60</definedName>
    <definedName name="___agr8891">[10]Model!$J$60</definedName>
    <definedName name="___agr8892">[10]Model!$K$60</definedName>
    <definedName name="___agr8990">[10]Model!$I$61</definedName>
    <definedName name="___agr8991">[10]Model!$J$61</definedName>
    <definedName name="___agr8992">[10]Model!$K$61</definedName>
    <definedName name="___agr8993">[10]Model!$L$61</definedName>
    <definedName name="___agr9091">[10]Model!$J$62</definedName>
    <definedName name="___agr9092">[10]Model!$K$62</definedName>
    <definedName name="___agr9093">[10]Model!$L$62</definedName>
    <definedName name="___agr9094">[10]Model!$M$62</definedName>
    <definedName name="___agr9192">[10]Model!$K$63</definedName>
    <definedName name="___agr9193">[10]Model!$L$63</definedName>
    <definedName name="___agr9194">[10]Model!$M$63</definedName>
    <definedName name="___agr9195">[10]Model!$N$63</definedName>
    <definedName name="___agr9293">[10]Model!$L$64</definedName>
    <definedName name="___agr9294">[10]Model!$M$64</definedName>
    <definedName name="___agr9295">[10]Model!$N$64</definedName>
    <definedName name="___agr9296">[10]Model!$O$64</definedName>
    <definedName name="___agr9394">[10]Model!$M$65</definedName>
    <definedName name="___agr9395">[10]Model!$N$65</definedName>
    <definedName name="___agr9396">[10]Model!$O$65</definedName>
    <definedName name="___agr9397">[10]Model!$P$65</definedName>
    <definedName name="___agr9495">[10]Model!$N$66</definedName>
    <definedName name="___agr9496">[10]Model!$O$66</definedName>
    <definedName name="___agr9497">[10]Model!$P$66</definedName>
    <definedName name="___agr9498">[10]Model!$Q$66</definedName>
    <definedName name="___agr9596">[10]Model!$O$67</definedName>
    <definedName name="___agr9597">[10]Model!$P$67</definedName>
    <definedName name="___agr9598">[10]Model!$Q$67</definedName>
    <definedName name="___agr9697">[10]Model!$P$68</definedName>
    <definedName name="___agr9698">[10]Model!$Q$68</definedName>
    <definedName name="___agr9798">[10]Model!$Q$69</definedName>
    <definedName name="___DAT1">'[11]Cost Center List'!#REF!</definedName>
    <definedName name="___DAT10">#REF!</definedName>
    <definedName name="___DAT11">#REF!</definedName>
    <definedName name="___dat1111">[7]Sheet1!$G$2:$G$29</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'[5]Rent Revenue'!#REF!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GO2003">#REF!</definedName>
    <definedName name="___DGO2004">#REF!</definedName>
    <definedName name="___DGO2005">#REF!</definedName>
    <definedName name="___DGO2006">#REF!</definedName>
    <definedName name="___DGO2007">#REF!</definedName>
    <definedName name="___DGO2008">#REF!</definedName>
    <definedName name="___gas2">#REF!</definedName>
    <definedName name="___gas2006">#REF!</definedName>
    <definedName name="___H1">{"'Metretek HTML'!$A$7:$W$42"}</definedName>
    <definedName name="___je1">#REF!</definedName>
    <definedName name="___JE124">#REF!</definedName>
    <definedName name="___JE13">#REF!</definedName>
    <definedName name="___je14">#REF!</definedName>
    <definedName name="___JE147">#REF!</definedName>
    <definedName name="___JE16">#REF!</definedName>
    <definedName name="___JE17">#REF!</definedName>
    <definedName name="___je2">'[12]JE 120 Jan-Nov Facesheet'!#REF!</definedName>
    <definedName name="___JE220">#REF!</definedName>
    <definedName name="___JE230">#REF!</definedName>
    <definedName name="___JE234">#REF!</definedName>
    <definedName name="___JE236">#REF!</definedName>
    <definedName name="___JE237">#REF!</definedName>
    <definedName name="___JE24">#REF!</definedName>
    <definedName name="___JE33">#REF!</definedName>
    <definedName name="___New2">#REF!</definedName>
    <definedName name="___New3">#REF!</definedName>
    <definedName name="___New4">#REF!</definedName>
    <definedName name="___PG1">#REF!</definedName>
    <definedName name="___PG2">#REF!</definedName>
    <definedName name="___PG3">#REF!</definedName>
    <definedName name="___PG4">#REF!</definedName>
    <definedName name="___PG5">#REF!</definedName>
    <definedName name="___PG6">#REF!</definedName>
    <definedName name="___PG7">#REF!</definedName>
    <definedName name="___PG8">#REF!</definedName>
    <definedName name="___qre84">'[10]QRE''s'!$D$1:$D$65536</definedName>
    <definedName name="___qre8490">[10]Model!$I$126</definedName>
    <definedName name="___qre8491">[10]Model!$J$126</definedName>
    <definedName name="___qre8492">[10]Model!$K$126</definedName>
    <definedName name="___qre8493">[10]Model!$L$126</definedName>
    <definedName name="___qre8494">[10]Model!$M$126</definedName>
    <definedName name="___qre8495">[10]Model!$N$126</definedName>
    <definedName name="___qre8496">[10]Model!$O$126</definedName>
    <definedName name="___qre8497">[10]Model!$P$126</definedName>
    <definedName name="___qre8498">[10]Model!$Q$126</definedName>
    <definedName name="___qre85">'[10]QRE''s'!$E$1:$E$65536</definedName>
    <definedName name="___qre8590">[10]Model!$I$127</definedName>
    <definedName name="___qre8591">[10]Model!$J$127</definedName>
    <definedName name="___qre8592">[10]Model!$K$127</definedName>
    <definedName name="___qre8593">[10]Model!$L$127</definedName>
    <definedName name="___qre8594">[10]Model!$M$127</definedName>
    <definedName name="___qre8595">[10]Model!$N$127</definedName>
    <definedName name="___qre8596">[10]Model!$O$127</definedName>
    <definedName name="___qre8597">[10]Model!$P$127</definedName>
    <definedName name="___qre8598">[10]Model!$Q$127</definedName>
    <definedName name="___qre86">'[10]QRE''s'!$F$1:$F$65536</definedName>
    <definedName name="___qre8690">[10]Model!$I$128</definedName>
    <definedName name="___qre8691">[10]Model!$J$128</definedName>
    <definedName name="___qre8692">[10]Model!$K$128</definedName>
    <definedName name="___qre8693">[10]Model!$L$128</definedName>
    <definedName name="___qre8694">[10]Model!$M$128</definedName>
    <definedName name="___qre8695">[10]Model!$N$128</definedName>
    <definedName name="___qre8696">[10]Model!$O$128</definedName>
    <definedName name="___qre8697">[10]Model!$P$128</definedName>
    <definedName name="___qre8698">[10]Model!$Q$128</definedName>
    <definedName name="___qre87">'[10]QRE''s'!$G$1:$G$65536</definedName>
    <definedName name="___qre8790">[10]Model!$I$129</definedName>
    <definedName name="___qre8791">[10]Model!$J$129</definedName>
    <definedName name="___qre8792">[10]Model!$K$129</definedName>
    <definedName name="___qre8793">[10]Model!$L$129</definedName>
    <definedName name="___qre8794">[10]Model!$M$129</definedName>
    <definedName name="___qre8795">[10]Model!$N$129</definedName>
    <definedName name="___qre8796">[10]Model!$O$129</definedName>
    <definedName name="___qre8797">[10]Model!$P$129</definedName>
    <definedName name="___qre8798">[10]Model!$Q$129</definedName>
    <definedName name="___qre88">'[10]QRE''s'!$H$1:$H$65536</definedName>
    <definedName name="___qre8890">[10]Model!$I$130</definedName>
    <definedName name="___qre8891">[10]Model!$J$130</definedName>
    <definedName name="___qre8892">[10]Model!$K$130</definedName>
    <definedName name="___qre8893">[10]Model!$L$130</definedName>
    <definedName name="___qre8894">[10]Model!$M$130</definedName>
    <definedName name="___qre8895">[10]Model!$N$130</definedName>
    <definedName name="___qre8896">[10]Model!$O$130</definedName>
    <definedName name="___qre8897">[10]Model!$P$130</definedName>
    <definedName name="___qre8898">[10]Model!$Q$130</definedName>
    <definedName name="___qre89">'[10]QRE''s'!$I$1:$I$65536</definedName>
    <definedName name="___qre90">'[10]QRE''s'!$J$1:$J$65536</definedName>
    <definedName name="___qre91">'[10]QRE''s'!$K$1:$K$65536</definedName>
    <definedName name="___qre92">'[10]QRE''s'!$L$1:$L$65536</definedName>
    <definedName name="___qre93">'[10]QRE''s'!$M$1:$M$65536</definedName>
    <definedName name="___qre94">'[10]QRE''s'!$N$1:$N$65536</definedName>
    <definedName name="___qre95">'[10]QRE''s'!$O$1:$O$65536</definedName>
    <definedName name="___qre96">'[10]QRE''s'!$P$1:$P$65536</definedName>
    <definedName name="___qre97">'[10]QRE''s'!$Q$1:$Q$65536</definedName>
    <definedName name="___qre98">'[10]QRE''s'!$R$1:$R$65536</definedName>
    <definedName name="___SUM282">'[6]YTD Summary'!#REF!</definedName>
    <definedName name="___SUM3">'[9]Summ 165_236'!#REF!</definedName>
    <definedName name="___SUM4">'[9]Summ 165_236'!#REF!</definedName>
    <definedName name="___tqc90">'[10]QRE''s'!$J$101</definedName>
    <definedName name="___tqc91">'[10]QRE''s'!$K$101</definedName>
    <definedName name="___tqc92">'[10]QRE''s'!$L$101</definedName>
    <definedName name="___tqc93">'[10]QRE''s'!$M$101</definedName>
    <definedName name="___tqc94">'[10]QRE''s'!$N$101</definedName>
    <definedName name="___tqc95">'[10]QRE''s'!$O$101</definedName>
    <definedName name="___tqc96">'[10]QRE''s'!$P$101</definedName>
    <definedName name="___tqc97">'[10]QRE''s'!$Q$101</definedName>
    <definedName name="___tqc98">'[10]QRE''s'!$R$101</definedName>
    <definedName name="___tql90">'[10]QRE''s'!$J$99</definedName>
    <definedName name="___tql91">'[10]QRE''s'!$K$99</definedName>
    <definedName name="___tql92">'[10]QRE''s'!$L$99</definedName>
    <definedName name="___tql93">'[10]QRE''s'!$M$99</definedName>
    <definedName name="___tql94">'[10]QRE''s'!$N$99</definedName>
    <definedName name="___tql95">'[10]QRE''s'!$O$99</definedName>
    <definedName name="___tql96">'[10]QRE''s'!$P$99</definedName>
    <definedName name="___tql97">'[10]QRE''s'!$Q$99</definedName>
    <definedName name="___tql98">'[10]QRE''s'!$R$99</definedName>
    <definedName name="___tqs90">'[10]QRE''s'!$J$100</definedName>
    <definedName name="___tqs91">'[10]QRE''s'!$K$100</definedName>
    <definedName name="___tqs92">'[10]QRE''s'!$L$100</definedName>
    <definedName name="___tqs93">'[10]QRE''s'!$M$100</definedName>
    <definedName name="___tqs94">'[10]QRE''s'!$N$100</definedName>
    <definedName name="___tqs95">'[10]QRE''s'!$O$100</definedName>
    <definedName name="___tqs96">'[10]QRE''s'!$P$100</definedName>
    <definedName name="___tqs97">'[10]QRE''s'!$Q$100</definedName>
    <definedName name="___tqs98">'[10]QRE''s'!$R$100</definedName>
    <definedName name="__123Graph_A" hidden="1">'[14]AL2 151'!#REF!</definedName>
    <definedName name="__123Graph_B" localSheetId="18" hidden="1">[15]Inputs!#REF!</definedName>
    <definedName name="__123Graph_B" hidden="1">[15]Inputs!#REF!</definedName>
    <definedName name="__123Graph_C" hidden="1">'[14]AL2 151'!#REF!</definedName>
    <definedName name="__123Graph_D" localSheetId="18" hidden="1">[16]Assump!#REF!</definedName>
    <definedName name="__123Graph_D" hidden="1">[16]Assump!#REF!</definedName>
    <definedName name="__123Graph_E" hidden="1">'[14]AL2 151'!#REF!</definedName>
    <definedName name="__123Graph_F" hidden="1">'[14]AL2 151'!#REF!</definedName>
    <definedName name="__123Graph_X" hidden="1">'[14]AL2 151'!#REF!</definedName>
    <definedName name="__agr8690">[10]Model!$I$58</definedName>
    <definedName name="__agr8790">[10]Model!$I$59</definedName>
    <definedName name="__agr8791">[10]Model!$J$59</definedName>
    <definedName name="__agr8890">[10]Model!$I$60</definedName>
    <definedName name="__agr8891">[10]Model!$J$60</definedName>
    <definedName name="__agr8892">[10]Model!$K$60</definedName>
    <definedName name="__agr8990">[10]Model!$I$61</definedName>
    <definedName name="__agr8991">[10]Model!$J$61</definedName>
    <definedName name="__agr8992">[10]Model!$K$61</definedName>
    <definedName name="__agr8993">[10]Model!$L$61</definedName>
    <definedName name="__agr9091">[10]Model!$J$62</definedName>
    <definedName name="__agr9092">[10]Model!$K$62</definedName>
    <definedName name="__agr9093">[10]Model!$L$62</definedName>
    <definedName name="__agr9094">[10]Model!$M$62</definedName>
    <definedName name="__agr9192">[10]Model!$K$63</definedName>
    <definedName name="__agr9193">[10]Model!$L$63</definedName>
    <definedName name="__agr9194">[10]Model!$M$63</definedName>
    <definedName name="__agr9195">[10]Model!$N$63</definedName>
    <definedName name="__agr9293">[10]Model!$L$64</definedName>
    <definedName name="__agr9294">[10]Model!$M$64</definedName>
    <definedName name="__agr9295">[10]Model!$N$64</definedName>
    <definedName name="__agr9296">[10]Model!$O$64</definedName>
    <definedName name="__agr9394">[10]Model!$M$65</definedName>
    <definedName name="__agr9395">[10]Model!$N$65</definedName>
    <definedName name="__agr9396">[10]Model!$O$65</definedName>
    <definedName name="__agr9397">[10]Model!$P$65</definedName>
    <definedName name="__agr9495">[10]Model!$N$66</definedName>
    <definedName name="__agr9496">[10]Model!$O$66</definedName>
    <definedName name="__agr9497">[10]Model!$P$66</definedName>
    <definedName name="__agr9498">[10]Model!$Q$66</definedName>
    <definedName name="__agr9596">[10]Model!$O$67</definedName>
    <definedName name="__agr9597">[10]Model!$P$67</definedName>
    <definedName name="__agr9598">[10]Model!$Q$67</definedName>
    <definedName name="__agr9697">[10]Model!$P$68</definedName>
    <definedName name="__agr9698">[10]Model!$Q$68</definedName>
    <definedName name="__agr9798">[10]Model!$Q$69</definedName>
    <definedName name="__CPK1">#REF!</definedName>
    <definedName name="__CPK2">#REF!</definedName>
    <definedName name="__CPK3">#REF!</definedName>
    <definedName name="__DAT1">'[11]Cost Center List'!#REF!</definedName>
    <definedName name="__DAT10">#REF!</definedName>
    <definedName name="__DAT11">#REF!</definedName>
    <definedName name="__dat1111">[7]Sheet1!$G$2:$G$29</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GO2003">#REF!</definedName>
    <definedName name="__DGO2004">#REF!</definedName>
    <definedName name="__DGO2005">#REF!</definedName>
    <definedName name="__DGO2006">#REF!</definedName>
    <definedName name="__DGO2007">#REF!</definedName>
    <definedName name="__DGO2008">#REF!</definedName>
    <definedName name="__EGR1">#N/A</definedName>
    <definedName name="__EGR2">#N/A</definedName>
    <definedName name="__EGR3">#N/A</definedName>
    <definedName name="__gas2">#REF!</definedName>
    <definedName name="__gas2006">#REF!</definedName>
    <definedName name="__H1">{"'Metretek HTML'!$A$7:$W$42"}</definedName>
    <definedName name="__je1">#REF!</definedName>
    <definedName name="__JE124">#REF!</definedName>
    <definedName name="__JE13">#REF!</definedName>
    <definedName name="__je14">#REF!</definedName>
    <definedName name="__JE147">#REF!</definedName>
    <definedName name="__JE16">#REF!</definedName>
    <definedName name="__JE17">#REF!</definedName>
    <definedName name="__je2">'[12]JE 120 Jan-Nov Facesheet'!#REF!</definedName>
    <definedName name="__JE220">#REF!</definedName>
    <definedName name="__JE230">#REF!</definedName>
    <definedName name="__JE234">#REF!</definedName>
    <definedName name="__JE236">#REF!</definedName>
    <definedName name="__JE237">#REF!</definedName>
    <definedName name="__JE24">#REF!</definedName>
    <definedName name="__JE33">#REF!</definedName>
    <definedName name="__New2">#REF!</definedName>
    <definedName name="__New3">#REF!</definedName>
    <definedName name="__New4">#REF!</definedName>
    <definedName name="__PG1">#REF!</definedName>
    <definedName name="__PG2">#REF!</definedName>
    <definedName name="__PG3">#REF!</definedName>
    <definedName name="__PG4">#REF!</definedName>
    <definedName name="__PG5">#REF!</definedName>
    <definedName name="__PG6">#REF!</definedName>
    <definedName name="__PG7">#REF!</definedName>
    <definedName name="__PG8">#REF!</definedName>
    <definedName name="__qre84">'[10]QRE''s'!$D$1:$D$65536</definedName>
    <definedName name="__qre8490">[10]Model!$I$126</definedName>
    <definedName name="__qre8491">[10]Model!$J$126</definedName>
    <definedName name="__qre8492">[10]Model!$K$126</definedName>
    <definedName name="__qre8493">[10]Model!$L$126</definedName>
    <definedName name="__qre8494">[10]Model!$M$126</definedName>
    <definedName name="__qre8495">[10]Model!$N$126</definedName>
    <definedName name="__qre8496">[10]Model!$O$126</definedName>
    <definedName name="__qre8497">[10]Model!$P$126</definedName>
    <definedName name="__qre8498">[10]Model!$Q$126</definedName>
    <definedName name="__qre85">'[10]QRE''s'!$E$1:$E$65536</definedName>
    <definedName name="__qre8590">[10]Model!$I$127</definedName>
    <definedName name="__qre8591">[10]Model!$J$127</definedName>
    <definedName name="__qre8592">[10]Model!$K$127</definedName>
    <definedName name="__qre8593">[10]Model!$L$127</definedName>
    <definedName name="__qre8594">[10]Model!$M$127</definedName>
    <definedName name="__qre8595">[10]Model!$N$127</definedName>
    <definedName name="__qre8596">[10]Model!$O$127</definedName>
    <definedName name="__qre8597">[10]Model!$P$127</definedName>
    <definedName name="__qre8598">[10]Model!$Q$127</definedName>
    <definedName name="__qre86">'[10]QRE''s'!$F$1:$F$65536</definedName>
    <definedName name="__qre8690">[10]Model!$I$128</definedName>
    <definedName name="__qre8691">[10]Model!$J$128</definedName>
    <definedName name="__qre8692">[10]Model!$K$128</definedName>
    <definedName name="__qre8693">[10]Model!$L$128</definedName>
    <definedName name="__qre8694">[10]Model!$M$128</definedName>
    <definedName name="__qre8695">[10]Model!$N$128</definedName>
    <definedName name="__qre8696">[10]Model!$O$128</definedName>
    <definedName name="__qre8697">[10]Model!$P$128</definedName>
    <definedName name="__qre8698">[10]Model!$Q$128</definedName>
    <definedName name="__qre87">'[10]QRE''s'!$G$1:$G$65536</definedName>
    <definedName name="__qre8790">[10]Model!$I$129</definedName>
    <definedName name="__qre8791">[10]Model!$J$129</definedName>
    <definedName name="__qre8792">[10]Model!$K$129</definedName>
    <definedName name="__qre8793">[10]Model!$L$129</definedName>
    <definedName name="__qre8794">[10]Model!$M$129</definedName>
    <definedName name="__qre8795">[10]Model!$N$129</definedName>
    <definedName name="__qre8796">[10]Model!$O$129</definedName>
    <definedName name="__qre8797">[10]Model!$P$129</definedName>
    <definedName name="__qre8798">[10]Model!$Q$129</definedName>
    <definedName name="__qre88">'[10]QRE''s'!$H$1:$H$65536</definedName>
    <definedName name="__qre8890">[10]Model!$I$130</definedName>
    <definedName name="__qre8891">[10]Model!$J$130</definedName>
    <definedName name="__qre8892">[10]Model!$K$130</definedName>
    <definedName name="__qre8893">[10]Model!$L$130</definedName>
    <definedName name="__qre8894">[10]Model!$M$130</definedName>
    <definedName name="__qre8895">[10]Model!$N$130</definedName>
    <definedName name="__qre8896">[10]Model!$O$130</definedName>
    <definedName name="__qre8897">[10]Model!$P$130</definedName>
    <definedName name="__qre8898">[10]Model!$Q$130</definedName>
    <definedName name="__qre89">'[10]QRE''s'!$I$1:$I$65536</definedName>
    <definedName name="__qre90">'[10]QRE''s'!$J$1:$J$65536</definedName>
    <definedName name="__qre91">'[10]QRE''s'!$K$1:$K$65536</definedName>
    <definedName name="__qre92">'[10]QRE''s'!$L$1:$L$65536</definedName>
    <definedName name="__qre93">'[10]QRE''s'!$M$1:$M$65536</definedName>
    <definedName name="__qre94">'[10]QRE''s'!$N$1:$N$65536</definedName>
    <definedName name="__qre95">'[10]QRE''s'!$O$1:$O$65536</definedName>
    <definedName name="__qre96">'[10]QRE''s'!$P$1:$P$65536</definedName>
    <definedName name="__qre97">'[10]QRE''s'!$Q$1:$Q$65536</definedName>
    <definedName name="__qre98">'[10]QRE''s'!$R$1:$R$65536</definedName>
    <definedName name="__sam1">#REF!</definedName>
    <definedName name="__ss1">#REF!</definedName>
    <definedName name="__SUM282">'[6]YTD Summary'!#REF!</definedName>
    <definedName name="__SUM3">'[9]Summ 165_236'!#REF!</definedName>
    <definedName name="__SUM4">'[9]Summ 165_236'!#REF!</definedName>
    <definedName name="__tet12" hidden="1">{"assumptions",#N/A,FALSE,"Scenario 1";"valuation",#N/A,FALSE,"Scenario 1"}</definedName>
    <definedName name="__tet5" hidden="1">{"assumptions",#N/A,FALSE,"Scenario 1";"valuation",#N/A,FALSE,"Scenario 1"}</definedName>
    <definedName name="__tqc90">'[10]QRE''s'!$J$101</definedName>
    <definedName name="__tqc91">'[10]QRE''s'!$K$101</definedName>
    <definedName name="__tqc92">'[10]QRE''s'!$L$101</definedName>
    <definedName name="__tqc93">'[10]QRE''s'!$M$101</definedName>
    <definedName name="__tqc94">'[10]QRE''s'!$N$101</definedName>
    <definedName name="__tqc95">'[10]QRE''s'!$O$101</definedName>
    <definedName name="__tqc96">'[10]QRE''s'!$P$101</definedName>
    <definedName name="__tqc97">'[10]QRE''s'!$Q$101</definedName>
    <definedName name="__tqc98">'[10]QRE''s'!$R$101</definedName>
    <definedName name="__tql90">'[10]QRE''s'!$J$99</definedName>
    <definedName name="__tql91">'[10]QRE''s'!$K$99</definedName>
    <definedName name="__tql92">'[10]QRE''s'!$L$99</definedName>
    <definedName name="__tql93">'[10]QRE''s'!$M$99</definedName>
    <definedName name="__tql94">'[10]QRE''s'!$N$99</definedName>
    <definedName name="__tql95">'[10]QRE''s'!$O$99</definedName>
    <definedName name="__tql96">'[10]QRE''s'!$P$99</definedName>
    <definedName name="__tql97">'[10]QRE''s'!$Q$99</definedName>
    <definedName name="__tql98">'[10]QRE''s'!$R$99</definedName>
    <definedName name="__tqs90">'[10]QRE''s'!$J$100</definedName>
    <definedName name="__tqs91">'[10]QRE''s'!$K$100</definedName>
    <definedName name="__tqs92">'[10]QRE''s'!$L$100</definedName>
    <definedName name="__tqs93">'[10]QRE''s'!$M$100</definedName>
    <definedName name="__tqs94">'[10]QRE''s'!$N$100</definedName>
    <definedName name="__tqs95">'[10]QRE''s'!$O$100</definedName>
    <definedName name="__tqs96">'[10]QRE''s'!$P$100</definedName>
    <definedName name="__tqs97">'[10]QRE''s'!$Q$100</definedName>
    <definedName name="__tqs98">'[10]QRE''s'!$R$100</definedName>
    <definedName name="_1__123Graph_ACONTRACT_BY_B_U" hidden="1">'[10]QRE Charts'!$D$275:$Q$275</definedName>
    <definedName name="_10__123Graph_AWAGES_BY_B_U" hidden="1">'[17]QRE Charts'!$D$223:$R$223</definedName>
    <definedName name="_10__123Graph_BQRE_S_BY_TYPE" hidden="1">'[10]QRE''s'!$D$100:$R$100</definedName>
    <definedName name="_11__123Graph_BCONTRACT_BY_B_U" hidden="1">'[17]QRE Charts'!$D$276:$Q$276</definedName>
    <definedName name="_11__123Graph_BSENS_COMPARISON" hidden="1">'[10]QRE Charts'!$E$366:$O$366</definedName>
    <definedName name="_12__123Graph_BQRE_S_BY_CO." hidden="1">'[17]QRE Charts'!$D$302:$R$302</definedName>
    <definedName name="_12__123Graph_BSUPPLIES_BY_B_U" hidden="1">'[10]QRE Charts'!$D$250:$Q$250</definedName>
    <definedName name="_123Graph_B.1" hidden="1">#REF!</definedName>
    <definedName name="_13__123Graph_BQRE_S_BY_TYPE" hidden="1">'[17]QRE''s'!$D$100:$R$100</definedName>
    <definedName name="_13__123Graph_BTAX_CREDIT" hidden="1">'[10]QRE Charts'!$E$332:$E$342</definedName>
    <definedName name="_14__123Graph_BSENS_COMPARISON" hidden="1">'[17]QRE Charts'!$E$366:$O$366</definedName>
    <definedName name="_14__123Graph_BWAGES_BY_B_U" hidden="1">'[10]QRE Charts'!$D$224:$R$224</definedName>
    <definedName name="_15__123Graph_BSUPPLIES_BY_B_U" hidden="1">'[17]QRE Charts'!$D$250:$Q$250</definedName>
    <definedName name="_15__123Graph_CCONTRACT_BY_B_U" hidden="1">'[10]QRE Charts'!$D$277:$Q$277</definedName>
    <definedName name="_16__123Graph_BTAX_CREDIT" hidden="1">'[17]QRE Charts'!$E$332:$E$342</definedName>
    <definedName name="_16__123Graph_CQRE_S_BY_CO." hidden="1">'[10]QRE Charts'!$D$303:$R$303</definedName>
    <definedName name="_17__123Graph_BWAGES_BY_B_U" hidden="1">'[17]QRE Charts'!$D$224:$R$224</definedName>
    <definedName name="_17__123Graph_CQRE_S_BY_TYPE" hidden="1">'[10]QRE''s'!$D$101:$R$101</definedName>
    <definedName name="_18__123Graph_CCONTRACT_BY_B_U" hidden="1">'[17]QRE Charts'!$D$277:$Q$277</definedName>
    <definedName name="_18__123Graph_CSENS_COMPARISON" hidden="1">'[10]QRE Charts'!$E$367:$O$367</definedName>
    <definedName name="_19__123Graph_CQRE_S_BY_CO." hidden="1">'[17]QRE Charts'!$D$303:$R$303</definedName>
    <definedName name="_19__123Graph_CSUPPLIES_BY_B_U" hidden="1">'[10]QRE Charts'!$D$251:$Q$251</definedName>
    <definedName name="_1JE220_WP">#REF!</definedName>
    <definedName name="_1K" localSheetId="19" hidden="1">[18]Masterdata!#REF!</definedName>
    <definedName name="_1K" localSheetId="18" hidden="1">[18]Masterdata!#REF!</definedName>
    <definedName name="_1K" hidden="1">[18]Masterdata!#REF!</definedName>
    <definedName name="_2__123Graph_AQRE_S_BY_CO." hidden="1">'[10]QRE Charts'!$D$301:$R$301</definedName>
    <definedName name="_20__123Graph_CQRE_S_BY_TYPE" hidden="1">'[17]QRE''s'!$D$101:$R$101</definedName>
    <definedName name="_20__123Graph_CWAGES_BY_B_U" hidden="1">'[10]QRE Charts'!$D$225:$R$225</definedName>
    <definedName name="_21__123Graph_CSENS_COMPARISON" hidden="1">'[17]QRE Charts'!$E$367:$O$367</definedName>
    <definedName name="_21__123Graph_DCONTRACT_BY_B_U" hidden="1">'[10]QRE Charts'!$D$278:$Q$278</definedName>
    <definedName name="_22__123Graph_CSUPPLIES_BY_B_U" hidden="1">'[17]QRE Charts'!$D$251:$Q$251</definedName>
    <definedName name="_22__123Graph_DQRE_S_BY_CO." hidden="1">'[10]QRE Charts'!$D$304:$R$304</definedName>
    <definedName name="_23__123Graph_CWAGES_BY_B_U" hidden="1">'[17]QRE Charts'!$D$225:$R$225</definedName>
    <definedName name="_23__123Graph_DSUPPLIES_BY_B_U" hidden="1">'[10]QRE Charts'!$D$252:$Q$252</definedName>
    <definedName name="_24__123Graph_DCONTRACT_BY_B_U" hidden="1">'[17]QRE Charts'!$D$278:$Q$278</definedName>
    <definedName name="_24__123Graph_DWAGES_BY_B_U" hidden="1">'[10]QRE Charts'!$D$226:$R$226</definedName>
    <definedName name="_25__123Graph_DQRE_S_BY_CO." hidden="1">'[17]QRE Charts'!$D$304:$R$304</definedName>
    <definedName name="_25__123Graph_ECONTRACT_BY_B_U" hidden="1">'[10]QRE Charts'!$D$279:$Q$279</definedName>
    <definedName name="_26__123Graph_DSUPPLIES_BY_B_U" hidden="1">'[17]QRE Charts'!$D$252:$Q$252</definedName>
    <definedName name="_26__123Graph_EQRE_S_BY_CO." hidden="1">'[10]QRE Charts'!$D$305:$R$305</definedName>
    <definedName name="_27__123Graph_DWAGES_BY_B_U" hidden="1">'[17]QRE Charts'!$D$226:$R$226</definedName>
    <definedName name="_27__123Graph_ESUPPLIES_BY_B_U" hidden="1">'[10]QRE Charts'!$D$253:$Q$253</definedName>
    <definedName name="_28__123Graph_ECONTRACT_BY_B_U" hidden="1">'[17]QRE Charts'!$D$279:$Q$279</definedName>
    <definedName name="_28__123Graph_EWAGES_BY_B_U" hidden="1">'[10]QRE Charts'!$D$227:$R$227</definedName>
    <definedName name="_29__123Graph_EQRE_S_BY_CO." hidden="1">'[17]QRE Charts'!$D$305:$R$305</definedName>
    <definedName name="_29__123Graph_FCONTRACT_BY_B_U" hidden="1">'[10]QRE Charts'!$D$280:$Q$280</definedName>
    <definedName name="_2JE220_WP">#REF!</definedName>
    <definedName name="_2K" localSheetId="19" hidden="1">[18]Masterdata!#REF!</definedName>
    <definedName name="_2K" localSheetId="18" hidden="1">[18]Masterdata!#REF!</definedName>
    <definedName name="_2K" hidden="1">[18]Masterdata!#REF!</definedName>
    <definedName name="_2QTR">#REF!</definedName>
    <definedName name="_2S" localSheetId="19" hidden="1">[18]Masterdata!#REF!</definedName>
    <definedName name="_2S" localSheetId="18" hidden="1">[18]Masterdata!#REF!</definedName>
    <definedName name="_2S" hidden="1">[18]Masterdata!#REF!</definedName>
    <definedName name="_3_">[2]IS!#REF!</definedName>
    <definedName name="_3__123Graph_AQRE_S_BY_TYPE" hidden="1">'[10]QRE''s'!$D$99:$R$99</definedName>
    <definedName name="_30__123Graph_ESUPPLIES_BY_B_U" hidden="1">'[17]QRE Charts'!$D$253:$Q$253</definedName>
    <definedName name="_30__123Graph_FQRE_S_BY_CO." hidden="1">'[10]QRE Charts'!$D$306:$R$306</definedName>
    <definedName name="_31__123Graph_EWAGES_BY_B_U" hidden="1">'[17]QRE Charts'!$D$227:$R$227</definedName>
    <definedName name="_31__123Graph_FSUPPLIES_BY_B_U" hidden="1">'[10]QRE Charts'!$D$254:$Q$254</definedName>
    <definedName name="_32__123Graph_FCONTRACT_BY_B_U" hidden="1">'[17]QRE Charts'!$D$280:$Q$280</definedName>
    <definedName name="_32__123Graph_FWAGES_BY_B_U" hidden="1">'[10]QRE Charts'!$D$228:$R$228</definedName>
    <definedName name="_33__123Graph_FQRE_S_BY_CO." hidden="1">'[17]QRE Charts'!$D$306:$R$306</definedName>
    <definedName name="_33__123Graph_XCONTRACT_BY_B_U" hidden="1">'[10]QRE Charts'!$D$222:$R$222</definedName>
    <definedName name="_34__123Graph_FSUPPLIES_BY_B_U" hidden="1">'[17]QRE Charts'!$D$254:$Q$254</definedName>
    <definedName name="_34__123Graph_XQRE_S_BY_CO." hidden="1">'[10]QRE Charts'!$D$222:$R$222</definedName>
    <definedName name="_35__123Graph_FWAGES_BY_B_U" hidden="1">'[17]QRE Charts'!$D$228:$R$228</definedName>
    <definedName name="_35__123Graph_XQRE_S_BY_TYPE" hidden="1">'[10]QRE Charts'!$D$222:$R$222</definedName>
    <definedName name="_36__123Graph_XCONTRACT_BY_B_U" hidden="1">'[17]QRE Charts'!$D$222:$R$222</definedName>
    <definedName name="_36__123Graph_XSUPPLIES_BY_B_U" hidden="1">'[10]QRE Charts'!$D$222:$R$222</definedName>
    <definedName name="_37__123Graph_XQRE_S_BY_CO." hidden="1">'[17]QRE Charts'!$D$222:$R$222</definedName>
    <definedName name="_37__123Graph_XTAX_CREDIT" hidden="1">'[10]QRE Charts'!$C$332:$C$342</definedName>
    <definedName name="_38__123Graph_XQRE_S_BY_TYPE" hidden="1">'[17]QRE Charts'!$D$222:$R$222</definedName>
    <definedName name="_39__123Graph_XSUPPLIES_BY_B_U" hidden="1">'[17]QRE Charts'!$D$222:$R$222</definedName>
    <definedName name="_4__123Graph_ACONTRACT_BY_B_U" hidden="1">'[17]QRE Charts'!$D$275:$Q$275</definedName>
    <definedName name="_4__123Graph_ASENS_COMPARISON" hidden="1">'[10]QRE Charts'!$E$365:$O$365</definedName>
    <definedName name="_40__123Graph_XTAX_CREDIT" hidden="1">'[17]QRE Charts'!$C$332:$C$342</definedName>
    <definedName name="_4JE220_WP">#REF!</definedName>
    <definedName name="_4S" localSheetId="19" hidden="1">[18]Masterdata!#REF!</definedName>
    <definedName name="_4S" localSheetId="18" hidden="1">[18]Masterdata!#REF!</definedName>
    <definedName name="_4S" hidden="1">[18]Masterdata!#REF!</definedName>
    <definedName name="_5__123Graph_AQRE_S_BY_CO." hidden="1">'[17]QRE Charts'!$D$301:$R$301</definedName>
    <definedName name="_5__123Graph_ASUPPLIES_BY_B_U" hidden="1">'[10]QRE Charts'!$D$249:$Q$249</definedName>
    <definedName name="_6__123Graph_AQRE_S_BY_TYPE" hidden="1">'[17]QRE''s'!$D$99:$R$99</definedName>
    <definedName name="_6__123Graph_ATAX_CREDIT" hidden="1">'[10]QRE Charts'!$D$332:$D$342</definedName>
    <definedName name="_6501">#REF!</definedName>
    <definedName name="_6532">#REF!</definedName>
    <definedName name="_6533">#REF!</definedName>
    <definedName name="_6540">#REF!</definedName>
    <definedName name="_6543">#REF!</definedName>
    <definedName name="_6546">#REF!</definedName>
    <definedName name="_7__123Graph_ASENS_COMPARISON" hidden="1">'[17]QRE Charts'!$E$365:$O$365</definedName>
    <definedName name="_7__123Graph_AWAGES_BY_B_U" hidden="1">'[10]QRE Charts'!$D$223:$R$223</definedName>
    <definedName name="_8__123Graph_ASUPPLIES_BY_B_U" hidden="1">'[17]QRE Charts'!$D$249:$Q$249</definedName>
    <definedName name="_8__123Graph_BCONTRACT_BY_B_U" hidden="1">'[10]QRE Charts'!$D$276:$Q$276</definedName>
    <definedName name="_84_PHASE1">[10]Comparison!$E$9:$E$165</definedName>
    <definedName name="_85_PHASE1">[10]Comparison!$I$9:$I$165</definedName>
    <definedName name="_86_PHASE1">[10]Comparison!$M$9:$M$165</definedName>
    <definedName name="_87_PHASE1">[10]Comparison!$Q$9:$Q$165</definedName>
    <definedName name="_88_PHASE1">[10]Comparison!$U$9:$U$165</definedName>
    <definedName name="_88TOTALS">#REF!</definedName>
    <definedName name="_89_PHASE1">[10]Comparison!$AD$9:$AD$165</definedName>
    <definedName name="_9__123Graph_ATAX_CREDIT" hidden="1">'[17]QRE Charts'!$D$332:$D$342</definedName>
    <definedName name="_9__123Graph_BQRE_S_BY_CO." hidden="1">'[10]QRE Charts'!$D$302:$R$302</definedName>
    <definedName name="_90_PHASE1">[10]Comparison!$AH$9:$AH$165</definedName>
    <definedName name="_91_PHASE1">[10]Comparison!$AL$9:$AL$165</definedName>
    <definedName name="_92_PHASE1">[10]Comparison!$AP$9:$AP$165</definedName>
    <definedName name="_93_PHASE1">[10]Comparison!$AT$9:$AT$165</definedName>
    <definedName name="_94_PHASE1">[10]Comparison!$AX$9:$AX$165</definedName>
    <definedName name="_95_PHASE1">[10]Comparison!$BB$9:$BB$165</definedName>
    <definedName name="_96_PHASE1">[10]Comparison!$BF$9:$BF$165</definedName>
    <definedName name="_97_PHASE1">[10]Comparison!$BJ$9:$BJ$165</definedName>
    <definedName name="_98_PHASE1">[10]Comparison!$BN$9:$BN$165</definedName>
    <definedName name="_agr100101">#REF!</definedName>
    <definedName name="_agr100102">#REF!</definedName>
    <definedName name="_agr100103">#REF!</definedName>
    <definedName name="_agr101102">#REF!</definedName>
    <definedName name="_agr101103">#REF!</definedName>
    <definedName name="_agr102103">#REF!</definedName>
    <definedName name="_agr8590">#REF!</definedName>
    <definedName name="_agr8690">[10]Model!$I$58</definedName>
    <definedName name="_agr8691">#REF!</definedName>
    <definedName name="_agr8790">[10]Model!$I$59</definedName>
    <definedName name="_agr8791">[10]Model!$J$59</definedName>
    <definedName name="_agr8792">#REF!</definedName>
    <definedName name="_agr8890">[10]Model!$I$60</definedName>
    <definedName name="_agr8891">[10]Model!$J$60</definedName>
    <definedName name="_agr8892">[10]Model!$K$60</definedName>
    <definedName name="_agr8893">#REF!</definedName>
    <definedName name="_agr8990">[10]Model!$I$61</definedName>
    <definedName name="_agr8991">[10]Model!$J$61</definedName>
    <definedName name="_agr8992">[10]Model!$K$61</definedName>
    <definedName name="_agr8993">[10]Model!$L$61</definedName>
    <definedName name="_agr8994">#REF!</definedName>
    <definedName name="_agr9091">[10]Model!$J$62</definedName>
    <definedName name="_agr9092">[10]Model!$K$62</definedName>
    <definedName name="_agr9093">[10]Model!$L$62</definedName>
    <definedName name="_agr9094">[10]Model!$M$62</definedName>
    <definedName name="_agr9095">#REF!</definedName>
    <definedName name="_agr9192">[10]Model!$K$63</definedName>
    <definedName name="_agr9193">[10]Model!$L$63</definedName>
    <definedName name="_agr9194">[10]Model!$M$63</definedName>
    <definedName name="_agr9195">[10]Model!$N$63</definedName>
    <definedName name="_agr9196">#REF!</definedName>
    <definedName name="_agr9293">[10]Model!$L$64</definedName>
    <definedName name="_agr9294">[10]Model!$M$64</definedName>
    <definedName name="_agr9295">[10]Model!$N$64</definedName>
    <definedName name="_agr9296">[10]Model!$O$64</definedName>
    <definedName name="_agr9297">#REF!</definedName>
    <definedName name="_agr9394">[10]Model!$M$65</definedName>
    <definedName name="_agr9395">[10]Model!$N$65</definedName>
    <definedName name="_agr9396">[10]Model!$O$65</definedName>
    <definedName name="_agr9397">[10]Model!$P$65</definedName>
    <definedName name="_agr9398">#REF!</definedName>
    <definedName name="_agr9495">[10]Model!$N$66</definedName>
    <definedName name="_agr9496">[10]Model!$O$66</definedName>
    <definedName name="_agr9497">[10]Model!$P$66</definedName>
    <definedName name="_agr9498">[10]Model!$Q$66</definedName>
    <definedName name="_agr9499">#REF!</definedName>
    <definedName name="_agr95100">#REF!</definedName>
    <definedName name="_agr9596">[10]Model!$O$67</definedName>
    <definedName name="_agr9597">[10]Model!$P$67</definedName>
    <definedName name="_agr9598">[10]Model!$Q$67</definedName>
    <definedName name="_agr9599">#REF!</definedName>
    <definedName name="_agr96100">#REF!</definedName>
    <definedName name="_agr96101">#REF!</definedName>
    <definedName name="_agr9697">[10]Model!$P$68</definedName>
    <definedName name="_agr9698">[10]Model!$Q$68</definedName>
    <definedName name="_agr9699">#REF!</definedName>
    <definedName name="_agr97100">#REF!</definedName>
    <definedName name="_agr97101">#REF!</definedName>
    <definedName name="_agr97102">#REF!</definedName>
    <definedName name="_agr9798">[10]Model!$Q$69</definedName>
    <definedName name="_agr9799">#REF!</definedName>
    <definedName name="_agr98100">#REF!</definedName>
    <definedName name="_agr98101">#REF!</definedName>
    <definedName name="_agr98102">#REF!</definedName>
    <definedName name="_agr98103">#REF!</definedName>
    <definedName name="_agr9899">#REF!</definedName>
    <definedName name="_agr99100">#REF!</definedName>
    <definedName name="_agr99101">#REF!</definedName>
    <definedName name="_agr99102">#REF!</definedName>
    <definedName name="_agr99103">#REF!</definedName>
    <definedName name="_cal1">#REF!</definedName>
    <definedName name="_cal2">#REF!</definedName>
    <definedName name="_cal3">#REF!</definedName>
    <definedName name="_cal4">#REF!</definedName>
    <definedName name="_cal5">#REF!</definedName>
    <definedName name="_cal6">#REF!</definedName>
    <definedName name="_CLI1">#REF!</definedName>
    <definedName name="_CLI10">#REF!</definedName>
    <definedName name="_CLI2">#REF!</definedName>
    <definedName name="_CPK1">#REF!</definedName>
    <definedName name="_CPK2">#REF!</definedName>
    <definedName name="_CPK3">#REF!</definedName>
    <definedName name="_DAT1">'[4]Cost Center List'!#REF!</definedName>
    <definedName name="_DAT10">#REF!</definedName>
    <definedName name="_DAT11">#REF!</definedName>
    <definedName name="_dat1111">[7]Sheet1!$G$2:$G$29</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GO2003">#REF!</definedName>
    <definedName name="_DGO2004">#REF!</definedName>
    <definedName name="_DGO2005">#REF!</definedName>
    <definedName name="_DGO2006">#REF!</definedName>
    <definedName name="_DGO2007">#REF!</definedName>
    <definedName name="_DGO2008">#REF!</definedName>
    <definedName name="_Dist_Bin" hidden="1">#REF!</definedName>
    <definedName name="_Dist_Values" hidden="1">#REF!</definedName>
    <definedName name="_EGR1">#N/A</definedName>
    <definedName name="_EGR2">#N/A</definedName>
    <definedName name="_EGR3">#N/A</definedName>
    <definedName name="_ety90">#REF!</definedName>
    <definedName name="_ety91">#REF!</definedName>
    <definedName name="_ety92">#REF!</definedName>
    <definedName name="_ety93">#REF!</definedName>
    <definedName name="_ety94">#REF!</definedName>
    <definedName name="_ety95">#REF!</definedName>
    <definedName name="_ety96">#REF!</definedName>
    <definedName name="_ety97">#REF!</definedName>
    <definedName name="_ety98">#REF!</definedName>
    <definedName name="_ety99">#REF!</definedName>
    <definedName name="_fbp100">#REF!</definedName>
    <definedName name="_fbp101">#REF!</definedName>
    <definedName name="_fbp102">#REF!</definedName>
    <definedName name="_fbp103">#REF!</definedName>
    <definedName name="_fbp90">#REF!</definedName>
    <definedName name="_fbp91">#REF!</definedName>
    <definedName name="_fbp92">#REF!</definedName>
    <definedName name="_fbp93">#REF!</definedName>
    <definedName name="_fbp94">#REF!</definedName>
    <definedName name="_fbp95">#REF!</definedName>
    <definedName name="_fbp96">#REF!</definedName>
    <definedName name="_fbp97">#REF!</definedName>
    <definedName name="_fbp98">#REF!</definedName>
    <definedName name="_fbp99">#REF!</definedName>
    <definedName name="_FEB01" localSheetId="19" hidden="1">{#N/A,#N/A,FALSE,"EMPPAY"}</definedName>
    <definedName name="_FEB01" hidden="1">{#N/A,#N/A,FALSE,"EMPPAY"}</definedName>
    <definedName name="_FED179">[19]DEPR96!#REF!</definedName>
    <definedName name="_Fill" localSheetId="19" hidden="1">#REF!</definedName>
    <definedName name="_Fill" localSheetId="17" hidden="1">#REF!</definedName>
    <definedName name="_Fill" localSheetId="18" hidden="1">#REF!</definedName>
    <definedName name="_Fill" hidden="1">#REF!</definedName>
    <definedName name="_Fill.1" hidden="1">#REF!</definedName>
    <definedName name="_gas2">#REF!</definedName>
    <definedName name="_gas2006">#REF!</definedName>
    <definedName name="_H1">{"'Metretek HTML'!$A$7:$W$42"}</definedName>
    <definedName name="_JAN01" localSheetId="19" hidden="1">{#N/A,#N/A,FALSE,"EMPPAY"}</definedName>
    <definedName name="_JAN01" hidden="1">{#N/A,#N/A,FALSE,"EMPPAY"}</definedName>
    <definedName name="_JAN2001" localSheetId="19" hidden="1">{#N/A,#N/A,FALSE,"EMPPAY"}</definedName>
    <definedName name="_JAN2001" hidden="1">{#N/A,#N/A,FALSE,"EMPPAY"}</definedName>
    <definedName name="_je1">#REF!</definedName>
    <definedName name="_JE124">#REF!</definedName>
    <definedName name="_JE13">#REF!</definedName>
    <definedName name="_je14">#REF!</definedName>
    <definedName name="_JE147">#REF!</definedName>
    <definedName name="_JE16">#REF!</definedName>
    <definedName name="_JE17">#REF!</definedName>
    <definedName name="_je2">'[12]JE 120 Jan-Nov Facesheet'!#REF!</definedName>
    <definedName name="_JE220">#REF!</definedName>
    <definedName name="_JE230">#REF!</definedName>
    <definedName name="_JE234">#REF!</definedName>
    <definedName name="_JE236">#REF!</definedName>
    <definedName name="_JE237">#REF!</definedName>
    <definedName name="_JE24">#REF!</definedName>
    <definedName name="_JE33">#REF!</definedName>
    <definedName name="_Key.1" hidden="1">#REF!</definedName>
    <definedName name="_Key1" localSheetId="18" hidden="1">'[20]Wage SPG 99'!#REF!</definedName>
    <definedName name="_Key1" hidden="1">'[20]Wage SPG 99'!#REF!</definedName>
    <definedName name="_Key2" localSheetId="18" hidden="1">'[20]Wage SPG 99'!#REF!</definedName>
    <definedName name="_Key2" hidden="1">'[20]Wage SPG 99'!#REF!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New2">#REF!</definedName>
    <definedName name="_New3">#REF!</definedName>
    <definedName name="_New4">#REF!</definedName>
    <definedName name="_Order.1" hidden="1">255</definedName>
    <definedName name="_Order1">255</definedName>
    <definedName name="_Order2" localSheetId="19" hidden="1">0</definedName>
    <definedName name="_Order2" localSheetId="17" hidden="1">0</definedName>
    <definedName name="_Order2" localSheetId="18" hidden="1">0</definedName>
    <definedName name="_Order2">255</definedName>
    <definedName name="_p.choice">#REF!</definedName>
    <definedName name="_Parse_In" hidden="1">#REF!</definedName>
    <definedName name="_Parse_Out" hidden="1">#REF!</definedName>
    <definedName name="_PG1">#REF!</definedName>
    <definedName name="_PG2">#REF!</definedName>
    <definedName name="_PG3">#REF!</definedName>
    <definedName name="_PG4">#REF!</definedName>
    <definedName name="_PG5">#REF!</definedName>
    <definedName name="_PG6">#REF!</definedName>
    <definedName name="_PG7">#REF!</definedName>
    <definedName name="_PG8">#REF!</definedName>
    <definedName name="_qre84">'[10]QRE''s'!$D$1:$D$65536</definedName>
    <definedName name="_qre84100">#REF!</definedName>
    <definedName name="_qre84101">#REF!</definedName>
    <definedName name="_qre84102">#REF!</definedName>
    <definedName name="_qre84103">#REF!</definedName>
    <definedName name="_qre8490">[10]Model!$I$126</definedName>
    <definedName name="_qre8491">[10]Model!$J$126</definedName>
    <definedName name="_qre8492">[10]Model!$K$126</definedName>
    <definedName name="_qre8493">[10]Model!$L$126</definedName>
    <definedName name="_qre8494">[10]Model!$M$126</definedName>
    <definedName name="_qre8495">[10]Model!$N$126</definedName>
    <definedName name="_qre8496">[10]Model!$O$126</definedName>
    <definedName name="_qre8497">[10]Model!$P$126</definedName>
    <definedName name="_qre8498">[10]Model!$Q$126</definedName>
    <definedName name="_qre8499">#REF!</definedName>
    <definedName name="_qre85">'[10]QRE''s'!$E$1:$E$65536</definedName>
    <definedName name="_qre85100">#REF!</definedName>
    <definedName name="_qre85101">#REF!</definedName>
    <definedName name="_qre85102">#REF!</definedName>
    <definedName name="_qre85103">#REF!</definedName>
    <definedName name="_qre8590">[10]Model!$I$127</definedName>
    <definedName name="_qre8591">[10]Model!$J$127</definedName>
    <definedName name="_qre8592">[10]Model!$K$127</definedName>
    <definedName name="_qre8593">[10]Model!$L$127</definedName>
    <definedName name="_qre8594">[10]Model!$M$127</definedName>
    <definedName name="_qre8595">[10]Model!$N$127</definedName>
    <definedName name="_qre8596">[10]Model!$O$127</definedName>
    <definedName name="_qre8597">[10]Model!$P$127</definedName>
    <definedName name="_qre8598">[10]Model!$Q$127</definedName>
    <definedName name="_qre8599">#REF!</definedName>
    <definedName name="_qre86">'[10]QRE''s'!$F$1:$F$65536</definedName>
    <definedName name="_qre86100">#REF!</definedName>
    <definedName name="_qre86101">#REF!</definedName>
    <definedName name="_qre86102">#REF!</definedName>
    <definedName name="_qre86103">#REF!</definedName>
    <definedName name="_qre8690">[10]Model!$I$128</definedName>
    <definedName name="_qre8691">[10]Model!$J$128</definedName>
    <definedName name="_qre8692">[10]Model!$K$128</definedName>
    <definedName name="_qre8693">[10]Model!$L$128</definedName>
    <definedName name="_qre8694">[10]Model!$M$128</definedName>
    <definedName name="_qre8695">[10]Model!$N$128</definedName>
    <definedName name="_qre8696">[10]Model!$O$128</definedName>
    <definedName name="_qre8697">[10]Model!$P$128</definedName>
    <definedName name="_qre8698">[10]Model!$Q$128</definedName>
    <definedName name="_qre8699">#REF!</definedName>
    <definedName name="_qre87">'[10]QRE''s'!$G$1:$G$65536</definedName>
    <definedName name="_qre87100">#REF!</definedName>
    <definedName name="_qre87101">#REF!</definedName>
    <definedName name="_qre87102">#REF!</definedName>
    <definedName name="_qre87103">#REF!</definedName>
    <definedName name="_qre8790">[10]Model!$I$129</definedName>
    <definedName name="_qre8791">[10]Model!$J$129</definedName>
    <definedName name="_qre8792">[10]Model!$K$129</definedName>
    <definedName name="_qre8793">[10]Model!$L$129</definedName>
    <definedName name="_qre8794">[10]Model!$M$129</definedName>
    <definedName name="_qre8795">[10]Model!$N$129</definedName>
    <definedName name="_qre8796">[10]Model!$O$129</definedName>
    <definedName name="_qre8797">[10]Model!$P$129</definedName>
    <definedName name="_qre8798">[10]Model!$Q$129</definedName>
    <definedName name="_qre8799">#REF!</definedName>
    <definedName name="_qre88">'[10]QRE''s'!$H$1:$H$65536</definedName>
    <definedName name="_qre88100">#REF!</definedName>
    <definedName name="_qre88101">#REF!</definedName>
    <definedName name="_qre88102">#REF!</definedName>
    <definedName name="_qre88103">#REF!</definedName>
    <definedName name="_qre8890">[10]Model!$I$130</definedName>
    <definedName name="_qre8891">[10]Model!$J$130</definedName>
    <definedName name="_qre8892">[10]Model!$K$130</definedName>
    <definedName name="_qre8893">[10]Model!$L$130</definedName>
    <definedName name="_qre8894">[10]Model!$M$130</definedName>
    <definedName name="_qre8895">[10]Model!$N$130</definedName>
    <definedName name="_qre8896">[10]Model!$O$130</definedName>
    <definedName name="_qre8897">[10]Model!$P$130</definedName>
    <definedName name="_qre8898">[10]Model!$Q$130</definedName>
    <definedName name="_qre8899">#REF!</definedName>
    <definedName name="_qre89">'[10]QRE''s'!$I$1:$I$65536</definedName>
    <definedName name="_qre90">'[10]QRE''s'!$J$1:$J$65536</definedName>
    <definedName name="_qre91">'[10]QRE''s'!$K$1:$K$65536</definedName>
    <definedName name="_qre92">'[10]QRE''s'!$L$1:$L$65536</definedName>
    <definedName name="_qre93">'[10]QRE''s'!$M$1:$M$65536</definedName>
    <definedName name="_qre94">'[10]QRE''s'!$N$1:$N$65536</definedName>
    <definedName name="_qre95">'[10]QRE''s'!$O$1:$O$65536</definedName>
    <definedName name="_qre96">'[10]QRE''s'!$P$1:$P$65536</definedName>
    <definedName name="_qre97">'[10]QRE''s'!$Q$1:$Q$65536</definedName>
    <definedName name="_qre98">'[10]QRE''s'!$R$1:$R$65536</definedName>
    <definedName name="_Regression_Int">1</definedName>
    <definedName name="_Regression_Out" hidden="1">#REF!</definedName>
    <definedName name="_Regression_X" hidden="1">#REF!</definedName>
    <definedName name="_Regression_Y" hidden="1">#REF!</definedName>
    <definedName name="_ryr56565" localSheetId="19"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_sam1">#REF!</definedName>
    <definedName name="_Sort" hidden="1">#REF!</definedName>
    <definedName name="_Sort.1" hidden="1">#REF!</definedName>
    <definedName name="_sr01">#REF!</definedName>
    <definedName name="_sr02">#REF!</definedName>
    <definedName name="_sr03">#REF!</definedName>
    <definedName name="_sr90">#REF!</definedName>
    <definedName name="_sr91">#REF!</definedName>
    <definedName name="_sr92">#REF!</definedName>
    <definedName name="_sr93">#REF!</definedName>
    <definedName name="_sr94">#REF!</definedName>
    <definedName name="_sr95">#REF!</definedName>
    <definedName name="_sr96">#REF!</definedName>
    <definedName name="_sr97">#REF!</definedName>
    <definedName name="_sr98">#REF!</definedName>
    <definedName name="_sr99">#REF!</definedName>
    <definedName name="_ss1">#REF!</definedName>
    <definedName name="_sty90">#REF!</definedName>
    <definedName name="_sty91">#REF!</definedName>
    <definedName name="_sty92">#REF!</definedName>
    <definedName name="_sty93">#REF!</definedName>
    <definedName name="_sty94">#REF!</definedName>
    <definedName name="_sty95">#REF!</definedName>
    <definedName name="_sty96">#REF!</definedName>
    <definedName name="_sty97">#REF!</definedName>
    <definedName name="_sty98">#REF!</definedName>
    <definedName name="_sty99">#REF!</definedName>
    <definedName name="_SUM282">'[6]YTD Summary'!#REF!</definedName>
    <definedName name="_SUM3">'[21]Summ 165_236'!#REF!</definedName>
    <definedName name="_SUM4">'[21]Summ 165_236'!#REF!</definedName>
    <definedName name="_Table1_Out" hidden="1">#REF!</definedName>
    <definedName name="_Tax1999">#REF!</definedName>
    <definedName name="_tet12" hidden="1">{"assumptions",#N/A,FALSE,"Scenario 1";"valuation",#N/A,FALSE,"Scenario 1"}</definedName>
    <definedName name="_tet5" hidden="1">{"assumptions",#N/A,FALSE,"Scenario 1";"valuation",#N/A,FALSE,"Scenario 1"}</definedName>
    <definedName name="_tqc100">#REF!</definedName>
    <definedName name="_tqc101">#REF!</definedName>
    <definedName name="_tqc102">#REF!</definedName>
    <definedName name="_tqc103">#REF!</definedName>
    <definedName name="_tqc90">'[10]QRE''s'!$J$101</definedName>
    <definedName name="_tqc91">'[10]QRE''s'!$K$101</definedName>
    <definedName name="_tqc92">'[10]QRE''s'!$L$101</definedName>
    <definedName name="_tqc93">'[10]QRE''s'!$M$101</definedName>
    <definedName name="_tqc94">'[10]QRE''s'!$N$101</definedName>
    <definedName name="_tqc95">'[10]QRE''s'!$O$101</definedName>
    <definedName name="_tqc96">'[10]QRE''s'!$P$101</definedName>
    <definedName name="_tqc97">'[10]QRE''s'!$Q$101</definedName>
    <definedName name="_tqc98">'[10]QRE''s'!$R$101</definedName>
    <definedName name="_tqc99">#REF!</definedName>
    <definedName name="_tql100">#REF!</definedName>
    <definedName name="_tql101">#REF!</definedName>
    <definedName name="_tql102">#REF!</definedName>
    <definedName name="_tql103">#REF!</definedName>
    <definedName name="_tql90">'[10]QRE''s'!$J$99</definedName>
    <definedName name="_tql91">'[10]QRE''s'!$K$99</definedName>
    <definedName name="_tql92">'[10]QRE''s'!$L$99</definedName>
    <definedName name="_tql93">'[10]QRE''s'!$M$99</definedName>
    <definedName name="_tql94">'[10]QRE''s'!$N$99</definedName>
    <definedName name="_tql95">'[10]QRE''s'!$O$99</definedName>
    <definedName name="_tql96">'[10]QRE''s'!$P$99</definedName>
    <definedName name="_tql97">'[10]QRE''s'!$Q$99</definedName>
    <definedName name="_tql98">'[10]QRE''s'!$R$99</definedName>
    <definedName name="_tql99">#REF!</definedName>
    <definedName name="_tqs100">#REF!</definedName>
    <definedName name="_tqs101">#REF!</definedName>
    <definedName name="_tqs102">#REF!</definedName>
    <definedName name="_tqs103">#REF!</definedName>
    <definedName name="_tqs90">'[10]QRE''s'!$J$100</definedName>
    <definedName name="_tqs91">'[10]QRE''s'!$K$100</definedName>
    <definedName name="_tqs92">'[10]QRE''s'!$L$100</definedName>
    <definedName name="_tqs93">'[10]QRE''s'!$M$100</definedName>
    <definedName name="_tqs94">'[10]QRE''s'!$N$100</definedName>
    <definedName name="_tqs95">'[10]QRE''s'!$O$100</definedName>
    <definedName name="_tqs96">'[10]QRE''s'!$P$100</definedName>
    <definedName name="_tqs97">'[10]QRE''s'!$Q$100</definedName>
    <definedName name="_tqs98">'[10]QRE''s'!$R$100</definedName>
    <definedName name="_tqs99">#REF!</definedName>
    <definedName name="A" localSheetId="19" hidden="1">{#N/A,#N/A,FALSE,"EMPPAY"}</definedName>
    <definedName name="A" localSheetId="17" hidden="1">{#N/A,#N/A,FALSE,"EMPPAY"}</definedName>
    <definedName name="a" localSheetId="18">'9A - Gross Plant &amp; ARO'!$E$31</definedName>
    <definedName name="A">#REF!</definedName>
    <definedName name="a.1" hidden="1">{"LBO Summary",#N/A,FALSE,"Summary"}</definedName>
    <definedName name="AA">#REF!</definedName>
    <definedName name="AA.print">#REF!</definedName>
    <definedName name="aaa" localSheetId="19" hidden="1">{#N/A,#N/A,FALSE,"O&amp;M by processes";#N/A,#N/A,FALSE,"Elec Act vs Bud";#N/A,#N/A,FALSE,"G&amp;A";#N/A,#N/A,FALSE,"BGS";#N/A,#N/A,FALSE,"Res Cost"}</definedName>
    <definedName name="aaa" localSheetId="17" hidden="1">{#N/A,#N/A,FALSE,"O&amp;M by processes";#N/A,#N/A,FALSE,"Elec Act vs Bud";#N/A,#N/A,FALSE,"G&amp;A";#N/A,#N/A,FALSE,"BGS";#N/A,#N/A,FALSE,"Res Cost"}</definedName>
    <definedName name="aaa" localSheetId="18"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19" hidden="1">{#N/A,#N/A,FALSE,"O&amp;M by processes";#N/A,#N/A,FALSE,"Elec Act vs Bud";#N/A,#N/A,FALSE,"G&amp;A";#N/A,#N/A,FALSE,"BGS";#N/A,#N/A,FALSE,"Res Cost"}</definedName>
    <definedName name="aaaaaaaaaaaaaaa" localSheetId="17" hidden="1">{#N/A,#N/A,FALSE,"O&amp;M by processes";#N/A,#N/A,FALSE,"Elec Act vs Bud";#N/A,#N/A,FALSE,"G&amp;A";#N/A,#N/A,FALSE,"BGS";#N/A,#N/A,FALSE,"Res Cost"}</definedName>
    <definedName name="aaaaaaaaaaaaaaa" localSheetId="18" hidden="1">{#N/A,#N/A,FALSE,"O&amp;M by processes";#N/A,#N/A,FALSE,"Elec Act vs Bud";#N/A,#N/A,FALSE,"G&amp;A";#N/A,#N/A,FALSE,"BGS";#N/A,#N/A,FALSE,"Res Cost"}</definedName>
    <definedName name="aaaaaaaaaaaaaaa" hidden="1">{#N/A,#N/A,FALSE,"O&amp;M by processes";#N/A,#N/A,FALSE,"Elec Act vs Bud";#N/A,#N/A,FALSE,"G&amp;A";#N/A,#N/A,FALSE,"BGS";#N/A,#N/A,FALSE,"Res Cost"}</definedName>
    <definedName name="ab">{"'Metretek HTML'!$A$7:$W$42"}</definedName>
    <definedName name="AB.print">#REF!</definedName>
    <definedName name="above">OFFSET(!A1,-1,0)</definedName>
    <definedName name="AC">[19]DEPR96!#REF!</definedName>
    <definedName name="AC_255">'[22]AC 255'!$A$1:$M$32</definedName>
    <definedName name="AC_282">[23]December!#REF!</definedName>
    <definedName name="Accounts_Payable">#REF!</definedName>
    <definedName name="Accounts_Receivable">#REF!</definedName>
    <definedName name="Accounts_Receivable_Customer___Net">#REF!</definedName>
    <definedName name="Accrued_Interest_Payable">#REF!</definedName>
    <definedName name="Accrued_Payroll">#REF!</definedName>
    <definedName name="Accrued_Unbilled_Revenue">#REF!</definedName>
    <definedName name="Accrued_Unbilled_Revenues">#REF!</definedName>
    <definedName name="acct281">[6]December!#REF!</definedName>
    <definedName name="ACCTTextLen">#REF!</definedName>
    <definedName name="Accum._Other_Comprehensive_Income">#REF!</definedName>
    <definedName name="ACQ">[19]DEPR96!#REF!</definedName>
    <definedName name="ACRS">#REF!</definedName>
    <definedName name="Active1">#REF!</definedName>
    <definedName name="Active2">#REF!</definedName>
    <definedName name="ActivityType">'[24]Activity Type'!$1:$1048576</definedName>
    <definedName name="ACTTextLen">#REF!</definedName>
    <definedName name="Actual">[25]Assumptions!$E$52</definedName>
    <definedName name="adds2008">#REF!</definedName>
    <definedName name="adfsadfds" localSheetId="19"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DIT_TST">'[26]A.2 PTP'!$P$55</definedName>
    <definedName name="Adjustments_to_Reconcile_Net_Income_to_Net_Cash">#REF!</definedName>
    <definedName name="Admin___Other_Labor_included_in_O_M">#REF!</definedName>
    <definedName name="ads">#REF!</definedName>
    <definedName name="ADTL">'[26]C. Input'!$F$144</definedName>
    <definedName name="Affiliate_Interest_Expense__Revenue">#REF!</definedName>
    <definedName name="AFUDC_Credit_Interest_Capitalized">#REF!</definedName>
    <definedName name="ag_1">'[27]Input Page'!$G$7</definedName>
    <definedName name="ag_cap_indirect">'[28]Input Page'!$G$7</definedName>
    <definedName name="ag_mix_cap">'[28]Input Page'!$G$8</definedName>
    <definedName name="ag_mix_total">'[28]Input Page'!$G$9</definedName>
    <definedName name="AG_TST">'[26]A.2 PTP'!$P$111</definedName>
    <definedName name="AG1_01">#REF!</definedName>
    <definedName name="AG1_01B">#REF!</definedName>
    <definedName name="AG2_01">#REF!</definedName>
    <definedName name="AG2_02">#REF!</definedName>
    <definedName name="AG2_03">#REF!</definedName>
    <definedName name="AG2_04">#REF!</definedName>
    <definedName name="AG2_05">#REF!</definedName>
    <definedName name="AG2_06">#REF!</definedName>
    <definedName name="AG3_01">#REF!</definedName>
    <definedName name="AG3_02">#REF!</definedName>
    <definedName name="AG3_03">#REF!</definedName>
    <definedName name="AG3_04">#REF!</definedName>
    <definedName name="AG3_06">#REF!</definedName>
    <definedName name="aging" hidden="1">{#N/A,#N/A,FALSE,"Aging Summary";#N/A,#N/A,FALSE,"Ratio Analysis";#N/A,#N/A,FALSE,"Test 120 Day Accts";#N/A,#N/A,FALSE,"Tickmarks"}</definedName>
    <definedName name="AGXP">'[26]C. Input'!$F$201</definedName>
    <definedName name="aircdy">#REF!</definedName>
    <definedName name="aircgrtm1">[10]AIRC!#REF!</definedName>
    <definedName name="aircgrtm2">[10]AIRC!#REF!</definedName>
    <definedName name="aircgrtm3">[10]AIRC!#REF!</definedName>
    <definedName name="aircgrtm4">[10]AIRC!#REF!</definedName>
    <definedName name="aircqre">[10]AIRC!$C$15</definedName>
    <definedName name="aircqrelabel">[10]AIRC!$B$15</definedName>
    <definedName name="airctitle">[10]AIRC!$A$1</definedName>
    <definedName name="airctm1">[10]AIRC!#REF!</definedName>
    <definedName name="airctm2">[10]AIRC!#REF!</definedName>
    <definedName name="airctm3">[10]AIRC!#REF!</definedName>
    <definedName name="airctm4">[10]AIRC!#REF!</definedName>
    <definedName name="ALERT1">#REF!</definedName>
    <definedName name="ALERT2">#REF!</definedName>
    <definedName name="ALERT3">#REF!</definedName>
    <definedName name="Alignment" hidden="1">"a1"</definedName>
    <definedName name="ALL_QRES">[10]Sens_QRE_Factor!$D$8:$R$98</definedName>
    <definedName name="ALL_QRES0.75">'[10]QRE Charts'!$E$365</definedName>
    <definedName name="ALL_QRES0.80">'[10]QRE Charts'!$F$365</definedName>
    <definedName name="ALL_QRES0.85">'[10]QRE Charts'!$G$365</definedName>
    <definedName name="ALL_QRES0.90">'[10]QRE Charts'!$H$365</definedName>
    <definedName name="ALL_QRES0.95">'[10]QRE Charts'!$I$365</definedName>
    <definedName name="ALL_QRES1.00">'[10]QRE Charts'!$J$365</definedName>
    <definedName name="ALL_QRES1.05">'[10]QRE Charts'!$K$365</definedName>
    <definedName name="ALL_QRES1.10">'[10]QRE Charts'!$L$365</definedName>
    <definedName name="ALL_QRES1.15">'[10]QRE Charts'!$M$365</definedName>
    <definedName name="ALL_QRES1.20">'[10]QRE Charts'!$N$365</definedName>
    <definedName name="ALL_QRES1.25">'[10]QRE Charts'!$O$365</definedName>
    <definedName name="ALL_SENS_FACT">#REF!</definedName>
    <definedName name="AllASS">[29]ALL!$B$25</definedName>
    <definedName name="ALLCGI">[29]ALL!$D$25</definedName>
    <definedName name="ALLOC">#REF!</definedName>
    <definedName name="Allocator.gross.plant">'[30]Appendix A'!$H$30</definedName>
    <definedName name="Allocator.net.plant">'[30]Appendix A'!$H$33</definedName>
    <definedName name="Allocator.wages.salary">'[30]Appendix A'!$H$18</definedName>
    <definedName name="ALLOW">#REF!</definedName>
    <definedName name="Allow_for_Funds_Used_During_Const.">#REF!</definedName>
    <definedName name="ALLRD">[29]ALL!$C$25</definedName>
    <definedName name="ALLSKP">[29]ALL!$E$25</definedName>
    <definedName name="ALLYRS_MESSAGE">#REF!</definedName>
    <definedName name="ALOC">#REF!</definedName>
    <definedName name="ALOC_2">#REF!</definedName>
    <definedName name="alsdfa" localSheetId="19"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LTMIN">[31]Pepco!#REF!</definedName>
    <definedName name="AMERICA">#REF!</definedName>
    <definedName name="AMOR_BOM">#REF!</definedName>
    <definedName name="AMOR_EOM">#REF!</definedName>
    <definedName name="AMORT">#REF!</definedName>
    <definedName name="Amort_04">'[26]D.16.1.2 Table B 2004'!$A$24:$U$35</definedName>
    <definedName name="Amort_05">'[26]D.16.1.3 Table B 2005'!$A$24:$U$36</definedName>
    <definedName name="Amort_06">'[26]D.16.1.4 Table B 2006'!$A$24:$U$37</definedName>
    <definedName name="Amort_07">'[26]D.16.1.5 Table B 2007'!$A$24:$U$38</definedName>
    <definedName name="Amort_08">'[26]D.16.1.6 Table B 2008'!$A$24:$U$39</definedName>
    <definedName name="Amort_09">'[26]D.16.1.7 Table B 2009'!$A$24:$U$39</definedName>
    <definedName name="Amort_10">'[26]D.16.1.8 Table B 2010'!$A$24:$U$39</definedName>
    <definedName name="Amort_11">'[26]D.16.1.9 Table B 2011'!$A$24:$U$39</definedName>
    <definedName name="Amort_12">'[26]D.16.1.10 Table B 2012'!$A$24:$U$39</definedName>
    <definedName name="Amortization___Other_Assets">#REF!</definedName>
    <definedName name="AMOUNT">#REF!</definedName>
    <definedName name="ANNSUM">#REF!</definedName>
    <definedName name="Annualization_Rate">#REF!</definedName>
    <definedName name="anscount" hidden="1">1</definedName>
    <definedName name="AO.print">#REF!</definedName>
    <definedName name="APA">#REF!</definedName>
    <definedName name="APN">'[32]Gas Ferc 2 2003'!$V$2</definedName>
    <definedName name="APR">[33]load!#REF!</definedName>
    <definedName name="APR_13_WRKSHT_SUM">#REF!</definedName>
    <definedName name="apr2pre">#REF!</definedName>
    <definedName name="ARB_04">'[26]D.16.1.2 Table B 2004'!$A$39:$U$50</definedName>
    <definedName name="ARB_05">'[26]D.16.1.3 Table B 2005'!$A$40:$U$52</definedName>
    <definedName name="ARB_06">'[26]D.16.1.4 Table B 2006'!$A$41:$U$54</definedName>
    <definedName name="ARB_07">'[26]D.16.1.5 Table B 2007'!$A$42:$U$56</definedName>
    <definedName name="ARB_08">'[26]D.16.1.6 Table B 2008'!$A$43:$U$58</definedName>
    <definedName name="ARB_09">'[26]D.16.1.7 Table B 2009'!$A$43:$U$58</definedName>
    <definedName name="ARB_10">'[26]D.16.1.8 Table B 2010'!$A$43:$U$58</definedName>
    <definedName name="ARB_11">'[26]D.16.1.9 Table B 2011'!$A$43:$U$58</definedName>
    <definedName name="AREA">#N/A</definedName>
    <definedName name="AS">{"'Metretek HTML'!$A$7:$W$42"}</definedName>
    <definedName name="AS2DocOpenMode" hidden="1">"AS2DocumentEdit"</definedName>
    <definedName name="ASD">#REF!</definedName>
    <definedName name="ASD_LEXTERNAL">#REF!</definedName>
    <definedName name="asda">[31]Pepco!#REF!</definedName>
    <definedName name="asdf" localSheetId="19"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19"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localSheetId="19"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OFDATE">#REF!</definedName>
    <definedName name="AsOfMonthText">[34]Input!$B$6</definedName>
    <definedName name="assd" localSheetId="19"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ASSET">#REF!</definedName>
    <definedName name="Asset_Retirement_Obligations">#REF!</definedName>
    <definedName name="ASSET_SALES__input">#REF!</definedName>
    <definedName name="ASSET_SHEET">#REF!</definedName>
    <definedName name="Assets_from_Risk_Mgt___Trading">#REF!</definedName>
    <definedName name="Assets_from_Risk_Mgt___Trading___Current">#REF!</definedName>
    <definedName name="Assets_Held_for_Sale">#REF!</definedName>
    <definedName name="Assets_Held_for_Sale_YR_2005">'[35]Aday IS DECo &amp; Other'!#REF!</definedName>
    <definedName name="Assets_Held_for_Sale_YR_2006">'[35]Aday IS DECo &amp; Other'!#REF!</definedName>
    <definedName name="Assets_Held_for_Sale_YR_2007">'[35]Aday IS DECo &amp; Other'!#REF!</definedName>
    <definedName name="Assets_Held_for_Sale_YR_2008">'[35]Aday IS DECo &amp; Other'!#REF!</definedName>
    <definedName name="ASSUMPT">#REF!</definedName>
    <definedName name="AUG">#REF!</definedName>
    <definedName name="AV.FM.1..adjusted..print">#REF!</definedName>
    <definedName name="AV.FM.1.print">#REF!</definedName>
    <definedName name="AVG">#REF!</definedName>
    <definedName name="avoidint">"V2001-12-31"</definedName>
    <definedName name="az">{"'Metretek HTML'!$A$7:$W$42"}</definedName>
    <definedName name="B">#REF!</definedName>
    <definedName name="b_u_10">'[10]QRE''s'!$A$39:$IV$94</definedName>
    <definedName name="b_u_11">'[10]QRE''s'!$A$43:$IV$94</definedName>
    <definedName name="b_u_12">'[10]QRE''s'!$A$47:$IV$94</definedName>
    <definedName name="b_u_13">'[10]QRE''s'!$A$51:$IV$94</definedName>
    <definedName name="b_u_14">'[10]QRE''s'!$A$55:$IV$94</definedName>
    <definedName name="b_u_15">'[10]QRE''s'!$A$59:$IV$94</definedName>
    <definedName name="b_u_16">'[10]QRE''s'!$A$63:$IV$94</definedName>
    <definedName name="b_u_17">'[10]QRE''s'!$A$67:$IV$94</definedName>
    <definedName name="b_u_18">'[10]QRE''s'!$A$71:$IV$94</definedName>
    <definedName name="b_u_19">'[10]QRE''s'!$A$75:$IV$94</definedName>
    <definedName name="b_u_2">'[10]QRE''s'!$A$11:$IV$94</definedName>
    <definedName name="b_u_20">'[10]QRE''s'!$A$79:$IV$94</definedName>
    <definedName name="b_u_21">'[10]QRE''s'!$A$83:$IV$94</definedName>
    <definedName name="b_u_22">'[10]QRE''s'!$A$87:$IV$94</definedName>
    <definedName name="b_u_23">'[10]QRE''s'!$A$91:$IV$94</definedName>
    <definedName name="b_u_3">'[10]QRE''s'!$A$11:$IV$94</definedName>
    <definedName name="b_u_4">'[10]QRE''s'!$A$15:$IV$94</definedName>
    <definedName name="b_u_5">'[10]QRE''s'!$A$19:$IV$94</definedName>
    <definedName name="b_u_6">'[10]QRE''s'!$A$23:$IV$94</definedName>
    <definedName name="b_u_7">'[10]QRE''s'!$A$27:$IV$94</definedName>
    <definedName name="b_u_8">'[10]QRE''s'!$A$31:$IV$94</definedName>
    <definedName name="b_u_9">'[10]QRE''s'!$A$35:$IV$94</definedName>
    <definedName name="BA.print">#REF!</definedName>
    <definedName name="BadErrMsg">#REF!</definedName>
    <definedName name="BAL">#REF!</definedName>
    <definedName name="BALANCE">'[36]MTHLY BAL.'!$A$6:$O$89</definedName>
    <definedName name="Balance_Sheet_Assets">#REF!</definedName>
    <definedName name="Balance_Sheet_Liabilities___Capital">#REF!</definedName>
    <definedName name="BalanceSheet">#REF!</definedName>
    <definedName name="BalanceSheetDates">#REF!</definedName>
    <definedName name="BALBCK">#REF!</definedName>
    <definedName name="BALP">#REF!</definedName>
    <definedName name="BALPBOD">#REF!</definedName>
    <definedName name="Base">#REF!</definedName>
    <definedName name="BASE_DETAIL_QRE">[10]Sens_QRE_Factor!$D$8:$H$98</definedName>
    <definedName name="BASE_MESSAGE">#REF!</definedName>
    <definedName name="BASE_QRES">[10]Sens_QRE_Factor!$D$8:$H$98</definedName>
    <definedName name="BASE_QRES0.75">'[10]QRE Charts'!$E$366</definedName>
    <definedName name="BASE_QRES0.80">'[10]QRE Charts'!$F$366</definedName>
    <definedName name="BASE_QRES0.85">'[10]QRE Charts'!$G$366</definedName>
    <definedName name="BASE_QRES0.90">'[10]QRE Charts'!$H$366</definedName>
    <definedName name="BASE_QRES0.95">'[10]QRE Charts'!$I$366</definedName>
    <definedName name="BASE_QRES1.00">'[10]QRE Charts'!$J$366</definedName>
    <definedName name="BASE_QRES1.05">'[10]QRE Charts'!$K$366</definedName>
    <definedName name="BASE_QRES1.10">'[10]QRE Charts'!$L$366</definedName>
    <definedName name="BASE_QRES1.15">'[10]QRE Charts'!$M$366</definedName>
    <definedName name="BASE_QRES1.20">'[10]QRE Charts'!$N$366</definedName>
    <definedName name="BASE_QRES1.25">'[10]QRE Charts'!$O$366</definedName>
    <definedName name="BASE_SENS_FACT">#REF!</definedName>
    <definedName name="BASIC">#REF!</definedName>
    <definedName name="Basic_Data">#REF!</definedName>
    <definedName name="Basis_Points">[25]Assumptions!$H$15</definedName>
    <definedName name="BB">#REF!</definedName>
    <definedName name="BB.print">#REF!</definedName>
    <definedName name="bbb" localSheetId="19" hidden="1">{#N/A,#N/A,FALSE,"O&amp;M by processes";#N/A,#N/A,FALSE,"Elec Act vs Bud";#N/A,#N/A,FALSE,"G&amp;A";#N/A,#N/A,FALSE,"BGS";#N/A,#N/A,FALSE,"Res Cost"}</definedName>
    <definedName name="bbb" localSheetId="17" hidden="1">{#N/A,#N/A,FALSE,"O&amp;M by processes";#N/A,#N/A,FALSE,"Elec Act vs Bud";#N/A,#N/A,FALSE,"G&amp;A";#N/A,#N/A,FALSE,"BGS";#N/A,#N/A,FALSE,"Res Cost"}</definedName>
    <definedName name="bbb" localSheetId="18"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9" hidden="1">{#N/A,#N/A,FALSE,"O&amp;M by processes";#N/A,#N/A,FALSE,"Elec Act vs Bud";#N/A,#N/A,FALSE,"G&amp;A";#N/A,#N/A,FALSE,"BGS";#N/A,#N/A,FALSE,"Res Cost"}</definedName>
    <definedName name="bbbb" localSheetId="17" hidden="1">{#N/A,#N/A,FALSE,"O&amp;M by processes";#N/A,#N/A,FALSE,"Elec Act vs Bud";#N/A,#N/A,FALSE,"G&amp;A";#N/A,#N/A,FALSE,"BGS";#N/A,#N/A,FALSE,"Res Cost"}</definedName>
    <definedName name="bbbb" localSheetId="18"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9" hidden="1">{#N/A,#N/A,FALSE,"O&amp;M by processes";#N/A,#N/A,FALSE,"Elec Act vs Bud";#N/A,#N/A,FALSE,"G&amp;A";#N/A,#N/A,FALSE,"BGS";#N/A,#N/A,FALSE,"Res Cost"}</definedName>
    <definedName name="bbbbb" localSheetId="17" hidden="1">{#N/A,#N/A,FALSE,"O&amp;M by processes";#N/A,#N/A,FALSE,"Elec Act vs Bud";#N/A,#N/A,FALSE,"G&amp;A";#N/A,#N/A,FALSE,"BGS";#N/A,#N/A,FALSE,"Res Cost"}</definedName>
    <definedName name="bbbbb" localSheetId="18"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19" hidden="1">{#N/A,#N/A,FALSE,"O&amp;M by processes";#N/A,#N/A,FALSE,"Elec Act vs Bud";#N/A,#N/A,FALSE,"G&amp;A";#N/A,#N/A,FALSE,"BGS";#N/A,#N/A,FALSE,"Res Cost"}</definedName>
    <definedName name="bbc" localSheetId="17" hidden="1">{#N/A,#N/A,FALSE,"O&amp;M by processes";#N/A,#N/A,FALSE,"Elec Act vs Bud";#N/A,#N/A,FALSE,"G&amp;A";#N/A,#N/A,FALSE,"BGS";#N/A,#N/A,FALSE,"Res Cost"}</definedName>
    <definedName name="bbc" localSheetId="18" hidden="1">{#N/A,#N/A,FALSE,"O&amp;M by processes";#N/A,#N/A,FALSE,"Elec Act vs Bud";#N/A,#N/A,FALSE,"G&amp;A";#N/A,#N/A,FALSE,"BGS";#N/A,#N/A,FALSE,"Res Cost"}</definedName>
    <definedName name="bbc" hidden="1">{#N/A,#N/A,FALSE,"O&amp;M by processes";#N/A,#N/A,FALSE,"Elec Act vs Bud";#N/A,#N/A,FALSE,"G&amp;A";#N/A,#N/A,FALSE,"BGS";#N/A,#N/A,FALSE,"Res Cost"}</definedName>
    <definedName name="bdis">#REF!</definedName>
    <definedName name="beg_coal">'[37]Input Page'!#REF!</definedName>
    <definedName name="beg_CWIP">'[37]Input Page'!$E$19</definedName>
    <definedName name="BEGINT">#REF!</definedName>
    <definedName name="below">OFFSET(!A1,1,0)</definedName>
    <definedName name="benefit">#REF!</definedName>
    <definedName name="Benefits">350</definedName>
    <definedName name="beny" localSheetId="19"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BEx0017DGUEDPCFJUPUZOOLJCS2B" localSheetId="18" hidden="1">#REF!</definedName>
    <definedName name="BEx0017DGUEDPCFJUPUZOOLJCS2B" hidden="1">#REF!</definedName>
    <definedName name="BEx001CNWHJ5RULCSFM36ZCGJ1UH" localSheetId="18" hidden="1">#REF!</definedName>
    <definedName name="BEx001CNWHJ5RULCSFM36ZCGJ1UH" hidden="1">#REF!</definedName>
    <definedName name="BEx004791UAJIJSN57OT7YBLNP82" localSheetId="18" hidden="1">#REF!</definedName>
    <definedName name="BEx004791UAJIJSN57OT7YBLNP82" hidden="1">#REF!</definedName>
    <definedName name="BEx008P2NVFDLBHL7IZ5WTMVOQ1F" localSheetId="18" hidden="1">#REF!</definedName>
    <definedName name="BEx008P2NVFDLBHL7IZ5WTMVOQ1F" hidden="1">#REF!</definedName>
    <definedName name="BEx009G00IN0JUIAQ4WE9NHTMQE2" localSheetId="18" hidden="1">#REF!</definedName>
    <definedName name="BEx009G00IN0JUIAQ4WE9NHTMQE2" hidden="1">#REF!</definedName>
    <definedName name="BEx00DXTY2JDVGWQKV8H7FG4SV30" localSheetId="18" hidden="1">#REF!</definedName>
    <definedName name="BEx00DXTY2JDVGWQKV8H7FG4SV30" hidden="1">#REF!</definedName>
    <definedName name="BEx00GHLTYRH5N2S6P78YW1CD30N" localSheetId="18" hidden="1">#REF!</definedName>
    <definedName name="BEx00GHLTYRH5N2S6P78YW1CD30N" hidden="1">#REF!</definedName>
    <definedName name="BEx00JC31DY11L45SEU4B10BIN6W" localSheetId="18" hidden="1">#REF!</definedName>
    <definedName name="BEx00JC31DY11L45SEU4B10BIN6W" hidden="1">#REF!</definedName>
    <definedName name="BEx00KZHZBHP3TDV1YMX4B19B95O" localSheetId="18" hidden="1">#REF!</definedName>
    <definedName name="BEx00KZHZBHP3TDV1YMX4B19B95O" hidden="1">#REF!</definedName>
    <definedName name="BEx00MBY8XXUOHIZ4LHXHPD7WYD5" localSheetId="18" hidden="1">#REF!</definedName>
    <definedName name="BEx00MBY8XXUOHIZ4LHXHPD7WYD5" hidden="1">#REF!</definedName>
    <definedName name="BEx00O4PAWETUBT0XVI1C4OHM15U" localSheetId="18" hidden="1">'[38]10.08.5 - 2008 Capital - TDBU'!#REF!</definedName>
    <definedName name="BEx00O4PAWETUBT0XVI1C4OHM15U" hidden="1">'[38]10.08.5 - 2008 Capital - TDBU'!#REF!</definedName>
    <definedName name="BEx01HY6E3GJ66ABU5ABN26V6Q13" localSheetId="18" hidden="1">#REF!</definedName>
    <definedName name="BEx01HY6E3GJ66ABU5ABN26V6Q13" hidden="1">#REF!</definedName>
    <definedName name="BEx01PQPVA98GRAAKX3HEZZ0XK5C" localSheetId="18" hidden="1">#REF!</definedName>
    <definedName name="BEx01PQPVA98GRAAKX3HEZZ0XK5C" hidden="1">#REF!</definedName>
    <definedName name="BEx01PW5YQKEGAR8JDDI5OARYXDF" localSheetId="18" hidden="1">#REF!</definedName>
    <definedName name="BEx01PW5YQKEGAR8JDDI5OARYXDF" hidden="1">#REF!</definedName>
    <definedName name="BEx01XJ94SHJ1YQ7ORPW0RQGKI2H" localSheetId="18" hidden="1">#REF!</definedName>
    <definedName name="BEx01XJ94SHJ1YQ7ORPW0RQGKI2H" hidden="1">#REF!</definedName>
    <definedName name="BEx0262TTS9LPE4KF6VUW72201AB" localSheetId="18" hidden="1">#REF!</definedName>
    <definedName name="BEx0262TTS9LPE4KF6VUW72201AB" hidden="1">#REF!</definedName>
    <definedName name="BEx02PPH4OWYB9ZB2611OC9DA9MZ" localSheetId="18" hidden="1">#REF!</definedName>
    <definedName name="BEx02PPH4OWYB9ZB2611OC9DA9MZ" hidden="1">#REF!</definedName>
    <definedName name="BEx02Q08R9G839Q4RFGG9026C7PX" localSheetId="18" hidden="1">#REF!</definedName>
    <definedName name="BEx02Q08R9G839Q4RFGG9026C7PX" hidden="1">#REF!</definedName>
    <definedName name="BEx02SEL3Z1QWGAHXDPUA9WLTTPS" localSheetId="18" hidden="1">#REF!</definedName>
    <definedName name="BEx02SEL3Z1QWGAHXDPUA9WLTTPS" hidden="1">#REF!</definedName>
    <definedName name="BEx02Y3KJZH5BGDM9QEZ1PVVI114" localSheetId="18" hidden="1">#REF!</definedName>
    <definedName name="BEx02Y3KJZH5BGDM9QEZ1PVVI114" hidden="1">#REF!</definedName>
    <definedName name="BEx0313GRLLASDTVPW5DHTXHE74M" localSheetId="18" hidden="1">#REF!</definedName>
    <definedName name="BEx0313GRLLASDTVPW5DHTXHE74M" hidden="1">#REF!</definedName>
    <definedName name="BEx1F0SOZ3H5XUHXD7O01TCR8T6J" localSheetId="18" hidden="1">#REF!</definedName>
    <definedName name="BEx1F0SOZ3H5XUHXD7O01TCR8T6J" hidden="1">#REF!</definedName>
    <definedName name="BEx1F9HL824UCNCVZ2U62J4KZCX8" localSheetId="18" hidden="1">#REF!</definedName>
    <definedName name="BEx1F9HL824UCNCVZ2U62J4KZCX8" hidden="1">#REF!</definedName>
    <definedName name="BEx1FEVSJKTI1Q1Z874QZVFSJSVA" localSheetId="18" hidden="1">#REF!</definedName>
    <definedName name="BEx1FEVSJKTI1Q1Z874QZVFSJSVA" hidden="1">#REF!</definedName>
    <definedName name="BEx1FGDRUHHLI1GBHELT4PK0LY4V" localSheetId="18" hidden="1">#REF!</definedName>
    <definedName name="BEx1FGDRUHHLI1GBHELT4PK0LY4V" hidden="1">#REF!</definedName>
    <definedName name="BEx1FJZ7GKO99IYTP6GGGF7EUL3Z" localSheetId="18" hidden="1">#REF!</definedName>
    <definedName name="BEx1FJZ7GKO99IYTP6GGGF7EUL3Z" hidden="1">#REF!</definedName>
    <definedName name="BEx1FXBADB31WUEH8U617C5F40X9" localSheetId="18" hidden="1">#REF!</definedName>
    <definedName name="BEx1FXBADB31WUEH8U617C5F40X9" hidden="1">#REF!</definedName>
    <definedName name="BEx1FZV2CM77TBH1R6YYV9P06KA2" localSheetId="18" hidden="1">#REF!</definedName>
    <definedName name="BEx1FZV2CM77TBH1R6YYV9P06KA2" hidden="1">#REF!</definedName>
    <definedName name="BEx1G59AY8195JTUM6P18VXUFJ3E" localSheetId="18" hidden="1">#REF!</definedName>
    <definedName name="BEx1G59AY8195JTUM6P18VXUFJ3E" hidden="1">#REF!</definedName>
    <definedName name="BEx1GRFPRSO5UT952RBFGUHDUZN5" localSheetId="18" hidden="1">#REF!</definedName>
    <definedName name="BEx1GRFPRSO5UT952RBFGUHDUZN5" hidden="1">#REF!</definedName>
    <definedName name="BEx1GVMRHFXUP6XYYY9NR12PV5TF" localSheetId="18" hidden="1">#REF!</definedName>
    <definedName name="BEx1GVMRHFXUP6XYYY9NR12PV5TF" hidden="1">#REF!</definedName>
    <definedName name="BEx1H6KIT7BHUH6MDDWC935V9N47" localSheetId="18" hidden="1">#REF!</definedName>
    <definedName name="BEx1H6KIT7BHUH6MDDWC935V9N47" hidden="1">#REF!</definedName>
    <definedName name="BEx1HDGOOJ3SKHYMWUZJ1P0RQZ9N" localSheetId="18" hidden="1">#REF!</definedName>
    <definedName name="BEx1HDGOOJ3SKHYMWUZJ1P0RQZ9N" hidden="1">#REF!</definedName>
    <definedName name="BEx1HDM5ZXSJG6JQEMSFV52PZ10V" localSheetId="18" hidden="1">#REF!</definedName>
    <definedName name="BEx1HDM5ZXSJG6JQEMSFV52PZ10V" hidden="1">#REF!</definedName>
    <definedName name="BEx1HETBBZVN5F43LKOFMC4QB0CR" localSheetId="18" hidden="1">#REF!</definedName>
    <definedName name="BEx1HETBBZVN5F43LKOFMC4QB0CR" hidden="1">#REF!</definedName>
    <definedName name="BEx1HGWNWPLNXICOTP90TKQVVE4E" localSheetId="18" hidden="1">#REF!</definedName>
    <definedName name="BEx1HGWNWPLNXICOTP90TKQVVE4E" hidden="1">#REF!</definedName>
    <definedName name="BEx1HIPLJZABY0EMUOTZN0EQMDPU" localSheetId="18" hidden="1">#REF!</definedName>
    <definedName name="BEx1HIPLJZABY0EMUOTZN0EQMDPU" hidden="1">#REF!</definedName>
    <definedName name="BEx1HO94JIRX219MPWMB5E5XZ04X" localSheetId="18" hidden="1">#REF!</definedName>
    <definedName name="BEx1HO94JIRX219MPWMB5E5XZ04X" hidden="1">#REF!</definedName>
    <definedName name="BEx1HQNF6KHM21E3XLW0NMSSEI9S" localSheetId="18" hidden="1">#REF!</definedName>
    <definedName name="BEx1HQNF6KHM21E3XLW0NMSSEI9S" hidden="1">#REF!</definedName>
    <definedName name="BEx1HSLNWIW4S97ZBYY7I7M5YVH4" localSheetId="18" hidden="1">#REF!</definedName>
    <definedName name="BEx1HSLNWIW4S97ZBYY7I7M5YVH4" hidden="1">#REF!</definedName>
    <definedName name="BEx1HU8WGEGZ07PO2AYJ3Q7JV682" localSheetId="18" hidden="1">'[38]10.08.3 - 2008 Expense - TDBU'!#REF!</definedName>
    <definedName name="BEx1HU8WGEGZ07PO2AYJ3Q7JV682" hidden="1">'[38]10.08.3 - 2008 Expense - TDBU'!#REF!</definedName>
    <definedName name="BEx1I4QKTILCKZUSOJCVZN7SNHL5" localSheetId="18" hidden="1">#REF!</definedName>
    <definedName name="BEx1I4QKTILCKZUSOJCVZN7SNHL5" hidden="1">#REF!</definedName>
    <definedName name="BEx1IE0ZP7RIFM9FI24S9I6AAJ14" localSheetId="18" hidden="1">#REF!</definedName>
    <definedName name="BEx1IE0ZP7RIFM9FI24S9I6AAJ14" hidden="1">#REF!</definedName>
    <definedName name="BEx1IGQ5B697MNDOE06MVSR0H58E" localSheetId="18" hidden="1">#REF!</definedName>
    <definedName name="BEx1IGQ5B697MNDOE06MVSR0H58E" hidden="1">#REF!</definedName>
    <definedName name="BEx1IKRPW8MLB9Y485M1TL2IT9SH" localSheetId="18" hidden="1">#REF!</definedName>
    <definedName name="BEx1IKRPW8MLB9Y485M1TL2IT9SH" hidden="1">#REF!</definedName>
    <definedName name="BEx1J0CSSHDJGBJUHVOEMCF2P4DL" localSheetId="18" hidden="1">#REF!</definedName>
    <definedName name="BEx1J0CSSHDJGBJUHVOEMCF2P4DL" hidden="1">#REF!</definedName>
    <definedName name="BEx1J61RRF9LJ3V3R5OY3WJ6VBWR" localSheetId="18" hidden="1">#REF!</definedName>
    <definedName name="BEx1J61RRF9LJ3V3R5OY3WJ6VBWR" hidden="1">#REF!</definedName>
    <definedName name="BEx1J7E8VCGLPYU82QXVUG5N3ZAI" localSheetId="18" hidden="1">#REF!</definedName>
    <definedName name="BEx1J7E8VCGLPYU82QXVUG5N3ZAI" hidden="1">#REF!</definedName>
    <definedName name="BEx1JGE2YQWH8S25USOY08XVGO0D" localSheetId="18" hidden="1">#REF!</definedName>
    <definedName name="BEx1JGE2YQWH8S25USOY08XVGO0D" hidden="1">#REF!</definedName>
    <definedName name="BEx1JJJC9T1W7HY4V7HP1S1W4JO1" localSheetId="18" hidden="1">#REF!</definedName>
    <definedName name="BEx1JJJC9T1W7HY4V7HP1S1W4JO1" hidden="1">#REF!</definedName>
    <definedName name="BEx1JKKZSJ7DI4PTFVI9VVFMB1X2" localSheetId="18" hidden="1">#REF!</definedName>
    <definedName name="BEx1JKKZSJ7DI4PTFVI9VVFMB1X2" hidden="1">#REF!</definedName>
    <definedName name="BEx1JUBQFRVMASSFK4B3V0AD7YP9" localSheetId="18" hidden="1">#REF!</definedName>
    <definedName name="BEx1JUBQFRVMASSFK4B3V0AD7YP9" hidden="1">#REF!</definedName>
    <definedName name="BEx1JVTNDJQ0189VAB5O88Z9N2B1" localSheetId="18" hidden="1">#REF!</definedName>
    <definedName name="BEx1JVTNDJQ0189VAB5O88Z9N2B1" hidden="1">#REF!</definedName>
    <definedName name="BEx1JXBM5W4YRWNQ0P95QQS6JWD6" localSheetId="18" hidden="1">#REF!</definedName>
    <definedName name="BEx1JXBM5W4YRWNQ0P95QQS6JWD6" hidden="1">#REF!</definedName>
    <definedName name="BEx1K4D3BL8221FE5HGCB9VDX83Q" localSheetId="18" hidden="1">'[38]10.08.5 - 2008 Capital - TDBU'!#REF!</definedName>
    <definedName name="BEx1K4D3BL8221FE5HGCB9VDX83Q" hidden="1">'[38]10.08.5 - 2008 Capital - TDBU'!#REF!</definedName>
    <definedName name="BEx1K95QRKBCQOHKAK00IAOF748I" localSheetId="18" hidden="1">#REF!</definedName>
    <definedName name="BEx1K95QRKBCQOHKAK00IAOF748I" hidden="1">#REF!</definedName>
    <definedName name="BEx1KGCOC0TV99C9CNDK7IZRHVGO" localSheetId="18" hidden="1">#REF!</definedName>
    <definedName name="BEx1KGCOC0TV99C9CNDK7IZRHVGO" hidden="1">#REF!</definedName>
    <definedName name="BEx1KGY9QEHZ9QSARMQUTQKRK4UX" localSheetId="18" hidden="1">#REF!</definedName>
    <definedName name="BEx1KGY9QEHZ9QSARMQUTQKRK4UX" hidden="1">#REF!</definedName>
    <definedName name="BEx1KKP1ELIF2UII2FWVGL7M1X7J" localSheetId="18" hidden="1">#REF!</definedName>
    <definedName name="BEx1KKP1ELIF2UII2FWVGL7M1X7J" hidden="1">#REF!</definedName>
    <definedName name="BEx1KUVWMB0QCWA3RBE4CADFVRIS" localSheetId="18" hidden="1">#REF!</definedName>
    <definedName name="BEx1KUVWMB0QCWA3RBE4CADFVRIS" hidden="1">#REF!</definedName>
    <definedName name="BEx1L2OG1SDFK2TPXELJ77YP4NI2" localSheetId="18" hidden="1">#REF!</definedName>
    <definedName name="BEx1L2OG1SDFK2TPXELJ77YP4NI2" hidden="1">#REF!</definedName>
    <definedName name="BEx1L6Q60MWRDJB4L20LK0XPA0Z2" localSheetId="18" hidden="1">#REF!</definedName>
    <definedName name="BEx1L6Q60MWRDJB4L20LK0XPA0Z2" hidden="1">#REF!</definedName>
    <definedName name="BEx1LAX8UE95OMEMCKW7PJJO7FX5" localSheetId="18" hidden="1">#REF!</definedName>
    <definedName name="BEx1LAX8UE95OMEMCKW7PJJO7FX5" hidden="1">#REF!</definedName>
    <definedName name="BEx1LD63FP2Z4BR9TKSHOZW9KKZ5" localSheetId="18" hidden="1">#REF!</definedName>
    <definedName name="BEx1LD63FP2Z4BR9TKSHOZW9KKZ5" hidden="1">#REF!</definedName>
    <definedName name="BEx1LDMB9RW982DUILM2WPT5VWQ3" localSheetId="18" hidden="1">#REF!</definedName>
    <definedName name="BEx1LDMB9RW982DUILM2WPT5VWQ3" hidden="1">#REF!</definedName>
    <definedName name="BEx1LR3VGF6TOZ4ZPIXZ96JKRKKD" localSheetId="18" hidden="1">#REF!</definedName>
    <definedName name="BEx1LR3VGF6TOZ4ZPIXZ96JKRKKD" hidden="1">#REF!</definedName>
    <definedName name="BEx1LRPGDQCOEMW8YT80J1XCDCIV" localSheetId="18" hidden="1">#REF!</definedName>
    <definedName name="BEx1LRPGDQCOEMW8YT80J1XCDCIV" hidden="1">#REF!</definedName>
    <definedName name="BEx1LRUSJW4JG54X07QWD9R27WV9" localSheetId="18" hidden="1">#REF!</definedName>
    <definedName name="BEx1LRUSJW4JG54X07QWD9R27WV9" hidden="1">#REF!</definedName>
    <definedName name="BEx1LU92C01NBTGCF0WADTO32CU2" localSheetId="18" hidden="1">#REF!</definedName>
    <definedName name="BEx1LU92C01NBTGCF0WADTO32CU2" hidden="1">#REF!</definedName>
    <definedName name="BEx1M1WBK5T0LP1AK2JYV6W87ID6" localSheetId="18" hidden="1">#REF!</definedName>
    <definedName name="BEx1M1WBK5T0LP1AK2JYV6W87ID6" hidden="1">#REF!</definedName>
    <definedName name="BEx1M51HHDYGIT8PON7U8ICL2S95" localSheetId="18" hidden="1">#REF!</definedName>
    <definedName name="BEx1M51HHDYGIT8PON7U8ICL2S95" hidden="1">#REF!</definedName>
    <definedName name="BEx1M68NRL0QD9UQV1RA9L68505H" localSheetId="18" hidden="1">#REF!</definedName>
    <definedName name="BEx1M68NRL0QD9UQV1RA9L68505H" hidden="1">#REF!</definedName>
    <definedName name="BEx1MQ0S8ZPM3QRPBJFVO8KGKJO2" localSheetId="18" hidden="1">#REF!</definedName>
    <definedName name="BEx1MQ0S8ZPM3QRPBJFVO8KGKJO2" hidden="1">#REF!</definedName>
    <definedName name="BEx1MTRKKVCHOZ0YGID6HZ49LJTO" localSheetId="18" hidden="1">#REF!</definedName>
    <definedName name="BEx1MTRKKVCHOZ0YGID6HZ49LJTO" hidden="1">#REF!</definedName>
    <definedName name="BEx1N3CUJ3UX61X38ZAJVPEN4KMC" localSheetId="18" hidden="1">#REF!</definedName>
    <definedName name="BEx1N3CUJ3UX61X38ZAJVPEN4KMC" hidden="1">#REF!</definedName>
    <definedName name="BEx1NM34KQTO1LDNSAFD1L82UZFG" localSheetId="18" hidden="1">#REF!</definedName>
    <definedName name="BEx1NM34KQTO1LDNSAFD1L82UZFG" hidden="1">#REF!</definedName>
    <definedName name="BEx1NNQJ0R56EJAAW1MXNECZ55XH" localSheetId="18" hidden="1">'[38]10.08.5 - 2008 Capital - TDBU'!#REF!</definedName>
    <definedName name="BEx1NNQJ0R56EJAAW1MXNECZ55XH" hidden="1">'[38]10.08.5 - 2008 Capital - TDBU'!#REF!</definedName>
    <definedName name="BEx1NO6TXZVOGCUWCCRTXRXWW0XL" localSheetId="18" hidden="1">#REF!</definedName>
    <definedName name="BEx1NO6TXZVOGCUWCCRTXRXWW0XL" hidden="1">#REF!</definedName>
    <definedName name="BEx1NS8EU5P9FQV3S0WRTXI5L361" localSheetId="18" hidden="1">#REF!</definedName>
    <definedName name="BEx1NS8EU5P9FQV3S0WRTXI5L361" hidden="1">#REF!</definedName>
    <definedName name="BEx1NUBX5VUYZFKQH69FN6BTLWCR" localSheetId="18" hidden="1">#REF!</definedName>
    <definedName name="BEx1NUBX5VUYZFKQH69FN6BTLWCR" hidden="1">#REF!</definedName>
    <definedName name="BEx1NZ4K1L8UON80Y2A4RASKWGNP" localSheetId="18" hidden="1">#REF!</definedName>
    <definedName name="BEx1NZ4K1L8UON80Y2A4RASKWGNP" hidden="1">#REF!</definedName>
    <definedName name="BEx1O24FHGT1KV1PHK1VQ1OUH4VP" localSheetId="18" hidden="1">#REF!</definedName>
    <definedName name="BEx1O24FHGT1KV1PHK1VQ1OUH4VP" hidden="1">#REF!</definedName>
    <definedName name="BEx1OFB62PDZZNV8TCVH2GJNNOSC" localSheetId="18" hidden="1">#REF!</definedName>
    <definedName name="BEx1OFB62PDZZNV8TCVH2GJNNOSC" hidden="1">#REF!</definedName>
    <definedName name="BEx1OLAZ915OGYWP0QP1QQWDLCRX" localSheetId="18" hidden="1">#REF!</definedName>
    <definedName name="BEx1OLAZ915OGYWP0QP1QQWDLCRX" hidden="1">#REF!</definedName>
    <definedName name="BEx1OO5ER042IS6IC4TLDI75JNVH" localSheetId="18" hidden="1">#REF!</definedName>
    <definedName name="BEx1OO5ER042IS6IC4TLDI75JNVH" hidden="1">#REF!</definedName>
    <definedName name="BEx1OTE544O0H6QOAIX6QZKHCDFW" localSheetId="18" hidden="1">#REF!</definedName>
    <definedName name="BEx1OTE544O0H6QOAIX6QZKHCDFW" hidden="1">#REF!</definedName>
    <definedName name="BEx1OTE54CBSUT8FWKRALEDCUWN4" localSheetId="18" hidden="1">#REF!</definedName>
    <definedName name="BEx1OTE54CBSUT8FWKRALEDCUWN4" hidden="1">#REF!</definedName>
    <definedName name="BEx1OVSMPADTX95QUOX34KZQ8EDY" localSheetId="18" hidden="1">#REF!</definedName>
    <definedName name="BEx1OVSMPADTX95QUOX34KZQ8EDY" hidden="1">#REF!</definedName>
    <definedName name="BEx1OX544IO9FQJI7YYQGZCEHB3O" localSheetId="18" hidden="1">#REF!</definedName>
    <definedName name="BEx1OX544IO9FQJI7YYQGZCEHB3O" hidden="1">#REF!</definedName>
    <definedName name="BEx1OY6SVEUT2EQ26P7EKEND342G" localSheetId="18" hidden="1">#REF!</definedName>
    <definedName name="BEx1OY6SVEUT2EQ26P7EKEND342G" hidden="1">#REF!</definedName>
    <definedName name="BEx1OYN1LPIPI12O9G6F7QAOS9T4" localSheetId="18" hidden="1">#REF!</definedName>
    <definedName name="BEx1OYN1LPIPI12O9G6F7QAOS9T4" hidden="1">#REF!</definedName>
    <definedName name="BEx1P1HHKJA799O3YZXQAX6KFH58" localSheetId="18" hidden="1">#REF!</definedName>
    <definedName name="BEx1P1HHKJA799O3YZXQAX6KFH58" hidden="1">#REF!</definedName>
    <definedName name="BEx1P34W467WGPOXPK292QFJIPHJ" localSheetId="18" hidden="1">#REF!</definedName>
    <definedName name="BEx1P34W467WGPOXPK292QFJIPHJ" hidden="1">#REF!</definedName>
    <definedName name="BEx1P58EB7DAA5Y346WUQVQR9QEO" localSheetId="18" hidden="1">#REF!</definedName>
    <definedName name="BEx1P58EB7DAA5Y346WUQVQR9QEO" hidden="1">#REF!</definedName>
    <definedName name="BEx1P7S1J4TKGVJ43C2Q2R3M9WRB" localSheetId="18" hidden="1">#REF!</definedName>
    <definedName name="BEx1P7S1J4TKGVJ43C2Q2R3M9WRB" hidden="1">#REF!</definedName>
    <definedName name="BEx1PA11BLPVZM8RC5BL46WX8YB5" localSheetId="18" hidden="1">#REF!</definedName>
    <definedName name="BEx1PA11BLPVZM8RC5BL46WX8YB5" hidden="1">#REF!</definedName>
    <definedName name="BEx1PBZ4BEFIPGMQXT9T8S4PZ2IM" localSheetId="18" hidden="1">#REF!</definedName>
    <definedName name="BEx1PBZ4BEFIPGMQXT9T8S4PZ2IM" hidden="1">#REF!</definedName>
    <definedName name="BEx1PKINWPH6BLUM5BTUM1OMO78L" localSheetId="18" hidden="1">#REF!</definedName>
    <definedName name="BEx1PKINWPH6BLUM5BTUM1OMO78L" hidden="1">#REF!</definedName>
    <definedName name="BEx1PLF2CFSXBZPVI6CJ534EIJDN" localSheetId="18" hidden="1">#REF!</definedName>
    <definedName name="BEx1PLF2CFSXBZPVI6CJ534EIJDN" hidden="1">#REF!</definedName>
    <definedName name="BEx1PMWZB2DO6EM9BKLUICZJ65HD" localSheetId="18" hidden="1">#REF!</definedName>
    <definedName name="BEx1PMWZB2DO6EM9BKLUICZJ65HD" hidden="1">#REF!</definedName>
    <definedName name="BEx1PUK290DX9LHEN2RS5E5L92YR" localSheetId="18" hidden="1">#REF!</definedName>
    <definedName name="BEx1PUK290DX9LHEN2RS5E5L92YR" hidden="1">#REF!</definedName>
    <definedName name="BEx1PWNKPN825TMXC0L3V3FWMXS4" localSheetId="18" hidden="1">'[38]10.08.2 - 2008 Expense'!#REF!</definedName>
    <definedName name="BEx1PWNKPN825TMXC0L3V3FWMXS4" hidden="1">'[38]10.08.2 - 2008 Expense'!#REF!</definedName>
    <definedName name="BEx1Q21TG5PWZ4V504UC7VGQ9FEI" localSheetId="18" hidden="1">#REF!</definedName>
    <definedName name="BEx1Q21TG5PWZ4V504UC7VGQ9FEI" hidden="1">#REF!</definedName>
    <definedName name="BEx1QA54J2A4I7IBQR19BTY28ZMR" localSheetId="18" hidden="1">#REF!</definedName>
    <definedName name="BEx1QA54J2A4I7IBQR19BTY28ZMR" hidden="1">#REF!</definedName>
    <definedName name="BEx1QMKTAIQ9VGEWQ95YM98EUX0H" localSheetId="18" hidden="1">#REF!</definedName>
    <definedName name="BEx1QMKTAIQ9VGEWQ95YM98EUX0H" hidden="1">#REF!</definedName>
    <definedName name="BEx1QMQAHG3KQUK59DVM68SWKZIZ" localSheetId="18" hidden="1">#REF!</definedName>
    <definedName name="BEx1QMQAHG3KQUK59DVM68SWKZIZ" hidden="1">#REF!</definedName>
    <definedName name="BEx1R9YFKJCMSEST8OVCAO5E47FO" localSheetId="18" hidden="1">#REF!</definedName>
    <definedName name="BEx1R9YFKJCMSEST8OVCAO5E47FO" hidden="1">#REF!</definedName>
    <definedName name="BEx1RBGC06B3T52OIC0EQ1KGVP1I" localSheetId="18" hidden="1">#REF!</definedName>
    <definedName name="BEx1RBGC06B3T52OIC0EQ1KGVP1I" hidden="1">#REF!</definedName>
    <definedName name="BEx1RG3NJLA83JCT26IM1NH7FHA3" localSheetId="18" hidden="1">#REF!</definedName>
    <definedName name="BEx1RG3NJLA83JCT26IM1NH7FHA3" hidden="1">#REF!</definedName>
    <definedName name="BEx1RPJGA9DKDGRAYU2BHE6FRJ0N" localSheetId="18" hidden="1">#REF!</definedName>
    <definedName name="BEx1RPJGA9DKDGRAYU2BHE6FRJ0N" hidden="1">#REF!</definedName>
    <definedName name="BEx1RRC7X4NI1CU4EO5XYE2GVARJ" localSheetId="18" hidden="1">#REF!</definedName>
    <definedName name="BEx1RRC7X4NI1CU4EO5XYE2GVARJ" hidden="1">#REF!</definedName>
    <definedName name="BEx1RZA1NCGT832L7EMR7GMF588W" localSheetId="18" hidden="1">#REF!</definedName>
    <definedName name="BEx1RZA1NCGT832L7EMR7GMF588W" hidden="1">#REF!</definedName>
    <definedName name="BEx1S0XGIPUSZQUCSGWSK10GKW7Y" localSheetId="18" hidden="1">#REF!</definedName>
    <definedName name="BEx1S0XGIPUSZQUCSGWSK10GKW7Y" hidden="1">#REF!</definedName>
    <definedName name="BEx1S5VFNKIXHTTCWSV60UC50EZ8" localSheetId="18" hidden="1">#REF!</definedName>
    <definedName name="BEx1S5VFNKIXHTTCWSV60UC50EZ8" hidden="1">#REF!</definedName>
    <definedName name="BEx1SFGNVAFMGBWWJ1P5SP00N381" localSheetId="18" hidden="1">#REF!</definedName>
    <definedName name="BEx1SFGNVAFMGBWWJ1P5SP00N381" hidden="1">#REF!</definedName>
    <definedName name="BEx1SFGP1BMG8LP140SHD1AEEPXP" localSheetId="18" hidden="1">'[38]10.08.3 - 2008 Expense - TDBU'!#REF!</definedName>
    <definedName name="BEx1SFGP1BMG8LP140SHD1AEEPXP" hidden="1">'[38]10.08.3 - 2008 Expense - TDBU'!#REF!</definedName>
    <definedName name="BEx1SK3U02H0RGKEYXW7ZMCEOF3V" localSheetId="18" hidden="1">#REF!</definedName>
    <definedName name="BEx1SK3U02H0RGKEYXW7ZMCEOF3V" hidden="1">#REF!</definedName>
    <definedName name="BEx1SO5L68CL3H1IC2HQ6TPY8U6F" localSheetId="18" hidden="1">#REF!</definedName>
    <definedName name="BEx1SO5L68CL3H1IC2HQ6TPY8U6F" hidden="1">#REF!</definedName>
    <definedName name="BEx1SSNEZINBJT29QVS62VS1THT4" localSheetId="18" hidden="1">#REF!</definedName>
    <definedName name="BEx1SSNEZINBJT29QVS62VS1THT4" hidden="1">#REF!</definedName>
    <definedName name="BEx1SVNCHNANBJIDIQVB8AFK4HAN" localSheetId="18" hidden="1">#REF!</definedName>
    <definedName name="BEx1SVNCHNANBJIDIQVB8AFK4HAN" hidden="1">#REF!</definedName>
    <definedName name="BEx1TE2YGKCOGDSQUWA9TLZW5GV4" localSheetId="18" hidden="1">#REF!</definedName>
    <definedName name="BEx1TE2YGKCOGDSQUWA9TLZW5GV4" hidden="1">#REF!</definedName>
    <definedName name="BEx1TJ0WLS9O7KNSGIPWTYHDYI1D" localSheetId="18" hidden="1">#REF!</definedName>
    <definedName name="BEx1TJ0WLS9O7KNSGIPWTYHDYI1D" hidden="1">#REF!</definedName>
    <definedName name="BEx1TLF98B75D1P3EJQ1GRYKUU6P" localSheetId="18" hidden="1">#REF!</definedName>
    <definedName name="BEx1TLF98B75D1P3EJQ1GRYKUU6P" hidden="1">#REF!</definedName>
    <definedName name="BEx1TYRAHXVPGDVF5KTTB3900F58" localSheetId="18" hidden="1">'[38]10.08.4 -2008 Capital'!#REF!</definedName>
    <definedName name="BEx1TYRAHXVPGDVF5KTTB3900F58" hidden="1">'[38]10.08.4 -2008 Capital'!#REF!</definedName>
    <definedName name="BEx1U15M7LVVFZENH830B2BGWC04" localSheetId="18" hidden="1">#REF!</definedName>
    <definedName name="BEx1U15M7LVVFZENH830B2BGWC04" hidden="1">#REF!</definedName>
    <definedName name="BEx1U5NGVTXGL4CIPVT5O034KGGR" localSheetId="18" hidden="1">'[38]10.08.3 - 2008 Expense - TDBU'!#REF!</definedName>
    <definedName name="BEx1U5NGVTXGL4CIPVT5O034KGGR" hidden="1">'[38]10.08.3 - 2008 Expense - TDBU'!#REF!</definedName>
    <definedName name="BEx1U7WFO8OZKB1EBF4H386JW91L" localSheetId="18" hidden="1">#REF!</definedName>
    <definedName name="BEx1U7WFO8OZKB1EBF4H386JW91L" hidden="1">#REF!</definedName>
    <definedName name="BEx1U87938YR9N6HYI24KVBKLOS3" localSheetId="18" hidden="1">#REF!</definedName>
    <definedName name="BEx1U87938YR9N6HYI24KVBKLOS3" hidden="1">#REF!</definedName>
    <definedName name="BEx1UESH4KDWHYESQU2IE55RS3LI" localSheetId="18" hidden="1">#REF!</definedName>
    <definedName name="BEx1UESH4KDWHYESQU2IE55RS3LI" hidden="1">#REF!</definedName>
    <definedName name="BEx1UFZM4VZBYSPNK43H7Y6HNB2B" localSheetId="18" hidden="1">#REF!</definedName>
    <definedName name="BEx1UFZM4VZBYSPNK43H7Y6HNB2B" hidden="1">#REF!</definedName>
    <definedName name="BEx1UI8N9KTCPSOJ7RDW0T8UEBNP" localSheetId="18" hidden="1">#REF!</definedName>
    <definedName name="BEx1UI8N9KTCPSOJ7RDW0T8UEBNP" hidden="1">#REF!</definedName>
    <definedName name="BEx1UML0HHJFHA5TBOYQ24I3RV1W" localSheetId="18" hidden="1">#REF!</definedName>
    <definedName name="BEx1UML0HHJFHA5TBOYQ24I3RV1W" hidden="1">#REF!</definedName>
    <definedName name="BEx1UUDIQPZ23XQ79GUL0RAWRSCK" localSheetId="18" hidden="1">#REF!</definedName>
    <definedName name="BEx1UUDIQPZ23XQ79GUL0RAWRSCK" hidden="1">#REF!</definedName>
    <definedName name="BEx1UUTSK2C11SHV8AJXLYCJP9N4" localSheetId="18" hidden="1">#REF!</definedName>
    <definedName name="BEx1UUTSK2C11SHV8AJXLYCJP9N4" hidden="1">#REF!</definedName>
    <definedName name="BEx1V67SEV778NVW68J8W5SND1J7" localSheetId="18" hidden="1">#REF!</definedName>
    <definedName name="BEx1V67SEV778NVW68J8W5SND1J7" hidden="1">#REF!</definedName>
    <definedName name="BEx1VAK6RBDZVE57N471WHPORUOE" localSheetId="18" hidden="1">#REF!</definedName>
    <definedName name="BEx1VAK6RBDZVE57N471WHPORUOE" hidden="1">#REF!</definedName>
    <definedName name="BEx1VIY9SQLRESD11CC4PHYT0XSG" localSheetId="18" hidden="1">#REF!</definedName>
    <definedName name="BEx1VIY9SQLRESD11CC4PHYT0XSG" hidden="1">#REF!</definedName>
    <definedName name="BEx1WC67EH10SC38QWX3WEA5KH3A" localSheetId="18" hidden="1">#REF!</definedName>
    <definedName name="BEx1WC67EH10SC38QWX3WEA5KH3A" hidden="1">#REF!</definedName>
    <definedName name="BEx1WGYTKZZIPM1577W5FEYKFH3V" localSheetId="18" hidden="1">#REF!</definedName>
    <definedName name="BEx1WGYTKZZIPM1577W5FEYKFH3V" hidden="1">#REF!</definedName>
    <definedName name="BEx1WHPURIV3D3PTJJ359H1OP7ZV" localSheetId="18" hidden="1">#REF!</definedName>
    <definedName name="BEx1WHPURIV3D3PTJJ359H1OP7ZV" hidden="1">#REF!</definedName>
    <definedName name="BEx1WLWY2CR1WRD694JJSWSDFAIR" localSheetId="18" hidden="1">#REF!</definedName>
    <definedName name="BEx1WLWY2CR1WRD694JJSWSDFAIR" hidden="1">#REF!</definedName>
    <definedName name="BEx1WMD1LWPWRIK6GGAJRJAHJM8I" localSheetId="18" hidden="1">#REF!</definedName>
    <definedName name="BEx1WMD1LWPWRIK6GGAJRJAHJM8I" hidden="1">#REF!</definedName>
    <definedName name="BEx1WR0D41MR174LBF3P9E3K0J51" localSheetId="18" hidden="1">#REF!</definedName>
    <definedName name="BEx1WR0D41MR174LBF3P9E3K0J51" hidden="1">#REF!</definedName>
    <definedName name="BEx1WUB1FAS5PHU33TJ60SUHR618" localSheetId="18" hidden="1">#REF!</definedName>
    <definedName name="BEx1WUB1FAS5PHU33TJ60SUHR618" hidden="1">#REF!</definedName>
    <definedName name="BEx1WX04G0INSPPG9NTNR3DYR6PZ" localSheetId="18" hidden="1">#REF!</definedName>
    <definedName name="BEx1WX04G0INSPPG9NTNR3DYR6PZ" hidden="1">#REF!</definedName>
    <definedName name="BEx1X1SS6VBZVRNQ2BCV14SDSN2T" localSheetId="18" hidden="1">#REF!</definedName>
    <definedName name="BEx1X1SS6VBZVRNQ2BCV14SDSN2T" hidden="1">#REF!</definedName>
    <definedName name="BEx1X3LHU9DPG01VWX2IF65TRATF" localSheetId="18" hidden="1">#REF!</definedName>
    <definedName name="BEx1X3LHU9DPG01VWX2IF65TRATF" hidden="1">#REF!</definedName>
    <definedName name="BEx1XK8AAMO0AH0Z1OUKW30CA7EQ" localSheetId="18" hidden="1">#REF!</definedName>
    <definedName name="BEx1XK8AAMO0AH0Z1OUKW30CA7EQ" hidden="1">#REF!</definedName>
    <definedName name="BEx1XL4MZ7C80495GHQRWOBS16PQ" localSheetId="18" hidden="1">#REF!</definedName>
    <definedName name="BEx1XL4MZ7C80495GHQRWOBS16PQ" hidden="1">#REF!</definedName>
    <definedName name="BEx1Y2IGS2K95E1M51PEF9KJZ0KB" localSheetId="18" hidden="1">#REF!</definedName>
    <definedName name="BEx1Y2IGS2K95E1M51PEF9KJZ0KB" hidden="1">#REF!</definedName>
    <definedName name="BEx1Y3PKK83X2FN9SAALFHOWKMRQ" localSheetId="18" hidden="1">#REF!</definedName>
    <definedName name="BEx1Y3PKK83X2FN9SAALFHOWKMRQ" hidden="1">#REF!</definedName>
    <definedName name="BEx1Y40E3PP1FR4Z1T8TYMERO4NV" localSheetId="18" hidden="1">#REF!</definedName>
    <definedName name="BEx1Y40E3PP1FR4Z1T8TYMERO4NV" hidden="1">#REF!</definedName>
    <definedName name="BEx1YESSUDLAERX6LBB8V56M8SLC" localSheetId="18" hidden="1">#REF!</definedName>
    <definedName name="BEx1YESSUDLAERX6LBB8V56M8SLC" hidden="1">#REF!</definedName>
    <definedName name="BEx1YL3DJ7Y4AZ01ERCOGW0FJ26T" localSheetId="18" hidden="1">#REF!</definedName>
    <definedName name="BEx1YL3DJ7Y4AZ01ERCOGW0FJ26T" hidden="1">#REF!</definedName>
    <definedName name="BEx1Z2RYHSVD1H37817SN93VMURZ" localSheetId="18" hidden="1">#REF!</definedName>
    <definedName name="BEx1Z2RYHSVD1H37817SN93VMURZ" hidden="1">#REF!</definedName>
    <definedName name="BEx3AMAKWI6458B67VKZO56MCNJW" localSheetId="18" hidden="1">#REF!</definedName>
    <definedName name="BEx3AMAKWI6458B67VKZO56MCNJW" hidden="1">#REF!</definedName>
    <definedName name="BEx3AOOVM42G82TNF53W0EKXLUSI" localSheetId="18" hidden="1">#REF!</definedName>
    <definedName name="BEx3AOOVM42G82TNF53W0EKXLUSI" hidden="1">#REF!</definedName>
    <definedName name="BEx3AZH9W4SUFCAHNDOQ728R9V4L" localSheetId="18" hidden="1">#REF!</definedName>
    <definedName name="BEx3AZH9W4SUFCAHNDOQ728R9V4L" hidden="1">#REF!</definedName>
    <definedName name="BEx3B3OD51ISAN2LLIBMULN0U4ZC" localSheetId="18" hidden="1">#REF!</definedName>
    <definedName name="BEx3B3OD51ISAN2LLIBMULN0U4ZC" hidden="1">#REF!</definedName>
    <definedName name="BEx3BAKI5N8MFGVWZWCRJQZ879OO" localSheetId="18" hidden="1">#REF!</definedName>
    <definedName name="BEx3BAKI5N8MFGVWZWCRJQZ879OO" hidden="1">#REF!</definedName>
    <definedName name="BEx3BG9I89VA2OLYT4PV61JDXU69" localSheetId="18" hidden="1">#REF!</definedName>
    <definedName name="BEx3BG9I89VA2OLYT4PV61JDXU69" hidden="1">#REF!</definedName>
    <definedName name="BEx3BG9J3N0QW0HQLPDKHG4LNUP8" localSheetId="18" hidden="1">#REF!</definedName>
    <definedName name="BEx3BG9J3N0QW0HQLPDKHG4LNUP8" hidden="1">#REF!</definedName>
    <definedName name="BEx3BNR9ES4KY7Q1DK83KC5NDGL8" localSheetId="18" hidden="1">#REF!</definedName>
    <definedName name="BEx3BNR9ES4KY7Q1DK83KC5NDGL8" hidden="1">#REF!</definedName>
    <definedName name="BEx3BQR5VZXNQ4H949ORM8ESU3B3" localSheetId="18" hidden="1">#REF!</definedName>
    <definedName name="BEx3BQR5VZXNQ4H949ORM8ESU3B3" hidden="1">#REF!</definedName>
    <definedName name="BEx3BTLL3ASJN134DLEQTQM70VZM" localSheetId="18" hidden="1">#REF!</definedName>
    <definedName name="BEx3BTLL3ASJN134DLEQTQM70VZM" hidden="1">#REF!</definedName>
    <definedName name="BEx3BW5CTV0DJU5AQS3ZQFK2VLF3" localSheetId="18" hidden="1">#REF!</definedName>
    <definedName name="BEx3BW5CTV0DJU5AQS3ZQFK2VLF3" hidden="1">#REF!</definedName>
    <definedName name="BEx3BWAOSJWUXB8I63LLLOB0IJP1" localSheetId="18" hidden="1">#REF!</definedName>
    <definedName name="BEx3BWAOSJWUXB8I63LLLOB0IJP1" hidden="1">#REF!</definedName>
    <definedName name="BEx3BYP0FG369M7G3JEFLMMXAKTS" localSheetId="18" hidden="1">#REF!</definedName>
    <definedName name="BEx3BYP0FG369M7G3JEFLMMXAKTS" hidden="1">#REF!</definedName>
    <definedName name="BEx3C2QR0WUD19QSVO8EMIPNQJKH" localSheetId="18" hidden="1">#REF!</definedName>
    <definedName name="BEx3C2QR0WUD19QSVO8EMIPNQJKH" hidden="1">#REF!</definedName>
    <definedName name="BEx3C8AAGO4EJFEL0JJN2VY0HYIB" localSheetId="18" hidden="1">#REF!</definedName>
    <definedName name="BEx3C8AAGO4EJFEL0JJN2VY0HYIB" hidden="1">#REF!</definedName>
    <definedName name="BEx3CCS3VNR1KW2R7DKSQFZ17QW0" localSheetId="18" hidden="1">#REF!</definedName>
    <definedName name="BEx3CCS3VNR1KW2R7DKSQFZ17QW0" hidden="1">#REF!</definedName>
    <definedName name="BEx3CJTRYTU2EE1EL7M6DVFD01KO" localSheetId="18" hidden="1">#REF!</definedName>
    <definedName name="BEx3CJTRYTU2EE1EL7M6DVFD01KO" hidden="1">#REF!</definedName>
    <definedName name="BEx3CKFCCPZZ6ROLAT5C1DZNIC1U" localSheetId="18" hidden="1">#REF!</definedName>
    <definedName name="BEx3CKFCCPZZ6ROLAT5C1DZNIC1U" hidden="1">#REF!</definedName>
    <definedName name="BEx3CN4AESXZTH159TR8B9DJG12Z" localSheetId="18" hidden="1">#REF!</definedName>
    <definedName name="BEx3CN4AESXZTH159TR8B9DJG12Z" hidden="1">#REF!</definedName>
    <definedName name="BEx3CO0SVO4WLH0DO43DCHYDTH1P" localSheetId="18" hidden="1">#REF!</definedName>
    <definedName name="BEx3CO0SVO4WLH0DO43DCHYDTH1P" hidden="1">#REF!</definedName>
    <definedName name="BEx3D9G6QTSPF9UYI4X0XY0VE896" localSheetId="18" hidden="1">#REF!</definedName>
    <definedName name="BEx3D9G6QTSPF9UYI4X0XY0VE896" hidden="1">#REF!</definedName>
    <definedName name="BEx3DCQU9PBRXIMLO62KS5RLH447" localSheetId="18" hidden="1">#REF!</definedName>
    <definedName name="BEx3DCQU9PBRXIMLO62KS5RLH447" hidden="1">#REF!</definedName>
    <definedName name="BEx3E9K8R6R3TVXS3UM0127D8DNP" localSheetId="18" hidden="1">#REF!</definedName>
    <definedName name="BEx3E9K8R6R3TVXS3UM0127D8DNP" hidden="1">#REF!</definedName>
    <definedName name="BEx3EE23XC21IEMZ81C84ZBTBZA8" localSheetId="18" hidden="1">#REF!</definedName>
    <definedName name="BEx3EE23XC21IEMZ81C84ZBTBZA8" hidden="1">#REF!</definedName>
    <definedName name="BEx3EF99FD6QNNCNOKDEE67JHTUJ" localSheetId="18" hidden="1">#REF!</definedName>
    <definedName name="BEx3EF99FD6QNNCNOKDEE67JHTUJ" hidden="1">#REF!</definedName>
    <definedName name="BEx3EHCSERZ2O2OAG8Y95UPG2IY9" localSheetId="18" hidden="1">#REF!</definedName>
    <definedName name="BEx3EHCSERZ2O2OAG8Y95UPG2IY9" hidden="1">#REF!</definedName>
    <definedName name="BEx3EJR3TCJDYS7ZXNDS5N9KTGIK" localSheetId="18" hidden="1">#REF!</definedName>
    <definedName name="BEx3EJR3TCJDYS7ZXNDS5N9KTGIK" hidden="1">#REF!</definedName>
    <definedName name="BEx3ELJTTBS6P05CNISMGOJOA60V" localSheetId="18" hidden="1">#REF!</definedName>
    <definedName name="BEx3ELJTTBS6P05CNISMGOJOA60V" hidden="1">#REF!</definedName>
    <definedName name="BEx3EQSLJBDDJRHNX19PBFCKNY2I" localSheetId="18" hidden="1">#REF!</definedName>
    <definedName name="BEx3EQSLJBDDJRHNX19PBFCKNY2I" hidden="1">#REF!</definedName>
    <definedName name="BEx3EUUAX947Q5N6MY6W0KSNY78Y" localSheetId="18" hidden="1">#REF!</definedName>
    <definedName name="BEx3EUUAX947Q5N6MY6W0KSNY78Y" hidden="1">#REF!</definedName>
    <definedName name="BEx3EYVWCTX3E5LGECYH82ENAGBU" localSheetId="18" hidden="1">#REF!</definedName>
    <definedName name="BEx3EYVWCTX3E5LGECYH82ENAGBU" hidden="1">#REF!</definedName>
    <definedName name="BEx3F0JC8H5K4UPZ6HTO1OZ2OOOA" localSheetId="18" hidden="1">#REF!</definedName>
    <definedName name="BEx3F0JC8H5K4UPZ6HTO1OZ2OOOA" hidden="1">#REF!</definedName>
    <definedName name="BEx3F86EA79UA9R15EEYT5ZAYQGI" localSheetId="18" hidden="1">#REF!</definedName>
    <definedName name="BEx3F86EA79UA9R15EEYT5ZAYQGI" hidden="1">#REF!</definedName>
    <definedName name="BEx3FF2JGKF9FOM69W2I5I0JVUSZ" localSheetId="18" hidden="1">#REF!</definedName>
    <definedName name="BEx3FF2JGKF9FOM69W2I5I0JVUSZ" hidden="1">#REF!</definedName>
    <definedName name="BEx3FHMD1P5XBCH23ZKIFO6ZTCNB" localSheetId="18" hidden="1">#REF!</definedName>
    <definedName name="BEx3FHMD1P5XBCH23ZKIFO6ZTCNB" hidden="1">#REF!</definedName>
    <definedName name="BEx3FI2G3YYIACQHXNXEA15M8ZK5" localSheetId="18" hidden="1">#REF!</definedName>
    <definedName name="BEx3FI2G3YYIACQHXNXEA15M8ZK5" hidden="1">#REF!</definedName>
    <definedName name="BEx3FJ9MHSLDK8W91GO85FX1GX57" localSheetId="18" hidden="1">#REF!</definedName>
    <definedName name="BEx3FJ9MHSLDK8W91GO85FX1GX57" hidden="1">#REF!</definedName>
    <definedName name="BEx3FNM4HIBMXBBXPV7LKCWA3GHW" localSheetId="18" hidden="1">#REF!</definedName>
    <definedName name="BEx3FNM4HIBMXBBXPV7LKCWA3GHW" hidden="1">#REF!</definedName>
    <definedName name="BEx3FR251HFU7A33PU01SJUENL2B" localSheetId="18" hidden="1">#REF!</definedName>
    <definedName name="BEx3FR251HFU7A33PU01SJUENL2B" hidden="1">#REF!</definedName>
    <definedName name="BEx3FRIE1T53ZMO1E61ZGQ9THDOQ" localSheetId="18" hidden="1">'[38]10.08.5 - 2008 Capital - TDBU'!#REF!</definedName>
    <definedName name="BEx3FRIE1T53ZMO1E61ZGQ9THDOQ" hidden="1">'[38]10.08.5 - 2008 Capital - TDBU'!#REF!</definedName>
    <definedName name="BEx3FX7EJL47JSLSWP3EOC265WAE" localSheetId="18" hidden="1">#REF!</definedName>
    <definedName name="BEx3FX7EJL47JSLSWP3EOC265WAE" hidden="1">#REF!</definedName>
    <definedName name="BEx3G201R8NLJ6FIHO2QS0SW9QVV" localSheetId="18" hidden="1">#REF!</definedName>
    <definedName name="BEx3G201R8NLJ6FIHO2QS0SW9QVV" hidden="1">#REF!</definedName>
    <definedName name="BEx3G2LL2II66XY5YCDPG4JE13A3" localSheetId="18" hidden="1">#REF!</definedName>
    <definedName name="BEx3G2LL2II66XY5YCDPG4JE13A3" hidden="1">#REF!</definedName>
    <definedName name="BEx3G2WA0DTYY9D8AGHHOBTPE2B2" localSheetId="18" hidden="1">#REF!</definedName>
    <definedName name="BEx3G2WA0DTYY9D8AGHHOBTPE2B2" hidden="1">#REF!</definedName>
    <definedName name="BEx3G3HT0ZM1BO84RTJMXZ1842C6" localSheetId="18" hidden="1">'[38]10.08.5 - 2008 Capital - TDBU'!#REF!</definedName>
    <definedName name="BEx3G3HT0ZM1BO84RTJMXZ1842C6" hidden="1">'[38]10.08.5 - 2008 Capital - TDBU'!#REF!</definedName>
    <definedName name="BEx3GCXR6IAS0B6WJ03GJVH7CO52" localSheetId="18" hidden="1">#REF!</definedName>
    <definedName name="BEx3GCXR6IAS0B6WJ03GJVH7CO52" hidden="1">#REF!</definedName>
    <definedName name="BEx3GEVV18SEQDI1JGY7EN6D1GT1" localSheetId="18" hidden="1">#REF!</definedName>
    <definedName name="BEx3GEVV18SEQDI1JGY7EN6D1GT1" hidden="1">#REF!</definedName>
    <definedName name="BEx3GKFH64MKQX61S7DYTZ15JCPY" localSheetId="18" hidden="1">#REF!</definedName>
    <definedName name="BEx3GKFH64MKQX61S7DYTZ15JCPY" hidden="1">#REF!</definedName>
    <definedName name="BEx3GMJ1Y6UU02DLRL0QXCEKDA6C" localSheetId="18" hidden="1">#REF!</definedName>
    <definedName name="BEx3GMJ1Y6UU02DLRL0QXCEKDA6C" hidden="1">#REF!</definedName>
    <definedName name="BEx3GN4LY0135CBDIN1TU2UEODGF" localSheetId="18" hidden="1">#REF!</definedName>
    <definedName name="BEx3GN4LY0135CBDIN1TU2UEODGF" hidden="1">#REF!</definedName>
    <definedName name="BEx3GPDH2AH4QKT4OOSN563XUHBD" localSheetId="18" hidden="1">#REF!</definedName>
    <definedName name="BEx3GPDH2AH4QKT4OOSN563XUHBD" hidden="1">#REF!</definedName>
    <definedName name="BEx3GVD97A24S6H24BSXJFP4JCW6" localSheetId="18" hidden="1">#REF!</definedName>
    <definedName name="BEx3GVD97A24S6H24BSXJFP4JCW6" hidden="1">#REF!</definedName>
    <definedName name="BEx3H5UX2GZFZZT657YR76RHW5I6" localSheetId="18" hidden="1">#REF!</definedName>
    <definedName name="BEx3H5UX2GZFZZT657YR76RHW5I6" hidden="1">#REF!</definedName>
    <definedName name="BEx3HMSEFOP6DBM4R97XA6B7NFG6" localSheetId="18" hidden="1">#REF!</definedName>
    <definedName name="BEx3HMSEFOP6DBM4R97XA6B7NFG6" hidden="1">#REF!</definedName>
    <definedName name="BEx3HNZM1GOP9RT8C2AXOMFXIMQ8" localSheetId="18" hidden="1">#REF!</definedName>
    <definedName name="BEx3HNZM1GOP9RT8C2AXOMFXIMQ8" hidden="1">#REF!</definedName>
    <definedName name="BEx3HWJ5SQSD2CVCQNR183X44FR8" localSheetId="18" hidden="1">#REF!</definedName>
    <definedName name="BEx3HWJ5SQSD2CVCQNR183X44FR8" hidden="1">#REF!</definedName>
    <definedName name="BEx3I09YVXO0G4X7KGSA4WGORM35" localSheetId="18" hidden="1">#REF!</definedName>
    <definedName name="BEx3I09YVXO0G4X7KGSA4WGORM35" hidden="1">#REF!</definedName>
    <definedName name="BEx3I7BLM11AXCZ8E4JU8ZIAXPAS" localSheetId="18" hidden="1">#REF!</definedName>
    <definedName name="BEx3I7BLM11AXCZ8E4JU8ZIAXPAS" hidden="1">#REF!</definedName>
    <definedName name="BEx3ICF1GY8HQEBIU9S43PDJ90BX" localSheetId="18" hidden="1">#REF!</definedName>
    <definedName name="BEx3ICF1GY8HQEBIU9S43PDJ90BX" hidden="1">#REF!</definedName>
    <definedName name="BEx3IYAH2DEBFWO8F94H4MXE3RLY" localSheetId="18" hidden="1">#REF!</definedName>
    <definedName name="BEx3IYAH2DEBFWO8F94H4MXE3RLY" hidden="1">#REF!</definedName>
    <definedName name="BEx3IZXXSYEW50379N2EAFWO8DZV" localSheetId="18" hidden="1">#REF!</definedName>
    <definedName name="BEx3IZXXSYEW50379N2EAFWO8DZV" hidden="1">#REF!</definedName>
    <definedName name="BEx3J1VZVGTKT4ATPO9O5JCSFTTR" localSheetId="18" hidden="1">#REF!</definedName>
    <definedName name="BEx3J1VZVGTKT4ATPO9O5JCSFTTR" hidden="1">#REF!</definedName>
    <definedName name="BEx3JC2TY7JNAAC3L7QHVPQXLGQ8" localSheetId="18" hidden="1">#REF!</definedName>
    <definedName name="BEx3JC2TY7JNAAC3L7QHVPQXLGQ8" hidden="1">#REF!</definedName>
    <definedName name="BEx3JHMINP1THWDI6C83QR21FBGR" localSheetId="18" hidden="1">#REF!</definedName>
    <definedName name="BEx3JHMINP1THWDI6C83QR21FBGR" hidden="1">#REF!</definedName>
    <definedName name="BEx3JX23SYDIGOGM4Y0CQFBW8ZBV" localSheetId="18" hidden="1">#REF!</definedName>
    <definedName name="BEx3JX23SYDIGOGM4Y0CQFBW8ZBV" hidden="1">#REF!</definedName>
    <definedName name="BEx3JXCXCVBZJGV5VEG9MJEI01AL" localSheetId="18" hidden="1">#REF!</definedName>
    <definedName name="BEx3JXCXCVBZJGV5VEG9MJEI01AL" hidden="1">#REF!</definedName>
    <definedName name="BEx3JY98ZGQOIJAD31AKR12C64LP" localSheetId="18" hidden="1">#REF!</definedName>
    <definedName name="BEx3JY98ZGQOIJAD31AKR12C64LP" hidden="1">#REF!</definedName>
    <definedName name="BEx3JYK2N7X59TPJSKYZ77ENY8SS" localSheetId="18" hidden="1">#REF!</definedName>
    <definedName name="BEx3JYK2N7X59TPJSKYZ77ENY8SS" hidden="1">#REF!</definedName>
    <definedName name="BEx3K4EII7GU1CG0BN7UL15M6J8Z" localSheetId="18" hidden="1">#REF!</definedName>
    <definedName name="BEx3K4EII7GU1CG0BN7UL15M6J8Z" hidden="1">#REF!</definedName>
    <definedName name="BEx3K4ZXQUQ2KYZF74B84SO48XMW" localSheetId="18" hidden="1">#REF!</definedName>
    <definedName name="BEx3K4ZXQUQ2KYZF74B84SO48XMW" hidden="1">#REF!</definedName>
    <definedName name="BEx3K5QZUNWBEQQWDCJDXXFBV4QK" localSheetId="18" hidden="1">#REF!</definedName>
    <definedName name="BEx3K5QZUNWBEQQWDCJDXXFBV4QK" hidden="1">#REF!</definedName>
    <definedName name="BEx3KC6WKRCQX6L4P34ZM7CCJFBT" localSheetId="18" hidden="1">#REF!</definedName>
    <definedName name="BEx3KC6WKRCQX6L4P34ZM7CCJFBT" hidden="1">#REF!</definedName>
    <definedName name="BEx3KEFXUCVNVPH7KSEGAZYX13B5" localSheetId="18" hidden="1">#REF!</definedName>
    <definedName name="BEx3KEFXUCVNVPH7KSEGAZYX13B5" hidden="1">#REF!</definedName>
    <definedName name="BEx3KFXUAF6YXAA47B7Q6X9B3VGB" localSheetId="18" hidden="1">#REF!</definedName>
    <definedName name="BEx3KFXUAF6YXAA47B7Q6X9B3VGB" hidden="1">#REF!</definedName>
    <definedName name="BEx3KIXQYOGMPK4WJJAVBRX4NR28" localSheetId="18" hidden="1">#REF!</definedName>
    <definedName name="BEx3KIXQYOGMPK4WJJAVBRX4NR28" hidden="1">#REF!</definedName>
    <definedName name="BEx3KJOMVOSFZVJUL3GKCNP6DQDS" localSheetId="18" hidden="1">#REF!</definedName>
    <definedName name="BEx3KJOMVOSFZVJUL3GKCNP6DQDS" hidden="1">#REF!</definedName>
    <definedName name="BEx3KP2VRBMORK0QEAZUYCXL3DHJ" localSheetId="18" hidden="1">#REF!</definedName>
    <definedName name="BEx3KP2VRBMORK0QEAZUYCXL3DHJ" hidden="1">#REF!</definedName>
    <definedName name="BEx3L4IN3LI4C26SITKTGAH27CDU" localSheetId="18" hidden="1">#REF!</definedName>
    <definedName name="BEx3L4IN3LI4C26SITKTGAH27CDU" hidden="1">#REF!</definedName>
    <definedName name="BEx3L4YQ0J7ZU0M5QM6YIPCEYC9K" localSheetId="18" hidden="1">#REF!</definedName>
    <definedName name="BEx3L4YQ0J7ZU0M5QM6YIPCEYC9K" hidden="1">#REF!</definedName>
    <definedName name="BEx3L60DJOR7NQN42G7YSAODP1EX" localSheetId="18" hidden="1">#REF!</definedName>
    <definedName name="BEx3L60DJOR7NQN42G7YSAODP1EX" hidden="1">#REF!</definedName>
    <definedName name="BEx3L7D0PI38HWZ7VADU16C9E33D" localSheetId="18" hidden="1">#REF!</definedName>
    <definedName name="BEx3L7D0PI38HWZ7VADU16C9E33D" hidden="1">#REF!</definedName>
    <definedName name="BEx3L7NTB2BHXP26B5F4A3PRTY0Z" localSheetId="18" hidden="1">#REF!</definedName>
    <definedName name="BEx3L7NTB2BHXP26B5F4A3PRTY0Z" hidden="1">#REF!</definedName>
    <definedName name="BEx3LM1PR4Y7KINKMTMKR984GX8Q" localSheetId="18" hidden="1">#REF!</definedName>
    <definedName name="BEx3LM1PR4Y7KINKMTMKR984GX8Q" hidden="1">#REF!</definedName>
    <definedName name="BEx3LPCEZ1C0XEKNCM3YT09JWCUO" localSheetId="18" hidden="1">#REF!</definedName>
    <definedName name="BEx3LPCEZ1C0XEKNCM3YT09JWCUO" hidden="1">#REF!</definedName>
    <definedName name="BEx3LTU80DDHQRJRLVN79J3RC5Z0" localSheetId="18" hidden="1">#REF!</definedName>
    <definedName name="BEx3LTU80DDHQRJRLVN79J3RC5Z0" hidden="1">#REF!</definedName>
    <definedName name="BEx3LUL5EICSTN6KP1M6B7NAHYVO" localSheetId="18" hidden="1">#REF!</definedName>
    <definedName name="BEx3LUL5EICSTN6KP1M6B7NAHYVO" hidden="1">#REF!</definedName>
    <definedName name="BEx3M1MR1K1NQD03H74BFWOK4MWQ" localSheetId="18" hidden="1">#REF!</definedName>
    <definedName name="BEx3M1MR1K1NQD03H74BFWOK4MWQ" hidden="1">#REF!</definedName>
    <definedName name="BEx3M4H77MYUKOOD31H9F80NMVK8" localSheetId="18" hidden="1">#REF!</definedName>
    <definedName name="BEx3M4H77MYUKOOD31H9F80NMVK8" hidden="1">#REF!</definedName>
    <definedName name="BEx3M885DQ9KX2HJ6T6P6HDY9GC4" localSheetId="18" hidden="1">#REF!</definedName>
    <definedName name="BEx3M885DQ9KX2HJ6T6P6HDY9GC4" hidden="1">#REF!</definedName>
    <definedName name="BEx3M9VFX329PZWYC4DMZ6P3W9R2" localSheetId="18" hidden="1">#REF!</definedName>
    <definedName name="BEx3M9VFX329PZWYC4DMZ6P3W9R2" hidden="1">#REF!</definedName>
    <definedName name="BEx3MCQ0L5NQSPA1DGA0QTYSLHNP" localSheetId="18" hidden="1">#REF!</definedName>
    <definedName name="BEx3MCQ0L5NQSPA1DGA0QTYSLHNP" hidden="1">#REF!</definedName>
    <definedName name="BEx3MCQ0VEBV0CZXDS505L38EQ8N" localSheetId="18" hidden="1">#REF!</definedName>
    <definedName name="BEx3MCQ0VEBV0CZXDS505L38EQ8N" hidden="1">#REF!</definedName>
    <definedName name="BEx3ME2HC294KYAUDR73NXYGVDW0" localSheetId="18" hidden="1">#REF!</definedName>
    <definedName name="BEx3ME2HC294KYAUDR73NXYGVDW0" hidden="1">#REF!</definedName>
    <definedName name="BEx3MEYV5LQY0BAL7V3CFAFVOM3T" localSheetId="18" hidden="1">#REF!</definedName>
    <definedName name="BEx3MEYV5LQY0BAL7V3CFAFVOM3T" hidden="1">#REF!</definedName>
    <definedName name="BEx3MREOFWJQEYMCMBL7ZE06NBN6" localSheetId="18" hidden="1">#REF!</definedName>
    <definedName name="BEx3MREOFWJQEYMCMBL7ZE06NBN6" hidden="1">#REF!</definedName>
    <definedName name="BEx3MRPHDEYR919ZKPYTH3O7DQTY" localSheetId="18" hidden="1">#REF!</definedName>
    <definedName name="BEx3MRPHDEYR919ZKPYTH3O7DQTY" hidden="1">#REF!</definedName>
    <definedName name="BEx3NKXF7GYXHBK75UI6MDRUSU0J" localSheetId="18" hidden="1">#REF!</definedName>
    <definedName name="BEx3NKXF7GYXHBK75UI6MDRUSU0J" hidden="1">#REF!</definedName>
    <definedName name="BEx3NLIZ7PHF2XE59ECZ3MD04ZG1" localSheetId="18" hidden="1">#REF!</definedName>
    <definedName name="BEx3NLIZ7PHF2XE59ECZ3MD04ZG1" hidden="1">#REF!</definedName>
    <definedName name="BEx3NMQ4BVC94728AUM7CCX7UHTU" localSheetId="18" hidden="1">#REF!</definedName>
    <definedName name="BEx3NMQ4BVC94728AUM7CCX7UHTU" hidden="1">#REF!</definedName>
    <definedName name="BEx3NNBPZUO6BZU0DLA11SQERG4L" localSheetId="18" hidden="1">#REF!</definedName>
    <definedName name="BEx3NNBPZUO6BZU0DLA11SQERG4L" hidden="1">#REF!</definedName>
    <definedName name="BEx3NR2I4OUFP3Z2QZEDU2PIFIDI" localSheetId="18" hidden="1">#REF!</definedName>
    <definedName name="BEx3NR2I4OUFP3Z2QZEDU2PIFIDI" hidden="1">#REF!</definedName>
    <definedName name="BEx3NVV3RL4UV2EU430NY5LKTPXD" localSheetId="18" hidden="1">#REF!</definedName>
    <definedName name="BEx3NVV3RL4UV2EU430NY5LKTPXD" hidden="1">#REF!</definedName>
    <definedName name="BEx3O1420BO99ELGBDOEK6YUS2AH" localSheetId="18" hidden="1">#REF!</definedName>
    <definedName name="BEx3O1420BO99ELGBDOEK6YUS2AH" hidden="1">#REF!</definedName>
    <definedName name="BEx3O19B8FTTAPVT5DZXQGQXWFR8" localSheetId="18" hidden="1">#REF!</definedName>
    <definedName name="BEx3O19B8FTTAPVT5DZXQGQXWFR8" hidden="1">#REF!</definedName>
    <definedName name="BEx3O208V4211X3WMWUFFIW28Y5U" localSheetId="18" hidden="1">#REF!</definedName>
    <definedName name="BEx3O208V4211X3WMWUFFIW28Y5U" hidden="1">#REF!</definedName>
    <definedName name="BEx3O7JY7N5U41CVEUHYIEK343YH" localSheetId="18" hidden="1">#REF!</definedName>
    <definedName name="BEx3O7JY7N5U41CVEUHYIEK343YH" hidden="1">#REF!</definedName>
    <definedName name="BEx3O85IKWARA6NCJOLRBRJFMEWW" localSheetId="18" hidden="1">[39]Table!#REF!</definedName>
    <definedName name="BEx3O85IKWARA6NCJOLRBRJFMEWW" hidden="1">[39]Table!#REF!</definedName>
    <definedName name="BEx3OFCGQH8N5QT3C8M44CX5CLHX" localSheetId="18" hidden="1">#REF!</definedName>
    <definedName name="BEx3OFCGQH8N5QT3C8M44CX5CLHX" hidden="1">#REF!</definedName>
    <definedName name="BEx3OJZSCGFRW7SVGBFI0X9DNVMM" localSheetId="18" hidden="1">#REF!</definedName>
    <definedName name="BEx3OJZSCGFRW7SVGBFI0X9DNVMM" hidden="1">#REF!</definedName>
    <definedName name="BEx3ORSBUXAF21MKEY90YJV9AY9A" localSheetId="18" hidden="1">#REF!</definedName>
    <definedName name="BEx3ORSBUXAF21MKEY90YJV9AY9A" hidden="1">#REF!</definedName>
    <definedName name="BEx3OV8BH6PYNZT7C246LOAU9SVX" localSheetId="18" hidden="1">#REF!</definedName>
    <definedName name="BEx3OV8BH6PYNZT7C246LOAU9SVX" hidden="1">#REF!</definedName>
    <definedName name="BEx3OXRYJZUEY6E72UJU0PHLMYAR" localSheetId="18" hidden="1">#REF!</definedName>
    <definedName name="BEx3OXRYJZUEY6E72UJU0PHLMYAR" hidden="1">#REF!</definedName>
    <definedName name="BEx3P59TTRSGQY888P5C1O7M2PQT" localSheetId="18" hidden="1">#REF!</definedName>
    <definedName name="BEx3P59TTRSGQY888P5C1O7M2PQT" hidden="1">#REF!</definedName>
    <definedName name="BEx3PDNRRNKD5GOUBUQFXAHIXLD9" localSheetId="18" hidden="1">#REF!</definedName>
    <definedName name="BEx3PDNRRNKD5GOUBUQFXAHIXLD9" hidden="1">#REF!</definedName>
    <definedName name="BEx3PDT8GNPWLLN02IH1XPV90XYK" localSheetId="18" hidden="1">#REF!</definedName>
    <definedName name="BEx3PDT8GNPWLLN02IH1XPV90XYK" hidden="1">#REF!</definedName>
    <definedName name="BEx3PG24EE6BFX4WK0PD7YR4MWXE" localSheetId="18" hidden="1">#REF!</definedName>
    <definedName name="BEx3PG24EE6BFX4WK0PD7YR4MWXE" hidden="1">#REF!</definedName>
    <definedName name="BEx3PKEMDW8KZEP11IL927C5O7I2" localSheetId="18" hidden="1">#REF!</definedName>
    <definedName name="BEx3PKEMDW8KZEP11IL927C5O7I2" hidden="1">#REF!</definedName>
    <definedName name="BEx3PKJZ1Z7L9S6KV8KXVS6B2FX4" localSheetId="18" hidden="1">#REF!</definedName>
    <definedName name="BEx3PKJZ1Z7L9S6KV8KXVS6B2FX4" hidden="1">#REF!</definedName>
    <definedName name="BEx3PMNG53Z5HY138H99QOMTX8W3" localSheetId="18" hidden="1">#REF!</definedName>
    <definedName name="BEx3PMNG53Z5HY138H99QOMTX8W3" hidden="1">#REF!</definedName>
    <definedName name="BEx3PP1RRSFZ8UC0JC9R91W6LNKW" localSheetId="18" hidden="1">#REF!</definedName>
    <definedName name="BEx3PP1RRSFZ8UC0JC9R91W6LNKW" hidden="1">#REF!</definedName>
    <definedName name="BEx3PPCKN624WDXN9HIU6BDOOFL1" localSheetId="18" hidden="1">#REF!</definedName>
    <definedName name="BEx3PPCKN624WDXN9HIU6BDOOFL1" hidden="1">#REF!</definedName>
    <definedName name="BEx3PVXYZC8WB9ZJE7OCKUXZ46EA" localSheetId="18" hidden="1">#REF!</definedName>
    <definedName name="BEx3PVXYZC8WB9ZJE7OCKUXZ46EA" hidden="1">#REF!</definedName>
    <definedName name="BEx3Q0VWPU5EQECK7MQ47TYJ3SWW" localSheetId="18" hidden="1">#REF!</definedName>
    <definedName name="BEx3Q0VWPU5EQECK7MQ47TYJ3SWW" hidden="1">#REF!</definedName>
    <definedName name="BEx3Q7BZ9PUXK2RLIOFSIS9AHU1B" localSheetId="18" hidden="1">#REF!</definedName>
    <definedName name="BEx3Q7BZ9PUXK2RLIOFSIS9AHU1B" hidden="1">#REF!</definedName>
    <definedName name="BEx3Q8J42S9VU6EAN2Y28MR6DF88" localSheetId="18" hidden="1">#REF!</definedName>
    <definedName name="BEx3Q8J42S9VU6EAN2Y28MR6DF88" hidden="1">#REF!</definedName>
    <definedName name="BEx3QEDFOYFY5NBTININ5W4RLD4Q" localSheetId="18" hidden="1">#REF!</definedName>
    <definedName name="BEx3QEDFOYFY5NBTININ5W4RLD4Q" hidden="1">#REF!</definedName>
    <definedName name="BEx3QIKJ3U962US1Q564NZDLU8LD" localSheetId="18" hidden="1">#REF!</definedName>
    <definedName name="BEx3QIKJ3U962US1Q564NZDLU8LD" hidden="1">#REF!</definedName>
    <definedName name="BEx3QLKKMOCYGB7DSNC29XGRU52O" localSheetId="18" hidden="1">#REF!</definedName>
    <definedName name="BEx3QLKKMOCYGB7DSNC29XGRU52O" hidden="1">#REF!</definedName>
    <definedName name="BEx3QR9D45DHW50VQ7Y3Q1AXPOB9" localSheetId="18" hidden="1">#REF!</definedName>
    <definedName name="BEx3QR9D45DHW50VQ7Y3Q1AXPOB9" hidden="1">#REF!</definedName>
    <definedName name="BEx3QSWT2S5KWG6U2V9711IYDQBM" localSheetId="18" hidden="1">#REF!</definedName>
    <definedName name="BEx3QSWT2S5KWG6U2V9711IYDQBM" hidden="1">#REF!</definedName>
    <definedName name="BEx3QU9AM2D9N0887SF1H9427JKU" localSheetId="18" hidden="1">#REF!</definedName>
    <definedName name="BEx3QU9AM2D9N0887SF1H9427JKU" hidden="1">#REF!</definedName>
    <definedName name="BEx3QVGG7Q2X4HZHJAM35A8T3VR7" localSheetId="18" hidden="1">#REF!</definedName>
    <definedName name="BEx3QVGG7Q2X4HZHJAM35A8T3VR7" hidden="1">#REF!</definedName>
    <definedName name="BEx3R0JUB9YN8PHPPQTAMIT1IHWK" localSheetId="18" hidden="1">#REF!</definedName>
    <definedName name="BEx3R0JUB9YN8PHPPQTAMIT1IHWK" hidden="1">#REF!</definedName>
    <definedName name="BEx3R81NFRO7M81VHVKOBFT0QBIL" localSheetId="18" hidden="1">#REF!</definedName>
    <definedName name="BEx3R81NFRO7M81VHVKOBFT0QBIL" hidden="1">#REF!</definedName>
    <definedName name="BEx3R8N7YCUKJFKXRC8VVKDGUCWT" localSheetId="18" hidden="1">#REF!</definedName>
    <definedName name="BEx3R8N7YCUKJFKXRC8VVKDGUCWT" hidden="1">#REF!</definedName>
    <definedName name="BEx3RFJCSRTFFKD3A8DC3F4ZHW92" localSheetId="18" hidden="1">#REF!</definedName>
    <definedName name="BEx3RFJCSRTFFKD3A8DC3F4ZHW92" hidden="1">#REF!</definedName>
    <definedName name="BEx3RHC2ZD5UFS6QD4OPFCNNMWH1" localSheetId="18" hidden="1">#REF!</definedName>
    <definedName name="BEx3RHC2ZD5UFS6QD4OPFCNNMWH1" hidden="1">#REF!</definedName>
    <definedName name="BEx3RHMVYSP3UJFE4JFGYN439AJK" localSheetId="18" hidden="1">#REF!</definedName>
    <definedName name="BEx3RHMVYSP3UJFE4JFGYN439AJK" hidden="1">#REF!</definedName>
    <definedName name="BEx3RKHARL8IJX5B7DY70B7NIRVT" localSheetId="18" hidden="1">#REF!</definedName>
    <definedName name="BEx3RKHARL8IJX5B7DY70B7NIRVT" hidden="1">#REF!</definedName>
    <definedName name="BEx3RQ10QIWBAPHALAA91BUUCM2X" localSheetId="18" hidden="1">#REF!</definedName>
    <definedName name="BEx3RQ10QIWBAPHALAA91BUUCM2X" hidden="1">#REF!</definedName>
    <definedName name="BEx3RV4E1WT43SZBUN09RTB8EK1O" localSheetId="18" hidden="1">#REF!</definedName>
    <definedName name="BEx3RV4E1WT43SZBUN09RTB8EK1O" hidden="1">#REF!</definedName>
    <definedName name="BEx3RXO31FBRRLV0JNYV5WKXBI0B" localSheetId="18" hidden="1">#REF!</definedName>
    <definedName name="BEx3RXO31FBRRLV0JNYV5WKXBI0B" hidden="1">#REF!</definedName>
    <definedName name="BEx3RXYU0QLFXSFTM5EB20GD03W5" localSheetId="18" hidden="1">#REF!</definedName>
    <definedName name="BEx3RXYU0QLFXSFTM5EB20GD03W5" hidden="1">#REF!</definedName>
    <definedName name="BEx3RYKLC3QQO3XTUN7BEW2AQL98" localSheetId="18" hidden="1">#REF!</definedName>
    <definedName name="BEx3RYKLC3QQO3XTUN7BEW2AQL98" hidden="1">#REF!</definedName>
    <definedName name="BEx3S0D6JUMB108LOCZDSMZJEEJ5" localSheetId="18" hidden="1">#REF!</definedName>
    <definedName name="BEx3S0D6JUMB108LOCZDSMZJEEJ5" hidden="1">#REF!</definedName>
    <definedName name="BEx3SHWF5FZ1ENNWE8YT6JTBCDWU" localSheetId="18" hidden="1">#REF!</definedName>
    <definedName name="BEx3SHWF5FZ1ENNWE8YT6JTBCDWU" hidden="1">#REF!</definedName>
    <definedName name="BEx3SICJ45BYT6FHBER86PJT25FC" localSheetId="18" hidden="1">#REF!</definedName>
    <definedName name="BEx3SICJ45BYT6FHBER86PJT25FC" hidden="1">#REF!</definedName>
    <definedName name="BEx3SMUCMJVGQ2H4EHQI5ZFHEF0P" localSheetId="18" hidden="1">#REF!</definedName>
    <definedName name="BEx3SMUCMJVGQ2H4EHQI5ZFHEF0P" hidden="1">#REF!</definedName>
    <definedName name="BEx3SN56F03CPDRDA7LZ763V0N4I" localSheetId="18" hidden="1">#REF!</definedName>
    <definedName name="BEx3SN56F03CPDRDA7LZ763V0N4I" hidden="1">#REF!</definedName>
    <definedName name="BEx3SPE6N1ORXPRCDL3JPZD73Z9F" localSheetId="18" hidden="1">#REF!</definedName>
    <definedName name="BEx3SPE6N1ORXPRCDL3JPZD73Z9F" hidden="1">#REF!</definedName>
    <definedName name="BEx3T29ZTULQE0OMSMWUMZDU9ZZ0" localSheetId="18" hidden="1">#REF!</definedName>
    <definedName name="BEx3T29ZTULQE0OMSMWUMZDU9ZZ0" hidden="1">#REF!</definedName>
    <definedName name="BEx3T6MJ1QDJ929WMUDVZ0O3UW0Y" localSheetId="18" hidden="1">#REF!</definedName>
    <definedName name="BEx3T6MJ1QDJ929WMUDVZ0O3UW0Y" hidden="1">#REF!</definedName>
    <definedName name="BEx3T90SRPHVFZGKZPEL156PTBLG" localSheetId="18" hidden="1">#REF!</definedName>
    <definedName name="BEx3T90SRPHVFZGKZPEL156PTBLG" hidden="1">#REF!</definedName>
    <definedName name="BEx3TMNO7NM03FQTML6ZEBRQXY0M" localSheetId="18" hidden="1">#REF!</definedName>
    <definedName name="BEx3TMNO7NM03FQTML6ZEBRQXY0M" hidden="1">#REF!</definedName>
    <definedName name="BEx3TPCSI16OAB2L9M9IULQMQ9J9" localSheetId="18" hidden="1">#REF!</definedName>
    <definedName name="BEx3TPCSI16OAB2L9M9IULQMQ9J9" hidden="1">#REF!</definedName>
    <definedName name="BEx3U64YUOZ419BAJS2W78UMATAW" localSheetId="18" hidden="1">#REF!</definedName>
    <definedName name="BEx3U64YUOZ419BAJS2W78UMATAW" hidden="1">#REF!</definedName>
    <definedName name="BEx3U94WCEA5DKMWBEX1GU0LKYG2" localSheetId="18" hidden="1">#REF!</definedName>
    <definedName name="BEx3U94WCEA5DKMWBEX1GU0LKYG2" hidden="1">#REF!</definedName>
    <definedName name="BEx3U9VZ8SQVYS6ZA038J7AP7ZGW" localSheetId="18" hidden="1">#REF!</definedName>
    <definedName name="BEx3U9VZ8SQVYS6ZA038J7AP7ZGW" hidden="1">#REF!</definedName>
    <definedName name="BEx3UG11PSVRK9DW5ZNKOB4T24MN" localSheetId="18" hidden="1">'[38]10.08.5 - 2008 Capital - TDBU'!#REF!</definedName>
    <definedName name="BEx3UG11PSVRK9DW5ZNKOB4T24MN" hidden="1">'[38]10.08.5 - 2008 Capital - TDBU'!#REF!</definedName>
    <definedName name="BEx3UIQ5B7PL8QJ6RI0LF7QJWLLO" localSheetId="18" hidden="1">#REF!</definedName>
    <definedName name="BEx3UIQ5B7PL8QJ6RI0LF7QJWLLO" hidden="1">#REF!</definedName>
    <definedName name="BEx3UIQ5WRJBGNTFCCLOR4N7B1OQ" localSheetId="18" hidden="1">#REF!</definedName>
    <definedName name="BEx3UIQ5WRJBGNTFCCLOR4N7B1OQ" hidden="1">#REF!</definedName>
    <definedName name="BEx3UJMIX2NUSSWGMSI25A5DM4CH" localSheetId="18" hidden="1">#REF!</definedName>
    <definedName name="BEx3UJMIX2NUSSWGMSI25A5DM4CH" hidden="1">#REF!</definedName>
    <definedName name="BEx3UKOCOQG7S1YQ436S997K1KWV" localSheetId="18" hidden="1">#REF!</definedName>
    <definedName name="BEx3UKOCOQG7S1YQ436S997K1KWV" hidden="1">#REF!</definedName>
    <definedName name="BEx3UQ7WT8T56S476IYJBFTP1FBY" localSheetId="18" hidden="1">'[38]10.08.5 - 2008 Capital - TDBU'!#REF!</definedName>
    <definedName name="BEx3UQ7WT8T56S476IYJBFTP1FBY" hidden="1">'[38]10.08.5 - 2008 Capital - TDBU'!#REF!</definedName>
    <definedName name="BEx3UU46FGPB8C5GM6QZZZNI8FY1" localSheetId="18" hidden="1">#REF!</definedName>
    <definedName name="BEx3UU46FGPB8C5GM6QZZZNI8FY1" hidden="1">#REF!</definedName>
    <definedName name="BEx3UYM19VIXLA0EU7LB9NHA77PB" localSheetId="18" hidden="1">#REF!</definedName>
    <definedName name="BEx3UYM19VIXLA0EU7LB9NHA77PB" hidden="1">#REF!</definedName>
    <definedName name="BEx3V0EPR8DD44FA1TJFATXBJ5BA" localSheetId="18" hidden="1">#REF!</definedName>
    <definedName name="BEx3V0EPR8DD44FA1TJFATXBJ5BA" hidden="1">#REF!</definedName>
    <definedName name="BEx3VML7CG70HPISMVYIUEN3711Q" localSheetId="18" hidden="1">#REF!</definedName>
    <definedName name="BEx3VML7CG70HPISMVYIUEN3711Q" hidden="1">#REF!</definedName>
    <definedName name="BEx56ZID5H04P9AIYLP1OASFGV56" localSheetId="18" hidden="1">#REF!</definedName>
    <definedName name="BEx56ZID5H04P9AIYLP1OASFGV56" hidden="1">#REF!</definedName>
    <definedName name="BEx57VVOKGYOTHR9Z8AJNKRDSU20" localSheetId="18" hidden="1">#REF!</definedName>
    <definedName name="BEx57VVOKGYOTHR9Z8AJNKRDSU20" hidden="1">#REF!</definedName>
    <definedName name="BEx587EYSS57E3PI8DT973HLJM9E" localSheetId="18" hidden="1">#REF!</definedName>
    <definedName name="BEx587EYSS57E3PI8DT973HLJM9E" hidden="1">#REF!</definedName>
    <definedName name="BEx587KFQ3VKCOCY1SA5F24PQGUI" localSheetId="18" hidden="1">#REF!</definedName>
    <definedName name="BEx587KFQ3VKCOCY1SA5F24PQGUI" hidden="1">#REF!</definedName>
    <definedName name="BEx589YSF6Z3BES2WDO9VJF6J7RD" localSheetId="18" hidden="1">#REF!</definedName>
    <definedName name="BEx589YSF6Z3BES2WDO9VJF6J7RD" hidden="1">#REF!</definedName>
    <definedName name="BEx58HRBEO7GYHL70I9S0DIIR5Y3" localSheetId="18" hidden="1">#REF!</definedName>
    <definedName name="BEx58HRBEO7GYHL70I9S0DIIR5Y3" hidden="1">#REF!</definedName>
    <definedName name="BEx58O1WGJ5ARYSTQ7E7Z9CZ70FW" localSheetId="18" hidden="1">#REF!</definedName>
    <definedName name="BEx58O1WGJ5ARYSTQ7E7Z9CZ70FW" hidden="1">#REF!</definedName>
    <definedName name="BEx58O780PQ05NF0Z1SKKRB3N099" localSheetId="18" hidden="1">#REF!</definedName>
    <definedName name="BEx58O780PQ05NF0Z1SKKRB3N099" hidden="1">#REF!</definedName>
    <definedName name="BEx58XHO7ZULLF2EUD7YIS0MGQJ5" localSheetId="18" hidden="1">#REF!</definedName>
    <definedName name="BEx58XHO7ZULLF2EUD7YIS0MGQJ5" hidden="1">#REF!</definedName>
    <definedName name="BEx58ZW0HAIGIPEX9CVA1PQQTR6X" localSheetId="18" hidden="1">#REF!</definedName>
    <definedName name="BEx58ZW0HAIGIPEX9CVA1PQQTR6X" hidden="1">#REF!</definedName>
    <definedName name="BEx59BA1KH3RG6K1LHL7YS2VB79N" localSheetId="18" hidden="1">#REF!</definedName>
    <definedName name="BEx59BA1KH3RG6K1LHL7YS2VB79N" hidden="1">#REF!</definedName>
    <definedName name="BEx59E9WABJP2TN71QAIKK79HPK9" localSheetId="18" hidden="1">#REF!</definedName>
    <definedName name="BEx59E9WABJP2TN71QAIKK79HPK9" hidden="1">#REF!</definedName>
    <definedName name="BEx59P7MAPNU129ZTC5H3EH892G1" localSheetId="18" hidden="1">#REF!</definedName>
    <definedName name="BEx59P7MAPNU129ZTC5H3EH892G1" hidden="1">#REF!</definedName>
    <definedName name="BEx5A11WZRQSIE089QE119AOX9ZG" localSheetId="18" hidden="1">#REF!</definedName>
    <definedName name="BEx5A11WZRQSIE089QE119AOX9ZG" hidden="1">#REF!</definedName>
    <definedName name="BEx5A6ATFUVEJ0HUDROD1OO0CGV5" localSheetId="18" hidden="1">#REF!</definedName>
    <definedName name="BEx5A6ATFUVEJ0HUDROD1OO0CGV5" hidden="1">#REF!</definedName>
    <definedName name="BEx5A7CIGCOTHJKHGUBDZG91JGPZ" localSheetId="18" hidden="1">#REF!</definedName>
    <definedName name="BEx5A7CIGCOTHJKHGUBDZG91JGPZ" hidden="1">#REF!</definedName>
    <definedName name="BEx5A8UFLT2SWVSG5COFA9B8P376" localSheetId="18" hidden="1">#REF!</definedName>
    <definedName name="BEx5A8UFLT2SWVSG5COFA9B8P376" hidden="1">#REF!</definedName>
    <definedName name="BEx5AFFTN3IXIBHDKM0FYC4OFL1S" localSheetId="18" hidden="1">#REF!</definedName>
    <definedName name="BEx5AFFTN3IXIBHDKM0FYC4OFL1S" hidden="1">#REF!</definedName>
    <definedName name="BEx5AOFIO8KVRHIZ1RII337AA8ML" localSheetId="18" hidden="1">#REF!</definedName>
    <definedName name="BEx5AOFIO8KVRHIZ1RII337AA8ML" hidden="1">#REF!</definedName>
    <definedName name="BEx5APRZ66L5BWHFE8E4YYNEDTI4" localSheetId="18" hidden="1">#REF!</definedName>
    <definedName name="BEx5APRZ66L5BWHFE8E4YYNEDTI4" hidden="1">#REF!</definedName>
    <definedName name="BEx5ARVI26GBOMZ6NBHE2KUBTNSP" localSheetId="18" hidden="1">'[38]10.08.3 - 2008 Expense - TDBU'!#REF!</definedName>
    <definedName name="BEx5ARVI26GBOMZ6NBHE2KUBTNSP" hidden="1">'[38]10.08.3 - 2008 Expense - TDBU'!#REF!</definedName>
    <definedName name="BEx5AUVDSQ35VO4BD9AKKGBM5S7D" localSheetId="18" hidden="1">#REF!</definedName>
    <definedName name="BEx5AUVDSQ35VO4BD9AKKGBM5S7D" hidden="1">#REF!</definedName>
    <definedName name="BEx5B4RHHX0J1BF2FZKEA0SPP29O" localSheetId="18" hidden="1">#REF!</definedName>
    <definedName name="BEx5B4RHHX0J1BF2FZKEA0SPP29O" hidden="1">#REF!</definedName>
    <definedName name="BEx5B5YMSWP0OVI5CIQRP5V18D0C" localSheetId="18" hidden="1">#REF!</definedName>
    <definedName name="BEx5B5YMSWP0OVI5CIQRP5V18D0C" hidden="1">#REF!</definedName>
    <definedName name="BEx5B825RW35M5H0UB2IZGGRS4ER" localSheetId="18" hidden="1">#REF!</definedName>
    <definedName name="BEx5B825RW35M5H0UB2IZGGRS4ER" hidden="1">#REF!</definedName>
    <definedName name="BEx5BAWPMY0TL684WDXX6KKJLRCN" localSheetId="18" hidden="1">#REF!</definedName>
    <definedName name="BEx5BAWPMY0TL684WDXX6KKJLRCN" hidden="1">#REF!</definedName>
    <definedName name="BEx5BBI61U4Y65GD0ARMTALPP7SJ" localSheetId="18" hidden="1">#REF!</definedName>
    <definedName name="BEx5BBI61U4Y65GD0ARMTALPP7SJ" hidden="1">#REF!</definedName>
    <definedName name="BEx5BD5L6LIQ99M87XJMWWNL031Z" localSheetId="18" hidden="1">#REF!</definedName>
    <definedName name="BEx5BD5L6LIQ99M87XJMWWNL031Z" hidden="1">#REF!</definedName>
    <definedName name="BEx5BDR56MEV4IHY6CIH2SVNG1UB" localSheetId="18" hidden="1">#REF!</definedName>
    <definedName name="BEx5BDR56MEV4IHY6CIH2SVNG1UB" hidden="1">#REF!</definedName>
    <definedName name="BEx5BESZC5H329SKHGJOHZFILYJJ" localSheetId="18" hidden="1">#REF!</definedName>
    <definedName name="BEx5BESZC5H329SKHGJOHZFILYJJ" hidden="1">#REF!</definedName>
    <definedName name="BEx5BHSQ42B50IU1TEQFUXFX9XQD" localSheetId="18" hidden="1">#REF!</definedName>
    <definedName name="BEx5BHSQ42B50IU1TEQFUXFX9XQD" hidden="1">#REF!</definedName>
    <definedName name="BEx5BKHUCQEM4FA2DEQUKKC2QEYR" localSheetId="18" hidden="1">#REF!</definedName>
    <definedName name="BEx5BKHUCQEM4FA2DEQUKKC2QEYR" hidden="1">#REF!</definedName>
    <definedName name="BEx5BKSM4UN4C1DM3EYKM79MRC5K" localSheetId="18" hidden="1">#REF!</definedName>
    <definedName name="BEx5BKSM4UN4C1DM3EYKM79MRC5K" hidden="1">#REF!</definedName>
    <definedName name="BEx5BNN8NPH9KVOBARB9CDD9WLB6" localSheetId="18" hidden="1">#REF!</definedName>
    <definedName name="BEx5BNN8NPH9KVOBARB9CDD9WLB6" hidden="1">#REF!</definedName>
    <definedName name="BEx5BQ6UF5C89VX5ZUUUNN7Q2S3Z" localSheetId="18" hidden="1">#REF!</definedName>
    <definedName name="BEx5BQ6UF5C89VX5ZUUUNN7Q2S3Z" hidden="1">#REF!</definedName>
    <definedName name="BEx5BWC3RHNNZZNXQ3IJ1GNNZW7M" localSheetId="18" hidden="1">#REF!</definedName>
    <definedName name="BEx5BWC3RHNNZZNXQ3IJ1GNNZW7M" hidden="1">#REF!</definedName>
    <definedName name="BEx5BXJATFA4GZNILN2UJ1D2AOGO" localSheetId="18" hidden="1">#REF!</definedName>
    <definedName name="BEx5BXJATFA4GZNILN2UJ1D2AOGO" hidden="1">#REF!</definedName>
    <definedName name="BEx5BYFMZ80TDDN2EZO8CF39AIAC" localSheetId="18" hidden="1">#REF!</definedName>
    <definedName name="BEx5BYFMZ80TDDN2EZO8CF39AIAC" hidden="1">#REF!</definedName>
    <definedName name="BEx5C2BWFW6SHZBFDEISKGXHZCQW" localSheetId="18" hidden="1">#REF!</definedName>
    <definedName name="BEx5C2BWFW6SHZBFDEISKGXHZCQW" hidden="1">#REF!</definedName>
    <definedName name="BEx5C49ZFH8TO9ZU55729C3F7XG7" localSheetId="18" hidden="1">#REF!</definedName>
    <definedName name="BEx5C49ZFH8TO9ZU55729C3F7XG7" hidden="1">#REF!</definedName>
    <definedName name="BEx5C8GZQK13G60ZM70P63I5OS0L" localSheetId="18" hidden="1">#REF!</definedName>
    <definedName name="BEx5C8GZQK13G60ZM70P63I5OS0L" hidden="1">#REF!</definedName>
    <definedName name="BEx5CAPTVN2NBT3UOMA1UFAL1C2R" localSheetId="18" hidden="1">#REF!</definedName>
    <definedName name="BEx5CAPTVN2NBT3UOMA1UFAL1C2R" hidden="1">#REF!</definedName>
    <definedName name="BEx5CEM3SYF9XP0ZZVE0GEPCLV3F" localSheetId="18" hidden="1">#REF!</definedName>
    <definedName name="BEx5CEM3SYF9XP0ZZVE0GEPCLV3F" hidden="1">#REF!</definedName>
    <definedName name="BEx5CFYQ0F1Z6P8SCVJ0I3UPVFE4" localSheetId="18" hidden="1">#REF!</definedName>
    <definedName name="BEx5CFYQ0F1Z6P8SCVJ0I3UPVFE4" hidden="1">#REF!</definedName>
    <definedName name="BEx5CINUDCSDCAJSNNV7XVNU8Q79" localSheetId="18" hidden="1">#REF!</definedName>
    <definedName name="BEx5CINUDCSDCAJSNNV7XVNU8Q79" hidden="1">#REF!</definedName>
    <definedName name="BEx5CNLUIOYU8EODGA03Z3547I9T" localSheetId="18" hidden="1">#REF!</definedName>
    <definedName name="BEx5CNLUIOYU8EODGA03Z3547I9T" hidden="1">#REF!</definedName>
    <definedName name="BEx5CPEKNSJORIPFQC2E1LTRYY8L" localSheetId="18" hidden="1">#REF!</definedName>
    <definedName name="BEx5CPEKNSJORIPFQC2E1LTRYY8L" hidden="1">#REF!</definedName>
    <definedName name="BEx5CSUOL05D8PAM2TRDA9VRJT1O" localSheetId="18" hidden="1">#REF!</definedName>
    <definedName name="BEx5CSUOL05D8PAM2TRDA9VRJT1O" hidden="1">#REF!</definedName>
    <definedName name="BEx5CUNFOO4YDFJ22HCMI2QKIGKM" localSheetId="18" hidden="1">#REF!</definedName>
    <definedName name="BEx5CUNFOO4YDFJ22HCMI2QKIGKM" hidden="1">#REF!</definedName>
    <definedName name="BEx5D2W3OTZO7F8Q91CV254Q4LKE" localSheetId="18" hidden="1">#REF!</definedName>
    <definedName name="BEx5D2W3OTZO7F8Q91CV254Q4LKE" hidden="1">#REF!</definedName>
    <definedName name="BEx5D5W0OED6788ZKXNBW6BMYRB4" localSheetId="18" hidden="1">#REF!</definedName>
    <definedName name="BEx5D5W0OED6788ZKXNBW6BMYRB4" hidden="1">#REF!</definedName>
    <definedName name="BEx5D8L47OF0WHBPFWXGZINZWUBZ" localSheetId="18" hidden="1">#REF!</definedName>
    <definedName name="BEx5D8L47OF0WHBPFWXGZINZWUBZ" hidden="1">#REF!</definedName>
    <definedName name="BEx5DAJAHQ2SKUPCKSCR3PYML67L" localSheetId="18" hidden="1">#REF!</definedName>
    <definedName name="BEx5DAJAHQ2SKUPCKSCR3PYML67L" hidden="1">#REF!</definedName>
    <definedName name="BEx5DC18JM1KJCV44PF18E0LNRKA" localSheetId="18" hidden="1">#REF!</definedName>
    <definedName name="BEx5DC18JM1KJCV44PF18E0LNRKA" hidden="1">#REF!</definedName>
    <definedName name="BEx5DJIZBTNS011R9IIG2OQ2L6ZX" localSheetId="18" hidden="1">#REF!</definedName>
    <definedName name="BEx5DJIZBTNS011R9IIG2OQ2L6ZX" hidden="1">#REF!</definedName>
    <definedName name="BEx5E123OLO9WQUOIRIDJ967KAGK" localSheetId="18" hidden="1">#REF!</definedName>
    <definedName name="BEx5E123OLO9WQUOIRIDJ967KAGK" hidden="1">#REF!</definedName>
    <definedName name="BEx5E2UU5NES6W779W2OZTZOB4O7" localSheetId="18" hidden="1">#REF!</definedName>
    <definedName name="BEx5E2UU5NES6W779W2OZTZOB4O7" hidden="1">#REF!</definedName>
    <definedName name="BEx5E4CSE5G83J5K32WENF7BXL82" localSheetId="18" hidden="1">#REF!</definedName>
    <definedName name="BEx5E4CSE5G83J5K32WENF7BXL82" hidden="1">#REF!</definedName>
    <definedName name="BEx5ELQL9B0VR6UT18KP11DHOTFX" localSheetId="18" hidden="1">#REF!</definedName>
    <definedName name="BEx5ELQL9B0VR6UT18KP11DHOTFX" hidden="1">#REF!</definedName>
    <definedName name="BEx5ER4TJTFPN7IB1MNEB1ZFR5M6" localSheetId="18" hidden="1">#REF!</definedName>
    <definedName name="BEx5ER4TJTFPN7IB1MNEB1ZFR5M6" hidden="1">#REF!</definedName>
    <definedName name="BEx5EW87ACRI46LAKG0VDJVFLG7R" localSheetId="18" hidden="1">#REF!</definedName>
    <definedName name="BEx5EW87ACRI46LAKG0VDJVFLG7R" hidden="1">#REF!</definedName>
    <definedName name="BEx5F6KF3SROYIFF0A1HJRV87YZC" localSheetId="18" hidden="1">#REF!</definedName>
    <definedName name="BEx5F6KF3SROYIFF0A1HJRV87YZC" hidden="1">#REF!</definedName>
    <definedName name="BEx5F6V72QTCK7O39Y59R0EVM6CW" localSheetId="18" hidden="1">#REF!</definedName>
    <definedName name="BEx5F6V72QTCK7O39Y59R0EVM6CW" hidden="1">#REF!</definedName>
    <definedName name="BEx5F9K9B2XA4LVU2LJMI89AW8BO" localSheetId="18" hidden="1">#REF!</definedName>
    <definedName name="BEx5F9K9B2XA4LVU2LJMI89AW8BO" hidden="1">#REF!</definedName>
    <definedName name="BEx5FGLQVACD5F5YZG4DGSCHCGO2" localSheetId="18" hidden="1">#REF!</definedName>
    <definedName name="BEx5FGLQVACD5F5YZG4DGSCHCGO2" hidden="1">#REF!</definedName>
    <definedName name="BEx5FLJWHLW3BTZILDPN5NMA449V" localSheetId="18" hidden="1">#REF!</definedName>
    <definedName name="BEx5FLJWHLW3BTZILDPN5NMA449V" hidden="1">#REF!</definedName>
    <definedName name="BEx5FNI2O10YN2SI1NO4X5GP3GTF" localSheetId="18" hidden="1">#REF!</definedName>
    <definedName name="BEx5FNI2O10YN2SI1NO4X5GP3GTF" hidden="1">#REF!</definedName>
    <definedName name="BEx5FO8YRFSZCG3L608EHIHIHFY4" localSheetId="18" hidden="1">#REF!</definedName>
    <definedName name="BEx5FO8YRFSZCG3L608EHIHIHFY4" hidden="1">#REF!</definedName>
    <definedName name="BEx5FOUK8T0EOTFUKGIWKKOE6F7G" localSheetId="18" hidden="1">#REF!</definedName>
    <definedName name="BEx5FOUK8T0EOTFUKGIWKKOE6F7G" hidden="1">#REF!</definedName>
    <definedName name="BEx5FQNA6V4CNYSH013K45RI4BCV" localSheetId="18" hidden="1">#REF!</definedName>
    <definedName name="BEx5FQNA6V4CNYSH013K45RI4BCV" hidden="1">#REF!</definedName>
    <definedName name="BEx5FVQPPEU32CPNV9RRQ9MNLLVE" localSheetId="18" hidden="1">#REF!</definedName>
    <definedName name="BEx5FVQPPEU32CPNV9RRQ9MNLLVE" hidden="1">#REF!</definedName>
    <definedName name="BEx5FZC6RK92TU32WZ4N099LWYKZ" localSheetId="18" hidden="1">#REF!</definedName>
    <definedName name="BEx5FZC6RK92TU32WZ4N099LWYKZ" hidden="1">#REF!</definedName>
    <definedName name="BEx5G08KGMG5X2AQKDGPFYG5GH94" localSheetId="18" hidden="1">#REF!</definedName>
    <definedName name="BEx5G08KGMG5X2AQKDGPFYG5GH94" hidden="1">#REF!</definedName>
    <definedName name="BEx5G1A8TFN4C4QII35U9DKYNIS8" localSheetId="18" hidden="1">#REF!</definedName>
    <definedName name="BEx5G1A8TFN4C4QII35U9DKYNIS8" hidden="1">#REF!</definedName>
    <definedName name="BEx5G1L0QO91KEPDMV1D8OT4BT73" localSheetId="18" hidden="1">#REF!</definedName>
    <definedName name="BEx5G1L0QO91KEPDMV1D8OT4BT73" hidden="1">#REF!</definedName>
    <definedName name="BEx5G86DZL1VYUX6KWODAP3WFAWP" localSheetId="18" hidden="1">#REF!</definedName>
    <definedName name="BEx5G86DZL1VYUX6KWODAP3WFAWP" hidden="1">#REF!</definedName>
    <definedName name="BEx5G8BV2GIOCM3C7IUFK8L04A6M" localSheetId="18" hidden="1">#REF!</definedName>
    <definedName name="BEx5G8BV2GIOCM3C7IUFK8L04A6M" hidden="1">#REF!</definedName>
    <definedName name="BEx5GID9MVBUPFFT9M8K8B5MO9NV" localSheetId="18" hidden="1">#REF!</definedName>
    <definedName name="BEx5GID9MVBUPFFT9M8K8B5MO9NV" hidden="1">#REF!</definedName>
    <definedName name="BEx5GN0EWA9SCQDPQ7NTUQH82QVK" localSheetId="18" hidden="1">#REF!</definedName>
    <definedName name="BEx5GN0EWA9SCQDPQ7NTUQH82QVK" hidden="1">#REF!</definedName>
    <definedName name="BEx5GNBCU4WZ74I0UXFL9ZG2XSGJ" localSheetId="18" hidden="1">#REF!</definedName>
    <definedName name="BEx5GNBCU4WZ74I0UXFL9ZG2XSGJ" hidden="1">#REF!</definedName>
    <definedName name="BEx5GUCTYC7QCWGWU5BTO7Y7HDZX" localSheetId="18" hidden="1">#REF!</definedName>
    <definedName name="BEx5GUCTYC7QCWGWU5BTO7Y7HDZX" hidden="1">#REF!</definedName>
    <definedName name="BEx5GYUPJULJQ624TEESYFG1NFOH" localSheetId="18" hidden="1">#REF!</definedName>
    <definedName name="BEx5GYUPJULJQ624TEESYFG1NFOH" hidden="1">#REF!</definedName>
    <definedName name="BEx5H0NEE0AIN5E2UHJ9J9ISU9N1" localSheetId="18" hidden="1">#REF!</definedName>
    <definedName name="BEx5H0NEE0AIN5E2UHJ9J9ISU9N1" hidden="1">#REF!</definedName>
    <definedName name="BEx5H1UJSEUQM2K8QHQXO5THVHSO" localSheetId="18" hidden="1">#REF!</definedName>
    <definedName name="BEx5H1UJSEUQM2K8QHQXO5THVHSO" hidden="1">#REF!</definedName>
    <definedName name="BEx5H78SWSMTWKQVAC01YN6480JD" localSheetId="18" hidden="1">#REF!</definedName>
    <definedName name="BEx5H78SWSMTWKQVAC01YN6480JD" hidden="1">#REF!</definedName>
    <definedName name="BEx5HAOT9XWUF7XIFRZZS8B9F5TZ" localSheetId="18" hidden="1">#REF!</definedName>
    <definedName name="BEx5HAOT9XWUF7XIFRZZS8B9F5TZ" hidden="1">#REF!</definedName>
    <definedName name="BEx5HE4XRF9BUY04MENWY9CHHN5H" localSheetId="18" hidden="1">#REF!</definedName>
    <definedName name="BEx5HE4XRF9BUY04MENWY9CHHN5H" hidden="1">#REF!</definedName>
    <definedName name="BEx5HFHMABAT0H9KKS754X4T304E" localSheetId="18" hidden="1">#REF!</definedName>
    <definedName name="BEx5HFHMABAT0H9KKS754X4T304E" hidden="1">#REF!</definedName>
    <definedName name="BEx5HGDZ7MX1S3KNXLRL9WU565V4" localSheetId="18" hidden="1">#REF!</definedName>
    <definedName name="BEx5HGDZ7MX1S3KNXLRL9WU565V4" hidden="1">#REF!</definedName>
    <definedName name="BEx5HJ8DU0ZDRX2BY3TDR7LG7FYG" localSheetId="18" hidden="1">#REF!</definedName>
    <definedName name="BEx5HJ8DU0ZDRX2BY3TDR7LG7FYG" hidden="1">#REF!</definedName>
    <definedName name="BEx5HJZ9FAVNZSSBTAYRPZDYM9NU" localSheetId="18" hidden="1">#REF!</definedName>
    <definedName name="BEx5HJZ9FAVNZSSBTAYRPZDYM9NU" hidden="1">#REF!</definedName>
    <definedName name="BEx5HMDKAGHEFJ193YZUKU547LDS" localSheetId="18" hidden="1">#REF!</definedName>
    <definedName name="BEx5HMDKAGHEFJ193YZUKU547LDS" hidden="1">#REF!</definedName>
    <definedName name="BEx5HZ9JMKHNLFWLVUB1WP5B39BL" localSheetId="18" hidden="1">#REF!</definedName>
    <definedName name="BEx5HZ9JMKHNLFWLVUB1WP5B39BL" hidden="1">#REF!</definedName>
    <definedName name="BEx5I1D22RX2VD9NZESVVM6JZ8G5" localSheetId="18" hidden="1">#REF!</definedName>
    <definedName name="BEx5I1D22RX2VD9NZESVVM6JZ8G5" hidden="1">#REF!</definedName>
    <definedName name="BEx5I244LQHZTF3XI66J8705R9XX" localSheetId="18" hidden="1">#REF!</definedName>
    <definedName name="BEx5I244LQHZTF3XI66J8705R9XX" hidden="1">#REF!</definedName>
    <definedName name="BEx5I5K5UOAJ82FDJ4HULUM3KX7E" localSheetId="18" hidden="1">#REF!</definedName>
    <definedName name="BEx5I5K5UOAJ82FDJ4HULUM3KX7E" hidden="1">#REF!</definedName>
    <definedName name="BEx5I8PBP4LIXDGID5BP0THLO0AQ" localSheetId="18" hidden="1">#REF!</definedName>
    <definedName name="BEx5I8PBP4LIXDGID5BP0THLO0AQ" hidden="1">#REF!</definedName>
    <definedName name="BEx5I8USVUB3JP4S9OXGMZVMOQXR" localSheetId="18" hidden="1">#REF!</definedName>
    <definedName name="BEx5I8USVUB3JP4S9OXGMZVMOQXR" hidden="1">#REF!</definedName>
    <definedName name="BEx5I9GDQSYIAL65UQNDMNFQCS9Y" localSheetId="18" hidden="1">#REF!</definedName>
    <definedName name="BEx5I9GDQSYIAL65UQNDMNFQCS9Y" hidden="1">#REF!</definedName>
    <definedName name="BEx5IBUPG9AWNW5PK7JGRGEJ4OLM" localSheetId="18" hidden="1">#REF!</definedName>
    <definedName name="BEx5IBUPG9AWNW5PK7JGRGEJ4OLM" hidden="1">#REF!</definedName>
    <definedName name="BEx5IC06RVN8BSAEPREVKHKLCJ2L" localSheetId="18" hidden="1">#REF!</definedName>
    <definedName name="BEx5IC06RVN8BSAEPREVKHKLCJ2L" hidden="1">#REF!</definedName>
    <definedName name="BEx5IMN4F143KVYVDFOQYZVJG5X6" localSheetId="18" hidden="1">#REF!</definedName>
    <definedName name="BEx5IMN4F143KVYVDFOQYZVJG5X6" hidden="1">#REF!</definedName>
    <definedName name="BEx5ITU42638OWOBF2BOWE37XFP9" localSheetId="18" hidden="1">#REF!</definedName>
    <definedName name="BEx5ITU42638OWOBF2BOWE37XFP9" hidden="1">#REF!</definedName>
    <definedName name="BEx5J0FFP1KS4NGY20AEJI8VREEA" localSheetId="18" hidden="1">#REF!</definedName>
    <definedName name="BEx5J0FFP1KS4NGY20AEJI8VREEA" hidden="1">#REF!</definedName>
    <definedName name="BEx5JF3ZXLDIS8VNKDCY7ZI7H1CI" localSheetId="18" hidden="1">#REF!</definedName>
    <definedName name="BEx5JF3ZXLDIS8VNKDCY7ZI7H1CI" hidden="1">#REF!</definedName>
    <definedName name="BEx5JHCZJ8G6OOOW6EF3GABXKH6F" localSheetId="18" hidden="1">#REF!</definedName>
    <definedName name="BEx5JHCZJ8G6OOOW6EF3GABXKH6F" hidden="1">#REF!</definedName>
    <definedName name="BEx5JJB6W446THXQCRUKD3I7RKLP" localSheetId="18" hidden="1">#REF!</definedName>
    <definedName name="BEx5JJB6W446THXQCRUKD3I7RKLP" hidden="1">#REF!</definedName>
    <definedName name="BEx5JJWTMI37U3RDEJOYLO93RJ6Z" localSheetId="18" hidden="1">#REF!</definedName>
    <definedName name="BEx5JJWTMI37U3RDEJOYLO93RJ6Z" hidden="1">#REF!</definedName>
    <definedName name="BEx5JNCT8Z7XSSPD5EMNAJELCU2V" localSheetId="18" hidden="1">#REF!</definedName>
    <definedName name="BEx5JNCT8Z7XSSPD5EMNAJELCU2V" hidden="1">#REF!</definedName>
    <definedName name="BEx5JQCNT9Y4RM306CHC8IPY3HBZ" localSheetId="18" hidden="1">#REF!</definedName>
    <definedName name="BEx5JQCNT9Y4RM306CHC8IPY3HBZ" hidden="1">#REF!</definedName>
    <definedName name="BEx5K08PYKE6JOKBYIB006TX619P" localSheetId="18" hidden="1">#REF!</definedName>
    <definedName name="BEx5K08PYKE6JOKBYIB006TX619P" hidden="1">#REF!</definedName>
    <definedName name="BEx5K51DSERT1TR7B4A29R41W4NX" localSheetId="18" hidden="1">#REF!</definedName>
    <definedName name="BEx5K51DSERT1TR7B4A29R41W4NX" hidden="1">#REF!</definedName>
    <definedName name="BEx5KF88OT7666J799PZCTHRBOPU" localSheetId="18" hidden="1">#REF!</definedName>
    <definedName name="BEx5KF88OT7666J799PZCTHRBOPU" hidden="1">#REF!</definedName>
    <definedName name="BEx5KMVAY7UVXRQY7NI5EZYMNGC7" localSheetId="18" hidden="1">#REF!</definedName>
    <definedName name="BEx5KMVAY7UVXRQY7NI5EZYMNGC7" hidden="1">#REF!</definedName>
    <definedName name="BEx5KYER580I4T7WTLMUN7NLNP5K" localSheetId="18" hidden="1">#REF!</definedName>
    <definedName name="BEx5KYER580I4T7WTLMUN7NLNP5K" hidden="1">#REF!</definedName>
    <definedName name="BEx5LHLB3M6K4ZKY2F42QBZT30ZH" localSheetId="18" hidden="1">#REF!</definedName>
    <definedName name="BEx5LHLB3M6K4ZKY2F42QBZT30ZH" hidden="1">#REF!</definedName>
    <definedName name="BEx5LRMNU3HXIE1BUMDHRU31F7JJ" localSheetId="18" hidden="1">#REF!</definedName>
    <definedName name="BEx5LRMNU3HXIE1BUMDHRU31F7JJ" hidden="1">#REF!</definedName>
    <definedName name="BEx5LSJ1LPUAX3ENSPECWPG4J7D1" localSheetId="18" hidden="1">#REF!</definedName>
    <definedName name="BEx5LSJ1LPUAX3ENSPECWPG4J7D1" hidden="1">#REF!</definedName>
    <definedName name="BEx5LTKQ8RQWJE4BC88OP928893U" localSheetId="18" hidden="1">#REF!</definedName>
    <definedName name="BEx5LTKQ8RQWJE4BC88OP928893U" hidden="1">#REF!</definedName>
    <definedName name="BEx5LZ9QXSWRX35EGBF4FB303PNE" localSheetId="18" hidden="1">#REF!</definedName>
    <definedName name="BEx5LZ9QXSWRX35EGBF4FB303PNE" hidden="1">#REF!</definedName>
    <definedName name="BEx5MB9BR71LZDG7XXQ2EO58JC5F" localSheetId="18" hidden="1">#REF!</definedName>
    <definedName name="BEx5MB9BR71LZDG7XXQ2EO58JC5F" hidden="1">#REF!</definedName>
    <definedName name="BEx5MLQZM68YQSKARVWTTPINFQ2C" localSheetId="18" hidden="1">[39]Table!#REF!</definedName>
    <definedName name="BEx5MLQZM68YQSKARVWTTPINFQ2C" hidden="1">[39]Table!#REF!</definedName>
    <definedName name="BEx5MVXTKNBXHNWTL43C670E4KXC" localSheetId="18" hidden="1">#REF!</definedName>
    <definedName name="BEx5MVXTKNBXHNWTL43C670E4KXC" hidden="1">#REF!</definedName>
    <definedName name="BEx5N4XI4PWB1W9PMZ4O5R0HWTYD" localSheetId="18" hidden="1">#REF!</definedName>
    <definedName name="BEx5N4XI4PWB1W9PMZ4O5R0HWTYD" hidden="1">#REF!</definedName>
    <definedName name="BEx5N8TQPT9Q7AMBG5SNEYKR98Y8" localSheetId="18" hidden="1">#REF!</definedName>
    <definedName name="BEx5N8TQPT9Q7AMBG5SNEYKR98Y8" hidden="1">#REF!</definedName>
    <definedName name="BEx5NA68N6FJFX9UJXK4M14U487F" localSheetId="18" hidden="1">#REF!</definedName>
    <definedName name="BEx5NA68N6FJFX9UJXK4M14U487F" hidden="1">#REF!</definedName>
    <definedName name="BEx5ND64XZTLSC6HF2CJ3WYIIH2F" localSheetId="18" hidden="1">#REF!</definedName>
    <definedName name="BEx5ND64XZTLSC6HF2CJ3WYIIH2F" hidden="1">#REF!</definedName>
    <definedName name="BEx5NHTGLW35S2ITT7VPUKDNZRF7" localSheetId="18" hidden="1">#REF!</definedName>
    <definedName name="BEx5NHTGLW35S2ITT7VPUKDNZRF7" hidden="1">#REF!</definedName>
    <definedName name="BEx5NIKBG2GDJOYGE3WCXKU7YY51" localSheetId="18" hidden="1">#REF!</definedName>
    <definedName name="BEx5NIKBG2GDJOYGE3WCXKU7YY51" hidden="1">#REF!</definedName>
    <definedName name="BEx5NV06L5J5IMKGOMGKGJ4PBZCD" localSheetId="18" hidden="1">#REF!</definedName>
    <definedName name="BEx5NV06L5J5IMKGOMGKGJ4PBZCD" hidden="1">#REF!</definedName>
    <definedName name="BEx5NZSSQ6PY99ZX2D7Q9IGOR34W" localSheetId="18" hidden="1">#REF!</definedName>
    <definedName name="BEx5NZSSQ6PY99ZX2D7Q9IGOR34W" hidden="1">#REF!</definedName>
    <definedName name="BEx5O2CHK5IPBZFPSJ15PKMKXH2W" localSheetId="18" hidden="1">#REF!</definedName>
    <definedName name="BEx5O2CHK5IPBZFPSJ15PKMKXH2W" hidden="1">#REF!</definedName>
    <definedName name="BEx5O3ZUQ2OARA1CDOZ3NC4UE5AA" localSheetId="18" hidden="1">#REF!</definedName>
    <definedName name="BEx5O3ZUQ2OARA1CDOZ3NC4UE5AA" hidden="1">#REF!</definedName>
    <definedName name="BEx5OAFS0NJ2CB86A02E1JYHMLQ1" localSheetId="18" hidden="1">#REF!</definedName>
    <definedName name="BEx5OAFS0NJ2CB86A02E1JYHMLQ1" hidden="1">#REF!</definedName>
    <definedName name="BEx5OFDQH6J3G0YOE5U93X2QN95E" localSheetId="18" hidden="1">#REF!</definedName>
    <definedName name="BEx5OFDQH6J3G0YOE5U93X2QN95E" hidden="1">#REF!</definedName>
    <definedName name="BEx5OG4RPU8W1ETWDWM234NYYYEN" localSheetId="18" hidden="1">#REF!</definedName>
    <definedName name="BEx5OG4RPU8W1ETWDWM234NYYYEN" hidden="1">#REF!</definedName>
    <definedName name="BEx5OP9Y43F99O2IT69MKCCXGL61" localSheetId="18" hidden="1">#REF!</definedName>
    <definedName name="BEx5OP9Y43F99O2IT69MKCCXGL61" hidden="1">#REF!</definedName>
    <definedName name="BEx5ORDB6IPFBL15XLQCRC6PS01K" localSheetId="18" hidden="1">#REF!</definedName>
    <definedName name="BEx5ORDB6IPFBL15XLQCRC6PS01K" hidden="1">#REF!</definedName>
    <definedName name="BEx5P3243YD55WK9A04WKXBOHZ9F" localSheetId="18" hidden="1">'[38]10.08.5 - 2008 Capital - TDBU'!#REF!</definedName>
    <definedName name="BEx5P3243YD55WK9A04WKXBOHZ9F" hidden="1">'[38]10.08.5 - 2008 Capital - TDBU'!#REF!</definedName>
    <definedName name="BEx5P9Y9RDXNUAJ6CZ2LHMM8IM7T" localSheetId="18" hidden="1">#REF!</definedName>
    <definedName name="BEx5P9Y9RDXNUAJ6CZ2LHMM8IM7T" hidden="1">#REF!</definedName>
    <definedName name="BEx5PF76KPATYJ4N41VA1D7CDWY4" localSheetId="18" hidden="1">#REF!</definedName>
    <definedName name="BEx5PF76KPATYJ4N41VA1D7CDWY4" hidden="1">#REF!</definedName>
    <definedName name="BEx5PHWB2C0D5QLP3BZIP3UO7DIZ" localSheetId="18" hidden="1">#REF!</definedName>
    <definedName name="BEx5PHWB2C0D5QLP3BZIP3UO7DIZ" hidden="1">#REF!</definedName>
    <definedName name="BEx5PJP02W68K2E46L5C5YBSNU6T" localSheetId="18" hidden="1">#REF!</definedName>
    <definedName name="BEx5PJP02W68K2E46L5C5YBSNU6T" hidden="1">#REF!</definedName>
    <definedName name="BEx5PLCA8DOMAU315YCS5275L2HS" localSheetId="18" hidden="1">#REF!</definedName>
    <definedName name="BEx5PLCA8DOMAU315YCS5275L2HS" hidden="1">#REF!</definedName>
    <definedName name="BEx5PRXMZ5M65Z732WNNGV564C2J" localSheetId="18" hidden="1">#REF!</definedName>
    <definedName name="BEx5PRXMZ5M65Z732WNNGV564C2J" hidden="1">#REF!</definedName>
    <definedName name="BEx5QPSW4IPLH50WSR87HRER05RF" localSheetId="18" hidden="1">#REF!</definedName>
    <definedName name="BEx5QPSW4IPLH50WSR87HRER05RF" hidden="1">#REF!</definedName>
    <definedName name="BEx73V0EP8EMNRC3EZJJKKVKWQVB" localSheetId="18" hidden="1">#REF!</definedName>
    <definedName name="BEx73V0EP8EMNRC3EZJJKKVKWQVB" hidden="1">#REF!</definedName>
    <definedName name="BEx741WJHIJVXUX131SBXTVW8D71" localSheetId="18" hidden="1">#REF!</definedName>
    <definedName name="BEx741WJHIJVXUX131SBXTVW8D71" hidden="1">#REF!</definedName>
    <definedName name="BEx74ESIB9Y8KGETIERMKU5PLCQR" localSheetId="18" hidden="1">#REF!</definedName>
    <definedName name="BEx74ESIB9Y8KGETIERMKU5PLCQR" hidden="1">#REF!</definedName>
    <definedName name="BEx74Q6H3O7133AWQXWC21MI2UFT" localSheetId="18" hidden="1">#REF!</definedName>
    <definedName name="BEx74Q6H3O7133AWQXWC21MI2UFT" hidden="1">#REF!</definedName>
    <definedName name="BEx74SVN624OKKQLMBVAPE9KAL13" localSheetId="18" hidden="1">#REF!</definedName>
    <definedName name="BEx74SVN624OKKQLMBVAPE9KAL13" hidden="1">#REF!</definedName>
    <definedName name="BEx74W6BJ8ENO3J25WNM5H5APKA3" localSheetId="18" hidden="1">#REF!</definedName>
    <definedName name="BEx74W6BJ8ENO3J25WNM5H5APKA3" hidden="1">#REF!</definedName>
    <definedName name="BEx7532GP65LPFYWT7B0NMQMFZNV" localSheetId="18" hidden="1">#REF!</definedName>
    <definedName name="BEx7532GP65LPFYWT7B0NMQMFZNV" hidden="1">#REF!</definedName>
    <definedName name="BEx755GRRD9BL27YHLH5QWIYLWB7" localSheetId="18" hidden="1">#REF!</definedName>
    <definedName name="BEx755GRRD9BL27YHLH5QWIYLWB7" hidden="1">#REF!</definedName>
    <definedName name="BEx7579IFVUAVJ784K1JNXQW1Z9I" localSheetId="18" hidden="1">#REF!</definedName>
    <definedName name="BEx7579IFVUAVJ784K1JNXQW1Z9I" hidden="1">#REF!</definedName>
    <definedName name="BEx759D1D5SXS5ELLZVBI0SXYUNF" localSheetId="18" hidden="1">#REF!</definedName>
    <definedName name="BEx759D1D5SXS5ELLZVBI0SXYUNF" hidden="1">#REF!</definedName>
    <definedName name="BEx75GJZSZHUDN6OOAGQYFUDA2LP" localSheetId="18" hidden="1">#REF!</definedName>
    <definedName name="BEx75GJZSZHUDN6OOAGQYFUDA2LP" hidden="1">#REF!</definedName>
    <definedName name="BEx75HGCCV5K4UCJWYV8EV9AG5YT" localSheetId="18" hidden="1">#REF!</definedName>
    <definedName name="BEx75HGCCV5K4UCJWYV8EV9AG5YT" hidden="1">#REF!</definedName>
    <definedName name="BEx75OHUDAC9RZDLL9L4I1L7VQ21" localSheetId="18" hidden="1">'[38]10.08.4 -2008 Capital'!#REF!</definedName>
    <definedName name="BEx75OHUDAC9RZDLL9L4I1L7VQ21" hidden="1">'[38]10.08.4 -2008 Capital'!#REF!</definedName>
    <definedName name="BEx75PZT8TY5P13U978NVBUXKHT4" localSheetId="18" hidden="1">#REF!</definedName>
    <definedName name="BEx75PZT8TY5P13U978NVBUXKHT4" hidden="1">#REF!</definedName>
    <definedName name="BEx75T55F7GML8V1DMWL26WRT006" localSheetId="18" hidden="1">#REF!</definedName>
    <definedName name="BEx75T55F7GML8V1DMWL26WRT006" hidden="1">#REF!</definedName>
    <definedName name="BEx75VJGR07JY6UUWURQ4PJ29UKC" localSheetId="18" hidden="1">#REF!</definedName>
    <definedName name="BEx75VJGR07JY6UUWURQ4PJ29UKC" hidden="1">#REF!</definedName>
    <definedName name="BEx7696C3JFS7JTBL4CH2YB4GLHQ" localSheetId="18" hidden="1">#REF!</definedName>
    <definedName name="BEx7696C3JFS7JTBL4CH2YB4GLHQ" hidden="1">#REF!</definedName>
    <definedName name="BEx76F0MJW2PS2LZH14RJZO14ARD" localSheetId="18" hidden="1">'[38]10.08.5 - 2008 Capital - TDBU'!#REF!</definedName>
    <definedName name="BEx76F0MJW2PS2LZH14RJZO14ARD" hidden="1">'[38]10.08.5 - 2008 Capital - TDBU'!#REF!</definedName>
    <definedName name="BEx7741OUGLA0WJQLQRUJSL4DE00" localSheetId="18" hidden="1">#REF!</definedName>
    <definedName name="BEx7741OUGLA0WJQLQRUJSL4DE00" hidden="1">#REF!</definedName>
    <definedName name="BEx774N83DXLJZ54Q42PWIJZ2DN1" localSheetId="18" hidden="1">#REF!</definedName>
    <definedName name="BEx774N83DXLJZ54Q42PWIJZ2DN1" hidden="1">#REF!</definedName>
    <definedName name="BEx779QNIY3061ZV9BR462WKEGRW" localSheetId="18" hidden="1">#REF!</definedName>
    <definedName name="BEx779QNIY3061ZV9BR462WKEGRW" hidden="1">#REF!</definedName>
    <definedName name="BEx77G19QU9A95CNHE6QMVSQR2T3" localSheetId="18" hidden="1">#REF!</definedName>
    <definedName name="BEx77G19QU9A95CNHE6QMVSQR2T3" hidden="1">#REF!</definedName>
    <definedName name="BEx77NIZM6XEWOV6EXQU2UG5MSUR" localSheetId="18" hidden="1">'[38]10.08.5 - 2008 Capital - TDBU'!#REF!</definedName>
    <definedName name="BEx77NIZM6XEWOV6EXQU2UG5MSUR" hidden="1">'[38]10.08.5 - 2008 Capital - TDBU'!#REF!</definedName>
    <definedName name="BEx77P0S3GVMS7BJUL9OWUGJ1B02" localSheetId="18" hidden="1">#REF!</definedName>
    <definedName name="BEx77P0S3GVMS7BJUL9OWUGJ1B02" hidden="1">#REF!</definedName>
    <definedName name="BEx77P69SYJJ2S37W7MAD4IWKUO4" localSheetId="18" hidden="1">#REF!</definedName>
    <definedName name="BEx77P69SYJJ2S37W7MAD4IWKUO4" hidden="1">#REF!</definedName>
    <definedName name="BEx77QDESURI6WW5582YXSK3A972" localSheetId="18" hidden="1">#REF!</definedName>
    <definedName name="BEx77QDESURI6WW5582YXSK3A972" hidden="1">#REF!</definedName>
    <definedName name="BEx77U9O8O8ZI1JB5ZFCC25C06DJ" localSheetId="18" hidden="1">#REF!</definedName>
    <definedName name="BEx77U9O8O8ZI1JB5ZFCC25C06DJ" hidden="1">#REF!</definedName>
    <definedName name="BEx77VBI9XOPFHKEWU5EHQ9J675Y" localSheetId="18" hidden="1">#REF!</definedName>
    <definedName name="BEx77VBI9XOPFHKEWU5EHQ9J675Y" hidden="1">#REF!</definedName>
    <definedName name="BEx7809GQOCLHSNH95VOYIX7P1TV" localSheetId="18" hidden="1">#REF!</definedName>
    <definedName name="BEx7809GQOCLHSNH95VOYIX7P1TV" hidden="1">#REF!</definedName>
    <definedName name="BEx780K8XAXUHGVZGZWQ74DK4CI3" localSheetId="18" hidden="1">#REF!</definedName>
    <definedName name="BEx780K8XAXUHGVZGZWQ74DK4CI3" hidden="1">#REF!</definedName>
    <definedName name="BEx78226TN58UE0CTY98YEDU0LSL" localSheetId="18" hidden="1">#REF!</definedName>
    <definedName name="BEx78226TN58UE0CTY98YEDU0LSL" hidden="1">#REF!</definedName>
    <definedName name="BEx787GF57Y7X323F3OTRWSGH7HZ" localSheetId="18" hidden="1">#REF!</definedName>
    <definedName name="BEx787GF57Y7X323F3OTRWSGH7HZ" hidden="1">#REF!</definedName>
    <definedName name="BEx7881ZZBWHRAX6W2GY19J8MGEQ" localSheetId="18" hidden="1">#REF!</definedName>
    <definedName name="BEx7881ZZBWHRAX6W2GY19J8MGEQ" hidden="1">#REF!</definedName>
    <definedName name="BEx78HHRIWDLHQX2LG0HWFRYEL1T" localSheetId="18" hidden="1">#REF!</definedName>
    <definedName name="BEx78HHRIWDLHQX2LG0HWFRYEL1T" hidden="1">#REF!</definedName>
    <definedName name="BEx78LE2GHJ4PVWT3ULLA2J3TY1V" localSheetId="18" hidden="1">#REF!</definedName>
    <definedName name="BEx78LE2GHJ4PVWT3ULLA2J3TY1V" hidden="1">#REF!</definedName>
    <definedName name="BEx78QMXZ2P1ZB3HJ9O50DWHCMXR" localSheetId="18" hidden="1">#REF!</definedName>
    <definedName name="BEx78QMXZ2P1ZB3HJ9O50DWHCMXR" hidden="1">#REF!</definedName>
    <definedName name="BEx78SFO5VR28677DWZEMDN7G86X" localSheetId="18" hidden="1">#REF!</definedName>
    <definedName name="BEx78SFO5VR28677DWZEMDN7G86X" hidden="1">#REF!</definedName>
    <definedName name="BEx78SFOYH1Z0ZDTO47W2M60TW6K" localSheetId="18" hidden="1">#REF!</definedName>
    <definedName name="BEx78SFOYH1Z0ZDTO47W2M60TW6K" hidden="1">#REF!</definedName>
    <definedName name="BEx79APUP133FLMIO8AZJFIIYD1L" localSheetId="18" hidden="1">#REF!</definedName>
    <definedName name="BEx79APUP133FLMIO8AZJFIIYD1L" hidden="1">#REF!</definedName>
    <definedName name="BEx79JK3E6JO8MX4O35A5G8NZCC8" localSheetId="18" hidden="1">#REF!</definedName>
    <definedName name="BEx79JK3E6JO8MX4O35A5G8NZCC8" hidden="1">#REF!</definedName>
    <definedName name="BEx79OCP4HQ6XP8EWNGEUDLOZBBS" localSheetId="18" hidden="1">#REF!</definedName>
    <definedName name="BEx79OCP4HQ6XP8EWNGEUDLOZBBS" hidden="1">#REF!</definedName>
    <definedName name="BEx79SEAYKUZB0H4LYBCD6WWJBG2" localSheetId="18" hidden="1">#REF!</definedName>
    <definedName name="BEx79SEAYKUZB0H4LYBCD6WWJBG2" hidden="1">#REF!</definedName>
    <definedName name="BEx79SJRHTLS9PYM69O9BWW1FMJK" localSheetId="18" hidden="1">#REF!</definedName>
    <definedName name="BEx79SJRHTLS9PYM69O9BWW1FMJK" hidden="1">#REF!</definedName>
    <definedName name="BEx79YJJLBELICW9F9FRYSCQ101L" localSheetId="18" hidden="1">#REF!</definedName>
    <definedName name="BEx79YJJLBELICW9F9FRYSCQ101L" hidden="1">#REF!</definedName>
    <definedName name="BEx79YUC7B0V77FSBGIRCY1BR4VK" localSheetId="18" hidden="1">#REF!</definedName>
    <definedName name="BEx79YUC7B0V77FSBGIRCY1BR4VK" hidden="1">#REF!</definedName>
    <definedName name="BEx7A06T3RC2891FUX05G3QPRAUE" localSheetId="18" hidden="1">#REF!</definedName>
    <definedName name="BEx7A06T3RC2891FUX05G3QPRAUE" hidden="1">#REF!</definedName>
    <definedName name="BEx7A18OPKC61FNESSBTAXMF8AW7" localSheetId="18" hidden="1">#REF!</definedName>
    <definedName name="BEx7A18OPKC61FNESSBTAXMF8AW7" hidden="1">#REF!</definedName>
    <definedName name="BEx7A1DZ3ACKTQDO9ELXW44GL8Y2" localSheetId="18" hidden="1">'[38]10.08.4 -2008 Capital'!#REF!</definedName>
    <definedName name="BEx7A1DZ3ACKTQDO9ELXW44GL8Y2" hidden="1">'[38]10.08.4 -2008 Capital'!#REF!</definedName>
    <definedName name="BEx7A7DRZSSF2EG6JQH27X93U90I" localSheetId="18" hidden="1">#REF!</definedName>
    <definedName name="BEx7A7DRZSSF2EG6JQH27X93U90I" hidden="1">#REF!</definedName>
    <definedName name="BEx7A9S3JA1X7FH4CFSQLTZC4691" localSheetId="18" hidden="1">#REF!</definedName>
    <definedName name="BEx7A9S3JA1X7FH4CFSQLTZC4691" hidden="1">#REF!</definedName>
    <definedName name="BEx7ABA2C9IWH5VSLVLLLCY62161" localSheetId="18" hidden="1">#REF!</definedName>
    <definedName name="BEx7ABA2C9IWH5VSLVLLLCY62161" hidden="1">#REF!</definedName>
    <definedName name="BEx7AE4LPLX8N85BYB0WCO5S7ZPV" localSheetId="18" hidden="1">#REF!</definedName>
    <definedName name="BEx7AE4LPLX8N85BYB0WCO5S7ZPV" hidden="1">#REF!</definedName>
    <definedName name="BEx7AJ81S7N0ZOX5HWUXTT04D8KK" localSheetId="18" hidden="1">'[38]10.08.5 - 2008 Capital - TDBU'!#REF!</definedName>
    <definedName name="BEx7AJ81S7N0ZOX5HWUXTT04D8KK" hidden="1">'[38]10.08.5 - 2008 Capital - TDBU'!#REF!</definedName>
    <definedName name="BEx7AQKAXA50BVHLEWZFVHEFM6BR" localSheetId="18" hidden="1">#REF!</definedName>
    <definedName name="BEx7AQKAXA50BVHLEWZFVHEFM6BR" hidden="1">#REF!</definedName>
    <definedName name="BEx7ASD1I654MEDCO6GGWA95PXSC" localSheetId="18" hidden="1">#REF!</definedName>
    <definedName name="BEx7ASD1I654MEDCO6GGWA95PXSC" hidden="1">#REF!</definedName>
    <definedName name="BEx7AVCX9S5RJP3NSZ4QM4E6ERDT" localSheetId="18" hidden="1">#REF!</definedName>
    <definedName name="BEx7AVCX9S5RJP3NSZ4QM4E6ERDT" hidden="1">#REF!</definedName>
    <definedName name="BEx7AVT704ZMAOMB9JGPZ6LXHSQG" localSheetId="18" hidden="1">#REF!</definedName>
    <definedName name="BEx7AVT704ZMAOMB9JGPZ6LXHSQG" hidden="1">#REF!</definedName>
    <definedName name="BEx7AVYIGP0930MV5JEBWRYCJN68" localSheetId="18" hidden="1">#REF!</definedName>
    <definedName name="BEx7AVYIGP0930MV5JEBWRYCJN68" hidden="1">#REF!</definedName>
    <definedName name="BEx7B6LH6917TXOSAAQ6U7HVF018" localSheetId="18" hidden="1">#REF!</definedName>
    <definedName name="BEx7B6LH6917TXOSAAQ6U7HVF018" hidden="1">#REF!</definedName>
    <definedName name="BEx7BPXFZXJ79FQ0E8AQE21PGVHA" localSheetId="18" hidden="1">#REF!</definedName>
    <definedName name="BEx7BPXFZXJ79FQ0E8AQE21PGVHA" hidden="1">#REF!</definedName>
    <definedName name="BEx7C04AM39DQMC1TIX7CFZ2ADHX" localSheetId="18" hidden="1">#REF!</definedName>
    <definedName name="BEx7C04AM39DQMC1TIX7CFZ2ADHX" hidden="1">#REF!</definedName>
    <definedName name="BEx7C1RKPVBM823KIGN85C8NOGLB" localSheetId="18" hidden="1">#REF!</definedName>
    <definedName name="BEx7C1RKPVBM823KIGN85C8NOGLB" hidden="1">#REF!</definedName>
    <definedName name="BEx7C40F0PQURHPI6YQ39NFIR86Z" localSheetId="18" hidden="1">#REF!</definedName>
    <definedName name="BEx7C40F0PQURHPI6YQ39NFIR86Z" hidden="1">#REF!</definedName>
    <definedName name="BEx7C93VR7SYRIJS1JO8YZKSFAW9" localSheetId="18" hidden="1">#REF!</definedName>
    <definedName name="BEx7C93VR7SYRIJS1JO8YZKSFAW9" hidden="1">#REF!</definedName>
    <definedName name="BEx7CCPC6R1KQQZ2JQU6EFI1G0RM" localSheetId="18" hidden="1">#REF!</definedName>
    <definedName name="BEx7CCPC6R1KQQZ2JQU6EFI1G0RM" hidden="1">#REF!</definedName>
    <definedName name="BEx7CDAXF5MHW62MV0JHIEM92MPI" localSheetId="18" hidden="1">#REF!</definedName>
    <definedName name="BEx7CDAXF5MHW62MV0JHIEM92MPI" hidden="1">#REF!</definedName>
    <definedName name="BEx7CIJST9GLS2QD383UK7VUDTGL" localSheetId="18" hidden="1">#REF!</definedName>
    <definedName name="BEx7CIJST9GLS2QD383UK7VUDTGL" hidden="1">#REF!</definedName>
    <definedName name="BEx7CN1OPV8F04BRSJJSWFTXJAD5" localSheetId="18" hidden="1">#REF!</definedName>
    <definedName name="BEx7CN1OPV8F04BRSJJSWFTXJAD5" hidden="1">#REF!</definedName>
    <definedName name="BEx7CO8T2XKC7GHDSYNAWTZ9L7YR" localSheetId="18" hidden="1">#REF!</definedName>
    <definedName name="BEx7CO8T2XKC7GHDSYNAWTZ9L7YR" hidden="1">#REF!</definedName>
    <definedName name="BEx7CW1CF00DO8A36UNC2X7K65C2" localSheetId="18" hidden="1">#REF!</definedName>
    <definedName name="BEx7CW1CF00DO8A36UNC2X7K65C2" hidden="1">#REF!</definedName>
    <definedName name="BEx7CW6NFRL2P4XWP0MWHIYA97KF" localSheetId="18" hidden="1">#REF!</definedName>
    <definedName name="BEx7CW6NFRL2P4XWP0MWHIYA97KF" hidden="1">#REF!</definedName>
    <definedName name="BEx7D5RWKRS4W71J4NZ6ZSFHPKFT" localSheetId="18" hidden="1">#REF!</definedName>
    <definedName name="BEx7D5RWKRS4W71J4NZ6ZSFHPKFT" hidden="1">#REF!</definedName>
    <definedName name="BEx7D8H1TPOX1UN17QZYEV7Q58GA" localSheetId="18" hidden="1">#REF!</definedName>
    <definedName name="BEx7D8H1TPOX1UN17QZYEV7Q58GA" hidden="1">#REF!</definedName>
    <definedName name="BEx7DGF13H2074LRWFZQ45PZ6JPX" localSheetId="18" hidden="1">#REF!</definedName>
    <definedName name="BEx7DGF13H2074LRWFZQ45PZ6JPX" hidden="1">#REF!</definedName>
    <definedName name="BEx7DKWUXEDIISSX4GDD4YYT887F" localSheetId="18" hidden="1">#REF!</definedName>
    <definedName name="BEx7DKWUXEDIISSX4GDD4YYT887F" hidden="1">#REF!</definedName>
    <definedName name="BEx7DMUYR2HC26WW7AOB1TULERMB" localSheetId="18" hidden="1">#REF!</definedName>
    <definedName name="BEx7DMUYR2HC26WW7AOB1TULERMB" hidden="1">#REF!</definedName>
    <definedName name="BEx7DVJTRV44IMJIBFXELE67SZ7S" localSheetId="18" hidden="1">#REF!</definedName>
    <definedName name="BEx7DVJTRV44IMJIBFXELE67SZ7S" hidden="1">#REF!</definedName>
    <definedName name="BEx7DVUMFCI5INHMVFIJ44RTTSTT" localSheetId="18" hidden="1">#REF!</definedName>
    <definedName name="BEx7DVUMFCI5INHMVFIJ44RTTSTT" hidden="1">#REF!</definedName>
    <definedName name="BEx7E2QSW841R32GCRO0M9X6GW5L" localSheetId="18" hidden="1">#REF!</definedName>
    <definedName name="BEx7E2QSW841R32GCRO0M9X6GW5L" hidden="1">#REF!</definedName>
    <definedName name="BEx7E2QT2U8THYOKBPXONB1B47WH" localSheetId="18" hidden="1">#REF!</definedName>
    <definedName name="BEx7E2QT2U8THYOKBPXONB1B47WH" hidden="1">#REF!</definedName>
    <definedName name="BEx7E5QP7W6UKO74F5Y0VJ741HS5" localSheetId="18" hidden="1">#REF!</definedName>
    <definedName name="BEx7E5QP7W6UKO74F5Y0VJ741HS5" hidden="1">#REF!</definedName>
    <definedName name="BEx7E6N29HGH3I47AFB2DCS6MVS6" localSheetId="18" hidden="1">#REF!</definedName>
    <definedName name="BEx7E6N29HGH3I47AFB2DCS6MVS6" hidden="1">#REF!</definedName>
    <definedName name="BEx7EBA8IYHQKT7IQAOAML660SYA" localSheetId="18" hidden="1">#REF!</definedName>
    <definedName name="BEx7EBA8IYHQKT7IQAOAML660SYA" hidden="1">#REF!</definedName>
    <definedName name="BEx7EI6C8MCRZFEQYUBE5FSUTIHK" localSheetId="18" hidden="1">#REF!</definedName>
    <definedName name="BEx7EI6C8MCRZFEQYUBE5FSUTIHK" hidden="1">#REF!</definedName>
    <definedName name="BEx7EI6DL1Z6UWLFBXAKVGZTKHWJ" localSheetId="18" hidden="1">#REF!</definedName>
    <definedName name="BEx7EI6DL1Z6UWLFBXAKVGZTKHWJ" hidden="1">#REF!</definedName>
    <definedName name="BEx7EQKHX7GZYOLXRDU534TT4H64" localSheetId="18" hidden="1">#REF!</definedName>
    <definedName name="BEx7EQKHX7GZYOLXRDU534TT4H64" hidden="1">#REF!</definedName>
    <definedName name="BEx7ETV6L1TM7JSXJIGK3FC6RVZW" localSheetId="18" hidden="1">#REF!</definedName>
    <definedName name="BEx7ETV6L1TM7JSXJIGK3FC6RVZW" hidden="1">#REF!</definedName>
    <definedName name="BEx7EV2C287ME9PQ0FIM5QWZ3O9K" localSheetId="18" hidden="1">#REF!</definedName>
    <definedName name="BEx7EV2C287ME9PQ0FIM5QWZ3O9K" hidden="1">#REF!</definedName>
    <definedName name="BEx7EWK9GUVV6FXWYIGH0TAI4V2O" localSheetId="18" hidden="1">#REF!</definedName>
    <definedName name="BEx7EWK9GUVV6FXWYIGH0TAI4V2O" hidden="1">#REF!</definedName>
    <definedName name="BEx7EYYLHMBYQTH6I377FCQS7CSX" localSheetId="18" hidden="1">#REF!</definedName>
    <definedName name="BEx7EYYLHMBYQTH6I377FCQS7CSX" hidden="1">#REF!</definedName>
    <definedName name="BEx7F3R8WBC6E9U65SYE1VCBPKTN" localSheetId="18" hidden="1">#REF!</definedName>
    <definedName name="BEx7F3R8WBC6E9U65SYE1VCBPKTN" hidden="1">#REF!</definedName>
    <definedName name="BEx7FCLG1RYI2SNOU1Y2GQZNZSWA" localSheetId="18" hidden="1">#REF!</definedName>
    <definedName name="BEx7FCLG1RYI2SNOU1Y2GQZNZSWA" hidden="1">#REF!</definedName>
    <definedName name="BEx7FN32ZGWOAA4TTH79KINTDWR9" localSheetId="18" hidden="1">#REF!</definedName>
    <definedName name="BEx7FN32ZGWOAA4TTH79KINTDWR9" hidden="1">#REF!</definedName>
    <definedName name="BEx7G0F5491O5LOO00O1AXXAE24R" localSheetId="18" hidden="1">#REF!</definedName>
    <definedName name="BEx7G0F5491O5LOO00O1AXXAE24R" hidden="1">#REF!</definedName>
    <definedName name="BEx7G82CKM3NIY1PHNFK28M09PCH" localSheetId="18" hidden="1">#REF!</definedName>
    <definedName name="BEx7G82CKM3NIY1PHNFK28M09PCH" hidden="1">#REF!</definedName>
    <definedName name="BEx7GR3ENYWRXXS5IT0UMEGOLGUH" localSheetId="18" hidden="1">#REF!</definedName>
    <definedName name="BEx7GR3ENYWRXXS5IT0UMEGOLGUH" hidden="1">#REF!</definedName>
    <definedName name="BEx7GSAL6P7TASL8MB63RFST1LJL" localSheetId="18" hidden="1">#REF!</definedName>
    <definedName name="BEx7GSAL6P7TASL8MB63RFST1LJL" hidden="1">#REF!</definedName>
    <definedName name="BEx7H0JCP7ZU8M0UWQXEBQ8U7WXG" localSheetId="18" hidden="1">#REF!</definedName>
    <definedName name="BEx7H0JCP7ZU8M0UWQXEBQ8U7WXG" hidden="1">#REF!</definedName>
    <definedName name="BEx7H0JD6I5I8WQLLWOYWY5YWPQE" localSheetId="18" hidden="1">#REF!</definedName>
    <definedName name="BEx7H0JD6I5I8WQLLWOYWY5YWPQE" hidden="1">#REF!</definedName>
    <definedName name="BEx7H14XCXH7WEXEY1HVO53A6AGH" localSheetId="18" hidden="1">#REF!</definedName>
    <definedName name="BEx7H14XCXH7WEXEY1HVO53A6AGH" hidden="1">#REF!</definedName>
    <definedName name="BEx7HFTIA8AC8BR8HKIN81VE1SGW" localSheetId="18" hidden="1">#REF!</definedName>
    <definedName name="BEx7HFTIA8AC8BR8HKIN81VE1SGW" hidden="1">#REF!</definedName>
    <definedName name="BEx7HGVBEF4LEIF6RC14N3PSU461" localSheetId="18" hidden="1">#REF!</definedName>
    <definedName name="BEx7HGVBEF4LEIF6RC14N3PSU461" hidden="1">#REF!</definedName>
    <definedName name="BEx7HNM5QUG90PN1J2VL176TH6KY" localSheetId="18" hidden="1">#REF!</definedName>
    <definedName name="BEx7HNM5QUG90PN1J2VL176TH6KY" hidden="1">#REF!</definedName>
    <definedName name="BEx7HQ5T9FZ42QWS09UO4DT42Y0R" localSheetId="18" hidden="1">#REF!</definedName>
    <definedName name="BEx7HQ5T9FZ42QWS09UO4DT42Y0R" hidden="1">#REF!</definedName>
    <definedName name="BEx7HRCZE3CVGON1HV07MT5MNDZ3" localSheetId="18" hidden="1">#REF!</definedName>
    <definedName name="BEx7HRCZE3CVGON1HV07MT5MNDZ3" hidden="1">#REF!</definedName>
    <definedName name="BEx7HWGE2CANG5M17X4C8YNC3N8F" localSheetId="18" hidden="1">#REF!</definedName>
    <definedName name="BEx7HWGE2CANG5M17X4C8YNC3N8F" hidden="1">#REF!</definedName>
    <definedName name="BEx7I8FZ96C5JAHXS18ZV0912LZP" localSheetId="18" hidden="1">#REF!</definedName>
    <definedName name="BEx7I8FZ96C5JAHXS18ZV0912LZP" hidden="1">#REF!</definedName>
    <definedName name="BEx7IBVYN47SFZIA0K4MDKQZNN9V" localSheetId="18" hidden="1">#REF!</definedName>
    <definedName name="BEx7IBVYN47SFZIA0K4MDKQZNN9V" hidden="1">#REF!</definedName>
    <definedName name="BEx7IJOI6V63WKXYU6YTHPHUSP7U" localSheetId="18" hidden="1">#REF!</definedName>
    <definedName name="BEx7IJOI6V63WKXYU6YTHPHUSP7U" hidden="1">#REF!</definedName>
    <definedName name="BEx7IRRUY5JMPVVS2G8ZTVLVF9H8" localSheetId="18" hidden="1">#REF!</definedName>
    <definedName name="BEx7IRRUY5JMPVVS2G8ZTVLVF9H8" hidden="1">#REF!</definedName>
    <definedName name="BEx7IV2IJ5WT7UC0UG7WP0WF2JZI" localSheetId="18" hidden="1">#REF!</definedName>
    <definedName name="BEx7IV2IJ5WT7UC0UG7WP0WF2JZI" hidden="1">#REF!</definedName>
    <definedName name="BEx7IXGU74GE5E4S6W4Z13AR092Y" localSheetId="18" hidden="1">#REF!</definedName>
    <definedName name="BEx7IXGU74GE5E4S6W4Z13AR092Y" hidden="1">#REF!</definedName>
    <definedName name="BEx7J4YL8Q3BI1MLH16YYQ18IJRD" localSheetId="18" hidden="1">#REF!</definedName>
    <definedName name="BEx7J4YL8Q3BI1MLH16YYQ18IJRD" hidden="1">#REF!</definedName>
    <definedName name="BEx7J7CWKB4WKZAQMK3Z0S9GSOSM" localSheetId="18" hidden="1">#REF!</definedName>
    <definedName name="BEx7J7CWKB4WKZAQMK3Z0S9GSOSM" hidden="1">#REF!</definedName>
    <definedName name="BEx7JH3HGBPI07OHZ5LFYK0UFZQR" localSheetId="18" hidden="1">#REF!</definedName>
    <definedName name="BEx7JH3HGBPI07OHZ5LFYK0UFZQR" hidden="1">#REF!</definedName>
    <definedName name="BEx7JV194190CNM6WWGQ3UBJ3CHH" localSheetId="18" hidden="1">#REF!</definedName>
    <definedName name="BEx7JV194190CNM6WWGQ3UBJ3CHH" hidden="1">#REF!</definedName>
    <definedName name="BEx7JZJ4XFUATU0PG7083JPTXG4K" localSheetId="18" hidden="1">#REF!</definedName>
    <definedName name="BEx7JZJ4XFUATU0PG7083JPTXG4K" hidden="1">#REF!</definedName>
    <definedName name="BEx7K469BHM1J8L2PEX3Z5HEMTCE" localSheetId="18" hidden="1">#REF!</definedName>
    <definedName name="BEx7K469BHM1J8L2PEX3Z5HEMTCE" hidden="1">#REF!</definedName>
    <definedName name="BEx7K7GZ607XQOGB81A1HINBTGOZ" localSheetId="18" hidden="1">#REF!</definedName>
    <definedName name="BEx7K7GZ607XQOGB81A1HINBTGOZ" hidden="1">#REF!</definedName>
    <definedName name="BEx7KEYPBDXSNROH8M6CDCBN6B50" localSheetId="18" hidden="1">#REF!</definedName>
    <definedName name="BEx7KEYPBDXSNROH8M6CDCBN6B50" hidden="1">#REF!</definedName>
    <definedName name="BEx7KMGGB2E6YDRM0M7DPVYH3ADI" localSheetId="18" hidden="1">'[38]10.08.3 - 2008 Expense - TDBU'!#REF!</definedName>
    <definedName name="BEx7KMGGB2E6YDRM0M7DPVYH3ADI" hidden="1">'[38]10.08.3 - 2008 Expense - TDBU'!#REF!</definedName>
    <definedName name="BEx7KR92AZ8OH3I7N51J8AU9LRP3" localSheetId="18" hidden="1">#REF!</definedName>
    <definedName name="BEx7KR92AZ8OH3I7N51J8AU9LRP3" hidden="1">#REF!</definedName>
    <definedName name="BEx7KSAS8BZT6H8OQCZ5DNSTMO07" localSheetId="18" hidden="1">#REF!</definedName>
    <definedName name="BEx7KSAS8BZT6H8OQCZ5DNSTMO07" hidden="1">#REF!</definedName>
    <definedName name="BEx7KWHTBD21COXVI4HNEQH0Z3L8" localSheetId="18" hidden="1">#REF!</definedName>
    <definedName name="BEx7KWHTBD21COXVI4HNEQH0Z3L8" hidden="1">#REF!</definedName>
    <definedName name="BEx7KWY24UYSDR57WCCVR4KEHE7U" localSheetId="18" hidden="1">#REF!</definedName>
    <definedName name="BEx7KWY24UYSDR57WCCVR4KEHE7U" hidden="1">#REF!</definedName>
    <definedName name="BEx7KXUGRMRSUXCM97Z7VRZQ9JH2" localSheetId="18" hidden="1">#REF!</definedName>
    <definedName name="BEx7KXUGRMRSUXCM97Z7VRZQ9JH2" hidden="1">#REF!</definedName>
    <definedName name="BEx7L21IQVP1N1TTQLRMANSSLSLE" localSheetId="18" hidden="1">#REF!</definedName>
    <definedName name="BEx7L21IQVP1N1TTQLRMANSSLSLE" hidden="1">#REF!</definedName>
    <definedName name="BEx7L5C6U8MP6IZ67BD649WQYJEK" localSheetId="18" hidden="1">#REF!</definedName>
    <definedName name="BEx7L5C6U8MP6IZ67BD649WQYJEK" hidden="1">#REF!</definedName>
    <definedName name="BEx7L7QID2UUN1F4435LIWAW8DV3" localSheetId="18" hidden="1">#REF!</definedName>
    <definedName name="BEx7L7QID2UUN1F4435LIWAW8DV3" hidden="1">#REF!</definedName>
    <definedName name="BEx7L8HEYEVTATR0OG5JJO647KNI" localSheetId="18" hidden="1">#REF!</definedName>
    <definedName name="BEx7L8HEYEVTATR0OG5JJO647KNI" hidden="1">#REF!</definedName>
    <definedName name="BEx7L8XOV64OMS15ZFURFEUXLMWF" localSheetId="18" hidden="1">#REF!</definedName>
    <definedName name="BEx7L8XOV64OMS15ZFURFEUXLMWF" hidden="1">#REF!</definedName>
    <definedName name="BEx7LJVFQACL9F4DRS9YZQ9R2N30" localSheetId="18" hidden="1">#REF!</definedName>
    <definedName name="BEx7LJVFQACL9F4DRS9YZQ9R2N30" hidden="1">#REF!</definedName>
    <definedName name="BEx7LZ0D7JSY0VK5FBGMZE26ZKFJ" localSheetId="18" hidden="1">'[38]10.08.2 - 2008 Expense'!#REF!</definedName>
    <definedName name="BEx7LZ0D7JSY0VK5FBGMZE26ZKFJ" hidden="1">'[38]10.08.2 - 2008 Expense'!#REF!</definedName>
    <definedName name="BEx7MAUI1JJFDIJGDW4RWY5384LY" localSheetId="18" hidden="1">#REF!</definedName>
    <definedName name="BEx7MAUI1JJFDIJGDW4RWY5384LY" hidden="1">#REF!</definedName>
    <definedName name="BEx7MJZO3UKAMJ53UWOJ5ZD4GGMQ" localSheetId="18" hidden="1">#REF!</definedName>
    <definedName name="BEx7MJZO3UKAMJ53UWOJ5ZD4GGMQ" hidden="1">#REF!</definedName>
    <definedName name="BEx7MQ4RBQK32VUVPFRBYN76KSOD" localSheetId="18" hidden="1">#REF!</definedName>
    <definedName name="BEx7MQ4RBQK32VUVPFRBYN76KSOD" hidden="1">#REF!</definedName>
    <definedName name="BEx7MT4MFNXIVQGAT6D971GZW7CA" localSheetId="18" hidden="1">#REF!</definedName>
    <definedName name="BEx7MT4MFNXIVQGAT6D971GZW7CA" hidden="1">#REF!</definedName>
    <definedName name="BEx7NE3X8Z6J8PMTHDO51G0HICD5" localSheetId="18" hidden="1">#REF!</definedName>
    <definedName name="BEx7NE3X8Z6J8PMTHDO51G0HICD5" hidden="1">#REF!</definedName>
    <definedName name="BEx7NI062THZAM6I8AJWTFJL91CS" localSheetId="18" hidden="1">#REF!</definedName>
    <definedName name="BEx7NI062THZAM6I8AJWTFJL91CS" hidden="1">#REF!</definedName>
    <definedName name="BEx8Z3M9Z5VD3MZ8TD1F5M49MOTD" localSheetId="18" hidden="1">#REF!</definedName>
    <definedName name="BEx8Z3M9Z5VD3MZ8TD1F5M49MOTD" hidden="1">#REF!</definedName>
    <definedName name="BEx8ZCWSI30U7NSNHLBK5HV2J2EN" localSheetId="18" hidden="1">#REF!</definedName>
    <definedName name="BEx8ZCWSI30U7NSNHLBK5HV2J2EN" hidden="1">#REF!</definedName>
    <definedName name="BEx904S75BPRYMHF0083JF7ES4NG" localSheetId="18" hidden="1">#REF!</definedName>
    <definedName name="BEx904S75BPRYMHF0083JF7ES4NG" hidden="1">#REF!</definedName>
    <definedName name="BEx90EZ2HAURBQ5I4V6WD6NYD0AQ" localSheetId="18" hidden="1">#REF!</definedName>
    <definedName name="BEx90EZ2HAURBQ5I4V6WD6NYD0AQ" hidden="1">#REF!</definedName>
    <definedName name="BEx90H2KA91ZVRIJCDN62HJVKQWC" localSheetId="18" hidden="1">#REF!</definedName>
    <definedName name="BEx90H2KA91ZVRIJCDN62HJVKQWC" hidden="1">#REF!</definedName>
    <definedName name="BEx90HDD4RWF7JZGA8GCGG7D63MG" localSheetId="18" hidden="1">#REF!</definedName>
    <definedName name="BEx90HDD4RWF7JZGA8GCGG7D63MG" hidden="1">#REF!</definedName>
    <definedName name="BEx90VGH5H09ON2QXYC9WIIEU98T" localSheetId="18" hidden="1">#REF!</definedName>
    <definedName name="BEx90VGH5H09ON2QXYC9WIIEU98T" hidden="1">#REF!</definedName>
    <definedName name="BEx911LKH78Q9WUWXLOQFEL59ITN" localSheetId="18" hidden="1">#REF!</definedName>
    <definedName name="BEx911LKH78Q9WUWXLOQFEL59ITN" hidden="1">#REF!</definedName>
    <definedName name="BEx911WE3W1AI7TEJHN5ROFMFVQ8" localSheetId="18" hidden="1">'[38]10.08.3 - 2008 Expense - TDBU'!#REF!</definedName>
    <definedName name="BEx911WE3W1AI7TEJHN5ROFMFVQ8" hidden="1">'[38]10.08.3 - 2008 Expense - TDBU'!#REF!</definedName>
    <definedName name="BEx9175B70QXYAU5A8DJPGZQ46L9" localSheetId="18" hidden="1">#REF!</definedName>
    <definedName name="BEx9175B70QXYAU5A8DJPGZQ46L9" hidden="1">#REF!</definedName>
    <definedName name="BEx917QTZAYKMWFVDPZEDX8FH1J3" localSheetId="18" hidden="1">#REF!</definedName>
    <definedName name="BEx917QTZAYKMWFVDPZEDX8FH1J3" hidden="1">#REF!</definedName>
    <definedName name="BEx91AQQRTV87AO27VWHSFZAD4ZR" localSheetId="18" hidden="1">#REF!</definedName>
    <definedName name="BEx91AQQRTV87AO27VWHSFZAD4ZR" hidden="1">#REF!</definedName>
    <definedName name="BEx91FU57YXJK7RHMFDKKYY2JFS7" localSheetId="18" hidden="1">#REF!</definedName>
    <definedName name="BEx91FU57YXJK7RHMFDKKYY2JFS7" hidden="1">#REF!</definedName>
    <definedName name="BEx91KXLTRYJVT47UU2JUUFNKFUT" localSheetId="18" hidden="1">#REF!</definedName>
    <definedName name="BEx91KXLTRYJVT47UU2JUUFNKFUT" hidden="1">#REF!</definedName>
    <definedName name="BEx91L8FLL5CWLA2CDHKCOMGVDZN" localSheetId="18" hidden="1">#REF!</definedName>
    <definedName name="BEx91L8FLL5CWLA2CDHKCOMGVDZN" hidden="1">#REF!</definedName>
    <definedName name="BEx91OTVH9ZDBC3QTORU8RZX4EOC" localSheetId="18" hidden="1">#REF!</definedName>
    <definedName name="BEx91OTVH9ZDBC3QTORU8RZX4EOC" hidden="1">#REF!</definedName>
    <definedName name="BEx91QH5JRZKQP1GPN2SQMR3CKAG" localSheetId="18" hidden="1">#REF!</definedName>
    <definedName name="BEx91QH5JRZKQP1GPN2SQMR3CKAG" hidden="1">#REF!</definedName>
    <definedName name="BEx91ROALDNHO7FI4X8L61RH4UJE" localSheetId="18" hidden="1">#REF!</definedName>
    <definedName name="BEx91ROALDNHO7FI4X8L61RH4UJE" hidden="1">#REF!</definedName>
    <definedName name="BEx91TMID71GVYH0U16QM1RV3PX0" localSheetId="18" hidden="1">#REF!</definedName>
    <definedName name="BEx91TMID71GVYH0U16QM1RV3PX0" hidden="1">#REF!</definedName>
    <definedName name="BEx91VF2D78PAF337E3L2L81K9W2" localSheetId="18" hidden="1">#REF!</definedName>
    <definedName name="BEx91VF2D78PAF337E3L2L81K9W2" hidden="1">#REF!</definedName>
    <definedName name="BEx920O0C4FBKNO2WASY82KSAGWC" localSheetId="18" hidden="1">#REF!</definedName>
    <definedName name="BEx920O0C4FBKNO2WASY82KSAGWC" hidden="1">#REF!</definedName>
    <definedName name="BEx921PNZ46VORG2VRMWREWIC0SE" localSheetId="18" hidden="1">#REF!</definedName>
    <definedName name="BEx921PNZ46VORG2VRMWREWIC0SE" hidden="1">#REF!</definedName>
    <definedName name="BEx929YGVS1SWUVBOM0JDPJFRIAE" localSheetId="18" hidden="1">#REF!</definedName>
    <definedName name="BEx929YGVS1SWUVBOM0JDPJFRIAE" hidden="1">#REF!</definedName>
    <definedName name="BEx92DPEKL5WM5A3CN8674JI0PR3" localSheetId="18" hidden="1">#REF!</definedName>
    <definedName name="BEx92DPEKL5WM5A3CN8674JI0PR3" hidden="1">#REF!</definedName>
    <definedName name="BEx92ER2RMY93TZK0D9L9T3H0GI5" localSheetId="18" hidden="1">#REF!</definedName>
    <definedName name="BEx92ER2RMY93TZK0D9L9T3H0GI5" hidden="1">#REF!</definedName>
    <definedName name="BEx92FI04PJT4LI23KKIHRXWJDTT" localSheetId="18" hidden="1">#REF!</definedName>
    <definedName name="BEx92FI04PJT4LI23KKIHRXWJDTT" hidden="1">#REF!</definedName>
    <definedName name="BEx92HR14HQ9D5JXCSPA4SS4RT62" localSheetId="18" hidden="1">#REF!</definedName>
    <definedName name="BEx92HR14HQ9D5JXCSPA4SS4RT62" hidden="1">#REF!</definedName>
    <definedName name="BEx92HWA2D6A5EX9MFG68G0NOMSN" localSheetId="18" hidden="1">#REF!</definedName>
    <definedName name="BEx92HWA2D6A5EX9MFG68G0NOMSN" hidden="1">#REF!</definedName>
    <definedName name="BEx92PUBDIXAU1FW5ZAXECMAU0LN" localSheetId="18" hidden="1">#REF!</definedName>
    <definedName name="BEx92PUBDIXAU1FW5ZAXECMAU0LN" hidden="1">#REF!</definedName>
    <definedName name="BEx92S8MHFFIVRQ2YSHZNQGOFUHD" localSheetId="18" hidden="1">#REF!</definedName>
    <definedName name="BEx92S8MHFFIVRQ2YSHZNQGOFUHD" hidden="1">#REF!</definedName>
    <definedName name="BEx9318BWFQZC3NQS37Q6XU3D425" localSheetId="18" hidden="1">#REF!</definedName>
    <definedName name="BEx9318BWFQZC3NQS37Q6XU3D425" hidden="1">#REF!</definedName>
    <definedName name="BEx93B9OULL2YGC896XXYAAJSTRK" localSheetId="18" hidden="1">#REF!</definedName>
    <definedName name="BEx93B9OULL2YGC896XXYAAJSTRK" hidden="1">#REF!</definedName>
    <definedName name="BEx93FRKF99NRT3LH99UTIH7AAYF" localSheetId="18" hidden="1">#REF!</definedName>
    <definedName name="BEx93FRKF99NRT3LH99UTIH7AAYF" hidden="1">#REF!</definedName>
    <definedName name="BEx93M7FSHP50OG34A4W8W8DF12U" localSheetId="18" hidden="1">#REF!</definedName>
    <definedName name="BEx93M7FSHP50OG34A4W8W8DF12U" hidden="1">#REF!</definedName>
    <definedName name="BEx93OLWY2O3PRA74U41VG5RXT4Q" localSheetId="18" hidden="1">#REF!</definedName>
    <definedName name="BEx93OLWY2O3PRA74U41VG5RXT4Q" hidden="1">#REF!</definedName>
    <definedName name="BEx93RWFAF6YJGYUTITVM445C02U" localSheetId="18" hidden="1">#REF!</definedName>
    <definedName name="BEx93RWFAF6YJGYUTITVM445C02U" hidden="1">#REF!</definedName>
    <definedName name="BEx93SY9RWG3HUV4YXQKXJH9FH14" localSheetId="18" hidden="1">#REF!</definedName>
    <definedName name="BEx93SY9RWG3HUV4YXQKXJH9FH14" hidden="1">#REF!</definedName>
    <definedName name="BEx93TJUX3U0FJDBG6DDSNQ91R5J" localSheetId="18" hidden="1">#REF!</definedName>
    <definedName name="BEx93TJUX3U0FJDBG6DDSNQ91R5J" hidden="1">#REF!</definedName>
    <definedName name="BEx941SIC58506DFIGKOLIHQ7KCX" localSheetId="18" hidden="1">#REF!</definedName>
    <definedName name="BEx941SIC58506DFIGKOLIHQ7KCX" hidden="1">#REF!</definedName>
    <definedName name="BEx942UCRHMI4B0US31HO95GSC2X" localSheetId="18" hidden="1">#REF!</definedName>
    <definedName name="BEx942UCRHMI4B0US31HO95GSC2X" hidden="1">#REF!</definedName>
    <definedName name="BEx944SDUSMOBHNE6J8XN1EOL90T" localSheetId="18" hidden="1">#REF!</definedName>
    <definedName name="BEx944SDUSMOBHNE6J8XN1EOL90T" hidden="1">#REF!</definedName>
    <definedName name="BEx948ZFFQWVIDNG4AZAUGGGEB5U" localSheetId="18" hidden="1">#REF!</definedName>
    <definedName name="BEx948ZFFQWVIDNG4AZAUGGGEB5U" hidden="1">#REF!</definedName>
    <definedName name="BEx94CKXG92OMURH41SNU6IOHK4J" localSheetId="18" hidden="1">#REF!</definedName>
    <definedName name="BEx94CKXG92OMURH41SNU6IOHK4J" hidden="1">#REF!</definedName>
    <definedName name="BEx94GXG30CIVB6ZQN3X3IK6BZXQ" localSheetId="18" hidden="1">#REF!</definedName>
    <definedName name="BEx94GXG30CIVB6ZQN3X3IK6BZXQ" hidden="1">#REF!</definedName>
    <definedName name="BEx94HZ5LURYM9ST744ALV6ZCKYP" localSheetId="18" hidden="1">#REF!</definedName>
    <definedName name="BEx94HZ5LURYM9ST744ALV6ZCKYP" hidden="1">#REF!</definedName>
    <definedName name="BEx94IQ75E90YUMWJ9N591LR7DQQ" localSheetId="18" hidden="1">#REF!</definedName>
    <definedName name="BEx94IQ75E90YUMWJ9N591LR7DQQ" hidden="1">#REF!</definedName>
    <definedName name="BEx94L9TBK45AUQSX1IUZ86U1GPQ" localSheetId="18" hidden="1">#REF!</definedName>
    <definedName name="BEx94L9TBK45AUQSX1IUZ86U1GPQ" hidden="1">#REF!</definedName>
    <definedName name="BEx94N7W5T3U7UOE97D6OVIBUCXS" localSheetId="18" hidden="1">#REF!</definedName>
    <definedName name="BEx94N7W5T3U7UOE97D6OVIBUCXS" hidden="1">#REF!</definedName>
    <definedName name="BEx953PB6S6ECMD8N0JSW0CBG0DA" localSheetId="18" hidden="1">#REF!</definedName>
    <definedName name="BEx953PB6S6ECMD8N0JSW0CBG0DA" hidden="1">#REF!</definedName>
    <definedName name="BEx955NIAWX5OLAHMTV6QFUZPR30" localSheetId="18" hidden="1">#REF!</definedName>
    <definedName name="BEx955NIAWX5OLAHMTV6QFUZPR30" hidden="1">#REF!</definedName>
    <definedName name="BEx9581TYVI2M5TT4ISDAJV4W7Z6" localSheetId="18" hidden="1">#REF!</definedName>
    <definedName name="BEx9581TYVI2M5TT4ISDAJV4W7Z6" hidden="1">#REF!</definedName>
    <definedName name="BEx95NHF4RVUE0YDOAFZEIVBYJXD" localSheetId="18" hidden="1">#REF!</definedName>
    <definedName name="BEx95NHF4RVUE0YDOAFZEIVBYJXD" hidden="1">#REF!</definedName>
    <definedName name="BEx95QBZMG0E2KQ9BERJ861QLYN3" localSheetId="18" hidden="1">#REF!</definedName>
    <definedName name="BEx95QBZMG0E2KQ9BERJ861QLYN3" hidden="1">#REF!</definedName>
    <definedName name="BEx95QHBVDN795UNQJLRXG3RDU49" localSheetId="18" hidden="1">#REF!</definedName>
    <definedName name="BEx95QHBVDN795UNQJLRXG3RDU49" hidden="1">#REF!</definedName>
    <definedName name="BEx95TBVUWV7L7OMFMZDQEXGVHU6" localSheetId="18" hidden="1">#REF!</definedName>
    <definedName name="BEx95TBVUWV7L7OMFMZDQEXGVHU6" hidden="1">#REF!</definedName>
    <definedName name="BEx95TXH048JPPZ7VXKTCAEE6GQS" localSheetId="18" hidden="1">#REF!</definedName>
    <definedName name="BEx95TXH048JPPZ7VXKTCAEE6GQS" hidden="1">#REF!</definedName>
    <definedName name="BEx95U89DZZSVO39TGS62CX8G9N4" localSheetId="18" hidden="1">#REF!</definedName>
    <definedName name="BEx95U89DZZSVO39TGS62CX8G9N4" hidden="1">#REF!</definedName>
    <definedName name="BEx9602K2GHNBUEUVT9ONRQU1GMD" localSheetId="18" hidden="1">#REF!</definedName>
    <definedName name="BEx9602K2GHNBUEUVT9ONRQU1GMD" hidden="1">#REF!</definedName>
    <definedName name="BEx962BL3Y4LA53EBYI64ZYMZE8U" localSheetId="18" hidden="1">#REF!</definedName>
    <definedName name="BEx962BL3Y4LA53EBYI64ZYMZE8U" hidden="1">#REF!</definedName>
    <definedName name="BEx96KR21O7H9R29TN0S45Y3QPUK" localSheetId="18" hidden="1">#REF!</definedName>
    <definedName name="BEx96KR21O7H9R29TN0S45Y3QPUK" hidden="1">#REF!</definedName>
    <definedName name="BEx96KWJ7BHXX4IIM048C3O7S59S" localSheetId="18" hidden="1">'[38]10.08.5 - 2008 Capital - TDBU'!#REF!</definedName>
    <definedName name="BEx96KWJ7BHXX4IIM048C3O7S59S" hidden="1">'[38]10.08.5 - 2008 Capital - TDBU'!#REF!</definedName>
    <definedName name="BEx96SUFKHHFE8XQ6UUO6ILDOXHO" localSheetId="18" hidden="1">#REF!</definedName>
    <definedName name="BEx96SUFKHHFE8XQ6UUO6ILDOXHO" hidden="1">#REF!</definedName>
    <definedName name="BEx96UN4YWXBDEZ1U1ZUIPP41Z7I" localSheetId="18" hidden="1">#REF!</definedName>
    <definedName name="BEx96UN4YWXBDEZ1U1ZUIPP41Z7I" hidden="1">#REF!</definedName>
    <definedName name="BEx970MYCPJ6DQ44TKLOIGZO5LHH" localSheetId="18" hidden="1">#REF!</definedName>
    <definedName name="BEx970MYCPJ6DQ44TKLOIGZO5LHH" hidden="1">#REF!</definedName>
    <definedName name="BEx978KSD61YJH3S9DGO050R2EHA" localSheetId="18" hidden="1">#REF!</definedName>
    <definedName name="BEx978KSD61YJH3S9DGO050R2EHA" hidden="1">#REF!</definedName>
    <definedName name="BEx97CBOZZVIAFCLYWXO84QIM5RH" localSheetId="18" hidden="1">#REF!</definedName>
    <definedName name="BEx97CBOZZVIAFCLYWXO84QIM5RH" hidden="1">#REF!</definedName>
    <definedName name="BEx97H9O1NAKAPK4MX4PKO34ICL5" localSheetId="18" hidden="1">#REF!</definedName>
    <definedName name="BEx97H9O1NAKAPK4MX4PKO34ICL5" hidden="1">#REF!</definedName>
    <definedName name="BEx97HVA5F2I0D6ID81KCUDEQOIH" localSheetId="18" hidden="1">#REF!</definedName>
    <definedName name="BEx97HVA5F2I0D6ID81KCUDEQOIH" hidden="1">#REF!</definedName>
    <definedName name="BEx97MNUZQ1Z0AO2FL7XQYVNCPR7" localSheetId="18" hidden="1">#REF!</definedName>
    <definedName name="BEx97MNUZQ1Z0AO2FL7XQYVNCPR7" hidden="1">#REF!</definedName>
    <definedName name="BEx97NPQBACJVD9K1YXI08RTW9E2" localSheetId="18" hidden="1">#REF!</definedName>
    <definedName name="BEx97NPQBACJVD9K1YXI08RTW9E2" hidden="1">#REF!</definedName>
    <definedName name="BEx97RWQLXS0OORDCN69IGA58CWU" localSheetId="18" hidden="1">#REF!</definedName>
    <definedName name="BEx97RWQLXS0OORDCN69IGA58CWU" hidden="1">#REF!</definedName>
    <definedName name="BEx97YNGGDFIXHTMGFL2IHAQX9MI" localSheetId="18" hidden="1">#REF!</definedName>
    <definedName name="BEx97YNGGDFIXHTMGFL2IHAQX9MI" hidden="1">#REF!</definedName>
    <definedName name="BEx980QZQVMVK22H7FW8VJ1Y8HJR" localSheetId="18" hidden="1">#REF!</definedName>
    <definedName name="BEx980QZQVMVK22H7FW8VJ1Y8HJR" hidden="1">#REF!</definedName>
    <definedName name="BEx981HW73BUZWT14TBTZHC0ZTJ4" localSheetId="18" hidden="1">#REF!</definedName>
    <definedName name="BEx981HW73BUZWT14TBTZHC0ZTJ4" hidden="1">#REF!</definedName>
    <definedName name="BEx9853EGK21LS9VVKSCCC6V43AN" localSheetId="18" hidden="1">#REF!</definedName>
    <definedName name="BEx9853EGK21LS9VVKSCCC6V43AN" hidden="1">#REF!</definedName>
    <definedName name="BEx985JLSPMNH380TKBDXAEFC980" localSheetId="18" hidden="1">#REF!</definedName>
    <definedName name="BEx985JLSPMNH380TKBDXAEFC980" hidden="1">#REF!</definedName>
    <definedName name="BEx9871KU0N99P0900EAK69VFYT2" localSheetId="18" hidden="1">#REF!</definedName>
    <definedName name="BEx9871KU0N99P0900EAK69VFYT2" hidden="1">#REF!</definedName>
    <definedName name="BEx98A6S6VO1UKBYLX05KBIT7SC0" localSheetId="18" hidden="1">#REF!</definedName>
    <definedName name="BEx98A6S6VO1UKBYLX05KBIT7SC0" hidden="1">#REF!</definedName>
    <definedName name="BEx98IFKNJFGZFLID1YTRFEG1SXY" localSheetId="18" hidden="1">#REF!</definedName>
    <definedName name="BEx98IFKNJFGZFLID1YTRFEG1SXY" hidden="1">#REF!</definedName>
    <definedName name="BEx98N2R8QZSZ6MEH3L7U7U7D9GD" localSheetId="18" hidden="1">#REF!</definedName>
    <definedName name="BEx98N2R8QZSZ6MEH3L7U7U7D9GD" hidden="1">#REF!</definedName>
    <definedName name="BEx9915UVD4G7RA3IMLFZ0LG3UA2" localSheetId="18" hidden="1">#REF!</definedName>
    <definedName name="BEx9915UVD4G7RA3IMLFZ0LG3UA2" hidden="1">#REF!</definedName>
    <definedName name="BEx992CZON8AO7U7V88VN1JBO0MG" localSheetId="18" hidden="1">#REF!</definedName>
    <definedName name="BEx992CZON8AO7U7V88VN1JBO0MG" hidden="1">#REF!</definedName>
    <definedName name="BEx9952469XMFGSPXL7CMXHPJF90" localSheetId="18" hidden="1">#REF!</definedName>
    <definedName name="BEx9952469XMFGSPXL7CMXHPJF90" hidden="1">#REF!</definedName>
    <definedName name="BEx996PK8YMHSV0CFJOHOX1OCXHG" localSheetId="18" hidden="1">#REF!</definedName>
    <definedName name="BEx996PK8YMHSV0CFJOHOX1OCXHG" hidden="1">#REF!</definedName>
    <definedName name="BEx99B77I7TUSHRR4HIZ9FU2EIUT" localSheetId="18" hidden="1">#REF!</definedName>
    <definedName name="BEx99B77I7TUSHRR4HIZ9FU2EIUT" hidden="1">#REF!</definedName>
    <definedName name="BEx99Q6PH5F3OQKCCAAO75PYDEFN" localSheetId="18" hidden="1">#REF!</definedName>
    <definedName name="BEx99Q6PH5F3OQKCCAAO75PYDEFN" hidden="1">#REF!</definedName>
    <definedName name="BEx99WBYT2D6UUC1PT7A40ENYID4" localSheetId="18" hidden="1">#REF!</definedName>
    <definedName name="BEx99WBYT2D6UUC1PT7A40ENYID4" hidden="1">#REF!</definedName>
    <definedName name="BEx99XOGHOM28CNCYKQWYGL56W2S" localSheetId="18" hidden="1">#REF!</definedName>
    <definedName name="BEx99XOGHOM28CNCYKQWYGL56W2S" hidden="1">#REF!</definedName>
    <definedName name="BEx99ZRZ4I7FHDPGRAT5VW7NVBPU" localSheetId="18" hidden="1">#REF!</definedName>
    <definedName name="BEx99ZRZ4I7FHDPGRAT5VW7NVBPU" hidden="1">#REF!</definedName>
    <definedName name="BEx9AT5E3ZSHKSOL35O38L8HF9TH" localSheetId="18" hidden="1">#REF!</definedName>
    <definedName name="BEx9AT5E3ZSHKSOL35O38L8HF9TH" hidden="1">#REF!</definedName>
    <definedName name="BEx9AV8W1FAWF5BHATYEN47X12JN" localSheetId="18" hidden="1">#REF!</definedName>
    <definedName name="BEx9AV8W1FAWF5BHATYEN47X12JN" hidden="1">#REF!</definedName>
    <definedName name="BEx9B8A5186FNTQQNLIO5LK02ABI" localSheetId="18" hidden="1">#REF!</definedName>
    <definedName name="BEx9B8A5186FNTQQNLIO5LK02ABI" hidden="1">#REF!</definedName>
    <definedName name="BEx9B8VR20E2CILU4CDQUQQ9ONXK" localSheetId="18" hidden="1">#REF!</definedName>
    <definedName name="BEx9B8VR20E2CILU4CDQUQQ9ONXK" hidden="1">#REF!</definedName>
    <definedName name="BEx9B917BFT5XKMEOKSZYR2JDGKF" localSheetId="18" hidden="1">#REF!</definedName>
    <definedName name="BEx9B917BFT5XKMEOKSZYR2JDGKF" hidden="1">#REF!</definedName>
    <definedName name="BEx9B917EUP13X6FQ3NPQL76XM5V" localSheetId="18" hidden="1">#REF!</definedName>
    <definedName name="BEx9B917EUP13X6FQ3NPQL76XM5V" hidden="1">#REF!</definedName>
    <definedName name="BEx9BAJ5WYEQ623HUT9NNCMP3RUG" localSheetId="18" hidden="1">#REF!</definedName>
    <definedName name="BEx9BAJ5WYEQ623HUT9NNCMP3RUG" hidden="1">#REF!</definedName>
    <definedName name="BEx9BURCKUDZU2MLNSZIIBVDAXBV" localSheetId="18" hidden="1">#REF!</definedName>
    <definedName name="BEx9BURCKUDZU2MLNSZIIBVDAXBV" hidden="1">#REF!</definedName>
    <definedName name="BEx9BYNN9WBL0OZNO7QKTM7XA0XO" localSheetId="18" hidden="1">#REF!</definedName>
    <definedName name="BEx9BYNN9WBL0OZNO7QKTM7XA0XO" hidden="1">#REF!</definedName>
    <definedName name="BEx9BYSYW7QCPXS2NAVLFAU5Y2Z2" localSheetId="18" hidden="1">#REF!</definedName>
    <definedName name="BEx9BYSYW7QCPXS2NAVLFAU5Y2Z2" hidden="1">#REF!</definedName>
    <definedName name="BEx9C590HJ2O31IWJB73C1HR74AI" localSheetId="18" hidden="1">#REF!</definedName>
    <definedName name="BEx9C590HJ2O31IWJB73C1HR74AI" hidden="1">#REF!</definedName>
    <definedName name="BEx9CCQRMYYOGIOYTOM73VKDIPS1" localSheetId="18" hidden="1">#REF!</definedName>
    <definedName name="BEx9CCQRMYYOGIOYTOM73VKDIPS1" hidden="1">#REF!</definedName>
    <definedName name="BEx9COA2U27AO1YZGMLP7B8DR22D" localSheetId="18" hidden="1">#REF!</definedName>
    <definedName name="BEx9COA2U27AO1YZGMLP7B8DR22D" hidden="1">#REF!</definedName>
    <definedName name="BEx9D1BC9FT19KY0INAABNDBAMR1" localSheetId="18" hidden="1">#REF!</definedName>
    <definedName name="BEx9D1BC9FT19KY0INAABNDBAMR1" hidden="1">#REF!</definedName>
    <definedName name="BEx9DN6ZMF18Q39MPMXSDJTZQNJ3" localSheetId="18" hidden="1">#REF!</definedName>
    <definedName name="BEx9DN6ZMF18Q39MPMXSDJTZQNJ3" hidden="1">#REF!</definedName>
    <definedName name="BEx9DUU8DALPSCW66GTMQRPXZ6GL" localSheetId="18" hidden="1">#REF!</definedName>
    <definedName name="BEx9DUU8DALPSCW66GTMQRPXZ6GL" hidden="1">#REF!</definedName>
    <definedName name="BEx9E14TDNSEMI784W0OTIEQMWN6" localSheetId="18" hidden="1">#REF!</definedName>
    <definedName name="BEx9E14TDNSEMI784W0OTIEQMWN6" hidden="1">#REF!</definedName>
    <definedName name="BEx9E2BZ2B1R41FMGJCJ7JLGLUAJ" localSheetId="18" hidden="1">#REF!</definedName>
    <definedName name="BEx9E2BZ2B1R41FMGJCJ7JLGLUAJ" hidden="1">#REF!</definedName>
    <definedName name="BEx9E6DJDRR3E21QMZAPDC3O470U" localSheetId="18" hidden="1">#REF!</definedName>
    <definedName name="BEx9E6DJDRR3E21QMZAPDC3O470U" hidden="1">#REF!</definedName>
    <definedName name="BEx9EG9KBJ77M8LEOR9ITOKN5KXY" localSheetId="18" hidden="1">#REF!</definedName>
    <definedName name="BEx9EG9KBJ77M8LEOR9ITOKN5KXY" hidden="1">#REF!</definedName>
    <definedName name="BEx9EMK6HAJJMVYZTN5AUIV7O1E6" localSheetId="18" hidden="1">#REF!</definedName>
    <definedName name="BEx9EMK6HAJJMVYZTN5AUIV7O1E6" hidden="1">#REF!</definedName>
    <definedName name="BEx9EQLVZHYQ1TPX7WH3SOWXCZLE" localSheetId="18" hidden="1">#REF!</definedName>
    <definedName name="BEx9EQLVZHYQ1TPX7WH3SOWXCZLE" hidden="1">#REF!</definedName>
    <definedName name="BEx9ETLU0EK5LGEM1QCNYN2S8O5F" localSheetId="18" hidden="1">#REF!</definedName>
    <definedName name="BEx9ETLU0EK5LGEM1QCNYN2S8O5F" hidden="1">#REF!</definedName>
    <definedName name="BEx9F0Y2ESUNE3U7TQDLMPE9BO67" localSheetId="18" hidden="1">#REF!</definedName>
    <definedName name="BEx9F0Y2ESUNE3U7TQDLMPE9BO67" hidden="1">#REF!</definedName>
    <definedName name="BEx9F5W18ZGFOKGRE8PR6T1MO6GT" localSheetId="18" hidden="1">#REF!</definedName>
    <definedName name="BEx9F5W18ZGFOKGRE8PR6T1MO6GT" hidden="1">#REF!</definedName>
    <definedName name="BEx9F78N4HY0XFGBQ4UJRD52L1EI" localSheetId="18" hidden="1">#REF!</definedName>
    <definedName name="BEx9F78N4HY0XFGBQ4UJRD52L1EI" hidden="1">#REF!</definedName>
    <definedName name="BEx9FF16LOQP5QIR4UHW5EIFGQB8" localSheetId="18" hidden="1">#REF!</definedName>
    <definedName name="BEx9FF16LOQP5QIR4UHW5EIFGQB8" hidden="1">#REF!</definedName>
    <definedName name="BEx9FJTSRCZ3ZXT3QVBJT5NF8T7V" localSheetId="18" hidden="1">#REF!</definedName>
    <definedName name="BEx9FJTSRCZ3ZXT3QVBJT5NF8T7V" hidden="1">#REF!</definedName>
    <definedName name="BEx9FRBEEYPS5HLS3XT34AKZN94G" localSheetId="18" hidden="1">#REF!</definedName>
    <definedName name="BEx9FRBEEYPS5HLS3XT34AKZN94G" hidden="1">#REF!</definedName>
    <definedName name="BEx9GD1Q3X2QNEWIFN2YPBFX6LMO" localSheetId="18" hidden="1">#REF!</definedName>
    <definedName name="BEx9GD1Q3X2QNEWIFN2YPBFX6LMO" hidden="1">#REF!</definedName>
    <definedName name="BEx9GDY4D8ZPQJCYFIMYM0V0C51Y" localSheetId="18" hidden="1">#REF!</definedName>
    <definedName name="BEx9GDY4D8ZPQJCYFIMYM0V0C51Y" hidden="1">#REF!</definedName>
    <definedName name="BEx9GGY04V0ZWI6O9KZH4KSBB389" localSheetId="18" hidden="1">#REF!</definedName>
    <definedName name="BEx9GGY04V0ZWI6O9KZH4KSBB389" hidden="1">#REF!</definedName>
    <definedName name="BEx9GNOPB6OZ2RH3FCDNJR38RJOS" localSheetId="18" hidden="1">#REF!</definedName>
    <definedName name="BEx9GNOPB6OZ2RH3FCDNJR38RJOS" hidden="1">#REF!</definedName>
    <definedName name="BEx9GUQALUWCD30UKUQGSWW8KBQ7" localSheetId="18" hidden="1">#REF!</definedName>
    <definedName name="BEx9GUQALUWCD30UKUQGSWW8KBQ7" hidden="1">#REF!</definedName>
    <definedName name="BEx9GY6BVFQGCLMOWVT6PIC9WP5X" localSheetId="18" hidden="1">#REF!</definedName>
    <definedName name="BEx9GY6BVFQGCLMOWVT6PIC9WP5X" hidden="1">#REF!</definedName>
    <definedName name="BEx9GZ2P3FDHKXEBXX2VS0BG2NP2" localSheetId="18" hidden="1">#REF!</definedName>
    <definedName name="BEx9GZ2P3FDHKXEBXX2VS0BG2NP2" hidden="1">#REF!</definedName>
    <definedName name="BEx9H04IB14E1437FF2OIRRWBSD7" localSheetId="18" hidden="1">#REF!</definedName>
    <definedName name="BEx9H04IB14E1437FF2OIRRWBSD7" hidden="1">#REF!</definedName>
    <definedName name="BEx9H5O1KDZJCW91Q29VRPY5YS6P" localSheetId="18" hidden="1">#REF!</definedName>
    <definedName name="BEx9H5O1KDZJCW91Q29VRPY5YS6P" hidden="1">#REF!</definedName>
    <definedName name="BEx9H645M2VLV3GR46GAUCXDZQ4K" localSheetId="18" hidden="1">#REF!</definedName>
    <definedName name="BEx9H645M2VLV3GR46GAUCXDZQ4K" hidden="1">#REF!</definedName>
    <definedName name="BEx9H8YR0E906F1JXZMBX3LNT004" localSheetId="18" hidden="1">#REF!</definedName>
    <definedName name="BEx9H8YR0E906F1JXZMBX3LNT004" hidden="1">#REF!</definedName>
    <definedName name="BEx9HVQR4IC0WPZ653S8B4V0A13M" localSheetId="18" hidden="1">'[38]10.08.5 - 2008 Capital - TDBU'!#REF!</definedName>
    <definedName name="BEx9HVQR4IC0WPZ653S8B4V0A13M" hidden="1">'[38]10.08.5 - 2008 Capital - TDBU'!#REF!</definedName>
    <definedName name="BEx9I38IOO8BH8XCE1W3NL31U1L9" localSheetId="18" hidden="1">#REF!</definedName>
    <definedName name="BEx9I38IOO8BH8XCE1W3NL31U1L9" hidden="1">#REF!</definedName>
    <definedName name="BEx9I8XIG7E5NB48QQHXP23FIN60" localSheetId="18" hidden="1">#REF!</definedName>
    <definedName name="BEx9I8XIG7E5NB48QQHXP23FIN60" hidden="1">#REF!</definedName>
    <definedName name="BEx9IHX7C0FG3M2R14H0SWIUGAOA" localSheetId="18" hidden="1">#REF!</definedName>
    <definedName name="BEx9IHX7C0FG3M2R14H0SWIUGAOA" hidden="1">#REF!</definedName>
    <definedName name="BEx9IQRF01ATLVK0YE60ARKQJ68L" localSheetId="18" hidden="1">#REF!</definedName>
    <definedName name="BEx9IQRF01ATLVK0YE60ARKQJ68L" hidden="1">#REF!</definedName>
    <definedName name="BEx9IT5QNZWKM6YQ5WER0DC2PMMU" localSheetId="18" hidden="1">#REF!</definedName>
    <definedName name="BEx9IT5QNZWKM6YQ5WER0DC2PMMU" hidden="1">#REF!</definedName>
    <definedName name="BEx9ITRA6B7P81T57OO22V5XLX9P" localSheetId="18" hidden="1">#REF!</definedName>
    <definedName name="BEx9ITRA6B7P81T57OO22V5XLX9P" hidden="1">#REF!</definedName>
    <definedName name="BEx9IW5MFLXTVCJHVUZTUH93AXOS" localSheetId="18" hidden="1">#REF!</definedName>
    <definedName name="BEx9IW5MFLXTVCJHVUZTUH93AXOS" hidden="1">#REF!</definedName>
    <definedName name="BEx9IXCSPSZC80YZUPRCYTG326KV" localSheetId="18" hidden="1">#REF!</definedName>
    <definedName name="BEx9IXCSPSZC80YZUPRCYTG326KV" hidden="1">#REF!</definedName>
    <definedName name="BEx9IZR39NHDGOM97H4E6F81RTQW" localSheetId="18" hidden="1">#REF!</definedName>
    <definedName name="BEx9IZR39NHDGOM97H4E6F81RTQW" hidden="1">#REF!</definedName>
    <definedName name="BEx9J07CU8X78XP5E4QC8XZ6YRCG" localSheetId="18" hidden="1">#REF!</definedName>
    <definedName name="BEx9J07CU8X78XP5E4QC8XZ6YRCG" hidden="1">#REF!</definedName>
    <definedName name="BEx9J6CH5E7YZPER7HXEIOIKGPCA" localSheetId="18" hidden="1">#REF!</definedName>
    <definedName name="BEx9J6CH5E7YZPER7HXEIOIKGPCA" hidden="1">#REF!</definedName>
    <definedName name="BEx9JJTZKVUJAVPTRE0RAVTEH41G" localSheetId="18" hidden="1">#REF!</definedName>
    <definedName name="BEx9JJTZKVUJAVPTRE0RAVTEH41G" hidden="1">#REF!</definedName>
    <definedName name="BEx9JLBYK239B3F841C7YG1GT7ST" localSheetId="18" hidden="1">#REF!</definedName>
    <definedName name="BEx9JLBYK239B3F841C7YG1GT7ST" hidden="1">#REF!</definedName>
    <definedName name="BEx9JQQ6BSIHSV0FS8QDIRPHMMLE" localSheetId="18" hidden="1">#REF!</definedName>
    <definedName name="BEx9JQQ6BSIHSV0FS8QDIRPHMMLE" hidden="1">#REF!</definedName>
    <definedName name="BEx9KP7077LQ4Q2NWSIETHZ0VA05" localSheetId="18" hidden="1">#REF!</definedName>
    <definedName name="BEx9KP7077LQ4Q2NWSIETHZ0VA05" hidden="1">#REF!</definedName>
    <definedName name="BExAW4IIW5D0MDY6TJ3G4FOLPYIR" localSheetId="18" hidden="1">#REF!</definedName>
    <definedName name="BExAW4IIW5D0MDY6TJ3G4FOLPYIR" hidden="1">#REF!</definedName>
    <definedName name="BExAW4TAPBZ18ES67GKFVYMS67N7" localSheetId="18" hidden="1">#REF!</definedName>
    <definedName name="BExAW4TAPBZ18ES67GKFVYMS67N7" hidden="1">#REF!</definedName>
    <definedName name="BExAWOAN9I36Q6B2P1316PE3048X" localSheetId="18" hidden="1">#REF!</definedName>
    <definedName name="BExAWOAN9I36Q6B2P1316PE3048X" hidden="1">#REF!</definedName>
    <definedName name="BExAWSSHUYAPXJEDC9JT9394SHQ5" localSheetId="18" hidden="1">#REF!</definedName>
    <definedName name="BExAWSSHUYAPXJEDC9JT9394SHQ5" hidden="1">#REF!</definedName>
    <definedName name="BExAX410NB4F2XOB84OR2197H8M5" localSheetId="18" hidden="1">#REF!</definedName>
    <definedName name="BExAX410NB4F2XOB84OR2197H8M5" hidden="1">#REF!</definedName>
    <definedName name="BExAX70W4OH6R7K3QT3YA9PA2APO" localSheetId="18" hidden="1">#REF!</definedName>
    <definedName name="BExAX70W4OH6R7K3QT3YA9PA2APO" hidden="1">#REF!</definedName>
    <definedName name="BExAX8TNG8LQ5Q4904SAYQIPGBSV" localSheetId="18" hidden="1">#REF!</definedName>
    <definedName name="BExAX8TNG8LQ5Q4904SAYQIPGBSV" hidden="1">#REF!</definedName>
    <definedName name="BExAXLK9UGB0UFRV7X4UPIUEJ3VZ" localSheetId="18" hidden="1">#REF!</definedName>
    <definedName name="BExAXLK9UGB0UFRV7X4UPIUEJ3VZ" hidden="1">#REF!</definedName>
    <definedName name="BExAY0EAT2LXR5MFGM0DLIB45PLO" localSheetId="18" hidden="1">#REF!</definedName>
    <definedName name="BExAY0EAT2LXR5MFGM0DLIB45PLO" hidden="1">#REF!</definedName>
    <definedName name="BExAYE6LNIEBR9DSNI5JGNITGKIT" localSheetId="18" hidden="1">#REF!</definedName>
    <definedName name="BExAYE6LNIEBR9DSNI5JGNITGKIT" hidden="1">#REF!</definedName>
    <definedName name="BExAYHMLXGGO25P8HYB2S75DEB4F" localSheetId="18" hidden="1">#REF!</definedName>
    <definedName name="BExAYHMLXGGO25P8HYB2S75DEB4F" hidden="1">#REF!</definedName>
    <definedName name="BExAYJQ9G4ZXJFPWD4VIWQU6WUFT" localSheetId="18" hidden="1">#REF!</definedName>
    <definedName name="BExAYJQ9G4ZXJFPWD4VIWQU6WUFT" hidden="1">#REF!</definedName>
    <definedName name="BExAYKXAUWGDOPG952TEJ2UKZKWN" localSheetId="18" hidden="1">#REF!</definedName>
    <definedName name="BExAYKXAUWGDOPG952TEJ2UKZKWN" hidden="1">#REF!</definedName>
    <definedName name="BExAYP9TDTI2MBP6EYE0H39CPMXN" localSheetId="18" hidden="1">#REF!</definedName>
    <definedName name="BExAYP9TDTI2MBP6EYE0H39CPMXN" hidden="1">#REF!</definedName>
    <definedName name="BExAYPPWJPWDKU59O051WMGB7O0J" localSheetId="18" hidden="1">#REF!</definedName>
    <definedName name="BExAYPPWJPWDKU59O051WMGB7O0J" hidden="1">#REF!</definedName>
    <definedName name="BExAYR2JZCJBUH6F1LZC2A7JIVRJ" localSheetId="18" hidden="1">#REF!</definedName>
    <definedName name="BExAYR2JZCJBUH6F1LZC2A7JIVRJ" hidden="1">#REF!</definedName>
    <definedName name="BExAYTGVRD3DLKO75RFPMBKCIWB8" localSheetId="18" hidden="1">#REF!</definedName>
    <definedName name="BExAYTGVRD3DLKO75RFPMBKCIWB8" hidden="1">#REF!</definedName>
    <definedName name="BExAYUYTMF7YSRG951CIIWKZM0T5" localSheetId="18" hidden="1">#REF!</definedName>
    <definedName name="BExAYUYTMF7YSRG951CIIWKZM0T5" hidden="1">#REF!</definedName>
    <definedName name="BExAYY9H9COOT46HJLPVDLTO12UL" localSheetId="18" hidden="1">#REF!</definedName>
    <definedName name="BExAYY9H9COOT46HJLPVDLTO12UL" hidden="1">#REF!</definedName>
    <definedName name="BExAZCNEGB4JYHC8CZ51KTN890US" localSheetId="18" hidden="1">#REF!</definedName>
    <definedName name="BExAZCNEGB4JYHC8CZ51KTN890US" hidden="1">#REF!</definedName>
    <definedName name="BExAZFCI302YFYRDJYQDWQQL0Q0O" localSheetId="18" hidden="1">#REF!</definedName>
    <definedName name="BExAZFCI302YFYRDJYQDWQQL0Q0O" hidden="1">#REF!</definedName>
    <definedName name="BExAZLHLST9OP89R1HJMC1POQG8H" localSheetId="18" hidden="1">#REF!</definedName>
    <definedName name="BExAZLHLST9OP89R1HJMC1POQG8H" hidden="1">#REF!</definedName>
    <definedName name="BExAZMDYMIAA7RX1BMCKU1VLBRGY" localSheetId="18" hidden="1">#REF!</definedName>
    <definedName name="BExAZMDYMIAA7RX1BMCKU1VLBRGY" hidden="1">#REF!</definedName>
    <definedName name="BExAZNL6BHI8DCQWXOX4I2P839UX" localSheetId="18" hidden="1">#REF!</definedName>
    <definedName name="BExAZNL6BHI8DCQWXOX4I2P839UX" hidden="1">#REF!</definedName>
    <definedName name="BExAZRMWSONMCG9KDUM4KAQ7BONM" localSheetId="18" hidden="1">#REF!</definedName>
    <definedName name="BExAZRMWSONMCG9KDUM4KAQ7BONM" hidden="1">#REF!</definedName>
    <definedName name="BExAZTFG4SJRG4TW6JXRF7N08JFI" localSheetId="18" hidden="1">#REF!</definedName>
    <definedName name="BExAZTFG4SJRG4TW6JXRF7N08JFI" hidden="1">#REF!</definedName>
    <definedName name="BExAZUS4A8OHDZK0MWAOCCCKTH73" localSheetId="18" hidden="1">#REF!</definedName>
    <definedName name="BExAZUS4A8OHDZK0MWAOCCCKTH73" hidden="1">#REF!</definedName>
    <definedName name="BExAZX6FECVK3E07KXM2XPYKGM6U" localSheetId="18" hidden="1">#REF!</definedName>
    <definedName name="BExAZX6FECVK3E07KXM2XPYKGM6U" hidden="1">#REF!</definedName>
    <definedName name="BExAZXXGBA3DZ26LBRJCSRIMDYY6" localSheetId="18" hidden="1">'[38]10.08.5 - 2008 Capital - TDBU'!#REF!</definedName>
    <definedName name="BExAZXXGBA3DZ26LBRJCSRIMDYY6" hidden="1">'[38]10.08.5 - 2008 Capital - TDBU'!#REF!</definedName>
    <definedName name="BExB012NJ8GASTNNPBRRFTLHIOC9" localSheetId="18" hidden="1">#REF!</definedName>
    <definedName name="BExB012NJ8GASTNNPBRRFTLHIOC9" hidden="1">#REF!</definedName>
    <definedName name="BExB072HHXVMUC0VYNGG48GRSH5Q" localSheetId="18" hidden="1">#REF!</definedName>
    <definedName name="BExB072HHXVMUC0VYNGG48GRSH5Q" hidden="1">#REF!</definedName>
    <definedName name="BExB0FRDEYDEUEAB1W8KD6D965XA" localSheetId="18" hidden="1">#REF!</definedName>
    <definedName name="BExB0FRDEYDEUEAB1W8KD6D965XA" hidden="1">#REF!</definedName>
    <definedName name="BExB0KPCN7YJORQAYUCF4YKIKPMC" localSheetId="18" hidden="1">#REF!</definedName>
    <definedName name="BExB0KPCN7YJORQAYUCF4YKIKPMC" hidden="1">#REF!</definedName>
    <definedName name="BExB0WE4PI3NOBXXVO9CTEN4DIU2" localSheetId="18" hidden="1">#REF!</definedName>
    <definedName name="BExB0WE4PI3NOBXXVO9CTEN4DIU2" hidden="1">#REF!</definedName>
    <definedName name="BExB0ZJIGMTDV9JC5IILPRZ5BXNJ" localSheetId="18" hidden="1">#REF!</definedName>
    <definedName name="BExB0ZJIGMTDV9JC5IILPRZ5BXNJ" hidden="1">#REF!</definedName>
    <definedName name="BExB10QNIVITUYS55OAEKK3VLJFE" localSheetId="18" hidden="1">#REF!</definedName>
    <definedName name="BExB10QNIVITUYS55OAEKK3VLJFE" hidden="1">#REF!</definedName>
    <definedName name="BExB14HG3PSHTJ4S9G0Y803UWLWP" localSheetId="18" hidden="1">#REF!</definedName>
    <definedName name="BExB14HG3PSHTJ4S9G0Y803UWLWP" hidden="1">#REF!</definedName>
    <definedName name="BExB15ZDRY4CIJ911DONP0KCY9KU" localSheetId="18" hidden="1">#REF!</definedName>
    <definedName name="BExB15ZDRY4CIJ911DONP0KCY9KU" hidden="1">#REF!</definedName>
    <definedName name="BExB16VQY0O0RLZYJFU3OFEONVTE" localSheetId="18" hidden="1">#REF!</definedName>
    <definedName name="BExB16VQY0O0RLZYJFU3OFEONVTE" hidden="1">#REF!</definedName>
    <definedName name="BExB1C4HDPDZBISSQ3JREULJJZ7K" localSheetId="18" hidden="1">#REF!</definedName>
    <definedName name="BExB1C4HDPDZBISSQ3JREULJJZ7K" hidden="1">#REF!</definedName>
    <definedName name="BExB1FKNY2UO4W5FUGFHJOA2WFGG" localSheetId="18" hidden="1">#REF!</definedName>
    <definedName name="BExB1FKNY2UO4W5FUGFHJOA2WFGG" hidden="1">#REF!</definedName>
    <definedName name="BExB1GMD0PIDGTFBGQOPRWQSP9I4" localSheetId="18" hidden="1">#REF!</definedName>
    <definedName name="BExB1GMD0PIDGTFBGQOPRWQSP9I4" hidden="1">#REF!</definedName>
    <definedName name="BExB1Q29OO6LNFNT1EQLA3KYE7MX" localSheetId="18" hidden="1">#REF!</definedName>
    <definedName name="BExB1Q29OO6LNFNT1EQLA3KYE7MX" hidden="1">#REF!</definedName>
    <definedName name="BExB1TNRV5EBWZEHYLHI76T0FVA7" localSheetId="18" hidden="1">#REF!</definedName>
    <definedName name="BExB1TNRV5EBWZEHYLHI76T0FVA7" hidden="1">#REF!</definedName>
    <definedName name="BExB1WI6M8I0EEP1ANUQZCFY24EV" localSheetId="18" hidden="1">#REF!</definedName>
    <definedName name="BExB1WI6M8I0EEP1ANUQZCFY24EV" hidden="1">#REF!</definedName>
    <definedName name="BExB203OWC9QZA3BYOKQ18L4FUJE" localSheetId="18" hidden="1">#REF!</definedName>
    <definedName name="BExB203OWC9QZA3BYOKQ18L4FUJE" hidden="1">#REF!</definedName>
    <definedName name="BExB215I6XJMAXZ5JDHT0R7K0CS1" localSheetId="18" hidden="1">#REF!</definedName>
    <definedName name="BExB215I6XJMAXZ5JDHT0R7K0CS1" hidden="1">#REF!</definedName>
    <definedName name="BExB2CJHTU7C591BR4WRL5L2F2K6" localSheetId="18" hidden="1">#REF!</definedName>
    <definedName name="BExB2CJHTU7C591BR4WRL5L2F2K6" hidden="1">#REF!</definedName>
    <definedName name="BExB2K1AV4PGNS1O6C7D7AO411AX" localSheetId="18" hidden="1">#REF!</definedName>
    <definedName name="BExB2K1AV4PGNS1O6C7D7AO411AX" hidden="1">#REF!</definedName>
    <definedName name="BExB2O2UYHKI324YE324E1N7FVIB" localSheetId="18" hidden="1">#REF!</definedName>
    <definedName name="BExB2O2UYHKI324YE324E1N7FVIB" hidden="1">#REF!</definedName>
    <definedName name="BExB2Q0VJ0MU2URO3JOVUAVHEI3V" localSheetId="18" hidden="1">#REF!</definedName>
    <definedName name="BExB2Q0VJ0MU2URO3JOVUAVHEI3V" hidden="1">#REF!</definedName>
    <definedName name="BExB2TBL7K5D70TOLTXT6SAAJQS9" localSheetId="18" hidden="1">#REF!</definedName>
    <definedName name="BExB2TBL7K5D70TOLTXT6SAAJQS9" hidden="1">#REF!</definedName>
    <definedName name="BExB2WRQ815O1VGMGAGDGQHTTUIN" localSheetId="18" hidden="1">#REF!</definedName>
    <definedName name="BExB2WRQ815O1VGMGAGDGQHTTUIN" hidden="1">#REF!</definedName>
    <definedName name="BExB30IP1DNKNQ6PZ5ERUGR5MK4Z" localSheetId="18" hidden="1">#REF!</definedName>
    <definedName name="BExB30IP1DNKNQ6PZ5ERUGR5MK4Z" hidden="1">#REF!</definedName>
    <definedName name="BExB30YTF8EK04RZ190LBP9R44TW" localSheetId="18" hidden="1">#REF!</definedName>
    <definedName name="BExB30YTF8EK04RZ190LBP9R44TW" hidden="1">#REF!</definedName>
    <definedName name="BExB31PVM8TBKT8GI5VYI71JWZ0D" localSheetId="18" hidden="1">#REF!</definedName>
    <definedName name="BExB31PVM8TBKT8GI5VYI71JWZ0D" hidden="1">#REF!</definedName>
    <definedName name="BExB37UZ7KOLOBAPDS5EM5MJTPFJ" localSheetId="18" hidden="1">#REF!</definedName>
    <definedName name="BExB37UZ7KOLOBAPDS5EM5MJTPFJ" hidden="1">#REF!</definedName>
    <definedName name="BExB3S8NRKFKQZGZDLCF1J5OPNQX" localSheetId="18" hidden="1">#REF!</definedName>
    <definedName name="BExB3S8NRKFKQZGZDLCF1J5OPNQX" hidden="1">#REF!</definedName>
    <definedName name="BExB4016U17W1T4ZWNG5SJCGWE9P" localSheetId="18" hidden="1">#REF!</definedName>
    <definedName name="BExB4016U17W1T4ZWNG5SJCGWE9P" hidden="1">#REF!</definedName>
    <definedName name="BExB442RX0T3L6HUL6X5T21CENW6" localSheetId="18" hidden="1">#REF!</definedName>
    <definedName name="BExB442RX0T3L6HUL6X5T21CENW6" hidden="1">#REF!</definedName>
    <definedName name="BExB472MUJSUYK7SI8BX1ZGQL0NK" localSheetId="18" hidden="1">#REF!</definedName>
    <definedName name="BExB472MUJSUYK7SI8BX1ZGQL0NK" hidden="1">#REF!</definedName>
    <definedName name="BExB4ADD0L7417CII901XTFKXD1J" localSheetId="18" hidden="1">#REF!</definedName>
    <definedName name="BExB4ADD0L7417CII901XTFKXD1J" hidden="1">#REF!</definedName>
    <definedName name="BExB4DO1V1NL2AVK5YE1RSL5RYHL" localSheetId="18" hidden="1">#REF!</definedName>
    <definedName name="BExB4DO1V1NL2AVK5YE1RSL5RYHL" hidden="1">#REF!</definedName>
    <definedName name="BExB4DYU06HCGRIPBSWRCXK804UM" localSheetId="18" hidden="1">#REF!</definedName>
    <definedName name="BExB4DYU06HCGRIPBSWRCXK804UM" hidden="1">#REF!</definedName>
    <definedName name="BExB4XW9A16UWK9TUIA84W8X2ZEA" localSheetId="18" hidden="1">#REF!</definedName>
    <definedName name="BExB4XW9A16UWK9TUIA84W8X2ZEA" hidden="1">#REF!</definedName>
    <definedName name="BExB4Z3EZBGYYI33U0KQ8NEIH8PY" localSheetId="18" hidden="1">#REF!</definedName>
    <definedName name="BExB4Z3EZBGYYI33U0KQ8NEIH8PY" hidden="1">#REF!</definedName>
    <definedName name="BExB55368XW7UX657ZSPC6BFE92S" localSheetId="18" hidden="1">#REF!</definedName>
    <definedName name="BExB55368XW7UX657ZSPC6BFE92S" hidden="1">#REF!</definedName>
    <definedName name="BExB57MZEPL2SA2ONPK66YFLZWJU" localSheetId="18" hidden="1">#REF!</definedName>
    <definedName name="BExB57MZEPL2SA2ONPK66YFLZWJU" hidden="1">#REF!</definedName>
    <definedName name="BExB5833OAOJ22VK1YK47FHUSVK2" localSheetId="18" hidden="1">#REF!</definedName>
    <definedName name="BExB5833OAOJ22VK1YK47FHUSVK2" hidden="1">#REF!</definedName>
    <definedName name="BExB58JDIHS42JZT9DJJMKA8QFCO" localSheetId="18" hidden="1">#REF!</definedName>
    <definedName name="BExB58JDIHS42JZT9DJJMKA8QFCO" hidden="1">#REF!</definedName>
    <definedName name="BExB58U5FQC5JWV9CGC83HLLZUZI" localSheetId="18" hidden="1">#REF!</definedName>
    <definedName name="BExB58U5FQC5JWV9CGC83HLLZUZI" hidden="1">#REF!</definedName>
    <definedName name="BExB5EDO9XUKHF74X3HAU2WPPHZH" localSheetId="18" hidden="1">#REF!</definedName>
    <definedName name="BExB5EDO9XUKHF74X3HAU2WPPHZH" hidden="1">#REF!</definedName>
    <definedName name="BExB5G6EH68AYEP1UT0GHUEL3SLN" localSheetId="18" hidden="1">#REF!</definedName>
    <definedName name="BExB5G6EH68AYEP1UT0GHUEL3SLN" hidden="1">#REF!</definedName>
    <definedName name="BExB5IFAFRG56RCEOOXLOQHCNSLB" localSheetId="18" hidden="1">#REF!</definedName>
    <definedName name="BExB5IFAFRG56RCEOOXLOQHCNSLB" hidden="1">#REF!</definedName>
    <definedName name="BExB5QYVEZWFE5DQVHAM760EV05X" localSheetId="18" hidden="1">#REF!</definedName>
    <definedName name="BExB5QYVEZWFE5DQVHAM760EV05X" hidden="1">#REF!</definedName>
    <definedName name="BExB5U9IRH14EMOE0YGIE3WIVLFS" localSheetId="18" hidden="1">#REF!</definedName>
    <definedName name="BExB5U9IRH14EMOE0YGIE3WIVLFS" hidden="1">#REF!</definedName>
    <definedName name="BExB5VWYMOV6BAIH7XUBBVPU7MMD" localSheetId="18" hidden="1">#REF!</definedName>
    <definedName name="BExB5VWYMOV6BAIH7XUBBVPU7MMD" hidden="1">#REF!</definedName>
    <definedName name="BExB610DZWIJP1B72U9QM42COH2B" localSheetId="18" hidden="1">#REF!</definedName>
    <definedName name="BExB610DZWIJP1B72U9QM42COH2B" hidden="1">#REF!</definedName>
    <definedName name="BExB6C3FUAKK9ML5T767NMWGA9YB" localSheetId="18" hidden="1">#REF!</definedName>
    <definedName name="BExB6C3FUAKK9ML5T767NMWGA9YB" hidden="1">#REF!</definedName>
    <definedName name="BExB6C8X6JYRLKZKK17VE3QUNL3D" localSheetId="18" hidden="1">#REF!</definedName>
    <definedName name="BExB6C8X6JYRLKZKK17VE3QUNL3D" hidden="1">#REF!</definedName>
    <definedName name="BExB6HN3QRFPXM71MDUK21BKM7PF" localSheetId="18" hidden="1">#REF!</definedName>
    <definedName name="BExB6HN3QRFPXM71MDUK21BKM7PF" hidden="1">#REF!</definedName>
    <definedName name="BExB6IZMHCZ3LB7N73KD90YB1HBZ" localSheetId="18" hidden="1">#REF!</definedName>
    <definedName name="BExB6IZMHCZ3LB7N73KD90YB1HBZ" hidden="1">#REF!</definedName>
    <definedName name="BExB6RZAN4TW4BIS93TJP3MTSF2V" localSheetId="18" hidden="1">#REF!</definedName>
    <definedName name="BExB6RZAN4TW4BIS93TJP3MTSF2V" hidden="1">#REF!</definedName>
    <definedName name="BExB6SKVVBQPHZ4Y692I5525S418" localSheetId="18" hidden="1">#REF!</definedName>
    <definedName name="BExB6SKVVBQPHZ4Y692I5525S418" hidden="1">#REF!</definedName>
    <definedName name="BExB719SGNX4Y8NE6JEXC555K596" localSheetId="18" hidden="1">#REF!</definedName>
    <definedName name="BExB719SGNX4Y8NE6JEXC555K596" hidden="1">#REF!</definedName>
    <definedName name="BExB7265DCHKS7V2OWRBXCZTEIW9" localSheetId="18" hidden="1">#REF!</definedName>
    <definedName name="BExB7265DCHKS7V2OWRBXCZTEIW9" hidden="1">#REF!</definedName>
    <definedName name="BExB73DAG0L10ZK0L6HQWV9BISN7" localSheetId="18" hidden="1">#REF!</definedName>
    <definedName name="BExB73DAG0L10ZK0L6HQWV9BISN7" hidden="1">#REF!</definedName>
    <definedName name="BExB74PS5P9G0P09Y6DZSCX0FLTJ" localSheetId="18" hidden="1">#REF!</definedName>
    <definedName name="BExB74PS5P9G0P09Y6DZSCX0FLTJ" hidden="1">#REF!</definedName>
    <definedName name="BExB77KDAUB9VYWBDJP50RIW7Y73" localSheetId="18" hidden="1">#REF!</definedName>
    <definedName name="BExB77KDAUB9VYWBDJP50RIW7Y73" hidden="1">#REF!</definedName>
    <definedName name="BExB78RH79J0MIF7H8CAZ0CFE88Q" localSheetId="18" hidden="1">#REF!</definedName>
    <definedName name="BExB78RH79J0MIF7H8CAZ0CFE88Q" hidden="1">#REF!</definedName>
    <definedName name="BExB7ELT09HGDVO5BJC1ZY9D09GZ" localSheetId="18" hidden="1">#REF!</definedName>
    <definedName name="BExB7ELT09HGDVO5BJC1ZY9D09GZ" hidden="1">#REF!</definedName>
    <definedName name="BExB7PZU5KVXW0MOS9BQNVV0U4WD" localSheetId="18" hidden="1">#REF!</definedName>
    <definedName name="BExB7PZU5KVXW0MOS9BQNVV0U4WD" hidden="1">#REF!</definedName>
    <definedName name="BExB7R1PBLH2KKT4OJI4ESYMV3B3" localSheetId="18" hidden="1">#REF!</definedName>
    <definedName name="BExB7R1PBLH2KKT4OJI4ESYMV3B3" hidden="1">#REF!</definedName>
    <definedName name="BExB7SUFBKOZJWAZHJSNHTBMUZE4" localSheetId="18" hidden="1">#REF!</definedName>
    <definedName name="BExB7SUFBKOZJWAZHJSNHTBMUZE4" hidden="1">#REF!</definedName>
    <definedName name="BExB806PAXX70XUTA3ZI7OORD78R" localSheetId="18" hidden="1">#REF!</definedName>
    <definedName name="BExB806PAXX70XUTA3ZI7OORD78R" hidden="1">#REF!</definedName>
    <definedName name="BExB88FBDZ0MSRCK5MB3E06QBO1N" localSheetId="18" hidden="1">#REF!</definedName>
    <definedName name="BExB88FBDZ0MSRCK5MB3E06QBO1N" hidden="1">#REF!</definedName>
    <definedName name="BExB89H5ZI7PL41B4CQN2OSUPK7A" localSheetId="18" hidden="1">#REF!</definedName>
    <definedName name="BExB89H5ZI7PL41B4CQN2OSUPK7A" hidden="1">#REF!</definedName>
    <definedName name="BExB8HF4UBVZKQCSRFRUQL2EE6VL" localSheetId="18" hidden="1">#REF!</definedName>
    <definedName name="BExB8HF4UBVZKQCSRFRUQL2EE6VL" hidden="1">#REF!</definedName>
    <definedName name="BExB8HKHKZ1ORJZUYGG2M4VSCC39" localSheetId="18" hidden="1">#REF!</definedName>
    <definedName name="BExB8HKHKZ1ORJZUYGG2M4VSCC39" hidden="1">#REF!</definedName>
    <definedName name="BExB8PIBXT2X11LCOX7RIO57ITDV" localSheetId="18" hidden="1">#REF!</definedName>
    <definedName name="BExB8PIBXT2X11LCOX7RIO57ITDV" hidden="1">#REF!</definedName>
    <definedName name="BExB8QPH8DC5BESEVPSMBCWVN6PO" localSheetId="18" hidden="1">#REF!</definedName>
    <definedName name="BExB8QPH8DC5BESEVPSMBCWVN6PO" hidden="1">#REF!</definedName>
    <definedName name="BExB8U5N0D85YR8APKN3PPKG0FWP" localSheetId="18" hidden="1">#REF!</definedName>
    <definedName name="BExB8U5N0D85YR8APKN3PPKG0FWP" hidden="1">#REF!</definedName>
    <definedName name="BExB91I17P2IIQ85B7OF9X01BBL0" localSheetId="18" hidden="1">#REF!</definedName>
    <definedName name="BExB91I17P2IIQ85B7OF9X01BBL0" hidden="1">#REF!</definedName>
    <definedName name="BExB9DHI5I2TJ2LXYPM98EE81L27" localSheetId="18" hidden="1">#REF!</definedName>
    <definedName name="BExB9DHI5I2TJ2LXYPM98EE81L27" hidden="1">#REF!</definedName>
    <definedName name="BExB9IVQ5K36625BTKIXXB3R8NKE" localSheetId="18" hidden="1">#REF!</definedName>
    <definedName name="BExB9IVQ5K36625BTKIXXB3R8NKE" hidden="1">#REF!</definedName>
    <definedName name="BExB9Q2MZZHBGW8QQKVEYIMJBPIE" localSheetId="18" hidden="1">#REF!</definedName>
    <definedName name="BExB9Q2MZZHBGW8QQKVEYIMJBPIE" hidden="1">#REF!</definedName>
    <definedName name="BExB9UVAU97XX5IFJV05VHTKS512" localSheetId="18" hidden="1">#REF!</definedName>
    <definedName name="BExB9UVAU97XX5IFJV05VHTKS512" hidden="1">#REF!</definedName>
    <definedName name="BExB9WTBZ1ZNJ5PYDE80FJ9A5MQS" localSheetId="18" hidden="1">#REF!</definedName>
    <definedName name="BExB9WTBZ1ZNJ5PYDE80FJ9A5MQS" hidden="1">#REF!</definedName>
    <definedName name="BExBA1GON0EZRJ20UYPILAPLNQWM" localSheetId="18" hidden="1">#REF!</definedName>
    <definedName name="BExBA1GON0EZRJ20UYPILAPLNQWM" hidden="1">#REF!</definedName>
    <definedName name="BExBA1RFNTGEN0TO2IRNXT6F3QKR" localSheetId="18" hidden="1">#REF!</definedName>
    <definedName name="BExBA1RFNTGEN0TO2IRNXT6F3QKR" hidden="1">#REF!</definedName>
    <definedName name="BExBA69ASGYRZW1G1DYIS9QRRTBN" localSheetId="18" hidden="1">#REF!</definedName>
    <definedName name="BExBA69ASGYRZW1G1DYIS9QRRTBN" hidden="1">#REF!</definedName>
    <definedName name="BExBA6K42582A14WFFWQ3Q8QQWB6" localSheetId="18" hidden="1">#REF!</definedName>
    <definedName name="BExBA6K42582A14WFFWQ3Q8QQWB6" hidden="1">#REF!</definedName>
    <definedName name="BExBA6PL9AA5J2L0KPL378AA2VZ4" localSheetId="18" hidden="1">#REF!</definedName>
    <definedName name="BExBA6PL9AA5J2L0KPL378AA2VZ4" hidden="1">#REF!</definedName>
    <definedName name="BExBA8I5D4R8R2PYQ1K16TWGTOEP" localSheetId="18" hidden="1">#REF!</definedName>
    <definedName name="BExBA8I5D4R8R2PYQ1K16TWGTOEP" hidden="1">#REF!</definedName>
    <definedName name="BExBA8NMWNC4ESE854DLVFP3K8UR" localSheetId="18" hidden="1">#REF!</definedName>
    <definedName name="BExBA8NMWNC4ESE854DLVFP3K8UR" hidden="1">#REF!</definedName>
    <definedName name="BExBA93PE0DGUUTA7LLSIGBIXWE5" localSheetId="18" hidden="1">#REF!</definedName>
    <definedName name="BExBA93PE0DGUUTA7LLSIGBIXWE5" hidden="1">#REF!</definedName>
    <definedName name="BExBAAWGR2BBXC8GXEYNQ9TYNUN8" localSheetId="18" hidden="1">#REF!</definedName>
    <definedName name="BExBAAWGR2BBXC8GXEYNQ9TYNUN8" hidden="1">#REF!</definedName>
    <definedName name="BExBAG5D16CADDC0MWOKCY7JZQO0" localSheetId="18" hidden="1">#REF!</definedName>
    <definedName name="BExBAG5D16CADDC0MWOKCY7JZQO0" hidden="1">#REF!</definedName>
    <definedName name="BExBAHY3NCFFKJ0L0RWLV9Q2XEA7" localSheetId="18" hidden="1">#REF!</definedName>
    <definedName name="BExBAHY3NCFFKJ0L0RWLV9Q2XEA7" hidden="1">#REF!</definedName>
    <definedName name="BExBAI8X0FKDQJ6YZJQDTTG4ZCWY" localSheetId="18" hidden="1">#REF!</definedName>
    <definedName name="BExBAI8X0FKDQJ6YZJQDTTG4ZCWY" hidden="1">#REF!</definedName>
    <definedName name="BExBAKN7XIBAXCF9PCNVS038PCQO" localSheetId="18" hidden="1">#REF!</definedName>
    <definedName name="BExBAKN7XIBAXCF9PCNVS038PCQO" hidden="1">#REF!</definedName>
    <definedName name="BExBAKXZ7PBW3DDKKA5MWC1ZUC7O" localSheetId="18" hidden="1">#REF!</definedName>
    <definedName name="BExBAKXZ7PBW3DDKKA5MWC1ZUC7O" hidden="1">#REF!</definedName>
    <definedName name="BExBAO8NLXZXHO6KCIECSFCH3RR0" localSheetId="18" hidden="1">#REF!</definedName>
    <definedName name="BExBAO8NLXZXHO6KCIECSFCH3RR0" hidden="1">#REF!</definedName>
    <definedName name="BExBAOOT1KBSIEISN1ADL4RMY879" localSheetId="18" hidden="1">#REF!</definedName>
    <definedName name="BExBAOOT1KBSIEISN1ADL4RMY879" hidden="1">#REF!</definedName>
    <definedName name="BExBAVKX8Q09370X1GCZWJ4E91YJ" localSheetId="18" hidden="1">#REF!</definedName>
    <definedName name="BExBAVKX8Q09370X1GCZWJ4E91YJ" hidden="1">#REF!</definedName>
    <definedName name="BExBAX2X2ENJYO4QTR5VAIQ86L7B" localSheetId="18" hidden="1">#REF!</definedName>
    <definedName name="BExBAX2X2ENJYO4QTR5VAIQ86L7B" hidden="1">#REF!</definedName>
    <definedName name="BExBAZ13D3F1DVJQ6YJ8JGUYEYJE" localSheetId="18" hidden="1">#REF!</definedName>
    <definedName name="BExBAZ13D3F1DVJQ6YJ8JGUYEYJE" hidden="1">#REF!</definedName>
    <definedName name="BExBBTG649R9I0CT042JLL8LXV18" localSheetId="18" hidden="1">#REF!</definedName>
    <definedName name="BExBBTG649R9I0CT042JLL8LXV18" hidden="1">#REF!</definedName>
    <definedName name="BExBBUCJQRR74Q7GPWDEZXYK2KJL" localSheetId="18" hidden="1">#REF!</definedName>
    <definedName name="BExBBUCJQRR74Q7GPWDEZXYK2KJL" hidden="1">#REF!</definedName>
    <definedName name="BExBBV8XVMD9CKZY711T0BN7H3PM" localSheetId="18" hidden="1">#REF!</definedName>
    <definedName name="BExBBV8XVMD9CKZY711T0BN7H3PM" hidden="1">#REF!</definedName>
    <definedName name="BExBC5L31H53WLFYF54SQM4A7EU4" localSheetId="18" hidden="1">#REF!</definedName>
    <definedName name="BExBC5L31H53WLFYF54SQM4A7EU4" hidden="1">#REF!</definedName>
    <definedName name="BExBC78HXWXHO3XAB6E8NVTBGLJS" localSheetId="18" hidden="1">#REF!</definedName>
    <definedName name="BExBC78HXWXHO3XAB6E8NVTBGLJS" hidden="1">#REF!</definedName>
    <definedName name="BExBCATYYZZEDHH6VTB2O2HIRMIR" localSheetId="18" hidden="1">#REF!</definedName>
    <definedName name="BExBCATYYZZEDHH6VTB2O2HIRMIR" hidden="1">#REF!</definedName>
    <definedName name="BExBCKKJTIRKC1RZJRTK65HHLX4W" localSheetId="18" hidden="1">#REF!</definedName>
    <definedName name="BExBCKKJTIRKC1RZJRTK65HHLX4W" hidden="1">#REF!</definedName>
    <definedName name="BExBCLMEPAN3XXX174TU8SS0627Q" localSheetId="18" hidden="1">#REF!</definedName>
    <definedName name="BExBCLMEPAN3XXX174TU8SS0627Q" hidden="1">#REF!</definedName>
    <definedName name="BExBCRBEYR2KZ8FAQFZ2NHY13WIY" localSheetId="18" hidden="1">#REF!</definedName>
    <definedName name="BExBCRBEYR2KZ8FAQFZ2NHY13WIY" hidden="1">#REF!</definedName>
    <definedName name="BExBD05M2XLZ3FDJC1J5FM7IICZB" localSheetId="18" hidden="1">'[38]10.08.2 - 2008 Expense'!#REF!</definedName>
    <definedName name="BExBD05M2XLZ3FDJC1J5FM7IICZB" hidden="1">'[38]10.08.2 - 2008 Expense'!#REF!</definedName>
    <definedName name="BExBD4I559NXSV6J07Q343TKYMVJ" localSheetId="18" hidden="1">#REF!</definedName>
    <definedName name="BExBD4I559NXSV6J07Q343TKYMVJ" hidden="1">#REF!</definedName>
    <definedName name="BExBDBZQLTX3OGFYGULQFK5WEZU5" localSheetId="18" hidden="1">#REF!</definedName>
    <definedName name="BExBDBZQLTX3OGFYGULQFK5WEZU5" hidden="1">#REF!</definedName>
    <definedName name="BExBDJS9TUEU8Z84IV59E5V4T8K6" localSheetId="18" hidden="1">#REF!</definedName>
    <definedName name="BExBDJS9TUEU8Z84IV59E5V4T8K6" hidden="1">#REF!</definedName>
    <definedName name="BExBDKOMSVH4XMH52CFJ3F028I9R" localSheetId="18" hidden="1">#REF!</definedName>
    <definedName name="BExBDKOMSVH4XMH52CFJ3F028I9R" hidden="1">#REF!</definedName>
    <definedName name="BExBDSRXVZQ0W5WXQMP5XD00GRRL" localSheetId="18" hidden="1">#REF!</definedName>
    <definedName name="BExBDSRXVZQ0W5WXQMP5XD00GRRL" hidden="1">#REF!</definedName>
    <definedName name="BExBDT87JCZT4EZQQ1HEUN7ZAMNT" localSheetId="18" hidden="1">#REF!</definedName>
    <definedName name="BExBDT87JCZT4EZQQ1HEUN7ZAMNT" hidden="1">#REF!</definedName>
    <definedName name="BExBDUVGK3E1J4JY9ZYTS7V14BLY" localSheetId="18" hidden="1">#REF!</definedName>
    <definedName name="BExBDUVGK3E1J4JY9ZYTS7V14BLY" hidden="1">#REF!</definedName>
    <definedName name="BExBDVH3DOL955WK34ZBD4XWH6OI" localSheetId="18" hidden="1">'[38]10.08.5 - 2008 Capital - TDBU'!#REF!</definedName>
    <definedName name="BExBDVH3DOL955WK34ZBD4XWH6OI" hidden="1">'[38]10.08.5 - 2008 Capital - TDBU'!#REF!</definedName>
    <definedName name="BExBE162OSBKD30I7T1DKKPT3I9I" localSheetId="18" hidden="1">#REF!</definedName>
    <definedName name="BExBE162OSBKD30I7T1DKKPT3I9I" hidden="1">#REF!</definedName>
    <definedName name="BExBE5YPUY1T7N7DHMMIGGXK8TMP" localSheetId="18" hidden="1">#REF!</definedName>
    <definedName name="BExBE5YPUY1T7N7DHMMIGGXK8TMP" hidden="1">#REF!</definedName>
    <definedName name="BExBE827OBMEXJZS59TKFQS6FC0Z" localSheetId="18" hidden="1">#REF!</definedName>
    <definedName name="BExBE827OBMEXJZS59TKFQS6FC0Z" hidden="1">#REF!</definedName>
    <definedName name="BExBEC9ATLQZF86W1M3APSM4HEOH" localSheetId="18" hidden="1">#REF!</definedName>
    <definedName name="BExBEC9ATLQZF86W1M3APSM4HEOH" hidden="1">#REF!</definedName>
    <definedName name="BExBEHCOWXYAJ0G8WL2C0YAEM0A3" localSheetId="18" hidden="1">#REF!</definedName>
    <definedName name="BExBEHCOWXYAJ0G8WL2C0YAEM0A3" hidden="1">#REF!</definedName>
    <definedName name="BExBEIUMJGTX2SBNU3E8Z2XPR27P" localSheetId="18" hidden="1">#REF!</definedName>
    <definedName name="BExBEIUMJGTX2SBNU3E8Z2XPR27P" hidden="1">#REF!</definedName>
    <definedName name="BExBEYFQJE9YK12A6JBMRFKEC7RN" localSheetId="18" hidden="1">#REF!</definedName>
    <definedName name="BExBEYFQJE9YK12A6JBMRFKEC7RN" hidden="1">#REF!</definedName>
    <definedName name="BExBG1ED81J2O4A2S5F5Y3BPHMCR" localSheetId="18" hidden="1">#REF!</definedName>
    <definedName name="BExBG1ED81J2O4A2S5F5Y3BPHMCR" hidden="1">#REF!</definedName>
    <definedName name="BExCRHX1OTQXWVM4RKG8IHHYCVFP" localSheetId="18" hidden="1">#REF!</definedName>
    <definedName name="BExCRHX1OTQXWVM4RKG8IHHYCVFP" hidden="1">#REF!</definedName>
    <definedName name="BExCRLIHS7466WFJ3RPIUGGXYESZ" localSheetId="18" hidden="1">#REF!</definedName>
    <definedName name="BExCRLIHS7466WFJ3RPIUGGXYESZ" hidden="1">#REF!</definedName>
    <definedName name="BExCS1EDDUEAEWHVYXHIP9I1WCJH" localSheetId="18" hidden="1">#REF!</definedName>
    <definedName name="BExCS1EDDUEAEWHVYXHIP9I1WCJH" hidden="1">#REF!</definedName>
    <definedName name="BExCS6SLRCBH006GNRE27HFRHP40" localSheetId="18" hidden="1">#REF!</definedName>
    <definedName name="BExCS6SLRCBH006GNRE27HFRHP40" hidden="1">#REF!</definedName>
    <definedName name="BExCS7ZPMHFJ4UJDAL8CQOLSZ13B" localSheetId="18" hidden="1">#REF!</definedName>
    <definedName name="BExCS7ZPMHFJ4UJDAL8CQOLSZ13B" hidden="1">#REF!</definedName>
    <definedName name="BExCS8W4NJUZH9S1CYB6XSDLEPBW" localSheetId="18" hidden="1">#REF!</definedName>
    <definedName name="BExCS8W4NJUZH9S1CYB6XSDLEPBW" hidden="1">#REF!</definedName>
    <definedName name="BExCSAE1M6G20R41J0Y24YNN0YC1" localSheetId="18" hidden="1">#REF!</definedName>
    <definedName name="BExCSAE1M6G20R41J0Y24YNN0YC1" hidden="1">#REF!</definedName>
    <definedName name="BExCSAOUZOYKHN7HV511TO8VDJ02" localSheetId="18" hidden="1">#REF!</definedName>
    <definedName name="BExCSAOUZOYKHN7HV511TO8VDJ02" hidden="1">#REF!</definedName>
    <definedName name="BExCSGOMZRUX4W3XE4LX5XXH5F2L" localSheetId="18" hidden="1">#REF!</definedName>
    <definedName name="BExCSGOMZRUX4W3XE4LX5XXH5F2L" hidden="1">#REF!</definedName>
    <definedName name="BExCSMOFTXSUEC1T46LR1UPYRCX5" localSheetId="18" hidden="1">#REF!</definedName>
    <definedName name="BExCSMOFTXSUEC1T46LR1UPYRCX5" hidden="1">#REF!</definedName>
    <definedName name="BExCSMTPZZ9RQU93PT4098LW6KAZ" localSheetId="18" hidden="1">#REF!</definedName>
    <definedName name="BExCSMTPZZ9RQU93PT4098LW6KAZ" hidden="1">#REF!</definedName>
    <definedName name="BExCSSDG3TM6TPKS19E9QYJEELZ6" localSheetId="18" hidden="1">#REF!</definedName>
    <definedName name="BExCSSDG3TM6TPKS19E9QYJEELZ6" hidden="1">#REF!</definedName>
    <definedName name="BExCSZV7U67UWXL2HKJNM5W1E4OO" localSheetId="18" hidden="1">#REF!</definedName>
    <definedName name="BExCSZV7U67UWXL2HKJNM5W1E4OO" hidden="1">#REF!</definedName>
    <definedName name="BExCT4NSDT61OCH04Y2QIFIOP75H" localSheetId="18" hidden="1">#REF!</definedName>
    <definedName name="BExCT4NSDT61OCH04Y2QIFIOP75H" hidden="1">#REF!</definedName>
    <definedName name="BExCTDNIGAFFV0FMRGUS25TGONCJ" localSheetId="18" hidden="1">#REF!</definedName>
    <definedName name="BExCTDNIGAFFV0FMRGUS25TGONCJ" hidden="1">#REF!</definedName>
    <definedName name="BExCTNE23PLYUM60ZCQ942C1KG81" localSheetId="18" hidden="1">#REF!</definedName>
    <definedName name="BExCTNE23PLYUM60ZCQ942C1KG81" hidden="1">#REF!</definedName>
    <definedName name="BExCTW8G3VCZ55S09HTUGXKB1P2M" localSheetId="18" hidden="1">#REF!</definedName>
    <definedName name="BExCTW8G3VCZ55S09HTUGXKB1P2M" hidden="1">#REF!</definedName>
    <definedName name="BExCTWJ9A4QCQ9OZN28V6HYAACMI" localSheetId="18" hidden="1">#REF!</definedName>
    <definedName name="BExCTWJ9A4QCQ9OZN28V6HYAACMI" hidden="1">#REF!</definedName>
    <definedName name="BExCTYS2KX0QANOLT8LGZ9WV3S3T" localSheetId="18" hidden="1">#REF!</definedName>
    <definedName name="BExCTYS2KX0QANOLT8LGZ9WV3S3T" hidden="1">#REF!</definedName>
    <definedName name="BExCTZZ9JNES4EDHW97NP0EGQALX" localSheetId="18" hidden="1">#REF!</definedName>
    <definedName name="BExCTZZ9JNES4EDHW97NP0EGQALX" hidden="1">#REF!</definedName>
    <definedName name="BExCU0A1V6NMZQ9ASYJ8QIVQ5UR2" localSheetId="18" hidden="1">#REF!</definedName>
    <definedName name="BExCU0A1V6NMZQ9ASYJ8QIVQ5UR2" hidden="1">#REF!</definedName>
    <definedName name="BExCU2834920JBHSPCRC4UF80OLL" localSheetId="18" hidden="1">#REF!</definedName>
    <definedName name="BExCU2834920JBHSPCRC4UF80OLL" hidden="1">#REF!</definedName>
    <definedName name="BExCU8O54I3P3WRYWY1CRP3S78QY" localSheetId="18" hidden="1">#REF!</definedName>
    <definedName name="BExCU8O54I3P3WRYWY1CRP3S78QY" hidden="1">#REF!</definedName>
    <definedName name="BExCUBILFA1EYYEOFEX37L275Z4P" localSheetId="18" hidden="1">#REF!</definedName>
    <definedName name="BExCUBILFA1EYYEOFEX37L275Z4P" hidden="1">#REF!</definedName>
    <definedName name="BExCUDRJO23YOKT8GPWOVQ4XEHF5" localSheetId="18" hidden="1">#REF!</definedName>
    <definedName name="BExCUDRJO23YOKT8GPWOVQ4XEHF5" hidden="1">#REF!</definedName>
    <definedName name="BExCUPAXFR16YMWL30ME3F3BSRDZ" localSheetId="18" hidden="1">#REF!</definedName>
    <definedName name="BExCUPAXFR16YMWL30ME3F3BSRDZ" hidden="1">#REF!</definedName>
    <definedName name="BExCUR94DHCE47PUUWEMT5QZOYR2" localSheetId="18" hidden="1">#REF!</definedName>
    <definedName name="BExCUR94DHCE47PUUWEMT5QZOYR2" hidden="1">#REF!</definedName>
    <definedName name="BExCUT768Y9WTBMX7GXYUGHWIXZD" localSheetId="18" hidden="1">'[38]10.08.2 - 2008 Expense'!#REF!</definedName>
    <definedName name="BExCUT768Y9WTBMX7GXYUGHWIXZD" hidden="1">'[38]10.08.2 - 2008 Expense'!#REF!</definedName>
    <definedName name="BExCUW1QXVMEP3B9SFPNEEWCG9I0" localSheetId="18" hidden="1">'[38]10.08.5 - 2008 Capital - TDBU'!#REF!</definedName>
    <definedName name="BExCUW1QXVMEP3B9SFPNEEWCG9I0" hidden="1">'[38]10.08.5 - 2008 Capital - TDBU'!#REF!</definedName>
    <definedName name="BExCUWN57J3KE1LMYFY8FAMDD57T" localSheetId="18" hidden="1">#REF!</definedName>
    <definedName name="BExCUWN57J3KE1LMYFY8FAMDD57T" hidden="1">#REF!</definedName>
    <definedName name="BExCV4VXZA9HAYPSLTWYK66MGS3Y" localSheetId="18" hidden="1">#REF!</definedName>
    <definedName name="BExCV4VXZA9HAYPSLTWYK66MGS3Y" hidden="1">#REF!</definedName>
    <definedName name="BExCV634L7SVHGB0UDDTRRQ2Q72H" localSheetId="18" hidden="1">#REF!</definedName>
    <definedName name="BExCV634L7SVHGB0UDDTRRQ2Q72H" hidden="1">#REF!</definedName>
    <definedName name="BExCVA4UIZYJL3LZ7EQQOM9CIPAD" localSheetId="18" hidden="1">#REF!</definedName>
    <definedName name="BExCVA4UIZYJL3LZ7EQQOM9CIPAD" hidden="1">#REF!</definedName>
    <definedName name="BExCVBMRUN39FYTXYMM2N12EFLG1" localSheetId="18" hidden="1">#REF!</definedName>
    <definedName name="BExCVBMRUN39FYTXYMM2N12EFLG1" hidden="1">#REF!</definedName>
    <definedName name="BExCVBXGSXT9FWJRG62PX9S1RK83" localSheetId="18" hidden="1">#REF!</definedName>
    <definedName name="BExCVBXGSXT9FWJRG62PX9S1RK83" hidden="1">#REF!</definedName>
    <definedName name="BExCVEH7A1VWBBC4BVU6VNJA1WGJ" localSheetId="18" hidden="1">#REF!</definedName>
    <definedName name="BExCVEH7A1VWBBC4BVU6VNJA1WGJ" hidden="1">#REF!</definedName>
    <definedName name="BExCVHBNLOHNFS0JAV3I1XGPNH9W" localSheetId="18" hidden="1">#REF!</definedName>
    <definedName name="BExCVHBNLOHNFS0JAV3I1XGPNH9W" hidden="1">#REF!</definedName>
    <definedName name="BExCVI86R31A2IOZIEBY1FJLVILD" localSheetId="18" hidden="1">#REF!</definedName>
    <definedName name="BExCVI86R31A2IOZIEBY1FJLVILD" hidden="1">#REF!</definedName>
    <definedName name="BExCVKGZXE0I9EIXKBZVSGSEY2RR" localSheetId="18" hidden="1">#REF!</definedName>
    <definedName name="BExCVKGZXE0I9EIXKBZVSGSEY2RR" hidden="1">#REF!</definedName>
    <definedName name="BExCVM4B2PZUHY0W5DLK6RO6HSGU" localSheetId="18" hidden="1">#REF!</definedName>
    <definedName name="BExCVM4B2PZUHY0W5DLK6RO6HSGU" hidden="1">#REF!</definedName>
    <definedName name="BExCVV44WY5807WGMTGKPW0GT256" localSheetId="18" hidden="1">#REF!</definedName>
    <definedName name="BExCVV44WY5807WGMTGKPW0GT256" hidden="1">#REF!</definedName>
    <definedName name="BExCVZ5PN4V6MRBZ04PZJW3GEF8S" localSheetId="18" hidden="1">#REF!</definedName>
    <definedName name="BExCVZ5PN4V6MRBZ04PZJW3GEF8S" hidden="1">#REF!</definedName>
    <definedName name="BExCW13R0GWJYGXZBNCPAHQN4NR2" localSheetId="18" hidden="1">#REF!</definedName>
    <definedName name="BExCW13R0GWJYGXZBNCPAHQN4NR2" hidden="1">#REF!</definedName>
    <definedName name="BExCW9Y5HWU4RJTNX74O6L24VGCK" localSheetId="18" hidden="1">#REF!</definedName>
    <definedName name="BExCW9Y5HWU4RJTNX74O6L24VGCK" hidden="1">#REF!</definedName>
    <definedName name="BExCWJOP24TCAR0PRZG8HD526AHX" localSheetId="18" hidden="1">#REF!</definedName>
    <definedName name="BExCWJOP24TCAR0PRZG8HD526AHX" hidden="1">#REF!</definedName>
    <definedName name="BExCWM8JQB8SI9MNZVUOQN3547K8" localSheetId="18" hidden="1">#REF!</definedName>
    <definedName name="BExCWM8JQB8SI9MNZVUOQN3547K8" hidden="1">#REF!</definedName>
    <definedName name="BExCWOBVOESHXLNFULF3L3PHKV9U" localSheetId="18" hidden="1">#REF!</definedName>
    <definedName name="BExCWOBVOESHXLNFULF3L3PHKV9U" hidden="1">#REF!</definedName>
    <definedName name="BExCWP2YCA04PGYT4V2CKSHBG2N7" localSheetId="18" hidden="1">#REF!</definedName>
    <definedName name="BExCWP2YCA04PGYT4V2CKSHBG2N7" hidden="1">#REF!</definedName>
    <definedName name="BExCWPDPESGZS07QGBLSBWDNVJLZ" localSheetId="18" hidden="1">#REF!</definedName>
    <definedName name="BExCWPDPESGZS07QGBLSBWDNVJLZ" hidden="1">#REF!</definedName>
    <definedName name="BExCWTVKHIVCRHF8GC39KI58YM5K" localSheetId="18" hidden="1">#REF!</definedName>
    <definedName name="BExCWTVKHIVCRHF8GC39KI58YM5K" hidden="1">#REF!</definedName>
    <definedName name="BExCWZPWC0LNH9ZNEEWXFFTQFZN4" localSheetId="18" hidden="1">#REF!</definedName>
    <definedName name="BExCWZPWC0LNH9ZNEEWXFFTQFZN4" hidden="1">#REF!</definedName>
    <definedName name="BExCX2KGRZBRVLZNM8SUSIE6A0RL" localSheetId="18" hidden="1">#REF!</definedName>
    <definedName name="BExCX2KGRZBRVLZNM8SUSIE6A0RL" hidden="1">#REF!</definedName>
    <definedName name="BExCX30QEPK6YY3L5B9A865PM1XZ" localSheetId="18" hidden="1">#REF!</definedName>
    <definedName name="BExCX30QEPK6YY3L5B9A865PM1XZ" hidden="1">#REF!</definedName>
    <definedName name="BExCX3X451T70LZ1VF95L7W4Y4TM" localSheetId="18" hidden="1">#REF!</definedName>
    <definedName name="BExCX3X451T70LZ1VF95L7W4Y4TM" hidden="1">#REF!</definedName>
    <definedName name="BExCX4NZ2N1OUGXM7EV0U7VULJMM" localSheetId="18" hidden="1">#REF!</definedName>
    <definedName name="BExCX4NZ2N1OUGXM7EV0U7VULJMM" hidden="1">#REF!</definedName>
    <definedName name="BExCX5KCKNR3QHCET9D7RK52DEJB" localSheetId="18" hidden="1">#REF!</definedName>
    <definedName name="BExCX5KCKNR3QHCET9D7RK52DEJB" hidden="1">#REF!</definedName>
    <definedName name="BExCX8V1U9KN0DWRM7RHUYCTBVEN" localSheetId="18" hidden="1">#REF!</definedName>
    <definedName name="BExCX8V1U9KN0DWRM7RHUYCTBVEN" hidden="1">#REF!</definedName>
    <definedName name="BExCXCGIFCIU1476QTARIGF5OXEL" localSheetId="18" hidden="1">#REF!</definedName>
    <definedName name="BExCXCGIFCIU1476QTARIGF5OXEL" hidden="1">#REF!</definedName>
    <definedName name="BExCXILMURGYMAH6N5LF5DV6K3GM" localSheetId="18" hidden="1">#REF!</definedName>
    <definedName name="BExCXILMURGYMAH6N5LF5DV6K3GM" hidden="1">#REF!</definedName>
    <definedName name="BExCXMY5ISUXV19SSN8W6FPXAY3L" localSheetId="18" hidden="1">#REF!</definedName>
    <definedName name="BExCXMY5ISUXV19SSN8W6FPXAY3L" hidden="1">#REF!</definedName>
    <definedName name="BExCXQUFBMXQ1650735H48B1AZT3" localSheetId="18" hidden="1">#REF!</definedName>
    <definedName name="BExCXQUFBMXQ1650735H48B1AZT3" hidden="1">#REF!</definedName>
    <definedName name="BExCXUFX19ADNJAUPHJ62T1ZS5A4" localSheetId="18" hidden="1">#REF!</definedName>
    <definedName name="BExCXUFX19ADNJAUPHJ62T1ZS5A4" hidden="1">#REF!</definedName>
    <definedName name="BExCY2DQO9VLA77Q7EG3T0XNXX4F" localSheetId="18" hidden="1">#REF!</definedName>
    <definedName name="BExCY2DQO9VLA77Q7EG3T0XNXX4F" hidden="1">#REF!</definedName>
    <definedName name="BExCY6VMJ68MX3C981R5Q0BX5791" localSheetId="18" hidden="1">#REF!</definedName>
    <definedName name="BExCY6VMJ68MX3C981R5Q0BX5791" hidden="1">#REF!</definedName>
    <definedName name="BExCYAH2SAZCPW6XCB7V7PMMCAWO" localSheetId="18" hidden="1">#REF!</definedName>
    <definedName name="BExCYAH2SAZCPW6XCB7V7PMMCAWO" hidden="1">#REF!</definedName>
    <definedName name="BExCYE2K07U5UQ0WQNHXML7T0NJO" localSheetId="18" hidden="1">#REF!</definedName>
    <definedName name="BExCYE2K07U5UQ0WQNHXML7T0NJO" hidden="1">#REF!</definedName>
    <definedName name="BExCYH7R2U5R12XVG3NJ54H052NJ" localSheetId="18" hidden="1">#REF!</definedName>
    <definedName name="BExCYH7R2U5R12XVG3NJ54H052NJ" hidden="1">#REF!</definedName>
    <definedName name="BExCYJBB52X8B3AREHCC1L5QNPX7" localSheetId="18" hidden="1">#REF!</definedName>
    <definedName name="BExCYJBB52X8B3AREHCC1L5QNPX7" hidden="1">#REF!</definedName>
    <definedName name="BExCYPRC5HJE6N2XQTHCT6NXGP8N" localSheetId="18" hidden="1">#REF!</definedName>
    <definedName name="BExCYPRC5HJE6N2XQTHCT6NXGP8N" hidden="1">#REF!</definedName>
    <definedName name="BExCYUK0I3UEXZNFDW71G6Z6D8XR" localSheetId="18" hidden="1">#REF!</definedName>
    <definedName name="BExCYUK0I3UEXZNFDW71G6Z6D8XR" hidden="1">#REF!</definedName>
    <definedName name="BExCZ9UA19GWDW0TL6HVTOXIRSPV" localSheetId="18" hidden="1">#REF!</definedName>
    <definedName name="BExCZ9UA19GWDW0TL6HVTOXIRSPV" hidden="1">#REF!</definedName>
    <definedName name="BExCZFZCXMLY5DWESYJ9NGTJYQ8M" localSheetId="18" hidden="1">#REF!</definedName>
    <definedName name="BExCZFZCXMLY5DWESYJ9NGTJYQ8M" hidden="1">#REF!</definedName>
    <definedName name="BExCZIJ0082EB1UPRKX9EHOOUV0U" localSheetId="18" hidden="1">#REF!</definedName>
    <definedName name="BExCZIJ0082EB1UPRKX9EHOOUV0U" hidden="1">#REF!</definedName>
    <definedName name="BExCZJ4P8WS0BDT31WDXI0ROE7D6" localSheetId="18" hidden="1">#REF!</definedName>
    <definedName name="BExCZJ4P8WS0BDT31WDXI0ROE7D6" hidden="1">#REF!</definedName>
    <definedName name="BExCZKH6NI0EE02L995IFVBD1J59" localSheetId="18" hidden="1">#REF!</definedName>
    <definedName name="BExCZKH6NI0EE02L995IFVBD1J59" hidden="1">#REF!</definedName>
    <definedName name="BExCZNH3KPWE50T7YYORPIC1TXLN" localSheetId="18" hidden="1">#REF!</definedName>
    <definedName name="BExCZNH3KPWE50T7YYORPIC1TXLN" hidden="1">#REF!</definedName>
    <definedName name="BExCZSKJ3H9C3V7IL5VIJR1XCVS6" localSheetId="18" hidden="1">#REF!</definedName>
    <definedName name="BExCZSKJ3H9C3V7IL5VIJR1XCVS6" hidden="1">#REF!</definedName>
    <definedName name="BExCZUD9FEOJBKDJ51Z3JON9LKJ8" localSheetId="18" hidden="1">#REF!</definedName>
    <definedName name="BExCZUD9FEOJBKDJ51Z3JON9LKJ8" hidden="1">#REF!</definedName>
    <definedName name="BExD03NQ5GR56X8Y0Y29FLTRLLS2" localSheetId="18" hidden="1">#REF!</definedName>
    <definedName name="BExD03NQ5GR56X8Y0Y29FLTRLLS2" hidden="1">#REF!</definedName>
    <definedName name="BExD0508DAALLU00PHFPBC8SRRKT" localSheetId="18" hidden="1">#REF!</definedName>
    <definedName name="BExD0508DAALLU00PHFPBC8SRRKT" hidden="1">#REF!</definedName>
    <definedName name="BExD0BAT3ER3NBREZM75FYDXWDA7" localSheetId="18" hidden="1">#REF!</definedName>
    <definedName name="BExD0BAT3ER3NBREZM75FYDXWDA7" hidden="1">#REF!</definedName>
    <definedName name="BExD0BG9BZG0I2HQ6PWHGGVEMY6K" localSheetId="18" hidden="1">#REF!</definedName>
    <definedName name="BExD0BG9BZG0I2HQ6PWHGGVEMY6K" hidden="1">#REF!</definedName>
    <definedName name="BExD0C1TNBFIEWNG3IH7R8WOPI6B" localSheetId="18" hidden="1">#REF!</definedName>
    <definedName name="BExD0C1TNBFIEWNG3IH7R8WOPI6B" hidden="1">#REF!</definedName>
    <definedName name="BExD0HALIN0JR4JTPGDEVAEE5EX5" localSheetId="18" hidden="1">#REF!</definedName>
    <definedName name="BExD0HALIN0JR4JTPGDEVAEE5EX5" hidden="1">#REF!</definedName>
    <definedName name="BExD0LCCDPG16YLY5WQSZF1XI5DA" localSheetId="18" hidden="1">#REF!</definedName>
    <definedName name="BExD0LCCDPG16YLY5WQSZF1XI5DA" hidden="1">#REF!</definedName>
    <definedName name="BExD0M38AXH7IMGDWBCB3CT349N5" localSheetId="18" hidden="1">#REF!</definedName>
    <definedName name="BExD0M38AXH7IMGDWBCB3CT349N5" hidden="1">#REF!</definedName>
    <definedName name="BExD0RMWSB4TRECEHTH6NN4K9DFZ" localSheetId="18" hidden="1">#REF!</definedName>
    <definedName name="BExD0RMWSB4TRECEHTH6NN4K9DFZ" hidden="1">#REF!</definedName>
    <definedName name="BExD0U6KG10QGVDI1XSHK0J10A2V" localSheetId="18" hidden="1">#REF!</definedName>
    <definedName name="BExD0U6KG10QGVDI1XSHK0J10A2V" hidden="1">#REF!</definedName>
    <definedName name="BExD11Z3KEWZ3PWH1UZSJRDRV9IH" localSheetId="18" hidden="1">#REF!</definedName>
    <definedName name="BExD11Z3KEWZ3PWH1UZSJRDRV9IH" hidden="1">#REF!</definedName>
    <definedName name="BExD13RUIBGRXDL4QDZ305UKUR12" localSheetId="18" hidden="1">#REF!</definedName>
    <definedName name="BExD13RUIBGRXDL4QDZ305UKUR12" hidden="1">#REF!</definedName>
    <definedName name="BExD14DETV5R4OOTMAXD5NAKWRO3" localSheetId="18" hidden="1">#REF!</definedName>
    <definedName name="BExD14DETV5R4OOTMAXD5NAKWRO3" hidden="1">#REF!</definedName>
    <definedName name="BExD160UKTD6MG5W79IBIHP0ZPKQ" localSheetId="18" hidden="1">#REF!</definedName>
    <definedName name="BExD160UKTD6MG5W79IBIHP0ZPKQ" hidden="1">#REF!</definedName>
    <definedName name="BExD16BM4TPPOCZ5ARF5HM6XKRFF" localSheetId="18" hidden="1">#REF!</definedName>
    <definedName name="BExD16BM4TPPOCZ5ARF5HM6XKRFF" hidden="1">#REF!</definedName>
    <definedName name="BExD1OAU9OXQAZA4D70HP72CU6GB" localSheetId="18" hidden="1">#REF!</definedName>
    <definedName name="BExD1OAU9OXQAZA4D70HP72CU6GB" hidden="1">#REF!</definedName>
    <definedName name="BExD1Y1JV61416YA1XRQHKWPZIE7" localSheetId="18" hidden="1">#REF!</definedName>
    <definedName name="BExD1Y1JV61416YA1XRQHKWPZIE7" hidden="1">#REF!</definedName>
    <definedName name="BExD25DU4ZMU9XFJZTH3WMVIKAK6" localSheetId="18" hidden="1">#REF!</definedName>
    <definedName name="BExD25DU4ZMU9XFJZTH3WMVIKAK6" hidden="1">#REF!</definedName>
    <definedName name="BExD2CFHIRMBKN5KXE5QP4XXEWFS" localSheetId="18" hidden="1">#REF!</definedName>
    <definedName name="BExD2CFHIRMBKN5KXE5QP4XXEWFS" hidden="1">#REF!</definedName>
    <definedName name="BExD2DMHH1HWXQ9W0YYMDP8AAX8Q" localSheetId="18" hidden="1">#REF!</definedName>
    <definedName name="BExD2DMHH1HWXQ9W0YYMDP8AAX8Q" hidden="1">#REF!</definedName>
    <definedName name="BExD2HTPC7IWBAU6OSQ67MQA8BYZ" localSheetId="18" hidden="1">#REF!</definedName>
    <definedName name="BExD2HTPC7IWBAU6OSQ67MQA8BYZ" hidden="1">#REF!</definedName>
    <definedName name="BExD2I9RDS4BGCN1GXO7T9OCTVFP" localSheetId="18" hidden="1">#REF!</definedName>
    <definedName name="BExD2I9RDS4BGCN1GXO7T9OCTVFP" hidden="1">#REF!</definedName>
    <definedName name="BExD2O9JP64FF7WFAC5CXN0SJ91I" localSheetId="18" hidden="1">#REF!</definedName>
    <definedName name="BExD2O9JP64FF7WFAC5CXN0SJ91I" hidden="1">#REF!</definedName>
    <definedName name="BExD363H2VGFIQUCE6LS4AC5J0ZT" localSheetId="18" hidden="1">#REF!</definedName>
    <definedName name="BExD363H2VGFIQUCE6LS4AC5J0ZT" hidden="1">#REF!</definedName>
    <definedName name="BExD3A588E939V61P1XEW0FI5Q0S" localSheetId="18" hidden="1">#REF!</definedName>
    <definedName name="BExD3A588E939V61P1XEW0FI5Q0S" hidden="1">#REF!</definedName>
    <definedName name="BExD3AW300FSO6AAXTER82E4G06O" localSheetId="18" hidden="1">#REF!</definedName>
    <definedName name="BExD3AW300FSO6AAXTER82E4G06O" hidden="1">#REF!</definedName>
    <definedName name="BExD3CJJDKVR9M18XI3WDZH80WL6" localSheetId="18" hidden="1">#REF!</definedName>
    <definedName name="BExD3CJJDKVR9M18XI3WDZH80WL6" hidden="1">#REF!</definedName>
    <definedName name="BExD3ESD9WYJIB3TRDPJ1CKXRAVL" localSheetId="18" hidden="1">#REF!</definedName>
    <definedName name="BExD3ESD9WYJIB3TRDPJ1CKXRAVL" hidden="1">#REF!</definedName>
    <definedName name="BExD3F368X5S25MWSUNIV57RDB57" localSheetId="18" hidden="1">#REF!</definedName>
    <definedName name="BExD3F368X5S25MWSUNIV57RDB57" hidden="1">#REF!</definedName>
    <definedName name="BExD3IJ5IT335SOSNV9L85WKAOSI" localSheetId="18" hidden="1">#REF!</definedName>
    <definedName name="BExD3IJ5IT335SOSNV9L85WKAOSI" hidden="1">#REF!</definedName>
    <definedName name="BExD3KBVUY57GMMQTOFEU6S6G1AY" localSheetId="18" hidden="1">#REF!</definedName>
    <definedName name="BExD3KBVUY57GMMQTOFEU6S6G1AY" hidden="1">#REF!</definedName>
    <definedName name="BExD3NMR7AW2Z6V8SC79VQR37NA6" localSheetId="18" hidden="1">#REF!</definedName>
    <definedName name="BExD3NMR7AW2Z6V8SC79VQR37NA6" hidden="1">#REF!</definedName>
    <definedName name="BExD3QXA2UQ2W4N7NYLUEOG40BZB" localSheetId="18" hidden="1">#REF!</definedName>
    <definedName name="BExD3QXA2UQ2W4N7NYLUEOG40BZB" hidden="1">#REF!</definedName>
    <definedName name="BExD3U2N041TEJ7GCN005UTPHNXY" localSheetId="18" hidden="1">#REF!</definedName>
    <definedName name="BExD3U2N041TEJ7GCN005UTPHNXY" hidden="1">#REF!</definedName>
    <definedName name="BExD3ZGUHLSCF22XMCGLGJ6SWTEA" localSheetId="18" hidden="1">#REF!</definedName>
    <definedName name="BExD3ZGUHLSCF22XMCGLGJ6SWTEA" hidden="1">#REF!</definedName>
    <definedName name="BExD40O0CFTNJFOFMMM1KH0P7BUI" localSheetId="18" hidden="1">#REF!</definedName>
    <definedName name="BExD40O0CFTNJFOFMMM1KH0P7BUI" hidden="1">#REF!</definedName>
    <definedName name="BExD42M7FXJ8KK8AK9LDV75Z0U92" localSheetId="18" hidden="1">#REF!</definedName>
    <definedName name="BExD42M7FXJ8KK8AK9LDV75Z0U92" hidden="1">#REF!</definedName>
    <definedName name="BExD4440VK5VJ036LP729F6A0YGC" localSheetId="18" hidden="1">'[38]10.08.4 -2008 Capital'!#REF!</definedName>
    <definedName name="BExD4440VK5VJ036LP729F6A0YGC" hidden="1">'[38]10.08.4 -2008 Capital'!#REF!</definedName>
    <definedName name="BExD4BLRYNKM0GO3B3KP6590EN75" localSheetId="18" hidden="1">#REF!</definedName>
    <definedName name="BExD4BLRYNKM0GO3B3KP6590EN75" hidden="1">#REF!</definedName>
    <definedName name="BExD4BR9HJ3MWWZ5KLVZWX9FJAUS" localSheetId="18" hidden="1">#REF!</definedName>
    <definedName name="BExD4BR9HJ3MWWZ5KLVZWX9FJAUS" hidden="1">#REF!</definedName>
    <definedName name="BExD4CYDIFKUQ00ORL8MH1G8AEOH" localSheetId="18" hidden="1">#REF!</definedName>
    <definedName name="BExD4CYDIFKUQ00ORL8MH1G8AEOH" hidden="1">#REF!</definedName>
    <definedName name="BExD4F1WTKT3H0N9MF4H1LX7MBSY" localSheetId="18" hidden="1">#REF!</definedName>
    <definedName name="BExD4F1WTKT3H0N9MF4H1LX7MBSY" hidden="1">#REF!</definedName>
    <definedName name="BExD4H5GQWXBS6LUL3TSP36DVO38" localSheetId="18" hidden="1">#REF!</definedName>
    <definedName name="BExD4H5GQWXBS6LUL3TSP36DVO38" hidden="1">#REF!</definedName>
    <definedName name="BExD4JJSS3QDBLABCJCHD45SRNPI" localSheetId="18" hidden="1">#REF!</definedName>
    <definedName name="BExD4JJSS3QDBLABCJCHD45SRNPI" hidden="1">#REF!</definedName>
    <definedName name="BExD4R1I0MKF033I5LPUYIMTZ6E8" localSheetId="18" hidden="1">#REF!</definedName>
    <definedName name="BExD4R1I0MKF033I5LPUYIMTZ6E8" hidden="1">#REF!</definedName>
    <definedName name="BExD4ZQEW7F25SBOT6GFHWYONPD2" localSheetId="18" hidden="1">'[38]10.08.2 - 2008 Expense'!#REF!</definedName>
    <definedName name="BExD4ZQEW7F25SBOT6GFHWYONPD2" hidden="1">'[38]10.08.2 - 2008 Expense'!#REF!</definedName>
    <definedName name="BExD50MT3M6XZLNUP9JL93EG6D9R" localSheetId="18" hidden="1">#REF!</definedName>
    <definedName name="BExD50MT3M6XZLNUP9JL93EG6D9R" hidden="1">#REF!</definedName>
    <definedName name="BExD58FB2E94KZRKVS2HR2X2RPON" localSheetId="18" hidden="1">#REF!</definedName>
    <definedName name="BExD58FB2E94KZRKVS2HR2X2RPON" hidden="1">#REF!</definedName>
    <definedName name="BExD5EV7KDSVF1CJT38M4IBPFLPY" localSheetId="18" hidden="1">#REF!</definedName>
    <definedName name="BExD5EV7KDSVF1CJT38M4IBPFLPY" hidden="1">#REF!</definedName>
    <definedName name="BExD5FRK547OESJRYAW574DZEZ7J" localSheetId="18" hidden="1">#REF!</definedName>
    <definedName name="BExD5FRK547OESJRYAW574DZEZ7J" hidden="1">#REF!</definedName>
    <definedName name="BExD5I5X2YA2YNCTCDSMEL4CWF4N" localSheetId="18" hidden="1">#REF!</definedName>
    <definedName name="BExD5I5X2YA2YNCTCDSMEL4CWF4N" hidden="1">#REF!</definedName>
    <definedName name="BExD5LGLIOQ0OLD32Y77OQHSFA20" localSheetId="18" hidden="1">#REF!</definedName>
    <definedName name="BExD5LGLIOQ0OLD32Y77OQHSFA20" hidden="1">#REF!</definedName>
    <definedName name="BExD5QUSRFJWRQ1ZM50WYLCF74DF" localSheetId="18" hidden="1">#REF!</definedName>
    <definedName name="BExD5QUSRFJWRQ1ZM50WYLCF74DF" hidden="1">#REF!</definedName>
    <definedName name="BExD5SSUIF6AJQHBHK8PNMFBPRYB" localSheetId="18" hidden="1">#REF!</definedName>
    <definedName name="BExD5SSUIF6AJQHBHK8PNMFBPRYB" hidden="1">#REF!</definedName>
    <definedName name="BExD623C9LRX18BE0W2V6SZLQUXX" localSheetId="18" hidden="1">#REF!</definedName>
    <definedName name="BExD623C9LRX18BE0W2V6SZLQUXX" hidden="1">#REF!</definedName>
    <definedName name="BExD6CQA7UMJBXV7AIFAIHUF2ICX" localSheetId="18" hidden="1">#REF!</definedName>
    <definedName name="BExD6CQA7UMJBXV7AIFAIHUF2ICX" hidden="1">#REF!</definedName>
    <definedName name="BExD6FKVK8WJWNYPVENR7Q8Q30PK" localSheetId="18" hidden="1">#REF!</definedName>
    <definedName name="BExD6FKVK8WJWNYPVENR7Q8Q30PK" hidden="1">#REF!</definedName>
    <definedName name="BExD6GMP0LK8WKVWMIT1NNH8CHLF" localSheetId="18" hidden="1">#REF!</definedName>
    <definedName name="BExD6GMP0LK8WKVWMIT1NNH8CHLF" hidden="1">#REF!</definedName>
    <definedName name="BExD6H2TE0WWAUIWVSSCLPZ6B88N" localSheetId="18" hidden="1">#REF!</definedName>
    <definedName name="BExD6H2TE0WWAUIWVSSCLPZ6B88N" hidden="1">#REF!</definedName>
    <definedName name="BExD6IKQHK6BAYQM4S5BEVL56Z8X" localSheetId="18" hidden="1">#REF!</definedName>
    <definedName name="BExD6IKQHK6BAYQM4S5BEVL56Z8X" hidden="1">#REF!</definedName>
    <definedName name="BExD71LTOE015TV5RSAHM8NT8GVW" localSheetId="18" hidden="1">#REF!</definedName>
    <definedName name="BExD71LTOE015TV5RSAHM8NT8GVW" hidden="1">#REF!</definedName>
    <definedName name="BExD73USXVADC7EHGHVTQNCT06ZA" localSheetId="18" hidden="1">#REF!</definedName>
    <definedName name="BExD73USXVADC7EHGHVTQNCT06ZA" hidden="1">#REF!</definedName>
    <definedName name="BExD7BHVRBZ6463MAK6KNCZQQAZL" localSheetId="18" hidden="1">#REF!</definedName>
    <definedName name="BExD7BHVRBZ6463MAK6KNCZQQAZL" hidden="1">#REF!</definedName>
    <definedName name="BExD7GAI1HJ9MD4ZU26MDRDS4E2B" localSheetId="18" hidden="1">#REF!</definedName>
    <definedName name="BExD7GAI1HJ9MD4ZU26MDRDS4E2B" hidden="1">#REF!</definedName>
    <definedName name="BExD7GAIGULTB3YHM1OS9RBQOTEC" localSheetId="18" hidden="1">#REF!</definedName>
    <definedName name="BExD7GAIGULTB3YHM1OS9RBQOTEC" hidden="1">#REF!</definedName>
    <definedName name="BExD7IE1DHIS52UFDCTSKPJQNRD5" localSheetId="18" hidden="1">#REF!</definedName>
    <definedName name="BExD7IE1DHIS52UFDCTSKPJQNRD5" hidden="1">#REF!</definedName>
    <definedName name="BExD7IUBGUWHYC9UNZ1IY5XFYKQN" localSheetId="18" hidden="1">#REF!</definedName>
    <definedName name="BExD7IUBGUWHYC9UNZ1IY5XFYKQN" hidden="1">#REF!</definedName>
    <definedName name="BExD7JQOJ35HGL8U2OCEI2P2JT7I" localSheetId="18" hidden="1">#REF!</definedName>
    <definedName name="BExD7JQOJ35HGL8U2OCEI2P2JT7I" hidden="1">#REF!</definedName>
    <definedName name="BExD7KSDKNDNH95NDT3S7GM3MUU2" localSheetId="18" hidden="1">#REF!</definedName>
    <definedName name="BExD7KSDKNDNH95NDT3S7GM3MUU2" hidden="1">#REF!</definedName>
    <definedName name="BExD7N6P5ERNDX7C0TYFQOP08EQQ" localSheetId="18" hidden="1">#REF!</definedName>
    <definedName name="BExD7N6P5ERNDX7C0TYFQOP08EQQ" hidden="1">#REF!</definedName>
    <definedName name="BExD87EVTIE7IAHSBAD70MNJUTK8" localSheetId="18" hidden="1">#REF!</definedName>
    <definedName name="BExD87EVTIE7IAHSBAD70MNJUTK8" hidden="1">#REF!</definedName>
    <definedName name="BExD8H5O087KQVWIVPUUID5VMGMS" localSheetId="18" hidden="1">#REF!</definedName>
    <definedName name="BExD8H5O087KQVWIVPUUID5VMGMS" hidden="1">#REF!</definedName>
    <definedName name="BExD8OCLZMFN5K3VZYI4Q4ITVKUA" localSheetId="18" hidden="1">#REF!</definedName>
    <definedName name="BExD8OCLZMFN5K3VZYI4Q4ITVKUA" hidden="1">#REF!</definedName>
    <definedName name="BExD8UY01RLLF0MGPUZLE6EXR9AC" localSheetId="18" hidden="1">#REF!</definedName>
    <definedName name="BExD8UY01RLLF0MGPUZLE6EXR9AC" hidden="1">#REF!</definedName>
    <definedName name="BExD90MZC8CFEENJPJGQXGWBZL33" localSheetId="18" hidden="1">#REF!</definedName>
    <definedName name="BExD90MZC8CFEENJPJGQXGWBZL33" hidden="1">#REF!</definedName>
    <definedName name="BExD93C1R6LC0631ECHVFYH0R0PD" localSheetId="18" hidden="1">#REF!</definedName>
    <definedName name="BExD93C1R6LC0631ECHVFYH0R0PD" hidden="1">#REF!</definedName>
    <definedName name="BExD97TXIO0COVNN4OH3DEJ33YLM" localSheetId="18" hidden="1">#REF!</definedName>
    <definedName name="BExD97TXIO0COVNN4OH3DEJ33YLM" hidden="1">#REF!</definedName>
    <definedName name="BExD99RZ1RFIMK6O1ZHSPJ68X9Y5" localSheetId="18" hidden="1">#REF!</definedName>
    <definedName name="BExD99RZ1RFIMK6O1ZHSPJ68X9Y5" hidden="1">#REF!</definedName>
    <definedName name="BExD9C0ZMLX1WR2QR1YPWX15IH8W" localSheetId="18" hidden="1">'[38]10.08.3 - 2008 Expense - TDBU'!#REF!</definedName>
    <definedName name="BExD9C0ZMLX1WR2QR1YPWX15IH8W" hidden="1">'[38]10.08.3 - 2008 Expense - TDBU'!#REF!</definedName>
    <definedName name="BExD9L0ID3VSOU609GKWYTA5BFMA" localSheetId="18" hidden="1">#REF!</definedName>
    <definedName name="BExD9L0ID3VSOU609GKWYTA5BFMA" hidden="1">#REF!</definedName>
    <definedName name="BExD9M7SEMG0JK2FUTTZXWIEBTKB" localSheetId="18" hidden="1">#REF!</definedName>
    <definedName name="BExD9M7SEMG0JK2FUTTZXWIEBTKB" hidden="1">#REF!</definedName>
    <definedName name="BExD9MNYBYB1AICQL5165G472IE2" localSheetId="18" hidden="1">#REF!</definedName>
    <definedName name="BExD9MNYBYB1AICQL5165G472IE2" hidden="1">#REF!</definedName>
    <definedName name="BExD9PNSYT7GASEGUVL48MUQ02WO" localSheetId="18" hidden="1">#REF!</definedName>
    <definedName name="BExD9PNSYT7GASEGUVL48MUQ02WO" hidden="1">#REF!</definedName>
    <definedName name="BExD9TK2MIWFH5SKUYU9ZKF4NPHQ" localSheetId="18" hidden="1">#REF!</definedName>
    <definedName name="BExD9TK2MIWFH5SKUYU9ZKF4NPHQ" hidden="1">#REF!</definedName>
    <definedName name="BExDA2JS3GCJ8M5I4XF4ZMYZ4BXT" localSheetId="18" hidden="1">#REF!</definedName>
    <definedName name="BExDA2JS3GCJ8M5I4XF4ZMYZ4BXT" hidden="1">#REF!</definedName>
    <definedName name="BExDA6LD9061UULVKUUI4QP8SK13" localSheetId="18" hidden="1">#REF!</definedName>
    <definedName name="BExDA6LD9061UULVKUUI4QP8SK13" hidden="1">#REF!</definedName>
    <definedName name="BExDA7SHULP5GGGVSZFK3FMN833U" localSheetId="18" hidden="1">#REF!</definedName>
    <definedName name="BExDA7SHULP5GGGVSZFK3FMN833U" hidden="1">#REF!</definedName>
    <definedName name="BExDABE0KA94036RVJKMXL7GB30N" localSheetId="18" hidden="1">#REF!</definedName>
    <definedName name="BExDABE0KA94036RVJKMXL7GB30N" hidden="1">#REF!</definedName>
    <definedName name="BExDAGMVMNLQ6QXASB9R6D8DIT12" localSheetId="18" hidden="1">#REF!</definedName>
    <definedName name="BExDAGMVMNLQ6QXASB9R6D8DIT12" hidden="1">#REF!</definedName>
    <definedName name="BExDAYBHU9ADLXI8VRC7F608RVGM" localSheetId="18" hidden="1">#REF!</definedName>
    <definedName name="BExDAYBHU9ADLXI8VRC7F608RVGM" hidden="1">#REF!</definedName>
    <definedName name="BExDBDR1XR0FV0CYUCB2OJ7CJCZU" localSheetId="18" hidden="1">#REF!</definedName>
    <definedName name="BExDBDR1XR0FV0CYUCB2OJ7CJCZU" hidden="1">#REF!</definedName>
    <definedName name="BExDBO8QK1FUFVLO07NZ0BZ9BKA0" localSheetId="18" hidden="1">#REF!</definedName>
    <definedName name="BExDBO8QK1FUFVLO07NZ0BZ9BKA0" hidden="1">#REF!</definedName>
    <definedName name="BExDBRJDI7W1042W6UYNA12BZGBJ" localSheetId="18" hidden="1">#REF!</definedName>
    <definedName name="BExDBRJDI7W1042W6UYNA12BZGBJ" hidden="1">#REF!</definedName>
    <definedName name="BExDBY4R8EXLUENLCDFC4YRRVQPS" localSheetId="18" hidden="1">#REF!</definedName>
    <definedName name="BExDBY4R8EXLUENLCDFC4YRRVQPS" hidden="1">#REF!</definedName>
    <definedName name="BExDC7F818VN0S18ID7XRCRVYPJ4" localSheetId="18" hidden="1">#REF!</definedName>
    <definedName name="BExDC7F818VN0S18ID7XRCRVYPJ4" hidden="1">#REF!</definedName>
    <definedName name="BExDCL7K96PC9VZYB70ZW3QPVIJE" localSheetId="18" hidden="1">#REF!</definedName>
    <definedName name="BExDCL7K96PC9VZYB70ZW3QPVIJE" hidden="1">#REF!</definedName>
    <definedName name="BExDCP3UZ3C2O4C1F7KMU0Z9U32N" localSheetId="18" hidden="1">#REF!</definedName>
    <definedName name="BExDCP3UZ3C2O4C1F7KMU0Z9U32N" hidden="1">#REF!</definedName>
    <definedName name="BExEOBX3WECDMYCV9RLN49APTXMM" localSheetId="18" hidden="1">#REF!</definedName>
    <definedName name="BExEOBX3WECDMYCV9RLN49APTXMM" hidden="1">#REF!</definedName>
    <definedName name="BExEOKLZRPEMPJO02S4EGHZXAWN3" localSheetId="18" hidden="1">#REF!</definedName>
    <definedName name="BExEOKLZRPEMPJO02S4EGHZXAWN3" hidden="1">#REF!</definedName>
    <definedName name="BExEP4E4F36662JDI0TOD85OP7X9" localSheetId="18" hidden="1">#REF!</definedName>
    <definedName name="BExEP4E4F36662JDI0TOD85OP7X9" hidden="1">#REF!</definedName>
    <definedName name="BExEPN9VIYI0FVL0HLZQXJFO6TT0" localSheetId="18" hidden="1">#REF!</definedName>
    <definedName name="BExEPN9VIYI0FVL0HLZQXJFO6TT0" hidden="1">#REF!</definedName>
    <definedName name="BExEPYT6VDSMR8MU2341Q5GM2Y9V" localSheetId="18" hidden="1">#REF!</definedName>
    <definedName name="BExEPYT6VDSMR8MU2341Q5GM2Y9V" hidden="1">#REF!</definedName>
    <definedName name="BExEQ2ENYLMY8K1796XBB31CJHNN" localSheetId="18" hidden="1">#REF!</definedName>
    <definedName name="BExEQ2ENYLMY8K1796XBB31CJHNN" hidden="1">#REF!</definedName>
    <definedName name="BExEQ2PFE4N40LEPGDPS90WDL6BN" localSheetId="18" hidden="1">#REF!</definedName>
    <definedName name="BExEQ2PFE4N40LEPGDPS90WDL6BN" hidden="1">#REF!</definedName>
    <definedName name="BExEQ2PFURT24NQYGYVE8NKX1EGA" localSheetId="18" hidden="1">#REF!</definedName>
    <definedName name="BExEQ2PFURT24NQYGYVE8NKX1EGA" hidden="1">#REF!</definedName>
    <definedName name="BExEQB8ZWXO6IIGOEPWTLOJGE2NR" localSheetId="18" hidden="1">#REF!</definedName>
    <definedName name="BExEQB8ZWXO6IIGOEPWTLOJGE2NR" hidden="1">#REF!</definedName>
    <definedName name="BExEQBZX0EL6LIKPY01197ACK65H" localSheetId="18" hidden="1">#REF!</definedName>
    <definedName name="BExEQBZX0EL6LIKPY01197ACK65H" hidden="1">#REF!</definedName>
    <definedName name="BExEQDXZALJLD4OBF74IKZBR13SR" localSheetId="18" hidden="1">#REF!</definedName>
    <definedName name="BExEQDXZALJLD4OBF74IKZBR13SR" hidden="1">#REF!</definedName>
    <definedName name="BExEQE3GC6W9CGTSGR7X502XUI5L" localSheetId="18" hidden="1">#REF!</definedName>
    <definedName name="BExEQE3GC6W9CGTSGR7X502XUI5L" hidden="1">#REF!</definedName>
    <definedName name="BExEQFLE2RPWGMWQAI4JMKUEFRPT" localSheetId="18" hidden="1">#REF!</definedName>
    <definedName name="BExEQFLE2RPWGMWQAI4JMKUEFRPT" hidden="1">#REF!</definedName>
    <definedName name="BExEQK38GYRBUH7XFJUH04UET47Q" localSheetId="18" hidden="1">#REF!</definedName>
    <definedName name="BExEQK38GYRBUH7XFJUH04UET47Q" hidden="1">#REF!</definedName>
    <definedName name="BExEQKE1O2TX2P7ZGJMB9VWDXWO4" localSheetId="18" hidden="1">#REF!</definedName>
    <definedName name="BExEQKE1O2TX2P7ZGJMB9VWDXWO4" hidden="1">#REF!</definedName>
    <definedName name="BExEQTZAP8R69U31W4LKGTKKGKQE" localSheetId="18" hidden="1">#REF!</definedName>
    <definedName name="BExEQTZAP8R69U31W4LKGTKKGKQE" hidden="1">#REF!</definedName>
    <definedName name="BExEQU4RR1SZE5XJ90D8ZQ8KRZFG" localSheetId="18" hidden="1">#REF!</definedName>
    <definedName name="BExEQU4RR1SZE5XJ90D8ZQ8KRZFG" hidden="1">#REF!</definedName>
    <definedName name="BExER2O72H1F9WV6S1J04C15PXX7" localSheetId="18" hidden="1">#REF!</definedName>
    <definedName name="BExER2O72H1F9WV6S1J04C15PXX7" hidden="1">#REF!</definedName>
    <definedName name="BExERFEPB2LP5DWH3DNZJF8R0AK9" localSheetId="18" hidden="1">#REF!</definedName>
    <definedName name="BExERFEPB2LP5DWH3DNZJF8R0AK9" hidden="1">#REF!</definedName>
    <definedName name="BExERRUIKIOATPZ9U4HQ0V52RJAU" localSheetId="18" hidden="1">#REF!</definedName>
    <definedName name="BExERRUIKIOATPZ9U4HQ0V52RJAU" hidden="1">#REF!</definedName>
    <definedName name="BExERSANFNM1O7T65PC5MJ301YET" localSheetId="18" hidden="1">#REF!</definedName>
    <definedName name="BExERSANFNM1O7T65PC5MJ301YET" hidden="1">#REF!</definedName>
    <definedName name="BExERTNAJZ59DKI5JCRPJKMWW067" localSheetId="18" hidden="1">#REF!</definedName>
    <definedName name="BExERTNAJZ59DKI5JCRPJKMWW067" hidden="1">#REF!</definedName>
    <definedName name="BExERWCEBKQRYWRQLYJ4UCMMKTHG" localSheetId="18" hidden="1">[39]Table!#REF!</definedName>
    <definedName name="BExERWCEBKQRYWRQLYJ4UCMMKTHG" hidden="1">[39]Table!#REF!</definedName>
    <definedName name="BExES1QK2RJM42AWEVW7RIMFEW0F" localSheetId="18" hidden="1">#REF!</definedName>
    <definedName name="BExES1QK2RJM42AWEVW7RIMFEW0F" hidden="1">#REF!</definedName>
    <definedName name="BExES44RHHDL3V7FLV6M20834WF1" localSheetId="18" hidden="1">#REF!</definedName>
    <definedName name="BExES44RHHDL3V7FLV6M20834WF1" hidden="1">#REF!</definedName>
    <definedName name="BExES4A7VE2X3RYYTVRLKZD4I7WU" localSheetId="18" hidden="1">#REF!</definedName>
    <definedName name="BExES4A7VE2X3RYYTVRLKZD4I7WU" hidden="1">#REF!</definedName>
    <definedName name="BExES6ZC8R7PHJ21OVJFLIR7DY30" localSheetId="18" hidden="1">#REF!</definedName>
    <definedName name="BExES6ZC8R7PHJ21OVJFLIR7DY30" hidden="1">#REF!</definedName>
    <definedName name="BExESEH25TCNEETUCSRK8DYHROYY" localSheetId="18" hidden="1">#REF!</definedName>
    <definedName name="BExESEH25TCNEETUCSRK8DYHROYY" hidden="1">#REF!</definedName>
    <definedName name="BExESMKD95A649M0WRSG6CXXP326" localSheetId="18" hidden="1">#REF!</definedName>
    <definedName name="BExESMKD95A649M0WRSG6CXXP326" hidden="1">#REF!</definedName>
    <definedName name="BExESR27ZXJG5VMY4PR9D940VS7T" localSheetId="18" hidden="1">#REF!</definedName>
    <definedName name="BExESR27ZXJG5VMY4PR9D940VS7T" hidden="1">#REF!</definedName>
    <definedName name="BExESZ03KXL8DQ2591HLR56ZML94" localSheetId="18" hidden="1">#REF!</definedName>
    <definedName name="BExESZ03KXL8DQ2591HLR56ZML94" hidden="1">#REF!</definedName>
    <definedName name="BExESZAW5N443NRTKIP59OEI1CR6" localSheetId="18" hidden="1">#REF!</definedName>
    <definedName name="BExESZAW5N443NRTKIP59OEI1CR6" hidden="1">#REF!</definedName>
    <definedName name="BExET3HXQ60A4O2OLKX8QNXRI6LQ" localSheetId="18" hidden="1">#REF!</definedName>
    <definedName name="BExET3HXQ60A4O2OLKX8QNXRI6LQ" hidden="1">#REF!</definedName>
    <definedName name="BExET3SPX08PMIJ6NN1UTG16Y6O2" localSheetId="18" hidden="1">#REF!</definedName>
    <definedName name="BExET3SPX08PMIJ6NN1UTG16Y6O2" hidden="1">#REF!</definedName>
    <definedName name="BExETA3B1FCIOA80H94K90FWXQKE" localSheetId="18" hidden="1">#REF!</definedName>
    <definedName name="BExETA3B1FCIOA80H94K90FWXQKE" hidden="1">#REF!</definedName>
    <definedName name="BExETAZOYT4CJIT8RRKC9F2HJG1D" localSheetId="18" hidden="1">#REF!</definedName>
    <definedName name="BExETAZOYT4CJIT8RRKC9F2HJG1D" hidden="1">#REF!</definedName>
    <definedName name="BExETDZJZBM897WV9SJ54R7KH7MG" localSheetId="18" hidden="1">#REF!</definedName>
    <definedName name="BExETDZJZBM897WV9SJ54R7KH7MG" hidden="1">#REF!</definedName>
    <definedName name="BExETDZKK8E89XXW4SLL9AY29YEZ" localSheetId="18" hidden="1">#REF!</definedName>
    <definedName name="BExETDZKK8E89XXW4SLL9AY29YEZ" hidden="1">#REF!</definedName>
    <definedName name="BExETF6QD5A9GEINE1KZRRC2LXWM" localSheetId="18" hidden="1">#REF!</definedName>
    <definedName name="BExETF6QD5A9GEINE1KZRRC2LXWM" hidden="1">#REF!</definedName>
    <definedName name="BExETQ9XRXLUACN82805SPSPNKHI" localSheetId="18" hidden="1">#REF!</definedName>
    <definedName name="BExETQ9XRXLUACN82805SPSPNKHI" hidden="1">#REF!</definedName>
    <definedName name="BExETR0YRMOR63E6DHLEHV9QVVON" localSheetId="18" hidden="1">#REF!</definedName>
    <definedName name="BExETR0YRMOR63E6DHLEHV9QVVON" hidden="1">#REF!</definedName>
    <definedName name="BExETU66ISCWFE06X0BBMH4H32HS" localSheetId="18" hidden="1">#REF!</definedName>
    <definedName name="BExETU66ISCWFE06X0BBMH4H32HS" hidden="1">#REF!</definedName>
    <definedName name="BExETVTGY38YXYYF7N73OYN6FYY3" localSheetId="18" hidden="1">#REF!</definedName>
    <definedName name="BExETVTGY38YXYYF7N73OYN6FYY3" hidden="1">#REF!</definedName>
    <definedName name="BExEUNE4T242Y59C6MS28MXEUGCP" localSheetId="18" hidden="1">#REF!</definedName>
    <definedName name="BExEUNE4T242Y59C6MS28MXEUGCP" hidden="1">#REF!</definedName>
    <definedName name="BExEV1H9B1FRT8LPRHN7ODLAOI8T" localSheetId="18" hidden="1">'[38]10.08.4 -2008 Capital'!#REF!</definedName>
    <definedName name="BExEV1H9B1FRT8LPRHN7ODLAOI8T" hidden="1">'[38]10.08.4 -2008 Capital'!#REF!</definedName>
    <definedName name="BExEV2TP7NA3ZR6RJGH5ER370OUM" localSheetId="18" hidden="1">#REF!</definedName>
    <definedName name="BExEV2TP7NA3ZR6RJGH5ER370OUM" hidden="1">#REF!</definedName>
    <definedName name="BExEV69USLNYO2QRJRC0J92XUF00" localSheetId="18" hidden="1">#REF!</definedName>
    <definedName name="BExEV69USLNYO2QRJRC0J92XUF00" hidden="1">#REF!</definedName>
    <definedName name="BExEV6KNTQOCFD7GV726XQEVQ7R6" localSheetId="18" hidden="1">#REF!</definedName>
    <definedName name="BExEV6KNTQOCFD7GV726XQEVQ7R6" hidden="1">#REF!</definedName>
    <definedName name="BExEV6VGM4POO9QT9KH3QA3VYCWM" localSheetId="18" hidden="1">#REF!</definedName>
    <definedName name="BExEV6VGM4POO9QT9KH3QA3VYCWM" hidden="1">#REF!</definedName>
    <definedName name="BExEV7MBFVP1I7TO351C06LT5IXR" localSheetId="18" hidden="1">#REF!</definedName>
    <definedName name="BExEV7MBFVP1I7TO351C06LT5IXR" hidden="1">#REF!</definedName>
    <definedName name="BExEVET98G3FU6QBF9LHYWSAMV0O" localSheetId="18" hidden="1">#REF!</definedName>
    <definedName name="BExEVET98G3FU6QBF9LHYWSAMV0O" hidden="1">#REF!</definedName>
    <definedName name="BExEVNCUT0PDUYNJH7G6BSEWZOT2" localSheetId="18" hidden="1">#REF!</definedName>
    <definedName name="BExEVNCUT0PDUYNJH7G6BSEWZOT2" hidden="1">#REF!</definedName>
    <definedName name="BExEVPGF4V5J0WQRZKUM8F9TTKZJ" localSheetId="18" hidden="1">#REF!</definedName>
    <definedName name="BExEVPGF4V5J0WQRZKUM8F9TTKZJ" hidden="1">#REF!</definedName>
    <definedName name="BExEVPWH8S9GER9M14SPIT6XZ8SG" localSheetId="18" hidden="1">#REF!</definedName>
    <definedName name="BExEVPWH8S9GER9M14SPIT6XZ8SG" hidden="1">#REF!</definedName>
    <definedName name="BExEVSLKRULT27602UIM13PGVL2R" localSheetId="18" hidden="1">#REF!</definedName>
    <definedName name="BExEVSLKRULT27602UIM13PGVL2R" hidden="1">#REF!</definedName>
    <definedName name="BExEVVLIEVWYRF2UUC1H0H5QU1CP" localSheetId="18" hidden="1">#REF!</definedName>
    <definedName name="BExEVVLIEVWYRF2UUC1H0H5QU1CP" hidden="1">#REF!</definedName>
    <definedName name="BExEVWCKO8T84GW9Z3X47915XKSH" localSheetId="18" hidden="1">#REF!</definedName>
    <definedName name="BExEVWCKO8T84GW9Z3X47915XKSH" hidden="1">#REF!</definedName>
    <definedName name="BExEVZSJWMZ5L2ZE7AZC57CXKW6T" localSheetId="18" hidden="1">#REF!</definedName>
    <definedName name="BExEVZSJWMZ5L2ZE7AZC57CXKW6T" hidden="1">#REF!</definedName>
    <definedName name="BExEW0JL1GFFCXMDGW54CI7Y8FZN" localSheetId="18" hidden="1">#REF!</definedName>
    <definedName name="BExEW0JL1GFFCXMDGW54CI7Y8FZN" hidden="1">#REF!</definedName>
    <definedName name="BExEW5SCJJRAF57MFJ81MB2U6K1N" localSheetId="18" hidden="1">'[38]10.08.4 -2008 Capital'!#REF!</definedName>
    <definedName name="BExEW5SCJJRAF57MFJ81MB2U6K1N" hidden="1">'[38]10.08.4 -2008 Capital'!#REF!</definedName>
    <definedName name="BExEW68M9WL8214QH9C7VCK7BN08" localSheetId="18" hidden="1">#REF!</definedName>
    <definedName name="BExEW68M9WL8214QH9C7VCK7BN08" hidden="1">#REF!</definedName>
    <definedName name="BExEW8C5SY1NQL4BKYZVXQ6JPR0W" localSheetId="18" hidden="1">#REF!</definedName>
    <definedName name="BExEW8C5SY1NQL4BKYZVXQ6JPR0W" hidden="1">#REF!</definedName>
    <definedName name="BExEW8HFKH6F47KIHYBDRUEFZ2ZZ" localSheetId="18" hidden="1">#REF!</definedName>
    <definedName name="BExEW8HFKH6F47KIHYBDRUEFZ2ZZ" hidden="1">#REF!</definedName>
    <definedName name="BExEWLO75K95C6IRKHXSP7VP81T4" localSheetId="18" hidden="1">#REF!</definedName>
    <definedName name="BExEWLO75K95C6IRKHXSP7VP81T4" hidden="1">#REF!</definedName>
    <definedName name="BExEWNBGQS1U2LW3W84T4LSJ9K00" localSheetId="18" hidden="1">#REF!</definedName>
    <definedName name="BExEWNBGQS1U2LW3W84T4LSJ9K00" hidden="1">#REF!</definedName>
    <definedName name="BExEWO7STL7HNZSTY8VQBPTX1WK6" localSheetId="18" hidden="1">#REF!</definedName>
    <definedName name="BExEWO7STL7HNZSTY8VQBPTX1WK6" hidden="1">#REF!</definedName>
    <definedName name="BExEWQ0M1N3KMKTDJ73H10QSG4W1" localSheetId="18" hidden="1">#REF!</definedName>
    <definedName name="BExEWQ0M1N3KMKTDJ73H10QSG4W1" hidden="1">#REF!</definedName>
    <definedName name="BExEWRTB911TBBZNA61Y44XXUP7N" localSheetId="18" hidden="1">#REF!</definedName>
    <definedName name="BExEWRTB911TBBZNA61Y44XXUP7N" hidden="1">#REF!</definedName>
    <definedName name="BExEWY3WYCWEMX9F15OWWUSC6ITZ" localSheetId="18" hidden="1">#REF!</definedName>
    <definedName name="BExEWY3WYCWEMX9F15OWWUSC6ITZ" hidden="1">#REF!</definedName>
    <definedName name="BExEX25M63XO5LQD9ZS2VHQ0U8SR" localSheetId="18" hidden="1">#REF!</definedName>
    <definedName name="BExEX25M63XO5LQD9ZS2VHQ0U8SR" hidden="1">#REF!</definedName>
    <definedName name="BExEX85F3OSW8NSCYGYPS9372Z1Q" localSheetId="18" hidden="1">#REF!</definedName>
    <definedName name="BExEX85F3OSW8NSCYGYPS9372Z1Q" hidden="1">#REF!</definedName>
    <definedName name="BExEX9HWY2G6928ZVVVQF77QCM2C" localSheetId="18" hidden="1">#REF!</definedName>
    <definedName name="BExEX9HWY2G6928ZVVVQF77QCM2C" hidden="1">#REF!</definedName>
    <definedName name="BExEXBQWAYKMVBRJRHB8PFCSYFVN" localSheetId="18" hidden="1">#REF!</definedName>
    <definedName name="BExEXBQWAYKMVBRJRHB8PFCSYFVN" hidden="1">#REF!</definedName>
    <definedName name="BExEXRBZ0DI9E2UFLLKYWGN66B61" localSheetId="18" hidden="1">#REF!</definedName>
    <definedName name="BExEXRBZ0DI9E2UFLLKYWGN66B61" hidden="1">#REF!</definedName>
    <definedName name="BExEY3GVGXSA8OTWWVC0OOM3N7EO" localSheetId="18" hidden="1">#REF!</definedName>
    <definedName name="BExEY3GVGXSA8OTWWVC0OOM3N7EO" hidden="1">#REF!</definedName>
    <definedName name="BExEYLG9FL9V1JPPNZ3FUDNSEJ4V" localSheetId="18" hidden="1">#REF!</definedName>
    <definedName name="BExEYLG9FL9V1JPPNZ3FUDNSEJ4V" hidden="1">#REF!</definedName>
    <definedName name="BExEYOW8C1B3OUUCIGEC7L8OOW1Z" localSheetId="18" hidden="1">#REF!</definedName>
    <definedName name="BExEYOW8C1B3OUUCIGEC7L8OOW1Z" hidden="1">#REF!</definedName>
    <definedName name="BExEYUQJXZT6N5HJH8ACJF6SRWEE" localSheetId="18" hidden="1">#REF!</definedName>
    <definedName name="BExEYUQJXZT6N5HJH8ACJF6SRWEE" hidden="1">#REF!</definedName>
    <definedName name="BExEZ1S6VZCG01ZPLBSS9Z1SBOJ2" localSheetId="18" hidden="1">#REF!</definedName>
    <definedName name="BExEZ1S6VZCG01ZPLBSS9Z1SBOJ2" hidden="1">#REF!</definedName>
    <definedName name="BExEZGBFNJR8DLPN0V11AU22L6WY" localSheetId="18" hidden="1">#REF!</definedName>
    <definedName name="BExEZGBFNJR8DLPN0V11AU22L6WY" hidden="1">#REF!</definedName>
    <definedName name="BExF02Y3V3QEPO2XLDSK47APK9XJ" localSheetId="18" hidden="1">#REF!</definedName>
    <definedName name="BExF02Y3V3QEPO2XLDSK47APK9XJ" hidden="1">#REF!</definedName>
    <definedName name="BExF09OS91RT7N7IW8JLMZ121ZP3" localSheetId="18" hidden="1">#REF!</definedName>
    <definedName name="BExF09OS91RT7N7IW8JLMZ121ZP3" hidden="1">#REF!</definedName>
    <definedName name="BExF0JFE12J96ZPQZ2WHQZ66M1PC" localSheetId="18" hidden="1">#REF!</definedName>
    <definedName name="BExF0JFE12J96ZPQZ2WHQZ66M1PC" hidden="1">#REF!</definedName>
    <definedName name="BExF0LOEHV42P2DV7QL8O7HOQ3N9" localSheetId="18" hidden="1">#REF!</definedName>
    <definedName name="BExF0LOEHV42P2DV7QL8O7HOQ3N9" hidden="1">#REF!</definedName>
    <definedName name="BExF0MVJ4YGAIOT97BSBZTKKMJLO" localSheetId="18" hidden="1">#REF!</definedName>
    <definedName name="BExF0MVJ4YGAIOT97BSBZTKKMJLO" hidden="1">#REF!</definedName>
    <definedName name="BExF0WRM9VO25RLSO03ZOCE8H7K5" localSheetId="18" hidden="1">#REF!</definedName>
    <definedName name="BExF0WRM9VO25RLSO03ZOCE8H7K5" hidden="1">#REF!</definedName>
    <definedName name="BExF0ZRI7W4RSLIDLHTSM0AWXO3S" localSheetId="18" hidden="1">#REF!</definedName>
    <definedName name="BExF0ZRI7W4RSLIDLHTSM0AWXO3S" hidden="1">#REF!</definedName>
    <definedName name="BExF15RBGKENVWZEFUPEK40YBRA7" localSheetId="18" hidden="1">#REF!</definedName>
    <definedName name="BExF15RBGKENVWZEFUPEK40YBRA7" hidden="1">#REF!</definedName>
    <definedName name="BExF19CT3MMZZ2T5EWMDNG3UOJ01" localSheetId="18" hidden="1">#REF!</definedName>
    <definedName name="BExF19CT3MMZZ2T5EWMDNG3UOJ01" hidden="1">#REF!</definedName>
    <definedName name="BExF1I6ZCNOTATBG3PZ1RGSJ7JEC" localSheetId="18" hidden="1">#REF!</definedName>
    <definedName name="BExF1I6ZCNOTATBG3PZ1RGSJ7JEC" hidden="1">#REF!</definedName>
    <definedName name="BExF1M38U6NX17YJA8YU359B5Z4M" localSheetId="18" hidden="1">#REF!</definedName>
    <definedName name="BExF1M38U6NX17YJA8YU359B5Z4M" hidden="1">#REF!</definedName>
    <definedName name="BExF1MU4W3NPEY0OHRDWP5IANCBB" localSheetId="18" hidden="1">#REF!</definedName>
    <definedName name="BExF1MU4W3NPEY0OHRDWP5IANCBB" hidden="1">#REF!</definedName>
    <definedName name="BExF1MZN8MWMOKOARHJ1QAF9HPGT" localSheetId="18" hidden="1">#REF!</definedName>
    <definedName name="BExF1MZN8MWMOKOARHJ1QAF9HPGT" hidden="1">#REF!</definedName>
    <definedName name="BExF1US4ZIQYSU5LBFYNRA9N0K2O" localSheetId="18" hidden="1">#REF!</definedName>
    <definedName name="BExF1US4ZIQYSU5LBFYNRA9N0K2O" hidden="1">#REF!</definedName>
    <definedName name="BExF1Z9Z270BYA12GL2T6GSF2ZTY" localSheetId="18" hidden="1">#REF!</definedName>
    <definedName name="BExF1Z9Z270BYA12GL2T6GSF2ZTY" hidden="1">#REF!</definedName>
    <definedName name="BExF29MBQUXJYOPZW1LVIKUJ4C01" localSheetId="18" hidden="1">#REF!</definedName>
    <definedName name="BExF29MBQUXJYOPZW1LVIKUJ4C01" hidden="1">#REF!</definedName>
    <definedName name="BExF2CWZN6E87RGTBMD4YQI2QT7R" localSheetId="18" hidden="1">#REF!</definedName>
    <definedName name="BExF2CWZN6E87RGTBMD4YQI2QT7R" hidden="1">#REF!</definedName>
    <definedName name="BExF2DYO1WQ7GMXSTAQRDBW1NSFG" localSheetId="18" hidden="1">#REF!</definedName>
    <definedName name="BExF2DYO1WQ7GMXSTAQRDBW1NSFG" hidden="1">#REF!</definedName>
    <definedName name="BExF2MSVB7MZZMDR2SCNEYJX21AU" localSheetId="18" hidden="1">#REF!</definedName>
    <definedName name="BExF2MSVB7MZZMDR2SCNEYJX21AU" hidden="1">#REF!</definedName>
    <definedName name="BExF2MSWNUY9Z6BZJQZ538PPTION" localSheetId="18" hidden="1">#REF!</definedName>
    <definedName name="BExF2MSWNUY9Z6BZJQZ538PPTION" hidden="1">#REF!</definedName>
    <definedName name="BExF2QZYWHTYGUTTXR15CKCV3LS7" localSheetId="18" hidden="1">#REF!</definedName>
    <definedName name="BExF2QZYWHTYGUTTXR15CKCV3LS7" hidden="1">#REF!</definedName>
    <definedName name="BExF2T8Y6TSJ74RMSZOA9CEH4OZ6" localSheetId="18" hidden="1">#REF!</definedName>
    <definedName name="BExF2T8Y6TSJ74RMSZOA9CEH4OZ6" hidden="1">#REF!</definedName>
    <definedName name="BExF31N3YM4F37EOOY8M8VI1KXN8" localSheetId="18" hidden="1">#REF!</definedName>
    <definedName name="BExF31N3YM4F37EOOY8M8VI1KXN8" hidden="1">#REF!</definedName>
    <definedName name="BExF37C1YKBT79Z9SOJAG5MXQGTU" localSheetId="18" hidden="1">#REF!</definedName>
    <definedName name="BExF37C1YKBT79Z9SOJAG5MXQGTU" hidden="1">#REF!</definedName>
    <definedName name="BExF3A6HPA6DGYALZNHHJPMCUYZR" localSheetId="18" hidden="1">#REF!</definedName>
    <definedName name="BExF3A6HPA6DGYALZNHHJPMCUYZR" hidden="1">#REF!</definedName>
    <definedName name="BExF3HDFSQD839XTC1DA8K1VHPZK" localSheetId="18" hidden="1">#REF!</definedName>
    <definedName name="BExF3HDFSQD839XTC1DA8K1VHPZK" hidden="1">#REF!</definedName>
    <definedName name="BExF3I9T44X7DV9HHV51DVDDPPZG" localSheetId="18" hidden="1">#REF!</definedName>
    <definedName name="BExF3I9T44X7DV9HHV51DVDDPPZG" hidden="1">#REF!</definedName>
    <definedName name="BExF3JMFX5DILOIFUDIO1HZUK875" localSheetId="18" hidden="1">#REF!</definedName>
    <definedName name="BExF3JMFX5DILOIFUDIO1HZUK875" hidden="1">#REF!</definedName>
    <definedName name="BExF3NO0RE1VBB19GCRR03V0B690" localSheetId="18" hidden="1">'[38]10.08.2 - 2008 Expense'!#REF!</definedName>
    <definedName name="BExF3NO0RE1VBB19GCRR03V0B690" hidden="1">'[38]10.08.2 - 2008 Expense'!#REF!</definedName>
    <definedName name="BExF3NTC4BGZEM6B87TCFX277QCS" localSheetId="18" hidden="1">#REF!</definedName>
    <definedName name="BExF3NTC4BGZEM6B87TCFX277QCS" hidden="1">#REF!</definedName>
    <definedName name="BExF3Q7NI90WT31QHYSJDIG0LLLJ" localSheetId="18" hidden="1">#REF!</definedName>
    <definedName name="BExF3Q7NI90WT31QHYSJDIG0LLLJ" hidden="1">#REF!</definedName>
    <definedName name="BExF3QD55TIY1MSBSRK9TUJKBEWO" localSheetId="18" hidden="1">#REF!</definedName>
    <definedName name="BExF3QD55TIY1MSBSRK9TUJKBEWO" hidden="1">#REF!</definedName>
    <definedName name="BExF3QT8J6RIF1L3R700MBSKIOKW" localSheetId="18" hidden="1">#REF!</definedName>
    <definedName name="BExF3QT8J6RIF1L3R700MBSKIOKW" hidden="1">#REF!</definedName>
    <definedName name="BExF3WT0ZHF3EL0ASMG2VZWM9G8I" localSheetId="18" hidden="1">#REF!</definedName>
    <definedName name="BExF3WT0ZHF3EL0ASMG2VZWM9G8I" hidden="1">#REF!</definedName>
    <definedName name="BExF42SSBVPMLK2UB3B7FPEIY9TU" localSheetId="18" hidden="1">#REF!</definedName>
    <definedName name="BExF42SSBVPMLK2UB3B7FPEIY9TU" hidden="1">#REF!</definedName>
    <definedName name="BExF4HXSWB50BKYPWA0HTT8W56H6" localSheetId="18" hidden="1">#REF!</definedName>
    <definedName name="BExF4HXSWB50BKYPWA0HTT8W56H6" hidden="1">#REF!</definedName>
    <definedName name="BExF4KHF04IWW4LQ95FHQPFE4Y9K" localSheetId="18" hidden="1">#REF!</definedName>
    <definedName name="BExF4KHF04IWW4LQ95FHQPFE4Y9K" hidden="1">#REF!</definedName>
    <definedName name="BExF4LU2NV3A47BCWPM3EZXUEH37" localSheetId="18" hidden="1">#REF!</definedName>
    <definedName name="BExF4LU2NV3A47BCWPM3EZXUEH37" hidden="1">#REF!</definedName>
    <definedName name="BExF4MVQM5Y0QRDLDFSKWWTF709C" localSheetId="18" hidden="1">#REF!</definedName>
    <definedName name="BExF4MVQM5Y0QRDLDFSKWWTF709C" hidden="1">#REF!</definedName>
    <definedName name="BExF4PVMZYV36E8HOYY06J81AMBI" localSheetId="18" hidden="1">#REF!</definedName>
    <definedName name="BExF4PVMZYV36E8HOYY06J81AMBI" hidden="1">#REF!</definedName>
    <definedName name="BExF4RZ6DOAJ22UKB3277ZIOU46S" localSheetId="18" hidden="1">#REF!</definedName>
    <definedName name="BExF4RZ6DOAJ22UKB3277ZIOU46S" hidden="1">#REF!</definedName>
    <definedName name="BExF4SF9NEX1FZE9N8EXT89PM54D" localSheetId="18" hidden="1">#REF!</definedName>
    <definedName name="BExF4SF9NEX1FZE9N8EXT89PM54D" hidden="1">#REF!</definedName>
    <definedName name="BExF52GTGP8MHGII4KJ8TJGR8W8U" localSheetId="18" hidden="1">#REF!</definedName>
    <definedName name="BExF52GTGP8MHGII4KJ8TJGR8W8U" hidden="1">#REF!</definedName>
    <definedName name="BExF57K7L3UC1I2FSAWURR4SN0UN" localSheetId="18" hidden="1">#REF!</definedName>
    <definedName name="BExF57K7L3UC1I2FSAWURR4SN0UN" hidden="1">#REF!</definedName>
    <definedName name="BExF5D96JEPDW6LV89G2REZJ1ES7" localSheetId="18" hidden="1">#REF!</definedName>
    <definedName name="BExF5D96JEPDW6LV89G2REZJ1ES7" hidden="1">#REF!</definedName>
    <definedName name="BExF5HR2GFV7O8LKG9SJ4BY78LYA" localSheetId="18" hidden="1">#REF!</definedName>
    <definedName name="BExF5HR2GFV7O8LKG9SJ4BY78LYA" hidden="1">#REF!</definedName>
    <definedName name="BExF5ZFO2A29GHWR5ES64Z9OS16J" localSheetId="18" hidden="1">#REF!</definedName>
    <definedName name="BExF5ZFO2A29GHWR5ES64Z9OS16J" hidden="1">#REF!</definedName>
    <definedName name="BExF63S045JO7H2ZJCBTBVH3SUIF" localSheetId="18" hidden="1">#REF!</definedName>
    <definedName name="BExF63S045JO7H2ZJCBTBVH3SUIF" hidden="1">#REF!</definedName>
    <definedName name="BExF642TEGTXCI9A61ZOONJCB0U1" localSheetId="18" hidden="1">#REF!</definedName>
    <definedName name="BExF642TEGTXCI9A61ZOONJCB0U1" hidden="1">#REF!</definedName>
    <definedName name="BExF66H4GVM169LVJ9EMCTORM8Q7" localSheetId="18" hidden="1">#REF!</definedName>
    <definedName name="BExF66H4GVM169LVJ9EMCTORM8Q7" hidden="1">#REF!</definedName>
    <definedName name="BExF6786I4LDI5XCLJEAUR1360PJ" localSheetId="18" hidden="1">#REF!</definedName>
    <definedName name="BExF6786I4LDI5XCLJEAUR1360PJ" hidden="1">#REF!</definedName>
    <definedName name="BExF67O951CF8UJF3KBDNR0E83C1" localSheetId="18" hidden="1">#REF!</definedName>
    <definedName name="BExF67O951CF8UJF3KBDNR0E83C1" hidden="1">#REF!</definedName>
    <definedName name="BExF6EV7I35NVMIJGYTB6E24YVPA" localSheetId="18" hidden="1">#REF!</definedName>
    <definedName name="BExF6EV7I35NVMIJGYTB6E24YVPA" hidden="1">#REF!</definedName>
    <definedName name="BExF6FGUF393KTMBT40S5BYAFG00" localSheetId="18" hidden="1">#REF!</definedName>
    <definedName name="BExF6FGUF393KTMBT40S5BYAFG00" hidden="1">#REF!</definedName>
    <definedName name="BExF6GNYXWY8A0SY4PW1B6KJMMTM" localSheetId="18" hidden="1">#REF!</definedName>
    <definedName name="BExF6GNYXWY8A0SY4PW1B6KJMMTM" hidden="1">#REF!</definedName>
    <definedName name="BExF6IB8K74Z0AFT05GPOKKZW7C9" localSheetId="18" hidden="1">#REF!</definedName>
    <definedName name="BExF6IB8K74Z0AFT05GPOKKZW7C9" hidden="1">#REF!</definedName>
    <definedName name="BExF6NUXJI11W2IAZNAM1QWC0459" localSheetId="18" hidden="1">#REF!</definedName>
    <definedName name="BExF6NUXJI11W2IAZNAM1QWC0459" hidden="1">#REF!</definedName>
    <definedName name="BExF6QUSYQJK98BYSLTE5MXT70P5" localSheetId="18" hidden="1">#REF!</definedName>
    <definedName name="BExF6QUSYQJK98BYSLTE5MXT70P5" hidden="1">#REF!</definedName>
    <definedName name="BExF6RR76KNVIXGJOVFO8GDILKGZ" localSheetId="18" hidden="1">#REF!</definedName>
    <definedName name="BExF6RR76KNVIXGJOVFO8GDILKGZ" hidden="1">#REF!</definedName>
    <definedName name="BExF6ZE8D5CMPJPRWT6S4HM56LPF" localSheetId="18" hidden="1">#REF!</definedName>
    <definedName name="BExF6ZE8D5CMPJPRWT6S4HM56LPF" hidden="1">#REF!</definedName>
    <definedName name="BExF76FV8SF7AJK7B35AL7VTZF6D" localSheetId="18" hidden="1">#REF!</definedName>
    <definedName name="BExF76FV8SF7AJK7B35AL7VTZF6D" hidden="1">#REF!</definedName>
    <definedName name="BExF7EOIMC1OYL1N7835KGOI0FIZ" localSheetId="18" hidden="1">#REF!</definedName>
    <definedName name="BExF7EOIMC1OYL1N7835KGOI0FIZ" hidden="1">#REF!</definedName>
    <definedName name="BExF7K88K7ASGV6RAOAGH52G04VR" localSheetId="18" hidden="1">#REF!</definedName>
    <definedName name="BExF7K88K7ASGV6RAOAGH52G04VR" hidden="1">#REF!</definedName>
    <definedName name="BExF7OVDRP3LHNAF2CX4V84CKKIR" localSheetId="18" hidden="1">#REF!</definedName>
    <definedName name="BExF7OVDRP3LHNAF2CX4V84CKKIR" hidden="1">#REF!</definedName>
    <definedName name="BExF7QO41X2A2SL8UXDNP99GY7U9" localSheetId="18" hidden="1">#REF!</definedName>
    <definedName name="BExF7QO41X2A2SL8UXDNP99GY7U9" hidden="1">#REF!</definedName>
    <definedName name="BExF7R9OJ83YUOQJTFS47QJFPBA6" localSheetId="18" hidden="1">#REF!</definedName>
    <definedName name="BExF7R9OJ83YUOQJTFS47QJFPBA6" hidden="1">#REF!</definedName>
    <definedName name="BExF7WD56YB3STK93BIQP3486ZEI" localSheetId="18" hidden="1">#REF!</definedName>
    <definedName name="BExF7WD56YB3STK93BIQP3486ZEI" hidden="1">#REF!</definedName>
    <definedName name="BExF80K6MCUWS9W99VRNYEN44QQZ" localSheetId="18" hidden="1">#REF!</definedName>
    <definedName name="BExF80K6MCUWS9W99VRNYEN44QQZ" hidden="1">#REF!</definedName>
    <definedName name="BExF81GI8B8WBHXFTET68A9358BR" localSheetId="18" hidden="1">#REF!</definedName>
    <definedName name="BExF81GI8B8WBHXFTET68A9358BR" hidden="1">#REF!</definedName>
    <definedName name="BExF87GAYMXKMUTK8SVUQ03Q8QZR" localSheetId="18" hidden="1">#REF!</definedName>
    <definedName name="BExF87GAYMXKMUTK8SVUQ03Q8QZR" hidden="1">#REF!</definedName>
    <definedName name="BExGKVQARCQ9KIFMMXBXEKHDTREN" localSheetId="18" hidden="1">'[38]10.08.5 - 2008 Capital - TDBU'!#REF!</definedName>
    <definedName name="BExGKVQARCQ9KIFMMXBXEKHDTREN" hidden="1">'[38]10.08.5 - 2008 Capital - TDBU'!#REF!</definedName>
    <definedName name="BExGL97US0Y3KXXASUTVR26XLT70" localSheetId="18" hidden="1">#REF!</definedName>
    <definedName name="BExGL97US0Y3KXXASUTVR26XLT70" hidden="1">#REF!</definedName>
    <definedName name="BExGLA47VYPH5Q19X9DS7CT55B4I" localSheetId="18" hidden="1">#REF!</definedName>
    <definedName name="BExGLA47VYPH5Q19X9DS7CT55B4I" hidden="1">#REF!</definedName>
    <definedName name="BExGLC7R4C33RO0PID97ZPPVCW4M" localSheetId="18" hidden="1">#REF!</definedName>
    <definedName name="BExGLC7R4C33RO0PID97ZPPVCW4M" hidden="1">#REF!</definedName>
    <definedName name="BExGLFIF7HCFSHNQHKEV6RY0WCO3" localSheetId="18" hidden="1">#REF!</definedName>
    <definedName name="BExGLFIF7HCFSHNQHKEV6RY0WCO3" hidden="1">#REF!</definedName>
    <definedName name="BExGLTARRL0J772UD2TXEYAVPY6E" localSheetId="18" hidden="1">#REF!</definedName>
    <definedName name="BExGLTARRL0J772UD2TXEYAVPY6E" hidden="1">#REF!</definedName>
    <definedName name="BExGLVP1IU8K5A8J1340XFMYPR88" localSheetId="18" hidden="1">#REF!</definedName>
    <definedName name="BExGLVP1IU8K5A8J1340XFMYPR88" hidden="1">#REF!</definedName>
    <definedName name="BExGLX716Z4UBZVUK6LS4LCBZ8EV" localSheetId="18" hidden="1">#REF!</definedName>
    <definedName name="BExGLX716Z4UBZVUK6LS4LCBZ8EV" hidden="1">#REF!</definedName>
    <definedName name="BExGLYE6RZTAAWHJBG2QFJPTDS2Q" localSheetId="18" hidden="1">#REF!</definedName>
    <definedName name="BExGLYE6RZTAAWHJBG2QFJPTDS2Q" hidden="1">#REF!</definedName>
    <definedName name="BExGM4DZ65OAQP7MA4LN6QMYZOFF" localSheetId="18" hidden="1">#REF!</definedName>
    <definedName name="BExGM4DZ65OAQP7MA4LN6QMYZOFF" hidden="1">#REF!</definedName>
    <definedName name="BExGMCXCWEC9XNUOEMZ61TMI6CUO" localSheetId="18" hidden="1">#REF!</definedName>
    <definedName name="BExGMCXCWEC9XNUOEMZ61TMI6CUO" hidden="1">#REF!</definedName>
    <definedName name="BExGMJDGIH0MEPC2TUSFUCY2ROTB" localSheetId="18" hidden="1">#REF!</definedName>
    <definedName name="BExGMJDGIH0MEPC2TUSFUCY2ROTB" hidden="1">#REF!</definedName>
    <definedName name="BExGMKPW2HPKN0M0XKF3AZ8YP0D6" localSheetId="18" hidden="1">#REF!</definedName>
    <definedName name="BExGMKPW2HPKN0M0XKF3AZ8YP0D6" hidden="1">#REF!</definedName>
    <definedName name="BExGMP2F175LGL6QVSJGP6GKYHHA" localSheetId="18" hidden="1">#REF!</definedName>
    <definedName name="BExGMP2F175LGL6QVSJGP6GKYHHA" hidden="1">#REF!</definedName>
    <definedName name="BExGMPIIP8GKML2VVA8OEFL43NCS" localSheetId="18" hidden="1">#REF!</definedName>
    <definedName name="BExGMPIIP8GKML2VVA8OEFL43NCS" hidden="1">#REF!</definedName>
    <definedName name="BExGMZ3SRIXLXMWBVOXXV3M4U4YL" localSheetId="18" hidden="1">#REF!</definedName>
    <definedName name="BExGMZ3SRIXLXMWBVOXXV3M4U4YL" hidden="1">#REF!</definedName>
    <definedName name="BExGMZ3UBN48IXU1ZEFYECEMZ1IM" localSheetId="18" hidden="1">#REF!</definedName>
    <definedName name="BExGMZ3UBN48IXU1ZEFYECEMZ1IM" hidden="1">#REF!</definedName>
    <definedName name="BExGN4I0QATXNZCLZJM1KH1OIJQH" localSheetId="18" hidden="1">#REF!</definedName>
    <definedName name="BExGN4I0QATXNZCLZJM1KH1OIJQH" hidden="1">#REF!</definedName>
    <definedName name="BExGN7SOVSLKC6I1KE8PWWP0JN74" localSheetId="18" hidden="1">#REF!</definedName>
    <definedName name="BExGN7SOVSLKC6I1KE8PWWP0JN74" hidden="1">#REF!</definedName>
    <definedName name="BExGN9FZ2RWCMSY1YOBJKZMNIM9R" localSheetId="18" hidden="1">#REF!</definedName>
    <definedName name="BExGN9FZ2RWCMSY1YOBJKZMNIM9R" hidden="1">#REF!</definedName>
    <definedName name="BExGNDSIMTHOCXXG6QOGR6DA8SGG" localSheetId="18" hidden="1">#REF!</definedName>
    <definedName name="BExGNDSIMTHOCXXG6QOGR6DA8SGG" hidden="1">#REF!</definedName>
    <definedName name="BExGNG6TCN1ZSYO3FQ0I1CHBMQSK" localSheetId="18" hidden="1">#REF!</definedName>
    <definedName name="BExGNG6TCN1ZSYO3FQ0I1CHBMQSK" hidden="1">#REF!</definedName>
    <definedName name="BExGNN2YQ9BDAZXT2GLCSAPXKIM7" localSheetId="18" hidden="1">#REF!</definedName>
    <definedName name="BExGNN2YQ9BDAZXT2GLCSAPXKIM7" hidden="1">#REF!</definedName>
    <definedName name="BExGNSS0CKRPKHO25R3TDBEL2NHX" localSheetId="18" hidden="1">#REF!</definedName>
    <definedName name="BExGNSS0CKRPKHO25R3TDBEL2NHX" hidden="1">#REF!</definedName>
    <definedName name="BExGNYH0MO8NOVS85L15G0RWX4GW" localSheetId="18" hidden="1">#REF!</definedName>
    <definedName name="BExGNYH0MO8NOVS85L15G0RWX4GW" hidden="1">#REF!</definedName>
    <definedName name="BExGNZO44DEG8CGIDYSEGDUQ531R" localSheetId="18" hidden="1">#REF!</definedName>
    <definedName name="BExGNZO44DEG8CGIDYSEGDUQ531R" hidden="1">#REF!</definedName>
    <definedName name="BExGO2O0V6UYDY26AX8OSN72F77N" localSheetId="18" hidden="1">#REF!</definedName>
    <definedName name="BExGO2O0V6UYDY26AX8OSN72F77N" hidden="1">#REF!</definedName>
    <definedName name="BExGO2YUBOVLYHY1QSIHRE1KLAFV" localSheetId="18" hidden="1">#REF!</definedName>
    <definedName name="BExGO2YUBOVLYHY1QSIHRE1KLAFV" hidden="1">#REF!</definedName>
    <definedName name="BExGO70E2O70LF46V8T26YFPL4V8" localSheetId="18" hidden="1">#REF!</definedName>
    <definedName name="BExGO70E2O70LF46V8T26YFPL4V8" hidden="1">#REF!</definedName>
    <definedName name="BExGO93Y9EAR1NQIAT7U7P8UVVPK" localSheetId="18" hidden="1">'[38]10.08.4 -2008 Capital'!#REF!</definedName>
    <definedName name="BExGO93Y9EAR1NQIAT7U7P8UVVPK" hidden="1">'[38]10.08.4 -2008 Capital'!#REF!</definedName>
    <definedName name="BExGOB25QJMQCQE76MRW9X58OIOO" localSheetId="18" hidden="1">#REF!</definedName>
    <definedName name="BExGOB25QJMQCQE76MRW9X58OIOO" hidden="1">#REF!</definedName>
    <definedName name="BExGOD5OOOBUBIMGTY10CMMLMXNN" localSheetId="18" hidden="1">#REF!</definedName>
    <definedName name="BExGOD5OOOBUBIMGTY10CMMLMXNN" hidden="1">#REF!</definedName>
    <definedName name="BExGODAZKJ9EXMQZNQR5YDBSS525" localSheetId="18" hidden="1">#REF!</definedName>
    <definedName name="BExGODAZKJ9EXMQZNQR5YDBSS525" hidden="1">#REF!</definedName>
    <definedName name="BExGODR8ZSMUC11I56QHSZ686XV5" localSheetId="18" hidden="1">#REF!</definedName>
    <definedName name="BExGODR8ZSMUC11I56QHSZ686XV5" hidden="1">#REF!</definedName>
    <definedName name="BExGOT6UXUX5FVTAYL9SOBZ1D0II" localSheetId="18" hidden="1">#REF!</definedName>
    <definedName name="BExGOT6UXUX5FVTAYL9SOBZ1D0II" hidden="1">#REF!</definedName>
    <definedName name="BExGOXJDHUDPDT8I8IVGVW9J0R5Q" localSheetId="18" hidden="1">#REF!</definedName>
    <definedName name="BExGOXJDHUDPDT8I8IVGVW9J0R5Q" hidden="1">#REF!</definedName>
    <definedName name="BExGP3TT3CY5VYQJQ82YO0NMENH1" localSheetId="18" hidden="1">#REF!</definedName>
    <definedName name="BExGP3TT3CY5VYQJQ82YO0NMENH1" hidden="1">#REF!</definedName>
    <definedName name="BExGPHGT5KDOCMV2EFS4OVKTWBRD" localSheetId="18" hidden="1">#REF!</definedName>
    <definedName name="BExGPHGT5KDOCMV2EFS4OVKTWBRD" hidden="1">#REF!</definedName>
    <definedName name="BExGPID72Y4Y619LWASUQZKZHJNC" localSheetId="18" hidden="1">#REF!</definedName>
    <definedName name="BExGPID72Y4Y619LWASUQZKZHJNC" hidden="1">#REF!</definedName>
    <definedName name="BExGPPENQIANVGLVQJ77DK5JPRTB" localSheetId="18" hidden="1">#REF!</definedName>
    <definedName name="BExGPPENQIANVGLVQJ77DK5JPRTB" hidden="1">#REF!</definedName>
    <definedName name="BExGQ1ZU4967P72AHF4V1D0FOL5C" localSheetId="18" hidden="1">#REF!</definedName>
    <definedName name="BExGQ1ZU4967P72AHF4V1D0FOL5C" hidden="1">#REF!</definedName>
    <definedName name="BExGQ36ZOMR9GV8T05M605MMOY3Y" localSheetId="18" hidden="1">#REF!</definedName>
    <definedName name="BExGQ36ZOMR9GV8T05M605MMOY3Y" hidden="1">#REF!</definedName>
    <definedName name="BExGQ4E4XWZBZNG82O3F6S3IX0UD" localSheetId="18" hidden="1">#REF!</definedName>
    <definedName name="BExGQ4E4XWZBZNG82O3F6S3IX0UD" hidden="1">#REF!</definedName>
    <definedName name="BExGQ61DTJ0SBFMDFBAK3XZ9O0ZO" localSheetId="18" hidden="1">#REF!</definedName>
    <definedName name="BExGQ61DTJ0SBFMDFBAK3XZ9O0ZO" hidden="1">#REF!</definedName>
    <definedName name="BExGQ6SG9XEOD0VMBAR22YPZWSTA" localSheetId="18" hidden="1">#REF!</definedName>
    <definedName name="BExGQ6SG9XEOD0VMBAR22YPZWSTA" hidden="1">#REF!</definedName>
    <definedName name="BExGQGJ1A7LNZUS8QSMOG8UNGLMK" localSheetId="18" hidden="1">#REF!</definedName>
    <definedName name="BExGQGJ1A7LNZUS8QSMOG8UNGLMK" hidden="1">#REF!</definedName>
    <definedName name="BExGQNPYSR0588CMPYC6F4KV9EDE" localSheetId="18" hidden="1">'[38]10.08.5 - 2008 Capital - TDBU'!#REF!</definedName>
    <definedName name="BExGQNPYSR0588CMPYC6F4KV9EDE" hidden="1">'[38]10.08.5 - 2008 Capital - TDBU'!#REF!</definedName>
    <definedName name="BExGQPO7ENFEQC0NC6MC9OZR2LHY" localSheetId="18" hidden="1">#REF!</definedName>
    <definedName name="BExGQPO7ENFEQC0NC6MC9OZR2LHY" hidden="1">#REF!</definedName>
    <definedName name="BExGQX0H4EZMXBJTKJJE4ICJWN5O" localSheetId="18" hidden="1">#REF!</definedName>
    <definedName name="BExGQX0H4EZMXBJTKJJE4ICJWN5O" hidden="1">#REF!</definedName>
    <definedName name="BExGR4CW3WRIID17GGX4MI9ZDHFE" localSheetId="18" hidden="1">#REF!</definedName>
    <definedName name="BExGR4CW3WRIID17GGX4MI9ZDHFE" hidden="1">#REF!</definedName>
    <definedName name="BExGR65GJX27MU2OL6NI5PB8XVB4" localSheetId="18" hidden="1">#REF!</definedName>
    <definedName name="BExGR65GJX27MU2OL6NI5PB8XVB4" hidden="1">#REF!</definedName>
    <definedName name="BExGR6LQ97HETGS3CT96L4IK0JSH" localSheetId="18" hidden="1">#REF!</definedName>
    <definedName name="BExGR6LQ97HETGS3CT96L4IK0JSH" hidden="1">#REF!</definedName>
    <definedName name="BExGR9ATP2LVT7B9OCPSLJ11H9SX" localSheetId="18" hidden="1">#REF!</definedName>
    <definedName name="BExGR9ATP2LVT7B9OCPSLJ11H9SX" hidden="1">#REF!</definedName>
    <definedName name="BExGRAY9F658TSUK4B5X7SAIOYT9" localSheetId="18" hidden="1">#REF!</definedName>
    <definedName name="BExGRAY9F658TSUK4B5X7SAIOYT9" hidden="1">#REF!</definedName>
    <definedName name="BExGRD74EJWS14SU2OOJCGK9X1W7" localSheetId="18" hidden="1">#REF!</definedName>
    <definedName name="BExGRD74EJWS14SU2OOJCGK9X1W7" hidden="1">#REF!</definedName>
    <definedName name="BExGrid1">#REF!</definedName>
    <definedName name="BExGROQL61G1JF22224SED98B361" localSheetId="18" hidden="1">#REF!</definedName>
    <definedName name="BExGROQL61G1JF22224SED98B361" hidden="1">#REF!</definedName>
    <definedName name="BExGRUKVVKDL8483WI70VN2QZDGD" localSheetId="18" hidden="1">#REF!</definedName>
    <definedName name="BExGRUKVVKDL8483WI70VN2QZDGD" hidden="1">#REF!</definedName>
    <definedName name="BExGRW2VUL2RYAVBES5DLY6VH9EK" localSheetId="18" hidden="1">#REF!</definedName>
    <definedName name="BExGRW2VUL2RYAVBES5DLY6VH9EK" hidden="1">#REF!</definedName>
    <definedName name="BExGS2IWR5DUNJ1U9PAKIV8CMBNI" localSheetId="18" hidden="1">#REF!</definedName>
    <definedName name="BExGS2IWR5DUNJ1U9PAKIV8CMBNI" hidden="1">#REF!</definedName>
    <definedName name="BExGS39S7AWXR3SMHER030GA9FHE" localSheetId="18" hidden="1">#REF!</definedName>
    <definedName name="BExGS39S7AWXR3SMHER030GA9FHE" hidden="1">#REF!</definedName>
    <definedName name="BExGS69P9FFTEOPDS0MWFKF45G47" localSheetId="18" hidden="1">#REF!</definedName>
    <definedName name="BExGS69P9FFTEOPDS0MWFKF45G47" hidden="1">#REF!</definedName>
    <definedName name="BExGS6F1JFHM5MUJ1RFO50WP6D05" localSheetId="18" hidden="1">#REF!</definedName>
    <definedName name="BExGS6F1JFHM5MUJ1RFO50WP6D05" hidden="1">#REF!</definedName>
    <definedName name="BExGSA5YB5ZGE4NHDVCZ55TQAJTL" localSheetId="18" hidden="1">#REF!</definedName>
    <definedName name="BExGSA5YB5ZGE4NHDVCZ55TQAJTL" hidden="1">#REF!</definedName>
    <definedName name="BExGSCEUCQQVDEEKWJ677QTGUVTE" localSheetId="18" hidden="1">#REF!</definedName>
    <definedName name="BExGSCEUCQQVDEEKWJ677QTGUVTE" hidden="1">#REF!</definedName>
    <definedName name="BExGSCKA06Y0QKMK697YEVLEA9FY" localSheetId="18" hidden="1">#REF!</definedName>
    <definedName name="BExGSCKA06Y0QKMK697YEVLEA9FY" hidden="1">#REF!</definedName>
    <definedName name="BExGSJWJN6NORKNRWIN4W0MANCAV" localSheetId="18" hidden="1">#REF!</definedName>
    <definedName name="BExGSJWJN6NORKNRWIN4W0MANCAV" hidden="1">#REF!</definedName>
    <definedName name="BExGSQY65LH1PCKKM5WHDW83F35O" localSheetId="18" hidden="1">#REF!</definedName>
    <definedName name="BExGSQY65LH1PCKKM5WHDW83F35O" hidden="1">#REF!</definedName>
    <definedName name="BExGSSW8N9A0O48I1Z0M4ZIIXNTV" localSheetId="18" hidden="1">#REF!</definedName>
    <definedName name="BExGSSW8N9A0O48I1Z0M4ZIIXNTV" hidden="1">#REF!</definedName>
    <definedName name="BExGSYW1GKISF0PMUAK3XJK9PEW9" localSheetId="18" hidden="1">#REF!</definedName>
    <definedName name="BExGSYW1GKISF0PMUAK3XJK9PEW9" hidden="1">#REF!</definedName>
    <definedName name="BExGSZCAQHVWXD4N87N0EW2W1JGB" localSheetId="18" hidden="1">#REF!</definedName>
    <definedName name="BExGSZCAQHVWXD4N87N0EW2W1JGB" hidden="1">#REF!</definedName>
    <definedName name="BExGT0DZJB6LSF6L693UUB9EY1VQ" localSheetId="18" hidden="1">#REF!</definedName>
    <definedName name="BExGT0DZJB6LSF6L693UUB9EY1VQ" hidden="1">#REF!</definedName>
    <definedName name="BExGTGVFIF8HOQXR54SK065A8M4K" localSheetId="18" hidden="1">#REF!</definedName>
    <definedName name="BExGTGVFIF8HOQXR54SK065A8M4K" hidden="1">#REF!</definedName>
    <definedName name="BExGTHRSN7OEWMFAXSHGKS2ECVLO" localSheetId="18" hidden="1">#REF!</definedName>
    <definedName name="BExGTHRSN7OEWMFAXSHGKS2ECVLO" hidden="1">#REF!</definedName>
    <definedName name="BExGTIYX3OWPIINOGY1E4QQYSKHP" localSheetId="18" hidden="1">#REF!</definedName>
    <definedName name="BExGTIYX3OWPIINOGY1E4QQYSKHP" hidden="1">#REF!</definedName>
    <definedName name="BExGTKGUN0KUU3C0RL2LK98D8MEK" localSheetId="18" hidden="1">#REF!</definedName>
    <definedName name="BExGTKGUN0KUU3C0RL2LK98D8MEK" hidden="1">#REF!</definedName>
    <definedName name="BExGTTWOFVNMXRUNAMNODBN7I5RE" localSheetId="18" hidden="1">#REF!</definedName>
    <definedName name="BExGTTWOFVNMXRUNAMNODBN7I5RE" hidden="1">#REF!</definedName>
    <definedName name="BExGTZ046J7VMUG4YPKFN2K8TWB7" localSheetId="18" hidden="1">#REF!</definedName>
    <definedName name="BExGTZ046J7VMUG4YPKFN2K8TWB7" hidden="1">#REF!</definedName>
    <definedName name="BExGU1JWSVXPWIF3A5PN098ST2ZB" localSheetId="18" hidden="1">#REF!</definedName>
    <definedName name="BExGU1JWSVXPWIF3A5PN098ST2ZB" hidden="1">#REF!</definedName>
    <definedName name="BExGU2G9OPRZRIU9YGF6NX9FUW0J" localSheetId="18" hidden="1">#REF!</definedName>
    <definedName name="BExGU2G9OPRZRIU9YGF6NX9FUW0J" hidden="1">#REF!</definedName>
    <definedName name="BExGU6HTKLRZO8UOI3DTAM5RFDBA" localSheetId="18" hidden="1">#REF!</definedName>
    <definedName name="BExGU6HTKLRZO8UOI3DTAM5RFDBA" hidden="1">#REF!</definedName>
    <definedName name="BExGUDDZXFFQHAF4UZF8ZB1HO7H6" localSheetId="18" hidden="1">#REF!</definedName>
    <definedName name="BExGUDDZXFFQHAF4UZF8ZB1HO7H6" hidden="1">#REF!</definedName>
    <definedName name="BExGUIBXBRHGM97ZX6GBA4ZDQ79C" localSheetId="18" hidden="1">#REF!</definedName>
    <definedName name="BExGUIBXBRHGM97ZX6GBA4ZDQ79C" hidden="1">#REF!</definedName>
    <definedName name="BExGUM8D91UNPCOO4TKP9FGX85TF" localSheetId="18" hidden="1">#REF!</definedName>
    <definedName name="BExGUM8D91UNPCOO4TKP9FGX85TF" hidden="1">#REF!</definedName>
    <definedName name="BExGUPZ6NZ68L2EDDWJAMBIUVHKZ" localSheetId="18" hidden="1">#REF!</definedName>
    <definedName name="BExGUPZ6NZ68L2EDDWJAMBIUVHKZ" hidden="1">#REF!</definedName>
    <definedName name="BExGUQF9N9FKI7S0H30WUAEB5LPD" localSheetId="18" hidden="1">#REF!</definedName>
    <definedName name="BExGUQF9N9FKI7S0H30WUAEB5LPD" hidden="1">#REF!</definedName>
    <definedName name="BExGUR6BA03XPBK60SQUW197GJ5X" localSheetId="18" hidden="1">#REF!</definedName>
    <definedName name="BExGUR6BA03XPBK60SQUW197GJ5X" hidden="1">#REF!</definedName>
    <definedName name="BExGUVIP60TA4B7X2PFGMBFUSKGX" localSheetId="18" hidden="1">#REF!</definedName>
    <definedName name="BExGUVIP60TA4B7X2PFGMBFUSKGX" hidden="1">#REF!</definedName>
    <definedName name="BExGUZKF06F209XL1IZWVJEQ82EE" localSheetId="18" hidden="1">#REF!</definedName>
    <definedName name="BExGUZKF06F209XL1IZWVJEQ82EE" hidden="1">#REF!</definedName>
    <definedName name="BExGV2EVT380QHD4AP2RL9MR8L5L" localSheetId="18" hidden="1">#REF!</definedName>
    <definedName name="BExGV2EVT380QHD4AP2RL9MR8L5L" hidden="1">#REF!</definedName>
    <definedName name="BExGVLQV4WLYED6UCM4VDJMDIODS" localSheetId="18" hidden="1">#REF!</definedName>
    <definedName name="BExGVLQV4WLYED6UCM4VDJMDIODS" hidden="1">#REF!</definedName>
    <definedName name="BExGVQE1PH4Q46QUDV9GXTDJHSBP" localSheetId="18" hidden="1">#REF!</definedName>
    <definedName name="BExGVQE1PH4Q46QUDV9GXTDJHSBP" hidden="1">#REF!</definedName>
    <definedName name="BExGVQUBBCND7N6N8UAFSJ3XMO2K" localSheetId="18" hidden="1">#REF!</definedName>
    <definedName name="BExGVQUBBCND7N6N8UAFSJ3XMO2K" hidden="1">#REF!</definedName>
    <definedName name="BExGVV6OOLDQ3TXZK51TTF3YX0WN" localSheetId="18" hidden="1">#REF!</definedName>
    <definedName name="BExGVV6OOLDQ3TXZK51TTF3YX0WN" hidden="1">#REF!</definedName>
    <definedName name="BExGW0KVS7U0C87XFZ78QW991IEV" localSheetId="18" hidden="1">#REF!</definedName>
    <definedName name="BExGW0KVS7U0C87XFZ78QW991IEV" hidden="1">#REF!</definedName>
    <definedName name="BExGW2Z7AMPG6H9EXA9ML6EZVGGA" localSheetId="18" hidden="1">#REF!</definedName>
    <definedName name="BExGW2Z7AMPG6H9EXA9ML6EZVGGA" hidden="1">#REF!</definedName>
    <definedName name="BExGW4XE5DHK7GOPYX8TT51CSG15" localSheetId="18" hidden="1">#REF!</definedName>
    <definedName name="BExGW4XE5DHK7GOPYX8TT51CSG15" hidden="1">#REF!</definedName>
    <definedName name="BExGW5Z3L0OX08J99L459WM06JKA" localSheetId="18" hidden="1">#REF!</definedName>
    <definedName name="BExGW5Z3L0OX08J99L459WM06JKA" hidden="1">#REF!</definedName>
    <definedName name="BExGWABG5VT5XO1A196RK61AXA8C" localSheetId="18" hidden="1">#REF!</definedName>
    <definedName name="BExGWABG5VT5XO1A196RK61AXA8C" hidden="1">#REF!</definedName>
    <definedName name="BExGWE2ENPKKCYNRTQY1QKPWFLXM" localSheetId="18" hidden="1">#REF!</definedName>
    <definedName name="BExGWE2ENPKKCYNRTQY1QKPWFLXM" hidden="1">#REF!</definedName>
    <definedName name="BExGWEO0JDG84NYLEAV5NSOAGMJZ" localSheetId="18" hidden="1">#REF!</definedName>
    <definedName name="BExGWEO0JDG84NYLEAV5NSOAGMJZ" hidden="1">#REF!</definedName>
    <definedName name="BExGWK7JDSL1M5WZ40HT9QXFJ1EM" localSheetId="18" hidden="1">#REF!</definedName>
    <definedName name="BExGWK7JDSL1M5WZ40HT9QXFJ1EM" hidden="1">#REF!</definedName>
    <definedName name="BExGWLEOC70Z8QAJTPT2PDHTNM4L" localSheetId="18" hidden="1">#REF!</definedName>
    <definedName name="BExGWLEOC70Z8QAJTPT2PDHTNM4L" hidden="1">#REF!</definedName>
    <definedName name="BExGWNCXLCRTLBVMTXYJ5PHQI6SS" localSheetId="18" hidden="1">#REF!</definedName>
    <definedName name="BExGWNCXLCRTLBVMTXYJ5PHQI6SS" hidden="1">#REF!</definedName>
    <definedName name="BExGWTI0YD2LF2C6MIF0OB6ZIWO7" localSheetId="18" hidden="1">#REF!</definedName>
    <definedName name="BExGWTI0YD2LF2C6MIF0OB6ZIWO7" hidden="1">#REF!</definedName>
    <definedName name="BExGX6U988MCFIGDA1282F92U9AA" localSheetId="18" hidden="1">#REF!</definedName>
    <definedName name="BExGX6U988MCFIGDA1282F92U9AA" hidden="1">#REF!</definedName>
    <definedName name="BExGX7FTB1CKAT5HUW6H531FIY6I" localSheetId="18" hidden="1">#REF!</definedName>
    <definedName name="BExGX7FTB1CKAT5HUW6H531FIY6I" hidden="1">#REF!</definedName>
    <definedName name="BExGX9DVACJQIZ4GH6YAD2A7F70O" localSheetId="18" hidden="1">#REF!</definedName>
    <definedName name="BExGX9DVACJQIZ4GH6YAD2A7F70O" hidden="1">#REF!</definedName>
    <definedName name="BExGXDVP2S2Y8Z8Q43I78RCIK3DD" localSheetId="18" hidden="1">#REF!</definedName>
    <definedName name="BExGXDVP2S2Y8Z8Q43I78RCIK3DD" hidden="1">#REF!</definedName>
    <definedName name="BExGXJ9W5JU7TT9S0BKL5Y6VVB39" localSheetId="18" hidden="1">#REF!</definedName>
    <definedName name="BExGXJ9W5JU7TT9S0BKL5Y6VVB39" hidden="1">#REF!</definedName>
    <definedName name="BExGXR7QM0F3N9OYEG8V5BZ8X5WD" localSheetId="18" hidden="1">#REF!</definedName>
    <definedName name="BExGXR7QM0F3N9OYEG8V5BZ8X5WD" hidden="1">#REF!</definedName>
    <definedName name="BExGXWB73RJ4BASBQTQ8EY0EC1EB" localSheetId="18" hidden="1">#REF!</definedName>
    <definedName name="BExGXWB73RJ4BASBQTQ8EY0EC1EB" hidden="1">#REF!</definedName>
    <definedName name="BExGXZ0ABB43C7SMRKZHWOSU9EQX" localSheetId="18" hidden="1">#REF!</definedName>
    <definedName name="BExGXZ0ABB43C7SMRKZHWOSU9EQX" hidden="1">#REF!</definedName>
    <definedName name="BExGY6SU3SYVCJ3AG2ITY59SAZ5A" localSheetId="18" hidden="1">#REF!</definedName>
    <definedName name="BExGY6SU3SYVCJ3AG2ITY59SAZ5A" hidden="1">#REF!</definedName>
    <definedName name="BExGY6YA4P5KMY2VHT0DYK3YTFAX" localSheetId="18" hidden="1">#REF!</definedName>
    <definedName name="BExGY6YA4P5KMY2VHT0DYK3YTFAX" hidden="1">#REF!</definedName>
    <definedName name="BExGY8G88PVVRYHPHRPJZFSX6HSC" localSheetId="18" hidden="1">#REF!</definedName>
    <definedName name="BExGY8G88PVVRYHPHRPJZFSX6HSC" hidden="1">#REF!</definedName>
    <definedName name="BExGYC718HTZ80PNKYPVIYGRJVF6" localSheetId="18" hidden="1">#REF!</definedName>
    <definedName name="BExGYC718HTZ80PNKYPVIYGRJVF6" hidden="1">#REF!</definedName>
    <definedName name="BExGYCNATXZY2FID93B17YWIPPRD" localSheetId="18" hidden="1">#REF!</definedName>
    <definedName name="BExGYCNATXZY2FID93B17YWIPPRD" hidden="1">#REF!</definedName>
    <definedName name="BExGYGJJJ3BBCQAOA51WHP01HN73" localSheetId="18" hidden="1">#REF!</definedName>
    <definedName name="BExGYGJJJ3BBCQAOA51WHP01HN73" hidden="1">#REF!</definedName>
    <definedName name="BExGYM8ENAT3UBFMSYCXQG8WWNVD" localSheetId="18" hidden="1">#REF!</definedName>
    <definedName name="BExGYM8ENAT3UBFMSYCXQG8WWNVD" hidden="1">#REF!</definedName>
    <definedName name="BExGYMZGRR1O4VFUEQP4FPY9SFY6" localSheetId="18" hidden="1">#REF!</definedName>
    <definedName name="BExGYMZGRR1O4VFUEQP4FPY9SFY6" hidden="1">#REF!</definedName>
    <definedName name="BExGYOS6TV2C72PLRFU8RP1I58GY" localSheetId="18" hidden="1">#REF!</definedName>
    <definedName name="BExGYOS6TV2C72PLRFU8RP1I58GY" hidden="1">#REF!</definedName>
    <definedName name="BExGZ7NXZ0IBS44C2NZ9VMD6T6K2" localSheetId="18" hidden="1">#REF!</definedName>
    <definedName name="BExGZ7NXZ0IBS44C2NZ9VMD6T6K2" hidden="1">#REF!</definedName>
    <definedName name="BExGZJ78ZWZCVHZ3BKEKFJZ6MAEO" localSheetId="18" hidden="1">#REF!</definedName>
    <definedName name="BExGZJ78ZWZCVHZ3BKEKFJZ6MAEO" hidden="1">#REF!</definedName>
    <definedName name="BExGZOLH2QV73J3M9IWDDPA62TP4" localSheetId="18" hidden="1">#REF!</definedName>
    <definedName name="BExGZOLH2QV73J3M9IWDDPA62TP4" hidden="1">#REF!</definedName>
    <definedName name="BExGZP1PWGFKVVVN4YDIS22DZPCR" localSheetId="18" hidden="1">#REF!</definedName>
    <definedName name="BExGZP1PWGFKVVVN4YDIS22DZPCR" hidden="1">#REF!</definedName>
    <definedName name="BExGZTE5G7WSV7TYWM2Q9FW7YZUN" localSheetId="18" hidden="1">#REF!</definedName>
    <definedName name="BExGZTE5G7WSV7TYWM2Q9FW7YZUN" hidden="1">#REF!</definedName>
    <definedName name="BExH00L21GZX5YJJGVMOAWBERLP5" localSheetId="18" hidden="1">#REF!</definedName>
    <definedName name="BExH00L21GZX5YJJGVMOAWBERLP5" hidden="1">#REF!</definedName>
    <definedName name="BExH02ZD6VAY1KQLAQYBBI6WWIZB" localSheetId="18" hidden="1">#REF!</definedName>
    <definedName name="BExH02ZD6VAY1KQLAQYBBI6WWIZB" hidden="1">#REF!</definedName>
    <definedName name="BExH08Z6LQCGGSGSAILMHX4X7JMD" localSheetId="18" hidden="1">#REF!</definedName>
    <definedName name="BExH08Z6LQCGGSGSAILMHX4X7JMD" hidden="1">#REF!</definedName>
    <definedName name="BExH0BTMHS9M9C5JSOE1DK83LRCJ" localSheetId="18" hidden="1">#REF!</definedName>
    <definedName name="BExH0BTMHS9M9C5JSOE1DK83LRCJ" hidden="1">#REF!</definedName>
    <definedName name="BExH0KT9Z8HEVRRQRGQ8YHXRLIJA" localSheetId="18" hidden="1">#REF!</definedName>
    <definedName name="BExH0KT9Z8HEVRRQRGQ8YHXRLIJA" hidden="1">#REF!</definedName>
    <definedName name="BExH0M0FDN12YBOCKL3XL2Z7T7Y8" localSheetId="18" hidden="1">#REF!</definedName>
    <definedName name="BExH0M0FDN12YBOCKL3XL2Z7T7Y8" hidden="1">#REF!</definedName>
    <definedName name="BExH0O9G06YPZ5TN9RYT326I1CP2" localSheetId="18" hidden="1">#REF!</definedName>
    <definedName name="BExH0O9G06YPZ5TN9RYT326I1CP2" hidden="1">#REF!</definedName>
    <definedName name="BExH0WNJAKTJRCKMTX8O4KNMIIJM" localSheetId="18" hidden="1">#REF!</definedName>
    <definedName name="BExH0WNJAKTJRCKMTX8O4KNMIIJM" hidden="1">#REF!</definedName>
    <definedName name="BExH12Y4WX542WI3ZEM15AK4UM9J" localSheetId="18" hidden="1">#REF!</definedName>
    <definedName name="BExH12Y4WX542WI3ZEM15AK4UM9J" hidden="1">#REF!</definedName>
    <definedName name="BExH181KIGEHYN7U002O6RO1HZT7" localSheetId="18" hidden="1">#REF!</definedName>
    <definedName name="BExH181KIGEHYN7U002O6RO1HZT7" hidden="1">#REF!</definedName>
    <definedName name="BExH1COQB2N3U6HS9ITOY40KC6JA" localSheetId="18" hidden="1">#REF!</definedName>
    <definedName name="BExH1COQB2N3U6HS9ITOY40KC6JA" hidden="1">#REF!</definedName>
    <definedName name="BExH1FDTQXR9QQ31WDB7OPXU7MPT" localSheetId="18" hidden="1">#REF!</definedName>
    <definedName name="BExH1FDTQXR9QQ31WDB7OPXU7MPT" hidden="1">#REF!</definedName>
    <definedName name="BExH1FOMEUIJNIDJAUY0ZQFBJSY9" localSheetId="18" hidden="1">#REF!</definedName>
    <definedName name="BExH1FOMEUIJNIDJAUY0ZQFBJSY9" hidden="1">#REF!</definedName>
    <definedName name="BExH1G4VNA3BFMF4QK35PGSBQJMB" localSheetId="18" hidden="1">#REF!</definedName>
    <definedName name="BExH1G4VNA3BFMF4QK35PGSBQJMB" hidden="1">#REF!</definedName>
    <definedName name="BExH1JFFHEBFX9BWJMNIA3N66R3Z" localSheetId="18" hidden="1">#REF!</definedName>
    <definedName name="BExH1JFFHEBFX9BWJMNIA3N66R3Z" hidden="1">#REF!</definedName>
    <definedName name="BExH1UYUZFQ3NQ2E3UANIJDR9U8U" localSheetId="18" hidden="1">#REF!</definedName>
    <definedName name="BExH1UYUZFQ3NQ2E3UANIJDR9U8U" hidden="1">#REF!</definedName>
    <definedName name="BExH1Z0GIUSVTF2H1G1I3PDGBNK2" localSheetId="18" hidden="1">#REF!</definedName>
    <definedName name="BExH1Z0GIUSVTF2H1G1I3PDGBNK2" hidden="1">#REF!</definedName>
    <definedName name="BExH225UTM6S9FW4MUDZS7F1PQSH" localSheetId="18" hidden="1">#REF!</definedName>
    <definedName name="BExH225UTM6S9FW4MUDZS7F1PQSH" hidden="1">#REF!</definedName>
    <definedName name="BExH22M34C4EGB2M8ES9K2NBZFIX" localSheetId="18" hidden="1">#REF!</definedName>
    <definedName name="BExH22M34C4EGB2M8ES9K2NBZFIX" hidden="1">#REF!</definedName>
    <definedName name="BExH23271RF7AYZ542KHQTH68GQ7" localSheetId="18" hidden="1">#REF!</definedName>
    <definedName name="BExH23271RF7AYZ542KHQTH68GQ7" hidden="1">#REF!</definedName>
    <definedName name="BExH25LUU6AHETNY34SBU5S7UOWE" localSheetId="18" hidden="1">'[38]10.08.4 -2008 Capital'!#REF!</definedName>
    <definedName name="BExH25LUU6AHETNY34SBU5S7UOWE" hidden="1">'[38]10.08.4 -2008 Capital'!#REF!</definedName>
    <definedName name="BExH2EARUVJ0LN7IJXI0S3UWLQB2" localSheetId="18" hidden="1">#REF!</definedName>
    <definedName name="BExH2EARUVJ0LN7IJXI0S3UWLQB2" hidden="1">#REF!</definedName>
    <definedName name="BExH2GJQR4JALNB314RY0LDI49VH" localSheetId="18" hidden="1">#REF!</definedName>
    <definedName name="BExH2GJQR4JALNB314RY0LDI49VH" hidden="1">#REF!</definedName>
    <definedName name="BExH2JZR49T7644JFVE7B3N7RZM9" localSheetId="18" hidden="1">#REF!</definedName>
    <definedName name="BExH2JZR49T7644JFVE7B3N7RZM9" hidden="1">#REF!</definedName>
    <definedName name="BExH2UHF0QTJG107MULYB16WBJM9" localSheetId="18" hidden="1">#REF!</definedName>
    <definedName name="BExH2UHF0QTJG107MULYB16WBJM9" hidden="1">#REF!</definedName>
    <definedName name="BExH2WKXV8X5S2GSBBTWGI0NLNAH" localSheetId="18" hidden="1">#REF!</definedName>
    <definedName name="BExH2WKXV8X5S2GSBBTWGI0NLNAH" hidden="1">#REF!</definedName>
    <definedName name="BExH2XS1UFYFGU0S0EBXX90W2WE8" localSheetId="18" hidden="1">#REF!</definedName>
    <definedName name="BExH2XS1UFYFGU0S0EBXX90W2WE8" hidden="1">#REF!</definedName>
    <definedName name="BExH2XS2TND9SB0GC295R4FP6K5Y" localSheetId="18" hidden="1">#REF!</definedName>
    <definedName name="BExH2XS2TND9SB0GC295R4FP6K5Y" hidden="1">#REF!</definedName>
    <definedName name="BExH2ZA0SZ4SSITL50NA8LZ3OEX6" localSheetId="18" hidden="1">#REF!</definedName>
    <definedName name="BExH2ZA0SZ4SSITL50NA8LZ3OEX6" hidden="1">#REF!</definedName>
    <definedName name="BExH31Z3JNVJPESWKXHILGXZHP2M" localSheetId="18" hidden="1">#REF!</definedName>
    <definedName name="BExH31Z3JNVJPESWKXHILGXZHP2M" hidden="1">#REF!</definedName>
    <definedName name="BExH3E9HZ3QJCDZW7WI7YACFQCHE" localSheetId="18" hidden="1">#REF!</definedName>
    <definedName name="BExH3E9HZ3QJCDZW7WI7YACFQCHE" hidden="1">#REF!</definedName>
    <definedName name="BExH3IRB6764RQ5HBYRLH6XCT29X" localSheetId="18" hidden="1">#REF!</definedName>
    <definedName name="BExH3IRB6764RQ5HBYRLH6XCT29X" hidden="1">#REF!</definedName>
    <definedName name="BExIG2U8V6RSB47SXLCQG3Q68YRO" localSheetId="18" hidden="1">#REF!</definedName>
    <definedName name="BExIG2U8V6RSB47SXLCQG3Q68YRO" hidden="1">#REF!</definedName>
    <definedName name="BExIGHTQQA3RHXK08CNPZI42FVSA" localSheetId="18" hidden="1">#REF!</definedName>
    <definedName name="BExIGHTQQA3RHXK08CNPZI42FVSA" hidden="1">#REF!</definedName>
    <definedName name="BExIGJBO8R13LV7CZ7C1YCP974NN" localSheetId="18" hidden="1">#REF!</definedName>
    <definedName name="BExIGJBO8R13LV7CZ7C1YCP974NN" hidden="1">#REF!</definedName>
    <definedName name="BExIGWT86FPOEYTI8GXCGU5Y3KGK" localSheetId="18" hidden="1">#REF!</definedName>
    <definedName name="BExIGWT86FPOEYTI8GXCGU5Y3KGK" hidden="1">#REF!</definedName>
    <definedName name="BExIHBHXA7E7VUTBVHXXXCH3A5CL" localSheetId="18" hidden="1">#REF!</definedName>
    <definedName name="BExIHBHXA7E7VUTBVHXXXCH3A5CL" hidden="1">#REF!</definedName>
    <definedName name="BExIHBHXMSLC44C053SZXSYO7792" localSheetId="18" hidden="1">#REF!</definedName>
    <definedName name="BExIHBHXMSLC44C053SZXSYO7792" hidden="1">#REF!</definedName>
    <definedName name="BExIHPQCQTGEW8QOJVIQ4VX0P6DX" localSheetId="18" hidden="1">#REF!</definedName>
    <definedName name="BExIHPQCQTGEW8QOJVIQ4VX0P6DX" hidden="1">#REF!</definedName>
    <definedName name="BExII1F6IZ6R90QEXPQM797VHUO1" localSheetId="18" hidden="1">#REF!</definedName>
    <definedName name="BExII1F6IZ6R90QEXPQM797VHUO1" hidden="1">#REF!</definedName>
    <definedName name="BExII1KN91Q7DLW0UB7W2TJ5ACT9" localSheetId="18" hidden="1">#REF!</definedName>
    <definedName name="BExII1KN91Q7DLW0UB7W2TJ5ACT9" hidden="1">#REF!</definedName>
    <definedName name="BExII50LI8I0CDOOZEMIVHVA2V95" localSheetId="18" hidden="1">#REF!</definedName>
    <definedName name="BExII50LI8I0CDOOZEMIVHVA2V95" hidden="1">#REF!</definedName>
    <definedName name="BExIIFCX8RFH3G7Q9DCH3HTE14VA" localSheetId="18" hidden="1">#REF!</definedName>
    <definedName name="BExIIFCX8RFH3G7Q9DCH3HTE14VA" hidden="1">#REF!</definedName>
    <definedName name="BExIIXMY38TQD12CVV4S57L3I809" localSheetId="18" hidden="1">#REF!</definedName>
    <definedName name="BExIIXMY38TQD12CVV4S57L3I809" hidden="1">#REF!</definedName>
    <definedName name="BExIIY37NEVU2LGS1JE4VR9AN6W4" localSheetId="18" hidden="1">#REF!</definedName>
    <definedName name="BExIIY37NEVU2LGS1JE4VR9AN6W4" hidden="1">#REF!</definedName>
    <definedName name="BExIIYJAGXR8TPZ1KCYM7EGJ79UW" localSheetId="18" hidden="1">#REF!</definedName>
    <definedName name="BExIIYJAGXR8TPZ1KCYM7EGJ79UW" hidden="1">#REF!</definedName>
    <definedName name="BExIJ3160YCWGAVEU0208ZGXXG3P" localSheetId="18" hidden="1">#REF!</definedName>
    <definedName name="BExIJ3160YCWGAVEU0208ZGXXG3P" hidden="1">#REF!</definedName>
    <definedName name="BExIJDISZXEB5UAC55IINOQUBK6X" localSheetId="18" hidden="1">#REF!</definedName>
    <definedName name="BExIJDISZXEB5UAC55IINOQUBK6X" hidden="1">#REF!</definedName>
    <definedName name="BExIJFGZJ5ED9D6KAY4PGQYLELAX" localSheetId="18" hidden="1">#REF!</definedName>
    <definedName name="BExIJFGZJ5ED9D6KAY4PGQYLELAX" hidden="1">#REF!</definedName>
    <definedName name="BExIJQK80ZEKSTV62E59AYJYUNLI" localSheetId="18" hidden="1">#REF!</definedName>
    <definedName name="BExIJQK80ZEKSTV62E59AYJYUNLI" hidden="1">#REF!</definedName>
    <definedName name="BExIJRLX3M0YQLU1D5Y9V7HM5QNM" localSheetId="18" hidden="1">#REF!</definedName>
    <definedName name="BExIJRLX3M0YQLU1D5Y9V7HM5QNM" hidden="1">#REF!</definedName>
    <definedName name="BExIJRR7W9PHGSRPIHRCMIOQUEQQ" localSheetId="18" hidden="1">'[38]10.08.4 -2008 Capital'!#REF!</definedName>
    <definedName name="BExIJRR7W9PHGSRPIHRCMIOQUEQQ" hidden="1">'[38]10.08.4 -2008 Capital'!#REF!</definedName>
    <definedName name="BExIJV22J0QA7286KNPMHO1ZUCB3" localSheetId="18" hidden="1">#REF!</definedName>
    <definedName name="BExIJV22J0QA7286KNPMHO1ZUCB3" hidden="1">#REF!</definedName>
    <definedName name="BExIJVI6OC7B6ZE9V4PAOYZXKNER" localSheetId="18" hidden="1">#REF!</definedName>
    <definedName name="BExIJVI6OC7B6ZE9V4PAOYZXKNER" hidden="1">#REF!</definedName>
    <definedName name="BExIJWK0NGTGQ4X7D5VIVXD14JHI" localSheetId="18" hidden="1">#REF!</definedName>
    <definedName name="BExIJWK0NGTGQ4X7D5VIVXD14JHI" hidden="1">#REF!</definedName>
    <definedName name="BExIJWPCIYINEJUTXU74VK7WG031" localSheetId="18" hidden="1">#REF!</definedName>
    <definedName name="BExIJWPCIYINEJUTXU74VK7WG031" hidden="1">#REF!</definedName>
    <definedName name="BExIKHTXPZR5A8OHB6HDP6QWDHAD" localSheetId="18" hidden="1">#REF!</definedName>
    <definedName name="BExIKHTXPZR5A8OHB6HDP6QWDHAD" hidden="1">#REF!</definedName>
    <definedName name="BExIKMMJOETSAXJYY1SIKM58LMA2" localSheetId="18" hidden="1">#REF!</definedName>
    <definedName name="BExIKMMJOETSAXJYY1SIKM58LMA2" hidden="1">#REF!</definedName>
    <definedName name="BExIKPRX2YB5WTLBU2ZIIDKTSZLB" localSheetId="18" hidden="1">#REF!</definedName>
    <definedName name="BExIKPRX2YB5WTLBU2ZIIDKTSZLB" hidden="1">#REF!</definedName>
    <definedName name="BExIKRF6AQ6VOO9KCIWSM6FY8M7D" localSheetId="18" hidden="1">#REF!</definedName>
    <definedName name="BExIKRF6AQ6VOO9KCIWSM6FY8M7D" hidden="1">#REF!</definedName>
    <definedName name="BExIKTYZESFT3LC0ASFMFKSE0D1X" localSheetId="18" hidden="1">#REF!</definedName>
    <definedName name="BExIKTYZESFT3LC0ASFMFKSE0D1X" hidden="1">#REF!</definedName>
    <definedName name="BExIKXVA6M8K0PTRYAGXS666L335" localSheetId="18" hidden="1">#REF!</definedName>
    <definedName name="BExIKXVA6M8K0PTRYAGXS666L335" hidden="1">#REF!</definedName>
    <definedName name="BExIL0PMZ2SXK9R6MLP43KBU1J2P" localSheetId="18" hidden="1">#REF!</definedName>
    <definedName name="BExIL0PMZ2SXK9R6MLP43KBU1J2P" hidden="1">#REF!</definedName>
    <definedName name="BExIL5T2MJ6DXYOSVERRYGMDV89B" localSheetId="18" hidden="1">#REF!</definedName>
    <definedName name="BExIL5T2MJ6DXYOSVERRYGMDV89B" hidden="1">#REF!</definedName>
    <definedName name="BExILAAXRTRAD18K74M6MGUEEPUM" localSheetId="18" hidden="1">#REF!</definedName>
    <definedName name="BExILAAXRTRAD18K74M6MGUEEPUM" hidden="1">#REF!</definedName>
    <definedName name="BExILG5F338C0FFLMVOKMKF8X5ZP" localSheetId="18" hidden="1">#REF!</definedName>
    <definedName name="BExILG5F338C0FFLMVOKMKF8X5ZP" hidden="1">#REF!</definedName>
    <definedName name="BExILGQTQM0HOD0BJI90YO7GOIN3" localSheetId="18" hidden="1">#REF!</definedName>
    <definedName name="BExILGQTQM0HOD0BJI90YO7GOIN3" hidden="1">#REF!</definedName>
    <definedName name="BExILT6PKNSR8V0R7UE4IRG590K6" localSheetId="18" hidden="1">'[38]10.08.2 - 2008 Expense'!#REF!</definedName>
    <definedName name="BExILT6PKNSR8V0R7UE4IRG590K6" hidden="1">'[38]10.08.2 - 2008 Expense'!#REF!</definedName>
    <definedName name="BExIM2RXHXBO63HBPUTHF775IIRY" localSheetId="18" hidden="1">#REF!</definedName>
    <definedName name="BExIM2RXHXBO63HBPUTHF775IIRY" hidden="1">#REF!</definedName>
    <definedName name="BExIM2RXYS5BGYBDMFLU1RE8039Z" localSheetId="18" hidden="1">#REF!</definedName>
    <definedName name="BExIM2RXYS5BGYBDMFLU1RE8039Z" hidden="1">#REF!</definedName>
    <definedName name="BExIM2X90EG7J3TG4STQ3J1OK4O0" localSheetId="18" hidden="1">'[38]10.08.5 - 2008 Capital - TDBU'!#REF!</definedName>
    <definedName name="BExIM2X90EG7J3TG4STQ3J1OK4O0" hidden="1">'[38]10.08.5 - 2008 Capital - TDBU'!#REF!</definedName>
    <definedName name="BExIM9DBUB7ZGF4B20FVUO9QGOX2" localSheetId="18" hidden="1">#REF!</definedName>
    <definedName name="BExIM9DBUB7ZGF4B20FVUO9QGOX2" hidden="1">#REF!</definedName>
    <definedName name="BExIMGK9Z94TFPWWZFMD10HV0IF6" localSheetId="18" hidden="1">#REF!</definedName>
    <definedName name="BExIMGK9Z94TFPWWZFMD10HV0IF6" hidden="1">#REF!</definedName>
    <definedName name="BExIMPEGKG18TELVC33T4OQTNBWC" localSheetId="18" hidden="1">#REF!</definedName>
    <definedName name="BExIMPEGKG18TELVC33T4OQTNBWC" hidden="1">#REF!</definedName>
    <definedName name="BExIN4OR435DL1US13JQPOQK8GD5" localSheetId="18" hidden="1">#REF!</definedName>
    <definedName name="BExIN4OR435DL1US13JQPOQK8GD5" hidden="1">#REF!</definedName>
    <definedName name="BExINHQ27UK79IK88M14P1SXMGYY" localSheetId="18" hidden="1">#REF!</definedName>
    <definedName name="BExINHQ27UK79IK88M14P1SXMGYY" hidden="1">#REF!</definedName>
    <definedName name="BExINI6A7H3KSFRFA6UBBDPKW37F" localSheetId="18" hidden="1">#REF!</definedName>
    <definedName name="BExINI6A7H3KSFRFA6UBBDPKW37F" hidden="1">#REF!</definedName>
    <definedName name="BExINIMK8XC3JOBT2EXYFHHH52H0" localSheetId="18" hidden="1">#REF!</definedName>
    <definedName name="BExINIMK8XC3JOBT2EXYFHHH52H0" hidden="1">#REF!</definedName>
    <definedName name="BExINLGZTO4C3BAICP3I2AXI0L3L" localSheetId="18" hidden="1">#REF!</definedName>
    <definedName name="BExINLGZTO4C3BAICP3I2AXI0L3L" hidden="1">#REF!</definedName>
    <definedName name="BExINLX401ZKEGWU168DS4JUM2J6" localSheetId="18" hidden="1">#REF!</definedName>
    <definedName name="BExINLX401ZKEGWU168DS4JUM2J6" hidden="1">#REF!</definedName>
    <definedName name="BExINMYYJO1FTV1CZF6O5XCFAMQX" localSheetId="18" hidden="1">#REF!</definedName>
    <definedName name="BExINMYYJO1FTV1CZF6O5XCFAMQX" hidden="1">#REF!</definedName>
    <definedName name="BExINP2H4KI05FRFV5PKZFE00HKO" localSheetId="18" hidden="1">#REF!</definedName>
    <definedName name="BExINP2H4KI05FRFV5PKZFE00HKO" hidden="1">#REF!</definedName>
    <definedName name="BExINT417AAWC51ZA8X4TDJCY0QV" localSheetId="18" hidden="1">#REF!</definedName>
    <definedName name="BExINT417AAWC51ZA8X4TDJCY0QV" hidden="1">#REF!</definedName>
    <definedName name="BExINT42RM5ESUGKCUN8IZFWEV0D" localSheetId="18" hidden="1">'[38]10.08.5 - 2008 Capital - TDBU'!#REF!</definedName>
    <definedName name="BExINT42RM5ESUGKCUN8IZFWEV0D" hidden="1">'[38]10.08.5 - 2008 Capital - TDBU'!#REF!</definedName>
    <definedName name="BExINZELBUXH0OXC3SAGC2RI7DXI" localSheetId="18" hidden="1">#REF!</definedName>
    <definedName name="BExINZELBUXH0OXC3SAGC2RI7DXI" hidden="1">#REF!</definedName>
    <definedName name="BExINZELVWYGU876QUUZCIMXPBQC" localSheetId="18" hidden="1">#REF!</definedName>
    <definedName name="BExINZELVWYGU876QUUZCIMXPBQC" hidden="1">#REF!</definedName>
    <definedName name="BExIOCQUQHKUU1KONGSDOLQTQEIC" localSheetId="18" hidden="1">#REF!</definedName>
    <definedName name="BExIOCQUQHKUU1KONGSDOLQTQEIC" hidden="1">#REF!</definedName>
    <definedName name="BExIOFL8Y5O61VLKTB4H20IJNWS1" localSheetId="18" hidden="1">#REF!</definedName>
    <definedName name="BExIOFL8Y5O61VLKTB4H20IJNWS1" hidden="1">#REF!</definedName>
    <definedName name="BExIOMBXRW5NS4ZPYX9G5QREZ5J6" localSheetId="18" hidden="1">#REF!</definedName>
    <definedName name="BExIOMBXRW5NS4ZPYX9G5QREZ5J6" hidden="1">#REF!</definedName>
    <definedName name="BExIOP121EZ0DOU3CLJVVRUIQPZP" localSheetId="18" hidden="1">#REF!</definedName>
    <definedName name="BExIOP121EZ0DOU3CLJVVRUIQPZP" hidden="1">#REF!</definedName>
    <definedName name="BExIORA3GK78T7C7SNBJJUONJ0LS" localSheetId="18" hidden="1">#REF!</definedName>
    <definedName name="BExIORA3GK78T7C7SNBJJUONJ0LS" hidden="1">#REF!</definedName>
    <definedName name="BExIORFDXP4AVIEBLSTZ8ETSXMNM" localSheetId="18" hidden="1">#REF!</definedName>
    <definedName name="BExIORFDXP4AVIEBLSTZ8ETSXMNM" hidden="1">#REF!</definedName>
    <definedName name="BExIOTZ5EFZ2NASVQ05RH15HRSW6" localSheetId="18" hidden="1">#REF!</definedName>
    <definedName name="BExIOTZ5EFZ2NASVQ05RH15HRSW6" hidden="1">#REF!</definedName>
    <definedName name="BExIP8YNN6UUE1GZ223SWH7DLGKO" localSheetId="18" hidden="1">#REF!</definedName>
    <definedName name="BExIP8YNN6UUE1GZ223SWH7DLGKO" hidden="1">#REF!</definedName>
    <definedName name="BExIPAB4AOL592OJCC1CFAXTLF1A" localSheetId="18" hidden="1">#REF!</definedName>
    <definedName name="BExIPAB4AOL592OJCC1CFAXTLF1A" hidden="1">#REF!</definedName>
    <definedName name="BExIPB25DKX4S2ZCKQN7KWSC3JBF" localSheetId="18" hidden="1">#REF!</definedName>
    <definedName name="BExIPB25DKX4S2ZCKQN7KWSC3JBF" hidden="1">#REF!</definedName>
    <definedName name="BExIPDLT8JYAMGE5HTN4D1YHZF3V" localSheetId="18" hidden="1">#REF!</definedName>
    <definedName name="BExIPDLT8JYAMGE5HTN4D1YHZF3V" hidden="1">#REF!</definedName>
    <definedName name="BExIPG040Q08EWIWL6CAVR3GRI43" localSheetId="18" hidden="1">#REF!</definedName>
    <definedName name="BExIPG040Q08EWIWL6CAVR3GRI43" hidden="1">#REF!</definedName>
    <definedName name="BExIPKNFUDPDKOSH5GHDVNA8D66S" localSheetId="18" hidden="1">#REF!</definedName>
    <definedName name="BExIPKNFUDPDKOSH5GHDVNA8D66S" hidden="1">#REF!</definedName>
    <definedName name="BExIPMWA45QSRZBQJ7J5LE412D5J" localSheetId="18" hidden="1">#REF!</definedName>
    <definedName name="BExIPMWA45QSRZBQJ7J5LE412D5J" hidden="1">#REF!</definedName>
    <definedName name="BExIQ1VS9A2FHVD9TUHKG9K8EVVP" localSheetId="18" hidden="1">#REF!</definedName>
    <definedName name="BExIQ1VS9A2FHVD9TUHKG9K8EVVP" hidden="1">#REF!</definedName>
    <definedName name="BExIQ3J19L30PSQ2CXNT6IHW0I7V" localSheetId="18" hidden="1">#REF!</definedName>
    <definedName name="BExIQ3J19L30PSQ2CXNT6IHW0I7V" hidden="1">#REF!</definedName>
    <definedName name="BExIQ3OJ7M04XCY276IO0LJA5XUK" localSheetId="18" hidden="1">#REF!</definedName>
    <definedName name="BExIQ3OJ7M04XCY276IO0LJA5XUK" hidden="1">#REF!</definedName>
    <definedName name="BExIQ5S19ITB0NDRUN4XV7B905ED" localSheetId="18" hidden="1">#REF!</definedName>
    <definedName name="BExIQ5S19ITB0NDRUN4XV7B905ED" hidden="1">#REF!</definedName>
    <definedName name="BExIQ9TMQT2EIXSVQW7GVSOAW2VJ" localSheetId="18" hidden="1">#REF!</definedName>
    <definedName name="BExIQ9TMQT2EIXSVQW7GVSOAW2VJ" hidden="1">#REF!</definedName>
    <definedName name="BExIQBMD65DFEB0L9IMMF5X977SD" localSheetId="18" hidden="1">#REF!</definedName>
    <definedName name="BExIQBMD65DFEB0L9IMMF5X977SD" hidden="1">#REF!</definedName>
    <definedName name="BExIQBMDE1L6J4H27K1FMSHQKDSE" localSheetId="18" hidden="1">#REF!</definedName>
    <definedName name="BExIQBMDE1L6J4H27K1FMSHQKDSE" hidden="1">#REF!</definedName>
    <definedName name="BExIQE65LVXUOF3UZFO7SDHFJH22" localSheetId="18" hidden="1">#REF!</definedName>
    <definedName name="BExIQE65LVXUOF3UZFO7SDHFJH22" hidden="1">#REF!</definedName>
    <definedName name="BExIQG9OO2KKBOWTMD1OXY36TEGA" localSheetId="18" hidden="1">#REF!</definedName>
    <definedName name="BExIQG9OO2KKBOWTMD1OXY36TEGA" hidden="1">#REF!</definedName>
    <definedName name="BExIQK0FRCT7UYOFPF6HXKEUARNJ" localSheetId="18" hidden="1">#REF!</definedName>
    <definedName name="BExIQK0FRCT7UYOFPF6HXKEUARNJ" hidden="1">#REF!</definedName>
    <definedName name="BExIQX1XBB31HZTYEEVOBSE3C5A6" localSheetId="18" hidden="1">#REF!</definedName>
    <definedName name="BExIQX1XBB31HZTYEEVOBSE3C5A6" hidden="1">#REF!</definedName>
    <definedName name="BExIQY8VY7PMQS8M5UTSAF3MW1AA" localSheetId="18" hidden="1">#REF!</definedName>
    <definedName name="BExIQY8VY7PMQS8M5UTSAF3MW1AA" hidden="1">#REF!</definedName>
    <definedName name="BExIQYP5T1TPAQYW7QU1Q98BKX7W" localSheetId="18" hidden="1">#REF!</definedName>
    <definedName name="BExIQYP5T1TPAQYW7QU1Q98BKX7W" hidden="1">#REF!</definedName>
    <definedName name="BExIR2ALYRP9FW99DK2084J7IIDC" localSheetId="18" hidden="1">#REF!</definedName>
    <definedName name="BExIR2ALYRP9FW99DK2084J7IIDC" hidden="1">#REF!</definedName>
    <definedName name="BExIR8FQETPTQYW37DBVDWG3J4JW" localSheetId="18" hidden="1">#REF!</definedName>
    <definedName name="BExIR8FQETPTQYW37DBVDWG3J4JW" hidden="1">#REF!</definedName>
    <definedName name="BExIRRBGTY01OQOI3U5SW59RFDFI" localSheetId="18" hidden="1">#REF!</definedName>
    <definedName name="BExIRRBGTY01OQOI3U5SW59RFDFI" hidden="1">#REF!</definedName>
    <definedName name="BExIRRM8X5MMN15Q3SPFK13165ZR" localSheetId="18" hidden="1">'[38]10.08.5 - 2008 Capital - TDBU'!#REF!</definedName>
    <definedName name="BExIRRM8X5MMN15Q3SPFK13165ZR" hidden="1">'[38]10.08.5 - 2008 Capital - TDBU'!#REF!</definedName>
    <definedName name="BExIS4T0DRF57HYO7OGG72KBOFOI" localSheetId="18" hidden="1">#REF!</definedName>
    <definedName name="BExIS4T0DRF57HYO7OGG72KBOFOI" hidden="1">#REF!</definedName>
    <definedName name="BExIS77BJDDK18PGI9DSEYZPIL7P" localSheetId="18" hidden="1">#REF!</definedName>
    <definedName name="BExIS77BJDDK18PGI9DSEYZPIL7P" hidden="1">#REF!</definedName>
    <definedName name="BExIS8UME1A94FJH5YHFVEO8E03Z" localSheetId="18" hidden="1">#REF!</definedName>
    <definedName name="BExIS8UME1A94FJH5YHFVEO8E03Z" hidden="1">#REF!</definedName>
    <definedName name="BExIS8USL1T3Z97CZ30HJ98E2GXQ" localSheetId="18" hidden="1">#REF!</definedName>
    <definedName name="BExIS8USL1T3Z97CZ30HJ98E2GXQ" hidden="1">#REF!</definedName>
    <definedName name="BExISC5B700MZUBFTQ9K4IKTF7HR" localSheetId="18" hidden="1">#REF!</definedName>
    <definedName name="BExISC5B700MZUBFTQ9K4IKTF7HR" hidden="1">#REF!</definedName>
    <definedName name="BExISDHXS49S1H56ENBPRF1NLD5C" localSheetId="18" hidden="1">#REF!</definedName>
    <definedName name="BExISDHXS49S1H56ENBPRF1NLD5C" hidden="1">#REF!</definedName>
    <definedName name="BExISM1JLV54A21A164IURMPGUMU" localSheetId="18" hidden="1">#REF!</definedName>
    <definedName name="BExISM1JLV54A21A164IURMPGUMU" hidden="1">#REF!</definedName>
    <definedName name="BExISRFKJYUZ4AKW44IJF7RF9Y90" localSheetId="18" hidden="1">#REF!</definedName>
    <definedName name="BExISRFKJYUZ4AKW44IJF7RF9Y90" hidden="1">#REF!</definedName>
    <definedName name="BExISXVMB9A7MHHRJTQGWLTINL5K" localSheetId="18" hidden="1">#REF!</definedName>
    <definedName name="BExISXVMB9A7MHHRJTQGWLTINL5K" hidden="1">#REF!</definedName>
    <definedName name="BExIT1MK8TBAK3SNP36A8FKDQSOK" localSheetId="18" hidden="1">#REF!</definedName>
    <definedName name="BExIT1MK8TBAK3SNP36A8FKDQSOK" hidden="1">#REF!</definedName>
    <definedName name="BExITBNYANV2S8KD56GOGCKW393R" localSheetId="18" hidden="1">#REF!</definedName>
    <definedName name="BExITBNYANV2S8KD56GOGCKW393R" hidden="1">#REF!</definedName>
    <definedName name="BExItemGrid">#REF!</definedName>
    <definedName name="BExITENTNC8AZE7V0WRWRYW8HP0C" localSheetId="18" hidden="1">#REF!</definedName>
    <definedName name="BExITENTNC8AZE7V0WRWRYW8HP0C" hidden="1">#REF!</definedName>
    <definedName name="BExITKI640SU7Y4KLZY9I1Z9R6TT" localSheetId="18" hidden="1">#REF!</definedName>
    <definedName name="BExITKI640SU7Y4KLZY9I1Z9R6TT" hidden="1">#REF!</definedName>
    <definedName name="BExITTSMS5QHJIV39IX8L172UTTU" localSheetId="18" hidden="1">#REF!</definedName>
    <definedName name="BExITTSMS5QHJIV39IX8L172UTTU" hidden="1">#REF!</definedName>
    <definedName name="BExITU3FT317H7G8057DIO12TN7U" localSheetId="18" hidden="1">#REF!</definedName>
    <definedName name="BExITU3FT317H7G8057DIO12TN7U" hidden="1">#REF!</definedName>
    <definedName name="BExITXE2V3RFP2CB0EZVVTMZFX7T" localSheetId="18" hidden="1">#REF!</definedName>
    <definedName name="BExITXE2V3RFP2CB0EZVVTMZFX7T" hidden="1">#REF!</definedName>
    <definedName name="BExIUAFCGGFQDEDMTXUYTTA3EYBT" localSheetId="18" hidden="1">#REF!</definedName>
    <definedName name="BExIUAFCGGFQDEDMTXUYTTA3EYBT" hidden="1">#REF!</definedName>
    <definedName name="BExIUD4OJGH65NFNQ4VMCE3R4J1X" localSheetId="18" hidden="1">#REF!</definedName>
    <definedName name="BExIUD4OJGH65NFNQ4VMCE3R4J1X" hidden="1">#REF!</definedName>
    <definedName name="BExIUKGWIPE992U6T8OUR0LZQDXK" localSheetId="18" hidden="1">#REF!</definedName>
    <definedName name="BExIUKGWIPE992U6T8OUR0LZQDXK" hidden="1">#REF!</definedName>
    <definedName name="BExIUM46R6FW1PBJUL86BQVXB96X" localSheetId="18" hidden="1">#REF!</definedName>
    <definedName name="BExIUM46R6FW1PBJUL86BQVXB96X" hidden="1">#REF!</definedName>
    <definedName name="BExIUTB5OAAXYW0OFMP0PS40SPOB" localSheetId="18" hidden="1">#REF!</definedName>
    <definedName name="BExIUTB5OAAXYW0OFMP0PS40SPOB" hidden="1">#REF!</definedName>
    <definedName name="BExIUUT2MHIOV6R3WHA0DPM1KBKY" localSheetId="18" hidden="1">#REF!</definedName>
    <definedName name="BExIUUT2MHIOV6R3WHA0DPM1KBKY" hidden="1">#REF!</definedName>
    <definedName name="BExIUY3RMHPHDAHQNA21GY3ZUTMU" localSheetId="18" hidden="1">#REF!</definedName>
    <definedName name="BExIUY3RMHPHDAHQNA21GY3ZUTMU" hidden="1">#REF!</definedName>
    <definedName name="BExIUYPDT1AM6MWGWQS646PIZIWC" localSheetId="18" hidden="1">#REF!</definedName>
    <definedName name="BExIUYPDT1AM6MWGWQS646PIZIWC" hidden="1">#REF!</definedName>
    <definedName name="BExIV0I2O9F8D1UK1SI8AEYR6U0A" localSheetId="18" hidden="1">#REF!</definedName>
    <definedName name="BExIV0I2O9F8D1UK1SI8AEYR6U0A" hidden="1">#REF!</definedName>
    <definedName name="BExIV2LM38XPLRTWT0R44TMQ59E5" localSheetId="18" hidden="1">#REF!</definedName>
    <definedName name="BExIV2LM38XPLRTWT0R44TMQ59E5" hidden="1">#REF!</definedName>
    <definedName name="BExIV3HY4S0YRV1F7XEMF2YHAR2I" localSheetId="18" hidden="1">#REF!</definedName>
    <definedName name="BExIV3HY4S0YRV1F7XEMF2YHAR2I" hidden="1">#REF!</definedName>
    <definedName name="BExIV6HUZFRIFLXW2SICKGTAH1PV" localSheetId="18" hidden="1">#REF!</definedName>
    <definedName name="BExIV6HUZFRIFLXW2SICKGTAH1PV" hidden="1">#REF!</definedName>
    <definedName name="BExIV8AM80CS6E5TN6IATF33GV1V" localSheetId="18" hidden="1">#REF!</definedName>
    <definedName name="BExIV8AM80CS6E5TN6IATF33GV1V" hidden="1">#REF!</definedName>
    <definedName name="BExIVBFYNRU691AQPVWWPH7PG4PX" localSheetId="18" hidden="1">#REF!</definedName>
    <definedName name="BExIVBFYNRU691AQPVWWPH7PG4PX" hidden="1">#REF!</definedName>
    <definedName name="BExIVC6WZMHRBRGIBUVX0CO2RK05" localSheetId="18" hidden="1">#REF!</definedName>
    <definedName name="BExIVC6WZMHRBRGIBUVX0CO2RK05" hidden="1">#REF!</definedName>
    <definedName name="BExIVCXWL6H5LD9DHDIA4F5U9TQL" localSheetId="18" hidden="1">#REF!</definedName>
    <definedName name="BExIVCXWL6H5LD9DHDIA4F5U9TQL" hidden="1">#REF!</definedName>
    <definedName name="BExIVEL6GUMOY062S9PFOGOGJ1UX" localSheetId="18" hidden="1">#REF!</definedName>
    <definedName name="BExIVEL6GUMOY062S9PFOGOGJ1UX" hidden="1">#REF!</definedName>
    <definedName name="BExIVMOIPSEWSIHIDDLOXESQ28A0" localSheetId="18" hidden="1">#REF!</definedName>
    <definedName name="BExIVMOIPSEWSIHIDDLOXESQ28A0" hidden="1">#REF!</definedName>
    <definedName name="BExIVNVNJX9BYDLC88NG09YF5XQ6" localSheetId="18" hidden="1">#REF!</definedName>
    <definedName name="BExIVNVNJX9BYDLC88NG09YF5XQ6" hidden="1">#REF!</definedName>
    <definedName name="BExIVQVKLMGSRYT1LFZH0KUIA4OR" localSheetId="18" hidden="1">#REF!</definedName>
    <definedName name="BExIVQVKLMGSRYT1LFZH0KUIA4OR" hidden="1">#REF!</definedName>
    <definedName name="BExIVYTFI35KNR2XSA6N8OJYUTUR" localSheetId="18" hidden="1">#REF!</definedName>
    <definedName name="BExIVYTFI35KNR2XSA6N8OJYUTUR" hidden="1">#REF!</definedName>
    <definedName name="BExIWB3SY3WRIVIOF988DNNODBOA" localSheetId="18" hidden="1">#REF!</definedName>
    <definedName name="BExIWB3SY3WRIVIOF988DNNODBOA" hidden="1">#REF!</definedName>
    <definedName name="BExIWB99CG0H52LRD6QWPN4L6DV2" localSheetId="18" hidden="1">#REF!</definedName>
    <definedName name="BExIWB99CG0H52LRD6QWPN4L6DV2" hidden="1">#REF!</definedName>
    <definedName name="BExIWCGFM00Y1WAFPJT5KRD1K5XP" localSheetId="18" hidden="1">#REF!</definedName>
    <definedName name="BExIWCGFM00Y1WAFPJT5KRD1K5XP" hidden="1">#REF!</definedName>
    <definedName name="BExIWG1W7XP9DFYYSZAIOSHM0QLQ" localSheetId="18" hidden="1">#REF!</definedName>
    <definedName name="BExIWG1W7XP9DFYYSZAIOSHM0QLQ" hidden="1">#REF!</definedName>
    <definedName name="BExIWH3KUK94B7833DD4TB0Y6KP9" localSheetId="18" hidden="1">#REF!</definedName>
    <definedName name="BExIWH3KUK94B7833DD4TB0Y6KP9" hidden="1">#REF!</definedName>
    <definedName name="BExIWKE9MGIDWORBI43AWTUNYFAN" localSheetId="18" hidden="1">#REF!</definedName>
    <definedName name="BExIWKE9MGIDWORBI43AWTUNYFAN" hidden="1">#REF!</definedName>
    <definedName name="BExIWLFXFUPVKEPUHWJYGEW9I7SQ" localSheetId="18" hidden="1">#REF!</definedName>
    <definedName name="BExIWLFXFUPVKEPUHWJYGEW9I7SQ" hidden="1">#REF!</definedName>
    <definedName name="BExIWNZR6BI167OK1PHT0XMDHSMS" localSheetId="18" hidden="1">#REF!</definedName>
    <definedName name="BExIWNZR6BI167OK1PHT0XMDHSMS" hidden="1">#REF!</definedName>
    <definedName name="BExIWQ8KOCZ9G1137JOM03I28GP4" localSheetId="18" hidden="1">#REF!</definedName>
    <definedName name="BExIWQ8KOCZ9G1137JOM03I28GP4" hidden="1">#REF!</definedName>
    <definedName name="BExIX34PM5DBTRHRQWP6PL6WIX88" localSheetId="18" hidden="1">#REF!</definedName>
    <definedName name="BExIX34PM5DBTRHRQWP6PL6WIX88" hidden="1">#REF!</definedName>
    <definedName name="BExIX5OAP9KSUE5SIZCW9P39Q4WE" localSheetId="18" hidden="1">#REF!</definedName>
    <definedName name="BExIX5OAP9KSUE5SIZCW9P39Q4WE" hidden="1">#REF!</definedName>
    <definedName name="BExIXB7UUMLUUU4G2KWA00VKHNEJ" localSheetId="18" hidden="1">#REF!</definedName>
    <definedName name="BExIXB7UUMLUUU4G2KWA00VKHNEJ" hidden="1">#REF!</definedName>
    <definedName name="BExIXGRJPVJMUDGSG7IHPXPNO69B" localSheetId="18" hidden="1">#REF!</definedName>
    <definedName name="BExIXGRJPVJMUDGSG7IHPXPNO69B" hidden="1">#REF!</definedName>
    <definedName name="BExIXM5R87ZL3FHALWZXYCPHGX3E" localSheetId="18" hidden="1">#REF!</definedName>
    <definedName name="BExIXM5R87ZL3FHALWZXYCPHGX3E" hidden="1">#REF!</definedName>
    <definedName name="BExIXS036ZCKT2Z8XZKLZ8PFWQGL" localSheetId="18" hidden="1">#REF!</definedName>
    <definedName name="BExIXS036ZCKT2Z8XZKLZ8PFWQGL" hidden="1">#REF!</definedName>
    <definedName name="BExIXY5CF9PFM0P40AZ4U51TMWV0" localSheetId="18" hidden="1">#REF!</definedName>
    <definedName name="BExIXY5CF9PFM0P40AZ4U51TMWV0" hidden="1">#REF!</definedName>
    <definedName name="BExIYEXJBK8JDWIRSVV4RJSKZVV1" localSheetId="18" hidden="1">#REF!</definedName>
    <definedName name="BExIYEXJBK8JDWIRSVV4RJSKZVV1" hidden="1">#REF!</definedName>
    <definedName name="BExIYI2RH0K4225XO970K2IQ1E79" localSheetId="18" hidden="1">#REF!</definedName>
    <definedName name="BExIYI2RH0K4225XO970K2IQ1E79" hidden="1">#REF!</definedName>
    <definedName name="BExIYMPZ0KS2KOJFQAUQJ77L7701" localSheetId="18" hidden="1">#REF!</definedName>
    <definedName name="BExIYMPZ0KS2KOJFQAUQJ77L7701" hidden="1">#REF!</definedName>
    <definedName name="BExIYP9Q6FV9T0R9G3UDKLS4TTYX" localSheetId="18" hidden="1">#REF!</definedName>
    <definedName name="BExIYP9Q6FV9T0R9G3UDKLS4TTYX" hidden="1">#REF!</definedName>
    <definedName name="BExIYQ63QDPSPOEL1H0OP89YQTZH" localSheetId="18" hidden="1">'[38]10.08.2 - 2008 Expense'!#REF!</definedName>
    <definedName name="BExIYQ63QDPSPOEL1H0OP89YQTZH" hidden="1">'[38]10.08.2 - 2008 Expense'!#REF!</definedName>
    <definedName name="BExIYV9IMIVVVSZNL48E412WN7ZF" localSheetId="18" hidden="1">#REF!</definedName>
    <definedName name="BExIYV9IMIVVVSZNL48E412WN7ZF" hidden="1">#REF!</definedName>
    <definedName name="BExIYWWSSNFJ49218D4EO9QWKL69" localSheetId="18" hidden="1">#REF!</definedName>
    <definedName name="BExIYWWSSNFJ49218D4EO9QWKL69" hidden="1">#REF!</definedName>
    <definedName name="BExIYZGLDQ1TN7BIIN4RLDP31GIM" localSheetId="18" hidden="1">#REF!</definedName>
    <definedName name="BExIYZGLDQ1TN7BIIN4RLDP31GIM" hidden="1">#REF!</definedName>
    <definedName name="BExIZ4K0EZJK6PW3L8SVKTJFSWW9" localSheetId="18" hidden="1">#REF!</definedName>
    <definedName name="BExIZ4K0EZJK6PW3L8SVKTJFSWW9" hidden="1">#REF!</definedName>
    <definedName name="BExIZ5GDN6WSJ55BFCN2CC7G80L0" localSheetId="18" hidden="1">#REF!</definedName>
    <definedName name="BExIZ5GDN6WSJ55BFCN2CC7G80L0" hidden="1">#REF!</definedName>
    <definedName name="BExIZ6YBLNY9O1BQC129VGDXCVNX" localSheetId="18" hidden="1">#REF!</definedName>
    <definedName name="BExIZ6YBLNY9O1BQC129VGDXCVNX" hidden="1">#REF!</definedName>
    <definedName name="BExIZAECOEZGBAO29QMV14E6XDIV" localSheetId="18" hidden="1">#REF!</definedName>
    <definedName name="BExIZAECOEZGBAO29QMV14E6XDIV" hidden="1">#REF!</definedName>
    <definedName name="BExIZKVXYD5O2JBU81F2UFJZLLSI" localSheetId="18" hidden="1">#REF!</definedName>
    <definedName name="BExIZKVXYD5O2JBU81F2UFJZLLSI" hidden="1">#REF!</definedName>
    <definedName name="BExIZPZDHC8HGER83WHCZAHOX7LK" localSheetId="18" hidden="1">#REF!</definedName>
    <definedName name="BExIZPZDHC8HGER83WHCZAHOX7LK" hidden="1">#REF!</definedName>
    <definedName name="BExIZY2PUZ0OF9YKK1B13IW0VS6G" localSheetId="18" hidden="1">#REF!</definedName>
    <definedName name="BExIZY2PUZ0OF9YKK1B13IW0VS6G" hidden="1">#REF!</definedName>
    <definedName name="BExJ08KBRR2XMWW3VZMPSQKXHZUH" localSheetId="18" hidden="1">#REF!</definedName>
    <definedName name="BExJ08KBRR2XMWW3VZMPSQKXHZUH" hidden="1">#REF!</definedName>
    <definedName name="BExJ0DYJWXGE7DA39PYL3WM05U9O" localSheetId="18" hidden="1">#REF!</definedName>
    <definedName name="BExJ0DYJWXGE7DA39PYL3WM05U9O" hidden="1">#REF!</definedName>
    <definedName name="BExJ0MY8SY5J5V50H3UKE78ODTVB" localSheetId="18" hidden="1">#REF!</definedName>
    <definedName name="BExJ0MY8SY5J5V50H3UKE78ODTVB" hidden="1">#REF!</definedName>
    <definedName name="BExJ0YC98G37ML4N8FLP8D95EFRF" localSheetId="18" hidden="1">#REF!</definedName>
    <definedName name="BExJ0YC98G37ML4N8FLP8D95EFRF" hidden="1">#REF!</definedName>
    <definedName name="BExJ1PWWYANUHL8A16ETV0RDAXC3" localSheetId="18" hidden="1">#REF!</definedName>
    <definedName name="BExJ1PWWYANUHL8A16ETV0RDAXC3" hidden="1">#REF!</definedName>
    <definedName name="BExKCDYKAEV45AFXHVHZZ62E5BM3" localSheetId="18" hidden="1">#REF!</definedName>
    <definedName name="BExKCDYKAEV45AFXHVHZZ62E5BM3" hidden="1">#REF!</definedName>
    <definedName name="BExKCJCRGT5SGXIHDQI24Z6J8GI4" localSheetId="18" hidden="1">#REF!</definedName>
    <definedName name="BExKCJCRGT5SGXIHDQI24Z6J8GI4" hidden="1">#REF!</definedName>
    <definedName name="BExKDKO0W4AGQO1V7K6Q4VM750FT" localSheetId="18" hidden="1">#REF!</definedName>
    <definedName name="BExKDKO0W4AGQO1V7K6Q4VM750FT" hidden="1">#REF!</definedName>
    <definedName name="BExKDLF10G7W77J87QWH3ZGLUCLW" localSheetId="18" hidden="1">#REF!</definedName>
    <definedName name="BExKDLF10G7W77J87QWH3ZGLUCLW" hidden="1">#REF!</definedName>
    <definedName name="BExKE0PBX3XGOUM78ZT54ALDAVSP" localSheetId="18" hidden="1">#REF!</definedName>
    <definedName name="BExKE0PBX3XGOUM78ZT54ALDAVSP" hidden="1">#REF!</definedName>
    <definedName name="BExKEFE0I3MT6ZLC4T1L9465HKTN" localSheetId="18" hidden="1">#REF!</definedName>
    <definedName name="BExKEFE0I3MT6ZLC4T1L9465HKTN" hidden="1">#REF!</definedName>
    <definedName name="BExKEK6O5BVJP4VY02FY7JNAZ6BT" localSheetId="18" hidden="1">#REF!</definedName>
    <definedName name="BExKEK6O5BVJP4VY02FY7JNAZ6BT" hidden="1">#REF!</definedName>
    <definedName name="BExKEKXK6E6QX339ELPXDIRZSJE0" localSheetId="18" hidden="1">#REF!</definedName>
    <definedName name="BExKEKXK6E6QX339ELPXDIRZSJE0" hidden="1">#REF!</definedName>
    <definedName name="BExKEOOIBMP7N8033EY2CJYCBX6H" localSheetId="18" hidden="1">#REF!</definedName>
    <definedName name="BExKEOOIBMP7N8033EY2CJYCBX6H" hidden="1">#REF!</definedName>
    <definedName name="BExKEW0RR5LA3VC46A2BEOOMQE56" localSheetId="18" hidden="1">#REF!</definedName>
    <definedName name="BExKEW0RR5LA3VC46A2BEOOMQE56" hidden="1">#REF!</definedName>
    <definedName name="BExKFA3VI1CZK21SM0N3LZWT9LA1" localSheetId="18" hidden="1">#REF!</definedName>
    <definedName name="BExKFA3VI1CZK21SM0N3LZWT9LA1" hidden="1">#REF!</definedName>
    <definedName name="BExKFHGARZIYPYRZWQNLP5VVCRE2" localSheetId="18" hidden="1">#REF!</definedName>
    <definedName name="BExKFHGARZIYPYRZWQNLP5VVCRE2" hidden="1">#REF!</definedName>
    <definedName name="BExKFINBFV5J2NFRCL4YUO3YF0ZE" localSheetId="18" hidden="1">#REF!</definedName>
    <definedName name="BExKFINBFV5J2NFRCL4YUO3YF0ZE" hidden="1">#REF!</definedName>
    <definedName name="BExKFISRBFACTAMJSALEYMY66F6X" localSheetId="18" hidden="1">#REF!</definedName>
    <definedName name="BExKFISRBFACTAMJSALEYMY66F6X" hidden="1">#REF!</definedName>
    <definedName name="BExKFOSK5DJ151C4E8544UWMYTOC" localSheetId="18" hidden="1">#REF!</definedName>
    <definedName name="BExKFOSK5DJ151C4E8544UWMYTOC" hidden="1">#REF!</definedName>
    <definedName name="BExKFY32BHV278YC2ID5UIB5O51K" localSheetId="18" hidden="1">#REF!</definedName>
    <definedName name="BExKFY32BHV278YC2ID5UIB5O51K" hidden="1">#REF!</definedName>
    <definedName name="BExKFYJC4EVEV54F82K6VKP7Q3OU" localSheetId="18" hidden="1">#REF!</definedName>
    <definedName name="BExKFYJC4EVEV54F82K6VKP7Q3OU" hidden="1">#REF!</definedName>
    <definedName name="BExKG4IYHBKQQ8J8FN10GB2IKO33" localSheetId="18" hidden="1">#REF!</definedName>
    <definedName name="BExKG4IYHBKQQ8J8FN10GB2IKO33" hidden="1">#REF!</definedName>
    <definedName name="BExKG60XBDFYOF7ZU3F5US7CM2Y4" localSheetId="18" hidden="1">#REF!</definedName>
    <definedName name="BExKG60XBDFYOF7ZU3F5US7CM2Y4" hidden="1">#REF!</definedName>
    <definedName name="BExKG6XA0DGM4VUMUE4NHHVYVJ0J" localSheetId="18" hidden="1">#REF!</definedName>
    <definedName name="BExKG6XA0DGM4VUMUE4NHHVYVJ0J" hidden="1">#REF!</definedName>
    <definedName name="BExKGF0L44S78D33WMQ1A75TRKB9" localSheetId="18" hidden="1">#REF!</definedName>
    <definedName name="BExKGF0L44S78D33WMQ1A75TRKB9" hidden="1">#REF!</definedName>
    <definedName name="BExKGFRN31B3G20LMQ4LRF879J68" localSheetId="18" hidden="1">#REF!</definedName>
    <definedName name="BExKGFRN31B3G20LMQ4LRF879J68" hidden="1">#REF!</definedName>
    <definedName name="BExKGJD3U3ADZILP20U3EURP0UQP" localSheetId="18" hidden="1">#REF!</definedName>
    <definedName name="BExKGJD3U3ADZILP20U3EURP0UQP" hidden="1">#REF!</definedName>
    <definedName name="BExKGNK5YGKP0YHHTAAOV17Z9EIM" localSheetId="18" hidden="1">#REF!</definedName>
    <definedName name="BExKGNK5YGKP0YHHTAAOV17Z9EIM" hidden="1">#REF!</definedName>
    <definedName name="BExKGRLRYB3OW56X3JCUII1OOS3K" localSheetId="18" hidden="1">#REF!</definedName>
    <definedName name="BExKGRLRYB3OW56X3JCUII1OOS3K" hidden="1">#REF!</definedName>
    <definedName name="BExKGV77YH9YXIQTRKK2331QGYKF" localSheetId="18" hidden="1">#REF!</definedName>
    <definedName name="BExKGV77YH9YXIQTRKK2331QGYKF" hidden="1">#REF!</definedName>
    <definedName name="BExKH170S7VQ0NRNOWNT98XVEWUH" localSheetId="18" hidden="1">#REF!</definedName>
    <definedName name="BExKH170S7VQ0NRNOWNT98XVEWUH" hidden="1">#REF!</definedName>
    <definedName name="BExKH3FTZ5VGTB86W9M4AB39R0G8" localSheetId="18" hidden="1">#REF!</definedName>
    <definedName name="BExKH3FTZ5VGTB86W9M4AB39R0G8" hidden="1">#REF!</definedName>
    <definedName name="BExKH3FV5U5O6XZM7STS3NZKQFGJ" localSheetId="18" hidden="1">#REF!</definedName>
    <definedName name="BExKH3FV5U5O6XZM7STS3NZKQFGJ" hidden="1">#REF!</definedName>
    <definedName name="BExKHAMUH8NR3HRV0V6FHJE3ROLN" localSheetId="18" hidden="1">#REF!</definedName>
    <definedName name="BExKHAMUH8NR3HRV0V6FHJE3ROLN" hidden="1">#REF!</definedName>
    <definedName name="BExKHCFKOWFHO2WW0N7Y5XDXEWAO" localSheetId="18" hidden="1">#REF!</definedName>
    <definedName name="BExKHCFKOWFHO2WW0N7Y5XDXEWAO" hidden="1">#REF!</definedName>
    <definedName name="BExKHIVLONZ46HLMR50DEXKEUNEP" localSheetId="18" hidden="1">#REF!</definedName>
    <definedName name="BExKHIVLONZ46HLMR50DEXKEUNEP" hidden="1">#REF!</definedName>
    <definedName name="BExKHKDK2PRBCUJS8TEDP8K3VODQ" localSheetId="18" hidden="1">#REF!</definedName>
    <definedName name="BExKHKDK2PRBCUJS8TEDP8K3VODQ" hidden="1">#REF!</definedName>
    <definedName name="BExKHPM9XA0ADDK7TUR0N38EXWEP" localSheetId="18" hidden="1">#REF!</definedName>
    <definedName name="BExKHPM9XA0ADDK7TUR0N38EXWEP" hidden="1">#REF!</definedName>
    <definedName name="BExKHWD5BOLP8DQJHOIBWHYCSY9W" localSheetId="18" hidden="1">#REF!</definedName>
    <definedName name="BExKHWD5BOLP8DQJHOIBWHYCSY9W" hidden="1">#REF!</definedName>
    <definedName name="BExKI4076KXCDE5KXL79KT36OKLO" localSheetId="18" hidden="1">#REF!</definedName>
    <definedName name="BExKI4076KXCDE5KXL79KT36OKLO" hidden="1">#REF!</definedName>
    <definedName name="BExKI45P8VH8M6QPIX8B2CFPOGZ3" localSheetId="18" hidden="1">#REF!</definedName>
    <definedName name="BExKI45P8VH8M6QPIX8B2CFPOGZ3" hidden="1">#REF!</definedName>
    <definedName name="BExKI7LO70WYISR7Q0Y1ZDWO9M3B" localSheetId="18" hidden="1">#REF!</definedName>
    <definedName name="BExKI7LO70WYISR7Q0Y1ZDWO9M3B" hidden="1">#REF!</definedName>
    <definedName name="BExKIEN5C2YIQQSVLK8YO62XYJMM" localSheetId="18" hidden="1">#REF!</definedName>
    <definedName name="BExKIEN5C2YIQQSVLK8YO62XYJMM" hidden="1">#REF!</definedName>
    <definedName name="BExKIGQV6TXIZG039HBOJU62WP2U" localSheetId="18" hidden="1">#REF!</definedName>
    <definedName name="BExKIGQV6TXIZG039HBOJU62WP2U" hidden="1">#REF!</definedName>
    <definedName name="BExKILE008SF3KTAN8WML3XKI1NZ" localSheetId="18" hidden="1">#REF!</definedName>
    <definedName name="BExKILE008SF3KTAN8WML3XKI1NZ" hidden="1">#REF!</definedName>
    <definedName name="BExKINSBB6RS7I489QHMCOMU4Z2X" localSheetId="18" hidden="1">#REF!</definedName>
    <definedName name="BExKINSBB6RS7I489QHMCOMU4Z2X" hidden="1">#REF!</definedName>
    <definedName name="BExKIU87ZKSOC2DYZWFK6SAK9I8E" localSheetId="18" hidden="1">#REF!</definedName>
    <definedName name="BExKIU87ZKSOC2DYZWFK6SAK9I8E" hidden="1">#REF!</definedName>
    <definedName name="BExKJ449HLYX2DJ9UF0H9GTPSQ73" localSheetId="18" hidden="1">#REF!</definedName>
    <definedName name="BExKJ449HLYX2DJ9UF0H9GTPSQ73" hidden="1">#REF!</definedName>
    <definedName name="BExKJELX2RUC8UEC56IZPYYZXHA7" localSheetId="18" hidden="1">#REF!</definedName>
    <definedName name="BExKJELX2RUC8UEC56IZPYYZXHA7" hidden="1">#REF!</definedName>
    <definedName name="BExKJINMXS61G2TZEXCJAWVV4F57" localSheetId="18" hidden="1">#REF!</definedName>
    <definedName name="BExKJINMXS61G2TZEXCJAWVV4F57" hidden="1">#REF!</definedName>
    <definedName name="BExKJK5ME8KB7HA0180L7OUZDDGV" localSheetId="18" hidden="1">#REF!</definedName>
    <definedName name="BExKJK5ME8KB7HA0180L7OUZDDGV" hidden="1">#REF!</definedName>
    <definedName name="BExKJN5IF0VMDILJ5K8ZENF2QYV1" localSheetId="18" hidden="1">#REF!</definedName>
    <definedName name="BExKJN5IF0VMDILJ5K8ZENF2QYV1" hidden="1">#REF!</definedName>
    <definedName name="BExKJUSJPFUIK20FTVAFJWR2OUYX" localSheetId="18" hidden="1">#REF!</definedName>
    <definedName name="BExKJUSJPFUIK20FTVAFJWR2OUYX" hidden="1">#REF!</definedName>
    <definedName name="BExKK8VP5RS3D0UXZVKA37C4SYBP" localSheetId="18" hidden="1">#REF!</definedName>
    <definedName name="BExKK8VP5RS3D0UXZVKA37C4SYBP" hidden="1">#REF!</definedName>
    <definedName name="BExKKCRXE2B5CHO3044NF9QAKPIW" localSheetId="18" hidden="1">#REF!</definedName>
    <definedName name="BExKKCRXE2B5CHO3044NF9QAKPIW" hidden="1">#REF!</definedName>
    <definedName name="BExKKIM9NPF6B3SPMPIQB27HQME4" localSheetId="18" hidden="1">#REF!</definedName>
    <definedName name="BExKKIM9NPF6B3SPMPIQB27HQME4" hidden="1">#REF!</definedName>
    <definedName name="BExKKIX1BCBQ4R3K41QD8NTV0OV0" localSheetId="18" hidden="1">#REF!</definedName>
    <definedName name="BExKKIX1BCBQ4R3K41QD8NTV0OV0" hidden="1">#REF!</definedName>
    <definedName name="BExKKKV82VW7RLX4HE7NYZULP4I5" localSheetId="18" hidden="1">#REF!</definedName>
    <definedName name="BExKKKV82VW7RLX4HE7NYZULP4I5" hidden="1">#REF!</definedName>
    <definedName name="BExKKLGTZTV7J4XD4AGDM4UEZFTY" localSheetId="18" hidden="1">#REF!</definedName>
    <definedName name="BExKKLGTZTV7J4XD4AGDM4UEZFTY" hidden="1">#REF!</definedName>
    <definedName name="BExKKQ3ZWADYV03YHMXDOAMU90EB" localSheetId="18" hidden="1">#REF!</definedName>
    <definedName name="BExKKQ3ZWADYV03YHMXDOAMU90EB" hidden="1">#REF!</definedName>
    <definedName name="BExKKRWPS7N7KUY6X06X0TEINQM6" localSheetId="18" hidden="1">#REF!</definedName>
    <definedName name="BExKKRWPS7N7KUY6X06X0TEINQM6" hidden="1">#REF!</definedName>
    <definedName name="BExKKUGD2HMJWQEYZ8H3X1BMXFS9" localSheetId="18" hidden="1">#REF!</definedName>
    <definedName name="BExKKUGD2HMJWQEYZ8H3X1BMXFS9" hidden="1">#REF!</definedName>
    <definedName name="BExKKX05KCZZZPKOR1NE5A8RGVT4" localSheetId="18" hidden="1">#REF!</definedName>
    <definedName name="BExKKX05KCZZZPKOR1NE5A8RGVT4" hidden="1">#REF!</definedName>
    <definedName name="BExKKX5GX2R75C9E5OJC8AEQ02WR" localSheetId="18" hidden="1">#REF!</definedName>
    <definedName name="BExKKX5GX2R75C9E5OJC8AEQ02WR" hidden="1">#REF!</definedName>
    <definedName name="BExKLD6S9L66QYREYHBE5J44OK7X" localSheetId="18" hidden="1">#REF!</definedName>
    <definedName name="BExKLD6S9L66QYREYHBE5J44OK7X" hidden="1">#REF!</definedName>
    <definedName name="BExKLEZK32L28GYJWVO63BZ5E1JD" localSheetId="18" hidden="1">#REF!</definedName>
    <definedName name="BExKLEZK32L28GYJWVO63BZ5E1JD" hidden="1">#REF!</definedName>
    <definedName name="BExKLHTYKCAWH7WCYP78L3516NDH" localSheetId="18" hidden="1">#REF!</definedName>
    <definedName name="BExKLHTYKCAWH7WCYP78L3516NDH" hidden="1">#REF!</definedName>
    <definedName name="BExKLLKVVHT06LA55JB2FC871DC5" localSheetId="18" hidden="1">#REF!</definedName>
    <definedName name="BExKLLKVVHT06LA55JB2FC871DC5" hidden="1">#REF!</definedName>
    <definedName name="BExKMFUOVKD6ZRRWMW0FAANYOY14" localSheetId="18" hidden="1">'[38]10.08.4 -2008 Capital'!#REF!</definedName>
    <definedName name="BExKMFUOVKD6ZRRWMW0FAANYOY14" hidden="1">'[38]10.08.4 -2008 Capital'!#REF!</definedName>
    <definedName name="BExKMM52P2JTD826GL7EUFZ2GOWA" localSheetId="18" hidden="1">#REF!</definedName>
    <definedName name="BExKMM52P2JTD826GL7EUFZ2GOWA" hidden="1">#REF!</definedName>
    <definedName name="BExKMWBX4EH3EYJ07UFEM08NB40Z" localSheetId="18" hidden="1">#REF!</definedName>
    <definedName name="BExKMWBX4EH3EYJ07UFEM08NB40Z" hidden="1">#REF!</definedName>
    <definedName name="BExKNBGV2IR3S7M0BX4810KZB4V3" localSheetId="18" hidden="1">#REF!</definedName>
    <definedName name="BExKNBGV2IR3S7M0BX4810KZB4V3" hidden="1">#REF!</definedName>
    <definedName name="BExKNCTBZTSY3MO42VU5PLV6YUHZ" localSheetId="18" hidden="1">#REF!</definedName>
    <definedName name="BExKNCTBZTSY3MO42VU5PLV6YUHZ" hidden="1">#REF!</definedName>
    <definedName name="BExKNGV2YY749C42AQ2T9QNIE5C3" localSheetId="18" hidden="1">#REF!</definedName>
    <definedName name="BExKNGV2YY749C42AQ2T9QNIE5C3" hidden="1">#REF!</definedName>
    <definedName name="BExKNSP7EUXMQ7HQ1I4UI51T620P" localSheetId="18" hidden="1">#REF!</definedName>
    <definedName name="BExKNSP7EUXMQ7HQ1I4UI51T620P" hidden="1">#REF!</definedName>
    <definedName name="BExKNV8UOHVWEHDJWI2WMJ9X6QHZ" localSheetId="18" hidden="1">#REF!</definedName>
    <definedName name="BExKNV8UOHVWEHDJWI2WMJ9X6QHZ" hidden="1">#REF!</definedName>
    <definedName name="BExKNZLD7UATC1MYRNJD8H2NH4KU" localSheetId="18" hidden="1">#REF!</definedName>
    <definedName name="BExKNZLD7UATC1MYRNJD8H2NH4KU" hidden="1">#REF!</definedName>
    <definedName name="BExKNZQUKQQG2Y97R74G4O4BJP1L" localSheetId="18" hidden="1">#REF!</definedName>
    <definedName name="BExKNZQUKQQG2Y97R74G4O4BJP1L" hidden="1">#REF!</definedName>
    <definedName name="BExKO06X0EAD3ABEG1E8PWLDWHBA" localSheetId="18" hidden="1">#REF!</definedName>
    <definedName name="BExKO06X0EAD3ABEG1E8PWLDWHBA" hidden="1">#REF!</definedName>
    <definedName name="BExKO2AHHSGNI1AZOIOW21KPXKPE" localSheetId="18" hidden="1">#REF!</definedName>
    <definedName name="BExKO2AHHSGNI1AZOIOW21KPXKPE" hidden="1">#REF!</definedName>
    <definedName name="BExKO2FXWJWC5IZLDN8JHYILQJ2N" localSheetId="18" hidden="1">#REF!</definedName>
    <definedName name="BExKO2FXWJWC5IZLDN8JHYILQJ2N" hidden="1">#REF!</definedName>
    <definedName name="BExKO438WZ8FKOU00NURGFMOYXWN" localSheetId="18" hidden="1">#REF!</definedName>
    <definedName name="BExKO438WZ8FKOU00NURGFMOYXWN" hidden="1">#REF!</definedName>
    <definedName name="BExKOBVQIBD5QN64WI0VMWG8ECVY" localSheetId="18" hidden="1">#REF!</definedName>
    <definedName name="BExKOBVQIBD5QN64WI0VMWG8ECVY" hidden="1">#REF!</definedName>
    <definedName name="BExKODIZGWW2EQD0FEYW6WK6XLCM" localSheetId="18" hidden="1">#REF!</definedName>
    <definedName name="BExKODIZGWW2EQD0FEYW6WK6XLCM" hidden="1">#REF!</definedName>
    <definedName name="BExKOPO2HPWVQGAKW8LOZMPIDEFG" localSheetId="18" hidden="1">#REF!</definedName>
    <definedName name="BExKOPO2HPWVQGAKW8LOZMPIDEFG" hidden="1">#REF!</definedName>
    <definedName name="BExKOU0G4S03BPJYQJ7Q6BXA1XZE" localSheetId="18" hidden="1">#REF!</definedName>
    <definedName name="BExKOU0G4S03BPJYQJ7Q6BXA1XZE" hidden="1">#REF!</definedName>
    <definedName name="BExKP1NNUBCM89W1AWCQ4GYT46VL" localSheetId="18" hidden="1">'[38]10.08.4 -2008 Capital'!#REF!</definedName>
    <definedName name="BExKP1NNUBCM89W1AWCQ4GYT46VL" hidden="1">'[38]10.08.4 -2008 Capital'!#REF!</definedName>
    <definedName name="BExKPEZP0QTKOTLIMMIFSVTHQEEK" localSheetId="18" hidden="1">#REF!</definedName>
    <definedName name="BExKPEZP0QTKOTLIMMIFSVTHQEEK" hidden="1">#REF!</definedName>
    <definedName name="BExKPJXT3SWOS15NRMD9RAD4AXOC" localSheetId="18" hidden="1">#REF!</definedName>
    <definedName name="BExKPJXT3SWOS15NRMD9RAD4AXOC" hidden="1">#REF!</definedName>
    <definedName name="BExKPLFRCAYNO7ZNGISMPGFFXB00" localSheetId="18" hidden="1">#REF!</definedName>
    <definedName name="BExKPLFRCAYNO7ZNGISMPGFFXB00" hidden="1">#REF!</definedName>
    <definedName name="BExKPLQJX0HJ8OTXBXH9IC9J2V0W" localSheetId="18" hidden="1">#REF!</definedName>
    <definedName name="BExKPLQJX0HJ8OTXBXH9IC9J2V0W" hidden="1">#REF!</definedName>
    <definedName name="BExKPN8C7GN36ZJZHLOB74LU6KT0" localSheetId="18" hidden="1">#REF!</definedName>
    <definedName name="BExKPN8C7GN36ZJZHLOB74LU6KT0" hidden="1">#REF!</definedName>
    <definedName name="BExKPUKRNDWTKQ8SV8FLABPPXTJK" localSheetId="18" hidden="1">#REF!</definedName>
    <definedName name="BExKPUKRNDWTKQ8SV8FLABPPXTJK" hidden="1">#REF!</definedName>
    <definedName name="BExKPX9VZ1J5021Q98K60HMPJU58" localSheetId="18" hidden="1">#REF!</definedName>
    <definedName name="BExKPX9VZ1J5021Q98K60HMPJU58" hidden="1">#REF!</definedName>
    <definedName name="BExKQJGAAWNM3NT19E9I0CQDBTU0" localSheetId="18" hidden="1">#REF!</definedName>
    <definedName name="BExKQJGAAWNM3NT19E9I0CQDBTU0" hidden="1">#REF!</definedName>
    <definedName name="BExKQM5GJ1ZN5REKFE7YVBQ0KXWF" localSheetId="18" hidden="1">#REF!</definedName>
    <definedName name="BExKQM5GJ1ZN5REKFE7YVBQ0KXWF" hidden="1">#REF!</definedName>
    <definedName name="BExKQOEA7HV9U5DH9C8JXFD62EKH" localSheetId="18" hidden="1">#REF!</definedName>
    <definedName name="BExKQOEA7HV9U5DH9C8JXFD62EKH" hidden="1">#REF!</definedName>
    <definedName name="BExKQQ71278061G7ZFYGPWOMOMY2" localSheetId="18" hidden="1">#REF!</definedName>
    <definedName name="BExKQQ71278061G7ZFYGPWOMOMY2" hidden="1">#REF!</definedName>
    <definedName name="BExKQR8NYY6S7G0RNG3W5UHF26LU" localSheetId="18" hidden="1">#REF!</definedName>
    <definedName name="BExKQR8NYY6S7G0RNG3W5UHF26LU" hidden="1">#REF!</definedName>
    <definedName name="BExKQRUAOHG635WYE6STI4YHGJPE" localSheetId="18" hidden="1">#REF!</definedName>
    <definedName name="BExKQRUAOHG635WYE6STI4YHGJPE" hidden="1">#REF!</definedName>
    <definedName name="BExKQTXRG3ECU8NT47UR7643LO5G" localSheetId="18" hidden="1">#REF!</definedName>
    <definedName name="BExKQTXRG3ECU8NT47UR7643LO5G" hidden="1">#REF!</definedName>
    <definedName name="BExKQVL7HPOIZ4FHANDFMVOJLEPR" localSheetId="18" hidden="1">#REF!</definedName>
    <definedName name="BExKQVL7HPOIZ4FHANDFMVOJLEPR" hidden="1">#REF!</definedName>
    <definedName name="BExKR1VS7ERDDF8HXB3WTPYEUCIU" localSheetId="18" hidden="1">#REF!</definedName>
    <definedName name="BExKR1VS7ERDDF8HXB3WTPYEUCIU" hidden="1">#REF!</definedName>
    <definedName name="BExKR32XG1WY77WDT8KW9FJPGQTU" localSheetId="18" hidden="1">#REF!</definedName>
    <definedName name="BExKR32XG1WY77WDT8KW9FJPGQTU" hidden="1">#REF!</definedName>
    <definedName name="BExKR510GA0MUAKSG4OVIQ26I0BG" localSheetId="18" hidden="1">#REF!</definedName>
    <definedName name="BExKR510GA0MUAKSG4OVIQ26I0BG" hidden="1">#REF!</definedName>
    <definedName name="BExKR8RZSEHW184G0Z56B4EGNU72" localSheetId="18" hidden="1">#REF!</definedName>
    <definedName name="BExKR8RZSEHW184G0Z56B4EGNU72" hidden="1">#REF!</definedName>
    <definedName name="BExKRVUSQ6PA7ZYQSTEQL3X7PB9P" localSheetId="18" hidden="1">#REF!</definedName>
    <definedName name="BExKRVUSQ6PA7ZYQSTEQL3X7PB9P" hidden="1">#REF!</definedName>
    <definedName name="BExKRY3KZ7F7RB2KH8HXSQ85IEQO" localSheetId="18" hidden="1">#REF!</definedName>
    <definedName name="BExKRY3KZ7F7RB2KH8HXSQ85IEQO" hidden="1">#REF!</definedName>
    <definedName name="BExKSA37DZTCK6H13HPIKR0ZFVL8" localSheetId="18" hidden="1">#REF!</definedName>
    <definedName name="BExKSA37DZTCK6H13HPIKR0ZFVL8" hidden="1">#REF!</definedName>
    <definedName name="BExKSFMOMSZYDE0WNC94F40S6636" localSheetId="18" hidden="1">#REF!</definedName>
    <definedName name="BExKSFMOMSZYDE0WNC94F40S6636" hidden="1">#REF!</definedName>
    <definedName name="BExKSHQ9K79S8KYUWIV5M5LAHHF1" localSheetId="18" hidden="1">#REF!</definedName>
    <definedName name="BExKSHQ9K79S8KYUWIV5M5LAHHF1" hidden="1">#REF!</definedName>
    <definedName name="BExKSIS3VA1NCEFCZZSIK8B3YIBZ" localSheetId="18" hidden="1">#REF!</definedName>
    <definedName name="BExKSIS3VA1NCEFCZZSIK8B3YIBZ" hidden="1">#REF!</definedName>
    <definedName name="BExKSJTWG9L3FCX8FLK4EMUJMF27" localSheetId="18" hidden="1">#REF!</definedName>
    <definedName name="BExKSJTWG9L3FCX8FLK4EMUJMF27" hidden="1">#REF!</definedName>
    <definedName name="BExKSLH6QVG81B35VZ8FUSPBKTD5" localSheetId="18" hidden="1">#REF!</definedName>
    <definedName name="BExKSLH6QVG81B35VZ8FUSPBKTD5" hidden="1">#REF!</definedName>
    <definedName name="BExKSRX3BUJY78UHYYZJVTVLMZVP" localSheetId="18" hidden="1">#REF!</definedName>
    <definedName name="BExKSRX3BUJY78UHYYZJVTVLMZVP" hidden="1">#REF!</definedName>
    <definedName name="BExKSU0MKNAVZYYPKCYTZDWQX4R8" localSheetId="18" hidden="1">#REF!</definedName>
    <definedName name="BExKSU0MKNAVZYYPKCYTZDWQX4R8" hidden="1">#REF!</definedName>
    <definedName name="BExKSUBFNA2CM15GD0QR99POCR5I" localSheetId="18" hidden="1">#REF!</definedName>
    <definedName name="BExKSUBFNA2CM15GD0QR99POCR5I" hidden="1">#REF!</definedName>
    <definedName name="BExKSV7ROT5B5BVJ3G19JSC85BAD" localSheetId="18" hidden="1">#REF!</definedName>
    <definedName name="BExKSV7ROT5B5BVJ3G19JSC85BAD" hidden="1">#REF!</definedName>
    <definedName name="BExKSX60G1MUS689FXIGYP2F7C62" localSheetId="18" hidden="1">#REF!</definedName>
    <definedName name="BExKSX60G1MUS689FXIGYP2F7C62" hidden="1">#REF!</definedName>
    <definedName name="BExKT2UZ7Y2VWF5NQE18SJRLD2RN" localSheetId="18" hidden="1">#REF!</definedName>
    <definedName name="BExKT2UZ7Y2VWF5NQE18SJRLD2RN" hidden="1">#REF!</definedName>
    <definedName name="BExKT3GJFNGAM09H5F615E36A38C" localSheetId="18" hidden="1">#REF!</definedName>
    <definedName name="BExKT3GJFNGAM09H5F615E36A38C" hidden="1">#REF!</definedName>
    <definedName name="BExKT9AWCJUL6FVVYMI7NGFTAEEG" localSheetId="18" hidden="1">#REF!</definedName>
    <definedName name="BExKT9AWCJUL6FVVYMI7NGFTAEEG" hidden="1">#REF!</definedName>
    <definedName name="BExKTQZGN8GI3XGSEXMPCCA3S19H" localSheetId="18" hidden="1">#REF!</definedName>
    <definedName name="BExKTQZGN8GI3XGSEXMPCCA3S19H" hidden="1">#REF!</definedName>
    <definedName name="BExKTSBXGP8YGSN5UO0FUHVXT92J" localSheetId="18" hidden="1">#REF!</definedName>
    <definedName name="BExKTSBXGP8YGSN5UO0FUHVXT92J" hidden="1">#REF!</definedName>
    <definedName name="BExKTUKYYU0F6TUW1RXV24LRAZFE" localSheetId="18" hidden="1">#REF!</definedName>
    <definedName name="BExKTUKYYU0F6TUW1RXV24LRAZFE" hidden="1">#REF!</definedName>
    <definedName name="BExKU3FBLHQBIUTN6XEZW5GC9OG1" localSheetId="18" hidden="1">#REF!</definedName>
    <definedName name="BExKU3FBLHQBIUTN6XEZW5GC9OG1" hidden="1">#REF!</definedName>
    <definedName name="BExKU3KMPVWH483Q5TP8K2H0S2L4" localSheetId="18" hidden="1">#REF!</definedName>
    <definedName name="BExKU3KMPVWH483Q5TP8K2H0S2L4" hidden="1">#REF!</definedName>
    <definedName name="BExKU82I99FEUIZLODXJDOJC96CQ" localSheetId="18" hidden="1">#REF!</definedName>
    <definedName name="BExKU82I99FEUIZLODXJDOJC96CQ" hidden="1">#REF!</definedName>
    <definedName name="BExKU9EXMNZKVJV6GSO4XEI3YCWM" localSheetId="18" hidden="1">#REF!</definedName>
    <definedName name="BExKU9EXMNZKVJV6GSO4XEI3YCWM" hidden="1">#REF!</definedName>
    <definedName name="BExKUDM0DFSCM3D91SH0XLXJSL18" localSheetId="18" hidden="1">#REF!</definedName>
    <definedName name="BExKUDM0DFSCM3D91SH0XLXJSL18" hidden="1">#REF!</definedName>
    <definedName name="BExKUGGKEOHX3EEPQ7NGSZWZ8UPA" localSheetId="18" hidden="1">#REF!</definedName>
    <definedName name="BExKUGGKEOHX3EEPQ7NGSZWZ8UPA" hidden="1">#REF!</definedName>
    <definedName name="BExKULEKJLA77AUQPDUHSM94Y76Z" localSheetId="18" hidden="1">#REF!</definedName>
    <definedName name="BExKULEKJLA77AUQPDUHSM94Y76Z" hidden="1">#REF!</definedName>
    <definedName name="BExKUPAT7VWF9ZS0PSYAV71U4N72" localSheetId="18" hidden="1">'[38]10.08.5 - 2008 Capital - TDBU'!#REF!</definedName>
    <definedName name="BExKUPAT7VWF9ZS0PSYAV71U4N72" hidden="1">'[38]10.08.5 - 2008 Capital - TDBU'!#REF!</definedName>
    <definedName name="BExKV08R85MKI3MAX9E2HERNQUNL" localSheetId="18" hidden="1">#REF!</definedName>
    <definedName name="BExKV08R85MKI3MAX9E2HERNQUNL" hidden="1">#REF!</definedName>
    <definedName name="BExKV334XOSQSXAYPE1ZFCWHR4J8" localSheetId="18" hidden="1">#REF!</definedName>
    <definedName name="BExKV334XOSQSXAYPE1ZFCWHR4J8" hidden="1">#REF!</definedName>
    <definedName name="BExKV4AAUNNJL5JWD7PX6BFKVS6O" localSheetId="18" hidden="1">#REF!</definedName>
    <definedName name="BExKV4AAUNNJL5JWD7PX6BFKVS6O" hidden="1">#REF!</definedName>
    <definedName name="BExKV6J9WVQH09L0UOV4PHTLKXRK" localSheetId="18" hidden="1">#REF!</definedName>
    <definedName name="BExKV6J9WVQH09L0UOV4PHTLKXRK" hidden="1">#REF!</definedName>
    <definedName name="BExKVDVK6HN74GQPTXICP9BFC8CF" localSheetId="18" hidden="1">#REF!</definedName>
    <definedName name="BExKVDVK6HN74GQPTXICP9BFC8CF" hidden="1">#REF!</definedName>
    <definedName name="BExKVFZ3ZZGIC1QI8XN6BYFWN0ZY" localSheetId="18" hidden="1">#REF!</definedName>
    <definedName name="BExKVFZ3ZZGIC1QI8XN6BYFWN0ZY" hidden="1">#REF!</definedName>
    <definedName name="BExKVG4KGO28KPGTAFL1R8TTZ10N" localSheetId="18" hidden="1">#REF!</definedName>
    <definedName name="BExKVG4KGO28KPGTAFL1R8TTZ10N" hidden="1">#REF!</definedName>
    <definedName name="BExKVQRICZRKMKC3XFBPYJM79KT1" localSheetId="18" hidden="1">#REF!</definedName>
    <definedName name="BExKVQRICZRKMKC3XFBPYJM79KT1" hidden="1">#REF!</definedName>
    <definedName name="BExKW0CSH7DA02YSNV64PSEIXB2P" localSheetId="18" hidden="1">#REF!</definedName>
    <definedName name="BExKW0CSH7DA02YSNV64PSEIXB2P" hidden="1">#REF!</definedName>
    <definedName name="BExKW61SUXF65SCFWSZUR9GUOOMH" localSheetId="18" hidden="1">#REF!</definedName>
    <definedName name="BExKW61SUXF65SCFWSZUR9GUOOMH" hidden="1">#REF!</definedName>
    <definedName name="BExM9NUG3Q31X01AI9ZJCZIX25CS" localSheetId="18" hidden="1">#REF!</definedName>
    <definedName name="BExM9NUG3Q31X01AI9ZJCZIX25CS" hidden="1">#REF!</definedName>
    <definedName name="BExM9OG182RP30MY23PG49LVPZ1C" localSheetId="18" hidden="1">#REF!</definedName>
    <definedName name="BExM9OG182RP30MY23PG49LVPZ1C" hidden="1">#REF!</definedName>
    <definedName name="BExMA64MW1S18NH8DCKPCCEI5KCB" localSheetId="18" hidden="1">#REF!</definedName>
    <definedName name="BExMA64MW1S18NH8DCKPCCEI5KCB" hidden="1">#REF!</definedName>
    <definedName name="BExMAAMGWSV264QND3PEEFNT51OK" localSheetId="18" hidden="1">#REF!</definedName>
    <definedName name="BExMAAMGWSV264QND3PEEFNT51OK" hidden="1">#REF!</definedName>
    <definedName name="BExMAC4FBX1U0Y3998JERGS9KL2T" localSheetId="18" hidden="1">#REF!</definedName>
    <definedName name="BExMAC4FBX1U0Y3998JERGS9KL2T" hidden="1">#REF!</definedName>
    <definedName name="BExMAIF09XQ94J83IAH3DFXTENQV" localSheetId="18" hidden="1">#REF!</definedName>
    <definedName name="BExMAIF09XQ94J83IAH3DFXTENQV" hidden="1">#REF!</definedName>
    <definedName name="BExMALEWFUEM8Y686IT03ECURUBR" localSheetId="18" hidden="1">#REF!</definedName>
    <definedName name="BExMALEWFUEM8Y686IT03ECURUBR" hidden="1">#REF!</definedName>
    <definedName name="BExMAR3XSK6RSFLHP7ZX1EWGHASI" localSheetId="18" hidden="1">#REF!</definedName>
    <definedName name="BExMAR3XSK6RSFLHP7ZX1EWGHASI" hidden="1">#REF!</definedName>
    <definedName name="BExMAXJS82ZJ8RS22VLE0V0LDUII" localSheetId="18" hidden="1">#REF!</definedName>
    <definedName name="BExMAXJS82ZJ8RS22VLE0V0LDUII" hidden="1">#REF!</definedName>
    <definedName name="BExMB4QRS0R3MTB4CMUHFZ84LNZQ" localSheetId="18" hidden="1">#REF!</definedName>
    <definedName name="BExMB4QRS0R3MTB4CMUHFZ84LNZQ" hidden="1">#REF!</definedName>
    <definedName name="BExMBC35WKQY5CWQJLV4D05O6971" localSheetId="18" hidden="1">#REF!</definedName>
    <definedName name="BExMBC35WKQY5CWQJLV4D05O6971" hidden="1">#REF!</definedName>
    <definedName name="BExMBFTZV4Q1A5KG25C1N9PHQNSW" localSheetId="18" hidden="1">#REF!</definedName>
    <definedName name="BExMBFTZV4Q1A5KG25C1N9PHQNSW" hidden="1">#REF!</definedName>
    <definedName name="BExMBK6ISK3U7KHZKUJXIDKGF6VW" localSheetId="18" hidden="1">#REF!</definedName>
    <definedName name="BExMBK6ISK3U7KHZKUJXIDKGF6VW" hidden="1">#REF!</definedName>
    <definedName name="BExMBMVGO0XJ71IWHILW9QA74NPG" localSheetId="18" hidden="1">#REF!</definedName>
    <definedName name="BExMBMVGO0XJ71IWHILW9QA74NPG" hidden="1">#REF!</definedName>
    <definedName name="BExMBYPQDG9AYDQ5E8IECVFREPO6" localSheetId="18" hidden="1">[39]Table!#REF!</definedName>
    <definedName name="BExMBYPQDG9AYDQ5E8IECVFREPO6" hidden="1">[39]Table!#REF!</definedName>
    <definedName name="BExMBZ5YTPW7PFDUD2A9VUJ4HTNH" localSheetId="18" hidden="1">#REF!</definedName>
    <definedName name="BExMBZ5YTPW7PFDUD2A9VUJ4HTNH" hidden="1">#REF!</definedName>
    <definedName name="BExMBZM2XYYERB8X75SWZCZRQTT3" localSheetId="18" hidden="1">#REF!</definedName>
    <definedName name="BExMBZM2XYYERB8X75SWZCZRQTT3" hidden="1">#REF!</definedName>
    <definedName name="BExMC8AZUTX8LG89K2JJR7ZG62XX" localSheetId="18" hidden="1">#REF!</definedName>
    <definedName name="BExMC8AZUTX8LG89K2JJR7ZG62XX" hidden="1">#REF!</definedName>
    <definedName name="BExMCA96YR10V72G2R0SCIKPZLIZ" localSheetId="18" hidden="1">#REF!</definedName>
    <definedName name="BExMCA96YR10V72G2R0SCIKPZLIZ" hidden="1">#REF!</definedName>
    <definedName name="BExMCB5JU5I2VQDUBS4O42BTEVKI" localSheetId="18" hidden="1">#REF!</definedName>
    <definedName name="BExMCB5JU5I2VQDUBS4O42BTEVKI" hidden="1">#REF!</definedName>
    <definedName name="BExMCFSQFSEMPY5IXDIRKZDASDBR" localSheetId="18" hidden="1">#REF!</definedName>
    <definedName name="BExMCFSQFSEMPY5IXDIRKZDASDBR" hidden="1">#REF!</definedName>
    <definedName name="BExMCGUFAIU47IPVOIVWOZPLSX79" localSheetId="18" hidden="1">#REF!</definedName>
    <definedName name="BExMCGUFAIU47IPVOIVWOZPLSX79" hidden="1">#REF!</definedName>
    <definedName name="BExMCMZOEYWVOOJ98TBHTTCS7XB8" localSheetId="18" hidden="1">#REF!</definedName>
    <definedName name="BExMCMZOEYWVOOJ98TBHTTCS7XB8" hidden="1">#REF!</definedName>
    <definedName name="BExMCQQH8CGFPPPG70D6VV4J3XR6" localSheetId="18" hidden="1">#REF!</definedName>
    <definedName name="BExMCQQH8CGFPPPG70D6VV4J3XR6" hidden="1">#REF!</definedName>
    <definedName name="BExMCS8EF2W3FS9QADNKREYSI8P0" localSheetId="18" hidden="1">#REF!</definedName>
    <definedName name="BExMCS8EF2W3FS9QADNKREYSI8P0" hidden="1">#REF!</definedName>
    <definedName name="BExMCUS7GSOM96J0HJ7EH0FFM2AC" localSheetId="18" hidden="1">#REF!</definedName>
    <definedName name="BExMCUS7GSOM96J0HJ7EH0FFM2AC" hidden="1">#REF!</definedName>
    <definedName name="BExMCYTT6TVDWMJXO1NZANRTVNAN" localSheetId="18" hidden="1">#REF!</definedName>
    <definedName name="BExMCYTT6TVDWMJXO1NZANRTVNAN" hidden="1">#REF!</definedName>
    <definedName name="BExMD5F6IAV108XYJLXUO9HD0IT6" localSheetId="18" hidden="1">#REF!</definedName>
    <definedName name="BExMD5F6IAV108XYJLXUO9HD0IT6" hidden="1">#REF!</definedName>
    <definedName name="BExMDANV66W9T3XAXID40XFJ0J93" localSheetId="18" hidden="1">#REF!</definedName>
    <definedName name="BExMDANV66W9T3XAXID40XFJ0J93" hidden="1">#REF!</definedName>
    <definedName name="BExMDGD1KQP7NNR78X2ZX4FCBQ1S" localSheetId="18" hidden="1">#REF!</definedName>
    <definedName name="BExMDGD1KQP7NNR78X2ZX4FCBQ1S" hidden="1">#REF!</definedName>
    <definedName name="BExMDIRDK0DI8P86HB7WPH8QWLSQ" localSheetId="18" hidden="1">#REF!</definedName>
    <definedName name="BExMDIRDK0DI8P86HB7WPH8QWLSQ" hidden="1">#REF!</definedName>
    <definedName name="BExMDPI2FVMORSWDDCVAJ85WYAYO" localSheetId="18" hidden="1">#REF!</definedName>
    <definedName name="BExMDPI2FVMORSWDDCVAJ85WYAYO" hidden="1">#REF!</definedName>
    <definedName name="BExMDUWB7VWHFFR266QXO46BNV2S" localSheetId="18" hidden="1">#REF!</definedName>
    <definedName name="BExMDUWB7VWHFFR266QXO46BNV2S" hidden="1">#REF!</definedName>
    <definedName name="BExME2U47N8LZG0BPJ49ANY5QVV2" localSheetId="18" hidden="1">#REF!</definedName>
    <definedName name="BExME2U47N8LZG0BPJ49ANY5QVV2" hidden="1">#REF!</definedName>
    <definedName name="BExME5OOQT5THEZMTKUDCTJQJ75P" localSheetId="18" hidden="1">#REF!</definedName>
    <definedName name="BExME5OOQT5THEZMTKUDCTJQJ75P" hidden="1">#REF!</definedName>
    <definedName name="BExME88DH5DUKMUFI9FNVECXFD2E" localSheetId="18" hidden="1">#REF!</definedName>
    <definedName name="BExME88DH5DUKMUFI9FNVECXFD2E" hidden="1">#REF!</definedName>
    <definedName name="BExME9A7MOGAK7YTTQYXP5DL6VYA" localSheetId="18" hidden="1">#REF!</definedName>
    <definedName name="BExME9A7MOGAK7YTTQYXP5DL6VYA" hidden="1">#REF!</definedName>
    <definedName name="BExMEIF7MG94HDIP9UUN2B1R7AP9" localSheetId="18" hidden="1">#REF!</definedName>
    <definedName name="BExMEIF7MG94HDIP9UUN2B1R7AP9" hidden="1">#REF!</definedName>
    <definedName name="BExMEOV9YFRY5C3GDLU60GIX10BY" localSheetId="18" hidden="1">#REF!</definedName>
    <definedName name="BExMEOV9YFRY5C3GDLU60GIX10BY" hidden="1">#REF!</definedName>
    <definedName name="BExMEQ7OI6NAP3UP3UX0O5JKS0DV" localSheetId="18" hidden="1">#REF!</definedName>
    <definedName name="BExMEQ7OI6NAP3UP3UX0O5JKS0DV" hidden="1">#REF!</definedName>
    <definedName name="BExMEY09ESM4H2YGKEQQRYUD114R" localSheetId="18" hidden="1">#REF!</definedName>
    <definedName name="BExMEY09ESM4H2YGKEQQRYUD114R" hidden="1">#REF!</definedName>
    <definedName name="BExMF4G4IUPQY1Y5GEY5N3E04CL6" localSheetId="18" hidden="1">#REF!</definedName>
    <definedName name="BExMF4G4IUPQY1Y5GEY5N3E04CL6" hidden="1">#REF!</definedName>
    <definedName name="BExMF5I0YYHYSHHGNQEI50YPTUFU" localSheetId="18" hidden="1">#REF!</definedName>
    <definedName name="BExMF5I0YYHYSHHGNQEI50YPTUFU" hidden="1">#REF!</definedName>
    <definedName name="BExMF9UIGYMOAQK0ELUWP0S0HZZY" localSheetId="18" hidden="1">#REF!</definedName>
    <definedName name="BExMF9UIGYMOAQK0ELUWP0S0HZZY" hidden="1">#REF!</definedName>
    <definedName name="BExMFDLBSWFMRDYJ2DZETI3EXKN2" localSheetId="18" hidden="1">#REF!</definedName>
    <definedName name="BExMFDLBSWFMRDYJ2DZETI3EXKN2" hidden="1">#REF!</definedName>
    <definedName name="BExMFLDTMRTCHKA37LQW67BG8D5C" localSheetId="18" hidden="1">#REF!</definedName>
    <definedName name="BExMFLDTMRTCHKA37LQW67BG8D5C" hidden="1">#REF!</definedName>
    <definedName name="BExMFYPXA6CPPQEIQCZVJ1O8CC3D" localSheetId="18" hidden="1">#REF!</definedName>
    <definedName name="BExMFYPXA6CPPQEIQCZVJ1O8CC3D" hidden="1">#REF!</definedName>
    <definedName name="BExMG3IJ4BTO1ISLMJY91RJVU21M" localSheetId="18" hidden="1">#REF!</definedName>
    <definedName name="BExMG3IJ4BTO1ISLMJY91RJVU21M" hidden="1">#REF!</definedName>
    <definedName name="BExMG9NSK30KD01QX0UBN2VNRTG4" localSheetId="18" hidden="1">#REF!</definedName>
    <definedName name="BExMG9NSK30KD01QX0UBN2VNRTG4" hidden="1">#REF!</definedName>
    <definedName name="BExMGD99CUH3CN5F5OWTFJPXIOC5" localSheetId="18" hidden="1">#REF!</definedName>
    <definedName name="BExMGD99CUH3CN5F5OWTFJPXIOC5" hidden="1">#REF!</definedName>
    <definedName name="BExMGG3PFIHPHX7NXB7HDFI3N12L" localSheetId="18" hidden="1">#REF!</definedName>
    <definedName name="BExMGG3PFIHPHX7NXB7HDFI3N12L" hidden="1">#REF!</definedName>
    <definedName name="BExMGGUQP0X7T5PIESJE86819NLZ" localSheetId="18" hidden="1">#REF!</definedName>
    <definedName name="BExMGGUQP0X7T5PIESJE86819NLZ" hidden="1">#REF!</definedName>
    <definedName name="BExMH3H9TW5TJCNU5Z1EWXP3BAEP" localSheetId="18" hidden="1">#REF!</definedName>
    <definedName name="BExMH3H9TW5TJCNU5Z1EWXP3BAEP" hidden="1">#REF!</definedName>
    <definedName name="BExMHOWPB34KPZ76M2KIX2C9R2VB" localSheetId="18" hidden="1">#REF!</definedName>
    <definedName name="BExMHOWPB34KPZ76M2KIX2C9R2VB" hidden="1">#REF!</definedName>
    <definedName name="BExMHSSYC6KVHA3QDTSYPN92TWMI" localSheetId="18" hidden="1">#REF!</definedName>
    <definedName name="BExMHSSYC6KVHA3QDTSYPN92TWMI" hidden="1">#REF!</definedName>
    <definedName name="BExMI0WA793SF41LQ40A28U8OXQY" localSheetId="18" hidden="1">#REF!</definedName>
    <definedName name="BExMI0WA793SF41LQ40A28U8OXQY" hidden="1">#REF!</definedName>
    <definedName name="BExMI3AJ9477KDL4T9DHET4LJJTW" localSheetId="18" hidden="1">#REF!</definedName>
    <definedName name="BExMI3AJ9477KDL4T9DHET4LJJTW" hidden="1">#REF!</definedName>
    <definedName name="BExMI58NHPZ1UTOZCYFOQPS8I7WN" localSheetId="18" hidden="1">#REF!</definedName>
    <definedName name="BExMI58NHPZ1UTOZCYFOQPS8I7WN" hidden="1">#REF!</definedName>
    <definedName name="BExMI6L9KX05GAK523JFKICJMTA5" localSheetId="18" hidden="1">#REF!</definedName>
    <definedName name="BExMI6L9KX05GAK523JFKICJMTA5" hidden="1">#REF!</definedName>
    <definedName name="BExMI6QQ20XHD0NWJUN741B37182" localSheetId="18" hidden="1">#REF!</definedName>
    <definedName name="BExMI6QQ20XHD0NWJUN741B37182" hidden="1">#REF!</definedName>
    <definedName name="BExMI7MYLMINF9AC59CYYVFGQJAY" localSheetId="18" hidden="1">#REF!</definedName>
    <definedName name="BExMI7MYLMINF9AC59CYYVFGQJAY" hidden="1">#REF!</definedName>
    <definedName name="BExMI8JB94SBD9EMNJEK7Y2T6GYU" localSheetId="18" hidden="1">#REF!</definedName>
    <definedName name="BExMI8JB94SBD9EMNJEK7Y2T6GYU" hidden="1">#REF!</definedName>
    <definedName name="BExMI8OS85YTW3KYVE4YD0R7Z6UV" localSheetId="18" hidden="1">#REF!</definedName>
    <definedName name="BExMI8OS85YTW3KYVE4YD0R7Z6UV" hidden="1">#REF!</definedName>
    <definedName name="BExMIBOOZU40JS3F89OMPSRCE9MM" localSheetId="18" hidden="1">#REF!</definedName>
    <definedName name="BExMIBOOZU40JS3F89OMPSRCE9MM" hidden="1">#REF!</definedName>
    <definedName name="BExMIHJ01IVQHPV5ZNO9UPQB64N8" localSheetId="18" hidden="1">#REF!</definedName>
    <definedName name="BExMIHJ01IVQHPV5ZNO9UPQB64N8" hidden="1">#REF!</definedName>
    <definedName name="BExMIIQ5MBWSIHTFWAQADXMZC22Q" localSheetId="18" hidden="1">#REF!</definedName>
    <definedName name="BExMIIQ5MBWSIHTFWAQADXMZC22Q" hidden="1">#REF!</definedName>
    <definedName name="BExMIL4I2GE866I25CR5JBLJWJ6A" localSheetId="18" hidden="1">#REF!</definedName>
    <definedName name="BExMIL4I2GE866I25CR5JBLJWJ6A" hidden="1">#REF!</definedName>
    <definedName name="BExMIRKIPF27SNO82SPFSB3T5U17" localSheetId="18" hidden="1">#REF!</definedName>
    <definedName name="BExMIRKIPF27SNO82SPFSB3T5U17" hidden="1">#REF!</definedName>
    <definedName name="BExMITILFEELDXT62AREXCM0DX4R" localSheetId="18" hidden="1">#REF!</definedName>
    <definedName name="BExMITILFEELDXT62AREXCM0DX4R" hidden="1">#REF!</definedName>
    <definedName name="BExMIV0KC8555D5E42ZGWG15Y0MO" localSheetId="18" hidden="1">#REF!</definedName>
    <definedName name="BExMIV0KC8555D5E42ZGWG15Y0MO" hidden="1">#REF!</definedName>
    <definedName name="BExMIZT6AN7E6YMW2S87CTCN2UXH" localSheetId="18" hidden="1">#REF!</definedName>
    <definedName name="BExMIZT6AN7E6YMW2S87CTCN2UXH" hidden="1">#REF!</definedName>
    <definedName name="BExMJ03XNEEQE05W28YBDN4G56JD" localSheetId="18" hidden="1">#REF!</definedName>
    <definedName name="BExMJ03XNEEQE05W28YBDN4G56JD" hidden="1">#REF!</definedName>
    <definedName name="BExMJ15T9F3475M0896SG60TN0SR" localSheetId="18" hidden="1">#REF!</definedName>
    <definedName name="BExMJ15T9F3475M0896SG60TN0SR" hidden="1">#REF!</definedName>
    <definedName name="BExMJ39CRE4I6SJI19LKWDKX3OQ2" localSheetId="18" hidden="1">#REF!</definedName>
    <definedName name="BExMJ39CRE4I6SJI19LKWDKX3OQ2" hidden="1">#REF!</definedName>
    <definedName name="BExMJC8UI1MMXIJR29O1IWETLHH6" localSheetId="18" hidden="1">#REF!</definedName>
    <definedName name="BExMJC8UI1MMXIJR29O1IWETLHH6" hidden="1">#REF!</definedName>
    <definedName name="BExMJNC8ZFB9DRFOJ961ZAJ8U3A8" localSheetId="18" hidden="1">#REF!</definedName>
    <definedName name="BExMJNC8ZFB9DRFOJ961ZAJ8U3A8" hidden="1">#REF!</definedName>
    <definedName name="BExMJSA6JY35531TSI8ZQP6U7CDE" localSheetId="18" hidden="1">#REF!</definedName>
    <definedName name="BExMJSA6JY35531TSI8ZQP6U7CDE" hidden="1">#REF!</definedName>
    <definedName name="BExMJTBV8A3D31W2IQHP9RDFPPHQ" localSheetId="18" hidden="1">#REF!</definedName>
    <definedName name="BExMJTBV8A3D31W2IQHP9RDFPPHQ" hidden="1">#REF!</definedName>
    <definedName name="BExMK2RTXN4QJWEUNX002XK8VQP8" localSheetId="18" hidden="1">#REF!</definedName>
    <definedName name="BExMK2RTXN4QJWEUNX002XK8VQP8" hidden="1">#REF!</definedName>
    <definedName name="BExMK3YZF17HAMXX3PO2KP6S46ZU" localSheetId="18" hidden="1">#REF!</definedName>
    <definedName name="BExMK3YZF17HAMXX3PO2KP6S46ZU" hidden="1">#REF!</definedName>
    <definedName name="BExMKBGQDUZ8AWXYHA3QVMSDVZ3D" localSheetId="18" hidden="1">#REF!</definedName>
    <definedName name="BExMKBGQDUZ8AWXYHA3QVMSDVZ3D" hidden="1">#REF!</definedName>
    <definedName name="BExMKBM1467553LDFZRRKVSHN374" localSheetId="18" hidden="1">#REF!</definedName>
    <definedName name="BExMKBM1467553LDFZRRKVSHN374" hidden="1">#REF!</definedName>
    <definedName name="BExMKGK5FJUC0AU8MABRGDC5ZM70" localSheetId="18" hidden="1">#REF!</definedName>
    <definedName name="BExMKGK5FJUC0AU8MABRGDC5ZM70" hidden="1">#REF!</definedName>
    <definedName name="BExMKISYVO6POIGSJWIW3PHDYL45" localSheetId="18" hidden="1">#REF!</definedName>
    <definedName name="BExMKISYVO6POIGSJWIW3PHDYL45" hidden="1">#REF!</definedName>
    <definedName name="BExMKSP1VOPPTKX4WEPT3LUKE8WQ" localSheetId="18" hidden="1">#REF!</definedName>
    <definedName name="BExMKSP1VOPPTKX4WEPT3LUKE8WQ" hidden="1">#REF!</definedName>
    <definedName name="BExMKTW7R5SOV4PHAFGHU3W73DYE" localSheetId="18" hidden="1">#REF!</definedName>
    <definedName name="BExMKTW7R5SOV4PHAFGHU3W73DYE" hidden="1">#REF!</definedName>
    <definedName name="BExMKU7051J2W1RQXGZGE62NBRUZ" localSheetId="18" hidden="1">#REF!</definedName>
    <definedName name="BExMKU7051J2W1RQXGZGE62NBRUZ" hidden="1">#REF!</definedName>
    <definedName name="BExMKUN3WPECJR2XRID2R7GZRGNX" localSheetId="18" hidden="1">#REF!</definedName>
    <definedName name="BExMKUN3WPECJR2XRID2R7GZRGNX" hidden="1">#REF!</definedName>
    <definedName name="BExMKZ535P011X4TNV16GCOH4H21" localSheetId="18" hidden="1">#REF!</definedName>
    <definedName name="BExMKZ535P011X4TNV16GCOH4H21" hidden="1">#REF!</definedName>
    <definedName name="BExML2VXA0E0WCJ13O00WFMOW4RI" localSheetId="18" hidden="1">#REF!</definedName>
    <definedName name="BExML2VXA0E0WCJ13O00WFMOW4RI" hidden="1">#REF!</definedName>
    <definedName name="BExML3XQNDIMX55ZCHHXKUV3D6E6" localSheetId="18" hidden="1">#REF!</definedName>
    <definedName name="BExML3XQNDIMX55ZCHHXKUV3D6E6" hidden="1">#REF!</definedName>
    <definedName name="BExML5QGSWHLI18BGY4CGOTD3UWH" localSheetId="18" hidden="1">#REF!</definedName>
    <definedName name="BExML5QGSWHLI18BGY4CGOTD3UWH" hidden="1">#REF!</definedName>
    <definedName name="BExML6MTWMIEAK6NWSBVYN98A7G9" localSheetId="18" hidden="1">#REF!</definedName>
    <definedName name="BExML6MTWMIEAK6NWSBVYN98A7G9" hidden="1">#REF!</definedName>
    <definedName name="BExMLO5Z61RE85X8HHX2G4IU3AZW" localSheetId="18" hidden="1">#REF!</definedName>
    <definedName name="BExMLO5Z61RE85X8HHX2G4IU3AZW" hidden="1">#REF!</definedName>
    <definedName name="BExMLVI7UORSHM9FMO8S2EI0TMTS" localSheetId="18" hidden="1">#REF!</definedName>
    <definedName name="BExMLVI7UORSHM9FMO8S2EI0TMTS" hidden="1">#REF!</definedName>
    <definedName name="BExMM5UCOT2HSSN0ZIPZW55GSOVO" localSheetId="18" hidden="1">#REF!</definedName>
    <definedName name="BExMM5UCOT2HSSN0ZIPZW55GSOVO" hidden="1">#REF!</definedName>
    <definedName name="BExMM8ZRS5RQ8H1H55RVPVTDL5NL" localSheetId="18" hidden="1">#REF!</definedName>
    <definedName name="BExMM8ZRS5RQ8H1H55RVPVTDL5NL" hidden="1">#REF!</definedName>
    <definedName name="BExMMH8EAZB09XXQ5X4LR0P4NHG9" localSheetId="18" hidden="1">#REF!</definedName>
    <definedName name="BExMMH8EAZB09XXQ5X4LR0P4NHG9" hidden="1">#REF!</definedName>
    <definedName name="BExMMIQH5BABNZVCIQ7TBCQ10AY5" localSheetId="18" hidden="1">#REF!</definedName>
    <definedName name="BExMMIQH5BABNZVCIQ7TBCQ10AY5" hidden="1">#REF!</definedName>
    <definedName name="BExMMNIZ2T7M22WECMUQXEF4NJ71" localSheetId="18" hidden="1">#REF!</definedName>
    <definedName name="BExMMNIZ2T7M22WECMUQXEF4NJ71" hidden="1">#REF!</definedName>
    <definedName name="BExMMPMIOU7BURTV0L1K6ACW9X73" localSheetId="18" hidden="1">#REF!</definedName>
    <definedName name="BExMMPMIOU7BURTV0L1K6ACW9X73" hidden="1">#REF!</definedName>
    <definedName name="BExMMQ835AJDHS4B419SS645P67Q" localSheetId="18" hidden="1">#REF!</definedName>
    <definedName name="BExMMQ835AJDHS4B419SS645P67Q" hidden="1">#REF!</definedName>
    <definedName name="BExMMQ844A9KG2DK921WGK4O9YPZ" localSheetId="18" hidden="1">#REF!</definedName>
    <definedName name="BExMMQ844A9KG2DK921WGK4O9YPZ" hidden="1">#REF!</definedName>
    <definedName name="BExMMQIUVPCOBISTEJJYNCCLUCPY" localSheetId="18" hidden="1">#REF!</definedName>
    <definedName name="BExMMQIUVPCOBISTEJJYNCCLUCPY" hidden="1">#REF!</definedName>
    <definedName name="BExMMSH37SF6GV4N9O9EW1APAZ1E" localSheetId="18" hidden="1">#REF!</definedName>
    <definedName name="BExMMSH37SF6GV4N9O9EW1APAZ1E" hidden="1">#REF!</definedName>
    <definedName name="BExMMTIXETA5VAKBSOFDD5SRU887" localSheetId="18" hidden="1">#REF!</definedName>
    <definedName name="BExMMTIXETA5VAKBSOFDD5SRU887" hidden="1">#REF!</definedName>
    <definedName name="BExMMV0P6P5YS3C35G0JYYHI7992" localSheetId="18" hidden="1">#REF!</definedName>
    <definedName name="BExMMV0P6P5YS3C35G0JYYHI7992" hidden="1">#REF!</definedName>
    <definedName name="BExMN1WVXE52MEF2NT3IVTY8KJQM" localSheetId="18" hidden="1">#REF!</definedName>
    <definedName name="BExMN1WVXE52MEF2NT3IVTY8KJQM" hidden="1">#REF!</definedName>
    <definedName name="BExMN2IH1J3S3D19MIV7YYZMS9DV" localSheetId="18" hidden="1">#REF!</definedName>
    <definedName name="BExMN2IH1J3S3D19MIV7YYZMS9DV" hidden="1">#REF!</definedName>
    <definedName name="BExMNAWJNSZ1W6QTQUX8O56Y0NF2" localSheetId="18" hidden="1">'[38]10.08.5 - 2008 Capital - TDBU'!#REF!</definedName>
    <definedName name="BExMNAWJNSZ1W6QTQUX8O56Y0NF2" hidden="1">'[38]10.08.5 - 2008 Capital - TDBU'!#REF!</definedName>
    <definedName name="BExMNDR4V2VG5RFZDGTAGD3Q9PPG" localSheetId="18" hidden="1">#REF!</definedName>
    <definedName name="BExMNDR4V2VG5RFZDGTAGD3Q9PPG" hidden="1">#REF!</definedName>
    <definedName name="BExMNJLFWZBRN9PZF1IO9CYWV1B2" localSheetId="18" hidden="1">#REF!</definedName>
    <definedName name="BExMNJLFWZBRN9PZF1IO9CYWV1B2" hidden="1">#REF!</definedName>
    <definedName name="BExMNKCJ0FA57YEUUAJE43U1QN5P" localSheetId="18" hidden="1">#REF!</definedName>
    <definedName name="BExMNKCJ0FA57YEUUAJE43U1QN5P" hidden="1">#REF!</definedName>
    <definedName name="BExMNKN5D1WEF2OOJVP6LZ6DLU3Y" localSheetId="18" hidden="1">#REF!</definedName>
    <definedName name="BExMNKN5D1WEF2OOJVP6LZ6DLU3Y" hidden="1">#REF!</definedName>
    <definedName name="BExMNR38HMPLWAJRQ9MMS3ZAZ9IU" localSheetId="18" hidden="1">#REF!</definedName>
    <definedName name="BExMNR38HMPLWAJRQ9MMS3ZAZ9IU" hidden="1">#REF!</definedName>
    <definedName name="BExMNRDZULKJMVY2VKIIRM2M5A1M" localSheetId="18" hidden="1">#REF!</definedName>
    <definedName name="BExMNRDZULKJMVY2VKIIRM2M5A1M" hidden="1">#REF!</definedName>
    <definedName name="BExMO9IOWKTWHO8LQJJQI5P3INWY" localSheetId="18" hidden="1">#REF!</definedName>
    <definedName name="BExMO9IOWKTWHO8LQJJQI5P3INWY" hidden="1">#REF!</definedName>
    <definedName name="BExMOI29DOEK5R1A5QZPUDKF7N6T" localSheetId="18" hidden="1">#REF!</definedName>
    <definedName name="BExMOI29DOEK5R1A5QZPUDKF7N6T" hidden="1">#REF!</definedName>
    <definedName name="BExMOIYOIL4KOXZBI7MJYXPIV1QJ" localSheetId="18" hidden="1">#REF!</definedName>
    <definedName name="BExMOIYOIL4KOXZBI7MJYXPIV1QJ" hidden="1">#REF!</definedName>
    <definedName name="BExMORI2ZA9JU0J28GT1ZAXP5A9C" localSheetId="18" hidden="1">#REF!</definedName>
    <definedName name="BExMORI2ZA9JU0J28GT1ZAXP5A9C" hidden="1">#REF!</definedName>
    <definedName name="BExMPAJ5AJAXGKGK3F6H3ODS6RF4" localSheetId="18" hidden="1">#REF!</definedName>
    <definedName name="BExMPAJ5AJAXGKGK3F6H3ODS6RF4" hidden="1">#REF!</definedName>
    <definedName name="BExMPD2X55FFBVJ6CBUKNPROIOEU" localSheetId="18" hidden="1">#REF!</definedName>
    <definedName name="BExMPD2X55FFBVJ6CBUKNPROIOEU" hidden="1">#REF!</definedName>
    <definedName name="BExMPGZ848E38FUH1JBQN97DGWAT" localSheetId="18" hidden="1">#REF!</definedName>
    <definedName name="BExMPGZ848E38FUH1JBQN97DGWAT" hidden="1">#REF!</definedName>
    <definedName name="BExMPMTICOSMQENOFKQ18K0ZT4S8" localSheetId="18" hidden="1">#REF!</definedName>
    <definedName name="BExMPMTICOSMQENOFKQ18K0ZT4S8" hidden="1">#REF!</definedName>
    <definedName name="BExMPMZ07II0R4KGWQQ7PGS3RZS4" localSheetId="18" hidden="1">#REF!</definedName>
    <definedName name="BExMPMZ07II0R4KGWQQ7PGS3RZS4" hidden="1">#REF!</definedName>
    <definedName name="BExMPOBH04JMDO6Z8DMSEJZM4ANN" localSheetId="18" hidden="1">#REF!</definedName>
    <definedName name="BExMPOBH04JMDO6Z8DMSEJZM4ANN" hidden="1">#REF!</definedName>
    <definedName name="BExMPSD77XQ3HA6A4FZOJK8G2JP3" localSheetId="18" hidden="1">#REF!</definedName>
    <definedName name="BExMPSD77XQ3HA6A4FZOJK8G2JP3" hidden="1">#REF!</definedName>
    <definedName name="BExMPT9KA5ZL7QPEO8EJSGDXUSF6" localSheetId="18" hidden="1">#REF!</definedName>
    <definedName name="BExMPT9KA5ZL7QPEO8EJSGDXUSF6" hidden="1">#REF!</definedName>
    <definedName name="BExMQ4I3Q7F0BMPHSFMFW9TZ87UD" localSheetId="18" hidden="1">#REF!</definedName>
    <definedName name="BExMQ4I3Q7F0BMPHSFMFW9TZ87UD" hidden="1">#REF!</definedName>
    <definedName name="BExMQ4SWDWI4N16AZ0T5CJ6HH8WC" localSheetId="18" hidden="1">#REF!</definedName>
    <definedName name="BExMQ4SWDWI4N16AZ0T5CJ6HH8WC" hidden="1">#REF!</definedName>
    <definedName name="BExMQ71WHW50GVX45JU951AGPLFQ" localSheetId="18" hidden="1">#REF!</definedName>
    <definedName name="BExMQ71WHW50GVX45JU951AGPLFQ" hidden="1">#REF!</definedName>
    <definedName name="BExMQGXSLPT4A6N47LE6FBVHWBOF" localSheetId="18" hidden="1">#REF!</definedName>
    <definedName name="BExMQGXSLPT4A6N47LE6FBVHWBOF" hidden="1">#REF!</definedName>
    <definedName name="BExMQSBR7PL4KLB1Q4961QO45Y4G" localSheetId="18" hidden="1">#REF!</definedName>
    <definedName name="BExMQSBR7PL4KLB1Q4961QO45Y4G" hidden="1">#REF!</definedName>
    <definedName name="BExMR1MA4I1X77714ZEPUVC8W398" localSheetId="18" hidden="1">#REF!</definedName>
    <definedName name="BExMR1MA4I1X77714ZEPUVC8W398" hidden="1">#REF!</definedName>
    <definedName name="BExMR8YQHA7N77HGHY4Y6R30I3XT" localSheetId="18" hidden="1">#REF!</definedName>
    <definedName name="BExMR8YQHA7N77HGHY4Y6R30I3XT" hidden="1">#REF!</definedName>
    <definedName name="BExMRENOIARWRYOIVPDIEBVNRDO7" localSheetId="18" hidden="1">#REF!</definedName>
    <definedName name="BExMRENOIARWRYOIVPDIEBVNRDO7" hidden="1">#REF!</definedName>
    <definedName name="BExMRQHUEHGF2FS4LCB0THFELGDI" localSheetId="18" hidden="1">#REF!</definedName>
    <definedName name="BExMRQHUEHGF2FS4LCB0THFELGDI" hidden="1">#REF!</definedName>
    <definedName name="BExMRRJNUMGRSDD5GGKKGEIZ6FTS" localSheetId="18" hidden="1">#REF!</definedName>
    <definedName name="BExMRRJNUMGRSDD5GGKKGEIZ6FTS" hidden="1">#REF!</definedName>
    <definedName name="BExMRU3ACIU0RD2BNWO55LH5U2BR" localSheetId="18" hidden="1">#REF!</definedName>
    <definedName name="BExMRU3ACIU0RD2BNWO55LH5U2BR" hidden="1">#REF!</definedName>
    <definedName name="BExMS86DS3IHF2GL3USMAG2JZHWC" localSheetId="18" hidden="1">#REF!</definedName>
    <definedName name="BExMS86DS3IHF2GL3USMAG2JZHWC" hidden="1">#REF!</definedName>
    <definedName name="BExMSCO8TZ680ZEYN2WP0KB738IZ" localSheetId="18" hidden="1">#REF!</definedName>
    <definedName name="BExMSCO8TZ680ZEYN2WP0KB738IZ" hidden="1">#REF!</definedName>
    <definedName name="BExMSQRCC40AP8BDUPL2I2DNC210" localSheetId="18" hidden="1">#REF!</definedName>
    <definedName name="BExMSQRCC40AP8BDUPL2I2DNC210" hidden="1">#REF!</definedName>
    <definedName name="BExO4J9LR712G00TVA82VNTG8O7H" localSheetId="18" hidden="1">#REF!</definedName>
    <definedName name="BExO4J9LR712G00TVA82VNTG8O7H" hidden="1">#REF!</definedName>
    <definedName name="BExO4WGD4T7PXNGQYFD65V3BP906" localSheetId="18" hidden="1">'[38]10.08.5 - 2008 Capital - TDBU'!#REF!</definedName>
    <definedName name="BExO4WGD4T7PXNGQYFD65V3BP906" hidden="1">'[38]10.08.5 - 2008 Capital - TDBU'!#REF!</definedName>
    <definedName name="BExO55G2KVZ7MIJ30N827CLH0I2A" localSheetId="18" hidden="1">#REF!</definedName>
    <definedName name="BExO55G2KVZ7MIJ30N827CLH0I2A" hidden="1">#REF!</definedName>
    <definedName name="BExO5A8PZD9EUHC5CMPU6N3SQ15L" localSheetId="18" hidden="1">#REF!</definedName>
    <definedName name="BExO5A8PZD9EUHC5CMPU6N3SQ15L" hidden="1">#REF!</definedName>
    <definedName name="BExO5XMAHL7CY3X0B1OPKZ28DCJ5" localSheetId="18" hidden="1">#REF!</definedName>
    <definedName name="BExO5XMAHL7CY3X0B1OPKZ28DCJ5" hidden="1">#REF!</definedName>
    <definedName name="BExO64NREBN75DKW0OMYAUWYVY5S" localSheetId="18" hidden="1">#REF!</definedName>
    <definedName name="BExO64NREBN75DKW0OMYAUWYVY5S" hidden="1">#REF!</definedName>
    <definedName name="BExO66LZJKY4PTQVREELI6POS4AY" localSheetId="18" hidden="1">#REF!</definedName>
    <definedName name="BExO66LZJKY4PTQVREELI6POS4AY" hidden="1">#REF!</definedName>
    <definedName name="BExO6LLHCYTF7CIVHKAO0NMET14Q" localSheetId="18" hidden="1">#REF!</definedName>
    <definedName name="BExO6LLHCYTF7CIVHKAO0NMET14Q" hidden="1">#REF!</definedName>
    <definedName name="BExO6QE36OX39618EFGY819YKS0N" localSheetId="18" hidden="1">#REF!</definedName>
    <definedName name="BExO6QE36OX39618EFGY819YKS0N" hidden="1">#REF!</definedName>
    <definedName name="BExO6Y6LB0P6L4JTH4J6TCB4OHW8" localSheetId="18" hidden="1">#REF!</definedName>
    <definedName name="BExO6Y6LB0P6L4JTH4J6TCB4OHW8" hidden="1">#REF!</definedName>
    <definedName name="BExO7OUQS3XTUQ2LDKGQ8AAQ3OJJ" localSheetId="18" hidden="1">#REF!</definedName>
    <definedName name="BExO7OUQS3XTUQ2LDKGQ8AAQ3OJJ" hidden="1">#REF!</definedName>
    <definedName name="BExO7RUSODZC2NQZMT2AFSMV2ONF" localSheetId="18" hidden="1">#REF!</definedName>
    <definedName name="BExO7RUSODZC2NQZMT2AFSMV2ONF" hidden="1">#REF!</definedName>
    <definedName name="BExO7VLLWHHV7J25Z3RPF2PK6D8H" localSheetId="18" hidden="1">#REF!</definedName>
    <definedName name="BExO7VLLWHHV7J25Z3RPF2PK6D8H" hidden="1">#REF!</definedName>
    <definedName name="BExO7WNA0JRE553ALPEZODW1ICID" localSheetId="18" hidden="1">#REF!</definedName>
    <definedName name="BExO7WNA0JRE553ALPEZODW1ICID" hidden="1">#REF!</definedName>
    <definedName name="BExO85HMYXZJ7SONWBKKIAXMCI3C" localSheetId="18" hidden="1">#REF!</definedName>
    <definedName name="BExO85HMYXZJ7SONWBKKIAXMCI3C" hidden="1">#REF!</definedName>
    <definedName name="BExO863922O4PBGQMUNEQKGN3K96" localSheetId="18" hidden="1">#REF!</definedName>
    <definedName name="BExO863922O4PBGQMUNEQKGN3K96" hidden="1">#REF!</definedName>
    <definedName name="BExO89ZIOXN0HOKHY24F7HDZ87UT" localSheetId="18" hidden="1">#REF!</definedName>
    <definedName name="BExO89ZIOXN0HOKHY24F7HDZ87UT" hidden="1">#REF!</definedName>
    <definedName name="BExO8BXK76C9VFPKRARWMK6YTJ6O" localSheetId="18" hidden="1">#REF!</definedName>
    <definedName name="BExO8BXK76C9VFPKRARWMK6YTJ6O" hidden="1">#REF!</definedName>
    <definedName name="BExO8CDTBCABLEUD6PE2UM2EZ6C4" localSheetId="18" hidden="1">#REF!</definedName>
    <definedName name="BExO8CDTBCABLEUD6PE2UM2EZ6C4" hidden="1">#REF!</definedName>
    <definedName name="BExO8I85NBW303RBA7RZM8Q42KKU" localSheetId="18" hidden="1">#REF!</definedName>
    <definedName name="BExO8I85NBW303RBA7RZM8Q42KKU" hidden="1">#REF!</definedName>
    <definedName name="BExO8IZ05ZG0XVOL3W41KBQE176A" localSheetId="18" hidden="1">#REF!</definedName>
    <definedName name="BExO8IZ05ZG0XVOL3W41KBQE176A" hidden="1">#REF!</definedName>
    <definedName name="BExO8SK9JB6X989C2E50VDFI9589" localSheetId="18" hidden="1">#REF!</definedName>
    <definedName name="BExO8SK9JB6X989C2E50VDFI9589" hidden="1">#REF!</definedName>
    <definedName name="BExO8SPR4QWYLQRJDDPI2HTYU64C" localSheetId="18" hidden="1">#REF!</definedName>
    <definedName name="BExO8SPR4QWYLQRJDDPI2HTYU64C" hidden="1">#REF!</definedName>
    <definedName name="BExO8UTAGQWDBQZEEF4HUNMLQCVU" localSheetId="18" hidden="1">#REF!</definedName>
    <definedName name="BExO8UTAGQWDBQZEEF4HUNMLQCVU" hidden="1">#REF!</definedName>
    <definedName name="BExO8ZWPPH977G7OJO9G8JR25ZG1" localSheetId="18" hidden="1">#REF!</definedName>
    <definedName name="BExO8ZWPPH977G7OJO9G8JR25ZG1" hidden="1">#REF!</definedName>
    <definedName name="BExO937E20IHMGQOZMECL3VZC7OX" localSheetId="18" hidden="1">#REF!</definedName>
    <definedName name="BExO937E20IHMGQOZMECL3VZC7OX" hidden="1">#REF!</definedName>
    <definedName name="BExO94UTJKQQ7TJTTJRTSR70YVJC" localSheetId="18" hidden="1">#REF!</definedName>
    <definedName name="BExO94UTJKQQ7TJTTJRTSR70YVJC" hidden="1">#REF!</definedName>
    <definedName name="BExO9AZXF5CN7MTM11IM5SV2RXHY" localSheetId="18" hidden="1">#REF!</definedName>
    <definedName name="BExO9AZXF5CN7MTM11IM5SV2RXHY" hidden="1">#REF!</definedName>
    <definedName name="BExO9J3A438976RXIUX5U9SU5T55" localSheetId="18" hidden="1">#REF!</definedName>
    <definedName name="BExO9J3A438976RXIUX5U9SU5T55" hidden="1">#REF!</definedName>
    <definedName name="BExO9RS5RXFJ1911HL3CCK6M74EP" localSheetId="18" hidden="1">#REF!</definedName>
    <definedName name="BExO9RS5RXFJ1911HL3CCK6M74EP" hidden="1">#REF!</definedName>
    <definedName name="BExO9SDRI1M6KMHXSG3AE5L0F2U3" localSheetId="18" hidden="1">#REF!</definedName>
    <definedName name="BExO9SDRI1M6KMHXSG3AE5L0F2U3" hidden="1">#REF!</definedName>
    <definedName name="BExO9V2U2YXAY904GYYGU6TD8Y7M" localSheetId="18" hidden="1">#REF!</definedName>
    <definedName name="BExO9V2U2YXAY904GYYGU6TD8Y7M" hidden="1">#REF!</definedName>
    <definedName name="BExOAQ3GKCT7YZW1EMVU3EILSZL2" localSheetId="18" hidden="1">#REF!</definedName>
    <definedName name="BExOAQ3GKCT7YZW1EMVU3EILSZL2" hidden="1">#REF!</definedName>
    <definedName name="BExOAULC4L2CQJSFPGMEJUUTI5B1" localSheetId="18" hidden="1">#REF!</definedName>
    <definedName name="BExOAULC4L2CQJSFPGMEJUUTI5B1" hidden="1">#REF!</definedName>
    <definedName name="BExOAZU2Y521ZUPN4R2HWBIUQKKR" localSheetId="18" hidden="1">#REF!</definedName>
    <definedName name="BExOAZU2Y521ZUPN4R2HWBIUQKKR" hidden="1">#REF!</definedName>
    <definedName name="BExOB9KT2THGV4SPLDVFTFXS4B14" localSheetId="18" hidden="1">#REF!</definedName>
    <definedName name="BExOB9KT2THGV4SPLDVFTFXS4B14" hidden="1">#REF!</definedName>
    <definedName name="BExOBEZ0IE2WBEYY3D3CMRI72N1K" localSheetId="18" hidden="1">#REF!</definedName>
    <definedName name="BExOBEZ0IE2WBEYY3D3CMRI72N1K" hidden="1">#REF!</definedName>
    <definedName name="BExOBIPU8760ITY0C8N27XZ3KWEF" localSheetId="18" hidden="1">#REF!</definedName>
    <definedName name="BExOBIPU8760ITY0C8N27XZ3KWEF" hidden="1">#REF!</definedName>
    <definedName name="BExOBM0I5L0MZ1G4H9MGMD87SBMZ" localSheetId="18" hidden="1">#REF!</definedName>
    <definedName name="BExOBM0I5L0MZ1G4H9MGMD87SBMZ" hidden="1">#REF!</definedName>
    <definedName name="BExOBOUXMP88KJY2BX2JLUJH5N0K" localSheetId="18" hidden="1">#REF!</definedName>
    <definedName name="BExOBOUXMP88KJY2BX2JLUJH5N0K" hidden="1">#REF!</definedName>
    <definedName name="BExOBP0FKQ4SVR59FB48UNLKCOR6" localSheetId="18" hidden="1">#REF!</definedName>
    <definedName name="BExOBP0FKQ4SVR59FB48UNLKCOR6" hidden="1">#REF!</definedName>
    <definedName name="BExOBXURJP8XL4VX0LAH1M4VR4VL" localSheetId="18" hidden="1">#REF!</definedName>
    <definedName name="BExOBXURJP8XL4VX0LAH1M4VR4VL" hidden="1">#REF!</definedName>
    <definedName name="BExOBYAVUCQ0IGM0Y6A75QHP0Q1A" localSheetId="18" hidden="1">#REF!</definedName>
    <definedName name="BExOBYAVUCQ0IGM0Y6A75QHP0Q1A" hidden="1">#REF!</definedName>
    <definedName name="BExOC3UEHB1CZNINSQHZANWJYKR8" localSheetId="18" hidden="1">#REF!</definedName>
    <definedName name="BExOC3UEHB1CZNINSQHZANWJYKR8" hidden="1">#REF!</definedName>
    <definedName name="BExOCBSF3XGO9YJ23LX2H78VOUR7" localSheetId="18" hidden="1">#REF!</definedName>
    <definedName name="BExOCBSF3XGO9YJ23LX2H78VOUR7" hidden="1">#REF!</definedName>
    <definedName name="BExOCHBYK42SX24MJ239H6G9OJ8E" localSheetId="18" hidden="1">#REF!</definedName>
    <definedName name="BExOCHBYK42SX24MJ239H6G9OJ8E" hidden="1">#REF!</definedName>
    <definedName name="BExOCKXFMOW6WPFEVX1I7R7FNDSS" localSheetId="18" hidden="1">#REF!</definedName>
    <definedName name="BExOCKXFMOW6WPFEVX1I7R7FNDSS" hidden="1">#REF!</definedName>
    <definedName name="BExOCYEXOB95DH5NOB0M5NOYX398" localSheetId="18" hidden="1">#REF!</definedName>
    <definedName name="BExOCYEXOB95DH5NOB0M5NOYX398" hidden="1">#REF!</definedName>
    <definedName name="BExOD4ERMDMFD8X1016N4EXOUR0S" localSheetId="18" hidden="1">#REF!</definedName>
    <definedName name="BExOD4ERMDMFD8X1016N4EXOUR0S" hidden="1">#REF!</definedName>
    <definedName name="BExOD55RS7BQUHRQ6H3USVGKR0P7" localSheetId="18" hidden="1">#REF!</definedName>
    <definedName name="BExOD55RS7BQUHRQ6H3USVGKR0P7" hidden="1">#REF!</definedName>
    <definedName name="BExOD7UQ6G3P86ZLZV0GY79H7VLL" localSheetId="18" hidden="1">#REF!</definedName>
    <definedName name="BExOD7UQ6G3P86ZLZV0GY79H7VLL" hidden="1">#REF!</definedName>
    <definedName name="BExODEWDDEABM4ZY3XREJIBZ8IVP" localSheetId="18" hidden="1">#REF!</definedName>
    <definedName name="BExODEWDDEABM4ZY3XREJIBZ8IVP" hidden="1">#REF!</definedName>
    <definedName name="BExODNLAA1L7WQ9ZQX6A1ZOXK9VR" localSheetId="18" hidden="1">#REF!</definedName>
    <definedName name="BExODNLAA1L7WQ9ZQX6A1ZOXK9VR" hidden="1">#REF!</definedName>
    <definedName name="BExODZFEIWV26E8RFU7XQYX1J458" localSheetId="18" hidden="1">#REF!</definedName>
    <definedName name="BExODZFEIWV26E8RFU7XQYX1J458" hidden="1">#REF!</definedName>
    <definedName name="BExOEBKG55EROA2VL360A06LKASE" localSheetId="18" hidden="1">#REF!</definedName>
    <definedName name="BExOEBKG55EROA2VL360A06LKASE" hidden="1">#REF!</definedName>
    <definedName name="BExOED2F7B5GEHKVIWGRV2BCDE2Y" localSheetId="18" hidden="1">#REF!</definedName>
    <definedName name="BExOED2F7B5GEHKVIWGRV2BCDE2Y" hidden="1">#REF!</definedName>
    <definedName name="BExOERG5LWXYYEN1DY1H2FWRJS9T" localSheetId="18" hidden="1">#REF!</definedName>
    <definedName name="BExOERG5LWXYYEN1DY1H2FWRJS9T" hidden="1">#REF!</definedName>
    <definedName name="BExOEV1S6JJVO5PP4BZ20SNGZR7D" localSheetId="18" hidden="1">#REF!</definedName>
    <definedName name="BExOEV1S6JJVO5PP4BZ20SNGZR7D" hidden="1">#REF!</definedName>
    <definedName name="BExOF2U4Y5JYM0GUBGC0U2UH931Y" localSheetId="18" hidden="1">#REF!</definedName>
    <definedName name="BExOF2U4Y5JYM0GUBGC0U2UH931Y" hidden="1">#REF!</definedName>
    <definedName name="BExOF6VWODFNH2HUFTQI5L0UHNQ9" localSheetId="18" hidden="1">'[38]10.08.5 - 2008 Capital - TDBU'!#REF!</definedName>
    <definedName name="BExOF6VWODFNH2HUFTQI5L0UHNQ9" hidden="1">'[38]10.08.5 - 2008 Capital - TDBU'!#REF!</definedName>
    <definedName name="BExOFEDNCYI2TPTMQ8SJN3AW4YMF" localSheetId="18" hidden="1">#REF!</definedName>
    <definedName name="BExOFEDNCYI2TPTMQ8SJN3AW4YMF" hidden="1">#REF!</definedName>
    <definedName name="BExOFGRSPF8UTG0K1OGA8LX12P37" localSheetId="18" hidden="1">#REF!</definedName>
    <definedName name="BExOFGRSPF8UTG0K1OGA8LX12P37" hidden="1">#REF!</definedName>
    <definedName name="BExOFVLXVD6RVHSQO8KZOOACSV24" localSheetId="18" hidden="1">#REF!</definedName>
    <definedName name="BExOFVLXVD6RVHSQO8KZOOACSV24" hidden="1">#REF!</definedName>
    <definedName name="BExOG2SW3XOGP9VAPQ3THV3VWV12" localSheetId="18" hidden="1">#REF!</definedName>
    <definedName name="BExOG2SW3XOGP9VAPQ3THV3VWV12" hidden="1">#REF!</definedName>
    <definedName name="BExOG45J81K4OPA40KW5VQU54KY3" localSheetId="18" hidden="1">#REF!</definedName>
    <definedName name="BExOG45J81K4OPA40KW5VQU54KY3" hidden="1">#REF!</definedName>
    <definedName name="BExOGBXX51PO4FXDL42WFPKYU6Y9" localSheetId="18" hidden="1">#REF!</definedName>
    <definedName name="BExOGBXX51PO4FXDL42WFPKYU6Y9" hidden="1">#REF!</definedName>
    <definedName name="BExOGFE2SCL8HHT4DFAXKLUTJZOG" localSheetId="18" hidden="1">#REF!</definedName>
    <definedName name="BExOGFE2SCL8HHT4DFAXKLUTJZOG" hidden="1">#REF!</definedName>
    <definedName name="BExOGT6D0LJ3C22RDW8COECKB1J5" localSheetId="18" hidden="1">#REF!</definedName>
    <definedName name="BExOGT6D0LJ3C22RDW8COECKB1J5" hidden="1">#REF!</definedName>
    <definedName name="BExOGTMI1HT31M1RGWVRAVHAK7DE" localSheetId="18" hidden="1">#REF!</definedName>
    <definedName name="BExOGTMI1HT31M1RGWVRAVHAK7DE" hidden="1">#REF!</definedName>
    <definedName name="BExOGXO9JE5XSE9GC3I6O21UEKAO" localSheetId="18" hidden="1">#REF!</definedName>
    <definedName name="BExOGXO9JE5XSE9GC3I6O21UEKAO" hidden="1">#REF!</definedName>
    <definedName name="BExOH9ICZ13C1LAW8OTYTR9S7ZP3" localSheetId="18" hidden="1">#REF!</definedName>
    <definedName name="BExOH9ICZ13C1LAW8OTYTR9S7ZP3" hidden="1">#REF!</definedName>
    <definedName name="BExOHCI9MFNF9Y2P8D4LJGJ5B5CB" localSheetId="18" hidden="1">#REF!</definedName>
    <definedName name="BExOHCI9MFNF9Y2P8D4LJGJ5B5CB" hidden="1">#REF!</definedName>
    <definedName name="BExOHL75H3OT4WAKKPUXIVXWFVDS" localSheetId="18" hidden="1">#REF!</definedName>
    <definedName name="BExOHL75H3OT4WAKKPUXIVXWFVDS" hidden="1">#REF!</definedName>
    <definedName name="BExOHLHXXJL6363CC082M9M5VVXQ" localSheetId="18" hidden="1">#REF!</definedName>
    <definedName name="BExOHLHXXJL6363CC082M9M5VVXQ" hidden="1">#REF!</definedName>
    <definedName name="BExOHNAO5UDXSO73BK2ARHWKS90Y" localSheetId="18" hidden="1">#REF!</definedName>
    <definedName name="BExOHNAO5UDXSO73BK2ARHWKS90Y" hidden="1">#REF!</definedName>
    <definedName name="BExOHNLFZGEVXCTJ9CWMJJS7C98A" localSheetId="18" hidden="1">#REF!</definedName>
    <definedName name="BExOHNLFZGEVXCTJ9CWMJJS7C98A" hidden="1">#REF!</definedName>
    <definedName name="BExOHR1G1I9A9CI1HG94EWBLWNM2" localSheetId="18" hidden="1">#REF!</definedName>
    <definedName name="BExOHR1G1I9A9CI1HG94EWBLWNM2" hidden="1">#REF!</definedName>
    <definedName name="BExOHTQPP8LQ98L6PYUI6QW08YID" localSheetId="18" hidden="1">#REF!</definedName>
    <definedName name="BExOHTQPP8LQ98L6PYUI6QW08YID" hidden="1">#REF!</definedName>
    <definedName name="BExOHX6Q6NJI793PGX59O5EKTP4G" localSheetId="18" hidden="1">#REF!</definedName>
    <definedName name="BExOHX6Q6NJI793PGX59O5EKTP4G" hidden="1">#REF!</definedName>
    <definedName name="BExOI5VMTHH7Y8MQQ1N635CHYI0P" localSheetId="18" hidden="1">#REF!</definedName>
    <definedName name="BExOI5VMTHH7Y8MQQ1N635CHYI0P" hidden="1">#REF!</definedName>
    <definedName name="BExOIEVCP4Y6VDS23AK84MCYYHRT" localSheetId="18" hidden="1">#REF!</definedName>
    <definedName name="BExOIEVCP4Y6VDS23AK84MCYYHRT" hidden="1">#REF!</definedName>
    <definedName name="BExOIHPQIXR0NDR5WD01BZKPKEO3" localSheetId="18" hidden="1">#REF!</definedName>
    <definedName name="BExOIHPQIXR0NDR5WD01BZKPKEO3" hidden="1">#REF!</definedName>
    <definedName name="BExOIK437LIDQQW9LPBD4ZIP504X" localSheetId="18" hidden="1">#REF!</definedName>
    <definedName name="BExOIK437LIDQQW9LPBD4ZIP504X" hidden="1">#REF!</definedName>
    <definedName name="BExOIM7L0Z3LSII9P7ZTV4KJ8RMA" localSheetId="18" hidden="1">#REF!</definedName>
    <definedName name="BExOIM7L0Z3LSII9P7ZTV4KJ8RMA" hidden="1">#REF!</definedName>
    <definedName name="BExOIRR9MU1G575D1ZA3HFPLOPHO" localSheetId="18" hidden="1">#REF!</definedName>
    <definedName name="BExOIRR9MU1G575D1ZA3HFPLOPHO" hidden="1">#REF!</definedName>
    <definedName name="BExOIWJVMJ6MG6JC4SPD1L00OHU1" localSheetId="18" hidden="1">#REF!</definedName>
    <definedName name="BExOIWJVMJ6MG6JC4SPD1L00OHU1" hidden="1">#REF!</definedName>
    <definedName name="BExOIYCN8Z4JK3OOG86KYUCV0ME8" localSheetId="18" hidden="1">#REF!</definedName>
    <definedName name="BExOIYCN8Z4JK3OOG86KYUCV0ME8" hidden="1">#REF!</definedName>
    <definedName name="BExOJ1HV93EOH7BOVAII53VPS2G2" localSheetId="18" hidden="1">#REF!</definedName>
    <definedName name="BExOJ1HV93EOH7BOVAII53VPS2G2" hidden="1">#REF!</definedName>
    <definedName name="BExOJ3AKZ9BCBZT3KD8WMSLK6MN2" localSheetId="18" hidden="1">#REF!</definedName>
    <definedName name="BExOJ3AKZ9BCBZT3KD8WMSLK6MN2" hidden="1">#REF!</definedName>
    <definedName name="BExOJ3FWAWMR29DR11VER2OQPUJT" localSheetId="18" hidden="1">#REF!</definedName>
    <definedName name="BExOJ3FWAWMR29DR11VER2OQPUJT" hidden="1">#REF!</definedName>
    <definedName name="BExOJ7XQK71I4YZDD29AKOOWZ47E" localSheetId="18" hidden="1">#REF!</definedName>
    <definedName name="BExOJ7XQK71I4YZDD29AKOOWZ47E" hidden="1">#REF!</definedName>
    <definedName name="BExOJM0W6XGSW5MXPTTX0GNF6SFT" localSheetId="18" hidden="1">#REF!</definedName>
    <definedName name="BExOJM0W6XGSW5MXPTTX0GNF6SFT" hidden="1">#REF!</definedName>
    <definedName name="BExOJXEUJJ9SYRJXKYYV2NCCDT2R" localSheetId="18" hidden="1">#REF!</definedName>
    <definedName name="BExOJXEUJJ9SYRJXKYYV2NCCDT2R" hidden="1">#REF!</definedName>
    <definedName name="BExOK0EQYM9JUMAGWOUN7QDH7VMZ" localSheetId="18" hidden="1">#REF!</definedName>
    <definedName name="BExOK0EQYM9JUMAGWOUN7QDH7VMZ" hidden="1">#REF!</definedName>
    <definedName name="BExOK4WM9O7QNG6O57FOASI5QSN1" localSheetId="18" hidden="1">#REF!</definedName>
    <definedName name="BExOK4WM9O7QNG6O57FOASI5QSN1" hidden="1">#REF!</definedName>
    <definedName name="BExOK6EKT2189GVNUAT82OZYA3XB" localSheetId="18" hidden="1">#REF!</definedName>
    <definedName name="BExOK6EKT2189GVNUAT82OZYA3XB" hidden="1">#REF!</definedName>
    <definedName name="BExOKFUDO7FXT8ZXISPIKAJYI0CO" localSheetId="18" hidden="1">#REF!</definedName>
    <definedName name="BExOKFUDO7FXT8ZXISPIKAJYI0CO" hidden="1">#REF!</definedName>
    <definedName name="BExOKI3C3DWTNF6PRKG2XY34A3JA" localSheetId="18" hidden="1">#REF!</definedName>
    <definedName name="BExOKI3C3DWTNF6PRKG2XY34A3JA" hidden="1">#REF!</definedName>
    <definedName name="BExOKKHOPWUVRJGQJ5ONR2U40JX8" localSheetId="18" hidden="1">#REF!</definedName>
    <definedName name="BExOKKHOPWUVRJGQJ5ONR2U40JX8" hidden="1">#REF!</definedName>
    <definedName name="BExOKTXMJP351VXKH8VT6SXUNIMF" localSheetId="18" hidden="1">#REF!</definedName>
    <definedName name="BExOKTXMJP351VXKH8VT6SXUNIMF" hidden="1">#REF!</definedName>
    <definedName name="BExOKU8GMLOCNVORDE329819XN67" localSheetId="18" hidden="1">#REF!</definedName>
    <definedName name="BExOKU8GMLOCNVORDE329819XN67" hidden="1">#REF!</definedName>
    <definedName name="BExOL0Z3Z7IAMHPB91EO2MF49U57" localSheetId="18" hidden="1">#REF!</definedName>
    <definedName name="BExOL0Z3Z7IAMHPB91EO2MF49U57" hidden="1">#REF!</definedName>
    <definedName name="BExOL7KH12VAR0LG741SIOJTLWFD" localSheetId="18" hidden="1">#REF!</definedName>
    <definedName name="BExOL7KH12VAR0LG741SIOJTLWFD" hidden="1">#REF!</definedName>
    <definedName name="BExOLICXFHJLILCJVFMJE5MGGWKR" localSheetId="18" hidden="1">#REF!</definedName>
    <definedName name="BExOLICXFHJLILCJVFMJE5MGGWKR" hidden="1">#REF!</definedName>
    <definedName name="BExOLOI0WJS3QC12I3ISL0D9AWOF" localSheetId="18" hidden="1">#REF!</definedName>
    <definedName name="BExOLOI0WJS3QC12I3ISL0D9AWOF" hidden="1">#REF!</definedName>
    <definedName name="BExOLUCCA6OM4TBUAJHS6O1UU6TO" localSheetId="18" hidden="1">#REF!</definedName>
    <definedName name="BExOLUCCA6OM4TBUAJHS6O1UU6TO" hidden="1">#REF!</definedName>
    <definedName name="BExOLYZNG5RBD0BTS1OEZJNU92Q5" localSheetId="18" hidden="1">#REF!</definedName>
    <definedName name="BExOLYZNG5RBD0BTS1OEZJNU92Q5" hidden="1">#REF!</definedName>
    <definedName name="BExOM3HIJ3UZPOKJI68KPBJAHPDC" localSheetId="18" hidden="1">#REF!</definedName>
    <definedName name="BExOM3HIJ3UZPOKJI68KPBJAHPDC" hidden="1">#REF!</definedName>
    <definedName name="BExOM8VPAS5WZAM0QNYW8ZY56VAP" localSheetId="18" hidden="1">#REF!</definedName>
    <definedName name="BExOM8VPAS5WZAM0QNYW8ZY56VAP" hidden="1">#REF!</definedName>
    <definedName name="BExOMKPURE33YQ3K1JG9NVQD4W49" localSheetId="18" hidden="1">#REF!</definedName>
    <definedName name="BExOMKPURE33YQ3K1JG9NVQD4W49" hidden="1">#REF!</definedName>
    <definedName name="BExOMP7NGCLUNFK50QD2LPKRG078" localSheetId="18" hidden="1">#REF!</definedName>
    <definedName name="BExOMP7NGCLUNFK50QD2LPKRG078" hidden="1">#REF!</definedName>
    <definedName name="BExOMU0A6XMY48SZRYL4WQZD13BI" localSheetId="18" hidden="1">#REF!</definedName>
    <definedName name="BExOMU0A6XMY48SZRYL4WQZD13BI" hidden="1">#REF!</definedName>
    <definedName name="BExOMVT0HSNC59DJP4CLISASGHKL" localSheetId="18" hidden="1">#REF!</definedName>
    <definedName name="BExOMVT0HSNC59DJP4CLISASGHKL" hidden="1">#REF!</definedName>
    <definedName name="BExON0AX35F2SI0UCVMGWGVIUNI3" localSheetId="18" hidden="1">#REF!</definedName>
    <definedName name="BExON0AX35F2SI0UCVMGWGVIUNI3" hidden="1">#REF!</definedName>
    <definedName name="BExON41U4296DV3DPG6I5EF3OEYF" localSheetId="18" hidden="1">#REF!</definedName>
    <definedName name="BExON41U4296DV3DPG6I5EF3OEYF" hidden="1">#REF!</definedName>
    <definedName name="BExONB3A7CO4YD8RB41PHC93BQ9M" localSheetId="18" hidden="1">#REF!</definedName>
    <definedName name="BExONB3A7CO4YD8RB41PHC93BQ9M" hidden="1">#REF!</definedName>
    <definedName name="BExONDSE2SJ2Q00MS22HA9D59305" localSheetId="18" hidden="1">#REF!</definedName>
    <definedName name="BExONDSE2SJ2Q00MS22HA9D59305" hidden="1">#REF!</definedName>
    <definedName name="BExONFQH6UUXF8V0GI4BRIST9RFO" localSheetId="18" hidden="1">#REF!</definedName>
    <definedName name="BExONFQH6UUXF8V0GI4BRIST9RFO" hidden="1">#REF!</definedName>
    <definedName name="BExONIL31DZWU7IFVN3VV0XTXJA1" localSheetId="18" hidden="1">#REF!</definedName>
    <definedName name="BExONIL31DZWU7IFVN3VV0XTXJA1" hidden="1">#REF!</definedName>
    <definedName name="BExONJ1BU17R0F5A2UP1UGJBOGKS" localSheetId="18" hidden="1">#REF!</definedName>
    <definedName name="BExONJ1BU17R0F5A2UP1UGJBOGKS" hidden="1">#REF!</definedName>
    <definedName name="BExONNZ9VMHVX3J6NLNJY7KZA61O" localSheetId="18" hidden="1">#REF!</definedName>
    <definedName name="BExONNZ9VMHVX3J6NLNJY7KZA61O" hidden="1">#REF!</definedName>
    <definedName name="BExONRQ1BAA4F3TXP2MYQ4YCZ09S" localSheetId="18" hidden="1">#REF!</definedName>
    <definedName name="BExONRQ1BAA4F3TXP2MYQ4YCZ09S" hidden="1">#REF!</definedName>
    <definedName name="BExOO0EYS79NAIW0WEELRXCYS9GK" localSheetId="18" hidden="1">'[38]10.08.3 - 2008 Expense - TDBU'!#REF!</definedName>
    <definedName name="BExOO0EYS79NAIW0WEELRXCYS9GK" hidden="1">'[38]10.08.3 - 2008 Expense - TDBU'!#REF!</definedName>
    <definedName name="BExOO1WWIZSGB0YTGKESB45TSVMZ" localSheetId="18" hidden="1">#REF!</definedName>
    <definedName name="BExOO1WWIZSGB0YTGKESB45TSVMZ" hidden="1">#REF!</definedName>
    <definedName name="BExOO4B8FPAFYPHCTYTX37P1TQM5" localSheetId="18" hidden="1">#REF!</definedName>
    <definedName name="BExOO4B8FPAFYPHCTYTX37P1TQM5" hidden="1">#REF!</definedName>
    <definedName name="BExOO5D2QZREOU0YQCGPBXBS4YQ1" localSheetId="18" hidden="1">#REF!</definedName>
    <definedName name="BExOO5D2QZREOU0YQCGPBXBS4YQ1" hidden="1">#REF!</definedName>
    <definedName name="BExOO6ERU9G120RGLKYWC09LZ5RE" localSheetId="18" hidden="1">#REF!</definedName>
    <definedName name="BExOO6ERU9G120RGLKYWC09LZ5RE" hidden="1">#REF!</definedName>
    <definedName name="BExOO824YWJ12GSXLC07K7266C14" localSheetId="18" hidden="1">#REF!</definedName>
    <definedName name="BExOO824YWJ12GSXLC07K7266C14" hidden="1">#REF!</definedName>
    <definedName name="BExOOIULUDOJRMYABWV5CCL906X6" localSheetId="18" hidden="1">#REF!</definedName>
    <definedName name="BExOOIULUDOJRMYABWV5CCL906X6" hidden="1">#REF!</definedName>
    <definedName name="BExOOLE93DKM88V3PQ8ELSMZCHUA" localSheetId="18" hidden="1">#REF!</definedName>
    <definedName name="BExOOLE93DKM88V3PQ8ELSMZCHUA" hidden="1">#REF!</definedName>
    <definedName name="BExOOTN0KTXJCL7E476XBN1CJ553" localSheetId="18" hidden="1">#REF!</definedName>
    <definedName name="BExOOTN0KTXJCL7E476XBN1CJ553" hidden="1">#REF!</definedName>
    <definedName name="BExOP9DEBV5W5P4Q25J3XCJBP5S9" localSheetId="18" hidden="1">#REF!</definedName>
    <definedName name="BExOP9DEBV5W5P4Q25J3XCJBP5S9" hidden="1">#REF!</definedName>
    <definedName name="BExOPFNYRBL0BFM23LZBJTADNOE4" localSheetId="18" hidden="1">#REF!</definedName>
    <definedName name="BExOPFNYRBL0BFM23LZBJTADNOE4" hidden="1">#REF!</definedName>
    <definedName name="BExOPINVFSIZMCVT9YGT2AODVCX3" localSheetId="18" hidden="1">#REF!</definedName>
    <definedName name="BExOPINVFSIZMCVT9YGT2AODVCX3" hidden="1">#REF!</definedName>
    <definedName name="BExOQ1JN4SAC44RTMZIGHSW023WA" localSheetId="18" hidden="1">#REF!</definedName>
    <definedName name="BExOQ1JN4SAC44RTMZIGHSW023WA" hidden="1">#REF!</definedName>
    <definedName name="BExOQ256YMF115DJL3KBPNKABJ90" localSheetId="18" hidden="1">#REF!</definedName>
    <definedName name="BExOQ256YMF115DJL3KBPNKABJ90" hidden="1">#REF!</definedName>
    <definedName name="BExQ19DEUOLC11IW32E2AMVZLFF1" localSheetId="18" hidden="1">#REF!</definedName>
    <definedName name="BExQ19DEUOLC11IW32E2AMVZLFF1" hidden="1">#REF!</definedName>
    <definedName name="BExQ1FD6KISGYU1JWEQ4G243ZPVD" localSheetId="18" hidden="1">#REF!</definedName>
    <definedName name="BExQ1FD6KISGYU1JWEQ4G243ZPVD" hidden="1">#REF!</definedName>
    <definedName name="BExQ1OYH5SW4PG5JI8ED4NJN4422" localSheetId="18" hidden="1">#REF!</definedName>
    <definedName name="BExQ1OYH5SW4PG5JI8ED4NJN4422" hidden="1">#REF!</definedName>
    <definedName name="BExQ29C73XR33S3668YYSYZAIHTG" localSheetId="18" hidden="1">#REF!</definedName>
    <definedName name="BExQ29C73XR33S3668YYSYZAIHTG" hidden="1">#REF!</definedName>
    <definedName name="BExQ2D8FO6F5AOMJ5FJODJ81T8C3" localSheetId="18" hidden="1">#REF!</definedName>
    <definedName name="BExQ2D8FO6F5AOMJ5FJODJ81T8C3" hidden="1">#REF!</definedName>
    <definedName name="BExQ2FS228IUDUP2023RA1D4AO4C" localSheetId="18" hidden="1">#REF!</definedName>
    <definedName name="BExQ2FS228IUDUP2023RA1D4AO4C" hidden="1">#REF!</definedName>
    <definedName name="BExQ2L0XYWLY9VPZWXYYFRIRQRJ1" localSheetId="18" hidden="1">#REF!</definedName>
    <definedName name="BExQ2L0XYWLY9VPZWXYYFRIRQRJ1" hidden="1">#REF!</definedName>
    <definedName name="BExQ2M841F5Z1BQYR8DG5FKK0LIU" localSheetId="18" hidden="1">#REF!</definedName>
    <definedName name="BExQ2M841F5Z1BQYR8DG5FKK0LIU" hidden="1">#REF!</definedName>
    <definedName name="BExQ2V7SO1UTLMJ1NFVRKDOOQAP2" localSheetId="18" hidden="1">#REF!</definedName>
    <definedName name="BExQ2V7SO1UTLMJ1NFVRKDOOQAP2" hidden="1">#REF!</definedName>
    <definedName name="BExQ300G8I8TK45A0MVHV15422EU" localSheetId="18" hidden="1">#REF!</definedName>
    <definedName name="BExQ300G8I8TK45A0MVHV15422EU" hidden="1">#REF!</definedName>
    <definedName name="BExQ39R28MXSG2SEV956F0KZ20AN" localSheetId="18" hidden="1">#REF!</definedName>
    <definedName name="BExQ39R28MXSG2SEV956F0KZ20AN" hidden="1">#REF!</definedName>
    <definedName name="BExQ3D1P3M5Z3HLMEZ17E0BLEE4U" localSheetId="18" hidden="1">#REF!</definedName>
    <definedName name="BExQ3D1P3M5Z3HLMEZ17E0BLEE4U" hidden="1">#REF!</definedName>
    <definedName name="BExQ3D1PQ0OOWP5T1D37RLPA9BFX" localSheetId="18" hidden="1">#REF!</definedName>
    <definedName name="BExQ3D1PQ0OOWP5T1D37RLPA9BFX" hidden="1">#REF!</definedName>
    <definedName name="BExQ3LW3GD5LUIS2HB4C1TEJJP2P" localSheetId="18" hidden="1">#REF!</definedName>
    <definedName name="BExQ3LW3GD5LUIS2HB4C1TEJJP2P" hidden="1">#REF!</definedName>
    <definedName name="BExQ3O4W7QF8BOXTUT4IOGF6YKUD" localSheetId="18" hidden="1">#REF!</definedName>
    <definedName name="BExQ3O4W7QF8BOXTUT4IOGF6YKUD" hidden="1">#REF!</definedName>
    <definedName name="BExQ3PXOWSN8561ZR8IEY8ZASI3B" localSheetId="18" hidden="1">#REF!</definedName>
    <definedName name="BExQ3PXOWSN8561ZR8IEY8ZASI3B" hidden="1">#REF!</definedName>
    <definedName name="BExQ3TZF04IPY0B0UG9CQQ5736UA" localSheetId="18" hidden="1">#REF!</definedName>
    <definedName name="BExQ3TZF04IPY0B0UG9CQQ5736UA" hidden="1">#REF!</definedName>
    <definedName name="BExQ42IU9MNDYLODP41DL6YTZMAR" localSheetId="18" hidden="1">#REF!</definedName>
    <definedName name="BExQ42IU9MNDYLODP41DL6YTZMAR" hidden="1">#REF!</definedName>
    <definedName name="BExQ452HF7N1HYPXJXQ8WD6SOWUV" localSheetId="18" hidden="1">#REF!</definedName>
    <definedName name="BExQ452HF7N1HYPXJXQ8WD6SOWUV" hidden="1">#REF!</definedName>
    <definedName name="BExQ499KBJ5W7A1G293A0K14EVQB" localSheetId="18" hidden="1">#REF!</definedName>
    <definedName name="BExQ499KBJ5W7A1G293A0K14EVQB" hidden="1">#REF!</definedName>
    <definedName name="BExQ4BTBSHPHVEDRCXC2ROW8PLFC" localSheetId="18" hidden="1">#REF!</definedName>
    <definedName name="BExQ4BTBSHPHVEDRCXC2ROW8PLFC" hidden="1">#REF!</definedName>
    <definedName name="BExQ4DGKF54SRKQUTUT4B1CZSS62" localSheetId="18" hidden="1">#REF!</definedName>
    <definedName name="BExQ4DGKF54SRKQUTUT4B1CZSS62" hidden="1">#REF!</definedName>
    <definedName name="BExQ4FV23PRA8ZOTVPNAWYTCYRR2" localSheetId="18" hidden="1">#REF!</definedName>
    <definedName name="BExQ4FV23PRA8ZOTVPNAWYTCYRR2" hidden="1">#REF!</definedName>
    <definedName name="BExQ4KSYQQLLYN7NYUBF7WND3ACX" localSheetId="18" hidden="1">#REF!</definedName>
    <definedName name="BExQ4KSYQQLLYN7NYUBF7WND3ACX" hidden="1">#REF!</definedName>
    <definedName name="BExQ4T74LQ5PYTV1MUQUW75A4BDY" localSheetId="18" hidden="1">#REF!</definedName>
    <definedName name="BExQ4T74LQ5PYTV1MUQUW75A4BDY" hidden="1">#REF!</definedName>
    <definedName name="BExQ4XJHD7EJCNH7S1MJDZJ2MNWG" localSheetId="18" hidden="1">#REF!</definedName>
    <definedName name="BExQ4XJHD7EJCNH7S1MJDZJ2MNWG" hidden="1">#REF!</definedName>
    <definedName name="BExQ5039ZCEWBUJHU682G4S89J03" localSheetId="18" hidden="1">#REF!</definedName>
    <definedName name="BExQ5039ZCEWBUJHU682G4S89J03" hidden="1">#REF!</definedName>
    <definedName name="BExQ56Z9W6YHZHRXOFFI8EFA7CDI" localSheetId="18" hidden="1">#REF!</definedName>
    <definedName name="BExQ56Z9W6YHZHRXOFFI8EFA7CDI" hidden="1">#REF!</definedName>
    <definedName name="BExQ5DQ4DQOLJ6KAS500VUBF9OTL" localSheetId="18" hidden="1">#REF!</definedName>
    <definedName name="BExQ5DQ4DQOLJ6KAS500VUBF9OTL" hidden="1">#REF!</definedName>
    <definedName name="BExQ5DVF3U6CH0PO809ZFLIE9A0F" localSheetId="18" hidden="1">'[38]10.08.2 - 2008 Expense'!#REF!</definedName>
    <definedName name="BExQ5DVF3U6CH0PO809ZFLIE9A0F" hidden="1">'[38]10.08.2 - 2008 Expense'!#REF!</definedName>
    <definedName name="BExQ5IO89JL1G3PO02VX1LHZHLZ1" localSheetId="18" hidden="1">#REF!</definedName>
    <definedName name="BExQ5IO89JL1G3PO02VX1LHZHLZ1" hidden="1">#REF!</definedName>
    <definedName name="BExQ5KX3Z668H1KUCKZ9J24HUQ1F" localSheetId="18" hidden="1">#REF!</definedName>
    <definedName name="BExQ5KX3Z668H1KUCKZ9J24HUQ1F" hidden="1">#REF!</definedName>
    <definedName name="BExQ5SPMSOCJYLAY20NB5A6O32RE" localSheetId="18" hidden="1">#REF!</definedName>
    <definedName name="BExQ5SPMSOCJYLAY20NB5A6O32RE" hidden="1">#REF!</definedName>
    <definedName name="BExQ5UICMGTMK790KTLK49MAGXRC" localSheetId="18" hidden="1">#REF!</definedName>
    <definedName name="BExQ5UICMGTMK790KTLK49MAGXRC" hidden="1">#REF!</definedName>
    <definedName name="BExQ5UID6Y8WYNRD669UN70IZT91" localSheetId="18" hidden="1">#REF!</definedName>
    <definedName name="BExQ5UID6Y8WYNRD669UN70IZT91" hidden="1">#REF!</definedName>
    <definedName name="BExQ5VEOVW4SMWTX520KZ3TVUW0I" localSheetId="18" hidden="1">#REF!</definedName>
    <definedName name="BExQ5VEOVW4SMWTX520KZ3TVUW0I" hidden="1">#REF!</definedName>
    <definedName name="BExQ5VEQEIJO7YY80OJTA3XRQYJ9" localSheetId="18" hidden="1">#REF!</definedName>
    <definedName name="BExQ5VEQEIJO7YY80OJTA3XRQYJ9" hidden="1">#REF!</definedName>
    <definedName name="BExQ5Y3SSM2ICJCUN3XZ10VMPD4D" localSheetId="18" hidden="1">#REF!</definedName>
    <definedName name="BExQ5Y3SSM2ICJCUN3XZ10VMPD4D" hidden="1">#REF!</definedName>
    <definedName name="BExQ5YUUK9FD0QGTY4WD0W90O7OL" localSheetId="18" hidden="1">#REF!</definedName>
    <definedName name="BExQ5YUUK9FD0QGTY4WD0W90O7OL" hidden="1">#REF!</definedName>
    <definedName name="BExQ631QZYS8VO7HE6HNP34CEOR2" localSheetId="18" hidden="1">#REF!</definedName>
    <definedName name="BExQ631QZYS8VO7HE6HNP34CEOR2" hidden="1">#REF!</definedName>
    <definedName name="BExQ63793YQ9BH7JLCNRIATIGTRG" localSheetId="18" hidden="1">#REF!</definedName>
    <definedName name="BExQ63793YQ9BH7JLCNRIATIGTRG" hidden="1">#REF!</definedName>
    <definedName name="BExQ6CN1EF2UPZ57ZYMGK8TUJQSS" localSheetId="18" hidden="1">#REF!</definedName>
    <definedName name="BExQ6CN1EF2UPZ57ZYMGK8TUJQSS" hidden="1">#REF!</definedName>
    <definedName name="BExQ6M2YXJ8AMRJF3QGHC40ADAHZ" localSheetId="18" hidden="1">#REF!</definedName>
    <definedName name="BExQ6M2YXJ8AMRJF3QGHC40ADAHZ" hidden="1">#REF!</definedName>
    <definedName name="BExQ6M8APM0TVP9WQAFVTB8N0NXA" localSheetId="18" hidden="1">#REF!</definedName>
    <definedName name="BExQ6M8APM0TVP9WQAFVTB8N0NXA" hidden="1">#REF!</definedName>
    <definedName name="BExQ6M8B0X44N9TV56ATUVHGDI00" localSheetId="18" hidden="1">#REF!</definedName>
    <definedName name="BExQ6M8B0X44N9TV56ATUVHGDI00" hidden="1">#REF!</definedName>
    <definedName name="BExQ6POH065GV0I74XXVD0VUPBJW" localSheetId="18" hidden="1">#REF!</definedName>
    <definedName name="BExQ6POH065GV0I74XXVD0VUPBJW" hidden="1">#REF!</definedName>
    <definedName name="BExQ6R0YG1HMF8DVPFMIHIOUSMVE" localSheetId="18" hidden="1">#REF!</definedName>
    <definedName name="BExQ6R0YG1HMF8DVPFMIHIOUSMVE" hidden="1">#REF!</definedName>
    <definedName name="BExQ6WV9KPSMXPPLGZ3KK4WNYTHU" localSheetId="18" hidden="1">#REF!</definedName>
    <definedName name="BExQ6WV9KPSMXPPLGZ3KK4WNYTHU" hidden="1">#REF!</definedName>
    <definedName name="BExQ6Z48UU3475XVS5MSB61Y2LTN" localSheetId="18" hidden="1">'[38]10.08.5 - 2008 Capital - TDBU'!#REF!</definedName>
    <definedName name="BExQ6Z48UU3475XVS5MSB61Y2LTN" hidden="1">'[38]10.08.5 - 2008 Capital - TDBU'!#REF!</definedName>
    <definedName name="BExQ783XTMM2A9I3UKCFWJH1PP2N" localSheetId="18" hidden="1">#REF!</definedName>
    <definedName name="BExQ783XTMM2A9I3UKCFWJH1PP2N" hidden="1">#REF!</definedName>
    <definedName name="BExQ79LX01ZPQB8EGD1ZHR2VK2H3" localSheetId="18" hidden="1">#REF!</definedName>
    <definedName name="BExQ79LX01ZPQB8EGD1ZHR2VK2H3" hidden="1">#REF!</definedName>
    <definedName name="BExQ7AT1ON4L7W584EXCOXCQ8AF8" localSheetId="18" hidden="1">#REF!</definedName>
    <definedName name="BExQ7AT1ON4L7W584EXCOXCQ8AF8" hidden="1">#REF!</definedName>
    <definedName name="BExQ7B3V9MGDK2OIJ61XXFBFLJFZ" localSheetId="18" hidden="1">#REF!</definedName>
    <definedName name="BExQ7B3V9MGDK2OIJ61XXFBFLJFZ" hidden="1">#REF!</definedName>
    <definedName name="BExQ7CB046NVPF9ZXDGA7OXOLSLX" localSheetId="18" hidden="1">#REF!</definedName>
    <definedName name="BExQ7CB046NVPF9ZXDGA7OXOLSLX" hidden="1">#REF!</definedName>
    <definedName name="BExQ7IWDCGGOO1HTJ97YGO1CK3R9" localSheetId="18" hidden="1">#REF!</definedName>
    <definedName name="BExQ7IWDCGGOO1HTJ97YGO1CK3R9" hidden="1">#REF!</definedName>
    <definedName name="BExQ7JNFIEGS2HKNBALH3Q2N5G7Z" localSheetId="18" hidden="1">#REF!</definedName>
    <definedName name="BExQ7JNFIEGS2HKNBALH3Q2N5G7Z" hidden="1">#REF!</definedName>
    <definedName name="BExQ7MY3U2Z1IZ71U5LJUD00VVB4" localSheetId="18" hidden="1">#REF!</definedName>
    <definedName name="BExQ7MY3U2Z1IZ71U5LJUD00VVB4" hidden="1">#REF!</definedName>
    <definedName name="BExQ7NJJ5I2EFVEHCKSRF7BAOJX8" localSheetId="18" hidden="1">#REF!</definedName>
    <definedName name="BExQ7NJJ5I2EFVEHCKSRF7BAOJX8" hidden="1">#REF!</definedName>
    <definedName name="BExQ7OLEEXKKDJBY2RBEALGCVGC3" localSheetId="18" hidden="1">#REF!</definedName>
    <definedName name="BExQ7OLEEXKKDJBY2RBEALGCVGC3" hidden="1">#REF!</definedName>
    <definedName name="BExQ7XL2Q1GVUFL1F9KK0K0EXMWG" localSheetId="18" hidden="1">#REF!</definedName>
    <definedName name="BExQ7XL2Q1GVUFL1F9KK0K0EXMWG" hidden="1">#REF!</definedName>
    <definedName name="BExQ804OMLOOLGJAZ76PFIUFBWIX" localSheetId="18" hidden="1">#REF!</definedName>
    <definedName name="BExQ804OMLOOLGJAZ76PFIUFBWIX" hidden="1">#REF!</definedName>
    <definedName name="BExQ834L4O72YNJYUPLVXEJ7K3BU" localSheetId="18" hidden="1">#REF!</definedName>
    <definedName name="BExQ834L4O72YNJYUPLVXEJ7K3BU" hidden="1">#REF!</definedName>
    <definedName name="BExQ8469L3ZRZ3KYZPYMSJIDL7Y5" localSheetId="18" hidden="1">#REF!</definedName>
    <definedName name="BExQ8469L3ZRZ3KYZPYMSJIDL7Y5" hidden="1">#REF!</definedName>
    <definedName name="BExQ84MJB94HL3BWRN50M4NCB6Z0" localSheetId="18" hidden="1">#REF!</definedName>
    <definedName name="BExQ84MJB94HL3BWRN50M4NCB6Z0" hidden="1">#REF!</definedName>
    <definedName name="BExQ8583ZE00NW7T9OF11OT9IA14" localSheetId="18" hidden="1">#REF!</definedName>
    <definedName name="BExQ8583ZE00NW7T9OF11OT9IA14" hidden="1">#REF!</definedName>
    <definedName name="BExQ8A0RPE3IMIFIZLUE7KD2N21W" localSheetId="18" hidden="1">#REF!</definedName>
    <definedName name="BExQ8A0RPE3IMIFIZLUE7KD2N21W" hidden="1">#REF!</definedName>
    <definedName name="BExQ8ABK6H1ADV2R2OYT8NFFYG2N" localSheetId="18" hidden="1">#REF!</definedName>
    <definedName name="BExQ8ABK6H1ADV2R2OYT8NFFYG2N" hidden="1">#REF!</definedName>
    <definedName name="BExQ8DM90XJ6GCJIK9LC5O82I2TJ" localSheetId="18" hidden="1">#REF!</definedName>
    <definedName name="BExQ8DM90XJ6GCJIK9LC5O82I2TJ" hidden="1">#REF!</definedName>
    <definedName name="BExQ8DX1FNZIJVRD63724J6NDCOG" localSheetId="18" hidden="1">#REF!</definedName>
    <definedName name="BExQ8DX1FNZIJVRD63724J6NDCOG" hidden="1">#REF!</definedName>
    <definedName name="BExQ8G0K46ZORA0QVQTDI7Z8LXGF" localSheetId="18" hidden="1">#REF!</definedName>
    <definedName name="BExQ8G0K46ZORA0QVQTDI7Z8LXGF" hidden="1">#REF!</definedName>
    <definedName name="BExQ8O3WEU8HNTTGKTW5T0QSKCLP" localSheetId="18" hidden="1">#REF!</definedName>
    <definedName name="BExQ8O3WEU8HNTTGKTW5T0QSKCLP" hidden="1">#REF!</definedName>
    <definedName name="BExQ8PWMBELWDMVC65RE0VV0PKJ2" localSheetId="18" hidden="1">#REF!</definedName>
    <definedName name="BExQ8PWMBELWDMVC65RE0VV0PKJ2" hidden="1">#REF!</definedName>
    <definedName name="BExQ8XEDA0NG4CETTWK2XL8XZWLT" localSheetId="18" hidden="1">#REF!</definedName>
    <definedName name="BExQ8XEDA0NG4CETTWK2XL8XZWLT" hidden="1">#REF!</definedName>
    <definedName name="BExQ8ZCEDBOBJA3D9LDP5TU2WYGR" localSheetId="18" hidden="1">#REF!</definedName>
    <definedName name="BExQ8ZCEDBOBJA3D9LDP5TU2WYGR" hidden="1">#REF!</definedName>
    <definedName name="BExQ94LAW6MAQBWY25WTBFV5PPZJ" localSheetId="18" hidden="1">#REF!</definedName>
    <definedName name="BExQ94LAW6MAQBWY25WTBFV5PPZJ" hidden="1">#REF!</definedName>
    <definedName name="BExQ97QIPOSSRK978N8P234Y1XA4" localSheetId="18" hidden="1">#REF!</definedName>
    <definedName name="BExQ97QIPOSSRK978N8P234Y1XA4" hidden="1">#REF!</definedName>
    <definedName name="BExQ9E6FBAXTHGF3RXANFIA77GXP" localSheetId="18" hidden="1">#REF!</definedName>
    <definedName name="BExQ9E6FBAXTHGF3RXANFIA77GXP" hidden="1">#REF!</definedName>
    <definedName name="BExQ9F2YH4UUCCMQITJ475B3S3NP" localSheetId="18" hidden="1">#REF!</definedName>
    <definedName name="BExQ9F2YH4UUCCMQITJ475B3S3NP" hidden="1">#REF!</definedName>
    <definedName name="BExQ9KX9734KIAK7IMRLHCPYDHO2" localSheetId="18" hidden="1">#REF!</definedName>
    <definedName name="BExQ9KX9734KIAK7IMRLHCPYDHO2" hidden="1">#REF!</definedName>
    <definedName name="BExQ9L81FF4I7816VTPFBDWVU4CW" localSheetId="18" hidden="1">#REF!</definedName>
    <definedName name="BExQ9L81FF4I7816VTPFBDWVU4CW" hidden="1">#REF!</definedName>
    <definedName name="BExQ9M4E2ACZOWWWP1JJIQO8AHUM" localSheetId="18" hidden="1">#REF!</definedName>
    <definedName name="BExQ9M4E2ACZOWWWP1JJIQO8AHUM" hidden="1">#REF!</definedName>
    <definedName name="BExQ9R7UV4VT86NLRFAY9CP2M3CL" localSheetId="18" hidden="1">#REF!</definedName>
    <definedName name="BExQ9R7UV4VT86NLRFAY9CP2M3CL" hidden="1">#REF!</definedName>
    <definedName name="BExQ9UTANMJCK7LJ4OQMD6F2Q01L" localSheetId="18" hidden="1">#REF!</definedName>
    <definedName name="BExQ9UTANMJCK7LJ4OQMD6F2Q01L" hidden="1">#REF!</definedName>
    <definedName name="BExQ9ZLYHWABXAA9NJDW8ZS0UQ9P" localSheetId="18" hidden="1">[39]Table!#REF!</definedName>
    <definedName name="BExQ9ZLYHWABXAA9NJDW8ZS0UQ9P" hidden="1">[39]Table!#REF!</definedName>
    <definedName name="BExQA324HSCK40ENJUT9CS9EC71B" localSheetId="18" hidden="1">#REF!</definedName>
    <definedName name="BExQA324HSCK40ENJUT9CS9EC71B" hidden="1">#REF!</definedName>
    <definedName name="BExQA55GY0STSNBWQCWN8E31ZXCS" localSheetId="18" hidden="1">#REF!</definedName>
    <definedName name="BExQA55GY0STSNBWQCWN8E31ZXCS" hidden="1">#REF!</definedName>
    <definedName name="BExQA6Y7SIFO3MVYCQACIZ6YV0WS" localSheetId="18" hidden="1">#REF!</definedName>
    <definedName name="BExQA6Y7SIFO3MVYCQACIZ6YV0WS" hidden="1">#REF!</definedName>
    <definedName name="BExQA9HZIN9XEMHEEVHT99UU9Z82" localSheetId="18" hidden="1">#REF!</definedName>
    <definedName name="BExQA9HZIN9XEMHEEVHT99UU9Z82" hidden="1">#REF!</definedName>
    <definedName name="BExQAELFYH92K8CJL155181UDORO" localSheetId="18" hidden="1">#REF!</definedName>
    <definedName name="BExQAELFYH92K8CJL155181UDORO" hidden="1">#REF!</definedName>
    <definedName name="BExQAG8PP8R5NJKNQD1U4QOSD6X5" localSheetId="18" hidden="1">#REF!</definedName>
    <definedName name="BExQAG8PP8R5NJKNQD1U4QOSD6X5" hidden="1">#REF!</definedName>
    <definedName name="BExQATFG0VP9HTVNMWL5T6B3N3IP" localSheetId="18" hidden="1">#REF!</definedName>
    <definedName name="BExQATFG0VP9HTVNMWL5T6B3N3IP" hidden="1">#REF!</definedName>
    <definedName name="BExQAYDITUO5K8A2FQRB0H1O4I4E" localSheetId="18" hidden="1">#REF!</definedName>
    <definedName name="BExQAYDITUO5K8A2FQRB0H1O4I4E" hidden="1">#REF!</definedName>
    <definedName name="BExQBDICMZTSA1X73TMHNO4JSFLN" localSheetId="18" hidden="1">#REF!</definedName>
    <definedName name="BExQBDICMZTSA1X73TMHNO4JSFLN" hidden="1">#REF!</definedName>
    <definedName name="BExQBEER6CRCRPSSL61S0OMH57ZA" localSheetId="18" hidden="1">#REF!</definedName>
    <definedName name="BExQBEER6CRCRPSSL61S0OMH57ZA" hidden="1">#REF!</definedName>
    <definedName name="BExQBIGGY5TXI2FJVVZSLZ0LTZYH" localSheetId="18" hidden="1">#REF!</definedName>
    <definedName name="BExQBIGGY5TXI2FJVVZSLZ0LTZYH" hidden="1">#REF!</definedName>
    <definedName name="BExQBM1RUSIQ85LLMM2159BYDPIP" localSheetId="18" hidden="1">#REF!</definedName>
    <definedName name="BExQBM1RUSIQ85LLMM2159BYDPIP" hidden="1">#REF!</definedName>
    <definedName name="BExQBPSOZ47V81YAEURP0NQJNTJH" localSheetId="18" hidden="1">#REF!</definedName>
    <definedName name="BExQBPSOZ47V81YAEURP0NQJNTJH" hidden="1">#REF!</definedName>
    <definedName name="BExQBZZKW056AXUH7L35UYMATHNR" localSheetId="18" hidden="1">#REF!</definedName>
    <definedName name="BExQBZZKW056AXUH7L35UYMATHNR" hidden="1">#REF!</definedName>
    <definedName name="BExQC5TWT21CGBKD0IHAXTIN2QB8" localSheetId="18" hidden="1">#REF!</definedName>
    <definedName name="BExQC5TWT21CGBKD0IHAXTIN2QB8" hidden="1">#REF!</definedName>
    <definedName name="BExQC94JL9F5GW4S8DQCAF4WB2DA" localSheetId="18" hidden="1">#REF!</definedName>
    <definedName name="BExQC94JL9F5GW4S8DQCAF4WB2DA" hidden="1">#REF!</definedName>
    <definedName name="BExQCDH4D9DTA02ITMHNTDANJREJ" localSheetId="18" hidden="1">#REF!</definedName>
    <definedName name="BExQCDH4D9DTA02ITMHNTDANJREJ" hidden="1">#REF!</definedName>
    <definedName name="BExQCKTD8AT0824LGWREXM1B5D1X" localSheetId="18" hidden="1">#REF!</definedName>
    <definedName name="BExQCKTD8AT0824LGWREXM1B5D1X" hidden="1">#REF!</definedName>
    <definedName name="BExQCOV3MAQPJ038UJX6SNODPAZU" localSheetId="18" hidden="1">#REF!</definedName>
    <definedName name="BExQCOV3MAQPJ038UJX6SNODPAZU" hidden="1">#REF!</definedName>
    <definedName name="BExQD571YWOXKR2SX85K5MKQ0AO2" localSheetId="18" hidden="1">#REF!</definedName>
    <definedName name="BExQD571YWOXKR2SX85K5MKQ0AO2" hidden="1">#REF!</definedName>
    <definedName name="BExQD8SK7Y1Y0AYWI0WMF0ET8HR1" localSheetId="18" hidden="1">#REF!</definedName>
    <definedName name="BExQD8SK7Y1Y0AYWI0WMF0ET8HR1" hidden="1">#REF!</definedName>
    <definedName name="BExQDB6VCHN8PNX8EA6JNIEQ2JC2" localSheetId="18" hidden="1">#REF!</definedName>
    <definedName name="BExQDB6VCHN8PNX8EA6JNIEQ2JC2" hidden="1">#REF!</definedName>
    <definedName name="BExQDE1B6U2Q9B73KBENABP71YM1" localSheetId="18" hidden="1">#REF!</definedName>
    <definedName name="BExQDE1B6U2Q9B73KBENABP71YM1" hidden="1">#REF!</definedName>
    <definedName name="BExQDG4YSI6HR3RI4SO2KWMGKUPB" localSheetId="18" hidden="1">#REF!</definedName>
    <definedName name="BExQDG4YSI6HR3RI4SO2KWMGKUPB" hidden="1">#REF!</definedName>
    <definedName name="BExQDGQCN7ZW41QDUHOBJUGQAX40" localSheetId="18" hidden="1">#REF!</definedName>
    <definedName name="BExQDGQCN7ZW41QDUHOBJUGQAX40" hidden="1">#REF!</definedName>
    <definedName name="BExQE73VMCL6FGT6439XK03B088Y" localSheetId="18" hidden="1">#REF!</definedName>
    <definedName name="BExQE73VMCL6FGT6439XK03B088Y" hidden="1">#REF!</definedName>
    <definedName name="BExQEC7BRIJ30PTU3UPFOIP2HPE3" localSheetId="18" hidden="1">#REF!</definedName>
    <definedName name="BExQEC7BRIJ30PTU3UPFOIP2HPE3" hidden="1">#REF!</definedName>
    <definedName name="BExQELXVICMMT0JFDWUW1L3I335X" localSheetId="18" hidden="1">#REF!</definedName>
    <definedName name="BExQELXVICMMT0JFDWUW1L3I335X" hidden="1">#REF!</definedName>
    <definedName name="BExQEMUA4HEFM4OVO8M8MA8PIAW1" localSheetId="18" hidden="1">#REF!</definedName>
    <definedName name="BExQEMUA4HEFM4OVO8M8MA8PIAW1" hidden="1">#REF!</definedName>
    <definedName name="BExQEQ4XZQFIKUXNU9H7WE7AMZ1U" localSheetId="18" hidden="1">#REF!</definedName>
    <definedName name="BExQEQ4XZQFIKUXNU9H7WE7AMZ1U" hidden="1">#REF!</definedName>
    <definedName name="BExQERHKUGD73UH278HHQULBSG9M" localSheetId="18" hidden="1">#REF!</definedName>
    <definedName name="BExQERHKUGD73UH278HHQULBSG9M" hidden="1">#REF!</definedName>
    <definedName name="BExQESZI930ZHFKIRJ3TMK3X27PH" localSheetId="18" hidden="1">#REF!</definedName>
    <definedName name="BExQESZI930ZHFKIRJ3TMK3X27PH" hidden="1">#REF!</definedName>
    <definedName name="BExQEY88PESL76JUL4GA11W8IHFE" localSheetId="18" hidden="1">#REF!</definedName>
    <definedName name="BExQEY88PESL76JUL4GA11W8IHFE" hidden="1">#REF!</definedName>
    <definedName name="BExQF1OEB07CRAP6ALNNMJNJ3P2D" localSheetId="18" hidden="1">#REF!</definedName>
    <definedName name="BExQF1OEB07CRAP6ALNNMJNJ3P2D" hidden="1">#REF!</definedName>
    <definedName name="BExQF9X2AQPFJZTCHTU5PTTR0JAH" localSheetId="18" hidden="1">#REF!</definedName>
    <definedName name="BExQF9X2AQPFJZTCHTU5PTTR0JAH" hidden="1">#REF!</definedName>
    <definedName name="BExQFC0M9KKFMQKPLPEO2RQDB7MM" localSheetId="18" hidden="1">#REF!</definedName>
    <definedName name="BExQFC0M9KKFMQKPLPEO2RQDB7MM" hidden="1">#REF!</definedName>
    <definedName name="BExQFEEV7627R8TYZCM28C6V6WHE" localSheetId="18" hidden="1">#REF!</definedName>
    <definedName name="BExQFEEV7627R8TYZCM28C6V6WHE" hidden="1">#REF!</definedName>
    <definedName name="BExQFEK8NUD04X2OBRA275ADPSDL" localSheetId="18" hidden="1">#REF!</definedName>
    <definedName name="BExQFEK8NUD04X2OBRA275ADPSDL" hidden="1">#REF!</definedName>
    <definedName name="BExQFGYIWDR4W0YF7XR6E4EWWJ02" localSheetId="18" hidden="1">#REF!</definedName>
    <definedName name="BExQFGYIWDR4W0YF7XR6E4EWWJ02" hidden="1">#REF!</definedName>
    <definedName name="BExQFPNFKA36IAPS22LAUMBDI4KE" localSheetId="18" hidden="1">#REF!</definedName>
    <definedName name="BExQFPNFKA36IAPS22LAUMBDI4KE" hidden="1">#REF!</definedName>
    <definedName name="BExQFPSWEMA8WBUZ4WK20LR13VSU" localSheetId="18" hidden="1">#REF!</definedName>
    <definedName name="BExQFPSWEMA8WBUZ4WK20LR13VSU" hidden="1">#REF!</definedName>
    <definedName name="BExQFVSPOSCCPF1TLJPIWYWYB8A9" localSheetId="18" hidden="1">#REF!</definedName>
    <definedName name="BExQFVSPOSCCPF1TLJPIWYWYB8A9" hidden="1">#REF!</definedName>
    <definedName name="BExQFWJQXNQAW6LUMOEDS6KMJMYL" localSheetId="18" hidden="1">#REF!</definedName>
    <definedName name="BExQFWJQXNQAW6LUMOEDS6KMJMYL" hidden="1">#REF!</definedName>
    <definedName name="BExQFZZRMR5PQTR0X833N3LRX6ZL" localSheetId="18" hidden="1">#REF!</definedName>
    <definedName name="BExQFZZRMR5PQTR0X833N3LRX6ZL" hidden="1">#REF!</definedName>
    <definedName name="BExQG8TYRD2G42UA5ZPCRLNKUDMX" localSheetId="18" hidden="1">#REF!</definedName>
    <definedName name="BExQG8TYRD2G42UA5ZPCRLNKUDMX" hidden="1">#REF!</definedName>
    <definedName name="BExQGO48J9MPCDQ96RBB9UN9AIGT" localSheetId="18" hidden="1">#REF!</definedName>
    <definedName name="BExQGO48J9MPCDQ96RBB9UN9AIGT" hidden="1">#REF!</definedName>
    <definedName name="BExQGSBB6MJWDW7AYWA0MSFTXKRR" localSheetId="18" hidden="1">#REF!</definedName>
    <definedName name="BExQGSBB6MJWDW7AYWA0MSFTXKRR" hidden="1">#REF!</definedName>
    <definedName name="BExQGV5VQ04IFVBYEFOZQHKJ561J" localSheetId="18" hidden="1">#REF!</definedName>
    <definedName name="BExQGV5VQ04IFVBYEFOZQHKJ561J" hidden="1">#REF!</definedName>
    <definedName name="BExQGVB7GL4W9291MCCPQ46Z66C1" localSheetId="18" hidden="1">#REF!</definedName>
    <definedName name="BExQGVB7GL4W9291MCCPQ46Z66C1" hidden="1">#REF!</definedName>
    <definedName name="BExQH0UURAJ13AVO5UI04HSRGVYW" localSheetId="18" hidden="1">#REF!</definedName>
    <definedName name="BExQH0UURAJ13AVO5UI04HSRGVYW" hidden="1">#REF!</definedName>
    <definedName name="BExQH6ZZY0NR8SE48PSI9D0CU1TC" localSheetId="18" hidden="1">#REF!</definedName>
    <definedName name="BExQH6ZZY0NR8SE48PSI9D0CU1TC" hidden="1">#REF!</definedName>
    <definedName name="BExQH9P2MCXAJOVEO4GFQT6MNW22" localSheetId="18" hidden="1">#REF!</definedName>
    <definedName name="BExQH9P2MCXAJOVEO4GFQT6MNW22" hidden="1">#REF!</definedName>
    <definedName name="BExQHCZSBYUY8OKKJXFYWKBBM6AH" localSheetId="18" hidden="1">#REF!</definedName>
    <definedName name="BExQHCZSBYUY8OKKJXFYWKBBM6AH" hidden="1">#REF!</definedName>
    <definedName name="BExQHPKXZ1K33V2F90NZIQRZYIAW" localSheetId="18" hidden="1">#REF!</definedName>
    <definedName name="BExQHPKXZ1K33V2F90NZIQRZYIAW" hidden="1">#REF!</definedName>
    <definedName name="BExQHVF9KD06AG2RXUQJ9X4PVGX4" localSheetId="18" hidden="1">#REF!</definedName>
    <definedName name="BExQHVF9KD06AG2RXUQJ9X4PVGX4" hidden="1">#REF!</definedName>
    <definedName name="BExQHXDHUYC4Q1EIPVGT5YX2JZL4" localSheetId="18" hidden="1">#REF!</definedName>
    <definedName name="BExQHXDHUYC4Q1EIPVGT5YX2JZL4" hidden="1">#REF!</definedName>
    <definedName name="BExQHZBHVN2L4HC7ACTR73T5OCV0" localSheetId="18" hidden="1">#REF!</definedName>
    <definedName name="BExQHZBHVN2L4HC7ACTR73T5OCV0" hidden="1">#REF!</definedName>
    <definedName name="BExQI5M37YD0WH3DQITAZHZBB115" localSheetId="18" hidden="1">#REF!</definedName>
    <definedName name="BExQI5M37YD0WH3DQITAZHZBB115" hidden="1">#REF!</definedName>
    <definedName name="BExQI7V42EHAI28LLDLOQJ1ETBBF" localSheetId="18" hidden="1">#REF!</definedName>
    <definedName name="BExQI7V42EHAI28LLDLOQJ1ETBBF" hidden="1">#REF!</definedName>
    <definedName name="BExQI85V9TNLDJT5LTRZS10Y26SG" localSheetId="18" hidden="1">#REF!</definedName>
    <definedName name="BExQI85V9TNLDJT5LTRZS10Y26SG" hidden="1">#REF!</definedName>
    <definedName name="BExQIAPKHVEV8CU1L3TTHJW67FJ5" localSheetId="18" hidden="1">#REF!</definedName>
    <definedName name="BExQIAPKHVEV8CU1L3TTHJW67FJ5" hidden="1">#REF!</definedName>
    <definedName name="BExQIBB4I3Z6AUU0HYV1DHRS13M4" localSheetId="18" hidden="1">#REF!</definedName>
    <definedName name="BExQIBB4I3Z6AUU0HYV1DHRS13M4" hidden="1">#REF!</definedName>
    <definedName name="BExQIBWPAXU7HJZLKGJZY3EB7MIS" localSheetId="18" hidden="1">#REF!</definedName>
    <definedName name="BExQIBWPAXU7HJZLKGJZY3EB7MIS" hidden="1">#REF!</definedName>
    <definedName name="BExQIEB09IBJU22LBRVC4SFL687J" localSheetId="18" hidden="1">#REF!</definedName>
    <definedName name="BExQIEB09IBJU22LBRVC4SFL687J" hidden="1">#REF!</definedName>
    <definedName name="BExQIJUJOU8IYLVQCFMPTADHZ9J7" localSheetId="18" hidden="1">#REF!</definedName>
    <definedName name="BExQIJUJOU8IYLVQCFMPTADHZ9J7" hidden="1">#REF!</definedName>
    <definedName name="BExQIS8O6R36CI01XRY9ISM99TW9" localSheetId="18" hidden="1">#REF!</definedName>
    <definedName name="BExQIS8O6R36CI01XRY9ISM99TW9" hidden="1">#REF!</definedName>
    <definedName name="BExQIVJB9MJ25NDUHTCVMSODJY2C" localSheetId="18" hidden="1">#REF!</definedName>
    <definedName name="BExQIVJB9MJ25NDUHTCVMSODJY2C" hidden="1">#REF!</definedName>
    <definedName name="BExQJ2KYENKJB760H4Z8NV8Z08WT" localSheetId="18" hidden="1">#REF!</definedName>
    <definedName name="BExQJ2KYENKJB760H4Z8NV8Z08WT" hidden="1">#REF!</definedName>
    <definedName name="BExQJ4DQ84ZQCB1WU62YHO0XEQSV" localSheetId="18" hidden="1">#REF!</definedName>
    <definedName name="BExQJ4DQ84ZQCB1WU62YHO0XEQSV" hidden="1">#REF!</definedName>
    <definedName name="BExQJBF7LAX128WR7VTMJC88ZLPG" localSheetId="18" hidden="1">#REF!</definedName>
    <definedName name="BExQJBF7LAX128WR7VTMJC88ZLPG" hidden="1">#REF!</definedName>
    <definedName name="BExQJEVCKX6KZHNCLYXY7D0MX5KN" localSheetId="18" hidden="1">#REF!</definedName>
    <definedName name="BExQJEVCKX6KZHNCLYXY7D0MX5KN" hidden="1">#REF!</definedName>
    <definedName name="BExQJJYSDX8B0J1QGF2HL071KKA3" localSheetId="18" hidden="1">#REF!</definedName>
    <definedName name="BExQJJYSDX8B0J1QGF2HL071KKA3" hidden="1">#REF!</definedName>
    <definedName name="BExQJQPFM9GN0NWOW73O5VE3NTJO" localSheetId="18" hidden="1">#REF!</definedName>
    <definedName name="BExQJQPFM9GN0NWOW73O5VE3NTJO" hidden="1">#REF!</definedName>
    <definedName name="BExQK1HV6SQQ7CP8H8IUKI9TYXTD" localSheetId="18" hidden="1">#REF!</definedName>
    <definedName name="BExQK1HV6SQQ7CP8H8IUKI9TYXTD" hidden="1">#REF!</definedName>
    <definedName name="BExQK3LE5CSBW1E4H4KHW548FL2R" localSheetId="18" hidden="1">#REF!</definedName>
    <definedName name="BExQK3LE5CSBW1E4H4KHW548FL2R" hidden="1">#REF!</definedName>
    <definedName name="BExQKG6LD6PLNDGNGO9DJXY865BR" localSheetId="18" hidden="1">#REF!</definedName>
    <definedName name="BExQKG6LD6PLNDGNGO9DJXY865BR" hidden="1">#REF!</definedName>
    <definedName name="BExQKKDMM6UNMDK33ZZN3QBP6TN6" localSheetId="18" hidden="1">#REF!</definedName>
    <definedName name="BExQKKDMM6UNMDK33ZZN3QBP6TN6" hidden="1">#REF!</definedName>
    <definedName name="BExQKP6ANI278H3LT3CHFIOFPQDR" localSheetId="18" hidden="1">#REF!</definedName>
    <definedName name="BExQKP6ANI278H3LT3CHFIOFPQDR" hidden="1">#REF!</definedName>
    <definedName name="BExQLE1TOW3A287TQB0AVWENT8O1" localSheetId="18" hidden="1">#REF!</definedName>
    <definedName name="BExQLE1TOW3A287TQB0AVWENT8O1" hidden="1">#REF!</definedName>
    <definedName name="BExRYOYB4A3E5F6MTROY69LR0PMG" localSheetId="18" hidden="1">#REF!</definedName>
    <definedName name="BExRYOYB4A3E5F6MTROY69LR0PMG" hidden="1">#REF!</definedName>
    <definedName name="BExRYZLA9EW71H4SXQR525S72LLP" localSheetId="18" hidden="1">#REF!</definedName>
    <definedName name="BExRYZLA9EW71H4SXQR525S72LLP" hidden="1">#REF!</definedName>
    <definedName name="BExRZ66M8G9FQ0VFP077QSZBSOA5" localSheetId="18" hidden="1">#REF!</definedName>
    <definedName name="BExRZ66M8G9FQ0VFP077QSZBSOA5" hidden="1">#REF!</definedName>
    <definedName name="BExRZ8FMQQL46I8AQWU17LRNZD5T" localSheetId="18" hidden="1">#REF!</definedName>
    <definedName name="BExRZ8FMQQL46I8AQWU17LRNZD5T" hidden="1">#REF!</definedName>
    <definedName name="BExRZIRRIXRUMZ5GOO95S7460BMP" localSheetId="18" hidden="1">#REF!</definedName>
    <definedName name="BExRZIRRIXRUMZ5GOO95S7460BMP" hidden="1">#REF!</definedName>
    <definedName name="BExRZK9RAHMM0ZLTNSK7A4LDC42D" localSheetId="18" hidden="1">#REF!</definedName>
    <definedName name="BExRZK9RAHMM0ZLTNSK7A4LDC42D" hidden="1">#REF!</definedName>
    <definedName name="BExRZOGSR69INI6GAEPHDWSNK5Q4" localSheetId="18" hidden="1">#REF!</definedName>
    <definedName name="BExRZOGSR69INI6GAEPHDWSNK5Q4" hidden="1">#REF!</definedName>
    <definedName name="BExS017FU4YOHE3YTW15EQ9ZTN1Y" localSheetId="18" hidden="1">#REF!</definedName>
    <definedName name="BExS017FU4YOHE3YTW15EQ9ZTN1Y" hidden="1">#REF!</definedName>
    <definedName name="BExS0ASQBKRTPDWFK0KUDFOS9LE5" localSheetId="18" hidden="1">#REF!</definedName>
    <definedName name="BExS0ASQBKRTPDWFK0KUDFOS9LE5" hidden="1">#REF!</definedName>
    <definedName name="BExS0GHQUF6YT0RU3TKDEO8CSJYB" localSheetId="18" hidden="1">#REF!</definedName>
    <definedName name="BExS0GHQUF6YT0RU3TKDEO8CSJYB" hidden="1">#REF!</definedName>
    <definedName name="BExS0K8IHC45I78DMZBOJ1P13KQA" localSheetId="18" hidden="1">#REF!</definedName>
    <definedName name="BExS0K8IHC45I78DMZBOJ1P13KQA" hidden="1">#REF!</definedName>
    <definedName name="BExS14X03J9K12GCDNGZI9AZKE9C" localSheetId="18" hidden="1">#REF!</definedName>
    <definedName name="BExS14X03J9K12GCDNGZI9AZKE9C" hidden="1">#REF!</definedName>
    <definedName name="BExS152B2LFCRAUHSLI5T6QRNII0" localSheetId="18" hidden="1">#REF!</definedName>
    <definedName name="BExS152B2LFCRAUHSLI5T6QRNII0" hidden="1">#REF!</definedName>
    <definedName name="BExS15IJV0WW662NXQUVT3FGP4ST" localSheetId="18" hidden="1">#REF!</definedName>
    <definedName name="BExS15IJV0WW662NXQUVT3FGP4ST" hidden="1">#REF!</definedName>
    <definedName name="BExS194110MR25BYJI3CJ2EGZ8XT" localSheetId="18" hidden="1">#REF!</definedName>
    <definedName name="BExS194110MR25BYJI3CJ2EGZ8XT" hidden="1">#REF!</definedName>
    <definedName name="BExS1BNVGNSGD4EP90QL8WXYWZ66" localSheetId="18" hidden="1">#REF!</definedName>
    <definedName name="BExS1BNVGNSGD4EP90QL8WXYWZ66" hidden="1">#REF!</definedName>
    <definedName name="BExS1UE39N6NCND7MAARSBWXS6HU" localSheetId="18" hidden="1">#REF!</definedName>
    <definedName name="BExS1UE39N6NCND7MAARSBWXS6HU" hidden="1">#REF!</definedName>
    <definedName name="BExS226HTWL5WVC76MP5A1IBI8WD" localSheetId="18" hidden="1">#REF!</definedName>
    <definedName name="BExS226HTWL5WVC76MP5A1IBI8WD" hidden="1">#REF!</definedName>
    <definedName name="BExS26OI2QNNAH2WMDD95Z400048" localSheetId="18" hidden="1">#REF!</definedName>
    <definedName name="BExS26OI2QNNAH2WMDD95Z400048" hidden="1">#REF!</definedName>
    <definedName name="BExS2DF6B4ZUF3VZLI4G6LJ3BF38" localSheetId="18" hidden="1">#REF!</definedName>
    <definedName name="BExS2DF6B4ZUF3VZLI4G6LJ3BF38" hidden="1">#REF!</definedName>
    <definedName name="BExS2QB5FS5LYTFYO4BROTWG3OV5" localSheetId="18" hidden="1">#REF!</definedName>
    <definedName name="BExS2QB5FS5LYTFYO4BROTWG3OV5" hidden="1">#REF!</definedName>
    <definedName name="BExS2TLU1HONYV6S3ZD9T12D7CIG" localSheetId="18" hidden="1">#REF!</definedName>
    <definedName name="BExS2TLU1HONYV6S3ZD9T12D7CIG" hidden="1">#REF!</definedName>
    <definedName name="BExS318UV9I2FXPQQWUKKX00QLPJ" localSheetId="18" hidden="1">#REF!</definedName>
    <definedName name="BExS318UV9I2FXPQQWUKKX00QLPJ" hidden="1">#REF!</definedName>
    <definedName name="BExS3KQ6RJB21YELK7Z4KFN2CQPS" localSheetId="18" hidden="1">#REF!</definedName>
    <definedName name="BExS3KQ6RJB21YELK7Z4KFN2CQPS" hidden="1">#REF!</definedName>
    <definedName name="BExS3LBS0SMTHALVM4NRI1BAV1NP" localSheetId="18" hidden="1">#REF!</definedName>
    <definedName name="BExS3LBS0SMTHALVM4NRI1BAV1NP" hidden="1">#REF!</definedName>
    <definedName name="BExS3MTQ75VBXDGEBURP6YT8RROE" localSheetId="18" hidden="1">#REF!</definedName>
    <definedName name="BExS3MTQ75VBXDGEBURP6YT8RROE" hidden="1">#REF!</definedName>
    <definedName name="BExS3OMGYO0DFN5186UFKEXZ2RX3" localSheetId="18" hidden="1">#REF!</definedName>
    <definedName name="BExS3OMGYO0DFN5186UFKEXZ2RX3" hidden="1">#REF!</definedName>
    <definedName name="BExS3PO59RQLS7HO1A6UIPRZX70V" localSheetId="18" hidden="1">#REF!</definedName>
    <definedName name="BExS3PO59RQLS7HO1A6UIPRZX70V" hidden="1">#REF!</definedName>
    <definedName name="BExS3SDERJ27OER67TIGOVZU13A2" localSheetId="18" hidden="1">#REF!</definedName>
    <definedName name="BExS3SDERJ27OER67TIGOVZU13A2" hidden="1">#REF!</definedName>
    <definedName name="BExS46R5WDNU5KL04FKY5LHJUCB8" localSheetId="18" hidden="1">#REF!</definedName>
    <definedName name="BExS46R5WDNU5KL04FKY5LHJUCB8" hidden="1">#REF!</definedName>
    <definedName name="BExS46WMSMYP0MQ9GHLZM5ON641L" localSheetId="18" hidden="1">#REF!</definedName>
    <definedName name="BExS46WMSMYP0MQ9GHLZM5ON641L" hidden="1">#REF!</definedName>
    <definedName name="BExS4ASWKM93XA275AXHYP8AG6SU" localSheetId="18" hidden="1">#REF!</definedName>
    <definedName name="BExS4ASWKM93XA275AXHYP8AG6SU" hidden="1">#REF!</definedName>
    <definedName name="BExS4JN3Y6SVBKILQK0R9HS45Y52" localSheetId="18" hidden="1">#REF!</definedName>
    <definedName name="BExS4JN3Y6SVBKILQK0R9HS45Y52" hidden="1">#REF!</definedName>
    <definedName name="BExS4P6S41O6Z6BED77U3GD9PNH1" localSheetId="18" hidden="1">#REF!</definedName>
    <definedName name="BExS4P6S41O6Z6BED77U3GD9PNH1" hidden="1">#REF!</definedName>
    <definedName name="BExS4WOJWBEF6OH97BLAVUD3TQ7R" localSheetId="18" hidden="1">#REF!</definedName>
    <definedName name="BExS4WOJWBEF6OH97BLAVUD3TQ7R" hidden="1">#REF!</definedName>
    <definedName name="BExS51H0N51UT0FZOPZRCF1GU063" localSheetId="18" hidden="1">#REF!</definedName>
    <definedName name="BExS51H0N51UT0FZOPZRCF1GU063" hidden="1">#REF!</definedName>
    <definedName name="BExS54X72TJFC41FJK72MLRR2OO7" localSheetId="18" hidden="1">#REF!</definedName>
    <definedName name="BExS54X72TJFC41FJK72MLRR2OO7" hidden="1">#REF!</definedName>
    <definedName name="BExS59F0PA1V2ZC7S5TN6IT41SXP" localSheetId="18" hidden="1">#REF!</definedName>
    <definedName name="BExS59F0PA1V2ZC7S5TN6IT41SXP" hidden="1">#REF!</definedName>
    <definedName name="BExS5DRER9US6NXY9ATYT41KZII3" localSheetId="18" hidden="1">#REF!</definedName>
    <definedName name="BExS5DRER9US6NXY9ATYT41KZII3" hidden="1">#REF!</definedName>
    <definedName name="BExS5L3TGB8JVW9ROYWTKYTUPW27" localSheetId="18" hidden="1">#REF!</definedName>
    <definedName name="BExS5L3TGB8JVW9ROYWTKYTUPW27" hidden="1">#REF!</definedName>
    <definedName name="BExS5UP3NQ1QY0PMIO69O2J1JRQX" localSheetId="18" hidden="1">#REF!</definedName>
    <definedName name="BExS5UP3NQ1QY0PMIO69O2J1JRQX" hidden="1">#REF!</definedName>
    <definedName name="BExS64QH0TK7BFMOHTRNM3DTXCZ5" localSheetId="18" hidden="1">'[38]10.08.2 - 2008 Expense'!#REF!</definedName>
    <definedName name="BExS64QH0TK7BFMOHTRNM3DTXCZ5" hidden="1">'[38]10.08.2 - 2008 Expense'!#REF!</definedName>
    <definedName name="BExS668EZXO8KT71OK13TBL2MYVF" localSheetId="18" hidden="1">#REF!</definedName>
    <definedName name="BExS668EZXO8KT71OK13TBL2MYVF" hidden="1">#REF!</definedName>
    <definedName name="BExS6GKQ96EHVLYWNJDWXZXUZW90" localSheetId="18" hidden="1">#REF!</definedName>
    <definedName name="BExS6GKQ96EHVLYWNJDWXZXUZW90" hidden="1">#REF!</definedName>
    <definedName name="BExS6ITKSZFRR01YD5B0F676SYN7" localSheetId="18" hidden="1">#REF!</definedName>
    <definedName name="BExS6ITKSZFRR01YD5B0F676SYN7" hidden="1">#REF!</definedName>
    <definedName name="BExS6M4AG8VGSMFGJXMMJ6YYATZI" localSheetId="18" hidden="1">'[38]10.08.5 - 2008 Capital - TDBU'!#REF!</definedName>
    <definedName name="BExS6M4AG8VGSMFGJXMMJ6YYATZI" hidden="1">'[38]10.08.5 - 2008 Capital - TDBU'!#REF!</definedName>
    <definedName name="BExS6N0LI574IAC89EFW6CLTCQ33" localSheetId="18" hidden="1">#REF!</definedName>
    <definedName name="BExS6N0LI574IAC89EFW6CLTCQ33" hidden="1">#REF!</definedName>
    <definedName name="BExS6WRDBF3ST86ZOBBUL3GTCR11" localSheetId="18" hidden="1">#REF!</definedName>
    <definedName name="BExS6WRDBF3ST86ZOBBUL3GTCR11" hidden="1">#REF!</definedName>
    <definedName name="BExS6XNRKR0C3MTA0LV5B60UB908" localSheetId="18" hidden="1">#REF!</definedName>
    <definedName name="BExS6XNRKR0C3MTA0LV5B60UB908" hidden="1">#REF!</definedName>
    <definedName name="BExS743NAKMEAA4255AJCZWPVQD5" localSheetId="18" hidden="1">#REF!</definedName>
    <definedName name="BExS743NAKMEAA4255AJCZWPVQD5" hidden="1">#REF!</definedName>
    <definedName name="BExS7EQLZPAVX5ZPW27ZJHFHXJWR" localSheetId="18" hidden="1">#REF!</definedName>
    <definedName name="BExS7EQLZPAVX5ZPW27ZJHFHXJWR" hidden="1">#REF!</definedName>
    <definedName name="BExS7J348DNX760P5D4N9N72C1H1" localSheetId="18" hidden="1">#REF!</definedName>
    <definedName name="BExS7J348DNX760P5D4N9N72C1H1" hidden="1">#REF!</definedName>
    <definedName name="BExS7OMMB9XYX3CR9NYR0OI0B6YV" localSheetId="18" hidden="1">#REF!</definedName>
    <definedName name="BExS7OMMB9XYX3CR9NYR0OI0B6YV" hidden="1">#REF!</definedName>
    <definedName name="BExS7TKQYLRZGM93UY3ZJZJBQNFJ" localSheetId="18" hidden="1">#REF!</definedName>
    <definedName name="BExS7TKQYLRZGM93UY3ZJZJBQNFJ" hidden="1">#REF!</definedName>
    <definedName name="BExS7Y2LNGVHSIBKC7C3R6X4LDR6" localSheetId="18" hidden="1">#REF!</definedName>
    <definedName name="BExS7Y2LNGVHSIBKC7C3R6X4LDR6" hidden="1">#REF!</definedName>
    <definedName name="BExS81TE0EY44Y3W2M4Z4MGNP5OM" localSheetId="18" hidden="1">#REF!</definedName>
    <definedName name="BExS81TE0EY44Y3W2M4Z4MGNP5OM" hidden="1">#REF!</definedName>
    <definedName name="BExS81YPDZDVJJVS15HV2HDXAC3Y" localSheetId="18" hidden="1">#REF!</definedName>
    <definedName name="BExS81YPDZDVJJVS15HV2HDXAC3Y" hidden="1">#REF!</definedName>
    <definedName name="BExS82PRVNUTEKQZS56YT2DVF6C2" localSheetId="18" hidden="1">#REF!</definedName>
    <definedName name="BExS82PRVNUTEKQZS56YT2DVF6C2" hidden="1">#REF!</definedName>
    <definedName name="BExS8BPG5A0GR5AO1U951NDGGR0L" localSheetId="18" hidden="1">#REF!</definedName>
    <definedName name="BExS8BPG5A0GR5AO1U951NDGGR0L" hidden="1">#REF!</definedName>
    <definedName name="BExS8GSUS17UY50TEM2AWF36BR9Z" localSheetId="18" hidden="1">#REF!</definedName>
    <definedName name="BExS8GSUS17UY50TEM2AWF36BR9Z" hidden="1">#REF!</definedName>
    <definedName name="BExS8HJRBVG0XI6PWA9KTMJZMQXK" localSheetId="18" hidden="1">#REF!</definedName>
    <definedName name="BExS8HJRBVG0XI6PWA9KTMJZMQXK" hidden="1">#REF!</definedName>
    <definedName name="BExS8PN4E1L5NH0OOKX0SGAV052X" localSheetId="18" hidden="1">#REF!</definedName>
    <definedName name="BExS8PN4E1L5NH0OOKX0SGAV052X" hidden="1">#REF!</definedName>
    <definedName name="BExS8R51C8RM2FS6V6IRTYO9GA4A" localSheetId="18" hidden="1">#REF!</definedName>
    <definedName name="BExS8R51C8RM2FS6V6IRTYO9GA4A" hidden="1">#REF!</definedName>
    <definedName name="BExS8WDX408F60MH1X9B9UZ2H4R7" localSheetId="18" hidden="1">#REF!</definedName>
    <definedName name="BExS8WDX408F60MH1X9B9UZ2H4R7" hidden="1">#REF!</definedName>
    <definedName name="BExS8Z2W2QEC3MH0BZIYLDFQNUIP" localSheetId="18" hidden="1">#REF!</definedName>
    <definedName name="BExS8Z2W2QEC3MH0BZIYLDFQNUIP" hidden="1">#REF!</definedName>
    <definedName name="BExS8Z8DJ9GSBTJQBINLMFIRTKJ2" localSheetId="18" hidden="1">#REF!</definedName>
    <definedName name="BExS8Z8DJ9GSBTJQBINLMFIRTKJ2" hidden="1">#REF!</definedName>
    <definedName name="BExS92DKGRFFCIA9C0IXDOLO57EP" localSheetId="18" hidden="1">#REF!</definedName>
    <definedName name="BExS92DKGRFFCIA9C0IXDOLO57EP" hidden="1">#REF!</definedName>
    <definedName name="BExS95DMT99CLDFYVR0MMS5QFQ4O" localSheetId="18" hidden="1">#REF!</definedName>
    <definedName name="BExS95DMT99CLDFYVR0MMS5QFQ4O" hidden="1">#REF!</definedName>
    <definedName name="BExS98OB4321YCHLCQ022PXKTT2W" localSheetId="18" hidden="1">#REF!</definedName>
    <definedName name="BExS98OB4321YCHLCQ022PXKTT2W" hidden="1">#REF!</definedName>
    <definedName name="BExS9C9N8GFISC6HUERJ0EI06GB2" localSheetId="18" hidden="1">#REF!</definedName>
    <definedName name="BExS9C9N8GFISC6HUERJ0EI06GB2" hidden="1">#REF!</definedName>
    <definedName name="BExS9DX13CACP3J8JDREK30JB1SQ" localSheetId="18" hidden="1">#REF!</definedName>
    <definedName name="BExS9DX13CACP3J8JDREK30JB1SQ" hidden="1">#REF!</definedName>
    <definedName name="BExS9FPRS2KRRCS33SE6WFNF5GYL" localSheetId="18" hidden="1">#REF!</definedName>
    <definedName name="BExS9FPRS2KRRCS33SE6WFNF5GYL" hidden="1">#REF!</definedName>
    <definedName name="BExS9MWR7YEFZL0UO24FU8UDGAXH" localSheetId="18" hidden="1">#REF!</definedName>
    <definedName name="BExS9MWR7YEFZL0UO24FU8UDGAXH" hidden="1">#REF!</definedName>
    <definedName name="BExS9WI0A6PSEB8N9GPXF2Z7MWHM" localSheetId="18" hidden="1">#REF!</definedName>
    <definedName name="BExS9WI0A6PSEB8N9GPXF2Z7MWHM" hidden="1">#REF!</definedName>
    <definedName name="BExSA5HP306TN9XJS0TU619DLRR7" localSheetId="18" hidden="1">#REF!</definedName>
    <definedName name="BExSA5HP306TN9XJS0TU619DLRR7" hidden="1">#REF!</definedName>
    <definedName name="BExSA6U57AKWU3K9W6DLF75569X0" localSheetId="18" hidden="1">#REF!</definedName>
    <definedName name="BExSA6U57AKWU3K9W6DLF75569X0" hidden="1">#REF!</definedName>
    <definedName name="BExSA8HLXG7TQJAREJXZWXCKKLYT" localSheetId="18" hidden="1">#REF!</definedName>
    <definedName name="BExSA8HLXG7TQJAREJXZWXCKKLYT" hidden="1">#REF!</definedName>
    <definedName name="BExSAAVWQOOIA6B3JHQVGP08HFEM" localSheetId="18" hidden="1">#REF!</definedName>
    <definedName name="BExSAAVWQOOIA6B3JHQVGP08HFEM" hidden="1">#REF!</definedName>
    <definedName name="BExSAFJ3IICU2M7QPVE4ARYMXZKX" localSheetId="18" hidden="1">#REF!</definedName>
    <definedName name="BExSAFJ3IICU2M7QPVE4ARYMXZKX" hidden="1">#REF!</definedName>
    <definedName name="BExSAH6ID8OHX379UXVNGFO8J6KQ" localSheetId="18" hidden="1">#REF!</definedName>
    <definedName name="BExSAH6ID8OHX379UXVNGFO8J6KQ" hidden="1">#REF!</definedName>
    <definedName name="BExSAQBHIXGQRNIRGCJMBXUPCZQA" localSheetId="18" hidden="1">#REF!</definedName>
    <definedName name="BExSAQBHIXGQRNIRGCJMBXUPCZQA" hidden="1">#REF!</definedName>
    <definedName name="BExSAUTCT4P7JP57NOR9MTX33QJZ" localSheetId="18" hidden="1">#REF!</definedName>
    <definedName name="BExSAUTCT4P7JP57NOR9MTX33QJZ" hidden="1">#REF!</definedName>
    <definedName name="BExSAY9CA9TFXQ9M9FBJRGJO9T9E" localSheetId="18" hidden="1">#REF!</definedName>
    <definedName name="BExSAY9CA9TFXQ9M9FBJRGJO9T9E" hidden="1">#REF!</definedName>
    <definedName name="BExSB3CYILY5VM7EWWCYC2RHW5GS" localSheetId="18" hidden="1">'[38]10.08.3 - 2008 Expense - TDBU'!#REF!</definedName>
    <definedName name="BExSB3CYILY5VM7EWWCYC2RHW5GS" hidden="1">'[38]10.08.3 - 2008 Expense - TDBU'!#REF!</definedName>
    <definedName name="BExSB4JYKQ3MINI7RAYK5M8BLJDC" localSheetId="18" hidden="1">#REF!</definedName>
    <definedName name="BExSB4JYKQ3MINI7RAYK5M8BLJDC" hidden="1">#REF!</definedName>
    <definedName name="BExSB6NLRVUI2GHH9VI5V6MY8ZL7" localSheetId="18" hidden="1">#REF!</definedName>
    <definedName name="BExSB6NLRVUI2GHH9VI5V6MY8ZL7" hidden="1">#REF!</definedName>
    <definedName name="BExSBMOS41ZRLWYLOU29V6Y7YORR" localSheetId="18" hidden="1">#REF!</definedName>
    <definedName name="BExSBMOS41ZRLWYLOU29V6Y7YORR" hidden="1">#REF!</definedName>
    <definedName name="BExSBRBXXQMBU1TYDW1BXTEVEPRU" localSheetId="18" hidden="1">#REF!</definedName>
    <definedName name="BExSBRBXXQMBU1TYDW1BXTEVEPRU" hidden="1">#REF!</definedName>
    <definedName name="BExSC54998WTZ21DSL0R8UN0Y9JH" localSheetId="18" hidden="1">#REF!</definedName>
    <definedName name="BExSC54998WTZ21DSL0R8UN0Y9JH" hidden="1">#REF!</definedName>
    <definedName name="BExSC60N7WR9PJSNC9B7ORCX9NGY" localSheetId="18" hidden="1">#REF!</definedName>
    <definedName name="BExSC60N7WR9PJSNC9B7ORCX9NGY" hidden="1">#REF!</definedName>
    <definedName name="BExSCE99EZTILTTCE4NJJF96OYYM" localSheetId="18" hidden="1">#REF!</definedName>
    <definedName name="BExSCE99EZTILTTCE4NJJF96OYYM" hidden="1">#REF!</definedName>
    <definedName name="BExSCHUQZ2HFEWS54X67DIS8OSXZ" localSheetId="18" hidden="1">#REF!</definedName>
    <definedName name="BExSCHUQZ2HFEWS54X67DIS8OSXZ" hidden="1">#REF!</definedName>
    <definedName name="BExSCOG41SKKG4GYU76WRWW1CTE6" localSheetId="18" hidden="1">#REF!</definedName>
    <definedName name="BExSCOG41SKKG4GYU76WRWW1CTE6" hidden="1">#REF!</definedName>
    <definedName name="BExSCPN9MLJYMCCD3AD6AGFMBBGA" localSheetId="18" hidden="1">#REF!</definedName>
    <definedName name="BExSCPN9MLJYMCCD3AD6AGFMBBGA" hidden="1">#REF!</definedName>
    <definedName name="BExSCVC9P86YVFMRKKUVRV29MZXZ" localSheetId="18" hidden="1">#REF!</definedName>
    <definedName name="BExSCVC9P86YVFMRKKUVRV29MZXZ" hidden="1">#REF!</definedName>
    <definedName name="BExSD233CH4MU9ZMGNRF97ZV7KWU" localSheetId="18" hidden="1">#REF!</definedName>
    <definedName name="BExSD233CH4MU9ZMGNRF97ZV7KWU" hidden="1">#REF!</definedName>
    <definedName name="BExSD2U0F3BN6IN9N4R2DTTJG15H" localSheetId="18" hidden="1">#REF!</definedName>
    <definedName name="BExSD2U0F3BN6IN9N4R2DTTJG15H" hidden="1">#REF!</definedName>
    <definedName name="BExSD6A6NY15YSMFH51ST6XJY429" localSheetId="18" hidden="1">#REF!</definedName>
    <definedName name="BExSD6A6NY15YSMFH51ST6XJY429" hidden="1">#REF!</definedName>
    <definedName name="BExSD9VH6PF6RQ135VOEE08YXPAW" localSheetId="18" hidden="1">#REF!</definedName>
    <definedName name="BExSD9VH6PF6RQ135VOEE08YXPAW" hidden="1">#REF!</definedName>
    <definedName name="BExSDP5Y04WWMX2WWRITWOX8R5I9" localSheetId="18" hidden="1">#REF!</definedName>
    <definedName name="BExSDP5Y04WWMX2WWRITWOX8R5I9" hidden="1">#REF!</definedName>
    <definedName name="BExSDSB5WUA2A09DZ1ZPZH3J8VFL" localSheetId="18" hidden="1">#REF!</definedName>
    <definedName name="BExSDSB5WUA2A09DZ1ZPZH3J8VFL" hidden="1">#REF!</definedName>
    <definedName name="BExSDSGM203BJTNS9MKCBX453HMD" localSheetId="18" hidden="1">#REF!</definedName>
    <definedName name="BExSDSGM203BJTNS9MKCBX453HMD" hidden="1">#REF!</definedName>
    <definedName name="BExSDT20XUFXTDM37M148AXAP7HN" localSheetId="18" hidden="1">#REF!</definedName>
    <definedName name="BExSDT20XUFXTDM37M148AXAP7HN" hidden="1">#REF!</definedName>
    <definedName name="BExSEEHK1VLWD7JBV9SVVVIKQZ3I" localSheetId="18" hidden="1">#REF!</definedName>
    <definedName name="BExSEEHK1VLWD7JBV9SVVVIKQZ3I" hidden="1">#REF!</definedName>
    <definedName name="BExSEJKZLX37P3V33TRTFJ30BFRK" localSheetId="18" hidden="1">#REF!</definedName>
    <definedName name="BExSEJKZLX37P3V33TRTFJ30BFRK" hidden="1">#REF!</definedName>
    <definedName name="BExSENBSLP026IKXG2AS0SKST99F" localSheetId="18" hidden="1">#REF!</definedName>
    <definedName name="BExSENBSLP026IKXG2AS0SKST99F" hidden="1">#REF!</definedName>
    <definedName name="BExSEP9UVOAI6TMXKNK587PQ3328" localSheetId="18" hidden="1">#REF!</definedName>
    <definedName name="BExSEP9UVOAI6TMXKNK587PQ3328" hidden="1">#REF!</definedName>
    <definedName name="BExSERZ34ETZF8OI93MYIVZX4RDV" localSheetId="18" hidden="1">#REF!</definedName>
    <definedName name="BExSERZ34ETZF8OI93MYIVZX4RDV" hidden="1">#REF!</definedName>
    <definedName name="BExSF07QFLZCO4P6K6QF05XG7PH1" localSheetId="18" hidden="1">#REF!</definedName>
    <definedName name="BExSF07QFLZCO4P6K6QF05XG7PH1" hidden="1">#REF!</definedName>
    <definedName name="BExSF85QVM8XVOYH429ITJC8TA5Q" localSheetId="18" hidden="1">#REF!</definedName>
    <definedName name="BExSF85QVM8XVOYH429ITJC8TA5Q" hidden="1">#REF!</definedName>
    <definedName name="BExSFELNPJYUZX393PKWKNNZYV1N" localSheetId="18" hidden="1">#REF!</definedName>
    <definedName name="BExSFELNPJYUZX393PKWKNNZYV1N" hidden="1">#REF!</definedName>
    <definedName name="BExSFHAQ0VN5PU9GULAPYTQ4HKW8" localSheetId="18" hidden="1">#REF!</definedName>
    <definedName name="BExSFHAQ0VN5PU9GULAPYTQ4HKW8" hidden="1">#REF!</definedName>
    <definedName name="BExSFIY63CMZLHHLQETZ2HFOHW52" localSheetId="18" hidden="1">#REF!</definedName>
    <definedName name="BExSFIY63CMZLHHLQETZ2HFOHW52" hidden="1">#REF!</definedName>
    <definedName name="BExSFJ8ZAGQ63A4MVMZRQWLVRGQ5" localSheetId="18" hidden="1">#REF!</definedName>
    <definedName name="BExSFJ8ZAGQ63A4MVMZRQWLVRGQ5" hidden="1">#REF!</definedName>
    <definedName name="BExSFKQRST2S9KXWWLCXYLKSF4G1" localSheetId="18" hidden="1">#REF!</definedName>
    <definedName name="BExSFKQRST2S9KXWWLCXYLKSF4G1" hidden="1">#REF!</definedName>
    <definedName name="BExSFLHT3DWP12GA4DDKMCK3E4F9" localSheetId="18" hidden="1">'[38]10.08.2 - 2008 Expense'!#REF!</definedName>
    <definedName name="BExSFLHT3DWP12GA4DDKMCK3E4F9" hidden="1">'[38]10.08.2 - 2008 Expense'!#REF!</definedName>
    <definedName name="BExSFYDRRTAZVPXRWUF5PDQ97WFF" localSheetId="18" hidden="1">#REF!</definedName>
    <definedName name="BExSFYDRRTAZVPXRWUF5PDQ97WFF" hidden="1">#REF!</definedName>
    <definedName name="BExSFZVPFTXA3F0IJ2NGH1GXX9R7" localSheetId="18" hidden="1">#REF!</definedName>
    <definedName name="BExSFZVPFTXA3F0IJ2NGH1GXX9R7" hidden="1">#REF!</definedName>
    <definedName name="BExSG90Q4ZUU2IPGDYOM169NJV9S" localSheetId="18" hidden="1">#REF!</definedName>
    <definedName name="BExSG90Q4ZUU2IPGDYOM169NJV9S" hidden="1">#REF!</definedName>
    <definedName name="BExSG9X3DU845PNXYJGGLBQY2UHG" localSheetId="18" hidden="1">#REF!</definedName>
    <definedName name="BExSG9X3DU845PNXYJGGLBQY2UHG" hidden="1">#REF!</definedName>
    <definedName name="BExSGE45J27MDUUNXW7Z8Q33UAON" localSheetId="18" hidden="1">#REF!</definedName>
    <definedName name="BExSGE45J27MDUUNXW7Z8Q33UAON" hidden="1">#REF!</definedName>
    <definedName name="BExSGE9LY91Q0URHB4YAMX0UAMYI" localSheetId="18" hidden="1">#REF!</definedName>
    <definedName name="BExSGE9LY91Q0URHB4YAMX0UAMYI" hidden="1">#REF!</definedName>
    <definedName name="BExSGEPODWLV8HDBVY76N01S70YZ" localSheetId="18" hidden="1">#REF!</definedName>
    <definedName name="BExSGEPODWLV8HDBVY76N01S70YZ" hidden="1">#REF!</definedName>
    <definedName name="BExSGLB2URTLBCKBB4Y885W925F2" localSheetId="18" hidden="1">#REF!</definedName>
    <definedName name="BExSGLB2URTLBCKBB4Y885W925F2" hidden="1">#REF!</definedName>
    <definedName name="BExSGOAYG73SFWOPAQV80P710GID" localSheetId="18" hidden="1">#REF!</definedName>
    <definedName name="BExSGOAYG73SFWOPAQV80P710GID" hidden="1">#REF!</definedName>
    <definedName name="BExSGOWJHRW7FWKLO2EHUOOGHNAF" localSheetId="18" hidden="1">#REF!</definedName>
    <definedName name="BExSGOWJHRW7FWKLO2EHUOOGHNAF" hidden="1">#REF!</definedName>
    <definedName name="BExSGOWJTAP41ZV5Q23H7MI9C76W" localSheetId="18" hidden="1">#REF!</definedName>
    <definedName name="BExSGOWJTAP41ZV5Q23H7MI9C76W" hidden="1">#REF!</definedName>
    <definedName name="BExSGP7BU5UM9A7AOHIGT50GZN74" localSheetId="18" hidden="1">'[38]10.08.2 - 2008 Expense'!#REF!</definedName>
    <definedName name="BExSGP7BU5UM9A7AOHIGT50GZN74" hidden="1">'[38]10.08.2 - 2008 Expense'!#REF!</definedName>
    <definedName name="BExSGR5JQVX2HQ0PKCGZNSSUM1RV" localSheetId="18" hidden="1">#REF!</definedName>
    <definedName name="BExSGR5JQVX2HQ0PKCGZNSSUM1RV" hidden="1">#REF!</definedName>
    <definedName name="BExSGVHX69GJZHD99DKE4RZ042B1" localSheetId="18" hidden="1">#REF!</definedName>
    <definedName name="BExSGVHX69GJZHD99DKE4RZ042B1" hidden="1">#REF!</definedName>
    <definedName name="BExSGZJO4J4ZO04E2N2ECVYS9DEZ" localSheetId="18" hidden="1">#REF!</definedName>
    <definedName name="BExSGZJO4J4ZO04E2N2ECVYS9DEZ" hidden="1">#REF!</definedName>
    <definedName name="BExSHAHFHS7MMNJR8JPVABRGBVIT" localSheetId="18" hidden="1">#REF!</definedName>
    <definedName name="BExSHAHFHS7MMNJR8JPVABRGBVIT" hidden="1">#REF!</definedName>
    <definedName name="BExSHFA0PJ5TS0LF5C5VDPKMSUP8" localSheetId="18" hidden="1">#REF!</definedName>
    <definedName name="BExSHFA0PJ5TS0LF5C5VDPKMSUP8" hidden="1">#REF!</definedName>
    <definedName name="BExSHGH88QZWW4RNAX4YKAZ5JEBL" localSheetId="18" hidden="1">#REF!</definedName>
    <definedName name="BExSHGH88QZWW4RNAX4YKAZ5JEBL" hidden="1">#REF!</definedName>
    <definedName name="BExSHOKK1OO3CX9Z28C58E5J1D9W" localSheetId="18" hidden="1">#REF!</definedName>
    <definedName name="BExSHOKK1OO3CX9Z28C58E5J1D9W" hidden="1">#REF!</definedName>
    <definedName name="BExSHQD8KYLTQGDXIRKCHQQ7MKIH" localSheetId="18" hidden="1">#REF!</definedName>
    <definedName name="BExSHQD8KYLTQGDXIRKCHQQ7MKIH" hidden="1">#REF!</definedName>
    <definedName name="BExSHVGPIAHXI97UBLI9G4I4M29F" localSheetId="18" hidden="1">#REF!</definedName>
    <definedName name="BExSHVGPIAHXI97UBLI9G4I4M29F" hidden="1">#REF!</definedName>
    <definedName name="BExSHVRHZDFJHSWEWWYO8PK8UC27" localSheetId="18" hidden="1">#REF!</definedName>
    <definedName name="BExSHVRHZDFJHSWEWWYO8PK8UC27" hidden="1">#REF!</definedName>
    <definedName name="BExSI0K2YL3HTCQAD8A7TR4QCUR6" localSheetId="18" hidden="1">#REF!</definedName>
    <definedName name="BExSI0K2YL3HTCQAD8A7TR4QCUR6" hidden="1">#REF!</definedName>
    <definedName name="BExSIFUDNRWXWIWNGCCFOOD8WIAZ" localSheetId="18" hidden="1">#REF!</definedName>
    <definedName name="BExSIFUDNRWXWIWNGCCFOOD8WIAZ" hidden="1">#REF!</definedName>
    <definedName name="BExTTWD2PGX3Y9FR5F2MRNLY1DIY" localSheetId="18" hidden="1">#REF!</definedName>
    <definedName name="BExTTWD2PGX3Y9FR5F2MRNLY1DIY" hidden="1">#REF!</definedName>
    <definedName name="BExTTZNS2PBCR93C9IUW49UZ4I6T" localSheetId="18" hidden="1">#REF!</definedName>
    <definedName name="BExTTZNS2PBCR93C9IUW49UZ4I6T" hidden="1">#REF!</definedName>
    <definedName name="BExTU2YFQ25JQ6MEMRHHN66VLTPJ" localSheetId="18" hidden="1">#REF!</definedName>
    <definedName name="BExTU2YFQ25JQ6MEMRHHN66VLTPJ" hidden="1">#REF!</definedName>
    <definedName name="BExTU75IOII1V5O0C9X2VAYYVJUG" localSheetId="18" hidden="1">#REF!</definedName>
    <definedName name="BExTU75IOII1V5O0C9X2VAYYVJUG" hidden="1">#REF!</definedName>
    <definedName name="BExTUA5F7V4LUIIAM17J3A8XF3JE" localSheetId="18" hidden="1">#REF!</definedName>
    <definedName name="BExTUA5F7V4LUIIAM17J3A8XF3JE" hidden="1">#REF!</definedName>
    <definedName name="BExTUJ53ANGZ3H1KDK4CR4Q0OD6P" localSheetId="18" hidden="1">#REF!</definedName>
    <definedName name="BExTUJ53ANGZ3H1KDK4CR4Q0OD6P" hidden="1">#REF!</definedName>
    <definedName name="BExTUKXSZBM7C57G6NGLWGU4WOHY" localSheetId="18" hidden="1">#REF!</definedName>
    <definedName name="BExTUKXSZBM7C57G6NGLWGU4WOHY" hidden="1">#REF!</definedName>
    <definedName name="BExTUSQCFFYZCDNHWHADBC2E1ZP1" localSheetId="18" hidden="1">#REF!</definedName>
    <definedName name="BExTUSQCFFYZCDNHWHADBC2E1ZP1" hidden="1">#REF!</definedName>
    <definedName name="BExTUVFGOJEYS28JURA5KHQFDU5J" localSheetId="18" hidden="1">#REF!</definedName>
    <definedName name="BExTUVFGOJEYS28JURA5KHQFDU5J" hidden="1">#REF!</definedName>
    <definedName name="BExTUW10U40QCYGHM5NJ3YR1O5SP" localSheetId="18" hidden="1">#REF!</definedName>
    <definedName name="BExTUW10U40QCYGHM5NJ3YR1O5SP" hidden="1">#REF!</definedName>
    <definedName name="BExTUWXFQHINU66YG82BI20ATMB5" localSheetId="18" hidden="1">#REF!</definedName>
    <definedName name="BExTUWXFQHINU66YG82BI20ATMB5" hidden="1">#REF!</definedName>
    <definedName name="BExTUY9WNSJ91GV8CP0SKJTEIV82" localSheetId="18" hidden="1">[39]Table!#REF!</definedName>
    <definedName name="BExTUY9WNSJ91GV8CP0SKJTEIV82" hidden="1">[39]Table!#REF!</definedName>
    <definedName name="BExTV67VIM8PV6KO253M4DUBJQLC" localSheetId="18" hidden="1">#REF!</definedName>
    <definedName name="BExTV67VIM8PV6KO253M4DUBJQLC" hidden="1">#REF!</definedName>
    <definedName name="BExTVELZCF2YA5L6F23BYZZR6WHF" localSheetId="18" hidden="1">#REF!</definedName>
    <definedName name="BExTVELZCF2YA5L6F23BYZZR6WHF" hidden="1">#REF!</definedName>
    <definedName name="BExTVGPIQZ99YFXUC8OONUX5BD42" localSheetId="18" hidden="1">#REF!</definedName>
    <definedName name="BExTVGPIQZ99YFXUC8OONUX5BD42" hidden="1">#REF!</definedName>
    <definedName name="BExTVLNG9KX2WVJZRHW6SQVAV80G" localSheetId="18" hidden="1">#REF!</definedName>
    <definedName name="BExTVLNG9KX2WVJZRHW6SQVAV80G" hidden="1">#REF!</definedName>
    <definedName name="BExTVOSUIF74AWLLP1Y2PW2T8R4L" localSheetId="18" hidden="1">#REF!</definedName>
    <definedName name="BExTVOSUIF74AWLLP1Y2PW2T8R4L" hidden="1">#REF!</definedName>
    <definedName name="BExTVYE49EIPTW7ZG5F30RHCYXWI" localSheetId="18" hidden="1">#REF!</definedName>
    <definedName name="BExTVYE49EIPTW7ZG5F30RHCYXWI" hidden="1">#REF!</definedName>
    <definedName name="BExTVZQLP9VFLEYQ9280W13X7E8K" localSheetId="18" hidden="1">#REF!</definedName>
    <definedName name="BExTVZQLP9VFLEYQ9280W13X7E8K" hidden="1">#REF!</definedName>
    <definedName name="BExTW4U1EFP1ZS3Q099D6OFYZ4PO" localSheetId="18" hidden="1">#REF!</definedName>
    <definedName name="BExTW4U1EFP1ZS3Q099D6OFYZ4PO" hidden="1">#REF!</definedName>
    <definedName name="BExTWB4LA1PODQOH4LDTHQKBN16K" localSheetId="18" hidden="1">#REF!</definedName>
    <definedName name="BExTWB4LA1PODQOH4LDTHQKBN16K" hidden="1">#REF!</definedName>
    <definedName name="BExTWEQ3PHIFDCWHG4QVX0626J8L" localSheetId="18" hidden="1">#REF!</definedName>
    <definedName name="BExTWEQ3PHIFDCWHG4QVX0626J8L" hidden="1">#REF!</definedName>
    <definedName name="BExTWFMEUL2NCM0LIAELE18IZ3TQ" localSheetId="18" hidden="1">#REF!</definedName>
    <definedName name="BExTWFMEUL2NCM0LIAELE18IZ3TQ" hidden="1">#REF!</definedName>
    <definedName name="BExTWH9QHMKXVF1R0QG6TJ2154QV" localSheetId="18" hidden="1">#REF!</definedName>
    <definedName name="BExTWH9QHMKXVF1R0QG6TJ2154QV" hidden="1">#REF!</definedName>
    <definedName name="BExTWHVADLJCCNEWMD928MM0SUBX" localSheetId="18" hidden="1">#REF!</definedName>
    <definedName name="BExTWHVADLJCCNEWMD928MM0SUBX" hidden="1">#REF!</definedName>
    <definedName name="BExTWI0Q8AWXUA3ZN7I5V3QK2KM1" localSheetId="18" hidden="1">#REF!</definedName>
    <definedName name="BExTWI0Q8AWXUA3ZN7I5V3QK2KM1" hidden="1">#REF!</definedName>
    <definedName name="BExTWJTIA3WUW1PUWXAOP9O8NKLZ" localSheetId="18" hidden="1">#REF!</definedName>
    <definedName name="BExTWJTIA3WUW1PUWXAOP9O8NKLZ" hidden="1">#REF!</definedName>
    <definedName name="BExTWP7ODVVVOXUAS0T4KNY9E7XN" localSheetId="18" hidden="1">#REF!</definedName>
    <definedName name="BExTWP7ODVVVOXUAS0T4KNY9E7XN" hidden="1">#REF!</definedName>
    <definedName name="BExTWTEREH1W943SZJSXS6AZCXLO" localSheetId="18" hidden="1">#REF!</definedName>
    <definedName name="BExTWTEREH1W943SZJSXS6AZCXLO" hidden="1">#REF!</definedName>
    <definedName name="BExTWW95OX07FNA01WF5MSSSFQLX" localSheetId="18" hidden="1">#REF!</definedName>
    <definedName name="BExTWW95OX07FNA01WF5MSSSFQLX" hidden="1">#REF!</definedName>
    <definedName name="BExTX476KI0RNB71XI5TYMANSGBG" localSheetId="18" hidden="1">#REF!</definedName>
    <definedName name="BExTX476KI0RNB71XI5TYMANSGBG" hidden="1">#REF!</definedName>
    <definedName name="BExTXFQI2GZRV54ZHPCYUHMPUDGG" localSheetId="18" hidden="1">#REF!</definedName>
    <definedName name="BExTXFQI2GZRV54ZHPCYUHMPUDGG" hidden="1">#REF!</definedName>
    <definedName name="BExTXJ6HBAIXMMWKZTJNFDYVZCAY" localSheetId="18" hidden="1">#REF!</definedName>
    <definedName name="BExTXJ6HBAIXMMWKZTJNFDYVZCAY" hidden="1">#REF!</definedName>
    <definedName name="BExTXT812NQT8GAEGH738U29BI0D" localSheetId="18" hidden="1">#REF!</definedName>
    <definedName name="BExTXT812NQT8GAEGH738U29BI0D" hidden="1">#REF!</definedName>
    <definedName name="BExTXWIP2TFPTQ76NHFOB72NICRZ" localSheetId="18" hidden="1">#REF!</definedName>
    <definedName name="BExTXWIP2TFPTQ76NHFOB72NICRZ" hidden="1">#REF!</definedName>
    <definedName name="BExTXZ7U13BQKYC9T78TWXRCE6L6" localSheetId="18" hidden="1">#REF!</definedName>
    <definedName name="BExTXZ7U13BQKYC9T78TWXRCE6L6" hidden="1">#REF!</definedName>
    <definedName name="BExTY5T62H651VC86QM4X7E28JVA" localSheetId="18" hidden="1">#REF!</definedName>
    <definedName name="BExTY5T62H651VC86QM4X7E28JVA" hidden="1">#REF!</definedName>
    <definedName name="BExTYHCJJ2NWRM1RV59FYR41534U" localSheetId="18" hidden="1">#REF!</definedName>
    <definedName name="BExTYHCJJ2NWRM1RV59FYR41534U" hidden="1">#REF!</definedName>
    <definedName name="BExTYKCEFJ83LZM95M1V7CSFQVEA" localSheetId="18" hidden="1">#REF!</definedName>
    <definedName name="BExTYKCEFJ83LZM95M1V7CSFQVEA" hidden="1">#REF!</definedName>
    <definedName name="BExTYL3GR8LX1FWLOOBTAZQOOO7D" localSheetId="18" hidden="1">'[38]10.08.4 -2008 Capital'!#REF!</definedName>
    <definedName name="BExTYL3GR8LX1FWLOOBTAZQOOO7D" hidden="1">'[38]10.08.4 -2008 Capital'!#REF!</definedName>
    <definedName name="BExTYLUCLWGGQOEPH6W91DIYL3RQ" localSheetId="18" hidden="1">#REF!</definedName>
    <definedName name="BExTYLUCLWGGQOEPH6W91DIYL3RQ" hidden="1">#REF!</definedName>
    <definedName name="BExTYOZQGNRDMMFZOG8515WQDGU3" localSheetId="18" hidden="1">'[38]10.08.5 - 2008 Capital - TDBU'!#REF!</definedName>
    <definedName name="BExTYOZQGNRDMMFZOG8515WQDGU3" hidden="1">'[38]10.08.5 - 2008 Capital - TDBU'!#REF!</definedName>
    <definedName name="BExTYPLA9N640MFRJJQPKXT7P88M" localSheetId="18" hidden="1">#REF!</definedName>
    <definedName name="BExTYPLA9N640MFRJJQPKXT7P88M" hidden="1">#REF!</definedName>
    <definedName name="BExTYQMZFH06S0SMRP98OBQF34G8" localSheetId="18" hidden="1">#REF!</definedName>
    <definedName name="BExTYQMZFH06S0SMRP98OBQF34G8" hidden="1">#REF!</definedName>
    <definedName name="BExTZ7F71SNTOX4LLZCK5R9VUMIJ" localSheetId="18" hidden="1">#REF!</definedName>
    <definedName name="BExTZ7F71SNTOX4LLZCK5R9VUMIJ" hidden="1">#REF!</definedName>
    <definedName name="BExTZ8GX3F0K1UBDQ5Y9BYXK1Z6F" localSheetId="18" hidden="1">#REF!</definedName>
    <definedName name="BExTZ8GX3F0K1UBDQ5Y9BYXK1Z6F" hidden="1">#REF!</definedName>
    <definedName name="BExTZ8X5G9S3PA4FPSNK7T69W7QT" localSheetId="18" hidden="1">#REF!</definedName>
    <definedName name="BExTZ8X5G9S3PA4FPSNK7T69W7QT" hidden="1">#REF!</definedName>
    <definedName name="BExTZ97Y0RMR8V5BI9F2H4MFB77O" localSheetId="18" hidden="1">#REF!</definedName>
    <definedName name="BExTZ97Y0RMR8V5BI9F2H4MFB77O" hidden="1">#REF!</definedName>
    <definedName name="BExTZ97YR84DZ8QVX5145UPYSRH1" localSheetId="18" hidden="1">#REF!</definedName>
    <definedName name="BExTZ97YR84DZ8QVX5145UPYSRH1" hidden="1">#REF!</definedName>
    <definedName name="BExTZK5PMCAXJL4DUIGL6H9Y8U4C" localSheetId="18" hidden="1">#REF!</definedName>
    <definedName name="BExTZK5PMCAXJL4DUIGL6H9Y8U4C" hidden="1">#REF!</definedName>
    <definedName name="BExTZKB6L5SXV5UN71YVTCBEIGWY" localSheetId="18" hidden="1">#REF!</definedName>
    <definedName name="BExTZKB6L5SXV5UN71YVTCBEIGWY" hidden="1">#REF!</definedName>
    <definedName name="BExTZLICVKK4NBJFEGL270GJ2VQO" localSheetId="18" hidden="1">#REF!</definedName>
    <definedName name="BExTZLICVKK4NBJFEGL270GJ2VQO" hidden="1">#REF!</definedName>
    <definedName name="BExTZO2596CBZKPI7YNA1QQNPAIJ" localSheetId="18" hidden="1">#REF!</definedName>
    <definedName name="BExTZO2596CBZKPI7YNA1QQNPAIJ" hidden="1">#REF!</definedName>
    <definedName name="BExTZY8TDV4U7FQL7O10G6VKWKPJ" localSheetId="18" hidden="1">#REF!</definedName>
    <definedName name="BExTZY8TDV4U7FQL7O10G6VKWKPJ" hidden="1">#REF!</definedName>
    <definedName name="BExU02QNT4LT7H9JPUC4FXTLVGZT" localSheetId="18" hidden="1">#REF!</definedName>
    <definedName name="BExU02QNT4LT7H9JPUC4FXTLVGZT" hidden="1">#REF!</definedName>
    <definedName name="BExU0BFJJQO1HJZKI14QGOQ6JROO" localSheetId="18" hidden="1">#REF!</definedName>
    <definedName name="BExU0BFJJQO1HJZKI14QGOQ6JROO" hidden="1">#REF!</definedName>
    <definedName name="BExU0BFKP4UL0TQC5B09T8C2BO3W" localSheetId="18" hidden="1">#REF!</definedName>
    <definedName name="BExU0BFKP4UL0TQC5B09T8C2BO3W" hidden="1">#REF!</definedName>
    <definedName name="BExU0CXIZZF3DKCNKF3AHXAPONZC" localSheetId="18" hidden="1">#REF!</definedName>
    <definedName name="BExU0CXIZZF3DKCNKF3AHXAPONZC" hidden="1">#REF!</definedName>
    <definedName name="BExU0FH5WTGW8MRFUFMDDSMJ6YQ5" localSheetId="18" hidden="1">#REF!</definedName>
    <definedName name="BExU0FH5WTGW8MRFUFMDDSMJ6YQ5" hidden="1">#REF!</definedName>
    <definedName name="BExU0GDOIL9U33QGU9ZU3YX3V1I4" localSheetId="18" hidden="1">#REF!</definedName>
    <definedName name="BExU0GDOIL9U33QGU9ZU3YX3V1I4" hidden="1">#REF!</definedName>
    <definedName name="BExU0HKTO8WJDQDWRTUK5TETM3HS" localSheetId="18" hidden="1">#REF!</definedName>
    <definedName name="BExU0HKTO8WJDQDWRTUK5TETM3HS" hidden="1">#REF!</definedName>
    <definedName name="BExU0MTJQPE041ZN7H8UKGV6MZT7" localSheetId="18" hidden="1">#REF!</definedName>
    <definedName name="BExU0MTJQPE041ZN7H8UKGV6MZT7" hidden="1">#REF!</definedName>
    <definedName name="BExU0XB6XCXI4SZ92YEUFMW4TAXF" localSheetId="18" hidden="1">#REF!</definedName>
    <definedName name="BExU0XB6XCXI4SZ92YEUFMW4TAXF" hidden="1">#REF!</definedName>
    <definedName name="BExU0ZUUFYHLUK4M4E8GLGIBBNT0" localSheetId="18" hidden="1">#REF!</definedName>
    <definedName name="BExU0ZUUFYHLUK4M4E8GLGIBBNT0" hidden="1">#REF!</definedName>
    <definedName name="BExU147D6RPG6ZVTSXRKFSVRHSBG" localSheetId="18" hidden="1">#REF!</definedName>
    <definedName name="BExU147D6RPG6ZVTSXRKFSVRHSBG" hidden="1">#REF!</definedName>
    <definedName name="BExU16R10W1SOAPNG4CDJ01T7JRE" localSheetId="18" hidden="1">#REF!</definedName>
    <definedName name="BExU16R10W1SOAPNG4CDJ01T7JRE" hidden="1">#REF!</definedName>
    <definedName name="BExU17CKOR3GNIHDNVLH9L1IOJS9" localSheetId="18" hidden="1">#REF!</definedName>
    <definedName name="BExU17CKOR3GNIHDNVLH9L1IOJS9" hidden="1">#REF!</definedName>
    <definedName name="BExU1DHV15JIOYOXDDJLCPQWUF8Y" localSheetId="18" hidden="1">#REF!</definedName>
    <definedName name="BExU1DHV15JIOYOXDDJLCPQWUF8Y" hidden="1">#REF!</definedName>
    <definedName name="BExU1GXUTLRPJN4MRINLAPHSZQFG" localSheetId="18" hidden="1">#REF!</definedName>
    <definedName name="BExU1GXUTLRPJN4MRINLAPHSZQFG" hidden="1">#REF!</definedName>
    <definedName name="BExU1IL9AOHFO85BZB6S60DK3N8H" localSheetId="18" hidden="1">#REF!</definedName>
    <definedName name="BExU1IL9AOHFO85BZB6S60DK3N8H" hidden="1">#REF!</definedName>
    <definedName name="BExU1NOPS09CLFZL1O31RAF9BQNQ" localSheetId="18" hidden="1">#REF!</definedName>
    <definedName name="BExU1NOPS09CLFZL1O31RAF9BQNQ" hidden="1">#REF!</definedName>
    <definedName name="BExU1P6H60U4RWZFX1HYXV8Z6KI7" localSheetId="18" hidden="1">#REF!</definedName>
    <definedName name="BExU1P6H60U4RWZFX1HYXV8Z6KI7" hidden="1">#REF!</definedName>
    <definedName name="BExU1PH9MOEX1JZVZ3D5M9DXB191" localSheetId="18" hidden="1">#REF!</definedName>
    <definedName name="BExU1PH9MOEX1JZVZ3D5M9DXB191" hidden="1">#REF!</definedName>
    <definedName name="BExU1QZEEKJA35IMEOLOJ3ODX0ZA" localSheetId="18" hidden="1">#REF!</definedName>
    <definedName name="BExU1QZEEKJA35IMEOLOJ3ODX0ZA" hidden="1">#REF!</definedName>
    <definedName name="BExU1VRURIWWVJ95O40WA23LMTJD" localSheetId="18" hidden="1">#REF!</definedName>
    <definedName name="BExU1VRURIWWVJ95O40WA23LMTJD" hidden="1">#REF!</definedName>
    <definedName name="BExU24M8MKBQNO1RXU0IQ2PBN3F1" localSheetId="18" hidden="1">#REF!</definedName>
    <definedName name="BExU24M8MKBQNO1RXU0IQ2PBN3F1" hidden="1">#REF!</definedName>
    <definedName name="BExU2M5CK6XK55UIHDVYRXJJJRI4" localSheetId="18" hidden="1">#REF!</definedName>
    <definedName name="BExU2M5CK6XK55UIHDVYRXJJJRI4" hidden="1">#REF!</definedName>
    <definedName name="BExU2T1JA8VA37QX2DVLJLQAUW7W" localSheetId="18" hidden="1">#REF!</definedName>
    <definedName name="BExU2T1JA8VA37QX2DVLJLQAUW7W" hidden="1">#REF!</definedName>
    <definedName name="BExU2TXVT25ZTOFQAF6CM53Z1RLF" localSheetId="18" hidden="1">#REF!</definedName>
    <definedName name="BExU2TXVT25ZTOFQAF6CM53Z1RLF" hidden="1">#REF!</definedName>
    <definedName name="BExU2XZLYIU19G7358W5T9E87AFR" localSheetId="18" hidden="1">#REF!</definedName>
    <definedName name="BExU2XZLYIU19G7358W5T9E87AFR" hidden="1">#REF!</definedName>
    <definedName name="BExU33OMH5JZ904ICANETZ08X20J" localSheetId="18" hidden="1">#REF!</definedName>
    <definedName name="BExU33OMH5JZ904ICANETZ08X20J" hidden="1">#REF!</definedName>
    <definedName name="BExU3B66MCKJFSKT3HL8B5EJGVX0" localSheetId="18" hidden="1">#REF!</definedName>
    <definedName name="BExU3B66MCKJFSKT3HL8B5EJGVX0" hidden="1">#REF!</definedName>
    <definedName name="BExU3FIQME8CY7AIZPHINOQE8U4S" localSheetId="18" hidden="1">#REF!</definedName>
    <definedName name="BExU3FIQME8CY7AIZPHINOQE8U4S" hidden="1">#REF!</definedName>
    <definedName name="BExU3UNI9NR1RNZR07NSLSZMDOQQ" localSheetId="18" hidden="1">#REF!</definedName>
    <definedName name="BExU3UNI9NR1RNZR07NSLSZMDOQQ" hidden="1">#REF!</definedName>
    <definedName name="BExU401R18N6XKZKL7CNFOZQCM14" localSheetId="18" hidden="1">#REF!</definedName>
    <definedName name="BExU401R18N6XKZKL7CNFOZQCM14" hidden="1">#REF!</definedName>
    <definedName name="BExU42QVGY7TK39W1BIN6CDRG2OE" localSheetId="18" hidden="1">#REF!</definedName>
    <definedName name="BExU42QVGY7TK39W1BIN6CDRG2OE" hidden="1">#REF!</definedName>
    <definedName name="BExU44P2AEX6PD8VC4ISCROUCQSP" localSheetId="18" hidden="1">#REF!</definedName>
    <definedName name="BExU44P2AEX6PD8VC4ISCROUCQSP" hidden="1">#REF!</definedName>
    <definedName name="BExU47OZMS6TCWMEHHF0UCSFLLPI" localSheetId="18" hidden="1">#REF!</definedName>
    <definedName name="BExU47OZMS6TCWMEHHF0UCSFLLPI" hidden="1">#REF!</definedName>
    <definedName name="BExU4D36E8TXN0M8KSNGEAFYP4DQ" localSheetId="18" hidden="1">#REF!</definedName>
    <definedName name="BExU4D36E8TXN0M8KSNGEAFYP4DQ" hidden="1">#REF!</definedName>
    <definedName name="BExU4G31RRVLJ3AC6E1FNEFMXM3O" localSheetId="18" hidden="1">#REF!</definedName>
    <definedName name="BExU4G31RRVLJ3AC6E1FNEFMXM3O" hidden="1">#REF!</definedName>
    <definedName name="BExU4GDVLPUEWBA4MRYRTQAUNO7B" localSheetId="18" hidden="1">#REF!</definedName>
    <definedName name="BExU4GDVLPUEWBA4MRYRTQAUNO7B" hidden="1">#REF!</definedName>
    <definedName name="BExU4H4QVOMTUDXRKDNWMMIRSYHD" localSheetId="18" hidden="1">'[38]10.08.2 - 2008 Expense'!#REF!</definedName>
    <definedName name="BExU4H4QVOMTUDXRKDNWMMIRSYHD" hidden="1">'[38]10.08.2 - 2008 Expense'!#REF!</definedName>
    <definedName name="BExU4I148DA7PRCCISLWQ6ABXFK6" localSheetId="18" hidden="1">#REF!</definedName>
    <definedName name="BExU4I148DA7PRCCISLWQ6ABXFK6" hidden="1">#REF!</definedName>
    <definedName name="BExU4L101H2KQHVKCKQ4PBAWZV6K" localSheetId="18" hidden="1">#REF!</definedName>
    <definedName name="BExU4L101H2KQHVKCKQ4PBAWZV6K" hidden="1">#REF!</definedName>
    <definedName name="BExU4NA00RRRBGRT6TOB0MXZRCRZ" localSheetId="18" hidden="1">#REF!</definedName>
    <definedName name="BExU4NA00RRRBGRT6TOB0MXZRCRZ" hidden="1">#REF!</definedName>
    <definedName name="BExU51IFNZXPBDES28457LR8X60M" localSheetId="18" hidden="1">#REF!</definedName>
    <definedName name="BExU51IFNZXPBDES28457LR8X60M" hidden="1">#REF!</definedName>
    <definedName name="BExU529I6YHVOG83TJHWSILIQU1S" localSheetId="18" hidden="1">#REF!</definedName>
    <definedName name="BExU529I6YHVOG83TJHWSILIQU1S" hidden="1">#REF!</definedName>
    <definedName name="BExU57YCIKPRD8QWL6EU0YR3NG3J" localSheetId="18" hidden="1">#REF!</definedName>
    <definedName name="BExU57YCIKPRD8QWL6EU0YR3NG3J" hidden="1">#REF!</definedName>
    <definedName name="BExU5DSTBWXLN6E59B757KRWRI6E" localSheetId="18" hidden="1">#REF!</definedName>
    <definedName name="BExU5DSTBWXLN6E59B757KRWRI6E" hidden="1">#REF!</definedName>
    <definedName name="BExU5TDWM8NNDHYPQ7OQODTQ368A" localSheetId="18" hidden="1">#REF!</definedName>
    <definedName name="BExU5TDWM8NNDHYPQ7OQODTQ368A" hidden="1">#REF!</definedName>
    <definedName name="BExU5UQD0ZEWKNYDL4KL8VFIMNVH" localSheetId="18" hidden="1">#REF!</definedName>
    <definedName name="BExU5UQD0ZEWKNYDL4KL8VFIMNVH" hidden="1">#REF!</definedName>
    <definedName name="BExU5X4OX1V1XHS6WSSORVQPP6Z3" localSheetId="18" hidden="1">#REF!</definedName>
    <definedName name="BExU5X4OX1V1XHS6WSSORVQPP6Z3" hidden="1">#REF!</definedName>
    <definedName name="BExU5XVPARTFMRYHNUTBKDIL4UJN" localSheetId="18" hidden="1">#REF!</definedName>
    <definedName name="BExU5XVPARTFMRYHNUTBKDIL4UJN" hidden="1">#REF!</definedName>
    <definedName name="BExU66KMFBAP8JCVG9VM1RD1TNFF" localSheetId="18" hidden="1">#REF!</definedName>
    <definedName name="BExU66KMFBAP8JCVG9VM1RD1TNFF" hidden="1">#REF!</definedName>
    <definedName name="BExU68IOM3CB3TACNAE9565TW7SH" localSheetId="18" hidden="1">#REF!</definedName>
    <definedName name="BExU68IOM3CB3TACNAE9565TW7SH" hidden="1">#REF!</definedName>
    <definedName name="BExU6AM82KN21E82HMWVP3LWP9IL" localSheetId="18" hidden="1">#REF!</definedName>
    <definedName name="BExU6AM82KN21E82HMWVP3LWP9IL" hidden="1">#REF!</definedName>
    <definedName name="BExU6FEU1MRHU98R9YOJC5OKUJ6L" localSheetId="18" hidden="1">#REF!</definedName>
    <definedName name="BExU6FEU1MRHU98R9YOJC5OKUJ6L" hidden="1">#REF!</definedName>
    <definedName name="BExU6KIAJ663Y8W8QMU4HCF183DF" localSheetId="18" hidden="1">#REF!</definedName>
    <definedName name="BExU6KIAJ663Y8W8QMU4HCF183DF" hidden="1">#REF!</definedName>
    <definedName name="BExU6KT19B4PG6SHXFBGBPLM66KT" localSheetId="18" hidden="1">#REF!</definedName>
    <definedName name="BExU6KT19B4PG6SHXFBGBPLM66KT" hidden="1">#REF!</definedName>
    <definedName name="BExU6PAVKIOAIMQ9XQIHHF1SUAGO" localSheetId="18" hidden="1">#REF!</definedName>
    <definedName name="BExU6PAVKIOAIMQ9XQIHHF1SUAGO" hidden="1">#REF!</definedName>
    <definedName name="BExU6WXXC7SSQDMHSLUN5C2V4IYX" localSheetId="18" hidden="1">#REF!</definedName>
    <definedName name="BExU6WXXC7SSQDMHSLUN5C2V4IYX" hidden="1">#REF!</definedName>
    <definedName name="BExU73387E74XE8A9UKZLZNJYY65" localSheetId="18" hidden="1">#REF!</definedName>
    <definedName name="BExU73387E74XE8A9UKZLZNJYY65" hidden="1">#REF!</definedName>
    <definedName name="BExU76ZHCJM8I7VSICCMSTC33O6U" localSheetId="18" hidden="1">#REF!</definedName>
    <definedName name="BExU76ZHCJM8I7VSICCMSTC33O6U" hidden="1">#REF!</definedName>
    <definedName name="BExU7BBTUF8BQ42DSGM94X5TG5GF" localSheetId="18" hidden="1">#REF!</definedName>
    <definedName name="BExU7BBTUF8BQ42DSGM94X5TG5GF" hidden="1">#REF!</definedName>
    <definedName name="BExU7HH4EAHFQHT4AXKGWAWZP3I0" localSheetId="18" hidden="1">#REF!</definedName>
    <definedName name="BExU7HH4EAHFQHT4AXKGWAWZP3I0" hidden="1">#REF!</definedName>
    <definedName name="BExU7MF1ZVPDHOSMCAXOSYICHZ4I" localSheetId="18" hidden="1">#REF!</definedName>
    <definedName name="BExU7MF1ZVPDHOSMCAXOSYICHZ4I" hidden="1">#REF!</definedName>
    <definedName name="BExU7O2BJ6D5YCKEL6FD2EFCWYRX" localSheetId="18" hidden="1">#REF!</definedName>
    <definedName name="BExU7O2BJ6D5YCKEL6FD2EFCWYRX" hidden="1">#REF!</definedName>
    <definedName name="BExU7PKGGTU90XX4CKU6M5W0HTLN" localSheetId="18" hidden="1">#REF!</definedName>
    <definedName name="BExU7PKGGTU90XX4CKU6M5W0HTLN" hidden="1">#REF!</definedName>
    <definedName name="BExU7Q0JS9YIUKUPNSSAIDK2KJAV" localSheetId="18" hidden="1">#REF!</definedName>
    <definedName name="BExU7Q0JS9YIUKUPNSSAIDK2KJAV" hidden="1">#REF!</definedName>
    <definedName name="BExU7XNR6I6O94DKRLHQ1FWJ64S0" localSheetId="18" hidden="1">#REF!</definedName>
    <definedName name="BExU7XNR6I6O94DKRLHQ1FWJ64S0" hidden="1">#REF!</definedName>
    <definedName name="BExU80I6AE5OU7P7F5V7HWIZBJ4P" localSheetId="18" hidden="1">#REF!</definedName>
    <definedName name="BExU80I6AE5OU7P7F5V7HWIZBJ4P" hidden="1">#REF!</definedName>
    <definedName name="BExU86NB26MCPYIISZ36HADONGT2" localSheetId="18" hidden="1">#REF!</definedName>
    <definedName name="BExU86NB26MCPYIISZ36HADONGT2" hidden="1">#REF!</definedName>
    <definedName name="BExU885EZZNSZV3GP298UJ8LB7OL" localSheetId="18" hidden="1">#REF!</definedName>
    <definedName name="BExU885EZZNSZV3GP298UJ8LB7OL" hidden="1">#REF!</definedName>
    <definedName name="BExU8DZPVHN9IPBJG5ASDBCHVV6F" localSheetId="18" hidden="1">#REF!</definedName>
    <definedName name="BExU8DZPVHN9IPBJG5ASDBCHVV6F" hidden="1">#REF!</definedName>
    <definedName name="BExU8FSAUP9TUZ1NO9WXK80QPHWV" localSheetId="18" hidden="1">#REF!</definedName>
    <definedName name="BExU8FSAUP9TUZ1NO9WXK80QPHWV" hidden="1">#REF!</definedName>
    <definedName name="BExU8GOTU4Q7I3BF5S1PKOPIPIP8" localSheetId="18" hidden="1">#REF!</definedName>
    <definedName name="BExU8GOTU4Q7I3BF5S1PKOPIPIP8" hidden="1">#REF!</definedName>
    <definedName name="BExU8KFLAN778MBN93NYZB0FV30G" localSheetId="18" hidden="1">#REF!</definedName>
    <definedName name="BExU8KFLAN778MBN93NYZB0FV30G" hidden="1">#REF!</definedName>
    <definedName name="BExU8MDV8JYF9JHWAW4N09DMLGH5" localSheetId="18" hidden="1">#REF!</definedName>
    <definedName name="BExU8MDV8JYF9JHWAW4N09DMLGH5" hidden="1">#REF!</definedName>
    <definedName name="BExU8R0Z2JP4BSAIMCN5VNQZSAQV" localSheetId="18" hidden="1">#REF!</definedName>
    <definedName name="BExU8R0Z2JP4BSAIMCN5VNQZSAQV" hidden="1">#REF!</definedName>
    <definedName name="BExU8SO8VG1NKAASDL1AWU8VYF7J" localSheetId="18" hidden="1">#REF!</definedName>
    <definedName name="BExU8SO8VG1NKAASDL1AWU8VYF7J" hidden="1">#REF!</definedName>
    <definedName name="BExU8UX9JX3XLB47YZ8GFXE0V7R2" localSheetId="18" hidden="1">#REF!</definedName>
    <definedName name="BExU8UX9JX3XLB47YZ8GFXE0V7R2" hidden="1">#REF!</definedName>
    <definedName name="BExU91DC3DGKPZD6LTER2IRTF89C" localSheetId="18" hidden="1">#REF!</definedName>
    <definedName name="BExU91DC3DGKPZD6LTER2IRTF89C" hidden="1">#REF!</definedName>
    <definedName name="BExU91TEHJ9BOPW2I0PGCMVB2LIN" localSheetId="18" hidden="1">#REF!</definedName>
    <definedName name="BExU91TEHJ9BOPW2I0PGCMVB2LIN" hidden="1">#REF!</definedName>
    <definedName name="BExU935WUOV28D64L2EAFTLHA8XK" localSheetId="18" hidden="1">'[38]10.08.5 - 2008 Capital - TDBU'!#REF!</definedName>
    <definedName name="BExU935WUOV28D64L2EAFTLHA8XK" hidden="1">'[38]10.08.5 - 2008 Capital - TDBU'!#REF!</definedName>
    <definedName name="BExU96M1J7P9DZQ3S9H0C12KGYTW" localSheetId="18" hidden="1">#REF!</definedName>
    <definedName name="BExU96M1J7P9DZQ3S9H0C12KGYTW" hidden="1">#REF!</definedName>
    <definedName name="BExU9F05OR1GZ3057R6UL3WPEIYI" localSheetId="18" hidden="1">#REF!</definedName>
    <definedName name="BExU9F05OR1GZ3057R6UL3WPEIYI" hidden="1">#REF!</definedName>
    <definedName name="BExU9GCSO5YILIKG6VAHN13DL75K" localSheetId="18" hidden="1">#REF!</definedName>
    <definedName name="BExU9GCSO5YILIKG6VAHN13DL75K" hidden="1">#REF!</definedName>
    <definedName name="BExU9KJOZLO15N11MJVN782NFGJ0" localSheetId="18" hidden="1">#REF!</definedName>
    <definedName name="BExU9KJOZLO15N11MJVN782NFGJ0" hidden="1">#REF!</definedName>
    <definedName name="BExU9KUGSKLYR8ZI3DN6F833CK8A" localSheetId="18" hidden="1">#REF!</definedName>
    <definedName name="BExU9KUGSKLYR8ZI3DN6F833CK8A" hidden="1">#REF!</definedName>
    <definedName name="BExU9LG29XU2K1GNKRO4438JYQZE" localSheetId="18" hidden="1">#REF!</definedName>
    <definedName name="BExU9LG29XU2K1GNKRO4438JYQZE" hidden="1">#REF!</definedName>
    <definedName name="BExU9MHVU4RJY03HU20S53C4BQTJ" localSheetId="18" hidden="1">#REF!</definedName>
    <definedName name="BExU9MHVU4RJY03HU20S53C4BQTJ" hidden="1">#REF!</definedName>
    <definedName name="BExU9RW36I5Z6JIXUIUB3PJH86LT" localSheetId="18" hidden="1">#REF!</definedName>
    <definedName name="BExU9RW36I5Z6JIXUIUB3PJH86LT" hidden="1">#REF!</definedName>
    <definedName name="BExUA28AO7OWDG3H23Q0CL4B7BHW" localSheetId="18" hidden="1">#REF!</definedName>
    <definedName name="BExUA28AO7OWDG3H23Q0CL4B7BHW" hidden="1">#REF!</definedName>
    <definedName name="BExUA5O923FFNEBY8BPO1TU3QGBM" localSheetId="18" hidden="1">#REF!</definedName>
    <definedName name="BExUA5O923FFNEBY8BPO1TU3QGBM" hidden="1">#REF!</definedName>
    <definedName name="BExUA6Q4K25VH452AQ3ZIRBCMS61" localSheetId="18" hidden="1">#REF!</definedName>
    <definedName name="BExUA6Q4K25VH452AQ3ZIRBCMS61" hidden="1">#REF!</definedName>
    <definedName name="BExUA7MHC1RAILNC8XURIB3WHXK3" localSheetId="18" hidden="1">#REF!</definedName>
    <definedName name="BExUA7MHC1RAILNC8XURIB3WHXK3" hidden="1">#REF!</definedName>
    <definedName name="BExUAABKIIVOK3JUILTKGJVUPEQK" localSheetId="18" hidden="1">#REF!</definedName>
    <definedName name="BExUAABKIIVOK3JUILTKGJVUPEQK" hidden="1">#REF!</definedName>
    <definedName name="BExUAAH2D4VGVRIQGPJB00O9MFGA" localSheetId="18" hidden="1">#REF!</definedName>
    <definedName name="BExUAAH2D4VGVRIQGPJB00O9MFGA" hidden="1">#REF!</definedName>
    <definedName name="BExUABTJG7CHXQDBVDEEMHSVE1YY" localSheetId="18" hidden="1">'[38]10.08.5 - 2008 Capital - TDBU'!#REF!</definedName>
    <definedName name="BExUABTJG7CHXQDBVDEEMHSVE1YY" hidden="1">'[38]10.08.5 - 2008 Capital - TDBU'!#REF!</definedName>
    <definedName name="BExUAE7VUMCVDFX37BD0AFOQDTE3" localSheetId="18" hidden="1">#REF!</definedName>
    <definedName name="BExUAE7VUMCVDFX37BD0AFOQDTE3" hidden="1">#REF!</definedName>
    <definedName name="BExUAFV4JMBSM2SKBQL9NHL0NIBS" localSheetId="18" hidden="1">#REF!</definedName>
    <definedName name="BExUAFV4JMBSM2SKBQL9NHL0NIBS" hidden="1">#REF!</definedName>
    <definedName name="BExUAMWQODKBXMRH1QCMJLJBF8M7" localSheetId="18" hidden="1">#REF!</definedName>
    <definedName name="BExUAMWQODKBXMRH1QCMJLJBF8M7" hidden="1">#REF!</definedName>
    <definedName name="BExUAQYCACRL8UX675MZ2A0135PW" localSheetId="18" hidden="1">#REF!</definedName>
    <definedName name="BExUAQYCACRL8UX675MZ2A0135PW" hidden="1">#REF!</definedName>
    <definedName name="BExUAT7C2EA99VHS9U7OALH9YLZN" localSheetId="18" hidden="1">#REF!</definedName>
    <definedName name="BExUAT7C2EA99VHS9U7OALH9YLZN" hidden="1">#REF!</definedName>
    <definedName name="BExUAVAV8UKWKQ0K62SFQWUFUOTU" localSheetId="18" hidden="1">#REF!</definedName>
    <definedName name="BExUAVAV8UKWKQ0K62SFQWUFUOTU" hidden="1">#REF!</definedName>
    <definedName name="BExUAX8WS5OPVLCDXRGKTU2QMTFO" localSheetId="18" hidden="1">#REF!</definedName>
    <definedName name="BExUAX8WS5OPVLCDXRGKTU2QMTFO" hidden="1">#REF!</definedName>
    <definedName name="BExUB8HLEXSBVPZ5AXNQEK96F1N4" localSheetId="18" hidden="1">#REF!</definedName>
    <definedName name="BExUB8HLEXSBVPZ5AXNQEK96F1N4" hidden="1">#REF!</definedName>
    <definedName name="BExUB9U3LH9RE0L0C9VDXHG4Z0CT" localSheetId="18" hidden="1">#REF!</definedName>
    <definedName name="BExUB9U3LH9RE0L0C9VDXHG4Z0CT" hidden="1">#REF!</definedName>
    <definedName name="BExUBCDVZIEA7YT0LPSMHL5ZSERQ" localSheetId="18" hidden="1">#REF!</definedName>
    <definedName name="BExUBCDVZIEA7YT0LPSMHL5ZSERQ" hidden="1">#REF!</definedName>
    <definedName name="BExUBKXBUCN760QYU7Q8GESBWOQH" localSheetId="18" hidden="1">#REF!</definedName>
    <definedName name="BExUBKXBUCN760QYU7Q8GESBWOQH" hidden="1">#REF!</definedName>
    <definedName name="BExUBL83ED0P076RN9RJ8P1MZ299" localSheetId="18" hidden="1">#REF!</definedName>
    <definedName name="BExUBL83ED0P076RN9RJ8P1MZ299" hidden="1">#REF!</definedName>
    <definedName name="BExUBS9LHCDLBL7S3ZNT91B3T5I9" localSheetId="18" hidden="1">#REF!</definedName>
    <definedName name="BExUBS9LHCDLBL7S3ZNT91B3T5I9" hidden="1">#REF!</definedName>
    <definedName name="BExUBZB72GX583YHAMJJC3QGV1EZ" localSheetId="18" hidden="1">#REF!</definedName>
    <definedName name="BExUBZB72GX583YHAMJJC3QGV1EZ" hidden="1">#REF!</definedName>
    <definedName name="BExUC4EMUM9S63KSY0LLQUAGWJ1A" localSheetId="18" hidden="1">#REF!</definedName>
    <definedName name="BExUC4EMUM9S63KSY0LLQUAGWJ1A" hidden="1">#REF!</definedName>
    <definedName name="BExUC623BDYEODBN0N4DO6PJQ7NU" localSheetId="18" hidden="1">#REF!</definedName>
    <definedName name="BExUC623BDYEODBN0N4DO6PJQ7NU" hidden="1">#REF!</definedName>
    <definedName name="BExUC8WH8TCKBB5313JGYYQ1WFLT" localSheetId="18" hidden="1">#REF!</definedName>
    <definedName name="BExUC8WH8TCKBB5313JGYYQ1WFLT" hidden="1">#REF!</definedName>
    <definedName name="BExUCFCDK6SPH86I6STXX8X3WMC4" localSheetId="18" hidden="1">#REF!</definedName>
    <definedName name="BExUCFCDK6SPH86I6STXX8X3WMC4" hidden="1">#REF!</definedName>
    <definedName name="BExUCI1NZNPIHC2T0GUIENNZVCNG" localSheetId="18" hidden="1">#REF!</definedName>
    <definedName name="BExUCI1NZNPIHC2T0GUIENNZVCNG" hidden="1">#REF!</definedName>
    <definedName name="BExUCLC6AQ5KR6LXSAXV4QQ8ASVG" localSheetId="18" hidden="1">#REF!</definedName>
    <definedName name="BExUCLC6AQ5KR6LXSAXV4QQ8ASVG" hidden="1">#REF!</definedName>
    <definedName name="BExUCPOPUZEN1BYI6PPSAUKQPXP4" localSheetId="18" hidden="1">#REF!</definedName>
    <definedName name="BExUCPOPUZEN1BYI6PPSAUKQPXP4" hidden="1">#REF!</definedName>
    <definedName name="BExUCQL36TCLIPO8DEYYYFQLM20S" localSheetId="18" hidden="1">#REF!</definedName>
    <definedName name="BExUCQL36TCLIPO8DEYYYFQLM20S" hidden="1">#REF!</definedName>
    <definedName name="BExUD4IOJ12X3PJG5WXNNGDRCKAP" localSheetId="18" hidden="1">#REF!</definedName>
    <definedName name="BExUD4IOJ12X3PJG5WXNNGDRCKAP" hidden="1">#REF!</definedName>
    <definedName name="BExUD77TM7LZ8CRP774MLVLQMHJF" localSheetId="18" hidden="1">#REF!</definedName>
    <definedName name="BExUD77TM7LZ8CRP774MLVLQMHJF" hidden="1">#REF!</definedName>
    <definedName name="BExUD9WX9BWK72UWVSLYZJLAY5VY" localSheetId="18" hidden="1">#REF!</definedName>
    <definedName name="BExUD9WX9BWK72UWVSLYZJLAY5VY" hidden="1">#REF!</definedName>
    <definedName name="BExUDBEUJH9IACZDBL1VAUWPG0QW" localSheetId="18" hidden="1">#REF!</definedName>
    <definedName name="BExUDBEUJH9IACZDBL1VAUWPG0QW" hidden="1">#REF!</definedName>
    <definedName name="BExUDEV0CYVO7Y5IQQBEJ6FUY9S6" localSheetId="18" hidden="1">#REF!</definedName>
    <definedName name="BExUDEV0CYVO7Y5IQQBEJ6FUY9S6" hidden="1">#REF!</definedName>
    <definedName name="BExUDWOXQGIZW0EAIIYLQUPXF8YV" localSheetId="18" hidden="1">#REF!</definedName>
    <definedName name="BExUDWOXQGIZW0EAIIYLQUPXF8YV" hidden="1">#REF!</definedName>
    <definedName name="BExUDXAIC17W1FUU8Z10XUAVB7CS" localSheetId="18" hidden="1">#REF!</definedName>
    <definedName name="BExUDXAIC17W1FUU8Z10XUAVB7CS" hidden="1">#REF!</definedName>
    <definedName name="BExUE5OMY7OAJQ9WR8C8HG311ORP" localSheetId="18" hidden="1">#REF!</definedName>
    <definedName name="BExUE5OMY7OAJQ9WR8C8HG311ORP" hidden="1">#REF!</definedName>
    <definedName name="BExUEBZ76MLA94L1R8NG6162LJJC" localSheetId="18" hidden="1">#REF!</definedName>
    <definedName name="BExUEBZ76MLA94L1R8NG6162LJJC" hidden="1">#REF!</definedName>
    <definedName name="BExUEFKOQWXXGRNLAOJV2BJ66UB8" localSheetId="18" hidden="1">#REF!</definedName>
    <definedName name="BExUEFKOQWXXGRNLAOJV2BJ66UB8" hidden="1">#REF!</definedName>
    <definedName name="BExUEJGX3OQQP5KFRJSRCZ70EI9V" localSheetId="18" hidden="1">#REF!</definedName>
    <definedName name="BExUEJGX3OQQP5KFRJSRCZ70EI9V" hidden="1">#REF!</definedName>
    <definedName name="BExUEYR71COFS2X8PDNU21IPMQEU" localSheetId="18" hidden="1">#REF!</definedName>
    <definedName name="BExUEYR71COFS2X8PDNU21IPMQEU" hidden="1">#REF!</definedName>
    <definedName name="BExVPRLJ9I6RX45EDVFSQGCPJSOK" localSheetId="18" hidden="1">#REF!</definedName>
    <definedName name="BExVPRLJ9I6RX45EDVFSQGCPJSOK" hidden="1">#REF!</definedName>
    <definedName name="BExVRQXGAYDXW65J1WQ66FUBU3MG" localSheetId="18" hidden="1">#REF!</definedName>
    <definedName name="BExVRQXGAYDXW65J1WQ66FUBU3MG" hidden="1">#REF!</definedName>
    <definedName name="BExVRT0Z04GVD2DWPCG83NW0VCB8" localSheetId="18" hidden="1">#REF!</definedName>
    <definedName name="BExVRT0Z04GVD2DWPCG83NW0VCB8" hidden="1">#REF!</definedName>
    <definedName name="BExVS6TC2D1M7WMNFJPY1Q5XO46F" localSheetId="18" hidden="1">#REF!</definedName>
    <definedName name="BExVS6TC2D1M7WMNFJPY1Q5XO46F" hidden="1">#REF!</definedName>
    <definedName name="BExVSL787C8E4HFQZ2NVLT35I2XV" localSheetId="18" hidden="1">#REF!</definedName>
    <definedName name="BExVSL787C8E4HFQZ2NVLT35I2XV" hidden="1">#REF!</definedName>
    <definedName name="BExVSP8QTS4AC4LXZ1NVOUOFOBPH" localSheetId="18" hidden="1">#REF!</definedName>
    <definedName name="BExVSP8QTS4AC4LXZ1NVOUOFOBPH" hidden="1">#REF!</definedName>
    <definedName name="BExVSTFTVV14SFGHQUOJL5SQ5TX9" localSheetId="18" hidden="1">#REF!</definedName>
    <definedName name="BExVSTFTVV14SFGHQUOJL5SQ5TX9" hidden="1">#REF!</definedName>
    <definedName name="BExVT3MPE8LQ5JFN3HQIFKSQ80U4" localSheetId="18" hidden="1">#REF!</definedName>
    <definedName name="BExVT3MPE8LQ5JFN3HQIFKSQ80U4" hidden="1">#REF!</definedName>
    <definedName name="BExVT7TRK3NZHPME2TFBXOF1WBR9" localSheetId="18" hidden="1">#REF!</definedName>
    <definedName name="BExVT7TRK3NZHPME2TFBXOF1WBR9" hidden="1">#REF!</definedName>
    <definedName name="BExVT9H0R0T7WGQAAC0HABMG54YM" localSheetId="18" hidden="1">#REF!</definedName>
    <definedName name="BExVT9H0R0T7WGQAAC0HABMG54YM" hidden="1">#REF!</definedName>
    <definedName name="BExVTCMDDEDGLUIMUU6BSFHEWTOP" localSheetId="18" hidden="1">#REF!</definedName>
    <definedName name="BExVTCMDDEDGLUIMUU6BSFHEWTOP" hidden="1">#REF!</definedName>
    <definedName name="BExVTCMDQMLKRA2NQR72XU6Y54IK" localSheetId="18" hidden="1">#REF!</definedName>
    <definedName name="BExVTCMDQMLKRA2NQR72XU6Y54IK" hidden="1">#REF!</definedName>
    <definedName name="BExVTCRV8FQ5U9OYWWL44N6KFNHU" localSheetId="18" hidden="1">#REF!</definedName>
    <definedName name="BExVTCRV8FQ5U9OYWWL44N6KFNHU" hidden="1">#REF!</definedName>
    <definedName name="BExVTNESHPVG0A0KZ7BRX26MS0PF" localSheetId="18" hidden="1">#REF!</definedName>
    <definedName name="BExVTNESHPVG0A0KZ7BRX26MS0PF" hidden="1">#REF!</definedName>
    <definedName name="BExVTTJVTNRSBHBTUZ78WG2JM5MK" localSheetId="18" hidden="1">#REF!</definedName>
    <definedName name="BExVTTJVTNRSBHBTUZ78WG2JM5MK" hidden="1">#REF!</definedName>
    <definedName name="BExVTXLMYR87BC04D1ERALPUFVPG" localSheetId="18" hidden="1">#REF!</definedName>
    <definedName name="BExVTXLMYR87BC04D1ERALPUFVPG" hidden="1">#REF!</definedName>
    <definedName name="BExVUEJ63CBM9VJMNW3RSE919GDN" localSheetId="18" hidden="1">#REF!</definedName>
    <definedName name="BExVUEJ63CBM9VJMNW3RSE919GDN" hidden="1">#REF!</definedName>
    <definedName name="BExVUKZ8B9WB4BOZ2U77BLN0FQMO" localSheetId="18" hidden="1">#REF!</definedName>
    <definedName name="BExVUKZ8B9WB4BOZ2U77BLN0FQMO" hidden="1">#REF!</definedName>
    <definedName name="BExVUL9V3H8ZF6Y72LQBBN639YAA" localSheetId="18" hidden="1">#REF!</definedName>
    <definedName name="BExVUL9V3H8ZF6Y72LQBBN639YAA" hidden="1">#REF!</definedName>
    <definedName name="BExVULFDJFCNRI6ITVSJ20MEQ4RF" localSheetId="18" hidden="1">#REF!</definedName>
    <definedName name="BExVULFDJFCNRI6ITVSJ20MEQ4RF" hidden="1">#REF!</definedName>
    <definedName name="BExVV5T14N2HZIK7HQ4P2KG09U0J" localSheetId="18" hidden="1">#REF!</definedName>
    <definedName name="BExVV5T14N2HZIK7HQ4P2KG09U0J" hidden="1">#REF!</definedName>
    <definedName name="BExVV7R410VYLADLX9LNG63ID6H1" localSheetId="18" hidden="1">#REF!</definedName>
    <definedName name="BExVV7R410VYLADLX9LNG63ID6H1" hidden="1">#REF!</definedName>
    <definedName name="BExVV7WJSYFYP74SNAXSODTGHMLZ" localSheetId="18" hidden="1">#REF!</definedName>
    <definedName name="BExVV7WJSYFYP74SNAXSODTGHMLZ" hidden="1">#REF!</definedName>
    <definedName name="BExVVCEED4JEKF59OV0G3T4XFMFO" localSheetId="18" hidden="1">#REF!</definedName>
    <definedName name="BExVVCEED4JEKF59OV0G3T4XFMFO" hidden="1">#REF!</definedName>
    <definedName name="BExVVNMYEAFCCP9QT0J8H252JWD9" localSheetId="18" hidden="1">'[38]10.08.5 - 2008 Capital - TDBU'!#REF!</definedName>
    <definedName name="BExVVNMYEAFCCP9QT0J8H252JWD9" hidden="1">'[38]10.08.5 - 2008 Capital - TDBU'!#REF!</definedName>
    <definedName name="BExVVPFO2J7FMSRPD36909HN4BZJ" localSheetId="18" hidden="1">#REF!</definedName>
    <definedName name="BExVVPFO2J7FMSRPD36909HN4BZJ" hidden="1">#REF!</definedName>
    <definedName name="BExVVQ19AQ3VCARJOC38SF7OYE9Y" localSheetId="18" hidden="1">#REF!</definedName>
    <definedName name="BExVVQ19AQ3VCARJOC38SF7OYE9Y" hidden="1">#REF!</definedName>
    <definedName name="BExVVQ19TAECID45CS4HXT1RD3AQ" localSheetId="18" hidden="1">#REF!</definedName>
    <definedName name="BExVVQ19TAECID45CS4HXT1RD3AQ" hidden="1">#REF!</definedName>
    <definedName name="BExVW0Z6US3NTJHJDYWIZB98DPUY" localSheetId="18" hidden="1">'[38]10.08.3 - 2008 Expense - TDBU'!#REF!</definedName>
    <definedName name="BExVW0Z6US3NTJHJDYWIZB98DPUY" hidden="1">'[38]10.08.3 - 2008 Expense - TDBU'!#REF!</definedName>
    <definedName name="BExVW1Q2P0JOW0VUQZZGZKEGMFKS" localSheetId="18" hidden="1">#REF!</definedName>
    <definedName name="BExVW1Q2P0JOW0VUQZZGZKEGMFKS" hidden="1">#REF!</definedName>
    <definedName name="BExVW3YV5XGIVJ97UUPDJGJ2P15B" localSheetId="18" hidden="1">#REF!</definedName>
    <definedName name="BExVW3YV5XGIVJ97UUPDJGJ2P15B" hidden="1">#REF!</definedName>
    <definedName name="BExVW5X571GEYR5SCU1Z2DHKWM79" localSheetId="18" hidden="1">#REF!</definedName>
    <definedName name="BExVW5X571GEYR5SCU1Z2DHKWM79" hidden="1">#REF!</definedName>
    <definedName name="BExVW6YTKA098AF57M4PHNQ54XMH" localSheetId="18" hidden="1">#REF!</definedName>
    <definedName name="BExVW6YTKA098AF57M4PHNQ54XMH" hidden="1">#REF!</definedName>
    <definedName name="BExVWINKCH0V0NUWH363SMXAZE62" localSheetId="18" hidden="1">#REF!</definedName>
    <definedName name="BExVWINKCH0V0NUWH363SMXAZE62" hidden="1">#REF!</definedName>
    <definedName name="BExVWTG1XJY59HT2TMMJM4S3G1YT" localSheetId="18" hidden="1">#REF!</definedName>
    <definedName name="BExVWTG1XJY59HT2TMMJM4S3G1YT" hidden="1">#REF!</definedName>
    <definedName name="BExVWYU8EK669NP172GEIGCTVPPA" localSheetId="18" hidden="1">#REF!</definedName>
    <definedName name="BExVWYU8EK669NP172GEIGCTVPPA" hidden="1">#REF!</definedName>
    <definedName name="BExVX3MVJ0GHWPP1EL59ZQNKMX0B" localSheetId="18" hidden="1">#REF!</definedName>
    <definedName name="BExVX3MVJ0GHWPP1EL59ZQNKMX0B" hidden="1">#REF!</definedName>
    <definedName name="BExVX3XN2DRJKL8EDBIG58RYQ36R" localSheetId="18" hidden="1">#REF!</definedName>
    <definedName name="BExVX3XN2DRJKL8EDBIG58RYQ36R" hidden="1">#REF!</definedName>
    <definedName name="BExVXDZ63PUART77BBR5SI63TPC6" localSheetId="18" hidden="1">#REF!</definedName>
    <definedName name="BExVXDZ63PUART77BBR5SI63TPC6" hidden="1">#REF!</definedName>
    <definedName name="BExVXHKI6LFYMGWISMPACMO247HL" localSheetId="18" hidden="1">#REF!</definedName>
    <definedName name="BExVXHKI6LFYMGWISMPACMO247HL" hidden="1">#REF!</definedName>
    <definedName name="BExVXL0O69U12CDKBFJOPW4R1P2N" localSheetId="18" hidden="1">#REF!</definedName>
    <definedName name="BExVXL0O69U12CDKBFJOPW4R1P2N" hidden="1">#REF!</definedName>
    <definedName name="BExVXLX2BZ5EF2X6R41BTKRJR1NM" localSheetId="18" hidden="1">#REF!</definedName>
    <definedName name="BExVXLX2BZ5EF2X6R41BTKRJR1NM" hidden="1">#REF!</definedName>
    <definedName name="BExVXTK9AEYZ4I2G1G36EB5LBSYN" localSheetId="18" hidden="1">#REF!</definedName>
    <definedName name="BExVXTK9AEYZ4I2G1G36EB5LBSYN" hidden="1">#REF!</definedName>
    <definedName name="BExVY11V7U1SAY4QKYE0PBSPD7LW" localSheetId="18" hidden="1">#REF!</definedName>
    <definedName name="BExVY11V7U1SAY4QKYE0PBSPD7LW" hidden="1">#REF!</definedName>
    <definedName name="BExVY1SV37DL5YU59HS4IG3VBCP4" localSheetId="18" hidden="1">#REF!</definedName>
    <definedName name="BExVY1SV37DL5YU59HS4IG3VBCP4" hidden="1">#REF!</definedName>
    <definedName name="BExVY3WFGJKSQA08UF9NCMST928Y" localSheetId="18" hidden="1">#REF!</definedName>
    <definedName name="BExVY3WFGJKSQA08UF9NCMST928Y" hidden="1">#REF!</definedName>
    <definedName name="BExVY954UOEVQEIC5OFO4NEWVKAQ" localSheetId="18" hidden="1">#REF!</definedName>
    <definedName name="BExVY954UOEVQEIC5OFO4NEWVKAQ" hidden="1">#REF!</definedName>
    <definedName name="BExVYDC7HTM8F61S3XN21YNDDND2" localSheetId="18" hidden="1">#REF!</definedName>
    <definedName name="BExVYDC7HTM8F61S3XN21YNDDND2" hidden="1">#REF!</definedName>
    <definedName name="BExVYFFR4A093PVY6PMSQTBJDM7M" localSheetId="18" hidden="1">#REF!</definedName>
    <definedName name="BExVYFFR4A093PVY6PMSQTBJDM7M" hidden="1">#REF!</definedName>
    <definedName name="BExVYFL875EZ1Y283MJDADGHT55S" localSheetId="18" hidden="1">'[38]10.08.2 - 2008 Expense'!#REF!</definedName>
    <definedName name="BExVYFL875EZ1Y283MJDADGHT55S" hidden="1">'[38]10.08.2 - 2008 Expense'!#REF!</definedName>
    <definedName name="BExVYHDYIV5397LC02V4FEP8VD6W" localSheetId="18" hidden="1">#REF!</definedName>
    <definedName name="BExVYHDYIV5397LC02V4FEP8VD6W" hidden="1">#REF!</definedName>
    <definedName name="BExVYJXKYUCSEU1BZ19KSB39VXMD" localSheetId="18" hidden="1">#REF!</definedName>
    <definedName name="BExVYJXKYUCSEU1BZ19KSB39VXMD" hidden="1">#REF!</definedName>
    <definedName name="BExVYOVIZDA18YIQ0A30Q052PCAK" localSheetId="18" hidden="1">#REF!</definedName>
    <definedName name="BExVYOVIZDA18YIQ0A30Q052PCAK" hidden="1">#REF!</definedName>
    <definedName name="BExVYQIXPEM6J4JVP78BRHIC05PV" localSheetId="18" hidden="1">#REF!</definedName>
    <definedName name="BExVYQIXPEM6J4JVP78BRHIC05PV" hidden="1">#REF!</definedName>
    <definedName name="BExVYR9UQJ26G3DMTP1TIAG98DRS" localSheetId="18" hidden="1">#REF!</definedName>
    <definedName name="BExVYR9UQJ26G3DMTP1TIAG98DRS" hidden="1">#REF!</definedName>
    <definedName name="BExVYVGWN7SONLVDH9WJ2F1JS264" localSheetId="18" hidden="1">#REF!</definedName>
    <definedName name="BExVYVGWN7SONLVDH9WJ2F1JS264" hidden="1">#REF!</definedName>
    <definedName name="BExVZ9EO732IK6MNMG17Y1EFTJQC" localSheetId="18" hidden="1">#REF!</definedName>
    <definedName name="BExVZ9EO732IK6MNMG17Y1EFTJQC" hidden="1">#REF!</definedName>
    <definedName name="BExVZB1Y5J4UL2LKK0363EU7GIJ1" localSheetId="18" hidden="1">#REF!</definedName>
    <definedName name="BExVZB1Y5J4UL2LKK0363EU7GIJ1" hidden="1">#REF!</definedName>
    <definedName name="BExVZJQVO5LQ0BJH5JEN5NOBIAF6" localSheetId="18" hidden="1">#REF!</definedName>
    <definedName name="BExVZJQVO5LQ0BJH5JEN5NOBIAF6" hidden="1">#REF!</definedName>
    <definedName name="BExVZNXWS91RD7NXV5NE2R3C8WW7" localSheetId="18" hidden="1">#REF!</definedName>
    <definedName name="BExVZNXWS91RD7NXV5NE2R3C8WW7" hidden="1">#REF!</definedName>
    <definedName name="BExW0386REQRCQCVT9BCX80UPTRY" localSheetId="18" hidden="1">#REF!</definedName>
    <definedName name="BExW0386REQRCQCVT9BCX80UPTRY" hidden="1">#REF!</definedName>
    <definedName name="BExW05XB61VWY09SYF60QOK8TPYX" localSheetId="18" hidden="1">#REF!</definedName>
    <definedName name="BExW05XB61VWY09SYF60QOK8TPYX" hidden="1">#REF!</definedName>
    <definedName name="BExW06IWPRMJLGPZWY6KNMR28VMQ" localSheetId="18" hidden="1">'[38]10.08.5 - 2008 Capital - TDBU'!#REF!</definedName>
    <definedName name="BExW06IWPRMJLGPZWY6KNMR28VMQ" hidden="1">'[38]10.08.5 - 2008 Capital - TDBU'!#REF!</definedName>
    <definedName name="BExW08MEDLGNM5Z5KYW1HQXCBUR6" localSheetId="18" hidden="1">#REF!</definedName>
    <definedName name="BExW08MEDLGNM5Z5KYW1HQXCBUR6" hidden="1">#REF!</definedName>
    <definedName name="BExW0CIO5SH0TQLZQ1VMKX3JZ7NW" localSheetId="18" hidden="1">#REF!</definedName>
    <definedName name="BExW0CIO5SH0TQLZQ1VMKX3JZ7NW" hidden="1">#REF!</definedName>
    <definedName name="BExW0FYP4WXY71CYUG40SUBG9UWU" localSheetId="18" hidden="1">#REF!</definedName>
    <definedName name="BExW0FYP4WXY71CYUG40SUBG9UWU" hidden="1">#REF!</definedName>
    <definedName name="BExW0RI61B4VV0ARXTFVBAWRA1C5" localSheetId="18" hidden="1">#REF!</definedName>
    <definedName name="BExW0RI61B4VV0ARXTFVBAWRA1C5" hidden="1">#REF!</definedName>
    <definedName name="BExW0VZZ6WSKCTPUWLYP7VEYJM10" localSheetId="18" hidden="1">#REF!</definedName>
    <definedName name="BExW0VZZ6WSKCTPUWLYP7VEYJM10" hidden="1">#REF!</definedName>
    <definedName name="BExW0ZFYUNZUIMD4ETNZWCS9T0CT" localSheetId="18" hidden="1">#REF!</definedName>
    <definedName name="BExW0ZFYUNZUIMD4ETNZWCS9T0CT" hidden="1">#REF!</definedName>
    <definedName name="BExW1BVUYQTKMOR56MW7RVRX4L1L" localSheetId="18" hidden="1">#REF!</definedName>
    <definedName name="BExW1BVUYQTKMOR56MW7RVRX4L1L" hidden="1">#REF!</definedName>
    <definedName name="BExW1F1220628FOMTW5UAATHRJHK" localSheetId="18" hidden="1">#REF!</definedName>
    <definedName name="BExW1F1220628FOMTW5UAATHRJHK" hidden="1">#REF!</definedName>
    <definedName name="BExW1K4I0JZH96X4HFQY6YAMIG60" localSheetId="18" hidden="1">#REF!</definedName>
    <definedName name="BExW1K4I0JZH96X4HFQY6YAMIG60" hidden="1">#REF!</definedName>
    <definedName name="BExW1TKA0Z9OP2DTG50GZR5EG8C7" localSheetId="18" hidden="1">#REF!</definedName>
    <definedName name="BExW1TKA0Z9OP2DTG50GZR5EG8C7" hidden="1">#REF!</definedName>
    <definedName name="BExW1U0JLKQ094DW5MMOI8UHO09V" localSheetId="18" hidden="1">#REF!</definedName>
    <definedName name="BExW1U0JLKQ094DW5MMOI8UHO09V" hidden="1">#REF!</definedName>
    <definedName name="BExW1WUZ349YPJVAKCEJO07L4NFW" localSheetId="18" hidden="1">#REF!</definedName>
    <definedName name="BExW1WUZ349YPJVAKCEJO07L4NFW" hidden="1">#REF!</definedName>
    <definedName name="BExW21T2WD1YDR47I9BWVRGJZMKW" localSheetId="18" hidden="1">'[38]10.08.3 - 2008 Expense - TDBU'!#REF!</definedName>
    <definedName name="BExW21T2WD1YDR47I9BWVRGJZMKW" hidden="1">'[38]10.08.3 - 2008 Expense - TDBU'!#REF!</definedName>
    <definedName name="BExW24NI0GQA13RVEGFK7ISS512B" localSheetId="18" hidden="1">#REF!</definedName>
    <definedName name="BExW24NI0GQA13RVEGFK7ISS512B" hidden="1">#REF!</definedName>
    <definedName name="BExW283NP9D366XFPXLGSCI5UB0L" localSheetId="18" hidden="1">#REF!</definedName>
    <definedName name="BExW283NP9D366XFPXLGSCI5UB0L" hidden="1">#REF!</definedName>
    <definedName name="BExW2F54PEPPIGMV5I4XLXMKJOTG" localSheetId="18" hidden="1">#REF!</definedName>
    <definedName name="BExW2F54PEPPIGMV5I4XLXMKJOTG" hidden="1">#REF!</definedName>
    <definedName name="BExW2H3C8WJSBW5FGTFKVDVJC4CL" localSheetId="18" hidden="1">#REF!</definedName>
    <definedName name="BExW2H3C8WJSBW5FGTFKVDVJC4CL" hidden="1">#REF!</definedName>
    <definedName name="BExW2MSCKPGF5K3I7TL4KF5ISUOL" localSheetId="18" hidden="1">#REF!</definedName>
    <definedName name="BExW2MSCKPGF5K3I7TL4KF5ISUOL" hidden="1">#REF!</definedName>
    <definedName name="BExW2SMO90FU9W8DVVES6Q4E6BZR" localSheetId="18" hidden="1">#REF!</definedName>
    <definedName name="BExW2SMO90FU9W8DVVES6Q4E6BZR" hidden="1">#REF!</definedName>
    <definedName name="BExW2V0ZEMESP2BVDJGZFBJOIOIQ" localSheetId="18" hidden="1">'[38]10.08.5 - 2008 Capital - TDBU'!#REF!</definedName>
    <definedName name="BExW2V0ZEMESP2BVDJGZFBJOIOIQ" hidden="1">'[38]10.08.5 - 2008 Capital - TDBU'!#REF!</definedName>
    <definedName name="BExW36V9N91OHCUMGWJQL3I5P4JK" localSheetId="18" hidden="1">#REF!</definedName>
    <definedName name="BExW36V9N91OHCUMGWJQL3I5P4JK" hidden="1">#REF!</definedName>
    <definedName name="BExW3EIBA1J9Q9NA9VCGZGRS8WV7" localSheetId="18" hidden="1">#REF!</definedName>
    <definedName name="BExW3EIBA1J9Q9NA9VCGZGRS8WV7" hidden="1">#REF!</definedName>
    <definedName name="BExW3FEO8FI8N6AGQKYEG4SQVJWB" localSheetId="18" hidden="1">#REF!</definedName>
    <definedName name="BExW3FEO8FI8N6AGQKYEG4SQVJWB" hidden="1">#REF!</definedName>
    <definedName name="BExW3GB28STOMJUSZEIA7YKYNS4Y" localSheetId="18" hidden="1">#REF!</definedName>
    <definedName name="BExW3GB28STOMJUSZEIA7YKYNS4Y" hidden="1">#REF!</definedName>
    <definedName name="BExW3T1K638HT5E0Y8MMK108P5JT" localSheetId="18" hidden="1">#REF!</definedName>
    <definedName name="BExW3T1K638HT5E0Y8MMK108P5JT" hidden="1">#REF!</definedName>
    <definedName name="BExW4217ZHL9VO39POSTJOD090WU" localSheetId="18" hidden="1">#REF!</definedName>
    <definedName name="BExW4217ZHL9VO39POSTJOD090WU" hidden="1">#REF!</definedName>
    <definedName name="BExW4GPW71EBF8XPS2QGVQHBCDX3" localSheetId="18" hidden="1">#REF!</definedName>
    <definedName name="BExW4GPW71EBF8XPS2QGVQHBCDX3" hidden="1">#REF!</definedName>
    <definedName name="BExW4JKC5837JBPCOJV337ZVYYY3" localSheetId="18" hidden="1">#REF!</definedName>
    <definedName name="BExW4JKC5837JBPCOJV337ZVYYY3" hidden="1">#REF!</definedName>
    <definedName name="BExW4MPQ2JLA196HW39IPT3Q6JVK" localSheetId="18" hidden="1">#REF!</definedName>
    <definedName name="BExW4MPQ2JLA196HW39IPT3Q6JVK" hidden="1">#REF!</definedName>
    <definedName name="BExW4MV5UH4OKNB95Q2AO7LFASBP" localSheetId="18" hidden="1">#REF!</definedName>
    <definedName name="BExW4MV5UH4OKNB95Q2AO7LFASBP" hidden="1">#REF!</definedName>
    <definedName name="BExW4QR9FV9MP5K610THBSM51RYO" localSheetId="18" hidden="1">#REF!</definedName>
    <definedName name="BExW4QR9FV9MP5K610THBSM51RYO" hidden="1">#REF!</definedName>
    <definedName name="BExW4T5M43NPIJS54VL6SZAENBOE" localSheetId="18" hidden="1">#REF!</definedName>
    <definedName name="BExW4T5M43NPIJS54VL6SZAENBOE" hidden="1">#REF!</definedName>
    <definedName name="BExW4Z029R9E19ZENN3WEA3VDAD1" localSheetId="18" hidden="1">#REF!</definedName>
    <definedName name="BExW4Z029R9E19ZENN3WEA3VDAD1" hidden="1">#REF!</definedName>
    <definedName name="BExW51EDOYXJBXR5AFJCYTA7JI06" localSheetId="18" hidden="1">#REF!</definedName>
    <definedName name="BExW51EDOYXJBXR5AFJCYTA7JI06" hidden="1">#REF!</definedName>
    <definedName name="BExW5AZNT6IAZGNF2C879ODHY1B8" localSheetId="18" hidden="1">#REF!</definedName>
    <definedName name="BExW5AZNT6IAZGNF2C879ODHY1B8" hidden="1">#REF!</definedName>
    <definedName name="BExW5VTHC5GDYD5M9B4Q0FUY7OBA" localSheetId="18" hidden="1">#REF!</definedName>
    <definedName name="BExW5VTHC5GDYD5M9B4Q0FUY7OBA" hidden="1">#REF!</definedName>
    <definedName name="BExW5W48S3UI5UJMSXULAD20EMCG" localSheetId="18" hidden="1">#REF!</definedName>
    <definedName name="BExW5W48S3UI5UJMSXULAD20EMCG" hidden="1">#REF!</definedName>
    <definedName name="BExW5WPU27WD4NWZOT0ZEJIDLX5J" localSheetId="18" hidden="1">#REF!</definedName>
    <definedName name="BExW5WPU27WD4NWZOT0ZEJIDLX5J" hidden="1">#REF!</definedName>
    <definedName name="BExW5YYNT0AJF2AFS43IFCHR7WQQ" localSheetId="18" hidden="1">'[38]10.08.2 - 2008 Expense'!#REF!</definedName>
    <definedName name="BExW5YYNT0AJF2AFS43IFCHR7WQQ" hidden="1">'[38]10.08.2 - 2008 Expense'!#REF!</definedName>
    <definedName name="BExW660AV1TUV2XNUPD65RZR3QOO" localSheetId="18" hidden="1">#REF!</definedName>
    <definedName name="BExW660AV1TUV2XNUPD65RZR3QOO" hidden="1">#REF!</definedName>
    <definedName name="BExW66LVVZK656PQY1257QMHP2AY" localSheetId="18" hidden="1">#REF!</definedName>
    <definedName name="BExW66LVVZK656PQY1257QMHP2AY" hidden="1">#REF!</definedName>
    <definedName name="BExW6EJPHAP1TWT380AZLXNHR22P" localSheetId="18" hidden="1">#REF!</definedName>
    <definedName name="BExW6EJPHAP1TWT380AZLXNHR22P" hidden="1">#REF!</definedName>
    <definedName name="BExW6G1PJ38H10DVLL8WPQ736OEB" localSheetId="18" hidden="1">#REF!</definedName>
    <definedName name="BExW6G1PJ38H10DVLL8WPQ736OEB" hidden="1">#REF!</definedName>
    <definedName name="BExW6TU0OMFLMCB6EWBOQSGHUMX5" localSheetId="18" hidden="1">#REF!</definedName>
    <definedName name="BExW6TU0OMFLMCB6EWBOQSGHUMX5" hidden="1">#REF!</definedName>
    <definedName name="BExW6VBYODJKTS0FMZ47EQS9FUF2" localSheetId="18" hidden="1">#REF!</definedName>
    <definedName name="BExW6VBYODJKTS0FMZ47EQS9FUF2" hidden="1">#REF!</definedName>
    <definedName name="BExW6WZDUEZS3JDTHC8X310LL1OU" localSheetId="18" hidden="1">#REF!</definedName>
    <definedName name="BExW6WZDUEZS3JDTHC8X310LL1OU" hidden="1">#REF!</definedName>
    <definedName name="BExW76F60TD8OIAVEJQE3MX4PLDY" localSheetId="18" hidden="1">#REF!</definedName>
    <definedName name="BExW76F60TD8OIAVEJQE3MX4PLDY" hidden="1">#REF!</definedName>
    <definedName name="BExW782GMQD1F9JJSPQU5QT2TWON" localSheetId="18" hidden="1">#REF!</definedName>
    <definedName name="BExW782GMQD1F9JJSPQU5QT2TWON" hidden="1">#REF!</definedName>
    <definedName name="BExW794A74Z5F2K8LVQLD6VSKXUE" localSheetId="18" hidden="1">#REF!</definedName>
    <definedName name="BExW794A74Z5F2K8LVQLD6VSKXUE" hidden="1">#REF!</definedName>
    <definedName name="BExW7DBCHP0SWYSW2RKLS8IBPCVS" localSheetId="18" hidden="1">#REF!</definedName>
    <definedName name="BExW7DBCHP0SWYSW2RKLS8IBPCVS" hidden="1">#REF!</definedName>
    <definedName name="BExW7S00X50K2O0H0GL7P3JROGG6" localSheetId="18" hidden="1">#REF!</definedName>
    <definedName name="BExW7S00X50K2O0H0GL7P3JROGG6" hidden="1">#REF!</definedName>
    <definedName name="BExW81FSTXQA1A81CD1MVDX6257O" localSheetId="18" hidden="1">#REF!</definedName>
    <definedName name="BExW81FSTXQA1A81CD1MVDX6257O" hidden="1">#REF!</definedName>
    <definedName name="BExW82C756R4HC5DTN5Z29F0D3QO" localSheetId="18" hidden="1">'[38]10.08.3 - 2008 Expense - TDBU'!#REF!</definedName>
    <definedName name="BExW82C756R4HC5DTN5Z29F0D3QO" hidden="1">'[38]10.08.3 - 2008 Expense - TDBU'!#REF!</definedName>
    <definedName name="BExW87VVJSJLAJQQHUHH974N4MAO" localSheetId="18" hidden="1">#REF!</definedName>
    <definedName name="BExW87VVJSJLAJQQHUHH974N4MAO" hidden="1">#REF!</definedName>
    <definedName name="BExW8COJI4803WMVPHGL8240OBIU" localSheetId="18" hidden="1">#REF!</definedName>
    <definedName name="BExW8COJI4803WMVPHGL8240OBIU" hidden="1">#REF!</definedName>
    <definedName name="BExW8K0SSIPSKBVP06IJ71600HJZ" localSheetId="18" hidden="1">#REF!</definedName>
    <definedName name="BExW8K0SSIPSKBVP06IJ71600HJZ" hidden="1">#REF!</definedName>
    <definedName name="BExW8NM8DJJESE7GF7VGTO2XO6P1" localSheetId="18" hidden="1">#REF!</definedName>
    <definedName name="BExW8NM8DJJESE7GF7VGTO2XO6P1" hidden="1">#REF!</definedName>
    <definedName name="BExW8P9O4HQC1Y372I0HCCBVKNTO" localSheetId="18" hidden="1">#REF!</definedName>
    <definedName name="BExW8P9O4HQC1Y372I0HCCBVKNTO" hidden="1">#REF!</definedName>
    <definedName name="BExW8T0GVY3ZYO4ACSBLHS8SH895" localSheetId="18" hidden="1">#REF!</definedName>
    <definedName name="BExW8T0GVY3ZYO4ACSBLHS8SH895" hidden="1">#REF!</definedName>
    <definedName name="BExW8YEP73JMMU9HZ08PM4WHJQZ4" localSheetId="18" hidden="1">#REF!</definedName>
    <definedName name="BExW8YEP73JMMU9HZ08PM4WHJQZ4" hidden="1">#REF!</definedName>
    <definedName name="BExW937AT53OZQRHNWQZ5BVH24IE" localSheetId="18" hidden="1">#REF!</definedName>
    <definedName name="BExW937AT53OZQRHNWQZ5BVH24IE" hidden="1">#REF!</definedName>
    <definedName name="BExW95LN5N0LYFFVP7GJEGDVDLF0" localSheetId="18" hidden="1">#REF!</definedName>
    <definedName name="BExW95LN5N0LYFFVP7GJEGDVDLF0" hidden="1">#REF!</definedName>
    <definedName name="BExW967733Q8RAJOHR2GJ3HO8JIW" localSheetId="18" hidden="1">#REF!</definedName>
    <definedName name="BExW967733Q8RAJOHR2GJ3HO8JIW" hidden="1">#REF!</definedName>
    <definedName name="BExW9OHD0PA2FFDEECR0C4SFBRVS" localSheetId="18" hidden="1">#REF!</definedName>
    <definedName name="BExW9OHD0PA2FFDEECR0C4SFBRVS" hidden="1">#REF!</definedName>
    <definedName name="BExW9POK1KIOI0ALS5MZIKTDIYMA" localSheetId="18" hidden="1">#REF!</definedName>
    <definedName name="BExW9POK1KIOI0ALS5MZIKTDIYMA" hidden="1">#REF!</definedName>
    <definedName name="BExW9TVLB7OIHTG98I7I4EXBL61S" localSheetId="18" hidden="1">#REF!</definedName>
    <definedName name="BExW9TVLB7OIHTG98I7I4EXBL61S" hidden="1">#REF!</definedName>
    <definedName name="BExXL0I7INHGEJWJ97OQTEJKJUBR" localSheetId="18" hidden="1">#REF!</definedName>
    <definedName name="BExXL0I7INHGEJWJ97OQTEJKJUBR" hidden="1">#REF!</definedName>
    <definedName name="BExXLDE6PN4ESWT3LXJNQCY94NE4" localSheetId="18" hidden="1">#REF!</definedName>
    <definedName name="BExXLDE6PN4ESWT3LXJNQCY94NE4" hidden="1">#REF!</definedName>
    <definedName name="BExXLQVPK2H3IF0NDDA5CT612EUK" localSheetId="18" hidden="1">#REF!</definedName>
    <definedName name="BExXLQVPK2H3IF0NDDA5CT612EUK" hidden="1">#REF!</definedName>
    <definedName name="BExXLR6IO70TYTACKQH9M5PGV24J" localSheetId="18" hidden="1">#REF!</definedName>
    <definedName name="BExXLR6IO70TYTACKQH9M5PGV24J" hidden="1">#REF!</definedName>
    <definedName name="BExXM065WOLYRYHGHOJE0OOFXA4M" localSheetId="18" hidden="1">#REF!</definedName>
    <definedName name="BExXM065WOLYRYHGHOJE0OOFXA4M" hidden="1">#REF!</definedName>
    <definedName name="BExXM3GUNXVDM82KUR17NNUMQCNI" localSheetId="18" hidden="1">#REF!</definedName>
    <definedName name="BExXM3GUNXVDM82KUR17NNUMQCNI" hidden="1">#REF!</definedName>
    <definedName name="BExXMA28M8SH7MKIGETSDA72WUIZ" localSheetId="18" hidden="1">#REF!</definedName>
    <definedName name="BExXMA28M8SH7MKIGETSDA72WUIZ" hidden="1">#REF!</definedName>
    <definedName name="BExXMOLHIAHDLFSA31PUB36SC3I9" localSheetId="18" hidden="1">#REF!</definedName>
    <definedName name="BExXMOLHIAHDLFSA31PUB36SC3I9" hidden="1">#REF!</definedName>
    <definedName name="BExXMT8T5Z3M2JBQN65X2LKH0YQI" localSheetId="18" hidden="1">#REF!</definedName>
    <definedName name="BExXMT8T5Z3M2JBQN65X2LKH0YQI" hidden="1">#REF!</definedName>
    <definedName name="BExXN1XNO7H60M9X1E7EVWFJDM5N" localSheetId="18" hidden="1">#REF!</definedName>
    <definedName name="BExXN1XNO7H60M9X1E7EVWFJDM5N" hidden="1">#REF!</definedName>
    <definedName name="BExXN22ZOTIW49GPLWFYKVM90FNZ" localSheetId="18" hidden="1">#REF!</definedName>
    <definedName name="BExXN22ZOTIW49GPLWFYKVM90FNZ" hidden="1">#REF!</definedName>
    <definedName name="BExXN4C031W9DK73MJHKL8YT1QA8" localSheetId="18" hidden="1">#REF!</definedName>
    <definedName name="BExXN4C031W9DK73MJHKL8YT1QA8" hidden="1">#REF!</definedName>
    <definedName name="BExXN6QAP8UJQVN4R4BQKPP4QK35" localSheetId="18" hidden="1">#REF!</definedName>
    <definedName name="BExXN6QAP8UJQVN4R4BQKPP4QK35" hidden="1">#REF!</definedName>
    <definedName name="BExXNBOA39T2X6Y5Y5GZ5DDNA1AX" localSheetId="18" hidden="1">#REF!</definedName>
    <definedName name="BExXNBOA39T2X6Y5Y5GZ5DDNA1AX" hidden="1">#REF!</definedName>
    <definedName name="BExXNCVFNFROM6X4XZABZ1M55JVL" localSheetId="18" hidden="1">#REF!</definedName>
    <definedName name="BExXNCVFNFROM6X4XZABZ1M55JVL" hidden="1">#REF!</definedName>
    <definedName name="BExXND6872VJ3M2PGT056WQMWBHD" localSheetId="18" hidden="1">#REF!</definedName>
    <definedName name="BExXND6872VJ3M2PGT056WQMWBHD" hidden="1">#REF!</definedName>
    <definedName name="BExXNPM24UN2PGVL9D1TUBFRIKR4" localSheetId="18" hidden="1">#REF!</definedName>
    <definedName name="BExXNPM24UN2PGVL9D1TUBFRIKR4" hidden="1">#REF!</definedName>
    <definedName name="BExXNWYB165VO9MHARCL5WLCHWS0" localSheetId="18" hidden="1">#REF!</definedName>
    <definedName name="BExXNWYB165VO9MHARCL5WLCHWS0" hidden="1">#REF!</definedName>
    <definedName name="BExXNYLR0NNRQQBQ09OAWL5SFA2P" localSheetId="18" hidden="1">#REF!</definedName>
    <definedName name="BExXNYLR0NNRQQBQ09OAWL5SFA2P" hidden="1">#REF!</definedName>
    <definedName name="BExXO278QHQN8JDK5425EJ615ECC" localSheetId="18" hidden="1">#REF!</definedName>
    <definedName name="BExXO278QHQN8JDK5425EJ615ECC" hidden="1">#REF!</definedName>
    <definedName name="BExXO574BHMI9HN803IPJ8B00ZQ1" localSheetId="18" hidden="1">#REF!</definedName>
    <definedName name="BExXO574BHMI9HN803IPJ8B00ZQ1" hidden="1">#REF!</definedName>
    <definedName name="BExXO81JZ0ARONLA93VY8VLBDM3Z" localSheetId="18" hidden="1">#REF!</definedName>
    <definedName name="BExXO81JZ0ARONLA93VY8VLBDM3Z" hidden="1">#REF!</definedName>
    <definedName name="BExXOBHOP0WGFHI2Y9AO4L440UVQ" localSheetId="18" hidden="1">#REF!</definedName>
    <definedName name="BExXOBHOP0WGFHI2Y9AO4L440UVQ" hidden="1">#REF!</definedName>
    <definedName name="BExXOHSAD2NSHOLLMZ2JWA4I3I1R" localSheetId="18" hidden="1">#REF!</definedName>
    <definedName name="BExXOHSAD2NSHOLLMZ2JWA4I3I1R" hidden="1">#REF!</definedName>
    <definedName name="BExXOIDP4V2QCBHG5KQQO9VT0HDH" localSheetId="18" hidden="1">#REF!</definedName>
    <definedName name="BExXOIDP4V2QCBHG5KQQO9VT0HDH" hidden="1">#REF!</definedName>
    <definedName name="BExXOMQ7TBU2AJ03HNGNVCK9S4VM" localSheetId="18" hidden="1">#REF!</definedName>
    <definedName name="BExXOMQ7TBU2AJ03HNGNVCK9S4VM" hidden="1">#REF!</definedName>
    <definedName name="BExXP49C9Y3U7LWFBFCQSE4WPWHA" localSheetId="18" hidden="1">#REF!</definedName>
    <definedName name="BExXP49C9Y3U7LWFBFCQSE4WPWHA" hidden="1">#REF!</definedName>
    <definedName name="BExXP80B5FGA00JCM7UXKPI3PB7Y" localSheetId="18" hidden="1">#REF!</definedName>
    <definedName name="BExXP80B5FGA00JCM7UXKPI3PB7Y" hidden="1">#REF!</definedName>
    <definedName name="BExXP85M4WXYVN1UVHUTOEKEG5XS" localSheetId="18" hidden="1">#REF!</definedName>
    <definedName name="BExXP85M4WXYVN1UVHUTOEKEG5XS" hidden="1">#REF!</definedName>
    <definedName name="BExXPELOTHOAG0OWILLAH94OZV5J" localSheetId="18" hidden="1">#REF!</definedName>
    <definedName name="BExXPELOTHOAG0OWILLAH94OZV5J" hidden="1">#REF!</definedName>
    <definedName name="BExXPEWH9AJE234H90KL5ICZZ0IS" localSheetId="18" hidden="1">#REF!</definedName>
    <definedName name="BExXPEWH9AJE234H90KL5ICZZ0IS" hidden="1">#REF!</definedName>
    <definedName name="BExXPS31W1VD2NMIE4E37LHVDF0L" localSheetId="18" hidden="1">#REF!</definedName>
    <definedName name="BExXPS31W1VD2NMIE4E37LHVDF0L" hidden="1">#REF!</definedName>
    <definedName name="BExXPZKYEMVF5JOC14HYOOYQK6JK" localSheetId="18" hidden="1">#REF!</definedName>
    <definedName name="BExXPZKYEMVF5JOC14HYOOYQK6JK" hidden="1">#REF!</definedName>
    <definedName name="BExXQ12Q21G0KAAP7BK68KNBBDMH" localSheetId="18" hidden="1">#REF!</definedName>
    <definedName name="BExXQ12Q21G0KAAP7BK68KNBBDMH" hidden="1">#REF!</definedName>
    <definedName name="BExXQ72J3O85VF3MRWYM7RCY6B7A" localSheetId="18" hidden="1">#REF!</definedName>
    <definedName name="BExXQ72J3O85VF3MRWYM7RCY6B7A" hidden="1">#REF!</definedName>
    <definedName name="BExXQ89PA10X79WBWOEP1AJX1OQM" localSheetId="18" hidden="1">#REF!</definedName>
    <definedName name="BExXQ89PA10X79WBWOEP1AJX1OQM" hidden="1">#REF!</definedName>
    <definedName name="BExXQCGQGGYSI0LTRVR73MUO50AW" localSheetId="18" hidden="1">#REF!</definedName>
    <definedName name="BExXQCGQGGYSI0LTRVR73MUO50AW" hidden="1">#REF!</definedName>
    <definedName name="BExXQD2B3434GXJT0U2OVW30R5K6" localSheetId="18" hidden="1">#REF!</definedName>
    <definedName name="BExXQD2B3434GXJT0U2OVW30R5K6" hidden="1">#REF!</definedName>
    <definedName name="BExXQEEXFHDQ8DSRAJSB5ET6J004" localSheetId="18" hidden="1">#REF!</definedName>
    <definedName name="BExXQEEXFHDQ8DSRAJSB5ET6J004" hidden="1">#REF!</definedName>
    <definedName name="BExXQH41O5HZAH8BO6HCFY8YC3TU" localSheetId="18" hidden="1">#REF!</definedName>
    <definedName name="BExXQH41O5HZAH8BO6HCFY8YC3TU" hidden="1">#REF!</definedName>
    <definedName name="BExXQIRBLQSLAJTFL7224FCFUTKH" localSheetId="18" hidden="1">#REF!</definedName>
    <definedName name="BExXQIRBLQSLAJTFL7224FCFUTKH" hidden="1">#REF!</definedName>
    <definedName name="BExXQJIEF5R3QQ6D8HO3NGPU0IQC" localSheetId="18" hidden="1">#REF!</definedName>
    <definedName name="BExXQJIEF5R3QQ6D8HO3NGPU0IQC" hidden="1">#REF!</definedName>
    <definedName name="BExXQU00K9ER4I1WM7T9J0W1E7ZC" localSheetId="18" hidden="1">#REF!</definedName>
    <definedName name="BExXQU00K9ER4I1WM7T9J0W1E7ZC" hidden="1">#REF!</definedName>
    <definedName name="BExXQU00KOR7XLM8B13DGJ1MIQDY" localSheetId="18" hidden="1">#REF!</definedName>
    <definedName name="BExXQU00KOR7XLM8B13DGJ1MIQDY" hidden="1">#REF!</definedName>
    <definedName name="BExXQXG18PS8HGBOS03OSTQ0KEYC" localSheetId="18" hidden="1">#REF!</definedName>
    <definedName name="BExXQXG18PS8HGBOS03OSTQ0KEYC" hidden="1">#REF!</definedName>
    <definedName name="BExXQXQT4OAFQT5B0YB3USDJOJOB" localSheetId="18" hidden="1">#REF!</definedName>
    <definedName name="BExXQXQT4OAFQT5B0YB3USDJOJOB" hidden="1">#REF!</definedName>
    <definedName name="BExXR3FSEXAHSXEQNJORWFCPX86N" localSheetId="18" hidden="1">#REF!</definedName>
    <definedName name="BExXR3FSEXAHSXEQNJORWFCPX86N" hidden="1">#REF!</definedName>
    <definedName name="BExXR3W3FKYQBLR299HO9RZ70C43" localSheetId="18" hidden="1">#REF!</definedName>
    <definedName name="BExXR3W3FKYQBLR299HO9RZ70C43" hidden="1">#REF!</definedName>
    <definedName name="BExXR46U23CRRBV6IZT982MAEQKI" localSheetId="18" hidden="1">#REF!</definedName>
    <definedName name="BExXR46U23CRRBV6IZT982MAEQKI" hidden="1">#REF!</definedName>
    <definedName name="BExXR8OKAVX7O70V5IYG2PRKXSTI" localSheetId="18" hidden="1">#REF!</definedName>
    <definedName name="BExXR8OKAVX7O70V5IYG2PRKXSTI" hidden="1">#REF!</definedName>
    <definedName name="BExXRA6N6XCLQM6XDV724ZIH6G93" localSheetId="18" hidden="1">#REF!</definedName>
    <definedName name="BExXRA6N6XCLQM6XDV724ZIH6G93" hidden="1">#REF!</definedName>
    <definedName name="BExXRABZ1CNKCG6K1MR6OUFHF7J9" localSheetId="18" hidden="1">#REF!</definedName>
    <definedName name="BExXRABZ1CNKCG6K1MR6OUFHF7J9" hidden="1">#REF!</definedName>
    <definedName name="BExXRBOFETC0OTJ6WY3VPMFH03VB" localSheetId="18" hidden="1">#REF!</definedName>
    <definedName name="BExXRBOFETC0OTJ6WY3VPMFH03VB" hidden="1">#REF!</definedName>
    <definedName name="BExXRD13K1S9Y3JGR7CXSONT7RJZ" localSheetId="18" hidden="1">#REF!</definedName>
    <definedName name="BExXRD13K1S9Y3JGR7CXSONT7RJZ" hidden="1">#REF!</definedName>
    <definedName name="BExXRIFB4QQ87QIGA9AG0NXP577K" localSheetId="18" hidden="1">#REF!</definedName>
    <definedName name="BExXRIFB4QQ87QIGA9AG0NXP577K" hidden="1">#REF!</definedName>
    <definedName name="BExXRIQ2JF2CVTRDQX2D9SPH7FTN" localSheetId="18" hidden="1">#REF!</definedName>
    <definedName name="BExXRIQ2JF2CVTRDQX2D9SPH7FTN" hidden="1">#REF!</definedName>
    <definedName name="BExXRL4ETKGR5B08IWLV5UKWS07Z" localSheetId="18" hidden="1">#REF!</definedName>
    <definedName name="BExXRL4ETKGR5B08IWLV5UKWS07Z" hidden="1">#REF!</definedName>
    <definedName name="BExXRO4A6VUH1F4XV8N1BRJ4896W" localSheetId="18" hidden="1">#REF!</definedName>
    <definedName name="BExXRO4A6VUH1F4XV8N1BRJ4896W" hidden="1">#REF!</definedName>
    <definedName name="BExXRO9N1SNJZGKD90P4K7FU1J0P" localSheetId="18" hidden="1">#REF!</definedName>
    <definedName name="BExXRO9N1SNJZGKD90P4K7FU1J0P" hidden="1">#REF!</definedName>
    <definedName name="BExXRR9I9RZJSO66K1CB8R2H3ACH" localSheetId="18" hidden="1">#REF!</definedName>
    <definedName name="BExXRR9I9RZJSO66K1CB8R2H3ACH" hidden="1">#REF!</definedName>
    <definedName name="BExXRV5QP3Z0KAQ1EQT9JYT2FV0L" localSheetId="18" hidden="1">#REF!</definedName>
    <definedName name="BExXRV5QP3Z0KAQ1EQT9JYT2FV0L" hidden="1">#REF!</definedName>
    <definedName name="BExXRZ20LZZCW8LVGDK0XETOTSAI" localSheetId="18" hidden="1">#REF!</definedName>
    <definedName name="BExXRZ20LZZCW8LVGDK0XETOTSAI" hidden="1">#REF!</definedName>
    <definedName name="BExXRZNM651EJ5HJPGKGTVYLAZQ1" localSheetId="18" hidden="1">#REF!</definedName>
    <definedName name="BExXRZNM651EJ5HJPGKGTVYLAZQ1" hidden="1">#REF!</definedName>
    <definedName name="BExXS63O4OMWMNXXAODZQFSDG33N" localSheetId="18" hidden="1">#REF!</definedName>
    <definedName name="BExXS63O4OMWMNXXAODZQFSDG33N" hidden="1">#REF!</definedName>
    <definedName name="BExXS8HZ90IK9RD5CZ6M2XT64C3R" localSheetId="18" hidden="1">#REF!</definedName>
    <definedName name="BExXS8HZ90IK9RD5CZ6M2XT64C3R" hidden="1">#REF!</definedName>
    <definedName name="BExXSBSP1TOY051HSPEPM0AEIO2M" localSheetId="18" hidden="1">#REF!</definedName>
    <definedName name="BExXSBSP1TOY051HSPEPM0AEIO2M" hidden="1">#REF!</definedName>
    <definedName name="BExXSC8RFK5D68FJD2HI4K66SA6I" localSheetId="18" hidden="1">#REF!</definedName>
    <definedName name="BExXSC8RFK5D68FJD2HI4K66SA6I" hidden="1">#REF!</definedName>
    <definedName name="BExXSGW487JM8X45CILCD3ELADND" localSheetId="18" hidden="1">#REF!</definedName>
    <definedName name="BExXSGW487JM8X45CILCD3ELADND" hidden="1">#REF!</definedName>
    <definedName name="BExXSJA8FX6FL775LX7EDM4LQ4ZF" localSheetId="18" hidden="1">#REF!</definedName>
    <definedName name="BExXSJA8FX6FL775LX7EDM4LQ4ZF" hidden="1">#REF!</definedName>
    <definedName name="BExXSNHC88W4UMXEOIOOATJAIKZO" localSheetId="18" hidden="1">#REF!</definedName>
    <definedName name="BExXSNHC88W4UMXEOIOOATJAIKZO" hidden="1">#REF!</definedName>
    <definedName name="BExXSTBS08WIA9TLALV3UQ2Z3MRG" localSheetId="18" hidden="1">#REF!</definedName>
    <definedName name="BExXSTBS08WIA9TLALV3UQ2Z3MRG" hidden="1">#REF!</definedName>
    <definedName name="BExXSVQ2WOJJ73YEO8Q2FK60V4G8" localSheetId="18" hidden="1">#REF!</definedName>
    <definedName name="BExXSVQ2WOJJ73YEO8Q2FK60V4G8" hidden="1">#REF!</definedName>
    <definedName name="BExXTHLRNL82GN7KZY3TOLO508N7" localSheetId="18" hidden="1">#REF!</definedName>
    <definedName name="BExXTHLRNL82GN7KZY3TOLO508N7" hidden="1">#REF!</definedName>
    <definedName name="BExXTL72MKEQSQH9L2OTFLU8DM2B" localSheetId="18" hidden="1">#REF!</definedName>
    <definedName name="BExXTL72MKEQSQH9L2OTFLU8DM2B" hidden="1">#REF!</definedName>
    <definedName name="BExXTM3M4RTCRSX7VGAXGQNPP668" localSheetId="18" hidden="1">#REF!</definedName>
    <definedName name="BExXTM3M4RTCRSX7VGAXGQNPP668" hidden="1">#REF!</definedName>
    <definedName name="BExXTOCF78J7WY6FOVBRY1N2RBBR" localSheetId="18" hidden="1">#REF!</definedName>
    <definedName name="BExXTOCF78J7WY6FOVBRY1N2RBBR" hidden="1">#REF!</definedName>
    <definedName name="BExXTP3GYO6Z9RTKKT10XA0UTV3T" localSheetId="18" hidden="1">#REF!</definedName>
    <definedName name="BExXTP3GYO6Z9RTKKT10XA0UTV3T" hidden="1">#REF!</definedName>
    <definedName name="BExXTRXWS5WKEYMU65AGIWPW8XMY" localSheetId="18" hidden="1">#REF!</definedName>
    <definedName name="BExXTRXWS5WKEYMU65AGIWPW8XMY" hidden="1">#REF!</definedName>
    <definedName name="BExXTYU24I49X78RIN9EOO9PMHSV" localSheetId="18" hidden="1">#REF!</definedName>
    <definedName name="BExXTYU24I49X78RIN9EOO9PMHSV" hidden="1">#REF!</definedName>
    <definedName name="BExXTZKZ4CG92ZQLIRKEXXH9BFIR" localSheetId="18" hidden="1">#REF!</definedName>
    <definedName name="BExXTZKZ4CG92ZQLIRKEXXH9BFIR" hidden="1">#REF!</definedName>
    <definedName name="BExXU4J2BM2964GD5UZHM752Q4NS" localSheetId="18" hidden="1">#REF!</definedName>
    <definedName name="BExXU4J2BM2964GD5UZHM752Q4NS" hidden="1">#REF!</definedName>
    <definedName name="BExXU6XDTT7RM93KILIDEYPA9XKF" localSheetId="18" hidden="1">#REF!</definedName>
    <definedName name="BExXU6XDTT7RM93KILIDEYPA9XKF" hidden="1">#REF!</definedName>
    <definedName name="BExXU8VLZA7WLPZ3RAQZGNERUD26" localSheetId="18" hidden="1">#REF!</definedName>
    <definedName name="BExXU8VLZA7WLPZ3RAQZGNERUD26" hidden="1">#REF!</definedName>
    <definedName name="BExXUB9RSLSCNN5ETLXY72DAPZZM" localSheetId="18" hidden="1">#REF!</definedName>
    <definedName name="BExXUB9RSLSCNN5ETLXY72DAPZZM" hidden="1">#REF!</definedName>
    <definedName name="BExXUFRM82XQIN2T8KGLDQL1IBQW" localSheetId="18" hidden="1">#REF!</definedName>
    <definedName name="BExXUFRM82XQIN2T8KGLDQL1IBQW" hidden="1">#REF!</definedName>
    <definedName name="BExXUQEQBF6FI240ZGIF9YXZSRAU" localSheetId="18" hidden="1">#REF!</definedName>
    <definedName name="BExXUQEQBF6FI240ZGIF9YXZSRAU" hidden="1">#REF!</definedName>
    <definedName name="BExXUVSXSP8ESN178IHNRRMIMOMT" localSheetId="18" hidden="1">#REF!</definedName>
    <definedName name="BExXUVSXSP8ESN178IHNRRMIMOMT" hidden="1">#REF!</definedName>
    <definedName name="BExXUYND6EJO7CJ5KRICV4O1JNWK" localSheetId="18" hidden="1">#REF!</definedName>
    <definedName name="BExXUYND6EJO7CJ5KRICV4O1JNWK" hidden="1">#REF!</definedName>
    <definedName name="BExXV1HYM7PSRL7FDSBCIW13Z2U3" localSheetId="18" hidden="1">#REF!</definedName>
    <definedName name="BExXV1HYM7PSRL7FDSBCIW13Z2U3" hidden="1">#REF!</definedName>
    <definedName name="BExXV6FWG4H3S2QEUJZYIXILNGJ7" localSheetId="18" hidden="1">#REF!</definedName>
    <definedName name="BExXV6FWG4H3S2QEUJZYIXILNGJ7" hidden="1">#REF!</definedName>
    <definedName name="BExXVCVYROMZMHARVU6MD514BMTF" localSheetId="18" hidden="1">#REF!</definedName>
    <definedName name="BExXVCVYROMZMHARVU6MD514BMTF" hidden="1">#REF!</definedName>
    <definedName name="BExXVGS1T0RO7HBN75IPQXATHZ23" localSheetId="18" hidden="1">#REF!</definedName>
    <definedName name="BExXVGS1T0RO7HBN75IPQXATHZ23" hidden="1">#REF!</definedName>
    <definedName name="BExXVK87BMMO6LHKV0CFDNIQVIBS" localSheetId="18" hidden="1">#REF!</definedName>
    <definedName name="BExXVK87BMMO6LHKV0CFDNIQVIBS" hidden="1">#REF!</definedName>
    <definedName name="BExXVKZ9WXPGL6IVY6T61IDD771I" localSheetId="18" hidden="1">#REF!</definedName>
    <definedName name="BExXVKZ9WXPGL6IVY6T61IDD771I" hidden="1">#REF!</definedName>
    <definedName name="BExXVUPU1FDA3CCHMAFE3SPCNSO2" localSheetId="18" hidden="1">#REF!</definedName>
    <definedName name="BExXVUPU1FDA3CCHMAFE3SPCNSO2" hidden="1">#REF!</definedName>
    <definedName name="BExXW0K72T1Y8K1I4VZT87UY9S2G" localSheetId="18" hidden="1">#REF!</definedName>
    <definedName name="BExXW0K72T1Y8K1I4VZT87UY9S2G" hidden="1">#REF!</definedName>
    <definedName name="BExXW27MMXHXUXX78SDTBE1JYTHT" localSheetId="18" hidden="1">#REF!</definedName>
    <definedName name="BExXW27MMXHXUXX78SDTBE1JYTHT" hidden="1">#REF!</definedName>
    <definedName name="BExXW2YIM2MYBSHRIX0RP9D4PRMN" localSheetId="18" hidden="1">#REF!</definedName>
    <definedName name="BExXW2YIM2MYBSHRIX0RP9D4PRMN" hidden="1">#REF!</definedName>
    <definedName name="BExXWBNE4KTFSXKVSRF6WX039WPB" localSheetId="18" hidden="1">#REF!</definedName>
    <definedName name="BExXWBNE4KTFSXKVSRF6WX039WPB" hidden="1">#REF!</definedName>
    <definedName name="BExXWFP5AYE7EHYTJWBZSQ8PQ0YX" localSheetId="18" hidden="1">#REF!</definedName>
    <definedName name="BExXWFP5AYE7EHYTJWBZSQ8PQ0YX" hidden="1">#REF!</definedName>
    <definedName name="BExXWSAAQ4VSVQZI0D2A8NTQ53VH" localSheetId="18" hidden="1">#REF!</definedName>
    <definedName name="BExXWSAAQ4VSVQZI0D2A8NTQ53VH" hidden="1">#REF!</definedName>
    <definedName name="BExXWVFIBQT8OY1O41FRFPFGXQHK" localSheetId="18" hidden="1">#REF!</definedName>
    <definedName name="BExXWVFIBQT8OY1O41FRFPFGXQHK" hidden="1">#REF!</definedName>
    <definedName name="BExXWWXHBZHA9J3N8K47F84X0M0L" localSheetId="18" hidden="1">#REF!</definedName>
    <definedName name="BExXWWXHBZHA9J3N8K47F84X0M0L" hidden="1">#REF!</definedName>
    <definedName name="BExXX7V6XV8D71NMUTIG4TUF6DF3" localSheetId="18" hidden="1">'[38]10.08.5 - 2008 Capital - TDBU'!#REF!</definedName>
    <definedName name="BExXX7V6XV8D71NMUTIG4TUF6DF3" hidden="1">'[38]10.08.5 - 2008 Capital - TDBU'!#REF!</definedName>
    <definedName name="BExXX9D3XK7CEZ9SI9UOA6F79ZPL" localSheetId="18" hidden="1">#REF!</definedName>
    <definedName name="BExXX9D3XK7CEZ9SI9UOA6F79ZPL" hidden="1">#REF!</definedName>
    <definedName name="BExXXBBCLDS7K2HB4LLGA6TTTXO3" localSheetId="18" hidden="1">#REF!</definedName>
    <definedName name="BExXXBBCLDS7K2HB4LLGA6TTTXO3" hidden="1">#REF!</definedName>
    <definedName name="BExXXBGNQF0HXLZNUFVN9AGYLRGU" localSheetId="18" hidden="1">#REF!</definedName>
    <definedName name="BExXXBGNQF0HXLZNUFVN9AGYLRGU" hidden="1">#REF!</definedName>
    <definedName name="BExXXBM521DL8R4ZX7NZ3DBCUOR5" localSheetId="18" hidden="1">#REF!</definedName>
    <definedName name="BExXXBM521DL8R4ZX7NZ3DBCUOR5" hidden="1">#REF!</definedName>
    <definedName name="BExXXC7OZI33XZ03NRMEP7VRLQK4" localSheetId="18" hidden="1">#REF!</definedName>
    <definedName name="BExXXC7OZI33XZ03NRMEP7VRLQK4" hidden="1">#REF!</definedName>
    <definedName name="BExXXH5N3NKBQ7BCJPJTBF8CYM2Q" localSheetId="18" hidden="1">#REF!</definedName>
    <definedName name="BExXXH5N3NKBQ7BCJPJTBF8CYM2Q" hidden="1">#REF!</definedName>
    <definedName name="BExXXKWLM4D541BH6O8GOJMHFHMW" localSheetId="18" hidden="1">#REF!</definedName>
    <definedName name="BExXXKWLM4D541BH6O8GOJMHFHMW" hidden="1">#REF!</definedName>
    <definedName name="BExXXPPA1Q87XPI97X0OXCPBPDON" localSheetId="18" hidden="1">#REF!</definedName>
    <definedName name="BExXXPPA1Q87XPI97X0OXCPBPDON" hidden="1">#REF!</definedName>
    <definedName name="BExXXVUDA98IZTQ6MANKU4MTTDVR" localSheetId="18" hidden="1">#REF!</definedName>
    <definedName name="BExXXVUDA98IZTQ6MANKU4MTTDVR" hidden="1">#REF!</definedName>
    <definedName name="BExXXZQNZY6IZI45DJXJK0MQZWA7" localSheetId="18" hidden="1">#REF!</definedName>
    <definedName name="BExXXZQNZY6IZI45DJXJK0MQZWA7" hidden="1">#REF!</definedName>
    <definedName name="BExXY5QFG6QP94SFT3935OBM8Y4K" localSheetId="18" hidden="1">#REF!</definedName>
    <definedName name="BExXY5QFG6QP94SFT3935OBM8Y4K" hidden="1">#REF!</definedName>
    <definedName name="BExXY7TYEBFXRYUYIFHTN65RJ8EW" localSheetId="18" hidden="1">#REF!</definedName>
    <definedName name="BExXY7TYEBFXRYUYIFHTN65RJ8EW" hidden="1">#REF!</definedName>
    <definedName name="BExXYD85DGL2MUZ4DB0JR3L1UVLF" localSheetId="18" hidden="1">#REF!</definedName>
    <definedName name="BExXYD85DGL2MUZ4DB0JR3L1UVLF" hidden="1">#REF!</definedName>
    <definedName name="BExXYLBHANUXC5FCTDDTGOVD3GQS" localSheetId="18" hidden="1">#REF!</definedName>
    <definedName name="BExXYLBHANUXC5FCTDDTGOVD3GQS" hidden="1">#REF!</definedName>
    <definedName name="BExXYMNYAYH3WA2ZCFAYKZID9ZCI" localSheetId="18" hidden="1">#REF!</definedName>
    <definedName name="BExXYMNYAYH3WA2ZCFAYKZID9ZCI" hidden="1">#REF!</definedName>
    <definedName name="BExXYWEQL36MHLNSDGU1FOTX7M20" localSheetId="18" hidden="1">#REF!</definedName>
    <definedName name="BExXYWEQL36MHLNSDGU1FOTX7M20" hidden="1">#REF!</definedName>
    <definedName name="BExXYWK1Q4ED490YK6LD13PRAMS4" localSheetId="18" hidden="1">#REF!</definedName>
    <definedName name="BExXYWK1Q4ED490YK6LD13PRAMS4" hidden="1">#REF!</definedName>
    <definedName name="BExXYYT12SVN2VDMLVNV4P3ISD8T" localSheetId="18" hidden="1">#REF!</definedName>
    <definedName name="BExXYYT12SVN2VDMLVNV4P3ISD8T" hidden="1">#REF!</definedName>
    <definedName name="BExXZEDWUYH25UZMW2QU2RXFILJE" localSheetId="18" hidden="1">#REF!</definedName>
    <definedName name="BExXZEDWUYH25UZMW2QU2RXFILJE" hidden="1">#REF!</definedName>
    <definedName name="BExXZFVV4YB42AZ3H1I40YG3JAPU" localSheetId="18" hidden="1">#REF!</definedName>
    <definedName name="BExXZFVV4YB42AZ3H1I40YG3JAPU" hidden="1">#REF!</definedName>
    <definedName name="BExXZH30Y2VXGXW705XP20HU2G86" localSheetId="18" hidden="1">#REF!</definedName>
    <definedName name="BExXZH30Y2VXGXW705XP20HU2G86" hidden="1">#REF!</definedName>
    <definedName name="BExXZHJ9T2JELF12CHHGD54J1B0C" localSheetId="18" hidden="1">#REF!</definedName>
    <definedName name="BExXZHJ9T2JELF12CHHGD54J1B0C" hidden="1">#REF!</definedName>
    <definedName name="BExXZNJ2X1TK2LRK5ZY3MX49H5T7" localSheetId="18" hidden="1">#REF!</definedName>
    <definedName name="BExXZNJ2X1TK2LRK5ZY3MX49H5T7" hidden="1">#REF!</definedName>
    <definedName name="BExXZOVPCEP495TQSON6PSRQ8XCY" localSheetId="18" hidden="1">#REF!</definedName>
    <definedName name="BExXZOVPCEP495TQSON6PSRQ8XCY" hidden="1">#REF!</definedName>
    <definedName name="BExXZXKH7NBARQQAZM69Z57IH1MM" localSheetId="18" hidden="1">#REF!</definedName>
    <definedName name="BExXZXKH7NBARQQAZM69Z57IH1MM" hidden="1">#REF!</definedName>
    <definedName name="BExY07WSDH5QEVM7BJXJK2ZRAI1O" localSheetId="18" hidden="1">#REF!</definedName>
    <definedName name="BExY07WSDH5QEVM7BJXJK2ZRAI1O" hidden="1">#REF!</definedName>
    <definedName name="BExY0C3UBVC4M59JIRXVQ8OWAJC1" localSheetId="18" hidden="1">#REF!</definedName>
    <definedName name="BExY0C3UBVC4M59JIRXVQ8OWAJC1" hidden="1">#REF!</definedName>
    <definedName name="BExY0G03T6MD304WV4PCS8A8UZOU" localSheetId="18" hidden="1">#REF!</definedName>
    <definedName name="BExY0G03T6MD304WV4PCS8A8UZOU" hidden="1">#REF!</definedName>
    <definedName name="BExY0JAM6LIEX03Y3CDOQG13XO98" localSheetId="18" hidden="1">#REF!</definedName>
    <definedName name="BExY0JAM6LIEX03Y3CDOQG13XO98" hidden="1">#REF!</definedName>
    <definedName name="BExY0MLAPBIUHZHF3MNQUBZEOPGA" localSheetId="18" hidden="1">#REF!</definedName>
    <definedName name="BExY0MLAPBIUHZHF3MNQUBZEOPGA" hidden="1">#REF!</definedName>
    <definedName name="BExY0OE8GFHMLLTEAFIOQTOPEVPB" localSheetId="18" hidden="1">#REF!</definedName>
    <definedName name="BExY0OE8GFHMLLTEAFIOQTOPEVPB" hidden="1">#REF!</definedName>
    <definedName name="BExY0OJHW85S0VKBA8T4HTYPYBOS" localSheetId="18" hidden="1">#REF!</definedName>
    <definedName name="BExY0OJHW85S0VKBA8T4HTYPYBOS" hidden="1">#REF!</definedName>
    <definedName name="BExY0T1E034D7XAXNC6F7540LLIE" localSheetId="18" hidden="1">#REF!</definedName>
    <definedName name="BExY0T1E034D7XAXNC6F7540LLIE" hidden="1">#REF!</definedName>
    <definedName name="BExY0XTZLHN49J2JH94BYTKBJLT3" localSheetId="18" hidden="1">#REF!</definedName>
    <definedName name="BExY0XTZLHN49J2JH94BYTKBJLT3" hidden="1">#REF!</definedName>
    <definedName name="BExY11FH9TXHERUYGG8FE50U7H7J" localSheetId="18" hidden="1">#REF!</definedName>
    <definedName name="BExY11FH9TXHERUYGG8FE50U7H7J" hidden="1">#REF!</definedName>
    <definedName name="BExY14VIIZDQ07OMY7WD69P6ZBUX" localSheetId="18" hidden="1">#REF!</definedName>
    <definedName name="BExY14VIIZDQ07OMY7WD69P6ZBUX" hidden="1">#REF!</definedName>
    <definedName name="BExY16O8FRFU2AKAB73SDMHTLF36" localSheetId="18" hidden="1">#REF!</definedName>
    <definedName name="BExY16O8FRFU2AKAB73SDMHTLF36" hidden="1">#REF!</definedName>
    <definedName name="BExY180UKNW5NIAWD6ZUYTFEH8QS" localSheetId="18" hidden="1">#REF!</definedName>
    <definedName name="BExY180UKNW5NIAWD6ZUYTFEH8QS" hidden="1">#REF!</definedName>
    <definedName name="BExY1DPTV4LSY9MEOUGXF8X052NA" localSheetId="18" hidden="1">#REF!</definedName>
    <definedName name="BExY1DPTV4LSY9MEOUGXF8X052NA" hidden="1">#REF!</definedName>
    <definedName name="BExY1GK9ELBEKDD7O6HR6DUO8YGO" localSheetId="18" hidden="1">#REF!</definedName>
    <definedName name="BExY1GK9ELBEKDD7O6HR6DUO8YGO" hidden="1">#REF!</definedName>
    <definedName name="BExY1JK5FLBIKGF4D7K1BMSTT2W7" localSheetId="18" hidden="1">'[38]10.08.5 - 2008 Capital - TDBU'!#REF!</definedName>
    <definedName name="BExY1JK5FLBIKGF4D7K1BMSTT2W7" hidden="1">'[38]10.08.5 - 2008 Capital - TDBU'!#REF!</definedName>
    <definedName name="BExY1JUYIFR0O90W747XIO278VF6" localSheetId="18" hidden="1">#REF!</definedName>
    <definedName name="BExY1JUYIFR0O90W747XIO278VF6" hidden="1">#REF!</definedName>
    <definedName name="BExY1NWOXXFV9GGZ3PX444LZ8TVX" localSheetId="18" hidden="1">#REF!</definedName>
    <definedName name="BExY1NWOXXFV9GGZ3PX444LZ8TVX" hidden="1">#REF!</definedName>
    <definedName name="BExY1R7F5GLGAYZT2TMJYZVT5X8X" localSheetId="18" hidden="1">#REF!</definedName>
    <definedName name="BExY1R7F5GLGAYZT2TMJYZVT5X8X" hidden="1">#REF!</definedName>
    <definedName name="BExY1TR13AYI0HGDYRVNRSR1VPOV" localSheetId="18" hidden="1">#REF!</definedName>
    <definedName name="BExY1TR13AYI0HGDYRVNRSR1VPOV" hidden="1">#REF!</definedName>
    <definedName name="BExY1UCL0RND63LLSM9X5SFRG117" localSheetId="18" hidden="1">#REF!</definedName>
    <definedName name="BExY1UCL0RND63LLSM9X5SFRG117" hidden="1">#REF!</definedName>
    <definedName name="BExY1WAT3937L08HLHIRQHMP2A3H" localSheetId="18" hidden="1">#REF!</definedName>
    <definedName name="BExY1WAT3937L08HLHIRQHMP2A3H" hidden="1">#REF!</definedName>
    <definedName name="BExY1YEBOSLMID7LURP8QB46AI91" localSheetId="18" hidden="1">#REF!</definedName>
    <definedName name="BExY1YEBOSLMID7LURP8QB46AI91" hidden="1">#REF!</definedName>
    <definedName name="BExY29MW53U9H65R6IEGDFI64XHB" localSheetId="18" hidden="1">#REF!</definedName>
    <definedName name="BExY29MW53U9H65R6IEGDFI64XHB" hidden="1">#REF!</definedName>
    <definedName name="BExY2FS4LFX9OHOTQT7SJ2PXAC25" localSheetId="18" hidden="1">#REF!</definedName>
    <definedName name="BExY2FS4LFX9OHOTQT7SJ2PXAC25" hidden="1">#REF!</definedName>
    <definedName name="BExY2GDPCZPVU0IQ6IJIB1YQQRQ6" localSheetId="18" hidden="1">#REF!</definedName>
    <definedName name="BExY2GDPCZPVU0IQ6IJIB1YQQRQ6" hidden="1">#REF!</definedName>
    <definedName name="BExY2GTSZ3VA9TXLY7KW1LIAKJ61" localSheetId="18" hidden="1">#REF!</definedName>
    <definedName name="BExY2GTSZ3VA9TXLY7KW1LIAKJ61" hidden="1">#REF!</definedName>
    <definedName name="BExY2H4LV4INLFET24XNE1FUGSXP" localSheetId="18" hidden="1">#REF!</definedName>
    <definedName name="BExY2H4LV4INLFET24XNE1FUGSXP" hidden="1">#REF!</definedName>
    <definedName name="BExY2IXBR1SGYZH08T7QHKEFS8HA" localSheetId="18" hidden="1">#REF!</definedName>
    <definedName name="BExY2IXBR1SGYZH08T7QHKEFS8HA" hidden="1">#REF!</definedName>
    <definedName name="BExY2P7Y7WK5R8PQWMWRW9V4TL58" localSheetId="18" hidden="1">#REF!</definedName>
    <definedName name="BExY2P7Y7WK5R8PQWMWRW9V4TL58" hidden="1">#REF!</definedName>
    <definedName name="BExY2Q4B5FUDA5VU4VRUHX327QN0" localSheetId="18" hidden="1">#REF!</definedName>
    <definedName name="BExY2Q4B5FUDA5VU4VRUHX327QN0" hidden="1">#REF!</definedName>
    <definedName name="BExY2UWXID9H1ZZT216IJ2W3T4R5" localSheetId="18" hidden="1">#REF!</definedName>
    <definedName name="BExY2UWXID9H1ZZT216IJ2W3T4R5" hidden="1">#REF!</definedName>
    <definedName name="BExY3BEDJM4RQA202MJY8RJM0FGU" localSheetId="18" hidden="1">#REF!</definedName>
    <definedName name="BExY3BEDJM4RQA202MJY8RJM0FGU" hidden="1">#REF!</definedName>
    <definedName name="BExY3HOSK7YI364K15OX70AVR6F1" localSheetId="18" hidden="1">#REF!</definedName>
    <definedName name="BExY3HOSK7YI364K15OX70AVR6F1" hidden="1">#REF!</definedName>
    <definedName name="BExY3T89AUR83SOAZZ3OMDEJDQ39" localSheetId="18" hidden="1">#REF!</definedName>
    <definedName name="BExY3T89AUR83SOAZZ3OMDEJDQ39" hidden="1">#REF!</definedName>
    <definedName name="BExY40KOAK8UPA3XIKC6WE4OLQAL" localSheetId="18" hidden="1">#REF!</definedName>
    <definedName name="BExY40KOAK8UPA3XIKC6WE4OLQAL" hidden="1">#REF!</definedName>
    <definedName name="BExY4MG771JQ84EMIVB6HQGGHZY7" localSheetId="18" hidden="1">#REF!</definedName>
    <definedName name="BExY4MG771JQ84EMIVB6HQGGHZY7" hidden="1">#REF!</definedName>
    <definedName name="BExY4PWCSFB8P3J3TBQB2MD67263" localSheetId="18" hidden="1">#REF!</definedName>
    <definedName name="BExY4PWCSFB8P3J3TBQB2MD67263" hidden="1">#REF!</definedName>
    <definedName name="BExY4RZVZXZ35OZVEXTSWVVGE8XF" localSheetId="18" hidden="1">#REF!</definedName>
    <definedName name="BExY4RZVZXZ35OZVEXTSWVVGE8XF" hidden="1">#REF!</definedName>
    <definedName name="BExY4RZW3KK11JLYBA4DWZ92M6LQ" localSheetId="18" hidden="1">#REF!</definedName>
    <definedName name="BExY4RZW3KK11JLYBA4DWZ92M6LQ" hidden="1">#REF!</definedName>
    <definedName name="BExY4XOVTTNVZ577RLIEC7NZQFIX" localSheetId="18" hidden="1">#REF!</definedName>
    <definedName name="BExY4XOVTTNVZ577RLIEC7NZQFIX" hidden="1">#REF!</definedName>
    <definedName name="BExY50JAF5CG01GTHAUS7I4ZLUDC" localSheetId="18" hidden="1">#REF!</definedName>
    <definedName name="BExY50JAF5CG01GTHAUS7I4ZLUDC" hidden="1">#REF!</definedName>
    <definedName name="BExY53J6XUX9MQ87V5K1PHGLA5OZ" localSheetId="18" hidden="1">#REF!</definedName>
    <definedName name="BExY53J6XUX9MQ87V5K1PHGLA5OZ" hidden="1">#REF!</definedName>
    <definedName name="BExY53J7EXFEOFTRNAHLK7IH3ACB" localSheetId="18" hidden="1">#REF!</definedName>
    <definedName name="BExY53J7EXFEOFTRNAHLK7IH3ACB" hidden="1">#REF!</definedName>
    <definedName name="BExY5515SJTJS3VM80M3YYR0WF37" localSheetId="18" hidden="1">#REF!</definedName>
    <definedName name="BExY5515SJTJS3VM80M3YYR0WF37" hidden="1">#REF!</definedName>
    <definedName name="BExY5515WE39FQ3EG5QHG67V9C0O" localSheetId="18" hidden="1">#REF!</definedName>
    <definedName name="BExY5515WE39FQ3EG5QHG67V9C0O" hidden="1">#REF!</definedName>
    <definedName name="BExY5986WNAD8NFCPXC9TVLBU4FG" localSheetId="18" hidden="1">#REF!</definedName>
    <definedName name="BExY5986WNAD8NFCPXC9TVLBU4FG" hidden="1">#REF!</definedName>
    <definedName name="BExY5DF9MS25IFNWGJ1YAS5MDN8R" localSheetId="18" hidden="1">#REF!</definedName>
    <definedName name="BExY5DF9MS25IFNWGJ1YAS5MDN8R" hidden="1">#REF!</definedName>
    <definedName name="BExY5ERVGL3UM2MGT8LJ0XPKTZEK" localSheetId="18" hidden="1">#REF!</definedName>
    <definedName name="BExY5ERVGL3UM2MGT8LJ0XPKTZEK" hidden="1">#REF!</definedName>
    <definedName name="BExY5EX6NJFK8W754ZVZDN5DS04K" localSheetId="18" hidden="1">#REF!</definedName>
    <definedName name="BExY5EX6NJFK8W754ZVZDN5DS04K" hidden="1">#REF!</definedName>
    <definedName name="BExY5S3XD1NJT109CV54IFOHVLQ6" localSheetId="18" hidden="1">#REF!</definedName>
    <definedName name="BExY5S3XD1NJT109CV54IFOHVLQ6" hidden="1">#REF!</definedName>
    <definedName name="BExY5TB2VAI3GHKCPXMCVIOM8B8W" localSheetId="18" hidden="1">#REF!</definedName>
    <definedName name="BExY5TB2VAI3GHKCPXMCVIOM8B8W" hidden="1">#REF!</definedName>
    <definedName name="BExY6KVS1MMZ2R34PGEFR2BMTU9W" localSheetId="18" hidden="1">#REF!</definedName>
    <definedName name="BExY6KVS1MMZ2R34PGEFR2BMTU9W" hidden="1">#REF!</definedName>
    <definedName name="BExY6Q9YY7LW745GP7CYOGGSPHGE" localSheetId="18" hidden="1">#REF!</definedName>
    <definedName name="BExY6Q9YY7LW745GP7CYOGGSPHGE" hidden="1">#REF!</definedName>
    <definedName name="BExZIA3C8LKJTEH3MKQ57KJH5TA2" localSheetId="18" hidden="1">#REF!</definedName>
    <definedName name="BExZIA3C8LKJTEH3MKQ57KJH5TA2" hidden="1">#REF!</definedName>
    <definedName name="BExZIIHH3QNQE3GFMHEE4UMHY6WQ" localSheetId="18" hidden="1">#REF!</definedName>
    <definedName name="BExZIIHH3QNQE3GFMHEE4UMHY6WQ" hidden="1">#REF!</definedName>
    <definedName name="BExZIRH59XWU9D7KAUQ3N5FQ6ZQU" localSheetId="18" hidden="1">#REF!</definedName>
    <definedName name="BExZIRH59XWU9D7KAUQ3N5FQ6ZQU" hidden="1">#REF!</definedName>
    <definedName name="BExZIYO22G5UXOB42GDLYGVRJ6U7" localSheetId="18" hidden="1">#REF!</definedName>
    <definedName name="BExZIYO22G5UXOB42GDLYGVRJ6U7" hidden="1">#REF!</definedName>
    <definedName name="BExZJ7I9T8XU4MZRKJ1VVU76V2LZ" localSheetId="18" hidden="1">#REF!</definedName>
    <definedName name="BExZJ7I9T8XU4MZRKJ1VVU76V2LZ" hidden="1">#REF!</definedName>
    <definedName name="BExZJCWI93DAGB0LYD3D3RXA5T1X" localSheetId="18" hidden="1">#REF!</definedName>
    <definedName name="BExZJCWI93DAGB0LYD3D3RXA5T1X" hidden="1">#REF!</definedName>
    <definedName name="BExZJG77BNPTTXPHBDO6JVBP267V" localSheetId="18" hidden="1">#REF!</definedName>
    <definedName name="BExZJG77BNPTTXPHBDO6JVBP267V" hidden="1">#REF!</definedName>
    <definedName name="BExZJMY170JCUU1RWASNZ1HJPRTA" localSheetId="18" hidden="1">#REF!</definedName>
    <definedName name="BExZJMY170JCUU1RWASNZ1HJPRTA" hidden="1">#REF!</definedName>
    <definedName name="BExZJOQR77H0P4SUKVYACDCFBBXO" localSheetId="18" hidden="1">#REF!</definedName>
    <definedName name="BExZJOQR77H0P4SUKVYACDCFBBXO" hidden="1">#REF!</definedName>
    <definedName name="BExZJS6RG34ODDY9HMZ0O34MEMSB" localSheetId="18" hidden="1">#REF!</definedName>
    <definedName name="BExZJS6RG34ODDY9HMZ0O34MEMSB" hidden="1">#REF!</definedName>
    <definedName name="BExZJTOQ0YP3Z6MU1Z3EQPWCQJAV" localSheetId="18" hidden="1">#REF!</definedName>
    <definedName name="BExZJTOQ0YP3Z6MU1Z3EQPWCQJAV" hidden="1">#REF!</definedName>
    <definedName name="BExZJXA66GVI2J3KFTXHYHM2MLFQ" localSheetId="18" hidden="1">#REF!</definedName>
    <definedName name="BExZJXA66GVI2J3KFTXHYHM2MLFQ" hidden="1">#REF!</definedName>
    <definedName name="BExZK0FLA198EJ94QHWX96XGLB95" localSheetId="18" hidden="1">#REF!</definedName>
    <definedName name="BExZK0FLA198EJ94QHWX96XGLB95" hidden="1">#REF!</definedName>
    <definedName name="BExZK28BCCZCJGD4172FUNAGUC1I" localSheetId="18" hidden="1">#REF!</definedName>
    <definedName name="BExZK28BCCZCJGD4172FUNAGUC1I" hidden="1">#REF!</definedName>
    <definedName name="BExZK34NR4BAD7HJAP7SQ926UQP3" localSheetId="18" hidden="1">#REF!</definedName>
    <definedName name="BExZK34NR4BAD7HJAP7SQ926UQP3" hidden="1">#REF!</definedName>
    <definedName name="BExZK3FGPHH5H771U7D5XY7XBS6E" localSheetId="18" hidden="1">#REF!</definedName>
    <definedName name="BExZK3FGPHH5H771U7D5XY7XBS6E" hidden="1">#REF!</definedName>
    <definedName name="BExZKG5XNKFLT5VIJGTGN1KRY9M1" localSheetId="18" hidden="1">#REF!</definedName>
    <definedName name="BExZKG5XNKFLT5VIJGTGN1KRY9M1" hidden="1">#REF!</definedName>
    <definedName name="BExZKHYORG3O8C772XPFHM1N8T80" localSheetId="18" hidden="1">#REF!</definedName>
    <definedName name="BExZKHYORG3O8C772XPFHM1N8T80" hidden="1">#REF!</definedName>
    <definedName name="BExZKJRF2IRR57DG9CLC7MSHWNNN" localSheetId="18" hidden="1">#REF!</definedName>
    <definedName name="BExZKJRF2IRR57DG9CLC7MSHWNNN" hidden="1">#REF!</definedName>
    <definedName name="BExZKV5GYXO0X760SBD9TWTIQHGI" localSheetId="18" hidden="1">#REF!</definedName>
    <definedName name="BExZKV5GYXO0X760SBD9TWTIQHGI" hidden="1">#REF!</definedName>
    <definedName name="BExZKXUJFT2AT6IX3VNR84WD8J6O" localSheetId="18" hidden="1">#REF!</definedName>
    <definedName name="BExZKXUJFT2AT6IX3VNR84WD8J6O" hidden="1">#REF!</definedName>
    <definedName name="BExZL6E4YVXRUN7ZGF2BIGIXFR8K" localSheetId="18" hidden="1">#REF!</definedName>
    <definedName name="BExZL6E4YVXRUN7ZGF2BIGIXFR8K" hidden="1">#REF!</definedName>
    <definedName name="BExZLE6HTP4MI0C7JZBPGDRFSQHY" localSheetId="18" hidden="1">#REF!</definedName>
    <definedName name="BExZLE6HTP4MI0C7JZBPGDRFSQHY" hidden="1">#REF!</definedName>
    <definedName name="BExZLGVLMKTPFXG42QYT0PO81G7F" localSheetId="18" hidden="1">#REF!</definedName>
    <definedName name="BExZLGVLMKTPFXG42QYT0PO81G7F" hidden="1">#REF!</definedName>
    <definedName name="BExZLKMK7LRK14S09WLMH7MXSQXM" localSheetId="18" hidden="1">#REF!</definedName>
    <definedName name="BExZLKMK7LRK14S09WLMH7MXSQXM" hidden="1">#REF!</definedName>
    <definedName name="BExZM7JVLG0W8EG5RBU915U3SKBY" localSheetId="18" hidden="1">#REF!</definedName>
    <definedName name="BExZM7JVLG0W8EG5RBU915U3SKBY" hidden="1">#REF!</definedName>
    <definedName name="BExZM85FOVUFF110XMQ9O2ODSJUK" localSheetId="18" hidden="1">#REF!</definedName>
    <definedName name="BExZM85FOVUFF110XMQ9O2ODSJUK" hidden="1">#REF!</definedName>
    <definedName name="BExZMF1MMTZ1TA14PZ8ASSU2CBSP" localSheetId="18" hidden="1">#REF!</definedName>
    <definedName name="BExZMF1MMTZ1TA14PZ8ASSU2CBSP" hidden="1">#REF!</definedName>
    <definedName name="BExZMKL5YQZD7F0FUCSVFGLPFK52" localSheetId="18" hidden="1">#REF!</definedName>
    <definedName name="BExZMKL5YQZD7F0FUCSVFGLPFK52" hidden="1">#REF!</definedName>
    <definedName name="BExZMOC3VNZALJM71X2T6FV91GTB" localSheetId="18" hidden="1">#REF!</definedName>
    <definedName name="BExZMOC3VNZALJM71X2T6FV91GTB" hidden="1">#REF!</definedName>
    <definedName name="BExZMRC0GXPSO9JOPK8FEZBDS80M" localSheetId="18" hidden="1">#REF!</definedName>
    <definedName name="BExZMRC0GXPSO9JOPK8FEZBDS80M" hidden="1">#REF!</definedName>
    <definedName name="BExZMVJ0ODX05Q2E8C4IZVAY7RGU" localSheetId="18" hidden="1">#REF!</definedName>
    <definedName name="BExZMVJ0ODX05Q2E8C4IZVAY7RGU" hidden="1">#REF!</definedName>
    <definedName name="BExZMXH39OB0I43XEL3K11U3G9PM" localSheetId="18" hidden="1">#REF!</definedName>
    <definedName name="BExZMXH39OB0I43XEL3K11U3G9PM" hidden="1">#REF!</definedName>
    <definedName name="BExZMZQ3RBKDHT5GLFNLS52OSJA0" localSheetId="18" hidden="1">#REF!</definedName>
    <definedName name="BExZMZQ3RBKDHT5GLFNLS52OSJA0" hidden="1">#REF!</definedName>
    <definedName name="BExZN0MHIAUPB6G7US083VNAPOUO" localSheetId="18" hidden="1">#REF!</definedName>
    <definedName name="BExZN0MHIAUPB6G7US083VNAPOUO" hidden="1">#REF!</definedName>
    <definedName name="BExZN2F7Y2J2L2LN5WZRG949MS4A" localSheetId="18" hidden="1">#REF!</definedName>
    <definedName name="BExZN2F7Y2J2L2LN5WZRG949MS4A" hidden="1">#REF!</definedName>
    <definedName name="BExZN4TJVUGCFWL2CS28R36HN7S6" localSheetId="18" hidden="1">#REF!</definedName>
    <definedName name="BExZN4TJVUGCFWL2CS28R36HN7S6" hidden="1">#REF!</definedName>
    <definedName name="BExZN6BHBBUIDVNQ8LMA86ZJ8SBU" localSheetId="18" hidden="1">#REF!</definedName>
    <definedName name="BExZN6BHBBUIDVNQ8LMA86ZJ8SBU" hidden="1">#REF!</definedName>
    <definedName name="BExZN847WUWKRYTZWG9TCQZJS3OL" localSheetId="18" hidden="1">#REF!</definedName>
    <definedName name="BExZN847WUWKRYTZWG9TCQZJS3OL" hidden="1">#REF!</definedName>
    <definedName name="BExZNEUW1MNCUTLJ4LWIW18J6TXS" localSheetId="18" hidden="1">#REF!</definedName>
    <definedName name="BExZNEUW1MNCUTLJ4LWIW18J6TXS" hidden="1">#REF!</definedName>
    <definedName name="BExZNH3VISFF4NQI11BZDP5IQ7VG" localSheetId="18" hidden="1">#REF!</definedName>
    <definedName name="BExZNH3VISFF4NQI11BZDP5IQ7VG" hidden="1">#REF!</definedName>
    <definedName name="BExZNILV5N9PBKDZLALQEXXPJ2GZ" localSheetId="18" hidden="1">#REF!</definedName>
    <definedName name="BExZNILV5N9PBKDZLALQEXXPJ2GZ" hidden="1">#REF!</definedName>
    <definedName name="BExZNJYCFYVMAOI62GB2BABK1ELE" localSheetId="18" hidden="1">#REF!</definedName>
    <definedName name="BExZNJYCFYVMAOI62GB2BABK1ELE" hidden="1">#REF!</definedName>
    <definedName name="BExZNSCGGDV6CW77IZLFGQGTQJ5Q" localSheetId="18" hidden="1">#REF!</definedName>
    <definedName name="BExZNSCGGDV6CW77IZLFGQGTQJ5Q" hidden="1">#REF!</definedName>
    <definedName name="BExZNV707LIU6Z5H6QI6H67LHTI1" localSheetId="18" hidden="1">#REF!</definedName>
    <definedName name="BExZNV707LIU6Z5H6QI6H67LHTI1" hidden="1">#REF!</definedName>
    <definedName name="BExZNVCBKB930QQ9QW7KSGOZ0V1M" localSheetId="18" hidden="1">#REF!</definedName>
    <definedName name="BExZNVCBKB930QQ9QW7KSGOZ0V1M" hidden="1">#REF!</definedName>
    <definedName name="BExZNW8QJ18X0RSGFDWAE9ZSDX39" localSheetId="18" hidden="1">#REF!</definedName>
    <definedName name="BExZNW8QJ18X0RSGFDWAE9ZSDX39" hidden="1">#REF!</definedName>
    <definedName name="BExZNZDWRS6Q40L8OCWFEIVI0A1O" localSheetId="18" hidden="1">#REF!</definedName>
    <definedName name="BExZNZDWRS6Q40L8OCWFEIVI0A1O" hidden="1">#REF!</definedName>
    <definedName name="BExZOBO9NYLGVJQ31LVQ9XS2ZT4N" localSheetId="18" hidden="1">#REF!</definedName>
    <definedName name="BExZOBO9NYLGVJQ31LVQ9XS2ZT4N" hidden="1">#REF!</definedName>
    <definedName name="BExZOETNB1CJ3Y2RKLI1ZK0S8Z6H" localSheetId="18" hidden="1">#REF!</definedName>
    <definedName name="BExZOETNB1CJ3Y2RKLI1ZK0S8Z6H" hidden="1">#REF!</definedName>
    <definedName name="BExZOF9R1MU69L6PO5PC7TBTE9G9" localSheetId="18" hidden="1">#REF!</definedName>
    <definedName name="BExZOF9R1MU69L6PO5PC7TBTE9G9" hidden="1">#REF!</definedName>
    <definedName name="BExZOL9K1RUXBTLZ6FJ65BIE9G5R" localSheetId="18" hidden="1">#REF!</definedName>
    <definedName name="BExZOL9K1RUXBTLZ6FJ65BIE9G5R" hidden="1">#REF!</definedName>
    <definedName name="BExZOREMVSK4E5VSWM838KHUB8AI" localSheetId="18" hidden="1">#REF!</definedName>
    <definedName name="BExZOREMVSK4E5VSWM838KHUB8AI" hidden="1">#REF!</definedName>
    <definedName name="BExZOVR745T5P1KS9NV2PXZPZVRG" localSheetId="18" hidden="1">#REF!</definedName>
    <definedName name="BExZOVR745T5P1KS9NV2PXZPZVRG" hidden="1">#REF!</definedName>
    <definedName name="BExZOZSWGLSY2XYVRIS6VSNJDSGD" localSheetId="18" hidden="1">#REF!</definedName>
    <definedName name="BExZOZSWGLSY2XYVRIS6VSNJDSGD" hidden="1">#REF!</definedName>
    <definedName name="BExZP7AIJKLM6C6CSUIIFAHFBNX2" localSheetId="18" hidden="1">#REF!</definedName>
    <definedName name="BExZP7AIJKLM6C6CSUIIFAHFBNX2" hidden="1">#REF!</definedName>
    <definedName name="BExZPQ0XY507N8FJMVPKCTK8HC9H" localSheetId="18" hidden="1">#REF!</definedName>
    <definedName name="BExZPQ0XY507N8FJMVPKCTK8HC9H" hidden="1">#REF!</definedName>
    <definedName name="BExZPT0UWFAUYM11ETBX54NBI1PD" localSheetId="18" hidden="1">#REF!</definedName>
    <definedName name="BExZPT0UWFAUYM11ETBX54NBI1PD" hidden="1">#REF!</definedName>
    <definedName name="BExZQ37OVBR25U32CO2YYVPZOMR5" localSheetId="18" hidden="1">#REF!</definedName>
    <definedName name="BExZQ37OVBR25U32CO2YYVPZOMR5" hidden="1">#REF!</definedName>
    <definedName name="BExZQ3IHNAFF2HI20IH754T349LH" localSheetId="18" hidden="1">#REF!</definedName>
    <definedName name="BExZQ3IHNAFF2HI20IH754T349LH" hidden="1">#REF!</definedName>
    <definedName name="BExZQ3NT7H06VO0AR48WHZULZB93" localSheetId="18" hidden="1">#REF!</definedName>
    <definedName name="BExZQ3NT7H06VO0AR48WHZULZB93" hidden="1">#REF!</definedName>
    <definedName name="BExZQ7PJU07SEJMDX18U9YVDC2GU" localSheetId="18" hidden="1">#REF!</definedName>
    <definedName name="BExZQ7PJU07SEJMDX18U9YVDC2GU" hidden="1">#REF!</definedName>
    <definedName name="BExZQIHTGHK7OOI2Y2PN3JYBY82I" localSheetId="18" hidden="1">#REF!</definedName>
    <definedName name="BExZQIHTGHK7OOI2Y2PN3JYBY82I" hidden="1">#REF!</definedName>
    <definedName name="BExZQJJMGU5MHQOILGXGJPAQI5XI" localSheetId="18" hidden="1">#REF!</definedName>
    <definedName name="BExZQJJMGU5MHQOILGXGJPAQI5XI" hidden="1">#REF!</definedName>
    <definedName name="BExZQNQOI080YO1ADHPJGCG9R63F" localSheetId="18" hidden="1">#REF!</definedName>
    <definedName name="BExZQNQOI080YO1ADHPJGCG9R63F" hidden="1">#REF!</definedName>
    <definedName name="BExZQXBYEBN28QUH1KOVW6KKA5UM" localSheetId="18" hidden="1">#REF!</definedName>
    <definedName name="BExZQXBYEBN28QUH1KOVW6KKA5UM" hidden="1">#REF!</definedName>
    <definedName name="BExZQZKT146WEN8FTVZ7Y5TSB8L5" localSheetId="18" hidden="1">#REF!</definedName>
    <definedName name="BExZQZKT146WEN8FTVZ7Y5TSB8L5" hidden="1">#REF!</definedName>
    <definedName name="BExZR12Y982N9EKLLP7Z52WQHXXF" localSheetId="18" hidden="1">#REF!</definedName>
    <definedName name="BExZR12Y982N9EKLLP7Z52WQHXXF" hidden="1">#REF!</definedName>
    <definedName name="BExZR485AKBH93YZ08CMUC3WROED" localSheetId="18" hidden="1">#REF!</definedName>
    <definedName name="BExZR485AKBH93YZ08CMUC3WROED" hidden="1">#REF!</definedName>
    <definedName name="BExZR7TL98P2PPUVGIZYR5873DWW" localSheetId="18" hidden="1">#REF!</definedName>
    <definedName name="BExZR7TL98P2PPUVGIZYR5873DWW" hidden="1">#REF!</definedName>
    <definedName name="BExZRB9M8SJHCJ3R6G6N2FSC8JDL" localSheetId="18" hidden="1">#REF!</definedName>
    <definedName name="BExZRB9M8SJHCJ3R6G6N2FSC8JDL" hidden="1">#REF!</definedName>
    <definedName name="BExZRGD1603X5ACFALUUDKCD7X48" localSheetId="18" hidden="1">#REF!</definedName>
    <definedName name="BExZRGD1603X5ACFALUUDKCD7X48" hidden="1">#REF!</definedName>
    <definedName name="BExZRP1X6UVLN1UOLHH5VF4STP1O" localSheetId="18" hidden="1">#REF!</definedName>
    <definedName name="BExZRP1X6UVLN1UOLHH5VF4STP1O" hidden="1">#REF!</definedName>
    <definedName name="BExZRQ930U6OCYNV00CH5I0Q4LPE" localSheetId="18" hidden="1">#REF!</definedName>
    <definedName name="BExZRQ930U6OCYNV00CH5I0Q4LPE" hidden="1">#REF!</definedName>
    <definedName name="BExZRVSS7LVKUWW3VM61WKHK4M49" localSheetId="18" hidden="1">#REF!</definedName>
    <definedName name="BExZRVSS7LVKUWW3VM61WKHK4M49" hidden="1">#REF!</definedName>
    <definedName name="BExZRW8W514W8OZ72YBONYJ64GXF" localSheetId="18" hidden="1">#REF!</definedName>
    <definedName name="BExZRW8W514W8OZ72YBONYJ64GXF" hidden="1">#REF!</definedName>
    <definedName name="BExZRWJP2BUVFJPO8U8ATQEP0LZU" localSheetId="18" hidden="1">#REF!</definedName>
    <definedName name="BExZRWJP2BUVFJPO8U8ATQEP0LZU" hidden="1">#REF!</definedName>
    <definedName name="BExZRXAKDKQ1K9GZ7R5F89HTIP5Y" localSheetId="18" hidden="1">'[38]10.08.5 - 2008 Capital - TDBU'!#REF!</definedName>
    <definedName name="BExZRXAKDKQ1K9GZ7R5F89HTIP5Y" hidden="1">'[38]10.08.5 - 2008 Capital - TDBU'!#REF!</definedName>
    <definedName name="BExZS2OY9JTSSP01ZQ6V2T2LO5R9" localSheetId="18" hidden="1">#REF!</definedName>
    <definedName name="BExZS2OY9JTSSP01ZQ6V2T2LO5R9" hidden="1">#REF!</definedName>
    <definedName name="BExZSI9USDLZAN8LI8M4YYQL24GZ" localSheetId="18" hidden="1">#REF!</definedName>
    <definedName name="BExZSI9USDLZAN8LI8M4YYQL24GZ" hidden="1">#REF!</definedName>
    <definedName name="BExZSM0TL3458X254CZLZZ3GBCNQ" localSheetId="18" hidden="1">#REF!</definedName>
    <definedName name="BExZSM0TL3458X254CZLZZ3GBCNQ" hidden="1">#REF!</definedName>
    <definedName name="BExZSPX0YNISGS8SVTI69D6NC4IM" localSheetId="18" hidden="1">#REF!</definedName>
    <definedName name="BExZSPX0YNISGS8SVTI69D6NC4IM" hidden="1">#REF!</definedName>
    <definedName name="BExZSS0LA2JY4ZLJ1Z5YCMLJJZCH" localSheetId="18" hidden="1">#REF!</definedName>
    <definedName name="BExZSS0LA2JY4ZLJ1Z5YCMLJJZCH" hidden="1">#REF!</definedName>
    <definedName name="BExZTAQV2QVSZY5Y3VCCWUBSBW9P" localSheetId="18" hidden="1">#REF!</definedName>
    <definedName name="BExZTAQV2QVSZY5Y3VCCWUBSBW9P" hidden="1">#REF!</definedName>
    <definedName name="BExZTBN9GZGBJ8KW4A2BZPUYXU1F" localSheetId="18" hidden="1">#REF!</definedName>
    <definedName name="BExZTBN9GZGBJ8KW4A2BZPUYXU1F" hidden="1">#REF!</definedName>
    <definedName name="BExZTHSI2FX56PWRSNX9H5EWTZFO" localSheetId="18" hidden="1">#REF!</definedName>
    <definedName name="BExZTHSI2FX56PWRSNX9H5EWTZFO" hidden="1">#REF!</definedName>
    <definedName name="BExZTI39Q2UFW9SVCC3Q73QVFBU8" localSheetId="18" hidden="1">#REF!</definedName>
    <definedName name="BExZTI39Q2UFW9SVCC3Q73QVFBU8" hidden="1">#REF!</definedName>
    <definedName name="BExZTJL3HVBFY139H6CJHEQCT1EL" localSheetId="18" hidden="1">#REF!</definedName>
    <definedName name="BExZTJL3HVBFY139H6CJHEQCT1EL" hidden="1">#REF!</definedName>
    <definedName name="BExZTLOL8OPABZI453E0KVNA1GJS" localSheetId="18" hidden="1">#REF!</definedName>
    <definedName name="BExZTLOL8OPABZI453E0KVNA1GJS" hidden="1">#REF!</definedName>
    <definedName name="BExZTT6J3X0TOX0ZY6YPLUVMCW9X" localSheetId="18" hidden="1">#REF!</definedName>
    <definedName name="BExZTT6J3X0TOX0ZY6YPLUVMCW9X" hidden="1">#REF!</definedName>
    <definedName name="BExZTW6ECBRA0BBITWBQ8R93RMCL" localSheetId="18" hidden="1">#REF!</definedName>
    <definedName name="BExZTW6ECBRA0BBITWBQ8R93RMCL" hidden="1">#REF!</definedName>
    <definedName name="BExZU2BHYAOKSCBM3C5014ZF6IXS" localSheetId="18" hidden="1">#REF!</definedName>
    <definedName name="BExZU2BHYAOKSCBM3C5014ZF6IXS" hidden="1">#REF!</definedName>
    <definedName name="BExZU2RMJTXOCS0ROPMYPE6WTD87" localSheetId="18" hidden="1">#REF!</definedName>
    <definedName name="BExZU2RMJTXOCS0ROPMYPE6WTD87" hidden="1">#REF!</definedName>
    <definedName name="BExZUF7G8FENTJKH9R1XUWXM6CWD" localSheetId="18" hidden="1">#REF!</definedName>
    <definedName name="BExZUF7G8FENTJKH9R1XUWXM6CWD" hidden="1">#REF!</definedName>
    <definedName name="BExZUNARUJBIZ08VCAV3GEVBIR3D" localSheetId="18" hidden="1">#REF!</definedName>
    <definedName name="BExZUNARUJBIZ08VCAV3GEVBIR3D" hidden="1">#REF!</definedName>
    <definedName name="BExZUSZT5496UMBP4LFSLTR1GVEW" localSheetId="18" hidden="1">#REF!</definedName>
    <definedName name="BExZUSZT5496UMBP4LFSLTR1GVEW" hidden="1">#REF!</definedName>
    <definedName name="BExZUT54340I38GVCV79EL116WR0" localSheetId="18" hidden="1">#REF!</definedName>
    <definedName name="BExZUT54340I38GVCV79EL116WR0" hidden="1">#REF!</definedName>
    <definedName name="BExZUYDULCX65H9OZ9JHPBNKF3MI" localSheetId="18" hidden="1">#REF!</definedName>
    <definedName name="BExZUYDULCX65H9OZ9JHPBNKF3MI" hidden="1">#REF!</definedName>
    <definedName name="BExZV0192UZZ9JSP428VREBB1ZDY" localSheetId="18" hidden="1">#REF!</definedName>
    <definedName name="BExZV0192UZZ9JSP428VREBB1ZDY" hidden="1">#REF!</definedName>
    <definedName name="BExZV2QD5ZDK3AGDRULLA7JB46C3" localSheetId="18" hidden="1">#REF!</definedName>
    <definedName name="BExZV2QD5ZDK3AGDRULLA7JB46C3" hidden="1">#REF!</definedName>
    <definedName name="BExZV5FHALJ3O5Z9X9CYXRUGCC6O" localSheetId="18" hidden="1">#REF!</definedName>
    <definedName name="BExZV5FHALJ3O5Z9X9CYXRUGCC6O" hidden="1">#REF!</definedName>
    <definedName name="BExZVBQ29OM0V8XAL3HL0JIM0MMU" localSheetId="18" hidden="1">#REF!</definedName>
    <definedName name="BExZVBQ29OM0V8XAL3HL0JIM0MMU" hidden="1">#REF!</definedName>
    <definedName name="BExZVEPYS6HYXG8RN9GMWZTHDEMK" localSheetId="18" hidden="1">#REF!</definedName>
    <definedName name="BExZVEPYS6HYXG8RN9GMWZTHDEMK" hidden="1">#REF!</definedName>
    <definedName name="BExZVLM4T9ORS4ZWHME46U4Q103C" localSheetId="18" hidden="1">#REF!</definedName>
    <definedName name="BExZVLM4T9ORS4ZWHME46U4Q103C" hidden="1">#REF!</definedName>
    <definedName name="BExZVM7OZWPPRH5YQW50EYMMIW1A" localSheetId="18" hidden="1">#REF!</definedName>
    <definedName name="BExZVM7OZWPPRH5YQW50EYMMIW1A" hidden="1">#REF!</definedName>
    <definedName name="BExZVPYGX2C5OSHMZ6F0KBKZ6B1S" localSheetId="18" hidden="1">#REF!</definedName>
    <definedName name="BExZVPYGX2C5OSHMZ6F0KBKZ6B1S" hidden="1">#REF!</definedName>
    <definedName name="BExZW5UARC8W9AQNLJX2I5WQWS5F" localSheetId="18" hidden="1">#REF!</definedName>
    <definedName name="BExZW5UARC8W9AQNLJX2I5WQWS5F" hidden="1">#REF!</definedName>
    <definedName name="BExZW7HRGN6A9YS41KI2B2UUMJ7X" localSheetId="18" hidden="1">#REF!</definedName>
    <definedName name="BExZW7HRGN6A9YS41KI2B2UUMJ7X" hidden="1">#REF!</definedName>
    <definedName name="BExZW8ZPNV43UXGOT98FDNIBQHZY" localSheetId="18" hidden="1">#REF!</definedName>
    <definedName name="BExZW8ZPNV43UXGOT98FDNIBQHZY" hidden="1">#REF!</definedName>
    <definedName name="BExZWKZ5N3RDXU8MZ8HQVYYD8O0F" localSheetId="18" hidden="1">#REF!</definedName>
    <definedName name="BExZWKZ5N3RDXU8MZ8HQVYYD8O0F" hidden="1">#REF!</definedName>
    <definedName name="BExZWSMC9T48W74GFGQCIUJ8ZPP3" localSheetId="18" hidden="1">#REF!</definedName>
    <definedName name="BExZWSMC9T48W74GFGQCIUJ8ZPP3" hidden="1">#REF!</definedName>
    <definedName name="BExZWUF2V4HY3HI8JN9ZVPRWK1H3" localSheetId="18" hidden="1">#REF!</definedName>
    <definedName name="BExZWUF2V4HY3HI8JN9ZVPRWK1H3" hidden="1">#REF!</definedName>
    <definedName name="BExZWX45URTK9KYDJHEXL1OTZ833" localSheetId="18" hidden="1">#REF!</definedName>
    <definedName name="BExZWX45URTK9KYDJHEXL1OTZ833" hidden="1">#REF!</definedName>
    <definedName name="BExZWYRG26HN53ZPZ5ERJKTS6RJ1" localSheetId="18" hidden="1">#REF!</definedName>
    <definedName name="BExZWYRG26HN53ZPZ5ERJKTS6RJ1" hidden="1">#REF!</definedName>
    <definedName name="BExZX0EWQEZO86WDAD9A4EAEZ012" localSheetId="18" hidden="1">#REF!</definedName>
    <definedName name="BExZX0EWQEZO86WDAD9A4EAEZ012" hidden="1">#REF!</definedName>
    <definedName name="BExZX2T6ZT2DZLYSDJJBPVIT5OK2" localSheetId="18" hidden="1">#REF!</definedName>
    <definedName name="BExZX2T6ZT2DZLYSDJJBPVIT5OK2" hidden="1">#REF!</definedName>
    <definedName name="BExZXD01YCC2UKH6829EC0LCWB3B" localSheetId="18" hidden="1">#REF!</definedName>
    <definedName name="BExZXD01YCC2UKH6829EC0LCWB3B" hidden="1">#REF!</definedName>
    <definedName name="BExZXK6UA4ZV3XPC2N2NRSI4ZR6H" localSheetId="18" hidden="1">#REF!</definedName>
    <definedName name="BExZXK6UA4ZV3XPC2N2NRSI4ZR6H" hidden="1">#REF!</definedName>
    <definedName name="BExZXOJDELULNLEH7WG0OYJT0NJ4" localSheetId="18" hidden="1">#REF!</definedName>
    <definedName name="BExZXOJDELULNLEH7WG0OYJT0NJ4" hidden="1">#REF!</definedName>
    <definedName name="BExZXOOTRNUK8LGEAZ8ZCFW9KXQ1" localSheetId="18" hidden="1">#REF!</definedName>
    <definedName name="BExZXOOTRNUK8LGEAZ8ZCFW9KXQ1" hidden="1">#REF!</definedName>
    <definedName name="BExZXT6JOXNKEDU23DKL8XZAJZIH" localSheetId="18" hidden="1">#REF!</definedName>
    <definedName name="BExZXT6JOXNKEDU23DKL8XZAJZIH" hidden="1">#REF!</definedName>
    <definedName name="BExZXUTYW1HWEEZ1LIX4OQWC7HL1" localSheetId="18" hidden="1">#REF!</definedName>
    <definedName name="BExZXUTYW1HWEEZ1LIX4OQWC7HL1" hidden="1">#REF!</definedName>
    <definedName name="BExZXY4NKQL9QD76YMQJ15U1C2G8" localSheetId="18" hidden="1">#REF!</definedName>
    <definedName name="BExZXY4NKQL9QD76YMQJ15U1C2G8" hidden="1">#REF!</definedName>
    <definedName name="BExZXYQ7U5G08FQGUIGYT14QCBOF" localSheetId="18" hidden="1">#REF!</definedName>
    <definedName name="BExZXYQ7U5G08FQGUIGYT14QCBOF" hidden="1">#REF!</definedName>
    <definedName name="BExZY02V77YJBMODJSWZOYCMPS5X" localSheetId="18" hidden="1">#REF!</definedName>
    <definedName name="BExZY02V77YJBMODJSWZOYCMPS5X" hidden="1">#REF!</definedName>
    <definedName name="BExZY49QRZIR6CA41LFA9LM6EULU" localSheetId="18" hidden="1">#REF!</definedName>
    <definedName name="BExZY49QRZIR6CA41LFA9LM6EULU" hidden="1">#REF!</definedName>
    <definedName name="BExZYB62GGL1SOZY9U68AATTICHU" localSheetId="18" hidden="1">#REF!</definedName>
    <definedName name="BExZYB62GGL1SOZY9U68AATTICHU" hidden="1">#REF!</definedName>
    <definedName name="BExZYBBCV1AW9XEIT73TO2286ETP" localSheetId="18" hidden="1">#REF!</definedName>
    <definedName name="BExZYBBCV1AW9XEIT73TO2286ETP" hidden="1">#REF!</definedName>
    <definedName name="BExZYF262HRLEVP6L4KINWX6HBYI" localSheetId="18" hidden="1">#REF!</definedName>
    <definedName name="BExZYF262HRLEVP6L4KINWX6HBYI" hidden="1">#REF!</definedName>
    <definedName name="BExZZ2FQA9A8C7CJKMEFQ9VPSLCE" localSheetId="18" hidden="1">#REF!</definedName>
    <definedName name="BExZZ2FQA9A8C7CJKMEFQ9VPSLCE" hidden="1">#REF!</definedName>
    <definedName name="BExZZCHAVHW8C2H649KRGVQ0WVRT" localSheetId="18" hidden="1">#REF!</definedName>
    <definedName name="BExZZCHAVHW8C2H649KRGVQ0WVRT" hidden="1">#REF!</definedName>
    <definedName name="BExZZGIVJRHKETRE8HACEQE30128" localSheetId="18" hidden="1">#REF!</definedName>
    <definedName name="BExZZGIVJRHKETRE8HACEQE30128" hidden="1">#REF!</definedName>
    <definedName name="BExZZTK54OTLF2YB68BHGOS27GEN" localSheetId="18" hidden="1">#REF!</definedName>
    <definedName name="BExZZTK54OTLF2YB68BHGOS27GEN" hidden="1">#REF!</definedName>
    <definedName name="BExZZXB3JQQG4SIZS4MRU6NNW7HI" localSheetId="18" hidden="1">#REF!</definedName>
    <definedName name="BExZZXB3JQQG4SIZS4MRU6NNW7HI" hidden="1">#REF!</definedName>
    <definedName name="BExZZZEMIIFKMLLV4DJKX5TB9R5V" localSheetId="18" hidden="1">#REF!</definedName>
    <definedName name="BExZZZEMIIFKMLLV4DJKX5TB9R5V" hidden="1">#REF!</definedName>
    <definedName name="BG.print">#REF!</definedName>
    <definedName name="BGS_Cost_Scenario">[25]Assumptions!$E$33</definedName>
    <definedName name="BGS_Forecast">[40]Assumptions!#REF!</definedName>
    <definedName name="BGS_Rate">#REF!</definedName>
    <definedName name="BGS_RFP">[25]Assumptions!$E$36</definedName>
    <definedName name="Bill">#REF!</definedName>
    <definedName name="bill1">#REF!</definedName>
    <definedName name="bill2">#REF!</definedName>
    <definedName name="bill3">#REF!</definedName>
    <definedName name="bill4">#REF!</definedName>
    <definedName name="bill5">#REF!</definedName>
    <definedName name="bill6">#REF!</definedName>
    <definedName name="bin">#REF!</definedName>
    <definedName name="Bio_Flora">#REF!</definedName>
    <definedName name="Biomass_Energy">#REF!</definedName>
    <definedName name="Biomass_Energy_YR_2005">'[35]Aday IS DECo &amp; Other'!#REF!</definedName>
    <definedName name="Biomass_Energy_YR_2006">'[35]Aday IS DECo &amp; Other'!#REF!</definedName>
    <definedName name="Biomass_Energy_YR_2007">'[35]Aday IS DECo &amp; Other'!#REF!</definedName>
    <definedName name="Biomass_Energy_YR_2008">'[35]Aday IS DECo &amp; Other'!#REF!</definedName>
    <definedName name="Biomass_Growth_YR_2003">#REF!</definedName>
    <definedName name="Biomass_Growth_YR_2004">#REF!</definedName>
    <definedName name="Biomass_Growth_YR_2005">#REF!</definedName>
    <definedName name="Biomass_Growth_YR_2006">#REF!</definedName>
    <definedName name="Biomass_Growth_YR_2007">#REF!</definedName>
    <definedName name="Biomass_Growth_YR_2008">#REF!</definedName>
    <definedName name="BK..FM1.Adjusted..print">#REF!</definedName>
    <definedName name="BK..FM1.ROR..print">#REF!</definedName>
    <definedName name="BLANK_ACCOUNT">#REF!</definedName>
    <definedName name="BLE_Close_Date">[41]Assumptions!$E$28</definedName>
    <definedName name="Book__Gain__Loss_on_Asset_Sale">#REF!</definedName>
    <definedName name="bpgr84">[10]Print!$C$48</definedName>
    <definedName name="bpgr85">[10]Print!$E$48</definedName>
    <definedName name="bpgr86">[10]Print!$G$48</definedName>
    <definedName name="bpgr87">[10]Print!$I$48</definedName>
    <definedName name="bpgr88">[10]Print!$K$48</definedName>
    <definedName name="bpqre84">[10]Print!$C$41</definedName>
    <definedName name="bpqre85">[10]Print!$E$41</definedName>
    <definedName name="bpqre86">[10]Print!$G$41</definedName>
    <definedName name="bpqre87">[10]Print!$I$41</definedName>
    <definedName name="bpqre88">[10]Print!$K$41</definedName>
    <definedName name="Brenda">#REF!</definedName>
    <definedName name="bu10total100">#REF!</definedName>
    <definedName name="bu10total100a">#REF!</definedName>
    <definedName name="bu10total101">#REF!</definedName>
    <definedName name="bu10total101a">#REF!</definedName>
    <definedName name="bu10total102">#REF!</definedName>
    <definedName name="bu10total102a">#REF!</definedName>
    <definedName name="bu10total103">#REF!</definedName>
    <definedName name="bu10total103a">#REF!</definedName>
    <definedName name="bu10total84">[10]B_U_10!$C$95</definedName>
    <definedName name="bu10total84a">[10]B_U_10!$C$103</definedName>
    <definedName name="bu10total85">[10]B_U_10!$D$95</definedName>
    <definedName name="bu10total85a">[10]B_U_10!$D$103</definedName>
    <definedName name="bu10total86">[10]B_U_10!$E$95</definedName>
    <definedName name="bu10total86a">[10]B_U_10!$E$103</definedName>
    <definedName name="bu10total87">[10]B_U_10!$F$95</definedName>
    <definedName name="bu10total87a">[10]B_U_10!$F$103</definedName>
    <definedName name="bu10total88">[10]B_U_10!$G$95</definedName>
    <definedName name="bu10total88a">[10]B_U_10!$G$103</definedName>
    <definedName name="bu10total89">[10]B_U_10!$H$95</definedName>
    <definedName name="bu10total89a">[10]B_U_10!$H$103</definedName>
    <definedName name="bu10total90">[10]B_U_10!$I$95</definedName>
    <definedName name="bu10total90a">[10]B_U_10!$I$103</definedName>
    <definedName name="bu10total91">[10]B_U_10!$J$95</definedName>
    <definedName name="bu10total91a">[10]B_U_10!$J$103</definedName>
    <definedName name="bu10total92">[10]B_U_10!$K$95</definedName>
    <definedName name="bu10total92a">[10]B_U_10!$K$103</definedName>
    <definedName name="bu10total93">[10]B_U_10!$L$95</definedName>
    <definedName name="bu10total93a">[10]B_U_10!$L$103</definedName>
    <definedName name="bu10total94">[10]B_U_10!$M$95</definedName>
    <definedName name="bu10total94a">[10]B_U_10!$M$103</definedName>
    <definedName name="bu10total95">[10]B_U_10!$N$95</definedName>
    <definedName name="bu10total95a">[10]B_U_10!$N$103</definedName>
    <definedName name="bu10total96">[10]B_U_10!$O$95</definedName>
    <definedName name="bu10total96a">[10]B_U_10!$O$103</definedName>
    <definedName name="bu10total97">[10]B_U_10!$P$95</definedName>
    <definedName name="bu10total97a">[10]B_U_10!$P$103</definedName>
    <definedName name="bu10total98">[10]B_U_10!$Q$95</definedName>
    <definedName name="bu10total98a">[10]B_U_10!$Q$103</definedName>
    <definedName name="bu10total99">#REF!</definedName>
    <definedName name="bu10total99a">#REF!</definedName>
    <definedName name="bu11total100">#REF!</definedName>
    <definedName name="bu11total100a">#REF!</definedName>
    <definedName name="bu11total101">#REF!</definedName>
    <definedName name="bu11total101a">#REF!</definedName>
    <definedName name="bu11total102">#REF!</definedName>
    <definedName name="bu11total102a">#REF!</definedName>
    <definedName name="bu11total103">#REF!</definedName>
    <definedName name="bu11total103a">#REF!</definedName>
    <definedName name="bu11total84">[10]B_U_11!$C$95</definedName>
    <definedName name="bu11total84a">[10]B_U_11!$C$103</definedName>
    <definedName name="bu11total85">[10]B_U_11!$D$95</definedName>
    <definedName name="bu11total85a">[10]B_U_11!$D$103</definedName>
    <definedName name="bu11total86">[10]B_U_11!$E$95</definedName>
    <definedName name="bu11total86a">[10]B_U_11!$E$103</definedName>
    <definedName name="bu11total87">[10]B_U_11!$F$95</definedName>
    <definedName name="bu11total87a">[10]B_U_11!$F$103</definedName>
    <definedName name="bu11total88">[10]B_U_11!$G$95</definedName>
    <definedName name="bu11total88a">[10]B_U_11!$G$103</definedName>
    <definedName name="bu11total89">[10]B_U_11!$H$95</definedName>
    <definedName name="bu11total89a">[10]B_U_11!$H$103</definedName>
    <definedName name="bu11total90">[10]B_U_11!$I$95</definedName>
    <definedName name="bu11total90a">[10]B_U_11!$I$103</definedName>
    <definedName name="bu11total91">[10]B_U_11!$J$95</definedName>
    <definedName name="bu11total91a">[10]B_U_11!$J$103</definedName>
    <definedName name="bu11total92">[10]B_U_11!$K$95</definedName>
    <definedName name="bu11total92a">[10]B_U_11!$K$103</definedName>
    <definedName name="bu11total93">[10]B_U_11!$L$95</definedName>
    <definedName name="bu11total93a">[10]B_U_11!$L$103</definedName>
    <definedName name="bu11total94">[10]B_U_11!$M$95</definedName>
    <definedName name="bu11total94a">[10]B_U_11!$M$103</definedName>
    <definedName name="bu11total95">[10]B_U_11!$N$95</definedName>
    <definedName name="bu11total95a">[10]B_U_11!$N$103</definedName>
    <definedName name="bu11total96">[10]B_U_11!$O$95</definedName>
    <definedName name="bu11total96a">[10]B_U_11!$O$103</definedName>
    <definedName name="bu11total97">[10]B_U_11!$P$95</definedName>
    <definedName name="bu11total97a">[10]B_U_11!$P$103</definedName>
    <definedName name="bu11total98">[10]B_U_11!$Q$95</definedName>
    <definedName name="bu11total98a">[10]B_U_11!$Q$103</definedName>
    <definedName name="bu11total99">#REF!</definedName>
    <definedName name="bu11total99a">#REF!</definedName>
    <definedName name="bu12total100">#REF!</definedName>
    <definedName name="bu12total100a">#REF!</definedName>
    <definedName name="bu12total101">#REF!</definedName>
    <definedName name="bu12total101a">#REF!</definedName>
    <definedName name="bu12total102">#REF!</definedName>
    <definedName name="bu12total102a">#REF!</definedName>
    <definedName name="bu12total103">#REF!</definedName>
    <definedName name="bu12total103a">#REF!</definedName>
    <definedName name="bu12total84">[10]B_U_12!$C$95</definedName>
    <definedName name="bu12total84a">[10]B_U_12!$C$103</definedName>
    <definedName name="bu12total85">[10]B_U_12!$D$95</definedName>
    <definedName name="bu12total85a">[10]B_U_12!$D$103</definedName>
    <definedName name="bu12total86">[10]B_U_12!$E$95</definedName>
    <definedName name="bu12total86a">[10]B_U_12!$E$103</definedName>
    <definedName name="bu12total87">[10]B_U_12!$F$95</definedName>
    <definedName name="bu12total87a">[10]B_U_12!$F$103</definedName>
    <definedName name="bu12total88">[10]B_U_12!$G$95</definedName>
    <definedName name="bu12total88a">[10]B_U_12!$G$103</definedName>
    <definedName name="bu12total89">[10]B_U_12!$H$95</definedName>
    <definedName name="bu12total89a">[10]B_U_12!$H$103</definedName>
    <definedName name="bu12total90">[10]B_U_12!$I$95</definedName>
    <definedName name="bu12total90a">[10]B_U_12!$I$103</definedName>
    <definedName name="bu12total91">[10]B_U_12!$J$95</definedName>
    <definedName name="bu12total91a">[10]B_U_12!$J$103</definedName>
    <definedName name="bu12total92">[10]B_U_12!$K$95</definedName>
    <definedName name="bu12total92a">[10]B_U_12!$K$103</definedName>
    <definedName name="bu12total93">[10]B_U_12!$L$95</definedName>
    <definedName name="bu12total93a">[10]B_U_12!$L$103</definedName>
    <definedName name="bu12total94">[10]B_U_12!$M$95</definedName>
    <definedName name="bu12total94a">[10]B_U_12!$M$103</definedName>
    <definedName name="bu12total95">[10]B_U_12!$N$95</definedName>
    <definedName name="bu12total95a">[10]B_U_12!$N$103</definedName>
    <definedName name="bu12total96">[10]B_U_12!$O$95</definedName>
    <definedName name="bu12total96a">[10]B_U_12!$O$103</definedName>
    <definedName name="bu12total97">[10]B_U_12!$P$95</definedName>
    <definedName name="bu12total97a">[10]B_U_12!$P$103</definedName>
    <definedName name="bu12total98">[10]B_U_12!$Q$95</definedName>
    <definedName name="bu12total98a">[10]B_U_12!$Q$103</definedName>
    <definedName name="bu12total99">#REF!</definedName>
    <definedName name="bu12total99a">#REF!</definedName>
    <definedName name="bu13total100">#REF!</definedName>
    <definedName name="bu13total100a">#REF!</definedName>
    <definedName name="bu13total101">#REF!</definedName>
    <definedName name="bu13total101a">#REF!</definedName>
    <definedName name="bu13total102">#REF!</definedName>
    <definedName name="bu13total102a">#REF!</definedName>
    <definedName name="bu13total103">#REF!</definedName>
    <definedName name="bu13total103a">#REF!</definedName>
    <definedName name="bu13total84">[10]B_U_13!$C$95</definedName>
    <definedName name="bu13total84a">[10]B_U_13!$C$103</definedName>
    <definedName name="bu13total85">[10]B_U_13!$D$95</definedName>
    <definedName name="bu13total85a">[10]B_U_13!$D$103</definedName>
    <definedName name="bu13total86">[10]B_U_13!$E$95</definedName>
    <definedName name="bu13total86a">[10]B_U_13!$E$103</definedName>
    <definedName name="bu13total87">[10]B_U_13!$F$95</definedName>
    <definedName name="bu13total87a">[10]B_U_13!$F$103</definedName>
    <definedName name="bu13total88">[10]B_U_13!$G$95</definedName>
    <definedName name="bu13total88a">[10]B_U_13!$G$103</definedName>
    <definedName name="bu13total89">[10]B_U_13!$H$95</definedName>
    <definedName name="bu13total89a">[10]B_U_13!$H$103</definedName>
    <definedName name="bu13total90">[10]B_U_13!$I$95</definedName>
    <definedName name="bu13total90a">[10]B_U_13!$I$103</definedName>
    <definedName name="bu13total91">[10]B_U_13!$J$95</definedName>
    <definedName name="bu13total91a">[10]B_U_13!$J$103</definedName>
    <definedName name="bu13total92">[10]B_U_13!$K$95</definedName>
    <definedName name="bu13total92a">[10]B_U_13!$K$103</definedName>
    <definedName name="bu13total93">[10]B_U_13!$L$95</definedName>
    <definedName name="bu13total93a">[10]B_U_13!$L$103</definedName>
    <definedName name="bu13total94">[10]B_U_13!$M$95</definedName>
    <definedName name="bu13total94a">[10]B_U_13!$M$103</definedName>
    <definedName name="bu13total95">[10]B_U_13!$N$95</definedName>
    <definedName name="bu13total95a">[10]B_U_13!$N$103</definedName>
    <definedName name="bu13total96">[10]B_U_13!$O$95</definedName>
    <definedName name="bu13total96a">[10]B_U_13!$O$103</definedName>
    <definedName name="bu13total97">[10]B_U_13!$P$95</definedName>
    <definedName name="bu13total97a">[10]B_U_13!$P$103</definedName>
    <definedName name="bu13total98">[10]B_U_13!$Q$95</definedName>
    <definedName name="bu13total98a">[10]B_U_13!$Q$103</definedName>
    <definedName name="bu13total99">#REF!</definedName>
    <definedName name="bu13total99a">#REF!</definedName>
    <definedName name="bu14total100">#REF!</definedName>
    <definedName name="bu14total100a">#REF!</definedName>
    <definedName name="bu14total101">#REF!</definedName>
    <definedName name="bu14total101a">#REF!</definedName>
    <definedName name="bu14total102">#REF!</definedName>
    <definedName name="bu14total102a">#REF!</definedName>
    <definedName name="bu14total103">#REF!</definedName>
    <definedName name="bu14total103a">#REF!</definedName>
    <definedName name="bu14total84">[10]B_U_14!$C$95</definedName>
    <definedName name="bu14total84a">[10]B_U_14!$C$103</definedName>
    <definedName name="bu14total85">[10]B_U_14!$D$95</definedName>
    <definedName name="bu14total85a">[10]B_U_14!$D$103</definedName>
    <definedName name="bu14total86">[10]B_U_14!$E$95</definedName>
    <definedName name="bu14total86a">[10]B_U_14!$E$103</definedName>
    <definedName name="bu14total87">[10]B_U_14!$F$95</definedName>
    <definedName name="bu14total87a">[10]B_U_14!$F$103</definedName>
    <definedName name="bu14total88">[10]B_U_14!$G$95</definedName>
    <definedName name="bu14total88a">[10]B_U_14!$G$103</definedName>
    <definedName name="bu14total89">[10]B_U_14!$H$95</definedName>
    <definedName name="bu14total89a">[10]B_U_14!$H$103</definedName>
    <definedName name="bu14total90">[10]B_U_14!$I$95</definedName>
    <definedName name="bu14total90a">[10]B_U_14!$I$103</definedName>
    <definedName name="bu14total91">[10]B_U_14!$J$95</definedName>
    <definedName name="bu14total91a">[10]B_U_14!$J$103</definedName>
    <definedName name="bu14total92">[10]B_U_14!$K$95</definedName>
    <definedName name="bu14total92a">[10]B_U_14!$K$103</definedName>
    <definedName name="bu14total93">[10]B_U_14!$L$95</definedName>
    <definedName name="bu14total93a">[10]B_U_14!$L$103</definedName>
    <definedName name="bu14total94">[10]B_U_14!$M$95</definedName>
    <definedName name="bu14total94a">[10]B_U_14!$M$103</definedName>
    <definedName name="bu14total95">[10]B_U_14!$N$95</definedName>
    <definedName name="bu14total95a">[10]B_U_14!$N$103</definedName>
    <definedName name="bu14total96">[10]B_U_14!$O$95</definedName>
    <definedName name="bu14total96a">[10]B_U_14!$O$103</definedName>
    <definedName name="bu14total97">[10]B_U_14!$P$95</definedName>
    <definedName name="bu14total97a">[10]B_U_14!$P$103</definedName>
    <definedName name="bu14total98">[10]B_U_14!$Q$95</definedName>
    <definedName name="bu14total98a">[10]B_U_14!$Q$103</definedName>
    <definedName name="bu14total99">#REF!</definedName>
    <definedName name="bu14total99a">#REF!</definedName>
    <definedName name="bu15total100">#REF!</definedName>
    <definedName name="bu15total100a">#REF!</definedName>
    <definedName name="bu15total101">#REF!</definedName>
    <definedName name="bu15total101a">#REF!</definedName>
    <definedName name="bu15total102">#REF!</definedName>
    <definedName name="bu15total102a">#REF!</definedName>
    <definedName name="bu15total103">#REF!</definedName>
    <definedName name="bu15total103a">#REF!</definedName>
    <definedName name="bu15total84">[10]B_U_15!$C$95</definedName>
    <definedName name="bu15total84a">[10]B_U_15!$C$103</definedName>
    <definedName name="bu15total85">[10]B_U_15!$D$95</definedName>
    <definedName name="bu15total85a">[10]B_U_15!$D$103</definedName>
    <definedName name="bu15total86">[10]B_U_15!$E$95</definedName>
    <definedName name="bu15total86a">[10]B_U_15!$E$103</definedName>
    <definedName name="bu15total87">[10]B_U_15!$F$95</definedName>
    <definedName name="bu15total87a">[10]B_U_15!$F$103</definedName>
    <definedName name="bu15total88">[10]B_U_15!$G$95</definedName>
    <definedName name="bu15total88a">[10]B_U_15!$G$103</definedName>
    <definedName name="bu15total89">[10]B_U_15!$H$95</definedName>
    <definedName name="bu15total89a">[10]B_U_15!$H$103</definedName>
    <definedName name="bu15total90">[10]B_U_15!$I$95</definedName>
    <definedName name="bu15total90a">[10]B_U_15!$I$103</definedName>
    <definedName name="bu15total91">[10]B_U_15!$J$95</definedName>
    <definedName name="bu15total91a">[10]B_U_15!$J$103</definedName>
    <definedName name="bu15total92">[10]B_U_15!$K$95</definedName>
    <definedName name="bu15total92a">[10]B_U_15!$K$103</definedName>
    <definedName name="bu15total93">[10]B_U_15!$L$95</definedName>
    <definedName name="bu15total93a">[10]B_U_15!$L$103</definedName>
    <definedName name="bu15total94">[10]B_U_15!$M$95</definedName>
    <definedName name="bu15total94a">[10]B_U_15!$M$103</definedName>
    <definedName name="bu15total95">[10]B_U_15!$N$95</definedName>
    <definedName name="bu15total95a">[10]B_U_15!$N$103</definedName>
    <definedName name="bu15total96">[10]B_U_15!$O$95</definedName>
    <definedName name="bu15total96a">[10]B_U_15!$O$103</definedName>
    <definedName name="bu15total97">[10]B_U_15!$P$95</definedName>
    <definedName name="bu15total97a">[10]B_U_15!$P$103</definedName>
    <definedName name="bu15total98">[10]B_U_15!$Q$95</definedName>
    <definedName name="bu15total98a">[10]B_U_15!$Q$103</definedName>
    <definedName name="bu15total99">#REF!</definedName>
    <definedName name="bu15total99a">#REF!</definedName>
    <definedName name="bu16total100">#REF!</definedName>
    <definedName name="bu16total100a">#REF!</definedName>
    <definedName name="bu16total101">#REF!</definedName>
    <definedName name="bu16total101a">#REF!</definedName>
    <definedName name="bu16total102">#REF!</definedName>
    <definedName name="bu16total102a">#REF!</definedName>
    <definedName name="bu16total103">#REF!</definedName>
    <definedName name="bu16total103a">#REF!</definedName>
    <definedName name="bu16total84">[10]B_U_16!$C$95</definedName>
    <definedName name="bu16total84a">[10]B_U_16!$C$103</definedName>
    <definedName name="bu16total85">[10]B_U_16!$D$95</definedName>
    <definedName name="bu16total85a">[10]B_U_16!$D$103</definedName>
    <definedName name="bu16total86">[10]B_U_16!$E$95</definedName>
    <definedName name="bu16total86a">[10]B_U_16!$E$103</definedName>
    <definedName name="bu16total87">[10]B_U_16!$F$95</definedName>
    <definedName name="bu16total87a">[10]B_U_16!$F$103</definedName>
    <definedName name="bu16total88">[10]B_U_16!$G$95</definedName>
    <definedName name="bu16total88a">[10]B_U_16!$G$103</definedName>
    <definedName name="bu16total89">[10]B_U_16!$H$95</definedName>
    <definedName name="bu16total89a">[10]B_U_16!$H$103</definedName>
    <definedName name="bu16total90">[10]B_U_16!$I$95</definedName>
    <definedName name="bu16total90a">[10]B_U_16!$I$103</definedName>
    <definedName name="bu16total91">[10]B_U_16!$J$95</definedName>
    <definedName name="bu16total91a">[10]B_U_16!$J$103</definedName>
    <definedName name="bu16total92">[10]B_U_16!$K$95</definedName>
    <definedName name="bu16total92a">[10]B_U_16!$K$103</definedName>
    <definedName name="bu16total93">[10]B_U_16!$L$95</definedName>
    <definedName name="bu16total93a">[10]B_U_16!$L$103</definedName>
    <definedName name="bu16total94">[10]B_U_16!$M$95</definedName>
    <definedName name="bu16total94a">[10]B_U_16!$M$103</definedName>
    <definedName name="bu16total95">[10]B_U_16!$N$95</definedName>
    <definedName name="bu16total95a">[10]B_U_16!$N$103</definedName>
    <definedName name="bu16total96">[10]B_U_16!$O$95</definedName>
    <definedName name="bu16total96a">[10]B_U_16!$O$103</definedName>
    <definedName name="bu16total97">[10]B_U_16!$P$95</definedName>
    <definedName name="bu16total97a">[10]B_U_16!$P$103</definedName>
    <definedName name="bu16total98">[10]B_U_16!$Q$95</definedName>
    <definedName name="bu16total98a">[10]B_U_16!$Q$103</definedName>
    <definedName name="bu16total99">#REF!</definedName>
    <definedName name="bu16total99a">#REF!</definedName>
    <definedName name="bu17total100">#REF!</definedName>
    <definedName name="bu17total100a">#REF!</definedName>
    <definedName name="bu17total101">#REF!</definedName>
    <definedName name="bu17total101a">#REF!</definedName>
    <definedName name="bu17total102">#REF!</definedName>
    <definedName name="bu17total102a">#REF!</definedName>
    <definedName name="bu17total103">#REF!</definedName>
    <definedName name="bu17total103a">#REF!</definedName>
    <definedName name="bu17total84">[10]B_U_17!$C$95</definedName>
    <definedName name="bu17total84a">[10]B_U_17!$C$103</definedName>
    <definedName name="bu17total85">[10]B_U_17!$D$95</definedName>
    <definedName name="bu17total85a">[10]B_U_17!$D$103</definedName>
    <definedName name="bu17total86">[10]B_U_17!$E$95</definedName>
    <definedName name="bu17total86a">[10]B_U_17!$E$103</definedName>
    <definedName name="bu17total87">[10]B_U_17!$F$95</definedName>
    <definedName name="bu17total87a">[10]B_U_17!$F$103</definedName>
    <definedName name="bu17total88">[10]B_U_17!$G$95</definedName>
    <definedName name="bu17total88a">[10]B_U_17!$G$103</definedName>
    <definedName name="bu17total89">[10]B_U_17!$H$95</definedName>
    <definedName name="bu17total89a">[10]B_U_17!$H$103</definedName>
    <definedName name="bu17total90">[10]B_U_17!$I$95</definedName>
    <definedName name="bu17total90a">[10]B_U_17!$I$103</definedName>
    <definedName name="bu17total91">[10]B_U_17!$J$95</definedName>
    <definedName name="bu17total91a">[10]B_U_17!$J$103</definedName>
    <definedName name="bu17total92">[10]B_U_17!$K$95</definedName>
    <definedName name="bu17total92a">[10]B_U_17!$K$103</definedName>
    <definedName name="bu17total93">[10]B_U_17!$L$95</definedName>
    <definedName name="bu17total93a">[10]B_U_17!$L$103</definedName>
    <definedName name="bu17total94">[10]B_U_17!$M$95</definedName>
    <definedName name="bu17total94a">[10]B_U_17!$M$103</definedName>
    <definedName name="bu17total95">[10]B_U_17!$N$95</definedName>
    <definedName name="bu17total95a">[10]B_U_17!$N$103</definedName>
    <definedName name="bu17total96">[10]B_U_17!$O$95</definedName>
    <definedName name="bu17total96a">[10]B_U_17!$O$103</definedName>
    <definedName name="bu17total97">[10]B_U_17!$P$95</definedName>
    <definedName name="bu17total97a">[10]B_U_17!$P$103</definedName>
    <definedName name="bu17total98">[10]B_U_17!$Q$95</definedName>
    <definedName name="bu17total98a">[10]B_U_17!$Q$103</definedName>
    <definedName name="bu17total99">#REF!</definedName>
    <definedName name="bu17total99a">#REF!</definedName>
    <definedName name="bu18total100">#REF!</definedName>
    <definedName name="bu18total100a">#REF!</definedName>
    <definedName name="bu18total101">#REF!</definedName>
    <definedName name="bu18total101a">#REF!</definedName>
    <definedName name="bu18total102">#REF!</definedName>
    <definedName name="bu18total102a">#REF!</definedName>
    <definedName name="bu18total103">#REF!</definedName>
    <definedName name="bu18total103a">#REF!</definedName>
    <definedName name="bu18total84">[10]B_U_18!$C$95</definedName>
    <definedName name="bu18total84a">[10]B_U_18!$C$103</definedName>
    <definedName name="bu18total85">[10]B_U_18!$D$95</definedName>
    <definedName name="bu18total85a">[10]B_U_18!$D$103</definedName>
    <definedName name="bu18total86">[10]B_U_18!$E$95</definedName>
    <definedName name="bu18total86a">[10]B_U_18!$E$103</definedName>
    <definedName name="bu18total87">[10]B_U_18!$F$95</definedName>
    <definedName name="bu18total87a">[10]B_U_18!$F$103</definedName>
    <definedName name="bu18total88">[10]B_U_18!$G$95</definedName>
    <definedName name="bu18total88a">[10]B_U_18!$G$103</definedName>
    <definedName name="bu18total89">[10]B_U_18!$H$95</definedName>
    <definedName name="bu18total89a">[10]B_U_18!$H$103</definedName>
    <definedName name="bu18total90">[10]B_U_18!$I$95</definedName>
    <definedName name="bu18total90a">[10]B_U_18!$I$103</definedName>
    <definedName name="bu18total91">[10]B_U_18!$J$95</definedName>
    <definedName name="bu18total91a">[10]B_U_18!$J$103</definedName>
    <definedName name="bu18total92">[10]B_U_18!$K$95</definedName>
    <definedName name="bu18total92a">[10]B_U_18!$K$103</definedName>
    <definedName name="bu18total93">[10]B_U_18!$L$95</definedName>
    <definedName name="bu18total93a">[10]B_U_18!$L$103</definedName>
    <definedName name="bu18total94">[10]B_U_18!$M$95</definedName>
    <definedName name="bu18total94a">[10]B_U_18!$M$103</definedName>
    <definedName name="bu18total95">[10]B_U_18!$N$95</definedName>
    <definedName name="bu18total95a">[10]B_U_18!$N$103</definedName>
    <definedName name="bu18total96">[10]B_U_18!$O$95</definedName>
    <definedName name="bu18total96a">[10]B_U_18!$O$103</definedName>
    <definedName name="bu18total97">[10]B_U_18!$P$95</definedName>
    <definedName name="bu18total97a">[10]B_U_18!$P$103</definedName>
    <definedName name="bu18total98">[10]B_U_18!$Q$95</definedName>
    <definedName name="bu18total98a">[10]B_U_18!$Q$103</definedName>
    <definedName name="bu18total99">#REF!</definedName>
    <definedName name="bu18total99a">#REF!</definedName>
    <definedName name="bu19total100">#REF!</definedName>
    <definedName name="bu19total100a">#REF!</definedName>
    <definedName name="bu19total101">#REF!</definedName>
    <definedName name="bu19total101a">#REF!</definedName>
    <definedName name="bu19total102">#REF!</definedName>
    <definedName name="bu19total102a">#REF!</definedName>
    <definedName name="bu19total103">#REF!</definedName>
    <definedName name="bu19total103a">#REF!</definedName>
    <definedName name="bu19total84">[10]B_U_19!$C$95</definedName>
    <definedName name="bu19total84a">[10]B_U_19!$C$103</definedName>
    <definedName name="bu19total85">[10]B_U_19!$D$95</definedName>
    <definedName name="bu19total85a">[10]B_U_19!$D$103</definedName>
    <definedName name="bu19total86">[10]B_U_19!$E$95</definedName>
    <definedName name="bu19total86a">[10]B_U_19!$E$103</definedName>
    <definedName name="bu19total87">[10]B_U_19!$F$95</definedName>
    <definedName name="bu19total87a">[10]B_U_19!$F$103</definedName>
    <definedName name="bu19total88">[10]B_U_19!$G$95</definedName>
    <definedName name="bu19total88a">[10]B_U_19!$G$103</definedName>
    <definedName name="bu19total89">[10]B_U_19!$H$95</definedName>
    <definedName name="bu19total89a">[10]B_U_19!$H$103</definedName>
    <definedName name="bu19total90">[10]B_U_19!$I$95</definedName>
    <definedName name="bu19total90a">[10]B_U_19!$I$103</definedName>
    <definedName name="bu19total91">[10]B_U_19!$J$95</definedName>
    <definedName name="bu19total91a">[10]B_U_19!$J$103</definedName>
    <definedName name="bu19total92">[10]B_U_19!$K$95</definedName>
    <definedName name="bu19total92a">[10]B_U_19!$K$103</definedName>
    <definedName name="bu19total93">[10]B_U_19!$L$95</definedName>
    <definedName name="bu19total93a">[10]B_U_19!$L$103</definedName>
    <definedName name="bu19total94">[10]B_U_19!$M$95</definedName>
    <definedName name="bu19total94a">[10]B_U_19!$M$103</definedName>
    <definedName name="bu19total95">[10]B_U_19!$N$95</definedName>
    <definedName name="bu19total95a">[10]B_U_19!$N$103</definedName>
    <definedName name="bu19total96">[10]B_U_19!$O$95</definedName>
    <definedName name="bu19total96a">[10]B_U_19!$O$103</definedName>
    <definedName name="bu19total97">[10]B_U_19!$P$95</definedName>
    <definedName name="bu19total97a">[10]B_U_19!$P$103</definedName>
    <definedName name="bu19total98">[10]B_U_19!$Q$95</definedName>
    <definedName name="bu19total98a">[10]B_U_19!$Q$103</definedName>
    <definedName name="bu19total99">#REF!</definedName>
    <definedName name="bu19total99a">#REF!</definedName>
    <definedName name="bu1total100">#REF!</definedName>
    <definedName name="bu1total100a">#REF!</definedName>
    <definedName name="bu1total101">#REF!</definedName>
    <definedName name="bu1total101a">#REF!</definedName>
    <definedName name="bu1total102">#REF!</definedName>
    <definedName name="bu1total102a">#REF!</definedName>
    <definedName name="bu1total103">#REF!</definedName>
    <definedName name="bu1total103a">#REF!</definedName>
    <definedName name="bu1total84">'[10]PHASE II'!$C$95</definedName>
    <definedName name="bu1total84a">'[10]PHASE II'!$C$103</definedName>
    <definedName name="bu1total85">'[10]PHASE II'!$D$95</definedName>
    <definedName name="bu1total85a">'[10]PHASE II'!$D$103</definedName>
    <definedName name="bu1total86">'[10]PHASE II'!$E$95</definedName>
    <definedName name="bu1total86a">'[10]PHASE II'!$E$103</definedName>
    <definedName name="bu1total87">'[10]PHASE II'!$F$95</definedName>
    <definedName name="bu1total87a">'[10]PHASE II'!$F$103</definedName>
    <definedName name="bu1total88">'[10]PHASE II'!$G$95</definedName>
    <definedName name="bu1total88a">'[10]PHASE II'!$G$103</definedName>
    <definedName name="bu1total89">'[10]PHASE II'!$H$95</definedName>
    <definedName name="bu1total89a">'[10]PHASE II'!$H$103</definedName>
    <definedName name="bu1total90">'[10]PHASE II'!$I$95</definedName>
    <definedName name="bu1total90a">'[10]PHASE II'!$I$103</definedName>
    <definedName name="bu1total91">'[10]PHASE II'!$K$95</definedName>
    <definedName name="bu1total91a">'[10]PHASE II'!$K$103</definedName>
    <definedName name="bu1total92">'[10]PHASE II'!$M$95</definedName>
    <definedName name="bu1total92a">'[10]PHASE II'!$M$103</definedName>
    <definedName name="bu1total93">'[10]PHASE II'!$O$95</definedName>
    <definedName name="bu1total93a">'[10]PHASE II'!$O$103</definedName>
    <definedName name="bu1total94">'[10]PHASE II'!$Q$95</definedName>
    <definedName name="bu1total94a">'[10]PHASE II'!$Q$103</definedName>
    <definedName name="bu1total95">'[10]PHASE II'!$S$95</definedName>
    <definedName name="bu1total95a">'[10]PHASE II'!$S$103</definedName>
    <definedName name="bu1total96">'[10]PHASE II'!$T$95</definedName>
    <definedName name="bu1total96a">'[10]PHASE II'!$T$103</definedName>
    <definedName name="bu1total97">'[10]PHASE II'!$U$95</definedName>
    <definedName name="bu1total97a">'[10]PHASE II'!$U$103</definedName>
    <definedName name="bu1total98">'[10]PHASE II'!$W$95</definedName>
    <definedName name="bu1total98a">'[10]PHASE II'!$W$103</definedName>
    <definedName name="bu1total99">#REF!</definedName>
    <definedName name="bu1total99a">#REF!</definedName>
    <definedName name="bu20total100">#REF!</definedName>
    <definedName name="bu20total100a">#REF!</definedName>
    <definedName name="bu20total101">#REF!</definedName>
    <definedName name="bu20total101a">#REF!</definedName>
    <definedName name="bu20total102">#REF!</definedName>
    <definedName name="bu20total102a">#REF!</definedName>
    <definedName name="bu20total103">#REF!</definedName>
    <definedName name="bu20total103a">#REF!</definedName>
    <definedName name="bu20total84">[10]B_U_20!$C$95</definedName>
    <definedName name="bu20total84a">[10]B_U_20!$C$103</definedName>
    <definedName name="bu20total85">[10]B_U_20!$D$95</definedName>
    <definedName name="bu20total85a">[10]B_U_20!$D$103</definedName>
    <definedName name="bu20total86">[10]B_U_20!$E$95</definedName>
    <definedName name="bu20total86a">[10]B_U_20!$E$103</definedName>
    <definedName name="bu20total87">[10]B_U_20!$F$95</definedName>
    <definedName name="bu20total87a">[10]B_U_20!$F$103</definedName>
    <definedName name="bu20total88">[10]B_U_20!$G$95</definedName>
    <definedName name="bu20total88a">[10]B_U_20!$G$103</definedName>
    <definedName name="bu20total89">[10]B_U_20!$H$95</definedName>
    <definedName name="bu20total89a">[10]B_U_20!$H$103</definedName>
    <definedName name="bu20total90">[10]B_U_20!$I$95</definedName>
    <definedName name="bu20total90a">[10]B_U_20!$I$103</definedName>
    <definedName name="bu20total91">[10]B_U_20!$J$95</definedName>
    <definedName name="bu20total91a">[10]B_U_20!$J$103</definedName>
    <definedName name="bu20total92">[10]B_U_20!$K$95</definedName>
    <definedName name="bu20total92a">[10]B_U_20!$K$103</definedName>
    <definedName name="bu20total93">[10]B_U_20!$L$95</definedName>
    <definedName name="bu20total93a">[10]B_U_20!$L$103</definedName>
    <definedName name="bu20total94">[10]B_U_20!$M$95</definedName>
    <definedName name="bu20total94a">[10]B_U_20!$M$103</definedName>
    <definedName name="bu20total95">[10]B_U_20!$N$95</definedName>
    <definedName name="bu20total95a">[10]B_U_20!$N$103</definedName>
    <definedName name="bu20total96">[10]B_U_20!$O$95</definedName>
    <definedName name="bu20total96a">[10]B_U_20!$O$103</definedName>
    <definedName name="bu20total97">[10]B_U_20!$P$95</definedName>
    <definedName name="bu20total97a">[10]B_U_20!$P$103</definedName>
    <definedName name="bu20total98">[10]B_U_20!$Q$95</definedName>
    <definedName name="bu20total98a">[10]B_U_20!$Q$103</definedName>
    <definedName name="bu20total99">#REF!</definedName>
    <definedName name="bu20total99a">#REF!</definedName>
    <definedName name="bu21total100">#REF!</definedName>
    <definedName name="bu21total100a">#REF!</definedName>
    <definedName name="bu21total101">#REF!</definedName>
    <definedName name="bu21total101a">#REF!</definedName>
    <definedName name="bu21total102">#REF!</definedName>
    <definedName name="bu21total102a">#REF!</definedName>
    <definedName name="bu21total103">#REF!</definedName>
    <definedName name="bu21total103a">#REF!</definedName>
    <definedName name="bu21total84">[10]B_U_21!$C$95</definedName>
    <definedName name="bu21total84a">[10]B_U_21!$C$103</definedName>
    <definedName name="bu21total85">[10]B_U_21!$D$95</definedName>
    <definedName name="bu21total85a">[10]B_U_21!$D$103</definedName>
    <definedName name="bu21total86">[10]B_U_21!$E$95</definedName>
    <definedName name="bu21total86a">[10]B_U_21!$E$103</definedName>
    <definedName name="bu21total87">[10]B_U_21!$F$95</definedName>
    <definedName name="bu21total87a">[10]B_U_21!$F$103</definedName>
    <definedName name="bu21total88">[10]B_U_21!$G$95</definedName>
    <definedName name="bu21total88a">[10]B_U_21!$G$103</definedName>
    <definedName name="bu21total89">[10]B_U_21!$H$95</definedName>
    <definedName name="bu21total89a">[10]B_U_21!$H$103</definedName>
    <definedName name="bu21total90">[10]B_U_21!$I$95</definedName>
    <definedName name="bu21total90a">[10]B_U_21!$I$103</definedName>
    <definedName name="bu21total91">[10]B_U_21!$J$95</definedName>
    <definedName name="bu21total91a">[10]B_U_21!$J$103</definedName>
    <definedName name="bu21total92">[10]B_U_21!$K$95</definedName>
    <definedName name="bu21total92a">[10]B_U_21!$K$103</definedName>
    <definedName name="bu21total93">[10]B_U_21!$L$95</definedName>
    <definedName name="bu21total93a">[10]B_U_21!$L$103</definedName>
    <definedName name="bu21total94">[10]B_U_21!$M$95</definedName>
    <definedName name="bu21total94a">[10]B_U_21!$M$103</definedName>
    <definedName name="bu21total95">[10]B_U_21!$N$95</definedName>
    <definedName name="bu21total95a">[10]B_U_21!$N$103</definedName>
    <definedName name="bu21total96">[10]B_U_21!$O$95</definedName>
    <definedName name="bu21total96a">[10]B_U_21!$O$103</definedName>
    <definedName name="bu21total97">[10]B_U_21!$P$95</definedName>
    <definedName name="bu21total97a">[10]B_U_21!$P$103</definedName>
    <definedName name="bu21total98">[10]B_U_21!$Q$95</definedName>
    <definedName name="bu21total98a">[10]B_U_21!$Q$103</definedName>
    <definedName name="bu21total99">#REF!</definedName>
    <definedName name="bu21total99a">#REF!</definedName>
    <definedName name="bu22total100">#REF!</definedName>
    <definedName name="bu22total100a">#REF!</definedName>
    <definedName name="bu22total101">#REF!</definedName>
    <definedName name="bu22total101a">#REF!</definedName>
    <definedName name="bu22total102">#REF!</definedName>
    <definedName name="bu22total102a">#REF!</definedName>
    <definedName name="bu22total103">#REF!</definedName>
    <definedName name="bu22total103a">#REF!</definedName>
    <definedName name="bu22total84">[10]B_U_22!$C$95</definedName>
    <definedName name="bu22total84a">[10]B_U_22!$C$103</definedName>
    <definedName name="bu22total85">[10]B_U_22!$D$95</definedName>
    <definedName name="bu22total85a">[10]B_U_22!$D$103</definedName>
    <definedName name="bu22total86">[10]B_U_22!$E$95</definedName>
    <definedName name="bu22total86a">[10]B_U_22!$E$103</definedName>
    <definedName name="bu22total87">[10]B_U_22!$F$95</definedName>
    <definedName name="bu22total87a">[10]B_U_22!$F$103</definedName>
    <definedName name="bu22total88">[10]B_U_22!$G$95</definedName>
    <definedName name="bu22total88a">[10]B_U_22!$G$103</definedName>
    <definedName name="bu22total89">[10]B_U_22!$H$95</definedName>
    <definedName name="bu22total89a">[10]B_U_22!$H$103</definedName>
    <definedName name="bu22total90">[10]B_U_22!$I$95</definedName>
    <definedName name="bu22total90a">[10]B_U_22!$I$103</definedName>
    <definedName name="bu22total91">[10]B_U_22!$J$95</definedName>
    <definedName name="bu22total91a">[10]B_U_22!$J$103</definedName>
    <definedName name="bu22total92">[10]B_U_22!$K$95</definedName>
    <definedName name="bu22total92a">[10]B_U_22!$K$103</definedName>
    <definedName name="bu22total93">[10]B_U_22!$L$95</definedName>
    <definedName name="bu22total93a">[10]B_U_22!$L$103</definedName>
    <definedName name="bu22total94">[10]B_U_22!$M$95</definedName>
    <definedName name="bu22total94a">[10]B_U_22!$M$103</definedName>
    <definedName name="bu22total95">[10]B_U_22!$N$95</definedName>
    <definedName name="bu22total95a">[10]B_U_22!$N$103</definedName>
    <definedName name="bu22total96">[10]B_U_22!$O$95</definedName>
    <definedName name="bu22total96a">[10]B_U_22!$O$103</definedName>
    <definedName name="bu22total97">[10]B_U_22!$P$95</definedName>
    <definedName name="bu22total97a">[10]B_U_22!$P$103</definedName>
    <definedName name="bu22total98">[10]B_U_22!$Q$95</definedName>
    <definedName name="bu22total98a">[10]B_U_22!$Q$103</definedName>
    <definedName name="bu22total99">#REF!</definedName>
    <definedName name="bu22total99a">#REF!</definedName>
    <definedName name="bu23total100">#REF!</definedName>
    <definedName name="bu23total100a">#REF!</definedName>
    <definedName name="bu23total101">#REF!</definedName>
    <definedName name="bu23total101a">#REF!</definedName>
    <definedName name="bu23total102">#REF!</definedName>
    <definedName name="bu23total102a">#REF!</definedName>
    <definedName name="bu23total103">#REF!</definedName>
    <definedName name="bu23total103a">#REF!</definedName>
    <definedName name="bu23total84">[10]B_U_23!$C$95</definedName>
    <definedName name="bu23total84a">[10]B_U_23!$C$103</definedName>
    <definedName name="bu23total85">[10]B_U_23!$D$95</definedName>
    <definedName name="bu23total85a">[10]B_U_23!$D$103</definedName>
    <definedName name="bu23total86">[10]B_U_23!$E$95</definedName>
    <definedName name="bu23total86a">[10]B_U_23!$E$103</definedName>
    <definedName name="bu23total87">[10]B_U_23!$F$95</definedName>
    <definedName name="bu23total87a">[10]B_U_23!$F$103</definedName>
    <definedName name="bu23total88">[10]B_U_23!$G$95</definedName>
    <definedName name="bu23total88a">[10]B_U_23!$G$103</definedName>
    <definedName name="bu23total89">[10]B_U_23!$H$95</definedName>
    <definedName name="bu23total89a">[10]B_U_23!$H$103</definedName>
    <definedName name="bu23total90">[10]B_U_23!$I$95</definedName>
    <definedName name="bu23total90a">[10]B_U_23!$I$103</definedName>
    <definedName name="bu23total91">[10]B_U_23!$J$95</definedName>
    <definedName name="bu23total91a">[10]B_U_23!$J$103</definedName>
    <definedName name="bu23total92">[10]B_U_23!$K$95</definedName>
    <definedName name="bu23total92a">[10]B_U_23!$K$103</definedName>
    <definedName name="bu23total93">[10]B_U_23!$L$95</definedName>
    <definedName name="bu23total93a">[10]B_U_23!$L$103</definedName>
    <definedName name="bu23total94">[10]B_U_23!$M$95</definedName>
    <definedName name="bu23total94a">[10]B_U_23!$M$103</definedName>
    <definedName name="bu23total95">[10]B_U_23!$N$95</definedName>
    <definedName name="bu23total95a">[10]B_U_23!$N$103</definedName>
    <definedName name="bu23total96">[10]B_U_23!$O$95</definedName>
    <definedName name="bu23total96a">[10]B_U_23!$O$103</definedName>
    <definedName name="bu23total97">[10]B_U_23!$P$95</definedName>
    <definedName name="bu23total97a">[10]B_U_23!$P$103</definedName>
    <definedName name="bu23total98">[10]B_U_23!$Q$95</definedName>
    <definedName name="bu23total98a">[10]B_U_23!$Q$103</definedName>
    <definedName name="bu23total99">#REF!</definedName>
    <definedName name="bu23total99a">#REF!</definedName>
    <definedName name="bu2total100">#REF!</definedName>
    <definedName name="bu2total100a">#REF!</definedName>
    <definedName name="bu2total101">#REF!</definedName>
    <definedName name="bu2total101a">#REF!</definedName>
    <definedName name="bu2total102">#REF!</definedName>
    <definedName name="bu2total102a">#REF!</definedName>
    <definedName name="bu2total103">#REF!</definedName>
    <definedName name="bu2total103a">#REF!</definedName>
    <definedName name="bu2total84">'[10]ORIGINAL CLAIM'!$C$95</definedName>
    <definedName name="bu2total84a">'[10]ORIGINAL CLAIM'!$C$103</definedName>
    <definedName name="bu2total85">'[10]ORIGINAL CLAIM'!$D$95</definedName>
    <definedName name="bu2total85a">'[10]ORIGINAL CLAIM'!$D$103</definedName>
    <definedName name="bu2total86">'[10]ORIGINAL CLAIM'!$E$95</definedName>
    <definedName name="bu2total86a">'[10]ORIGINAL CLAIM'!$E$103</definedName>
    <definedName name="bu2total87">'[10]ORIGINAL CLAIM'!$F$95</definedName>
    <definedName name="bu2total87a">'[10]ORIGINAL CLAIM'!$F$103</definedName>
    <definedName name="bu2total88">'[10]ORIGINAL CLAIM'!$G$95</definedName>
    <definedName name="bu2total88a">'[10]ORIGINAL CLAIM'!$G$103</definedName>
    <definedName name="bu2total89">'[10]ORIGINAL CLAIM'!$H$95</definedName>
    <definedName name="bu2total89a">'[10]ORIGINAL CLAIM'!$H$103</definedName>
    <definedName name="bu2total90">'[10]ORIGINAL CLAIM'!$I$95</definedName>
    <definedName name="bu2total90a">'[10]ORIGINAL CLAIM'!$I$103</definedName>
    <definedName name="bu2total91">'[10]ORIGINAL CLAIM'!$J$95</definedName>
    <definedName name="bu2total91a">'[10]ORIGINAL CLAIM'!$J$103</definedName>
    <definedName name="bu2total92">'[10]ORIGINAL CLAIM'!$K$95</definedName>
    <definedName name="bu2total92a">'[10]ORIGINAL CLAIM'!$K$103</definedName>
    <definedName name="bu2total93">'[10]ORIGINAL CLAIM'!$L$95</definedName>
    <definedName name="bu2total93a">'[10]ORIGINAL CLAIM'!$L$103</definedName>
    <definedName name="bu2total94">'[10]ORIGINAL CLAIM'!$M$95</definedName>
    <definedName name="bu2total94a">'[10]ORIGINAL CLAIM'!$M$103</definedName>
    <definedName name="bu2total95">'[10]ORIGINAL CLAIM'!$N$95</definedName>
    <definedName name="bu2total95a">'[10]ORIGINAL CLAIM'!$N$103</definedName>
    <definedName name="bu2total96">'[10]ORIGINAL CLAIM'!$O$95</definedName>
    <definedName name="bu2total96a">'[10]ORIGINAL CLAIM'!$O$103</definedName>
    <definedName name="bu2total97">'[10]ORIGINAL CLAIM'!$P$95</definedName>
    <definedName name="bu2total97a">'[10]ORIGINAL CLAIM'!$P$103</definedName>
    <definedName name="bu2total98">'[10]ORIGINAL CLAIM'!$Q$95</definedName>
    <definedName name="bu2total98a">'[10]ORIGINAL CLAIM'!$Q$103</definedName>
    <definedName name="bu2total99">#REF!</definedName>
    <definedName name="bu2total99a">#REF!</definedName>
    <definedName name="bu3total100">#REF!</definedName>
    <definedName name="bu3total100a">#REF!</definedName>
    <definedName name="bu3total101">#REF!</definedName>
    <definedName name="bu3total101a">#REF!</definedName>
    <definedName name="bu3total102">#REF!</definedName>
    <definedName name="bu3total102a">#REF!</definedName>
    <definedName name="bu3total103">#REF!</definedName>
    <definedName name="bu3total103a">#REF!</definedName>
    <definedName name="bu3total84">[10]B_U_3!$C$95</definedName>
    <definedName name="bu3total84a">[10]B_U_3!$C$103</definedName>
    <definedName name="bu3total85">[10]B_U_3!$D$95</definedName>
    <definedName name="bu3total85a">[10]B_U_3!$D$103</definedName>
    <definedName name="bu3total86">[10]B_U_3!$E$95</definedName>
    <definedName name="bu3total86a">[10]B_U_3!$E$103</definedName>
    <definedName name="bu3total87">[10]B_U_3!$F$95</definedName>
    <definedName name="bu3total87a">[10]B_U_3!$F$103</definedName>
    <definedName name="bu3total88">[10]B_U_3!$G$95</definedName>
    <definedName name="bu3total88a">[10]B_U_3!$G$103</definedName>
    <definedName name="bu3total89">[10]B_U_3!$H$95</definedName>
    <definedName name="bu3total89a">[10]B_U_3!$H$103</definedName>
    <definedName name="bu3total90">[10]B_U_3!$I$95</definedName>
    <definedName name="bu3total90a">[10]B_U_3!$I$103</definedName>
    <definedName name="bu3total91">[10]B_U_3!$J$95</definedName>
    <definedName name="bu3total91a">[10]B_U_3!$J$103</definedName>
    <definedName name="bu3total92">[10]B_U_3!$K$95</definedName>
    <definedName name="bu3total92a">[10]B_U_3!$K$103</definedName>
    <definedName name="bu3total93">[10]B_U_3!$L$95</definedName>
    <definedName name="bu3total93a">[10]B_U_3!$L$103</definedName>
    <definedName name="bu3total94">[10]B_U_3!$M$95</definedName>
    <definedName name="bu3total94a">[10]B_U_3!$M$103</definedName>
    <definedName name="bu3total95">[10]B_U_3!$N$95</definedName>
    <definedName name="bu3total95a">[10]B_U_3!$N$103</definedName>
    <definedName name="bu3total96">[10]B_U_3!$O$95</definedName>
    <definedName name="bu3total96a">[10]B_U_3!$O$103</definedName>
    <definedName name="bu3total97">[10]B_U_3!$P$95</definedName>
    <definedName name="bu3total97a">[10]B_U_3!$P$103</definedName>
    <definedName name="bu3total98">[10]B_U_3!$Q$95</definedName>
    <definedName name="bu3total98a">[10]B_U_3!$Q$103</definedName>
    <definedName name="bu3total99">#REF!</definedName>
    <definedName name="bu3total99a">#REF!</definedName>
    <definedName name="bu4total100">#REF!</definedName>
    <definedName name="bu4total100a">#REF!</definedName>
    <definedName name="bu4total101">#REF!</definedName>
    <definedName name="bu4total101a">#REF!</definedName>
    <definedName name="bu4total102">#REF!</definedName>
    <definedName name="bu4total102a">#REF!</definedName>
    <definedName name="bu4total103">#REF!</definedName>
    <definedName name="bu4total103a">#REF!</definedName>
    <definedName name="bu4total84">[10]B_U_4!$C$95</definedName>
    <definedName name="bu4total84a">[10]B_U_4!$C$103</definedName>
    <definedName name="bu4total85">[10]B_U_4!$D$95</definedName>
    <definedName name="bu4total85a">[10]B_U_4!$D$103</definedName>
    <definedName name="bu4total86">[10]B_U_4!$E$95</definedName>
    <definedName name="bu4total86a">[10]B_U_4!$E$103</definedName>
    <definedName name="bu4total87">[10]B_U_4!$F$95</definedName>
    <definedName name="bu4total87a">[10]B_U_4!$F$103</definedName>
    <definedName name="bu4total88">[10]B_U_4!$G$95</definedName>
    <definedName name="bu4total88a">[10]B_U_4!$G$103</definedName>
    <definedName name="bu4total89">[10]B_U_4!$H$95</definedName>
    <definedName name="bu4total89a">[10]B_U_4!$H$103</definedName>
    <definedName name="bu4total90">[10]B_U_4!$I$95</definedName>
    <definedName name="bu4total90a">[10]B_U_4!$I$103</definedName>
    <definedName name="bu4total91">[10]B_U_4!$J$95</definedName>
    <definedName name="bu4total91a">[10]B_U_4!$J$103</definedName>
    <definedName name="bu4total92">[10]B_U_4!$K$95</definedName>
    <definedName name="bu4total92a">[10]B_U_4!$K$103</definedName>
    <definedName name="bu4total93">[10]B_U_4!$L$95</definedName>
    <definedName name="bu4total93a">[10]B_U_4!$L$103</definedName>
    <definedName name="bu4total94">[10]B_U_4!$M$95</definedName>
    <definedName name="bu4total94a">[10]B_U_4!$M$103</definedName>
    <definedName name="bu4total95">[10]B_U_4!$N$95</definedName>
    <definedName name="bu4total95a">[10]B_U_4!$N$103</definedName>
    <definedName name="bu4total96">[10]B_U_4!$O$95</definedName>
    <definedName name="bu4total96a">[10]B_U_4!$O$103</definedName>
    <definedName name="bu4total97">[10]B_U_4!$P$95</definedName>
    <definedName name="bu4total97a">[10]B_U_4!$P$103</definedName>
    <definedName name="bu4total98">[10]B_U_4!$Q$95</definedName>
    <definedName name="bu4total98a">[10]B_U_4!$Q$103</definedName>
    <definedName name="bu4total99">#REF!</definedName>
    <definedName name="bu4total99a">#REF!</definedName>
    <definedName name="bu5total100">#REF!</definedName>
    <definedName name="bu5total100a">#REF!</definedName>
    <definedName name="bu5total101">#REF!</definedName>
    <definedName name="bu5total101a">#REF!</definedName>
    <definedName name="bu5total102">#REF!</definedName>
    <definedName name="bu5total102a">#REF!</definedName>
    <definedName name="bu5total103">#REF!</definedName>
    <definedName name="bu5total103a">#REF!</definedName>
    <definedName name="bu5total84">[10]B_U_5!$C$95</definedName>
    <definedName name="bu5total84a">[10]B_U_5!$C$103</definedName>
    <definedName name="bu5total85">[10]B_U_5!$D$95</definedName>
    <definedName name="bu5total85a">[10]B_U_5!$D$103</definedName>
    <definedName name="bu5total86">[10]B_U_5!$E$95</definedName>
    <definedName name="bu5total86a">[10]B_U_5!$E$103</definedName>
    <definedName name="bu5total87">[10]B_U_5!$F$95</definedName>
    <definedName name="bu5total87a">[10]B_U_5!$F$103</definedName>
    <definedName name="bu5total88">[10]B_U_5!$G$95</definedName>
    <definedName name="bu5total88a">[10]B_U_5!$G$103</definedName>
    <definedName name="bu5total89">[10]B_U_5!$H$95</definedName>
    <definedName name="bu5total89a">[10]B_U_5!$H$103</definedName>
    <definedName name="bu5total90">[10]B_U_5!$I$95</definedName>
    <definedName name="bu5total90a">[10]B_U_5!$I$103</definedName>
    <definedName name="bu5total91">[10]B_U_5!$J$95</definedName>
    <definedName name="bu5total91a">[10]B_U_5!$J$103</definedName>
    <definedName name="bu5total92">[10]B_U_5!$K$95</definedName>
    <definedName name="bu5total92a">[10]B_U_5!$K$103</definedName>
    <definedName name="bu5total93">[10]B_U_5!$L$95</definedName>
    <definedName name="bu5total93a">[10]B_U_5!$L$103</definedName>
    <definedName name="bu5total94">[10]B_U_5!$M$95</definedName>
    <definedName name="bu5total94a">[10]B_U_5!$M$103</definedName>
    <definedName name="bu5total95">[10]B_U_5!$N$95</definedName>
    <definedName name="bu5total95a">[10]B_U_5!$N$103</definedName>
    <definedName name="bu5total96">[10]B_U_5!$O$95</definedName>
    <definedName name="bu5total96a">[10]B_U_5!$O$103</definedName>
    <definedName name="bu5total97">[10]B_U_5!$P$95</definedName>
    <definedName name="bu5total97a">[10]B_U_5!$P$103</definedName>
    <definedName name="bu5total98">[10]B_U_5!$Q$95</definedName>
    <definedName name="bu5total98a">[10]B_U_5!$Q$103</definedName>
    <definedName name="bu5total99">#REF!</definedName>
    <definedName name="bu5total99a">#REF!</definedName>
    <definedName name="bu6total100">#REF!</definedName>
    <definedName name="bu6total100a">#REF!</definedName>
    <definedName name="bu6total101">#REF!</definedName>
    <definedName name="bu6total101a">#REF!</definedName>
    <definedName name="bu6total102">#REF!</definedName>
    <definedName name="bu6total102a">#REF!</definedName>
    <definedName name="bu6total103">#REF!</definedName>
    <definedName name="bu6total103a">#REF!</definedName>
    <definedName name="bu6total84">[10]B_U_6!$C$94</definedName>
    <definedName name="bu6total84a">[10]B_U_6!$C$103</definedName>
    <definedName name="bu6total85">[10]B_U_6!$D$94</definedName>
    <definedName name="bu6total85a">[10]B_U_6!$D$103</definedName>
    <definedName name="bu6total86">[10]B_U_6!$E$94</definedName>
    <definedName name="bu6total86a">[10]B_U_6!$E$103</definedName>
    <definedName name="bu6total87">[10]B_U_6!$F$94</definedName>
    <definedName name="bu6total87a">[10]B_U_6!$F$103</definedName>
    <definedName name="bu6total88">[10]B_U_6!$G$94</definedName>
    <definedName name="bu6total88a">[10]B_U_6!$G$103</definedName>
    <definedName name="bu6total89">[10]B_U_6!$H$94</definedName>
    <definedName name="bu6total89a">[10]B_U_6!$H$103</definedName>
    <definedName name="bu6total90">[10]B_U_6!$I$94</definedName>
    <definedName name="bu6total90a">[10]B_U_6!$I$103</definedName>
    <definedName name="bu6total91">[10]B_U_6!$J$94</definedName>
    <definedName name="bu6total91a">[10]B_U_6!$J$103</definedName>
    <definedName name="bu6total92">[10]B_U_6!$K$94</definedName>
    <definedName name="bu6total92a">[10]B_U_6!$K$103</definedName>
    <definedName name="bu6total93">[10]B_U_6!$L$94</definedName>
    <definedName name="bu6total93a">[10]B_U_6!$L$103</definedName>
    <definedName name="bu6total94">[10]B_U_6!$M$94</definedName>
    <definedName name="bu6total94a">[10]B_U_6!$M$103</definedName>
    <definedName name="bu6total95">[10]B_U_6!$N$94</definedName>
    <definedName name="bu6total95a">[10]B_U_6!$N$103</definedName>
    <definedName name="bu6total96">[10]B_U_6!$O$94</definedName>
    <definedName name="bu6total96a">[10]B_U_6!$O$103</definedName>
    <definedName name="bu6total97">[10]B_U_6!$P$94</definedName>
    <definedName name="bu6total97a">[10]B_U_6!$P$103</definedName>
    <definedName name="bu6total98">[10]B_U_6!$Q$94</definedName>
    <definedName name="bu6total98a">[10]B_U_6!$Q$103</definedName>
    <definedName name="bu6total99">#REF!</definedName>
    <definedName name="bu6total99a">#REF!</definedName>
    <definedName name="bu7total100">#REF!</definedName>
    <definedName name="bu7total100a">#REF!</definedName>
    <definedName name="bu7total101">#REF!</definedName>
    <definedName name="bu7total101a">#REF!</definedName>
    <definedName name="bu7total102">#REF!</definedName>
    <definedName name="bu7total102a">#REF!</definedName>
    <definedName name="bu7total103">#REF!</definedName>
    <definedName name="bu7total103a">#REF!</definedName>
    <definedName name="bu7total84">[10]B_U_7!$C$95</definedName>
    <definedName name="bu7total84a">[10]B_U_7!$C$103</definedName>
    <definedName name="bu7total85">[10]B_U_7!$D$95</definedName>
    <definedName name="bu7total85a">[10]B_U_7!$D$103</definedName>
    <definedName name="bu7total86">[10]B_U_7!$E$95</definedName>
    <definedName name="bu7total86a">[10]B_U_7!$E$103</definedName>
    <definedName name="bu7total87">[10]B_U_7!$F$95</definedName>
    <definedName name="bu7total87a">[10]B_U_7!$F$103</definedName>
    <definedName name="bu7total88">[10]B_U_7!$G$95</definedName>
    <definedName name="bu7total88a">[10]B_U_7!$G$103</definedName>
    <definedName name="bu7total89">[10]B_U_7!$H$95</definedName>
    <definedName name="bu7total89a">[10]B_U_7!$H$103</definedName>
    <definedName name="bu7total90">[10]B_U_7!$I$95</definedName>
    <definedName name="bu7total90a">[10]B_U_7!$I$103</definedName>
    <definedName name="bu7total91">[10]B_U_7!$J$95</definedName>
    <definedName name="bu7total91a">[10]B_U_7!$J$103</definedName>
    <definedName name="bu7total92">[10]B_U_7!$K$95</definedName>
    <definedName name="bu7total92a">[10]B_U_7!$K$103</definedName>
    <definedName name="bu7total93">[10]B_U_7!$L$95</definedName>
    <definedName name="bu7total93a">[10]B_U_7!$L$103</definedName>
    <definedName name="bu7total94">[10]B_U_7!$M$95</definedName>
    <definedName name="bu7total94a">[10]B_U_7!$M$103</definedName>
    <definedName name="bu7total95">[10]B_U_7!$N$95</definedName>
    <definedName name="bu7total95a">[10]B_U_7!$N$103</definedName>
    <definedName name="bu7total96">[10]B_U_7!$O$95</definedName>
    <definedName name="bu7total96a">[10]B_U_7!$O$103</definedName>
    <definedName name="bu7total97">[10]B_U_7!$P$95</definedName>
    <definedName name="bu7total97a">[10]B_U_7!$P$103</definedName>
    <definedName name="bu7total98">[10]B_U_7!$Q$95</definedName>
    <definedName name="bu7total98a">[10]B_U_7!$Q$103</definedName>
    <definedName name="bu7total99">#REF!</definedName>
    <definedName name="bu7total99a">#REF!</definedName>
    <definedName name="bu8total100">#REF!</definedName>
    <definedName name="bu8total100a">#REF!</definedName>
    <definedName name="bu8total101">#REF!</definedName>
    <definedName name="bu8total101a">#REF!</definedName>
    <definedName name="bu8total102">#REF!</definedName>
    <definedName name="bu8total102a">#REF!</definedName>
    <definedName name="bu8total103">#REF!</definedName>
    <definedName name="bu8total103a">#REF!</definedName>
    <definedName name="bu8total84">[10]B_U_8!$C$94</definedName>
    <definedName name="bu8total84a">[10]B_U_8!$C$103</definedName>
    <definedName name="bu8total85">[10]B_U_8!$D$94</definedName>
    <definedName name="bu8total85a">[10]B_U_8!$D$103</definedName>
    <definedName name="bu8total86">[10]B_U_8!$E$94</definedName>
    <definedName name="bu8total86a">[10]B_U_8!$E$103</definedName>
    <definedName name="bu8total87">[10]B_U_8!$F$94</definedName>
    <definedName name="bu8total87a">[10]B_U_8!$F$103</definedName>
    <definedName name="bu8total88">[10]B_U_8!$G$94</definedName>
    <definedName name="bu8total88a">[10]B_U_8!$G$103</definedName>
    <definedName name="bu8total89">[10]B_U_8!$H$94</definedName>
    <definedName name="bu8total89a">[10]B_U_8!$H$103</definedName>
    <definedName name="bu8total90">[10]B_U_8!$I$94</definedName>
    <definedName name="bu8total90a">[10]B_U_8!$I$103</definedName>
    <definedName name="bu8total91">[10]B_U_8!$J$94</definedName>
    <definedName name="bu8total91a">[10]B_U_8!$J$103</definedName>
    <definedName name="bu8total92">[10]B_U_8!$K$94</definedName>
    <definedName name="bu8total92a">[10]B_U_8!$K$103</definedName>
    <definedName name="bu8total93">[10]B_U_8!$L$94</definedName>
    <definedName name="bu8total93a">[10]B_U_8!$L$103</definedName>
    <definedName name="bu8total94">[10]B_U_8!$M$94</definedName>
    <definedName name="bu8total94a">[10]B_U_8!$M$103</definedName>
    <definedName name="bu8total95">[10]B_U_8!$N$94</definedName>
    <definedName name="bu8total95a">[10]B_U_8!$N$103</definedName>
    <definedName name="bu8total96">[10]B_U_8!$O$94</definedName>
    <definedName name="bu8total96a">[10]B_U_8!$O$103</definedName>
    <definedName name="bu8total97">[10]B_U_8!$P$94</definedName>
    <definedName name="bu8total97a">[10]B_U_8!$P$103</definedName>
    <definedName name="bu8total98">[10]B_U_8!$Q$94</definedName>
    <definedName name="bu8total98a">[10]B_U_8!$Q$103</definedName>
    <definedName name="bu8total99">#REF!</definedName>
    <definedName name="bu8total99a">#REF!</definedName>
    <definedName name="bu9total100">#REF!</definedName>
    <definedName name="bu9total100a">#REF!</definedName>
    <definedName name="bu9total101">#REF!</definedName>
    <definedName name="bu9total101a">#REF!</definedName>
    <definedName name="bu9total102">#REF!</definedName>
    <definedName name="bu9total102a">#REF!</definedName>
    <definedName name="bu9total103">#REF!</definedName>
    <definedName name="bu9total103a">#REF!</definedName>
    <definedName name="bu9total84">[10]B_U_9!$C$95</definedName>
    <definedName name="bu9total84a">[10]B_U_9!$C$103</definedName>
    <definedName name="bu9total85">[10]B_U_9!$D$95</definedName>
    <definedName name="bu9total85a">[10]B_U_9!$D$103</definedName>
    <definedName name="bu9total86">[10]B_U_9!$E$95</definedName>
    <definedName name="bu9total86a">[10]B_U_9!$E$103</definedName>
    <definedName name="bu9total87">[10]B_U_9!$F$95</definedName>
    <definedName name="bu9total87a">[10]B_U_9!$F$103</definedName>
    <definedName name="bu9total88">[10]B_U_9!$G$95</definedName>
    <definedName name="bu9total88a">[10]B_U_9!$G$103</definedName>
    <definedName name="bu9total89">[10]B_U_9!$H$95</definedName>
    <definedName name="bu9total89a">[10]B_U_9!$H$103</definedName>
    <definedName name="bu9total90">[10]B_U_9!$I$95</definedName>
    <definedName name="bu9total90a">[10]B_U_9!$I$103</definedName>
    <definedName name="bu9total91">[10]B_U_9!$J$95</definedName>
    <definedName name="bu9total91a">[10]B_U_9!$J$103</definedName>
    <definedName name="bu9total92">[10]B_U_9!$K$95</definedName>
    <definedName name="bu9total92a">[10]B_U_9!$K$103</definedName>
    <definedName name="bu9total93">[10]B_U_9!$L$95</definedName>
    <definedName name="bu9total93a">[10]B_U_9!$L$103</definedName>
    <definedName name="bu9total94">[10]B_U_9!$M$95</definedName>
    <definedName name="bu9total94a">[10]B_U_9!$M$103</definedName>
    <definedName name="bu9total95">[10]B_U_9!$N$95</definedName>
    <definedName name="bu9total95a">[10]B_U_9!$N$103</definedName>
    <definedName name="bu9total96">[10]B_U_9!$O$95</definedName>
    <definedName name="bu9total96a">[10]B_U_9!$O$103</definedName>
    <definedName name="bu9total97">[10]B_U_9!$P$95</definedName>
    <definedName name="bu9total97a">[10]B_U_9!$P$103</definedName>
    <definedName name="bu9total98">[10]B_U_9!$Q$95</definedName>
    <definedName name="bu9total98a">[10]B_U_9!$Q$103</definedName>
    <definedName name="bu9total99">#REF!</definedName>
    <definedName name="bu9total99a">#REF!</definedName>
    <definedName name="budget">#REF!</definedName>
    <definedName name="Budget_Info">#REF!</definedName>
    <definedName name="BUN">#REF!</definedName>
    <definedName name="C_">'[42]RR 8 2'!#REF!</definedName>
    <definedName name="CALC_C03">#REF!</definedName>
    <definedName name="CALC_C04">#REF!</definedName>
    <definedName name="CALC_C09">#REF!</definedName>
    <definedName name="CALC_LRG">#REF!</definedName>
    <definedName name="CALC_XLG">#REF!</definedName>
    <definedName name="CALCULATION">#REF!</definedName>
    <definedName name="can" localSheetId="19" hidden="1">{#N/A,#N/A,FALSE,"O&amp;M by processes";#N/A,#N/A,FALSE,"Elec Act vs Bud";#N/A,#N/A,FALSE,"G&amp;A";#N/A,#N/A,FALSE,"BGS";#N/A,#N/A,FALSE,"Res Cost"}</definedName>
    <definedName name="can" localSheetId="17" hidden="1">{#N/A,#N/A,FALSE,"O&amp;M by processes";#N/A,#N/A,FALSE,"Elec Act vs Bud";#N/A,#N/A,FALSE,"G&amp;A";#N/A,#N/A,FALSE,"BGS";#N/A,#N/A,FALSE,"Res Cost"}</definedName>
    <definedName name="can" localSheetId="18" hidden="1">{#N/A,#N/A,FALSE,"O&amp;M by processes";#N/A,#N/A,FALSE,"Elec Act vs Bud";#N/A,#N/A,FALSE,"G&amp;A";#N/A,#N/A,FALSE,"BGS";#N/A,#N/A,FALSE,"Res Cost"}</definedName>
    <definedName name="can" hidden="1">{#N/A,#N/A,FALSE,"O&amp;M by processes";#N/A,#N/A,FALSE,"Elec Act vs Bud";#N/A,#N/A,FALSE,"G&amp;A";#N/A,#N/A,FALSE,"BGS";#N/A,#N/A,FALSE,"Res Cost"}</definedName>
    <definedName name="cap_interest">'[37]Input Page'!$E$16</definedName>
    <definedName name="CapBank2">#REF!</definedName>
    <definedName name="Capital_Investment_excl._Corp._Alloc.">#REF!</definedName>
    <definedName name="Capital_Investments_CPM">#REF!</definedName>
    <definedName name="Capital_Lease_Obligations">#REF!</definedName>
    <definedName name="Capital_Lease_Obligations_CPM">#REF!</definedName>
    <definedName name="capstr">#REF!</definedName>
    <definedName name="CAPT">#REF!</definedName>
    <definedName name="CARCS">#REF!</definedName>
    <definedName name="CARRYOVER">#REF!</definedName>
    <definedName name="CASCADE">#REF!</definedName>
    <definedName name="Cash___Cash_Equivalents">#REF!</definedName>
    <definedName name="Cash___Cash_Equivalents___Beg_of_Period">#REF!</definedName>
    <definedName name="Cash___Cash_Equivalents___End_of_Period">#REF!</definedName>
    <definedName name="Cash_and_Cash_Equivalents">#REF!</definedName>
    <definedName name="Cash_Flow">#REF!</definedName>
    <definedName name="Cash_From__Used_for__Financing_Activities">#REF!</definedName>
    <definedName name="Cash_From__Used_for__Investing_Activities">#REF!</definedName>
    <definedName name="Cash_From__Used_For__Operations">#REF!</definedName>
    <definedName name="Cash_Taxes_CPM">#REF!</definedName>
    <definedName name="cbcvbcv" localSheetId="19"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BT">#REF!</definedName>
    <definedName name="CC_TST">'[26]A.2 PTP'!$P$33</definedName>
    <definedName name="cc1end">[10]Model!$A$68:$IV$68</definedName>
    <definedName name="cc1subrange">[10]Model!$A$48:$IV$75</definedName>
    <definedName name="cc2origin">[10]Model!$A$76</definedName>
    <definedName name="cc2subrange">[10]Model!$A$124:$IV$146</definedName>
    <definedName name="cc3subrange">[10]Model!$A$152:$IV$179</definedName>
    <definedName name="ccbbcvbc" localSheetId="19"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localSheetId="19" hidden="1">{#N/A,#N/A,FALSE,"O&amp;M by processes";#N/A,#N/A,FALSE,"Elec Act vs Bud";#N/A,#N/A,FALSE,"G&amp;A";#N/A,#N/A,FALSE,"BGS";#N/A,#N/A,FALSE,"Res Cost"}</definedName>
    <definedName name="ccc" localSheetId="17" hidden="1">{#N/A,#N/A,FALSE,"O&amp;M by processes";#N/A,#N/A,FALSE,"Elec Act vs Bud";#N/A,#N/A,FALSE,"G&amp;A";#N/A,#N/A,FALSE,"BGS";#N/A,#N/A,FALSE,"Res Cost"}</definedName>
    <definedName name="ccc" localSheetId="18"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9" hidden="1">{#N/A,#N/A,FALSE,"O&amp;M by processes";#N/A,#N/A,FALSE,"Elec Act vs Bud";#N/A,#N/A,FALSE,"G&amp;A";#N/A,#N/A,FALSE,"BGS";#N/A,#N/A,FALSE,"Res Cost"}</definedName>
    <definedName name="cccc" localSheetId="17" hidden="1">{#N/A,#N/A,FALSE,"O&amp;M by processes";#N/A,#N/A,FALSE,"Elec Act vs Bud";#N/A,#N/A,FALSE,"G&amp;A";#N/A,#N/A,FALSE,"BGS";#N/A,#N/A,FALSE,"Res Cost"}</definedName>
    <definedName name="cccc" localSheetId="18" hidden="1">{#N/A,#N/A,FALSE,"O&amp;M by processes";#N/A,#N/A,FALSE,"Elec Act vs Bud";#N/A,#N/A,FALSE,"G&amp;A";#N/A,#N/A,FALSE,"BGS";#N/A,#N/A,FALSE,"Res Cost"}</definedName>
    <definedName name="cccc" hidden="1">{#N/A,#N/A,FALSE,"O&amp;M by processes";#N/A,#N/A,FALSE,"Elec Act vs Bud";#N/A,#N/A,FALSE,"G&amp;A";#N/A,#N/A,FALSE,"BGS";#N/A,#N/A,FALSE,"Res Cost"}</definedName>
    <definedName name="CE">'[26]C. Input'!$F$37</definedName>
    <definedName name="CE_EAI">'[26]C. Input'!$I$37</definedName>
    <definedName name="CE_EGSI">'[26]C. Input'!$L$37</definedName>
    <definedName name="CE_ELI">'[26]C. Input'!$O$37</definedName>
    <definedName name="CE_EMI">'[26]C. Input'!$R$37</definedName>
    <definedName name="CE_ENOI">'[26]C. Input'!$X$37</definedName>
    <definedName name="CELL">#N/A</definedName>
    <definedName name="cell.above">!A1048576</definedName>
    <definedName name="cell.below">!A2</definedName>
    <definedName name="cell.left">!XFD1</definedName>
    <definedName name="cell.right">!B1</definedName>
    <definedName name="cents">#REF!</definedName>
    <definedName name="CEP_Amortization">'[41]JFJ-4 CEP Rate'!$A$28:$F$78</definedName>
    <definedName name="cf_90">#REF!</definedName>
    <definedName name="cf_91">#REF!</definedName>
    <definedName name="cf_92">#REF!</definedName>
    <definedName name="cf_93">#REF!</definedName>
    <definedName name="cf_94">#REF!</definedName>
    <definedName name="cf_95">#REF!</definedName>
    <definedName name="cf_96">#REF!</definedName>
    <definedName name="cf_97">#REF!</definedName>
    <definedName name="cf_98">#REF!</definedName>
    <definedName name="cf_99">#REF!</definedName>
    <definedName name="Changes_in_Assets___Liabilities">#REF!</definedName>
    <definedName name="CHECK">#REF!</definedName>
    <definedName name="CHECK_BAL">#REF!</definedName>
    <definedName name="CHECK_BLANK">#REF!</definedName>
    <definedName name="CHECK_CELLS">#REF!</definedName>
    <definedName name="chrtContract">'[10]QRE Charts'!$C$274:$R$297</definedName>
    <definedName name="chrtSensitivity">'[10]QRE Charts'!$D$372:$O$375</definedName>
    <definedName name="chrtSensWages">'[10]Sens_QRE''s'!$C$118:$R$141</definedName>
    <definedName name="chrtSupplies">'[10]QRE Charts'!$C$248:$R$271</definedName>
    <definedName name="chrtTax">'[10]QRE Charts'!$C$327:$E$342</definedName>
    <definedName name="chrtTotalByCo">'[10]QRE Charts'!$C$300:$R$323</definedName>
    <definedName name="chrtTotalByType">'[10]QRE Charts'!$C$216:$R$219</definedName>
    <definedName name="chrtWages">'[10]QRE Charts'!$C$222:$R$245</definedName>
    <definedName name="CIPS_IL_EZ_parcels">#REF!</definedName>
    <definedName name="Citizens_Gas">#REF!</definedName>
    <definedName name="Citizens_Gas_YR_2005">'[35]Aday IS EG Subs'!#REF!</definedName>
    <definedName name="Citizens_Gas_YR_2006">'[35]Aday IS EG Subs'!#REF!</definedName>
    <definedName name="Citizens_Gas_YR_2007">'[35]Aday IS EG Subs'!#REF!</definedName>
    <definedName name="Citizens_Gas_YR_2008">'[35]Aday IS EG Subs'!#REF!</definedName>
    <definedName name="Citizens2003">#REF!</definedName>
    <definedName name="Citizens2004">#REF!</definedName>
    <definedName name="Citizens2005">#REF!</definedName>
    <definedName name="Citizens2006">#REF!</definedName>
    <definedName name="Citizens2007">#REF!</definedName>
    <definedName name="Citizens2008">#REF!</definedName>
    <definedName name="CLASSES">#N/A</definedName>
    <definedName name="cleanup" hidden="1">{#N/A,#N/A,TRUE,"TAXPROV";#N/A,#N/A,TRUE,"FLOWTHRU";#N/A,#N/A,TRUE,"SCHEDULE M'S";#N/A,#N/A,TRUE,"PLANT M'S";#N/A,#N/A,TRUE,"TAXJE"}</definedName>
    <definedName name="CLIENT">#REF!</definedName>
    <definedName name="ClientMatter" hidden="1">"b1"</definedName>
    <definedName name="CMARCS">#REF!</definedName>
    <definedName name="Coal_Bed_Methane_E_P">#REF!</definedName>
    <definedName name="Coal_Bed_Methane_Yates_Center">#REF!</definedName>
    <definedName name="Coal_Bed_Methane_Yates_Center_YR_2005">'[35]Aday IS EG Subs'!#REF!</definedName>
    <definedName name="Coal_Bed_Methane_Yates_Center_YR_2006">'[35]Aday IS EG Subs'!#REF!</definedName>
    <definedName name="Coal_Bed_Methane_Yates_Center_YR_2007">'[35]Aday IS EG Subs'!#REF!</definedName>
    <definedName name="Coal_Bed_Methane_Yates_Center_YR_2008">'[35]Aday IS EG Subs'!#REF!</definedName>
    <definedName name="Coal_Growth_YR_2003">#REF!</definedName>
    <definedName name="Coal_Growth_YR_2004">#REF!</definedName>
    <definedName name="Coal_Growth_YR_2005">#REF!</definedName>
    <definedName name="Coal_Growth_YR_2006">#REF!</definedName>
    <definedName name="Coal_Growth_YR_2007">#REF!</definedName>
    <definedName name="Coal_Growth_YR_2008">#REF!</definedName>
    <definedName name="coal_handling">'[37]Input Page'!#REF!</definedName>
    <definedName name="coal_purchase">'[37]Input Page'!#REF!</definedName>
    <definedName name="coal_sampling">'[37]Input Page'!#REF!</definedName>
    <definedName name="Coal_Services">#REF!</definedName>
    <definedName name="Coal_Services_YR_2005">'[35]Aday IS DECo &amp; Other'!#REF!</definedName>
    <definedName name="Coal_Services_YR_2006">'[35]Aday IS DECo &amp; Other'!#REF!</definedName>
    <definedName name="Coal_Services_YR_2007">'[35]Aday IS DECo &amp; Other'!#REF!</definedName>
    <definedName name="Coal_Services_YR_2008">'[35]Aday IS DECo &amp; Other'!#REF!</definedName>
    <definedName name="Code">'[43]Array Tables'!$B$4:$B$236</definedName>
    <definedName name="CoEnergy___Purch_Acct_Sub_Total">#REF!</definedName>
    <definedName name="CoEnergy___Purch_Acct_Sub_Total_YR_2005">'[35]Aday IS DECo &amp; Other'!#REF!</definedName>
    <definedName name="CoEnergy___Purch_Acct_Sub_Total_YR_2006">'[35]Aday IS DECo &amp; Other'!#REF!</definedName>
    <definedName name="CoEnergy___Purch_Acct_Sub_Total_YR_2007">'[35]Aday IS DECo &amp; Other'!#REF!</definedName>
    <definedName name="CoEnergy___Purch_Acct_Sub_Total_YR_2008">'[35]Aday IS DECo &amp; Other'!#REF!</definedName>
    <definedName name="CoEnergy_Trading">#REF!</definedName>
    <definedName name="CoEnergy_Trading_YR_2005">'[35]Aday IS DECo &amp; Other'!#REF!</definedName>
    <definedName name="CoEnergy_Trading_YR_2006">'[35]Aday IS DECo &amp; Other'!#REF!</definedName>
    <definedName name="CoEnergy_Trading_YR_2007">'[35]Aday IS DECo &amp; Other'!#REF!</definedName>
    <definedName name="CoEnergy_Trading_YR_2008">'[35]Aday IS DECo &amp; Other'!#REF!</definedName>
    <definedName name="COGEN">'[44]October Tariff kwh'!$A$1:$H$83</definedName>
    <definedName name="COGS_Affiliate_CPM">#REF!</definedName>
    <definedName name="ColorNames">#REF!</definedName>
    <definedName name="Commercial_Paper_CPM">#REF!</definedName>
    <definedName name="Common_Dividends_Payable">#REF!</definedName>
    <definedName name="COMMON_EQUITY">#REF!</definedName>
    <definedName name="Common_Equity___Retained_Earnings">#REF!</definedName>
    <definedName name="Common_Equity_CPM">#REF!</definedName>
    <definedName name="Common_Equity_excl._OCI_CPM">#REF!</definedName>
    <definedName name="Common_Stock">#REF!</definedName>
    <definedName name="COMP">#REF!</definedName>
    <definedName name="Company_Name">[10]Menu!$I$11</definedName>
    <definedName name="CompanyCount">'[10]QRE Charts'!$F$214</definedName>
    <definedName name="CompanyName">'[45]Title Page'!$A$22</definedName>
    <definedName name="CompanyTextLen">#REF!</definedName>
    <definedName name="COMPAR_PRT_RNG">[10]Comparison!$B$8:$BT$170</definedName>
    <definedName name="compInc">[46]Inputs!$B$4</definedName>
    <definedName name="CONSOLDEFTAXBAL">#REF!</definedName>
    <definedName name="CONSOLDEFTAXSUM">#REF!</definedName>
    <definedName name="Consolid" localSheetId="19" hidden="1">{#N/A,#N/A,FALSE,"O&amp;M by processes";#N/A,#N/A,FALSE,"Elec Act vs Bud";#N/A,#N/A,FALSE,"G&amp;A";#N/A,#N/A,FALSE,"BGS";#N/A,#N/A,FALSE,"Res Cost"}</definedName>
    <definedName name="Consolid" localSheetId="17" hidden="1">{#N/A,#N/A,FALSE,"O&amp;M by processes";#N/A,#N/A,FALSE,"Elec Act vs Bud";#N/A,#N/A,FALSE,"G&amp;A";#N/A,#N/A,FALSE,"BGS";#N/A,#N/A,FALSE,"Res Cost"}</definedName>
    <definedName name="Consolid" localSheetId="18"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9" hidden="1">{#N/A,#N/A,FALSE,"O&amp;M by processes";#N/A,#N/A,FALSE,"Elec Act vs Bud";#N/A,#N/A,FALSE,"G&amp;A";#N/A,#N/A,FALSE,"BGS";#N/A,#N/A,FALSE,"Res Cost"}</definedName>
    <definedName name="Consolidated" localSheetId="17" hidden="1">{#N/A,#N/A,FALSE,"O&amp;M by processes";#N/A,#N/A,FALSE,"Elec Act vs Bud";#N/A,#N/A,FALSE,"G&amp;A";#N/A,#N/A,FALSE,"BGS";#N/A,#N/A,FALSE,"Res Cost"}</definedName>
    <definedName name="Consolidated" localSheetId="18" hidden="1">{#N/A,#N/A,FALSE,"O&amp;M by processes";#N/A,#N/A,FALSE,"Elec Act vs Bud";#N/A,#N/A,FALSE,"G&amp;A";#N/A,#N/A,FALSE,"BGS";#N/A,#N/A,FALSE,"Res Cost"}</definedName>
    <definedName name="Consolidated" hidden="1">{#N/A,#N/A,FALSE,"O&amp;M by processes";#N/A,#N/A,FALSE,"Elec Act vs Bud";#N/A,#N/A,FALSE,"G&amp;A";#N/A,#N/A,FALSE,"BGS";#N/A,#N/A,FALSE,"Res Cost"}</definedName>
    <definedName name="CONSOLTAXPROV">#REF!</definedName>
    <definedName name="ConsolTbal">'[47]2004 TAX PROV'!$U$11:$AR$764</definedName>
    <definedName name="Contract_Services">#REF!</definedName>
    <definedName name="Conventions">#REF!</definedName>
    <definedName name="CONVERT_IT">#REF!</definedName>
    <definedName name="CONVERT_RTN">#REF!</definedName>
    <definedName name="Convertible_Equity_Units">#REF!</definedName>
    <definedName name="Corporate_Purch_Acct">#REF!</definedName>
    <definedName name="Corporate_Purch_Acct_YR_2005">'[35]Aday IS DECo &amp; Other'!#REF!</definedName>
    <definedName name="Corporate_Purch_Acct_YR_2006">'[35]Aday IS DECo &amp; Other'!#REF!</definedName>
    <definedName name="Corporate_Purch_Acct_YR_2007">'[35]Aday IS DECo &amp; Other'!#REF!</definedName>
    <definedName name="Corporate_Purch_Acct_YR_2008">'[35]Aday IS DECo &amp; Other'!#REF!</definedName>
    <definedName name="CORPPA2003">#REF!</definedName>
    <definedName name="CORPPA2004">#REF!</definedName>
    <definedName name="CORPPA2005">#REF!</definedName>
    <definedName name="CORPPA2006">#REF!</definedName>
    <definedName name="CORPPA2007">#REF!</definedName>
    <definedName name="CORPPA2008">#REF!</definedName>
    <definedName name="COST">[19]DEPR96!#REF!</definedName>
    <definedName name="Cost_Center">'[43]Array Tables'!$A$4:$A$236</definedName>
    <definedName name="cost_of_good_sold">'[37]Input Page'!$E$11</definedName>
    <definedName name="Cost_of_Goods_Sold">#REF!</definedName>
    <definedName name="Cost_of_Goods_Sold_CPM">#REF!</definedName>
    <definedName name="cost2001">[48]Input!$M$23</definedName>
    <definedName name="COUNTER">'[10]Macro Tables'!$C$21</definedName>
    <definedName name="cover">#REF!</definedName>
    <definedName name="CP">#N/A</definedName>
    <definedName name="CP_1">#N/A</definedName>
    <definedName name="CP_PG1B">#REF!</definedName>
    <definedName name="cp_pg2">#REF!</definedName>
    <definedName name="cp_pg2b">#REF!</definedName>
    <definedName name="CP_PG3B">#REF!</definedName>
    <definedName name="CPK1X">#REF!</definedName>
    <definedName name="CPK2X">#REF!</definedName>
    <definedName name="CPM">#REF!</definedName>
    <definedName name="CPUC_Cashflow_Summary_Table">#REF!</definedName>
    <definedName name="CR">'[26]C. Input'!$F$27</definedName>
    <definedName name="credit_rate">[10]Print!$I$18</definedName>
    <definedName name="CREDITS">#REF!</definedName>
    <definedName name="creditsummary">[10]Model!$A$180:$E$201</definedName>
    <definedName name="cropdeftaxbalance">#REF!</definedName>
    <definedName name="CROPTAXPROV">#REF!</definedName>
    <definedName name="CSH">#REF!</definedName>
    <definedName name="CSHBCK">#REF!</definedName>
    <definedName name="CSHP">#REF!</definedName>
    <definedName name="CSHPBOD">#REF!</definedName>
    <definedName name="CSTextLen">#REF!</definedName>
    <definedName name="CTCPA2003">#REF!</definedName>
    <definedName name="CTCPA2004">#REF!</definedName>
    <definedName name="CTCPA2005">#REF!</definedName>
    <definedName name="CTCPA2006">#REF!</definedName>
    <definedName name="CTCPA2007">#REF!</definedName>
    <definedName name="CTCPA2008">#REF!</definedName>
    <definedName name="CTY_ANNUAL">#REF!</definedName>
    <definedName name="cty_peak_sum">#REF!</definedName>
    <definedName name="CUR_QRES">[10]Sens_QRE_Factor!$I$8:$R$98</definedName>
    <definedName name="CUR_QRES0.75">'[10]QRE Charts'!$E$367</definedName>
    <definedName name="CUR_QRES0.80">'[10]QRE Charts'!$F$367</definedName>
    <definedName name="CUR_QRES0.85">'[10]QRE Charts'!$G$367</definedName>
    <definedName name="CUR_QRES0.90">'[10]QRE Charts'!$H$367</definedName>
    <definedName name="CUR_QRES0.95">'[10]QRE Charts'!$I$367</definedName>
    <definedName name="CUR_QRES1.00">'[10]QRE Charts'!$J$367</definedName>
    <definedName name="CUR_QRES1.05">'[10]QRE Charts'!$K$367</definedName>
    <definedName name="CUR_QRES1.10">'[10]QRE Charts'!$L$367</definedName>
    <definedName name="CUR_QRES1.15">'[10]QRE Charts'!$M$367</definedName>
    <definedName name="CUR_QRES1.20">'[10]QRE Charts'!$N$367</definedName>
    <definedName name="CUR_QRES1.25">'[10]QRE Charts'!$O$367</definedName>
    <definedName name="CUR_SENS_FACT">#REF!</definedName>
    <definedName name="CURR">[19]DEPR96!#REF!</definedName>
    <definedName name="Current_Asset_from_Risk_Mgt_Activities">#REF!</definedName>
    <definedName name="Current_Assets">#REF!</definedName>
    <definedName name="Current_Assets_CPM">#REF!</definedName>
    <definedName name="Current_Income_Tax_CPM">#REF!</definedName>
    <definedName name="CURRENT_LIABILITIES">#REF!</definedName>
    <definedName name="Current_Liabilities_CPM">#REF!</definedName>
    <definedName name="Current_Liability_from_Risk_Mgt_Activities">#REF!</definedName>
    <definedName name="CURRENT_MESSAGE">#REF!</definedName>
    <definedName name="current_month">#REF!</definedName>
    <definedName name="Current_Plan_Results">#REF!</definedName>
    <definedName name="Current_Plan_Results_Year_2">#REF!</definedName>
    <definedName name="Current_Plan_Results_Year_3">#REF!</definedName>
    <definedName name="Current_Plan_Sensitivity">#REF!</definedName>
    <definedName name="Current_Plan_Sensitivity_Year_2">#REF!</definedName>
    <definedName name="Current_Plan_Sensitivity_Year_3">#REF!</definedName>
    <definedName name="Current_Portion_Capital_Leases">#REF!</definedName>
    <definedName name="Current_Portion_Long_Term_Debt">#REF!</definedName>
    <definedName name="Current_Portion_of_Capital_Leases">#REF!</definedName>
    <definedName name="Current_Portion_of_LTD">#REF!</definedName>
    <definedName name="Current_Portion_of_Securitized_Bonds">#REF!</definedName>
    <definedName name="Current_Portion_Securitized_Bonds">#REF!</definedName>
    <definedName name="CURRENTPROVISION">#REF!</definedName>
    <definedName name="currprov">#REF!</definedName>
    <definedName name="Curve_Date">[40]Assumptions!#REF!</definedName>
    <definedName name="CUST">#N/A</definedName>
    <definedName name="CUST1">#N/A</definedName>
    <definedName name="CUSTOM1">#REF!</definedName>
    <definedName name="CUSTOM2">#REF!</definedName>
    <definedName name="custRetain">[48]Input!#REF!</definedName>
    <definedName name="CUT">[49]AFUDC_CCRF!$A$1:$N$303</definedName>
    <definedName name="CUTINS">[49]AFUDC_CCRF!$A$73:$N$160</definedName>
    <definedName name="CUTINT1">#REF!</definedName>
    <definedName name="CUTINT2">#REF!</definedName>
    <definedName name="D">'[26]C. Input'!$F$33</definedName>
    <definedName name="D_EAI">'[26]C. Input'!$I$33</definedName>
    <definedName name="D_EGSI">'[26]C. Input'!$L$33</definedName>
    <definedName name="D_EMI">'[26]C. Input'!$R$33</definedName>
    <definedName name="D_ENOI">'[26]C. Input'!$X$33</definedName>
    <definedName name="D_Tech___Other_Wolverine">#REF!</definedName>
    <definedName name="D_Tech___Other_Wolverine_YR_2005">'[35]Aday IS DECo &amp; Other'!#REF!</definedName>
    <definedName name="D_Tech___Other_Wolverine_YR_2006">'[35]Aday IS DECo &amp; Other'!#REF!</definedName>
    <definedName name="D_Tech___Other_Wolverine_YR_2007">'[35]Aday IS DECo &amp; Other'!#REF!</definedName>
    <definedName name="D_Tech___Other_Wolverine_YR_2008">'[35]Aday IS DECo &amp; Other'!#REF!</definedName>
    <definedName name="da" localSheetId="19" hidden="1">{#N/A,#N/A,FALSE,"O&amp;M by processes";#N/A,#N/A,FALSE,"Elec Act vs Bud";#N/A,#N/A,FALSE,"G&amp;A";#N/A,#N/A,FALSE,"BGS";#N/A,#N/A,FALSE,"Res Cost"}</definedName>
    <definedName name="da" localSheetId="17" hidden="1">{#N/A,#N/A,FALSE,"O&amp;M by processes";#N/A,#N/A,FALSE,"Elec Act vs Bud";#N/A,#N/A,FALSE,"G&amp;A";#N/A,#N/A,FALSE,"BGS";#N/A,#N/A,FALSE,"Res Cost"}</definedName>
    <definedName name="da" localSheetId="18" hidden="1">{#N/A,#N/A,FALSE,"O&amp;M by processes";#N/A,#N/A,FALSE,"Elec Act vs Bud";#N/A,#N/A,FALSE,"G&amp;A";#N/A,#N/A,FALSE,"BGS";#N/A,#N/A,FALSE,"Res Cost"}</definedName>
    <definedName name="da" hidden="1">{#N/A,#N/A,FALSE,"O&amp;M by processes";#N/A,#N/A,FALSE,"Elec Act vs Bud";#N/A,#N/A,FALSE,"G&amp;A";#N/A,#N/A,FALSE,"BGS";#N/A,#N/A,FALSE,"Res Cost"}</definedName>
    <definedName name="dada" localSheetId="19" hidden="1">{#N/A,#N/A,FALSE,"O&amp;M by processes";#N/A,#N/A,FALSE,"Elec Act vs Bud";#N/A,#N/A,FALSE,"G&amp;A";#N/A,#N/A,FALSE,"BGS";#N/A,#N/A,FALSE,"Res Cost"}</definedName>
    <definedName name="dada" localSheetId="17" hidden="1">{#N/A,#N/A,FALSE,"O&amp;M by processes";#N/A,#N/A,FALSE,"Elec Act vs Bud";#N/A,#N/A,FALSE,"G&amp;A";#N/A,#N/A,FALSE,"BGS";#N/A,#N/A,FALSE,"Res Cost"}</definedName>
    <definedName name="dada" localSheetId="18" hidden="1">{#N/A,#N/A,FALSE,"O&amp;M by processes";#N/A,#N/A,FALSE,"Elec Act vs Bud";#N/A,#N/A,FALSE,"G&amp;A";#N/A,#N/A,FALSE,"BGS";#N/A,#N/A,FALSE,"Res Cost"}</definedName>
    <definedName name="dada" hidden="1">{#N/A,#N/A,FALSE,"O&amp;M by processes";#N/A,#N/A,FALSE,"Elec Act vs Bud";#N/A,#N/A,FALSE,"G&amp;A";#N/A,#N/A,FALSE,"BGS";#N/A,#N/A,FALSE,"Res Cost"}</definedName>
    <definedName name="dae">[7]Sheet1!$B$2:$B$29</definedName>
    <definedName name="DASDD" localSheetId="19"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ta">#REF!</definedName>
    <definedName name="data_year">'[30]Appendix A'!$H$6</definedName>
    <definedName name="DATA05">#REF!</definedName>
    <definedName name="Data06">#REF!</definedName>
    <definedName name="DATA1">'[50]New Accts 2009'!#REF!</definedName>
    <definedName name="DATA10">'[51]3640'!#REF!</definedName>
    <definedName name="DATA11">'[51]3640'!#REF!</definedName>
    <definedName name="DATA12">#REF!</definedName>
    <definedName name="DATA13">#REF!</definedName>
    <definedName name="DATA14">#REF!</definedName>
    <definedName name="DATA15">#REF!</definedName>
    <definedName name="DATA2">'[52]190100'!#REF!</definedName>
    <definedName name="DATA3">'[52]190100'!#REF!</definedName>
    <definedName name="DATA4">'[52]190100'!#REF!</definedName>
    <definedName name="DATA5">#REF!</definedName>
    <definedName name="DATA6">#REF!</definedName>
    <definedName name="DATA7">'[52]190100'!#REF!</definedName>
    <definedName name="DATA8">'[52]190100'!#REF!</definedName>
    <definedName name="DATA9">'[51]3640'!#REF!</definedName>
    <definedName name="data97">#REF!</definedName>
    <definedName name="_xlnm.Database">[53]DSUM!#REF!</definedName>
    <definedName name="Database_MI">#REF!</definedName>
    <definedName name="DATAFEEDER">[54]!DATAFEEDER</definedName>
    <definedName name="DATALINE">'[1]Header Data'!#REF!</definedName>
    <definedName name="Date" localSheetId="19" hidden="1">"b1"</definedName>
    <definedName name="Date" localSheetId="17" hidden="1">"b1"</definedName>
    <definedName name="Date" localSheetId="18" hidden="1">"b1"</definedName>
    <definedName name="Date">[55]Settings!$F$23</definedName>
    <definedName name="DATE1">#REF!</definedName>
    <definedName name="DATE2">#REF!</definedName>
    <definedName name="DATE3">#REF!</definedName>
    <definedName name="DATE4">#REF!</definedName>
    <definedName name="DateTime">#REF!</definedName>
    <definedName name="DB_CPK">#N/A</definedName>
    <definedName name="DB_CPK1">[56]FERCFACT!#REF!</definedName>
    <definedName name="DB_CPK2">#REF!</definedName>
    <definedName name="DB_CPK3">#REF!</definedName>
    <definedName name="DB_CUST">#N/A</definedName>
    <definedName name="DB_EGR">#N/A</definedName>
    <definedName name="DB_EGR1">[56]FERCFACT!#REF!</definedName>
    <definedName name="DB_EGR2">#REF!</definedName>
    <definedName name="DB_IMAX">#N/A</definedName>
    <definedName name="DB_NCPK">#N/A</definedName>
    <definedName name="DB_NCPK1">#REF!</definedName>
    <definedName name="DB_NCPK2">#REF!</definedName>
    <definedName name="DB_NCPK3">#REF!</definedName>
    <definedName name="DB_NCPK4">#REF!</definedName>
    <definedName name="DCIT">#REF!</definedName>
    <definedName name="dd" localSheetId="19" hidden="1">{#N/A,#N/A,FALSE,"Monthly SAIFI";#N/A,#N/A,FALSE,"Yearly SAIFI";#N/A,#N/A,FALSE,"Monthly CAIDI";#N/A,#N/A,FALSE,"Yearly CAIDI";#N/A,#N/A,FALSE,"Monthly SAIDI";#N/A,#N/A,FALSE,"Yearly SAIDI";#N/A,#N/A,FALSE,"Monthly MAIFI";#N/A,#N/A,FALSE,"Yearly MAIFI";#N/A,#N/A,FALSE,"Monthly Cust &gt;=4 Int"}</definedName>
    <definedName name="dd" localSheetId="17" hidden="1">{#N/A,#N/A,FALSE,"Monthly SAIFI";#N/A,#N/A,FALSE,"Yearly SAIFI";#N/A,#N/A,FALSE,"Monthly CAIDI";#N/A,#N/A,FALSE,"Yearly CAIDI";#N/A,#N/A,FALSE,"Monthly SAIDI";#N/A,#N/A,FALSE,"Yearly SAIDI";#N/A,#N/A,FALSE,"Monthly MAIFI";#N/A,#N/A,FALSE,"Yearly MAIFI";#N/A,#N/A,FALSE,"Monthly Cust &gt;=4 Int"}</definedName>
    <definedName name="dd" localSheetId="18" hidden="1">{#N/A,#N/A,FALSE,"Monthly SAIFI";#N/A,#N/A,FALSE,"Yearly SAIFI";#N/A,#N/A,FALSE,"Monthly CAIDI";#N/A,#N/A,FALSE,"Yearly CAIDI";#N/A,#N/A,FALSE,"Monthly SAIDI";#N/A,#N/A,FALSE,"Yearly SAIDI";#N/A,#N/A,FALSE,"Monthly MAIFI";#N/A,#N/A,FALSE,"Yearly MAIFI";#N/A,#N/A,FALSE,"Monthly Cust &gt;=4 Int"}</definedName>
    <definedName name="dd">[57]IS!#REF!</definedName>
    <definedName name="DD.">[58]Input!$F$33</definedName>
    <definedName name="ddd">[59]Sheet1!$J$130</definedName>
    <definedName name="ddfsaf" localSheetId="19"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BITS">#REF!</definedName>
    <definedName name="debt">#REF!</definedName>
    <definedName name="DEBT___PREFERRED_FINANCING">#REF!</definedName>
    <definedName name="Debt__Capital">#REF!</definedName>
    <definedName name="Debt_Capital_Ratio">#REF!</definedName>
    <definedName name="Debt_Curr_Intercompany_Loan">#REF!</definedName>
    <definedName name="DEC">#REF!</definedName>
    <definedName name="DEC00" localSheetId="19" hidden="1">{#N/A,#N/A,FALSE,"ARREC"}</definedName>
    <definedName name="DEC00" hidden="1">{#N/A,#N/A,FALSE,"ARREC"}</definedName>
    <definedName name="DecCP">#REF!</definedName>
    <definedName name="DECo_Corporate_Unallocated_YR_2005">'[35]Aday IS DECo &amp; Other'!#REF!</definedName>
    <definedName name="DECo_Corporate_Unallocated_YR_2006">'[35]Aday IS DECo &amp; Other'!#REF!</definedName>
    <definedName name="DECo_Corporate_Unallocated_YR_2007">'[35]Aday IS DECo &amp; Other'!#REF!</definedName>
    <definedName name="DECo_Corporate_Unallocated_YR_2008">'[35]Aday IS DECo &amp; Other'!#REF!</definedName>
    <definedName name="Decommissioning_Rate">#REF!</definedName>
    <definedName name="Deferral_Interest_Rate">[25]Assumptions!$H$14</definedName>
    <definedName name="Deferral_Recovery">'[41]JFJ-1 Deferral Recovery Rate'!$A$14:$F$64</definedName>
    <definedName name="Deferred_Assets">#REF!</definedName>
    <definedName name="Deferred_FIT___ITC_CPM">#REF!</definedName>
    <definedName name="Deferred_Income_Tax___Current_Benefit">#REF!</definedName>
    <definedName name="Deferred_Income_Tax_Benefit">#REF!</definedName>
    <definedName name="Deferred_Income_Tax_Obligation">#REF!</definedName>
    <definedName name="Deferred_Income_Tax_Obligation___Current">#REF!</definedName>
    <definedName name="Deferred_Income_Taxes">#REF!</definedName>
    <definedName name="Deferred_Income_Taxes_CPM">#REF!</definedName>
    <definedName name="Deferred_Tax___ITC_CPM">#REF!</definedName>
    <definedName name="Deferred_Tax_Calculation">#REF!</definedName>
    <definedName name="Deferred_Tax_Liability">#REF!</definedName>
    <definedName name="DefTax">[60]Lists!$A$2:$A$4</definedName>
    <definedName name="delete" localSheetId="19" hidden="1">{#N/A,#N/A,FALSE,"CURRENT"}</definedName>
    <definedName name="delete" localSheetId="17" hidden="1">{#N/A,#N/A,FALSE,"CURRENT"}</definedName>
    <definedName name="delete" localSheetId="18" hidden="1">{#N/A,#N/A,FALSE,"CURRENT"}</definedName>
    <definedName name="delete" hidden="1">{#N/A,#N/A,FALSE,"CURRENT"}</definedName>
    <definedName name="Depr___Amort_per_Income_Statement">#REF!</definedName>
    <definedName name="Depr___Amort_per_Income_Statement_CPM">#REF!</definedName>
    <definedName name="Deprec.___Amort._CPM">#REF!</definedName>
    <definedName name="Depreciation___Plant_Assets">#REF!</definedName>
    <definedName name="DEPT">[19]DEPR96!#REF!</definedName>
    <definedName name="DESCR">[19]DEPR96!#REF!</definedName>
    <definedName name="detail">#REF!</definedName>
    <definedName name="Detroit_Edison">#REF!</definedName>
    <definedName name="Detroit_Edison_Consolidated_YR_2005">'[35]Aday IS DECo &amp; Other'!#REF!</definedName>
    <definedName name="Detroit_Edison_Consolidated_YR_2006">'[35]Aday IS DECo &amp; Other'!#REF!</definedName>
    <definedName name="Detroit_Edison_Consolidated_YR_2007">'[35]Aday IS DECo &amp; Other'!#REF!</definedName>
    <definedName name="Detroit_Edison_Consolidated_YR_2008">'[35]Aday IS DECo &amp; Other'!#REF!</definedName>
    <definedName name="dfasdfsdfZX" localSheetId="19"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sfs" localSheetId="19"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sasdfasdfsdfasdfasdf" localSheetId="19"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TSR">'[26]A.2 PTP'!$P$288</definedName>
    <definedName name="DISPLAY">#N/A</definedName>
    <definedName name="Distribution_Rate_Adjustment">#REF!</definedName>
    <definedName name="Dividend_from__Infusion_to__Consolidated_Sub">#REF!</definedName>
    <definedName name="Dividend_from_Consolidated_Subsidiary">#REF!</definedName>
    <definedName name="Dividend_from_Joint_Ventures">#REF!</definedName>
    <definedName name="Dividends_from_Joint_Ventures__input">#REF!</definedName>
    <definedName name="Dividends_Payable">#REF!</definedName>
    <definedName name="DocumentName" hidden="1">"b1"</definedName>
    <definedName name="DocumentNum" hidden="1">"a1"</definedName>
    <definedName name="DOFTSR">'[26]A.2 PTP'!$P$294</definedName>
    <definedName name="DOIT">[10]Comparison!$CK$11</definedName>
    <definedName name="don" hidden="1">{"assumptions",#N/A,FALSE,"Scenario 1";"valuation",#N/A,FALSE,"Scenario 1"}</definedName>
    <definedName name="Don_1" hidden="1">{"assumptions",#N/A,FALSE,"Scenario 1";"valuation",#N/A,FALSE,"Scenario 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DPLT">'[26]C. Input'!$F$166</definedName>
    <definedName name="DPTSUM">#REF!</definedName>
    <definedName name="DR">'[26]C. Input'!$F$23</definedName>
    <definedName name="DR_1">#N/A</definedName>
    <definedName name="dskdlss" localSheetId="19"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DSM_Rate">#REF!</definedName>
    <definedName name="DTAfedAMERICAS">#REF!</definedName>
    <definedName name="DTAfedCROP">#REF!</definedName>
    <definedName name="DTAfedFINANCE">#REF!</definedName>
    <definedName name="DTAfedGARSTSEEDS">#REF!</definedName>
    <definedName name="DTAfedGBBC">#REF!</definedName>
    <definedName name="DTAfedINVESTMENT">#REF!</definedName>
    <definedName name="DTAfedSANDOZ">#REF!</definedName>
    <definedName name="DTAfedSBI">#REF!</definedName>
    <definedName name="DTAfedSCORP">#REF!</definedName>
    <definedName name="DTAfedSEEDS">#REF!</definedName>
    <definedName name="DTAfedTMRI">#REF!</definedName>
    <definedName name="DTAfedWILMINGTON">#REF!</definedName>
    <definedName name="DTAfedZAPH">#REF!</definedName>
    <definedName name="DTAstAMERICAS">#REF!</definedName>
    <definedName name="DTAstCROP">#REF!</definedName>
    <definedName name="DTAstFINANCE">#REF!</definedName>
    <definedName name="DTAstGBBC">#REF!</definedName>
    <definedName name="DTAstINVESTMENT">#REF!</definedName>
    <definedName name="DTAstSANDOZ">#REF!</definedName>
    <definedName name="DTAstSBI">#REF!</definedName>
    <definedName name="DTAstSCORP">#REF!</definedName>
    <definedName name="DTAstSEEDS">#REF!</definedName>
    <definedName name="DTAstTMRI">#REF!</definedName>
    <definedName name="DTAstWILMINGTON">#REF!</definedName>
    <definedName name="DTAstZAPH">#REF!</definedName>
    <definedName name="DTE_CONSOL">#REF!</definedName>
    <definedName name="DTE_Corporate_Allocation">#REF!</definedName>
    <definedName name="DTE_Eliminations">#REF!</definedName>
    <definedName name="DTE_Eliminations_YR_2005">'[35]Aday IS DECo &amp; Other'!#REF!</definedName>
    <definedName name="DTE_Eliminations_YR_2006">'[35]Aday IS DECo &amp; Other'!#REF!</definedName>
    <definedName name="DTE_Eliminations_YR_2007">'[35]Aday IS DECo &amp; Other'!#REF!</definedName>
    <definedName name="DTE_Eliminations_YR_2008">'[35]Aday IS DECo &amp; Other'!#REF!</definedName>
    <definedName name="DTE_Enterprises_Corporate">#REF!</definedName>
    <definedName name="DTE_Enterprises_Corporate_YR_2005">'[35]Aday IS DECo &amp; Other'!#REF!</definedName>
    <definedName name="DTE_Enterprises_Corporate_YR_2006">'[35]Aday IS DECo &amp; Other'!#REF!</definedName>
    <definedName name="DTE_Enterprises_Corporate_YR_2007">'[35]Aday IS DECo &amp; Other'!#REF!</definedName>
    <definedName name="DTE_Enterprises_Corporate_YR_2008">'[35]Aday IS DECo &amp; Other'!#REF!</definedName>
    <definedName name="DTE_Holding_Co.">#REF!</definedName>
    <definedName name="DTE_Holding_Co._YR_2005">'[35]Aday IS DECo &amp; Other'!#REF!</definedName>
    <definedName name="DTE_Holding_Co._YR_2006">'[35]Aday IS DECo &amp; Other'!#REF!</definedName>
    <definedName name="DTE_Holding_Co._YR_2007">'[35]Aday IS DECo &amp; Other'!#REF!</definedName>
    <definedName name="DTE_Holding_Co._YR_2008">'[35]Aday IS DECo &amp; Other'!#REF!</definedName>
    <definedName name="DTE_HOLDING_CO___ELIMS">#REF!</definedName>
    <definedName name="DTech2003">#REF!</definedName>
    <definedName name="DTech2004">#REF!</definedName>
    <definedName name="DTech2005">#REF!</definedName>
    <definedName name="DTech2006">#REF!</definedName>
    <definedName name="DTech2007">#REF!</definedName>
    <definedName name="DTech2008">#REF!</definedName>
    <definedName name="dy">[10]Print!$A$8</definedName>
    <definedName name="dyCR">[10]Print!$G$8</definedName>
    <definedName name="dyqre100">#REF!</definedName>
    <definedName name="dyqre101">#REF!</definedName>
    <definedName name="dyqre102">#REF!</definedName>
    <definedName name="dyqre103">#REF!</definedName>
    <definedName name="dyqre90">[10]Model!$I$90</definedName>
    <definedName name="dyqre91">[10]Model!$J$94</definedName>
    <definedName name="dyqre92">[10]Model!$K$98</definedName>
    <definedName name="dyqre93">[10]Model!$L$101</definedName>
    <definedName name="dyqre94">[10]Model!$M$105</definedName>
    <definedName name="dyqre95">[10]Model!$N$109</definedName>
    <definedName name="dyqre96">[10]Model!$O$113</definedName>
    <definedName name="dyqre97">[10]Model!$P$119</definedName>
    <definedName name="dyqre98">[10]Model!$Q$123</definedName>
    <definedName name="dyqre99">#REF!</definedName>
    <definedName name="dyQW">[10]Print!$C$8</definedName>
    <definedName name="dyS">[10]Print!$E$8</definedName>
    <definedName name="e_sam1">#REF!</definedName>
    <definedName name="ED_NON_REGULATED">'[61]#REF'!$AS$5:$AS$85</definedName>
    <definedName name="ED_NON_REGULATED_YR_2005">'[35]Aday IS DECo &amp; Other'!#REF!</definedName>
    <definedName name="ED_NON_REGULATED_YR_2006">'[35]Aday IS DECo &amp; Other'!#REF!</definedName>
    <definedName name="ED_NON_REGULATED_YR_2007">'[35]Aday IS DECo &amp; Other'!#REF!</definedName>
    <definedName name="ED_NON_REGULATED_YR_2008">'[35]Aday IS DECo &amp; Other'!#REF!</definedName>
    <definedName name="ED8_BIOFLORA_Print">#REF!</definedName>
    <definedName name="Edison_Development">#REF!</definedName>
    <definedName name="Edison_Development_YR_2005">'[35]Aday IS DECo &amp; Other'!#REF!</definedName>
    <definedName name="Edison_Development_YR_2006">'[35]Aday IS DECo &amp; Other'!#REF!</definedName>
    <definedName name="Edison_Development_YR_2007">'[35]Aday IS DECo &amp; Other'!#REF!</definedName>
    <definedName name="Edison_Development_YR_2008">'[35]Aday IS DECo &amp; Other'!#REF!</definedName>
    <definedName name="edred" localSheetId="19"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e">"V2001-12-31"</definedName>
    <definedName name="eeee" localSheetId="19" hidden="1">{#N/A,#N/A,FALSE,"O&amp;M by processes";#N/A,#N/A,FALSE,"Elec Act vs Bud";#N/A,#N/A,FALSE,"G&amp;A";#N/A,#N/A,FALSE,"BGS";#N/A,#N/A,FALSE,"Res Cost"}</definedName>
    <definedName name="eeee" localSheetId="17" hidden="1">{#N/A,#N/A,FALSE,"O&amp;M by processes";#N/A,#N/A,FALSE,"Elec Act vs Bud";#N/A,#N/A,FALSE,"G&amp;A";#N/A,#N/A,FALSE,"BGS";#N/A,#N/A,FALSE,"Res Cost"}</definedName>
    <definedName name="eeee" localSheetId="18" hidden="1">{#N/A,#N/A,FALSE,"O&amp;M by processes";#N/A,#N/A,FALSE,"Elec Act vs Bud";#N/A,#N/A,FALSE,"G&amp;A";#N/A,#N/A,FALSE,"BGS";#N/A,#N/A,FALSE,"Res Cost"}</definedName>
    <definedName name="eeee" hidden="1">{#N/A,#N/A,FALSE,"O&amp;M by processes";#N/A,#N/A,FALSE,"Elec Act vs Bud";#N/A,#N/A,FALSE,"G&amp;A";#N/A,#N/A,FALSE,"BGS";#N/A,#N/A,FALSE,"Res Cost"}</definedName>
    <definedName name="EEI">'[26]C. Input'!$F$205</definedName>
    <definedName name="EFF_DATE">'[1]Header Data'!#REF!</definedName>
    <definedName name="EG_NON_REGULATED">#REF!</definedName>
    <definedName name="EG_Non_Regulated_Growth_YR_2005">'[35]Aday IS EG Subs'!#REF!</definedName>
    <definedName name="EG_Non_Regulated_Growth_YR_2006">'[35]Aday IS EG Subs'!#REF!</definedName>
    <definedName name="EG_Non_Regulated_Growth_YR_2007">'[35]Aday IS EG Subs'!#REF!</definedName>
    <definedName name="EG_Non_Regulated_Growth_YR_2008">'[35]Aday IS EG Subs'!#REF!</definedName>
    <definedName name="EG_REGULATED">#REF!</definedName>
    <definedName name="EG_Regulated_Growth_YR_2003">#REF!</definedName>
    <definedName name="EG_Regulated_Growth_YR_2004">#REF!</definedName>
    <definedName name="EG_Regulated_Growth_YR_2005">#REF!</definedName>
    <definedName name="EG_Regulated_Growth_YR_2006">#REF!</definedName>
    <definedName name="EG_Regulated_Growth_YR_2007">#REF!</definedName>
    <definedName name="EG_Regulated_Growth_YR_2008">#REF!</definedName>
    <definedName name="EGR">#N/A</definedName>
    <definedName name="EGR1X">#REF!</definedName>
    <definedName name="EHPA2003">#REF!</definedName>
    <definedName name="EHPA2004">#REF!</definedName>
    <definedName name="EHPA2005">#REF!</definedName>
    <definedName name="EHPA2006">#REF!</definedName>
    <definedName name="EHPA2007">#REF!</definedName>
    <definedName name="EHPA2008">#REF!</definedName>
    <definedName name="EIGHT">#N/A</definedName>
    <definedName name="elec">#REF!</definedName>
    <definedName name="elec06">#REF!</definedName>
    <definedName name="elec2">#REF!</definedName>
    <definedName name="ELECTACT">'[3]Curr adj - depn basis diff'!#REF!</definedName>
    <definedName name="Electric_Power">#REF!</definedName>
    <definedName name="Electric_Power_YR_2005">'[35]Aday IS DECo &amp; Other'!#REF!</definedName>
    <definedName name="Electric_Power_YR_2006">'[35]Aday IS DECo &amp; Other'!#REF!</definedName>
    <definedName name="Electric_Power_YR_2007">'[35]Aday IS DECo &amp; Other'!#REF!</definedName>
    <definedName name="Electric_Power_YR_2008">'[35]Aday IS DECo &amp; Other'!#REF!</definedName>
    <definedName name="ELEVEN">#N/A</definedName>
    <definedName name="Elim">#REF!</definedName>
    <definedName name="Elim_Yates_Center">#REF!</definedName>
    <definedName name="En_Svcs_Base_Overlay_YR_2005">'[35]Aday IS DECo &amp; Other'!#REF!</definedName>
    <definedName name="En_Svcs_Base_Overlay_YR_2006">'[35]Aday IS DECo &amp; Other'!#REF!</definedName>
    <definedName name="En_Svcs_Base_Overlay_YR_2007">'[35]Aday IS DECo &amp; Other'!#REF!</definedName>
    <definedName name="En_Svcs_Base_Overlay_YR_2008">'[35]Aday IS DECo &amp; Other'!#REF!</definedName>
    <definedName name="END">#REF!</definedName>
    <definedName name="end_coal">'[37]Input Page'!#REF!</definedName>
    <definedName name="end_CWIP">'[37]Input Page'!#REF!</definedName>
    <definedName name="ENERGY">#REF!</definedName>
    <definedName name="ENERGY_GAS_GROWTH_YR_2005">'[35]Aday IS EG Subs'!#REF!</definedName>
    <definedName name="ENERGY_GAS_GROWTH_YR_2006">'[35]Aday IS EG Subs'!#REF!</definedName>
    <definedName name="ENERGY_GAS_GROWTH_YR_2007">'[35]Aday IS EG Subs'!#REF!</definedName>
    <definedName name="ENERGY_GAS_GROWTH_YR_2008">'[35]Aday IS EG Subs'!#REF!</definedName>
    <definedName name="ENERGY_GAS_NON_REGULATED_YR_2003">'[35]Aday IS DECo &amp; Other'!#REF!</definedName>
    <definedName name="ENERGY_GAS_NON_REGULATED_YR_2004">'[35]Aday IS DECo &amp; Other'!#REF!</definedName>
    <definedName name="ENERGY_GAS_NON_REGULATED_YR_2005">'[35]Aday IS DECo &amp; Other'!#REF!</definedName>
    <definedName name="ENERGY_GAS_NON_REGULATED_YR_2006">'[35]Aday IS DECo &amp; Other'!#REF!</definedName>
    <definedName name="ENERGY_GAS_NON_REGULATED_YR_2007">'[35]Aday IS DECo &amp; Other'!#REF!</definedName>
    <definedName name="ENERGY_GAS_NON_REGULATED_YR_2008">'[35]Aday IS DECo &amp; Other'!#REF!</definedName>
    <definedName name="Energy_Holdings_Purch_Acct">#REF!</definedName>
    <definedName name="Energy_Holdings_Purch_Acct_YR_2005">'[35]Aday IS DECo &amp; Other'!#REF!</definedName>
    <definedName name="Energy_Holdings_Purch_Acct_YR_2006">'[35]Aday IS DECo &amp; Other'!#REF!</definedName>
    <definedName name="Energy_Holdings_Purch_Acct_YR_2007">'[35]Aday IS DECo &amp; Other'!#REF!</definedName>
    <definedName name="Energy_Holdings_Purch_Acct_YR_2008">'[35]Aday IS DECo &amp; Other'!#REF!</definedName>
    <definedName name="Energy_Marketing">#REF!</definedName>
    <definedName name="Energy_Marketing_YR_2005">'[35]Aday IS DECo &amp; Other'!#REF!</definedName>
    <definedName name="Energy_Marketing_YR_2006">'[35]Aday IS DECo &amp; Other'!#REF!</definedName>
    <definedName name="Energy_Marketing_YR_2007">'[35]Aday IS DECo &amp; Other'!#REF!</definedName>
    <definedName name="Energy_Marketing_YR_2008">'[35]Aday IS DECo &amp; Other'!#REF!</definedName>
    <definedName name="Energy_Res_Inc.">#REF!</definedName>
    <definedName name="Energy_Res_Inc._YR_2005">'[35]Aday IS DECo &amp; Other'!#REF!</definedName>
    <definedName name="Energy_Res_Inc._YR_2006">'[35]Aday IS DECo &amp; Other'!#REF!</definedName>
    <definedName name="Energy_Res_Inc._YR_2007">'[35]Aday IS DECo &amp; Other'!#REF!</definedName>
    <definedName name="Energy_Res_Inc._YR_2008">'[35]Aday IS DECo &amp; Other'!#REF!</definedName>
    <definedName name="Energy_Resources__DEENE__Total">#REF!</definedName>
    <definedName name="Energy_Services">#REF!</definedName>
    <definedName name="Energy_Services_Growth_YR_2003">#REF!</definedName>
    <definedName name="Energy_Services_Growth_YR_2004">#REF!</definedName>
    <definedName name="Energy_Services_Growth_YR_2005">#REF!</definedName>
    <definedName name="Energy_Services_Growth_YR_2006">#REF!</definedName>
    <definedName name="Energy_Services_Growth_YR_2007">#REF!</definedName>
    <definedName name="Energy_Services_Growth_YR_2008">#REF!</definedName>
    <definedName name="Energy_Services_YR_2005">'[35]Aday IS DECo &amp; Other'!#REF!</definedName>
    <definedName name="Energy_Services_YR_2006">'[35]Aday IS DECo &amp; Other'!#REF!</definedName>
    <definedName name="Energy_Services_YR_2007">'[35]Aday IS DECo &amp; Other'!#REF!</definedName>
    <definedName name="Energy_Services_YR_2008">'[35]Aday IS DECo &amp; Other'!#REF!</definedName>
    <definedName name="ENERGY_SUP">[56]FERCFACT!#REF!</definedName>
    <definedName name="Energy_Trading">#REF!</definedName>
    <definedName name="Energy_Trading_YR_2005">'[35]Aday IS DECo &amp; Other'!#REF!</definedName>
    <definedName name="Energy_Trading_YR_2006">'[35]Aday IS DECo &amp; Other'!#REF!</definedName>
    <definedName name="Energy_Trading_YR_2007">'[35]Aday IS DECo &amp; Other'!#REF!</definedName>
    <definedName name="Energy_Trading_YR_2008">'[35]Aday IS DECo &amp; Other'!#REF!</definedName>
    <definedName name="ENERGY1">#N/A</definedName>
    <definedName name="eng_design">'[28]Input Page'!$G$17</definedName>
    <definedName name="Entities">[24]Entities!$1:$1048576</definedName>
    <definedName name="ENTITY">[55]Settings!$F$17</definedName>
    <definedName name="ENVIRONMENTAL">#REF!</definedName>
    <definedName name="EPRI">'[26]C. Input'!$F$203</definedName>
    <definedName name="Equity__Earnings__Losses_of_Consol_Subs">#REF!</definedName>
    <definedName name="Equity__Earnings__Losses_of_Unconsol_Subs">#REF!</definedName>
    <definedName name="Equity_Earnings_CPM">#REF!</definedName>
    <definedName name="Equity_in_Earnings_of_Subs">#REF!</definedName>
    <definedName name="Equity_Infusion__Dividend____Automatic_Calc">#REF!</definedName>
    <definedName name="Equity_Infusion__Dividend____Manual_Input">#REF!</definedName>
    <definedName name="Equity_Issue__Dividend_Retained_Earnings">#REF!</definedName>
    <definedName name="Equity_Issue_CPM">#REF!</definedName>
    <definedName name="Equity_Linked_Debt_Securities">#REF!</definedName>
    <definedName name="Equity_Linked_Financing_CPM">#REF!</definedName>
    <definedName name="Equity_Linked_Securities_CPM">#REF!</definedName>
    <definedName name="ER_Eliminations">#REF!</definedName>
    <definedName name="ER_Eliminations_YR_2005">'[35]Aday IS DECo &amp; Other'!#REF!</definedName>
    <definedName name="ER_Eliminations_YR_2006">'[35]Aday IS DECo &amp; Other'!#REF!</definedName>
    <definedName name="ER_Eliminations_YR_2007">'[35]Aday IS DECo &amp; Other'!#REF!</definedName>
    <definedName name="ER_Eliminations_YR_2008">'[35]Aday IS DECo &amp; Other'!#REF!</definedName>
    <definedName name="ER_NON_REGULATED">#REF!</definedName>
    <definedName name="ER_Non_Regulated_Growth_YR_2005">'[35]Aday IS DECo &amp; Other'!#REF!</definedName>
    <definedName name="ER_Non_Regulated_Growth_YR_2006">'[35]Aday IS DECo &amp; Other'!#REF!</definedName>
    <definedName name="ER_Non_Regulated_Growth_YR_2007">'[35]Aday IS DECo &amp; Other'!#REF!</definedName>
    <definedName name="ER_Non_Regulated_Growth_YR_2008">'[35]Aday IS DECo &amp; Other'!#REF!</definedName>
    <definedName name="ER_Non_Regulated_Support">#REF!</definedName>
    <definedName name="ER_Non_Regulated_Support_YR_2005">'[35]Aday IS DECo &amp; Other'!#REF!</definedName>
    <definedName name="ER_Non_Regulated_Support_YR_2006">'[35]Aday IS DECo &amp; Other'!#REF!</definedName>
    <definedName name="ER_Non_Regulated_Support_YR_2007">'[35]Aday IS DECo &amp; Other'!#REF!</definedName>
    <definedName name="ER_Non_Regulated_Support_YR_2008">'[35]Aday IS DECo &amp; Other'!#REF!</definedName>
    <definedName name="ER_Non_Regulated_YR_2005">'[35]Aday IS DECo &amp; Other'!#REF!</definedName>
    <definedName name="ER_Non_Regulated_YR_2006">'[35]Aday IS DECo &amp; Other'!#REF!</definedName>
    <definedName name="ER_Non_Regulated_YR_2007">'[35]Aday IS DECo &amp; Other'!#REF!</definedName>
    <definedName name="ER_Non_Regulated_YR_2008">'[35]Aday IS DECo &amp; Other'!#REF!</definedName>
    <definedName name="EROA">[46]Inputs!$B$3</definedName>
    <definedName name="ERROR">#REF!</definedName>
    <definedName name="ESPYMT">#REF!</definedName>
    <definedName name="EssOptions">"1100000000130100_11-          00"</definedName>
    <definedName name="EST_2005">#REF!</definedName>
    <definedName name="EST_BY_ACCT">#REF!</definedName>
    <definedName name="ETR">#REF!</definedName>
    <definedName name="EV__LASTREFTIME__" localSheetId="19" hidden="1">39826.8319444444</definedName>
    <definedName name="EV__LASTREFTIME__" localSheetId="17" hidden="1">39826.8319444444</definedName>
    <definedName name="EV__LASTREFTIME__" localSheetId="18" hidden="1">39826.8319444444</definedName>
    <definedName name="EV__LASTREFTIME__">39773.6430324074</definedName>
    <definedName name="exclude_cap">'[37]Input Page'!#REF!</definedName>
    <definedName name="Expl___Prod_Growth_YR_2003">#REF!</definedName>
    <definedName name="Expl___Prod_Growth_YR_2004">#REF!</definedName>
    <definedName name="Expl___Prod_Growth_YR_2005">#REF!</definedName>
    <definedName name="Expl___Prod_Growth_YR_2006">#REF!</definedName>
    <definedName name="Expl___Prod_Growth_YR_2007">#REF!</definedName>
    <definedName name="Expl___Prod_Growth_YR_2008">#REF!</definedName>
    <definedName name="External_Customer__less_doubtful_accts">#REF!</definedName>
    <definedName name="External_Interest_Expense">#REF!</definedName>
    <definedName name="f" localSheetId="19" hidden="1">{#N/A,#N/A,FALSE,"Monthly SAIFI";#N/A,#N/A,FALSE,"Yearly SAIFI";#N/A,#N/A,FALSE,"Monthly CAIDI";#N/A,#N/A,FALSE,"Yearly CAIDI";#N/A,#N/A,FALSE,"Monthly SAIDI";#N/A,#N/A,FALSE,"Yearly SAIDI";#N/A,#N/A,FALSE,"Monthly MAIFI";#N/A,#N/A,FALSE,"Yearly MAIFI";#N/A,#N/A,FALSE,"Monthly Cust &gt;=4 Int"}</definedName>
    <definedName name="f" hidden="1">{#N/A,#N/A,FALSE,"Monthly SAIFI";#N/A,#N/A,FALSE,"Yearly SAIFI";#N/A,#N/A,FALSE,"Monthly CAIDI";#N/A,#N/A,FALSE,"Yearly CAIDI";#N/A,#N/A,FALSE,"Monthly SAIDI";#N/A,#N/A,FALSE,"Yearly SAIDI";#N/A,#N/A,FALSE,"Monthly MAIFI";#N/A,#N/A,FALSE,"Yearly MAIFI";#N/A,#N/A,FALSE,"Monthly Cust &gt;=4 Int"}</definedName>
    <definedName name="f1_respondent_id">#REF!</definedName>
    <definedName name="FACE">#REF!</definedName>
    <definedName name="Facilities">1700</definedName>
    <definedName name="FACTOR_.75">'[10]Macro Tables'!$C$27</definedName>
    <definedName name="FACTOR_.80">'[10]Macro Tables'!$C$28</definedName>
    <definedName name="FACTOR_.85">'[10]Macro Tables'!$C$29</definedName>
    <definedName name="FACTOR_.90">'[10]Macro Tables'!$C$30</definedName>
    <definedName name="FACTOR_.95">'[10]Macro Tables'!$C$31</definedName>
    <definedName name="FACTOR_1">'[10]Macro Tables'!$C$32</definedName>
    <definedName name="FACTOR_1.05">'[10]Macro Tables'!$C$33</definedName>
    <definedName name="FACTOR_1.1">'[10]Macro Tables'!$C$34</definedName>
    <definedName name="FACTOR_1.15">'[10]Macro Tables'!$C$35</definedName>
    <definedName name="FACTOR_1.2">'[10]Macro Tables'!$C$36</definedName>
    <definedName name="FACTOR_1.25">'[10]Macro Tables'!$C$37</definedName>
    <definedName name="FACTOR_NAME">'[10]Macro Tables'!$C$22</definedName>
    <definedName name="FACTOR_TABLE">'[10]Macro Tables'!$B$27:$C$37</definedName>
    <definedName name="FACTOR_VALUE">'[10]Macro Tables'!$C$23</definedName>
    <definedName name="FACTORS">#REF!</definedName>
    <definedName name="FACTRS">#REF!</definedName>
    <definedName name="FAS109YTD">[23]December!#REF!</definedName>
    <definedName name="FB_CUSTOMERS">#REF!</definedName>
    <definedName name="FB_LINES">#REF!</definedName>
    <definedName name="fbp100d">#REF!</definedName>
    <definedName name="fbp100n">#REF!</definedName>
    <definedName name="fbp101d">#REF!</definedName>
    <definedName name="fbp101n">#REF!</definedName>
    <definedName name="fbp102d">#REF!</definedName>
    <definedName name="fbp102n">#REF!</definedName>
    <definedName name="fbp103d">#REF!</definedName>
    <definedName name="fbp103n">#REF!</definedName>
    <definedName name="fbp94d">#REF!</definedName>
    <definedName name="fbp94n">#REF!</definedName>
    <definedName name="fbp95d">#REF!</definedName>
    <definedName name="fbp95n">#REF!</definedName>
    <definedName name="fbp96d">#REF!</definedName>
    <definedName name="fbp96n">#REF!</definedName>
    <definedName name="fbp97d">#REF!</definedName>
    <definedName name="fbp97n">#REF!</definedName>
    <definedName name="fbp98d">#REF!</definedName>
    <definedName name="fbp98n">#REF!</definedName>
    <definedName name="fbp99d">#REF!</definedName>
    <definedName name="fbp99n">#REF!</definedName>
    <definedName name="FDSDFSF" localSheetId="19"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B">#REF!</definedName>
    <definedName name="FEB00" localSheetId="19" hidden="1">{#N/A,#N/A,FALSE,"ARREC"}</definedName>
    <definedName name="FEB00" hidden="1">{#N/A,#N/A,FALSE,"ARREC"}</definedName>
    <definedName name="FED">#REF!</definedName>
    <definedName name="fed_inc_tax">'[37]Input Page'!$E$13</definedName>
    <definedName name="FEDCUME">[19]DEPR96!#REF!</definedName>
    <definedName name="FEDCURR">[19]DEPR96!#REF!</definedName>
    <definedName name="FEDDEFERREDTAX">#REF!</definedName>
    <definedName name="Federal___Other_Inc_Tax_CPM">#REF!</definedName>
    <definedName name="FEDLIFE">[19]DEPR96!#REF!</definedName>
    <definedName name="FEDMETH">[19]DEPR96!#REF!</definedName>
    <definedName name="FEDNO">[19]DEPR96!#REF!</definedName>
    <definedName name="FEDRATE">[19]DEPR96!#REF!</definedName>
    <definedName name="FEDYR">[19]DEPR96!#REF!</definedName>
    <definedName name="FEDYRNO">[19]DEPR96!#REF!</definedName>
    <definedName name="ff" localSheetId="19" hidden="1">{#N/A,#N/A,FALSE,"Monthly SAIFI";#N/A,#N/A,FALSE,"Yearly SAIFI";#N/A,#N/A,FALSE,"Monthly CAIDI";#N/A,#N/A,FALSE,"Yearly CAIDI";#N/A,#N/A,FALSE,"Monthly SAIDI";#N/A,#N/A,FALSE,"Yearly SAIDI";#N/A,#N/A,FALSE,"Monthly MAIFI";#N/A,#N/A,FALSE,"Yearly MAIFI";#N/A,#N/A,FALSE,"Monthly Cust &gt;=4 Int"}</definedName>
    <definedName name="ff" hidden="1">{#N/A,#N/A,FALSE,"Monthly SAIFI";#N/A,#N/A,FALSE,"Yearly SAIFI";#N/A,#N/A,FALSE,"Monthly CAIDI";#N/A,#N/A,FALSE,"Yearly CAIDI";#N/A,#N/A,FALSE,"Monthly SAIDI";#N/A,#N/A,FALSE,"Yearly SAIDI";#N/A,#N/A,FALSE,"Monthly MAIFI";#N/A,#N/A,FALSE,"Yearly MAIFI";#N/A,#N/A,FALSE,"Monthly Cust &gt;=4 Int"}</definedName>
    <definedName name="FF1_INPUT">'[30]FERC Form 1 data'!$B$7:$L$89</definedName>
    <definedName name="FF1_INPUT_columns">'[30]FERC Form 1 data'!$B$6:$L$6</definedName>
    <definedName name="fff" localSheetId="19"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localSheetId="19"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eldNo">[48]Input!#REF!</definedName>
    <definedName name="fieldProd">[48]Input!#REF!</definedName>
    <definedName name="fieldSalary">[48]Input!#REF!</definedName>
    <definedName name="FIN">#REF!</definedName>
    <definedName name="Final_Consolidation">#REF!</definedName>
    <definedName name="Financing_Sources__Uses__CPM">#REF!</definedName>
    <definedName name="FINAWOFF">#REF!</definedName>
    <definedName name="FIT">#REF!</definedName>
    <definedName name="FIVE">#N/A</definedName>
    <definedName name="fleet_cap">'[37]Input Page'!$E$7</definedName>
    <definedName name="fleet_total">'[37]Input Page'!$E$8</definedName>
    <definedName name="FORM">#REF!</definedName>
    <definedName name="Format">#REF!</definedName>
    <definedName name="Forms">#REF!</definedName>
    <definedName name="Fossil_BGS">[41]Assumptions!$E$58</definedName>
    <definedName name="Fossil_Secur_Date">[25]Assumptions!$E$22</definedName>
    <definedName name="FOUR">#N/A</definedName>
    <definedName name="fp">#REF!</definedName>
    <definedName name="Free_Cash_Flow_CPM">#REF!</definedName>
    <definedName name="FREV">'[26]C. Input'!$F$295</definedName>
    <definedName name="fsdafasf" localSheetId="19"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localSheetId="19"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19"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localSheetId="19"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uel">#REF!</definedName>
    <definedName name="Fuel___PP_Cost_of_Gas">#REF!</definedName>
    <definedName name="Fuel___PP_Cost_of_Gas_CPM">#REF!</definedName>
    <definedName name="Fuel_and_Purchased_Power___Affiliate">#REF!</definedName>
    <definedName name="Fuel_and_Purchased_Power___External">#REF!</definedName>
    <definedName name="Fuel_Gas">#REF!</definedName>
    <definedName name="full_credit">[10]Print!$I$20</definedName>
    <definedName name="fullyrcredit100">#REF!</definedName>
    <definedName name="fullyrcredit101">#REF!</definedName>
    <definedName name="fullyrcredit102">#REF!</definedName>
    <definedName name="fullyrcredit103">#REF!</definedName>
    <definedName name="fullyrcredit99">#REF!</definedName>
    <definedName name="fwrwerwerwerwer" localSheetId="19"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FY1999_AU_ACTY_ACCT">#REF!</definedName>
    <definedName name="FYE">[62]Input1!$B$6</definedName>
    <definedName name="FYR">'[32]Gas Ferc 2 2003'!$V$3</definedName>
    <definedName name="FYY">#REF!</definedName>
    <definedName name="FYYYY">#REF!</definedName>
    <definedName name="Gain__Loss_on_Sale_of_Joint_Ventures">#REF!</definedName>
    <definedName name="Gas">#REF!</definedName>
    <definedName name="Gas_Dist_Purch_Acct">#REF!</definedName>
    <definedName name="Gas_Dist_Purch_Acct_YR_2005">'[35]Aday IS EG Subs'!#REF!</definedName>
    <definedName name="Gas_Dist_Purch_Acct_YR_2006">'[35]Aday IS EG Subs'!#REF!</definedName>
    <definedName name="Gas_Dist_Purch_Acct_YR_2007">'[35]Aday IS EG Subs'!#REF!</definedName>
    <definedName name="Gas_Dist_Purch_Acct_YR_2008">'[35]Aday IS EG Subs'!#REF!</definedName>
    <definedName name="Gas_Marketing_Purch_Acct">#REF!</definedName>
    <definedName name="Gas_Marketing_Purch_Acct_YR_2005">'[35]Aday IS DECo &amp; Other'!#REF!</definedName>
    <definedName name="Gas_Marketing_Purch_Acct_YR_2006">'[35]Aday IS DECo &amp; Other'!#REF!</definedName>
    <definedName name="Gas_Marketing_Purch_Acct_YR_2007">'[35]Aday IS DECo &amp; Other'!#REF!</definedName>
    <definedName name="Gas_Marketing_Purch_Acct_YR_2008">'[35]Aday IS DECo &amp; Other'!#REF!</definedName>
    <definedName name="Gas_Purchases___Affiliate">#REF!</definedName>
    <definedName name="Gas_Purchases___External">#REF!</definedName>
    <definedName name="Gas_Resources_Growth_YR_2003">#REF!</definedName>
    <definedName name="Gas_Resources_Growth_YR_2004">#REF!</definedName>
    <definedName name="Gas_Resources_Growth_YR_2005">#REF!</definedName>
    <definedName name="Gas_Resources_Growth_YR_2006">#REF!</definedName>
    <definedName name="Gas_Resources_Growth_YR_2007">#REF!</definedName>
    <definedName name="Gas_Resources_Growth_YR_2008">#REF!</definedName>
    <definedName name="Gas_Storage">#REF!</definedName>
    <definedName name="Gas_Storage_YR_2005">'[35]Aday IS EG Subs'!#REF!</definedName>
    <definedName name="Gas_Storage_YR_2006">'[35]Aday IS EG Subs'!#REF!</definedName>
    <definedName name="Gas_Storage_YR_2007">'[35]Aday IS EG Subs'!#REF!</definedName>
    <definedName name="Gas_Storage_YR_2008">'[35]Aday IS EG Subs'!#REF!</definedName>
    <definedName name="GASACT">'[3]Curr adj - depn basis diff'!#REF!</definedName>
    <definedName name="GASPA2003">#REF!</definedName>
    <definedName name="GASPA2004">#REF!</definedName>
    <definedName name="GASPA2005">#REF!</definedName>
    <definedName name="GASPA2006">#REF!</definedName>
    <definedName name="GASPA2007">#REF!</definedName>
    <definedName name="GASPA2008">#REF!</definedName>
    <definedName name="GasRes2003">#REF!</definedName>
    <definedName name="GasRes2004">#REF!</definedName>
    <definedName name="GasRes2005">#REF!</definedName>
    <definedName name="GasRes2006">#REF!</definedName>
    <definedName name="GasRes2007">#REF!</definedName>
    <definedName name="GasRes2008">#REF!</definedName>
    <definedName name="GBBCDEFTAXBAL">#REF!</definedName>
    <definedName name="GDR">'[26]C. Input'!$F$237</definedName>
    <definedName name="GDX">'[26]C. Input'!$F$309</definedName>
    <definedName name="GDX_TD">'[26]C. Input'!#REF!</definedName>
    <definedName name="GENERAL_HELP">#REF!</definedName>
    <definedName name="General_Taxes">#REF!</definedName>
    <definedName name="General_Taxes_Payable">#REF!</definedName>
    <definedName name="Generation">#REF!</definedName>
    <definedName name="Generation_YR_2005">'[35]Aday IS DECo &amp; Other'!#REF!</definedName>
    <definedName name="Generation_YR_2006">'[35]Aday IS DECo &amp; Other'!#REF!</definedName>
    <definedName name="Generation_YR_2007">'[35]Aday IS DECo &amp; Other'!#REF!</definedName>
    <definedName name="Generation_YR_2008">'[35]Aday IS DECo &amp; Other'!#REF!</definedName>
    <definedName name="GenLedger">[63]PEPCO!$A$9:$H$774</definedName>
    <definedName name="ghjgfj" localSheetId="19"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19"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19"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19"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sBlank" hidden="1">ISBLANK(gIsRef)</definedName>
    <definedName name="gIsError" hidden="1">ISERROR(gIsRef)</definedName>
    <definedName name="gIsInPrintArea" hidden="1">NOT(ISERROR(gIsRef !Print_Area))</definedName>
    <definedName name="gIsInPrintTitles" hidden="1">NOT(ISERROR(gIsRef !Print_Titles))</definedName>
    <definedName name="gIsNumber" hidden="1">ISNUMBER(gIsRef)</definedName>
    <definedName name="gIsPreviousSheet" hidden="1">PrevShtCellValue(gIsRef)&lt;&gt;gIsRef</definedName>
    <definedName name="gIsRef" hidden="1">INDIRECT("rc",FALSE)</definedName>
    <definedName name="gIsText" hidden="1">ISTEXT(gIsRef)</definedName>
    <definedName name="gita" localSheetId="19" hidden="1">{#N/A,#N/A,FALSE,"O&amp;M by processes";#N/A,#N/A,FALSE,"Elec Act vs Bud";#N/A,#N/A,FALSE,"G&amp;A";#N/A,#N/A,FALSE,"BGS";#N/A,#N/A,FALSE,"Res Cost"}</definedName>
    <definedName name="gita" localSheetId="17" hidden="1">{#N/A,#N/A,FALSE,"O&amp;M by processes";#N/A,#N/A,FALSE,"Elec Act vs Bud";#N/A,#N/A,FALSE,"G&amp;A";#N/A,#N/A,FALSE,"BGS";#N/A,#N/A,FALSE,"Res Cost"}</definedName>
    <definedName name="gita" localSheetId="18"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9" hidden="1">{#N/A,#N/A,FALSE,"O&amp;M by processes";#N/A,#N/A,FALSE,"Elec Act vs Bud";#N/A,#N/A,FALSE,"G&amp;A";#N/A,#N/A,FALSE,"BGS";#N/A,#N/A,FALSE,"Res Cost"}</definedName>
    <definedName name="gitah" localSheetId="17" hidden="1">{#N/A,#N/A,FALSE,"O&amp;M by processes";#N/A,#N/A,FALSE,"Elec Act vs Bud";#N/A,#N/A,FALSE,"G&amp;A";#N/A,#N/A,FALSE,"BGS";#N/A,#N/A,FALSE,"Res Cost"}</definedName>
    <definedName name="gitah" localSheetId="18" hidden="1">{#N/A,#N/A,FALSE,"O&amp;M by processes";#N/A,#N/A,FALSE,"Elec Act vs Bud";#N/A,#N/A,FALSE,"G&amp;A";#N/A,#N/A,FALSE,"BGS";#N/A,#N/A,FALSE,"Res Cost"}</definedName>
    <definedName name="gitah" hidden="1">{#N/A,#N/A,FALSE,"O&amp;M by processes";#N/A,#N/A,FALSE,"Elec Act vs Bud";#N/A,#N/A,FALSE,"G&amp;A";#N/A,#N/A,FALSE,"BGS";#N/A,#N/A,FALSE,"Res Cost"}</definedName>
    <definedName name="GJC_03">#REF!</definedName>
    <definedName name="GJC_04">#REF!</definedName>
    <definedName name="GJC_09">#REF!</definedName>
    <definedName name="Goodwill">#REF!</definedName>
    <definedName name="Goodwill_CPM">#REF!</definedName>
    <definedName name="GPLT">'[26]C. Input'!$F$168</definedName>
    <definedName name="GPURS">#REF!</definedName>
    <definedName name="GR">#REF!</definedName>
    <definedName name="GR_PRT_RANGE">[10]Gross_Rec!$A$8:$R$52</definedName>
    <definedName name="GRAND_TOTAL_CAPITAL_INVESTMENTS">#REF!</definedName>
    <definedName name="GRAPH_SELECT">#REF!</definedName>
    <definedName name="GRAPH_TABLE">#REF!</definedName>
    <definedName name="grec84100">#REF!</definedName>
    <definedName name="grec84101">#REF!</definedName>
    <definedName name="grec84102">#REF!</definedName>
    <definedName name="grec84103">#REF!</definedName>
    <definedName name="grec8490">[10]Model!$I$50</definedName>
    <definedName name="grec8491">[10]Model!$J$50</definedName>
    <definedName name="grec8492">[10]Model!$K$50</definedName>
    <definedName name="grec8493">[10]Model!$L$50</definedName>
    <definedName name="grec8494">[10]Model!$M$50</definedName>
    <definedName name="grec8495">[10]Model!$N$50</definedName>
    <definedName name="grec8496">[10]Model!$O$50</definedName>
    <definedName name="grec8497">[10]Model!$P$50</definedName>
    <definedName name="grec8498">[10]Model!$Q$50</definedName>
    <definedName name="grec8499">#REF!</definedName>
    <definedName name="grec85100">#REF!</definedName>
    <definedName name="grec85101">#REF!</definedName>
    <definedName name="grec85102">#REF!</definedName>
    <definedName name="grec85103">#REF!</definedName>
    <definedName name="grec8590">[10]Model!$I$51</definedName>
    <definedName name="grec8591">[10]Model!$J$51</definedName>
    <definedName name="grec8592">[10]Model!$K$51</definedName>
    <definedName name="grec8593">[10]Model!$L$51</definedName>
    <definedName name="grec8594">[10]Model!$M$51</definedName>
    <definedName name="grec8595">[10]Model!$N$51</definedName>
    <definedName name="grec8596">[10]Model!$O$51</definedName>
    <definedName name="grec8597">[10]Model!$P$51</definedName>
    <definedName name="grec8598">[10]Model!$Q$51</definedName>
    <definedName name="grec8599">#REF!</definedName>
    <definedName name="grec86100">#REF!</definedName>
    <definedName name="grec86101">#REF!</definedName>
    <definedName name="grec86102">#REF!</definedName>
    <definedName name="grec86103">#REF!</definedName>
    <definedName name="grec8690">[10]Model!$I$52</definedName>
    <definedName name="grec8691">[10]Model!$J$52</definedName>
    <definedName name="grec8692">[10]Model!$K$52</definedName>
    <definedName name="grec8693">[10]Model!$L$52</definedName>
    <definedName name="grec8694">[10]Model!$M$52</definedName>
    <definedName name="grec8695">[10]Model!$N$52</definedName>
    <definedName name="grec8696">[10]Model!$O$52</definedName>
    <definedName name="grec8697">[10]Model!$P$52</definedName>
    <definedName name="grec8698">[10]Model!$Q$52</definedName>
    <definedName name="grec8699">#REF!</definedName>
    <definedName name="grec87100">#REF!</definedName>
    <definedName name="grec87101">#REF!</definedName>
    <definedName name="grec87102">#REF!</definedName>
    <definedName name="grec87103">#REF!</definedName>
    <definedName name="grec8790">[10]Model!$I$53</definedName>
    <definedName name="grec8791">[10]Model!$J$53</definedName>
    <definedName name="grec8792">[10]Model!$K$53</definedName>
    <definedName name="grec8793">[10]Model!$L$53</definedName>
    <definedName name="grec8794">[10]Model!$M$53</definedName>
    <definedName name="grec8795">[10]Model!$N$53</definedName>
    <definedName name="grec8796">[10]Model!$O$53</definedName>
    <definedName name="grec8797">[10]Model!$P$53</definedName>
    <definedName name="grec8798">[10]Model!$Q$53</definedName>
    <definedName name="grec8799">#REF!</definedName>
    <definedName name="grec88100">#REF!</definedName>
    <definedName name="grec88101">#REF!</definedName>
    <definedName name="grec88102">#REF!</definedName>
    <definedName name="grec88103">#REF!</definedName>
    <definedName name="grec8890">[10]Model!$I$54</definedName>
    <definedName name="grec8891">[10]Model!$J$54</definedName>
    <definedName name="grec8892">[10]Model!$K$54</definedName>
    <definedName name="grec8893">[10]Model!$L$54</definedName>
    <definedName name="grec8894">[10]Model!$M$54</definedName>
    <definedName name="grec8895">[10]Model!$N$54</definedName>
    <definedName name="grec8896">[10]Model!$O$54</definedName>
    <definedName name="grec8897">[10]Model!$P$54</definedName>
    <definedName name="grec8898">[10]Model!$Q$54</definedName>
    <definedName name="grec8899">#REF!</definedName>
    <definedName name="gross_rec_caution">[10]Gross_Rec!$A$51:$IV$52</definedName>
    <definedName name="GROSS_RECEIPTS">#REF!</definedName>
    <definedName name="Growth_Contingency_YR_2005">'[35]Aday IS DECo &amp; Other'!#REF!</definedName>
    <definedName name="Growth_Contingency_YR_2006">'[35]Aday IS DECo &amp; Other'!#REF!</definedName>
    <definedName name="Growth_Contingency_YR_2007">'[35]Aday IS DECo &amp; Other'!#REF!</definedName>
    <definedName name="Growth_Contingency_YR_2008">'[35]Aday IS DECo &amp; Other'!#REF!</definedName>
    <definedName name="GRS">[10]Gross_Rec!$B$2:$M$49</definedName>
    <definedName name="GRT">#REF!</definedName>
    <definedName name="grtm1">[10]Print!$I$32</definedName>
    <definedName name="grtm2">[10]Print!$G$32</definedName>
    <definedName name="grtm3">[10]Print!$E$32</definedName>
    <definedName name="grtm4">[10]Print!$C$32</definedName>
    <definedName name="GTDAMERICAS">#REF!</definedName>
    <definedName name="GTDCROP">#REF!</definedName>
    <definedName name="GTDFINANCE">#REF!</definedName>
    <definedName name="GTDGARSTSEEDS">#REF!</definedName>
    <definedName name="GTDINVESTMENT">#REF!</definedName>
    <definedName name="GTDSANDOZ">#REF!</definedName>
    <definedName name="GTDSBI">#REF!</definedName>
    <definedName name="GTDSCORP">#REF!</definedName>
    <definedName name="GTDSEEDS">#REF!</definedName>
    <definedName name="GTDstGARSTSEEDS">#REF!</definedName>
    <definedName name="GTDTMRI">#REF!</definedName>
    <definedName name="GTDWILMINGTON">#REF!</definedName>
    <definedName name="GTDZAPH">#REF!</definedName>
    <definedName name="h" localSheetId="19" hidden="1">{#N/A,#N/A,FALSE,"Monthly SAIFI";#N/A,#N/A,FALSE,"Yearly SAIFI";#N/A,#N/A,FALSE,"Monthly CAIDI";#N/A,#N/A,FALSE,"Yearly CAIDI";#N/A,#N/A,FALSE,"Monthly SAIDI";#N/A,#N/A,FALSE,"Yearly SAIDI";#N/A,#N/A,FALSE,"Monthly MAIFI";#N/A,#N/A,FALSE,"Yearly MAIFI";#N/A,#N/A,FALSE,"Monthly Cust &gt;=4 Int"}</definedName>
    <definedName name="h" hidden="1">{#N/A,#N/A,FALSE,"Monthly SAIFI";#N/A,#N/A,FALSE,"Yearly SAIFI";#N/A,#N/A,FALSE,"Monthly CAIDI";#N/A,#N/A,FALSE,"Yearly CAIDI";#N/A,#N/A,FALSE,"Monthly SAIDI";#N/A,#N/A,FALSE,"Yearly SAIDI";#N/A,#N/A,FALSE,"Monthly MAIFI";#N/A,#N/A,FALSE,"Yearly MAIFI";#N/A,#N/A,FALSE,"Monthly Cust &gt;=4 Int"}</definedName>
    <definedName name="HCTextLen">#REF!</definedName>
    <definedName name="head">#REF!</definedName>
    <definedName name="HEAD1">#REF!</definedName>
    <definedName name="Headcount___DTE_Employees">#REF!</definedName>
    <definedName name="Header">#REF!</definedName>
    <definedName name="HELP_LOCATOR">#REF!</definedName>
    <definedName name="hh" localSheetId="19" hidden="1">{#N/A,#N/A,FALSE,"Monthly SAIFI";#N/A,#N/A,FALSE,"Yearly SAIFI";#N/A,#N/A,FALSE,"Monthly CAIDI";#N/A,#N/A,FALSE,"Yearly CAIDI";#N/A,#N/A,FALSE,"Monthly SAIDI";#N/A,#N/A,FALSE,"Yearly SAIDI";#N/A,#N/A,FALSE,"Monthly MAIFI";#N/A,#N/A,FALSE,"Yearly MAIFI";#N/A,#N/A,FALSE,"Monthly Cust &gt;=4 Int"}</definedName>
    <definedName name="hh" hidden="1">{#N/A,#N/A,FALSE,"Monthly SAIFI";#N/A,#N/A,FALSE,"Yearly SAIFI";#N/A,#N/A,FALSE,"Monthly CAIDI";#N/A,#N/A,FALSE,"Yearly CAIDI";#N/A,#N/A,FALSE,"Monthly SAIDI";#N/A,#N/A,FALSE,"Yearly SAIDI";#N/A,#N/A,FALSE,"Monthly MAIFI";#N/A,#N/A,FALSE,"Yearly MAIFI";#N/A,#N/A,FALSE,"Monthly Cust &gt;=4 Int"}</definedName>
    <definedName name="High_Level">'[64]Tony''s Categories'!$B$6:$B$11</definedName>
    <definedName name="historiccents">#REF!</definedName>
    <definedName name="hjfjghjgfjgj" localSheetId="19"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19"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LDING_CO___OTHER_TOTAL">#REF!</definedName>
    <definedName name="HOLDING_CO___OTHER_TOTAL_YR_2005">'[35]Aday IS DECo &amp; Other'!#REF!</definedName>
    <definedName name="HOLDING_CO___OTHER_TOTAL_YR_2006">'[35]Aday IS DECo &amp; Other'!#REF!</definedName>
    <definedName name="HOLDING_CO___OTHER_TOTAL_YR_2007">'[35]Aday IS DECo &amp; Other'!#REF!</definedName>
    <definedName name="HOLDING_CO___OTHER_TOTAL_YR_2008">'[35]Aday IS DECo &amp; Other'!#REF!</definedName>
    <definedName name="homeNo">[48]Input!#REF!</definedName>
    <definedName name="homeProd">[48]Input!#REF!</definedName>
    <definedName name="homeSalary">[48]Input!#REF!</definedName>
    <definedName name="HONTSR">'[26]A.2 PTP'!$P$333</definedName>
    <definedName name="HOURS">#REF!</definedName>
    <definedName name="howToChange">#REF!</definedName>
    <definedName name="howToCheck">#REF!</definedName>
    <definedName name="HPNTSR">'[26]A.2 PTP'!$P$332</definedName>
    <definedName name="HTML_CodePage">1252</definedName>
    <definedName name="HTML_Control">{"'Metretek HTML'!$A$7:$W$42"}</definedName>
    <definedName name="HTML_Description">"volumes shown are sendout = sales + line loss (KDths - wet)"</definedName>
    <definedName name="HTML_Email">""</definedName>
    <definedName name="HTML_Header">"Firm &amp; Interruptible Delivery Service &amp; Bundled Sales"</definedName>
    <definedName name="HTML_LastUpdate">"1/18/01"</definedName>
    <definedName name="HTML_LineAfter">FALSE</definedName>
    <definedName name="HTML_LineBefore">FALSE</definedName>
    <definedName name="HTML_Name">"Dispatch Operations  --  7-4371"</definedName>
    <definedName name="HTML_OBDlg2">TRUE</definedName>
    <definedName name="HTML_OBDlg4">TRUE</definedName>
    <definedName name="HTML_OS">0</definedName>
    <definedName name="HTML_PathFile">"I:\COMMON\DISPATCH\Daily Reports\HTML files FY 2000\metretekDec00.htm"</definedName>
    <definedName name="HTML_Title">"Metretek Readings - December 2000"</definedName>
    <definedName name="Hybrid_Securities_CPM">#REF!</definedName>
    <definedName name="IBMDirDoc">#REF!</definedName>
    <definedName name="IBMDirDollars">#REF!</definedName>
    <definedName name="IDN">#REF!</definedName>
    <definedName name="IFN">#REF!</definedName>
    <definedName name="IMAX1">#REF!</definedName>
    <definedName name="IMAX2">#REF!</definedName>
    <definedName name="IMAX3">#REF!</definedName>
    <definedName name="Inactive">#REF!</definedName>
    <definedName name="INC">#REF!</definedName>
    <definedName name="Inc__Dec__Accounts_Payable">#REF!</definedName>
    <definedName name="Inc__Dec__Accrued_Interest_Payable">#REF!</definedName>
    <definedName name="Inc__Dec__Accrued_Payroll">#REF!</definedName>
    <definedName name="Inc__Dec__Commercial_Paper_CPM">#REF!</definedName>
    <definedName name="Inc__Dec__Dividends_Payable">#REF!</definedName>
    <definedName name="Inc__Dec__General_Taxes">#REF!</definedName>
    <definedName name="Inc__Dec__Income_Taxes">#REF!</definedName>
    <definedName name="Inc__Dec__Intercompany_Loan_CPM">#REF!</definedName>
    <definedName name="Inc__Dec__Liability_from_Risk_Mgt_Activity">#REF!</definedName>
    <definedName name="Inc__Dec__Minority_Interest">#REF!</definedName>
    <definedName name="Inc__Dec__Other_Current_Liabilities">#REF!</definedName>
    <definedName name="Inc__Dec__Other_Deferred_Liabilities">#REF!</definedName>
    <definedName name="Inc__Dec__Regulatory_Liabilities">#REF!</definedName>
    <definedName name="Inc__Dec__Securitized_Debt_CPM">#REF!</definedName>
    <definedName name="Inc__Dec_Accts_Receivable">#REF!</definedName>
    <definedName name="Inc__Dec_Asset_from_Risk_Mgt_Activity">#REF!</definedName>
    <definedName name="Inc__Dec_Inventories">#REF!</definedName>
    <definedName name="Inc__Dec_Nuclear_Decomm_Trust_Funds">#REF!</definedName>
    <definedName name="Inc__Dec_Other_Current_Assets">#REF!</definedName>
    <definedName name="Inc__Dec_Other_Deferred_Assets">#REF!</definedName>
    <definedName name="Inc__Dec_Other_Receivables">#REF!</definedName>
    <definedName name="Inc__Dec_Prepaid_Pensions">#REF!</definedName>
    <definedName name="Inc__Dec_Regulatory_Assets">#REF!</definedName>
    <definedName name="Inc__Dec_Unbilled_Revenue">#REF!</definedName>
    <definedName name="Include_OTRA_Kwhrs">[65]Inputs!#REF!</definedName>
    <definedName name="Income_Taxes">#REF!</definedName>
    <definedName name="Income_Taxes_CPM">#REF!</definedName>
    <definedName name="Income_Taxes_Federal">#REF!</definedName>
    <definedName name="Income_Taxes_Payable">#REF!</definedName>
    <definedName name="Income_Taxes_State__Local___Other">#REF!</definedName>
    <definedName name="IncomeStatement">#REF!</definedName>
    <definedName name="IncomeStatementDates">#REF!</definedName>
    <definedName name="INCP">#REF!</definedName>
    <definedName name="INCPBOD">#REF!</definedName>
    <definedName name="IND.MAX">#N/A</definedName>
    <definedName name="IND.MAX1">#N/A</definedName>
    <definedName name="INDEX">#REF!</definedName>
    <definedName name="InfoPane">#REF!</definedName>
    <definedName name="InformationPane">#REF!</definedName>
    <definedName name="INFOSYS">#REF!</definedName>
    <definedName name="InfpPane">#REF!</definedName>
    <definedName name="Infusion__Dividend__CPM">#REF!</definedName>
    <definedName name="INPUT">#REF!</definedName>
    <definedName name="INPUT_AREA">#REF!</definedName>
    <definedName name="INPUT_DATA">#REF!</definedName>
    <definedName name="Input_Range">'[66]Nonlevelized-IOU'!$K$7,'[66]Nonlevelized-IOU'!$D$10,'[66]Nonlevelized-IOU'!$I$26,'[66]Nonlevelized-IOU'!$D$89:$D$92,'[66]Nonlevelized-IOU'!$D$97:$D$100,'[66]Nonlevelized-IOU'!$D$113:$D$116,'[66]Nonlevelized-IOU'!$D$124:$D$125,'[66]Nonlevelized-IOU'!$D$162,'[66]Nonlevelized-IOU'!$D$164:$D$165,'[66]Nonlevelized-IOU'!$D$167,'[66]Nonlevelized-IOU'!$D$174:$D$175,'[66]Nonlevelized-IOU'!$D$181,'[66]Nonlevelized-IOU'!$D$184,'[66]Nonlevelized-IOU'!$I$233:$I$234,'[66]Nonlevelized-IOU'!$D$250:$D$253,'[66]Nonlevelized-IOU'!$D$257:$D$259,'[66]Nonlevelized-IOU'!$I$263,'[66]Nonlevelized-IOU'!$I$265,'[66]Nonlevelized-IOU'!$I$268,'[66]Nonlevelized-IOU'!$D$274:$D$275,'[66]Nonlevelized-IOU'!$I$289,'[66]Nonlevelized-IOU'!$D$325:$D$327</definedName>
    <definedName name="Inputs_EndYrBal">[30]Inputs!$E$16:$E$73</definedName>
    <definedName name="Inputs_EndYrBal_prior">[30]Inputs!$D$16:$D$73</definedName>
    <definedName name="Inputs_FF1_Map">[30]Inputs!$F$16:$F$73</definedName>
    <definedName name="INSERTRANGE">#REF!</definedName>
    <definedName name="int_rate">#REF!</definedName>
    <definedName name="intang_afudc910">[67]criteria!$A$5:$B$6</definedName>
    <definedName name="INTCUT">#REF!</definedName>
    <definedName name="intedp2data">#REF!</definedName>
    <definedName name="Intercompany_Loan">#REF!</definedName>
    <definedName name="Intercompany_Loan_CPM">#REF!</definedName>
    <definedName name="Interest___Preferred_Total_CPM">#REF!</definedName>
    <definedName name="Interest_Capitalized_CPM">#REF!</definedName>
    <definedName name="Interest_Expense___DTE_CPM">#REF!</definedName>
    <definedName name="Interest_Expense___Other__Inc__Ded">#REF!</definedName>
    <definedName name="Interest_Expense___Other_CPM">#REF!</definedName>
    <definedName name="Interest_Expense_CPM">#REF!</definedName>
    <definedName name="International_Trans._Co.">#REF!</definedName>
    <definedName name="International_Trans._Co._YR_2005">'[35]Aday IS DECo &amp; Other'!#REF!</definedName>
    <definedName name="International_Trans._Co._YR_2006">'[35]Aday IS DECo &amp; Other'!#REF!</definedName>
    <definedName name="International_Trans._Co._YR_2007">'[35]Aday IS DECo &amp; Other'!#REF!</definedName>
    <definedName name="International_Trans._Co._YR_2008">'[35]Aday IS DECo &amp; Other'!#REF!</definedName>
    <definedName name="INTQ">'[68]IR COMP'!$B$39</definedName>
    <definedName name="INTY">'[68]IR COMP'!$C$39</definedName>
    <definedName name="Inv_JE">#REF!</definedName>
    <definedName name="Inv_wp">#REF!</definedName>
    <definedName name="Inventories">#REF!</definedName>
    <definedName name="Investment">#REF!</definedName>
    <definedName name="Investment_in_Goodwill">#REF!</definedName>
    <definedName name="Investment_in_Joint_Venture">#REF!</definedName>
    <definedName name="Investment_in_Other_Intangible_Assets">#REF!</definedName>
    <definedName name="Investments">#REF!</definedName>
    <definedName name="INVESTMENTS___PROPERTY">#REF!</definedName>
    <definedName name="IPP">'[26]C. Input'!#REF!</definedName>
    <definedName name="IPPINT">'[26]C. Input'!#REF!</definedName>
    <definedName name="IPPIRB">'[26]C. Input'!#REF!</definedName>
    <definedName name="IPPRB">'[26]C. Input'!#REF!</definedName>
    <definedName name="ITC">'[26]C. Input'!$F$146</definedName>
    <definedName name="ITCWO">'[26]C. Input'!$F$325</definedName>
    <definedName name="ITE">[69]PL!$A:$IV</definedName>
    <definedName name="itec">[69]PL!$A$1:$A$65536</definedName>
    <definedName name="JAN">#REF!</definedName>
    <definedName name="JanCP">#REF!</definedName>
    <definedName name="JE">#REF!</definedName>
    <definedName name="JE33WP">#REF!</definedName>
    <definedName name="jeff" localSheetId="19"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19"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B">#REF!</definedName>
    <definedName name="John" localSheetId="19"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Joint_Venture_and_Other_Investments">#REF!</definedName>
    <definedName name="jor">#REF!</definedName>
    <definedName name="JOUR_ENTRY">#REF!</definedName>
    <definedName name="JUL">#REF!</definedName>
    <definedName name="JULY">#REF!</definedName>
    <definedName name="JUN">#REF!</definedName>
    <definedName name="JUNE">#REF!</definedName>
    <definedName name="JV_Book_Gain__Loss">#REF!</definedName>
    <definedName name="JV_Sold_Book_Basis">#REF!</definedName>
    <definedName name="JV_Sold_Gross_Proceeds">#REF!</definedName>
    <definedName name="JV_Sold_Tax_Basis">#REF!</definedName>
    <definedName name="JV_Tax_Gain__Loss">#REF!</definedName>
    <definedName name="k" localSheetId="19"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Key_Concept">'[64]Tony''s Categories'!$D$6:$D$100</definedName>
    <definedName name="KeyCon_Close_Date">[41]Assumptions!$E$29</definedName>
    <definedName name="kk" localSheetId="19" hidden="1">{#N/A,#N/A,FALSE,"Monthly SAIFI";#N/A,#N/A,FALSE,"Yearly SAIFI";#N/A,#N/A,FALSE,"Monthly CAIDI";#N/A,#N/A,FALSE,"Yearly CAIDI";#N/A,#N/A,FALSE,"Monthly SAIDI";#N/A,#N/A,FALSE,"Yearly SAIDI";#N/A,#N/A,FALSE,"Monthly MAIFI";#N/A,#N/A,FALSE,"Yearly MAIFI";#N/A,#N/A,FALSE,"Monthly Cust &gt;=4 Int"}</definedName>
    <definedName name="kk" hidden="1">{#N/A,#N/A,FALSE,"Monthly SAIFI";#N/A,#N/A,FALSE,"Yearly SAIFI";#N/A,#N/A,FALSE,"Monthly CAIDI";#N/A,#N/A,FALSE,"Yearly CAIDI";#N/A,#N/A,FALSE,"Monthly SAIDI";#N/A,#N/A,FALSE,"Yearly SAIDI";#N/A,#N/A,FALSE,"Monthly MAIFI";#N/A,#N/A,FALSE,"Yearly MAIFI";#N/A,#N/A,FALSE,"Monthly Cust &gt;=4 Int"}</definedName>
    <definedName name="kkk" localSheetId="19"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klio">{"'Metretek HTML'!$A$7:$W$42"}</definedName>
    <definedName name="l">[70]Lists!$A$2:$A$4</definedName>
    <definedName name="L4_A">[71]total!#REF!</definedName>
    <definedName name="L4_B">[71]total!#REF!</definedName>
    <definedName name="LabHour">#REF!</definedName>
    <definedName name="Labor">#REF!</definedName>
    <definedName name="Labor__excl._Cost_of_Sales_labor">#REF!</definedName>
    <definedName name="Labor_Total">#REF!</definedName>
    <definedName name="lastrow">'[10]QRE''s'!$A$95:$IV$95</definedName>
    <definedName name="LAYOUT">#REF!</definedName>
    <definedName name="LAYOUT_NAME">#REF!</definedName>
    <definedName name="left">OFFSET(!A1,0,-1)</definedName>
    <definedName name="Less_Accum_Depr__Depl___Amort">#REF!</definedName>
    <definedName name="Less_Accum_Depreciation___Amortization">#REF!</definedName>
    <definedName name="Less_Tax_Credits_Generated">#REF!</definedName>
    <definedName name="Levelized..FM1.ROR..print">#REF!</definedName>
    <definedName name="LFTSR">'[26]A.2 PTP'!$P$230</definedName>
    <definedName name="Liab_from_Risk_Mgt___Trading">#REF!</definedName>
    <definedName name="Liab_from_Risk_Mgt___Trading___Current">#REF!</definedName>
    <definedName name="Liabilities_from_Trans___Storage_Contracts">#REF!</definedName>
    <definedName name="Library" hidden="1">"a1"</definedName>
    <definedName name="LicenseCOS">0.01</definedName>
    <definedName name="LIFE">[19]DEPR96!#REF!</definedName>
    <definedName name="limcount" hidden="1">1</definedName>
    <definedName name="LIST">#REF!</definedName>
    <definedName name="LK">{"'Metretek HTML'!$A$7:$W$42"}</definedName>
    <definedName name="ll" hidden="1">{#N/A,#N/A,FALSE,"EMPPAY"}</definedName>
    <definedName name="LOAD">#REF!</definedName>
    <definedName name="LOAD_4">[71]total!#REF!</definedName>
    <definedName name="Loan_from_Affiliate">#REF!</definedName>
    <definedName name="lob">#REF!</definedName>
    <definedName name="lobcolumn">#REF!</definedName>
    <definedName name="LOCATE3">#N/A</definedName>
    <definedName name="LOCTABLE">#REF!</definedName>
    <definedName name="LOCTextLen">#REF!</definedName>
    <definedName name="loilpuioopy" localSheetId="19"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Capital">11</definedName>
    <definedName name="LOLD_Expense">11</definedName>
    <definedName name="LOLD_Table">10</definedName>
    <definedName name="Long_Term_Assets_from_Risk_Mgt_Activities">#REF!</definedName>
    <definedName name="Long_Term_Capital_Leases">#REF!</definedName>
    <definedName name="Long_Term_Capitalization">#REF!</definedName>
    <definedName name="Long_Term_Debt">#REF!</definedName>
    <definedName name="Long_Term_Debt_Issuance">#REF!</definedName>
    <definedName name="Long_Term_Debt_Issuance_CPM">#REF!</definedName>
    <definedName name="Long_Term_Debt_Redemption">#REF!</definedName>
    <definedName name="Long_Term_Debt_Redemption_CPM">#REF!</definedName>
    <definedName name="Long_Term_Financing">#REF!</definedName>
    <definedName name="Long_Term_Liabilities">#REF!</definedName>
    <definedName name="Long_Term_Liability_from_Risk_Mgt_Activities">#REF!</definedName>
    <definedName name="Long_Term_Notes_Receivable">#REF!</definedName>
    <definedName name="LOOP_1">#REF!</definedName>
    <definedName name="LOOP_2">#REF!</definedName>
    <definedName name="LOOP_3">#REF!</definedName>
    <definedName name="losses">#REF!</definedName>
    <definedName name="Lower_Level">'[64]Tony''s Categories'!$C$6:$C$25</definedName>
    <definedName name="LRG_GE">#REF!</definedName>
    <definedName name="LRG_GJ">#REF!</definedName>
    <definedName name="lsdfj" localSheetId="19"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19"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19"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19"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19"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19"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19"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TD_incl._Curr._Cap._Lease_CPM">#REF!</definedName>
    <definedName name="LTR_A">#REF!</definedName>
    <definedName name="LTR_B">#REF!</definedName>
    <definedName name="LTR_C">#REF!</definedName>
    <definedName name="LTR_D">#REF!</definedName>
    <definedName name="LTR_E">#REF!</definedName>
    <definedName name="LTR_F">#REF!</definedName>
    <definedName name="LTR_G">#REF!</definedName>
    <definedName name="LTR_H">#REF!</definedName>
    <definedName name="LTR_I">#REF!</definedName>
    <definedName name="LTR_J">#REF!</definedName>
    <definedName name="LTR_K">#REF!</definedName>
    <definedName name="LYN">#REF!</definedName>
    <definedName name="M">[56]FERCFACT!#REF!</definedName>
    <definedName name="MACRO">#N/A</definedName>
    <definedName name="MACRO_1">#REF!</definedName>
    <definedName name="MACRO_2">#REF!</definedName>
    <definedName name="MACROS">#REF!</definedName>
    <definedName name="MACRS">#REF!</definedName>
    <definedName name="MAIN">#N/A</definedName>
    <definedName name="Maintenance">0.15</definedName>
    <definedName name="Management_Task_Detail_not_Available">#REF!</definedName>
    <definedName name="Management_Task_YR_2005">'[35]Aday IS DECo &amp; Other'!#REF!</definedName>
    <definedName name="Management_Task_YR_2006">'[35]Aday IS DECo &amp; Other'!#REF!</definedName>
    <definedName name="Management_Task_YR_2007">'[35]Aday IS DECo &amp; Other'!#REF!</definedName>
    <definedName name="Management_Task_YR_2008">'[35]Aday IS DECo &amp; Other'!#REF!</definedName>
    <definedName name="map.v1">#REF!</definedName>
    <definedName name="MAR">#REF!</definedName>
    <definedName name="Margin">#REF!</definedName>
    <definedName name="mark">#REF!</definedName>
    <definedName name="master">#REF!</definedName>
    <definedName name="Master_File_Tax_Results">#REF!</definedName>
    <definedName name="masterfile">#REF!</definedName>
    <definedName name="Masterfl">#REF!</definedName>
    <definedName name="masterii">#REF!</definedName>
    <definedName name="Material___Supplies">#REF!</definedName>
    <definedName name="Materials___Supplies">#REF!</definedName>
    <definedName name="MATRIX">#REF!</definedName>
    <definedName name="max_grid">#REF!</definedName>
    <definedName name="MAY" localSheetId="19" hidden="1">{#N/A,#N/A,FALSE,"EMPPAY"}</definedName>
    <definedName name="MAY" localSheetId="17" hidden="1">{#N/A,#N/A,FALSE,"EMPPAY"}</definedName>
    <definedName name="MAY" localSheetId="18" hidden="1">{#N/A,#N/A,FALSE,"EMPPAY"}</definedName>
    <definedName name="MAY">#REF!</definedName>
    <definedName name="MC">#REF!</definedName>
    <definedName name="MCDATA">'[72]MTHLY MEAS.'!#REF!</definedName>
    <definedName name="MCGC_Elims">#REF!</definedName>
    <definedName name="MCGC_Elims_YR_2005">'[35]Aday IS EG Subs'!#REF!</definedName>
    <definedName name="MCGC_Elims_YR_2006">'[35]Aday IS EG Subs'!#REF!</definedName>
    <definedName name="MCGC_Elims_YR_2007">'[35]Aday IS EG Subs'!#REF!</definedName>
    <definedName name="MCGC_Elims_YR_2008">'[35]Aday IS EG Subs'!#REF!</definedName>
    <definedName name="MCGC_Subsidiaries">#REF!</definedName>
    <definedName name="MCGC_Subsidiaries_YR_2005">'[35]Aday IS EG Subs'!#REF!</definedName>
    <definedName name="MCGC_Subsidiaries_YR_2006">'[35]Aday IS EG Subs'!#REF!</definedName>
    <definedName name="MCGC_Subsidiaries_YR_2007">'[35]Aday IS EG Subs'!#REF!</definedName>
    <definedName name="MCGC_Subsidiaries_YR_2008">'[35]Aday IS EG Subs'!#REF!</definedName>
    <definedName name="MCGC2003">#REF!</definedName>
    <definedName name="MCGC2004">#REF!</definedName>
    <definedName name="MCGC2005">#REF!</definedName>
    <definedName name="MCGC2006">#REF!</definedName>
    <definedName name="MCGC2007">#REF!</definedName>
    <definedName name="MCGC2008">#REF!</definedName>
    <definedName name="MCH_Consol_Grand_Total">#REF!</definedName>
    <definedName name="MCH_Corp___Elims">#REF!</definedName>
    <definedName name="MCH_Corp___Elims_YR_2005">'[35]Aday IS EG Subs'!#REF!</definedName>
    <definedName name="MCH_Corp___Elims_YR_2006">'[35]Aday IS EG Subs'!#REF!</definedName>
    <definedName name="MCH_Corp___Elims_YR_2007">'[35]Aday IS EG Subs'!#REF!</definedName>
    <definedName name="MCH_Corp___Elims_YR_2008">'[35]Aday IS EG Subs'!#REF!</definedName>
    <definedName name="MENU">#REF!</definedName>
    <definedName name="MENUALL">#N/A</definedName>
    <definedName name="MENUALLOC">#N/A</definedName>
    <definedName name="MENUDBASE">#N/A</definedName>
    <definedName name="MENUDBS">#N/A</definedName>
    <definedName name="MENUPIC">#N/A</definedName>
    <definedName name="MENUPICK">#N/A</definedName>
    <definedName name="MENUPRNT">#N/A</definedName>
    <definedName name="MENUPRST">#N/A</definedName>
    <definedName name="METH">[19]DEPR96!#REF!</definedName>
    <definedName name="MFTSR">'[26]A.2 PTP'!$P$276</definedName>
    <definedName name="MI">'[72]MTHLY MEAS.'!#REF!</definedName>
    <definedName name="MichCon_Cons___Purch_Acct_Total">#REF!</definedName>
    <definedName name="MichCon_Consol_Total">#REF!</definedName>
    <definedName name="MichCon_Subs__Holdings___Elims">#REF!</definedName>
    <definedName name="MichCon_Utility">#REF!</definedName>
    <definedName name="MichCon_Utility_YR_2003">#REF!</definedName>
    <definedName name="MichCon_Utility_YR_2004">#REF!</definedName>
    <definedName name="MichCon_Utility_YR_2005">#REF!</definedName>
    <definedName name="MichCon_Utility_YR_2006">#REF!</definedName>
    <definedName name="MichCon_Utility_YR_2007">#REF!</definedName>
    <definedName name="MichCon_Utility_YR_2008">#REF!</definedName>
    <definedName name="MidstPA2003">#REF!</definedName>
    <definedName name="MidstPA2004">#REF!</definedName>
    <definedName name="MidstPA2005">#REF!</definedName>
    <definedName name="MidstPA2006">#REF!</definedName>
    <definedName name="MidstPA2007">#REF!</definedName>
    <definedName name="MidstPA2008">#REF!</definedName>
    <definedName name="Midstream_Purch_Acct">#REF!</definedName>
    <definedName name="Midstream_Purch_Acct_YR_2005">'[35]Aday IS EG Subs'!#REF!</definedName>
    <definedName name="Midstream_Purch_Acct_YR_2006">'[35]Aday IS EG Subs'!#REF!</definedName>
    <definedName name="Midstream_Purch_Acct_YR_2007">'[35]Aday IS EG Subs'!#REF!</definedName>
    <definedName name="Midstream_Purch_Acct_YR_2008">'[35]Aday IS EG Subs'!#REF!</definedName>
    <definedName name="MILESTONES_1">#REF!</definedName>
    <definedName name="MILESTONES_2">#REF!</definedName>
    <definedName name="Millennium_Pipeline">#REF!</definedName>
    <definedName name="Millennium_Pipeline_YR_2005">'[35]Aday IS EG Subs'!#REF!</definedName>
    <definedName name="Millennium_Pipeline_YR_2006">'[35]Aday IS EG Subs'!#REF!</definedName>
    <definedName name="Millennium_Pipeline_YR_2007">'[35]Aday IS EG Subs'!#REF!</definedName>
    <definedName name="Millennium_Pipeline_YR_2008">'[35]Aday IS EG Subs'!#REF!</definedName>
    <definedName name="million">1000000</definedName>
    <definedName name="Minimum_Pension_Liability">#REF!</definedName>
    <definedName name="Minority_Interest">#REF!</definedName>
    <definedName name="Minority_Interest_Contra">#REF!</definedName>
    <definedName name="Minority_Interest_CPM">#REF!</definedName>
    <definedName name="Misc_Working_Capital_Adjustment">#REF!</definedName>
    <definedName name="mix_cap">'[37]Input Page'!#REF!</definedName>
    <definedName name="mix_total">'[37]Input Page'!#REF!</definedName>
    <definedName name="MO">[19]DEPR96!#REF!</definedName>
    <definedName name="Mo_roll">#REF!</definedName>
    <definedName name="mode">#REF!</definedName>
    <definedName name="modelgrheader">[10]Model!$A$3</definedName>
    <definedName name="modelqreheader">[10]Model!$A$78</definedName>
    <definedName name="month">[73]RPT80MAR!$A$1:$D$77</definedName>
    <definedName name="MONTH_02">#REF!</definedName>
    <definedName name="MONTH_03">#REF!</definedName>
    <definedName name="MONTH_04">#REF!</definedName>
    <definedName name="MONTH_05">#REF!</definedName>
    <definedName name="MONTH_06">#REF!</definedName>
    <definedName name="MONTH_07">#REF!</definedName>
    <definedName name="MONTH_08">#REF!</definedName>
    <definedName name="MONTH_09">#REF!</definedName>
    <definedName name="MONTH_1">#REF!</definedName>
    <definedName name="MONTH_10">#REF!</definedName>
    <definedName name="MONTH_11">#REF!</definedName>
    <definedName name="MONTH_12">#REF!</definedName>
    <definedName name="MONTH_2">#REF!</definedName>
    <definedName name="MONTH_3">#REF!</definedName>
    <definedName name="MonthDate">[74]Index!$A$4</definedName>
    <definedName name="MONTHLY">'[72]MTHLY MEAS.'!#REF!</definedName>
    <definedName name="MONTHS">#N/A</definedName>
    <definedName name="Mortgage_Bonds__Notes___Other">#REF!</definedName>
    <definedName name="MOVE">#N/A</definedName>
    <definedName name="MREV">'[26]C. Input'!$F$295</definedName>
    <definedName name="MS">'[26]C. Input'!$F$242</definedName>
    <definedName name="MTC_Amortization">'[41]JFJ-3 MTC Rate'!$A$32:$F$82</definedName>
    <definedName name="MTC_Type">#REF!</definedName>
    <definedName name="MTH">#N/A</definedName>
    <definedName name="N_A">'[26]C. Input'!#REF!</definedName>
    <definedName name="NavPane">#REF!</definedName>
    <definedName name="NCP">#N/A</definedName>
    <definedName name="NCP_1">#N/A</definedName>
    <definedName name="NCPK1">#N/A</definedName>
    <definedName name="NCPK1X">#REF!</definedName>
    <definedName name="NCPK2">#REF!</definedName>
    <definedName name="NCPK2X">#REF!</definedName>
    <definedName name="NCPK3">#REF!</definedName>
    <definedName name="Net_Cash_From__Used_for__Financing">#REF!</definedName>
    <definedName name="Net_Cash_From__Used_for__Investing">#REF!</definedName>
    <definedName name="Net_Cash_From__Used_for__Investing_CPM">#REF!</definedName>
    <definedName name="Net_Cash_From_Operating_Activities">#REF!</definedName>
    <definedName name="Net_Cash_from_Operations_CPM">#REF!</definedName>
    <definedName name="Net_Income__Loss">#REF!</definedName>
    <definedName name="Net_Income__Loss__per_Income_Statement">#REF!</definedName>
    <definedName name="Net_Income__Loss__per_Income_Statement_CPM">#REF!</definedName>
    <definedName name="NET_INCOME_BEFORE_TAXES_BY_BUSINESS_AREA">#REF!</definedName>
    <definedName name="Net_Income_CPM">#REF!</definedName>
    <definedName name="Net_Income_incl._Purchase_Accounting">#REF!</definedName>
    <definedName name="Net_Operating_Income_CPM">#REF!</definedName>
    <definedName name="Net_PP_E___Investments_CPM">#REF!</definedName>
    <definedName name="NET_TO_ZERO">#REF!</definedName>
    <definedName name="netcredit100">#REF!</definedName>
    <definedName name="netcredit101">#REF!</definedName>
    <definedName name="netcredit102">#REF!</definedName>
    <definedName name="netcredit103">#REF!</definedName>
    <definedName name="netcredit84">#REF!</definedName>
    <definedName name="netcredit85">#REF!</definedName>
    <definedName name="netcredit86">#REF!</definedName>
    <definedName name="netcredit87">#REF!</definedName>
    <definedName name="netcredit88">#REF!</definedName>
    <definedName name="netcredit89">#REF!</definedName>
    <definedName name="netcredit90">#REF!</definedName>
    <definedName name="netcredit91">#REF!</definedName>
    <definedName name="netcredit92">#REF!</definedName>
    <definedName name="netcredit93">#REF!</definedName>
    <definedName name="netcredit94">#REF!</definedName>
    <definedName name="netcredit95">#REF!</definedName>
    <definedName name="netcredit96">#REF!</definedName>
    <definedName name="netcredit97">#REF!</definedName>
    <definedName name="netcredit98">#REF!</definedName>
    <definedName name="netcredit99">#REF!</definedName>
    <definedName name="NETWK_TRANS_PK_RPT_Print_Area">#REF!</definedName>
    <definedName name="new" hidden="1">{#N/A,#N/A,FALSE,"O&amp;M by processes";#N/A,#N/A,FALSE,"Elec Act vs Bud";#N/A,#N/A,FALSE,"G&amp;A";#N/A,#N/A,FALSE,"BGS";#N/A,#N/A,FALSE,"Res Cost"}</definedName>
    <definedName name="New_99_IS">'[75]2nd qtr 2000'!$A$1:$I$58,'[75]2nd qtr 2000'!$K$1:$T$58,'[75]2nd qtr 2000'!$V$1:$AI$58</definedName>
    <definedName name="New_Investments___Plant_Retirements">#REF!</definedName>
    <definedName name="NEW_YEAR">#REF!</definedName>
    <definedName name="NewHire">8500</definedName>
    <definedName name="NEXT_STEP">[10]Comparison!$CK$14</definedName>
    <definedName name="NINE">#N/A</definedName>
    <definedName name="Node">[76]Hierarchy!$B$2:$E$16455</definedName>
    <definedName name="NoErrMsg">#REF!</definedName>
    <definedName name="non_cap_int">'[37]Input Page'!$E$15</definedName>
    <definedName name="NON_PROCESS_DETAIL">#REF!</definedName>
    <definedName name="NON_PROCESS_PRESENTATION_PAGE">#REF!</definedName>
    <definedName name="Non_Utility_Interest_Capitalized">#REF!</definedName>
    <definedName name="Non_Utility_Plant_Expenditures">#REF!</definedName>
    <definedName name="Non_Utility_Plant_Removal_Costs">#REF!</definedName>
    <definedName name="Non_Utility_Plant_Retirements__input">#REF!</definedName>
    <definedName name="NONONMAN">#REF!</definedName>
    <definedName name="NOPEOPLE">#REF!</definedName>
    <definedName name="NormErrMsg">#REF!</definedName>
    <definedName name="NOTE">#REF!</definedName>
    <definedName name="Note__Use_____signage_for_capital_inputs">#REF!</definedName>
    <definedName name="NOTE_A">#REF!</definedName>
    <definedName name="NOTE_B">#REF!</definedName>
    <definedName name="NOTE2">#REF!</definedName>
    <definedName name="Notes_Receivable">#REF!</definedName>
    <definedName name="Notes_Receivable___Current">#REF!</definedName>
    <definedName name="NOV">#REF!</definedName>
    <definedName name="November09" localSheetId="19" hidden="1">{#N/A,#N/A,FALSE,"Monthly SAIFI";#N/A,#N/A,FALSE,"Yearly SAIFI";#N/A,#N/A,FALSE,"Monthly CAIDI";#N/A,#N/A,FALSE,"Yearly CAIDI";#N/A,#N/A,FALSE,"Monthly SAIDI";#N/A,#N/A,FALSE,"Yearly SAIDI";#N/A,#N/A,FALSE,"Monthly MAIFI";#N/A,#N/A,FALSE,"Yearly MAIFI";#N/A,#N/A,FALSE,"Monthly Cust &gt;=4 Int"}</definedName>
    <definedName name="November09" hidden="1">{#N/A,#N/A,FALSE,"Monthly SAIFI";#N/A,#N/A,FALSE,"Yearly SAIFI";#N/A,#N/A,FALSE,"Monthly CAIDI";#N/A,#N/A,FALSE,"Yearly CAIDI";#N/A,#N/A,FALSE,"Monthly SAIDI";#N/A,#N/A,FALSE,"Yearly SAIDI";#N/A,#N/A,FALSE,"Monthly MAIFI";#N/A,#N/A,FALSE,"Yearly MAIFI";#N/A,#N/A,FALSE,"Monthly Cust &gt;=4 Int"}</definedName>
    <definedName name="NPPBC">#REF!</definedName>
    <definedName name="NTDR">'[26]C. Input'!$F$234</definedName>
    <definedName name="NTPLT">'[26]C. Input'!$F$164</definedName>
    <definedName name="NTSRR">'[26]B.2 NITS '!$P$220</definedName>
    <definedName name="Nuclear_Decommissioning">#REF!</definedName>
    <definedName name="Nuclear_Decommissioning_Trust_Funds">#REF!</definedName>
    <definedName name="Nuclear_Secur_Date">[25]Assumptions!$E$21</definedName>
    <definedName name="NUTIL">#REF!</definedName>
    <definedName name="NvsASD">"V2000-12-31"</definedName>
    <definedName name="NvsAutoDrillOk">"VN"</definedName>
    <definedName name="NvsElapsedTime">0.0000140046249725856</definedName>
    <definedName name="NvsEndTime">37081.606168287</definedName>
    <definedName name="NvsInstLang">"VENG"</definedName>
    <definedName name="NvsInstSpec">"%,LACT_LEDGER,SYTD,FBUSINESS_UNIT,TCONSOLID,NDECO_BUNDL,FACCOUNT,TACCT_SUMMARY,NAMRT_DF_DPR_DEF_RT_P"</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BusUnit">"V"</definedName>
    <definedName name="NvsPanelEffdt">"V1992-12-10"</definedName>
    <definedName name="NvsPanelSetid">"VNEWGN"</definedName>
    <definedName name="NvsParentRef">[77]Sheet1!$H$75</definedName>
    <definedName name="NvsReqBU">"VDECO"</definedName>
    <definedName name="NvsReqBUOnly">"VY"</definedName>
    <definedName name="NvsTransLed">"VN"</definedName>
    <definedName name="NvsTreeASD">"V1997-01-01"</definedName>
    <definedName name="NvsValTbl.ACCOUNT">"GL_ACCOUNT_TBL"</definedName>
    <definedName name="NvsValTbl.ACCOUNTING_PERIOD">"CAL_DETP_TBL"</definedName>
    <definedName name="NvsValTbl.BUSINESS_UNIT">"BUS_UNIT_TBL_GL"</definedName>
    <definedName name="NvsValTbl.CURRENCY_CD">"CURRENCY_CD_TBL"</definedName>
    <definedName name="NvsValTbl.DEPTID">"DEPARTMENT_TBL"</definedName>
    <definedName name="NvsValTbl.E_LEGAL_ENTITY">"E_LE_TBL"</definedName>
    <definedName name="NvsValTbl.PROJECT_ID">"PROJECT_FS"</definedName>
    <definedName name="NYEAR_CONT">#REF!</definedName>
    <definedName name="O_M___Accounting_Adjustments">#REF!</definedName>
    <definedName name="O_M___Affiliate_Other">#REF!</definedName>
    <definedName name="O_M___External__include_payroll_tax">#REF!</definedName>
    <definedName name="O_M_Affiliate_CPM">#REF!</definedName>
    <definedName name="O_M_Alloc___Corp_Support___Merger_Int">#REF!</definedName>
    <definedName name="O_M_Alloc___Marketing___Cust_Service">#REF!</definedName>
    <definedName name="O_M_Subtotal_CPM">#REF!</definedName>
    <definedName name="OCT">#REF!</definedName>
    <definedName name="Oil___Gas_E_P">#REF!</definedName>
    <definedName name="Oil___Gas_E_P_YR_2005">'[35]Aday IS EG Subs'!#REF!</definedName>
    <definedName name="Oil___Gas_E_P_YR_2006">'[35]Aday IS EG Subs'!#REF!</definedName>
    <definedName name="Oil___Gas_E_P_YR_2007">'[35]Aday IS EG Subs'!#REF!</definedName>
    <definedName name="Oil___Gas_E_P_YR_2008">'[35]Aday IS EG Subs'!#REF!</definedName>
    <definedName name="ok">"46A77S0J3A6DMSOD9MQSK0ZYO"</definedName>
    <definedName name="OLDTOT">#REF!</definedName>
    <definedName name="one">1</definedName>
    <definedName name="Operating_Expenses_CPM">#REF!</definedName>
    <definedName name="Operating_Labor_in_Cost_of_Sales__Non_Reg">#REF!</definedName>
    <definedName name="Operating_Revenue_CPM">#REF!</definedName>
    <definedName name="Operation___Maintenance_CPM">#REF!</definedName>
    <definedName name="OPERATOR_ID">#REF!</definedName>
    <definedName name="OPR">'[78]Income Statement'!#REF!</definedName>
    <definedName name="ORACLE_DEPRECIATION">'[79]Agriliance-allassets'!$A$1:$EG$15622</definedName>
    <definedName name="Other_Accounts_Receivable">#REF!</definedName>
    <definedName name="Other_Adjustment">#REF!</definedName>
    <definedName name="OTHER_ASSETS">#REF!</definedName>
    <definedName name="Other_Assets_and_Liabilities_CPM">#REF!</definedName>
    <definedName name="Other_Comp._Income_CPM">#REF!</definedName>
    <definedName name="Other_Cost_of_Goods_Sold___Affiliate">#REF!</definedName>
    <definedName name="Other_Cost_of_Goods_Sold___External">#REF!</definedName>
    <definedName name="Other_Current_Asset">#REF!</definedName>
    <definedName name="Other_Current_Assets">#REF!</definedName>
    <definedName name="Other_Current_Liabilities">#REF!</definedName>
    <definedName name="Other_Deferred_Asset">#REF!</definedName>
    <definedName name="Other_Deferred_Assets">#REF!</definedName>
    <definedName name="Other_Deferred_Assets_CPM">#REF!</definedName>
    <definedName name="Other_Deferred_Liabilities">#REF!</definedName>
    <definedName name="Other_EG_Reg__excl_MichCon_Util">#REF!</definedName>
    <definedName name="Other_EG_Reg__excl_MichCon_Util__YR_2003">'[35]Aday IS DECo &amp; Other'!#REF!</definedName>
    <definedName name="Other_EG_Reg__excl_MichCon_Util__YR_2004">'[35]Aday IS DECo &amp; Other'!#REF!</definedName>
    <definedName name="Other_EG_Reg__excl_MichCon_Util__YR_2005">'[35]Aday IS DECo &amp; Other'!#REF!</definedName>
    <definedName name="Other_EG_Reg__excl_MichCon_Util__YR_2006">'[35]Aday IS DECo &amp; Other'!#REF!</definedName>
    <definedName name="Other_EG_Reg__excl_MichCon_Util__YR_2007">'[35]Aday IS DECo &amp; Other'!#REF!</definedName>
    <definedName name="Other_EG_Reg__excl_MichCon_Util__YR_2008">'[35]Aday IS DECo &amp; Other'!#REF!</definedName>
    <definedName name="Other_Growth_YR_2003">#REF!</definedName>
    <definedName name="Other_Growth_YR_2004">#REF!</definedName>
    <definedName name="Other_Growth_YR_2005">#REF!</definedName>
    <definedName name="Other_Growth_YR_2006">#REF!</definedName>
    <definedName name="Other_Growth_YR_2007">#REF!</definedName>
    <definedName name="Other_Growth_YR_2008">#REF!</definedName>
    <definedName name="Other_Income_Deductions_CPM">#REF!</definedName>
    <definedName name="Other_Investing_Activity">#REF!</definedName>
    <definedName name="Other_Investing_Activity_CPM">#REF!</definedName>
    <definedName name="Other_Investment">#REF!</definedName>
    <definedName name="Other_Investments">#REF!</definedName>
    <definedName name="OTHER_LIABILITIES">#REF!</definedName>
    <definedName name="Other_Liabilities_CPM">#REF!</definedName>
    <definedName name="Other_Misc__Income__Deduction">#REF!</definedName>
    <definedName name="Other_Misc__Income__Loss">#REF!</definedName>
    <definedName name="other_mix_cap">'[28]Input Page'!$G$10</definedName>
    <definedName name="other_mix_total">'[28]Input Page'!$G$11</definedName>
    <definedName name="Other_OID_CPM">#REF!</definedName>
    <definedName name="Other_Operating_Expenses">#REF!</definedName>
    <definedName name="OTHER_PLANT_RELATED_ACTIVITY">#REF!</definedName>
    <definedName name="OTHER_REPORTED_ITEMS">#REF!</definedName>
    <definedName name="Other_Temporary_Differences_CPM">#REF!</definedName>
    <definedName name="OTR_TST">'[26]A.2 PTP'!$P$129</definedName>
    <definedName name="Out_of_Balance_Condition">#REF!</definedName>
    <definedName name="OUT_OF_BALANCE_CONDITION___Account_Detail">#REF!</definedName>
    <definedName name="Over_Recovery_of_Supply_Costs">#REF!</definedName>
    <definedName name="p">#REF!</definedName>
    <definedName name="P_MACRO">#REF!</definedName>
    <definedName name="P_TYPE">#N/A</definedName>
    <definedName name="P1_STR1_S">#REF!</definedName>
    <definedName name="P2_Records">#REF!</definedName>
    <definedName name="P2_STR1_S">#REF!</definedName>
    <definedName name="PAGE">#REF!</definedName>
    <definedName name="PAGE.1">#REF!</definedName>
    <definedName name="PAGE.2">#REF!</definedName>
    <definedName name="PAGE.4">#REF!</definedName>
    <definedName name="PAGE.5">#REF!</definedName>
    <definedName name="PAGE.6">#REF!</definedName>
    <definedName name="PAGE.7">#REF!</definedName>
    <definedName name="PAGE_1">#REF!</definedName>
    <definedName name="PAGE_2A">#REF!</definedName>
    <definedName name="PAGE_3B">#REF!</definedName>
    <definedName name="PAGE1">#REF!</definedName>
    <definedName name="page10">'[80]W&amp;S by group'!#REF!</definedName>
    <definedName name="page11">'[80]W&amp;S by group'!#REF!</definedName>
    <definedName name="page12">'[80]W&amp;S by group'!#REF!</definedName>
    <definedName name="page13">'[80]W&amp;S by group'!#REF!</definedName>
    <definedName name="page14">'[80]W&amp;S by group'!#REF!</definedName>
    <definedName name="page15">'[80]W&amp;S by group'!#REF!</definedName>
    <definedName name="page16">'[80]W&amp;S by group'!#REF!</definedName>
    <definedName name="PAGE1A">#REF!</definedName>
    <definedName name="PAGE2">#REF!</definedName>
    <definedName name="PAGE20">#REF!</definedName>
    <definedName name="PAGE21">#REF!</definedName>
    <definedName name="PAGE3">#REF!</definedName>
    <definedName name="PAGE3A">#REF!</definedName>
    <definedName name="PAGE4">#REF!</definedName>
    <definedName name="PAGE4A">#REF!</definedName>
    <definedName name="PAGE5">#REF!</definedName>
    <definedName name="PAGE6">#REF!</definedName>
    <definedName name="PAGE7">#REF!</definedName>
    <definedName name="PAGE8">#REF!</definedName>
    <definedName name="PAGE9">#REF!</definedName>
    <definedName name="PageA">#REF!</definedName>
    <definedName name="PageB">#REF!</definedName>
    <definedName name="PageC">#REF!</definedName>
    <definedName name="PAYROLL">#REF!</definedName>
    <definedName name="pctHW">[48]Input!$M$24</definedName>
    <definedName name="pctSWExp">[48]Input!$M$26</definedName>
    <definedName name="pctTraining">[48]Input!$M$25</definedName>
    <definedName name="pe">[10]Print!$A$2</definedName>
    <definedName name="PEAK">#N/A</definedName>
    <definedName name="PED">#REF!</definedName>
    <definedName name="PEOPLE">#REF!</definedName>
    <definedName name="PER">#REF!</definedName>
    <definedName name="Permanent_Differences_CPM">#REF!</definedName>
    <definedName name="PF">'[26]C. Input'!$F$35</definedName>
    <definedName name="PF_EAI">'[26]C. Input'!$I$35</definedName>
    <definedName name="PF_EGSI">'[26]C. Input'!$L$35</definedName>
    <definedName name="PF_ELI">'[26]C. Input'!$O$35</definedName>
    <definedName name="PF_EMI">'[26]C. Input'!$R$35</definedName>
    <definedName name="PF_ENOI">'[26]C. Input'!$X$35</definedName>
    <definedName name="PG3A">#REF!</definedName>
    <definedName name="PGAUG">#REF!</definedName>
    <definedName name="pgprct">'[29]Percent Read YTD '!#REF!</definedName>
    <definedName name="PGPSA">#REF!</definedName>
    <definedName name="Phase">'[10]Macro Tables'!$F$21</definedName>
    <definedName name="PHASE_HELP">#REF!</definedName>
    <definedName name="Pipe___Proc_Growth_YR_2003">#REF!</definedName>
    <definedName name="Pipe___Proc_Growth_YR_2004">#REF!</definedName>
    <definedName name="Pipe___Proc_Growth_YR_2005">#REF!</definedName>
    <definedName name="Pipe___Proc_Growth_YR_2006">#REF!</definedName>
    <definedName name="Pipe___Proc_Growth_YR_2007">#REF!</definedName>
    <definedName name="Pipe___Proc_Growth_YR_2008">#REF!</definedName>
    <definedName name="Pipe2003">#REF!</definedName>
    <definedName name="Pipe2004">#REF!</definedName>
    <definedName name="Pipe2005">#REF!</definedName>
    <definedName name="Pipe2006">#REF!</definedName>
    <definedName name="Pipe2007">#REF!</definedName>
    <definedName name="Pipe2008">#REF!</definedName>
    <definedName name="Pipeline___Processing_Group">#REF!</definedName>
    <definedName name="Pipeline_Eliminations">#REF!</definedName>
    <definedName name="Pipeline_Eliminations_YR_2005">'[35]Aday IS EG Subs'!#REF!</definedName>
    <definedName name="Pipeline_Eliminations_YR_2006">'[35]Aday IS EG Subs'!#REF!</definedName>
    <definedName name="Pipeline_Eliminations_YR_2007">'[35]Aday IS EG Subs'!#REF!</definedName>
    <definedName name="Pipeline_Eliminations_YR_2008">'[35]Aday IS EG Subs'!#REF!</definedName>
    <definedName name="Pipeline_Parent">#REF!</definedName>
    <definedName name="Pipeline_Parent_YR_2005">'[35]Aday IS EG Subs'!#REF!</definedName>
    <definedName name="Pipeline_Parent_YR_2006">'[35]Aday IS EG Subs'!#REF!</definedName>
    <definedName name="Pipeline_Parent_YR_2007">'[35]Aday IS EG Subs'!#REF!</definedName>
    <definedName name="Pipeline_Parent_YR_2008">'[35]Aday IS EG Subs'!#REF!</definedName>
    <definedName name="PK_1">#N/A</definedName>
    <definedName name="pla">#REF!</definedName>
    <definedName name="PLACE_HOLD">#REF!</definedName>
    <definedName name="Plant___Equipment_Expenditures">#REF!</definedName>
    <definedName name="PLTDEC00">[81]PLTSTM!#REF!</definedName>
    <definedName name="PLTDECTK">[82]PLTSTM!#REF!</definedName>
    <definedName name="Portland_Pipeline">#REF!</definedName>
    <definedName name="Portland_Pipeline_YR_2005">'[35]Aday IS EG Subs'!#REF!</definedName>
    <definedName name="Portland_Pipeline_YR_2006">'[35]Aday IS EG Subs'!#REF!</definedName>
    <definedName name="Portland_Pipeline_YR_2007">'[35]Aday IS EG Subs'!#REF!</definedName>
    <definedName name="Portland_Pipeline_YR_2008">'[35]Aday IS EG Subs'!#REF!</definedName>
    <definedName name="post_fossil">[41]Assumptions!$E$59</definedName>
    <definedName name="PP_E_Book_Gain__Loss">#REF!</definedName>
    <definedName name="PP_E_Sold_Book_Basis">#REF!</definedName>
    <definedName name="PP_E_Sold_Gross_Proceeds">#REF!</definedName>
    <definedName name="PP_E_Sold_Tax_Basis">#REF!</definedName>
    <definedName name="PP_E_Tax_Gain__Loss">#REF!</definedName>
    <definedName name="PPA">[25]Assumptions!$E$38</definedName>
    <definedName name="PPLT">'[26]C. Input'!$F$152</definedName>
    <definedName name="PPT">'[26]C. Input'!$F$244</definedName>
    <definedName name="PR">'[26]C. Input'!$F$25</definedName>
    <definedName name="PRDSUM">#REF!</definedName>
    <definedName name="Preferred__QUIDS___Convertibles">#REF!</definedName>
    <definedName name="Preferred_Debt___Convertible_Equity">#REF!</definedName>
    <definedName name="Preferred_Dividends_Payable">#REF!</definedName>
    <definedName name="Preferred_Equity">#REF!</definedName>
    <definedName name="Preferred_Expense">#REF!</definedName>
    <definedName name="Preferred_Expense_CPM">#REF!</definedName>
    <definedName name="Preferred_Financing_CPM">#REF!</definedName>
    <definedName name="Preferred_Securities">#REF!</definedName>
    <definedName name="Preferred_Securities_CPM">#REF!</definedName>
    <definedName name="Prepaid_Pension_Assets">#REF!</definedName>
    <definedName name="Prepaid_Pensions">#REF!</definedName>
    <definedName name="Prepaid_Property_Taxes">#REF!</definedName>
    <definedName name="presentation">#REF!</definedName>
    <definedName name="PRESENTATION_PG_1">#REF!</definedName>
    <definedName name="Pretax_Book__Gain__Loss_CPM">#REF!</definedName>
    <definedName name="Pretax_Income_CPM">#REF!</definedName>
    <definedName name="PreTaxDebt">'[41]MTC Return'!$F$18</definedName>
    <definedName name="PRINT">#REF!</definedName>
    <definedName name="Print.selection.print">#REF!</definedName>
    <definedName name="PRINT_1">#REF!</definedName>
    <definedName name="PRINT_2">#REF!</definedName>
    <definedName name="PRINT_3">#REF!</definedName>
    <definedName name="Print_99_IS">'[75]2nd qtr 2000'!$D$1:$I$58,'[75]2nd qtr 2000'!$N$1:$T$58,'[75]2nd qtr 2000'!$AA$1:$AH$57</definedName>
    <definedName name="_xlnm.Print_Area" localSheetId="20">'11- Depr Rates'!$A$1:$E$48</definedName>
    <definedName name="_xlnm.Print_Area" localSheetId="1">'1A - ADIT Summary'!$A$1:$S$213</definedName>
    <definedName name="_xlnm.Print_Area" localSheetId="3">'1C - ADIT BOY'!$A:$L</definedName>
    <definedName name="_xlnm.Print_Area" localSheetId="4">'1D - ADIT Rate Base Adjustment'!$A:$S</definedName>
    <definedName name="_xlnm.Print_Area" localSheetId="5">'1E - EDIT Amortization'!$A:$T</definedName>
    <definedName name="_xlnm.Print_Area" localSheetId="6">'1F - ADIT Remeasurement'!$A:$AI</definedName>
    <definedName name="_xlnm.Print_Area" localSheetId="7">'2 - Other Tax'!$A$1:$H$71</definedName>
    <definedName name="_xlnm.Print_Area" localSheetId="12">'5 - Cost Support'!$A$1:$Q$281</definedName>
    <definedName name="_xlnm.Print_Area" localSheetId="0">'ATT H-2A'!$A$1:$H$374</definedName>
    <definedName name="_xlnm.Print_Area" localSheetId="10">'Exh F - AA-BL Items'!$A$4:$Q$424</definedName>
    <definedName name="_xlnm.Print_Area">#REF!</definedName>
    <definedName name="Print_Area_1">#REF!</definedName>
    <definedName name="Print_Area_MI">#REF!</definedName>
    <definedName name="Print_Area_MI.1">#REF!</definedName>
    <definedName name="Print_Area2">#REF!</definedName>
    <definedName name="PRINT_BUDGET">#REF!</definedName>
    <definedName name="PRINT_SET_UP">#REF!</definedName>
    <definedName name="Print_TFI_use">'[83]TFI use'!$A$1:$P$40,'[83]TFI use'!$A$42:$P$65,'[83]TFI use'!$A$67:$R$84</definedName>
    <definedName name="_xlnm.Print_Titles" localSheetId="1">'1A - ADIT Summary'!$1:$6</definedName>
    <definedName name="_xlnm.Print_Titles" localSheetId="12">'5 - Cost Support'!$1:$3</definedName>
    <definedName name="_xlnm.Print_Titles" localSheetId="15">'7 - Cap Add WS'!$A:$B</definedName>
    <definedName name="_xlnm.Print_Titles" localSheetId="0">'ATT H-2A'!$A:$G</definedName>
    <definedName name="_xlnm.Print_Titles" localSheetId="9">'Exh E - Cap Add Worksheet'!$A:$B</definedName>
    <definedName name="Print_Titles_MI">'[84]DACTIVE$'!$A$1:$IV$4,'[84]DACTIVE$'!$A$1:$A$65536</definedName>
    <definedName name="PRINT2">#REF!</definedName>
    <definedName name="printarea">#REF!</definedName>
    <definedName name="PrintareaDec">'[85]kWh-Mcf'!$E$97,'[85]kWh-Mcf'!$A$81:$E$118,'[85]kWh-Mcf'!$AM$86:$AO$118</definedName>
    <definedName name="PRINTFILE">#REF!</definedName>
    <definedName name="printyearfrom">#REF!</definedName>
    <definedName name="printyearto">#REF!</definedName>
    <definedName name="PRIOR">[19]DEPR96!#REF!</definedName>
    <definedName name="Prior_Plan_Results">#REF!</definedName>
    <definedName name="Prior_Plan_Results_Year_2">#REF!</definedName>
    <definedName name="Prior_Plan_Results_Year_3">#REF!</definedName>
    <definedName name="Prior_Plan_Sensitivity">#REF!</definedName>
    <definedName name="Prior_Plan_Sensitivity_Year_2">#REF!</definedName>
    <definedName name="Prior_Plan_Sensitivity_Year_3">#REF!</definedName>
    <definedName name="prior_year_fuel_adj">'[28]Input Page'!$G$30</definedName>
    <definedName name="Prnt_Area">#REF!</definedName>
    <definedName name="Proc2003">#REF!</definedName>
    <definedName name="Proc2004">#REF!</definedName>
    <definedName name="Proc2005">#REF!</definedName>
    <definedName name="Proc2006">#REF!</definedName>
    <definedName name="Proc2007">#REF!</definedName>
    <definedName name="Proc2008">#REF!</definedName>
    <definedName name="Proceeds_from_Sale_of_Assets">#REF!</definedName>
    <definedName name="Proceeds_from_Sale_of_Assets_CPM">#REF!</definedName>
    <definedName name="process">#REF!</definedName>
    <definedName name="processcolumn">#REF!</definedName>
    <definedName name="Processing_Plants">#REF!</definedName>
    <definedName name="Processing_Plants_YR_2005">'[35]Aday IS EG Subs'!#REF!</definedName>
    <definedName name="Processing_Plants_YR_2006">'[35]Aday IS EG Subs'!#REF!</definedName>
    <definedName name="Processing_Plants_YR_2007">'[35]Aday IS EG Subs'!#REF!</definedName>
    <definedName name="Processing_Plants_YR_2008">'[35]Aday IS EG Subs'!#REF!</definedName>
    <definedName name="PROD">[19]DEPR96!#REF!</definedName>
    <definedName name="prod_depr">'[37]Input Page'!$E$17</definedName>
    <definedName name="Prod_Num">'[78]Income Statement'!#REF!</definedName>
    <definedName name="profitPerCust">[48]Input!#REF!</definedName>
    <definedName name="PROJ_WOTextLen">#REF!</definedName>
    <definedName name="Projection">'[30]Appendix A'!$H$7</definedName>
    <definedName name="PROPERTY">#REF!</definedName>
    <definedName name="Property___Equipment">#REF!</definedName>
    <definedName name="Property___Other_Tax_CPM">#REF!</definedName>
    <definedName name="Property__Plant___Equipment">#REF!</definedName>
    <definedName name="Property__Plant___Equipment___Net">#REF!</definedName>
    <definedName name="Property_and_Equipment">#REF!</definedName>
    <definedName name="Property_and_Equipment_Total">#REF!</definedName>
    <definedName name="Property_Taxes_Assessed_to_Future_Periods">#REF!</definedName>
    <definedName name="Property_Under_Capital_Leases">#REF!</definedName>
    <definedName name="PRT_COMPARE">#REF!</definedName>
    <definedName name="PRT_GR">#REF!</definedName>
    <definedName name="PRT_GRAPH_RTN">#REF!</definedName>
    <definedName name="PRT_GRAPHS">#REF!</definedName>
    <definedName name="PRT_GRAPHS?">#REF!</definedName>
    <definedName name="PRT_GRPH_1">#REF!</definedName>
    <definedName name="PRT_GRPH_10">#REF!</definedName>
    <definedName name="PRT_GRPH_11">#REF!</definedName>
    <definedName name="PRT_GRPH_12">#REF!</definedName>
    <definedName name="PRT_GRPH_2">#REF!</definedName>
    <definedName name="PRT_GRPH_3">#REF!</definedName>
    <definedName name="PRT_GRPH_4">#REF!</definedName>
    <definedName name="PRT_GRPH_5">#REF!</definedName>
    <definedName name="PRT_GRPH_6">#REF!</definedName>
    <definedName name="PRT_GRPH_7">#REF!</definedName>
    <definedName name="PRT_GRPH_8">#REF!</definedName>
    <definedName name="PRT_GRPH_9">#REF!</definedName>
    <definedName name="PRT_MODEL">#REF!</definedName>
    <definedName name="PRT_QRES">#REF!</definedName>
    <definedName name="PRT_REPORT_RTN">#REF!</definedName>
    <definedName name="PRT_REPORTS">#REF!</definedName>
    <definedName name="PRT_REPORTS?">#REF!</definedName>
    <definedName name="PRT_RESET">#REF!</definedName>
    <definedName name="PSLJ8LG">#N/A</definedName>
    <definedName name="PSOKI6">#N/A</definedName>
    <definedName name="PTX">[19]DEPR96!#REF!</definedName>
    <definedName name="PTXA">[19]DEPR96!#REF!</definedName>
    <definedName name="PTXC">[19]DEPR96!#REF!</definedName>
    <definedName name="PTXDATE">#REF!</definedName>
    <definedName name="PTXYRS">[19]DEPR96!#REF!</definedName>
    <definedName name="Purchase_Accounting_Reclass">#REF!</definedName>
    <definedName name="Purchase_Accounting_YR_2005">'[35]Aday IS DECo &amp; Other'!#REF!</definedName>
    <definedName name="Purchase_Accounting_YR_2006">'[35]Aday IS DECo &amp; Other'!#REF!</definedName>
    <definedName name="Purchase_Accounting_YR_2007">'[35]Aday IS DECo &amp; Other'!#REF!</definedName>
    <definedName name="Purchase_Accounting_YR_2008">'[35]Aday IS DECo &amp; Other'!#REF!</definedName>
    <definedName name="PXAG">'[26]C. Input'!$F$185</definedName>
    <definedName name="PXAG_561">'[26]C. Input'!#REF!</definedName>
    <definedName name="PXAG_EAI">'[26]C. Input'!#REF!</definedName>
    <definedName name="PXAG_EGSI">'[26]C. Input'!#REF!</definedName>
    <definedName name="PXAG_ELI">'[26]C. Input'!#REF!</definedName>
    <definedName name="PXAG_EMI">'[26]C. Input'!#REF!</definedName>
    <definedName name="PXAG_ENOI">'[26]C. Input'!#REF!</definedName>
    <definedName name="PXAGBAD">'[26]C. Input'!#REF!</definedName>
    <definedName name="PYTX">'[26]C. Input'!$F$220</definedName>
    <definedName name="Q">#REF!</definedName>
    <definedName name="QCDATA">#REF!</definedName>
    <definedName name="QCUTIN">#REF!</definedName>
    <definedName name="QES">'[10]Gross_Rec:QRE''s'!$B$53:$N$112</definedName>
    <definedName name="QRE_HELP">#REF!</definedName>
    <definedName name="QRE_MARGINS">#REF!</definedName>
    <definedName name="QRE_SUMMARY">'[10]QRE''s'!$A$7:$R$102</definedName>
    <definedName name="qryNVPWR2002">#REF!</definedName>
    <definedName name="qrySPPCO2002">#REF!</definedName>
    <definedName name="qryTab7_5">#REF!</definedName>
    <definedName name="Quarterly_Interest_Bearing_Debt__QUIDS">#REF!</definedName>
    <definedName name="Quarterly_Interest_Bearing_Debt__QUIDS__CPM">#REF!</definedName>
    <definedName name="query">'[86]Boston Edison'!$A$1:$M$3434</definedName>
    <definedName name="qw">{"'Metretek HTML'!$A$7:$W$42"}</definedName>
    <definedName name="RA">'[26]C. Input'!$F$343</definedName>
    <definedName name="RANGE">#REF!</definedName>
    <definedName name="Rate_Reduction_Factor">#REF!</definedName>
    <definedName name="Rate_Relief">#REF!</definedName>
    <definedName name="Rate_Relief_CPM">#REF!</definedName>
    <definedName name="rate100">#REF!</definedName>
    <definedName name="rate101">#REF!</definedName>
    <definedName name="rate102">#REF!</definedName>
    <definedName name="rate103">#REF!</definedName>
    <definedName name="rate90">[10]Model!$I$175</definedName>
    <definedName name="rate91">[10]Model!$J$175</definedName>
    <definedName name="rate92">[10]Model!$K$175</definedName>
    <definedName name="rate93">[10]Model!$L$175</definedName>
    <definedName name="rate94">[10]Model!$M$175</definedName>
    <definedName name="rate95">[10]Model!$N$175</definedName>
    <definedName name="rate96">[10]Model!$O$175</definedName>
    <definedName name="rate97">[10]Model!$P$175</definedName>
    <definedName name="rate98">[10]Model!$Q$175</definedName>
    <definedName name="rate99">#REF!</definedName>
    <definedName name="RawData">#REF!</definedName>
    <definedName name="reawreqw" localSheetId="19"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ECAP">#REF!</definedName>
    <definedName name="RECON">#REF!</definedName>
    <definedName name="RECONCILIATION">#REF!</definedName>
    <definedName name="_xlnm.Recorder">#REF!</definedName>
    <definedName name="reduced_credit">[10]Print!$I$22</definedName>
    <definedName name="reduced_credit_caption">[10]Print!$G$22</definedName>
    <definedName name="Regulatory_Assets">#REF!</definedName>
    <definedName name="Regulatory_Assets_CPM">#REF!</definedName>
    <definedName name="Regulatory_Liabilities">#REF!</definedName>
    <definedName name="Regulatory_Liabilities_CPM">#REF!</definedName>
    <definedName name="Removal_Costs">#REF!</definedName>
    <definedName name="REMOVAL1">#REF!</definedName>
    <definedName name="REPORT_BU">#REF!</definedName>
    <definedName name="REPORT_NAME">#REF!</definedName>
    <definedName name="REPORT_SELECT">#REF!</definedName>
    <definedName name="REPORT_TABLE">#REF!</definedName>
    <definedName name="REPORT_TITLE">#REF!</definedName>
    <definedName name="REQUEST_BU">#REF!</definedName>
    <definedName name="REQUEST_BU_DESC">#REF!</definedName>
    <definedName name="Required_Supplemental_Data">#REF!</definedName>
    <definedName name="RES_CPB">#REF!</definedName>
    <definedName name="RESALE_CUSTOMERS">#REF!</definedName>
    <definedName name="RESALE_LINES">#REF!</definedName>
    <definedName name="RESERVE">#REF!</definedName>
    <definedName name="RESET">#REF!</definedName>
    <definedName name="RESET_SENS_FACT">#REF!</definedName>
    <definedName name="respc">'[87]Employee Headcount'!$N$6:$S$803</definedName>
    <definedName name="Restricted_Cash">#REF!</definedName>
    <definedName name="Restricted_Cash_Account">#REF!</definedName>
    <definedName name="Results">#REF!</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tained_Earnings">#REF!</definedName>
    <definedName name="RETIRE">#REF!</definedName>
    <definedName name="RETURN">#REF!</definedName>
    <definedName name="Return_on_Average_Equity">#REF!</definedName>
    <definedName name="Return_on_Average_Invested_Capital">#REF!</definedName>
    <definedName name="Return_on_Investment___Asset_Sales">#REF!</definedName>
    <definedName name="Revenue">#REF!</definedName>
    <definedName name="Revenue___Affiliate">#REF!</definedName>
    <definedName name="Revenue___External">#REF!</definedName>
    <definedName name="Revenue___Other">#REF!</definedName>
    <definedName name="Revenue_CPM">#REF!</definedName>
    <definedName name="Revenues">#REF!</definedName>
    <definedName name="RID">#REF!</definedName>
    <definedName name="right">OFFSET(!A1,0,1)</definedName>
    <definedName name="RLST">[19]DEPR96!#REF!</definedName>
    <definedName name="RPT_B">#REF!</definedName>
    <definedName name="RPT_G">#REF!</definedName>
    <definedName name="RPTX">#REF!</definedName>
    <definedName name="RRE">'[26]C. Input'!$F$207</definedName>
    <definedName name="rrrr" localSheetId="19" hidden="1">{#N/A,#N/A,FALSE,"O&amp;M by processes";#N/A,#N/A,FALSE,"Elec Act vs Bud";#N/A,#N/A,FALSE,"G&amp;A";#N/A,#N/A,FALSE,"BGS";#N/A,#N/A,FALSE,"Res Cost"}</definedName>
    <definedName name="rrrr" localSheetId="17" hidden="1">{#N/A,#N/A,FALSE,"O&amp;M by processes";#N/A,#N/A,FALSE,"Elec Act vs Bud";#N/A,#N/A,FALSE,"G&amp;A";#N/A,#N/A,FALSE,"BGS";#N/A,#N/A,FALSE,"Res Cost"}</definedName>
    <definedName name="rrrr" localSheetId="18" hidden="1">{#N/A,#N/A,FALSE,"O&amp;M by processes";#N/A,#N/A,FALSE,"Elec Act vs Bud";#N/A,#N/A,FALSE,"G&amp;A";#N/A,#N/A,FALSE,"BGS";#N/A,#N/A,FALSE,"Res Cost"}</definedName>
    <definedName name="rrrr" hidden="1">{#N/A,#N/A,FALSE,"O&amp;M by processes";#N/A,#N/A,FALSE,"Elec Act vs Bud";#N/A,#N/A,FALSE,"G&amp;A";#N/A,#N/A,FALSE,"BGS";#N/A,#N/A,FALSE,"Res Cost"}</definedName>
    <definedName name="RSHCust">'[88]Chart6-8 data'!#REF!</definedName>
    <definedName name="RSUM">#REF!</definedName>
    <definedName name="RTT">#REF!</definedName>
    <definedName name="RTX">'[26]C. Input'!$F$222</definedName>
    <definedName name="RunDateTime">#REF!</definedName>
    <definedName name="S">'[26]C. Input'!$F$76</definedName>
    <definedName name="sample1">#REF!</definedName>
    <definedName name="Sample2">#REF!</definedName>
    <definedName name="SAPBEXdnldView">"467GDHUY063FE1Q3S2Y9KSMQ8"</definedName>
    <definedName name="SAPBEXdnldView_1">"467GDHUY063FE1Q3S2Y9KSMQ8"</definedName>
    <definedName name="SAPBEXhrIndnt">"Wide"</definedName>
    <definedName name="SAPBEXrevision">1</definedName>
    <definedName name="SAPBEXsysID">"BWP"</definedName>
    <definedName name="SAPBEXwbID">"4AO3M5394FE1TJAHPAPP5YWL5"</definedName>
    <definedName name="SAPsysID">"708C5W7SBKP804JT78WJ0JNKI"</definedName>
    <definedName name="SAPwbID">"ARS"</definedName>
    <definedName name="saSAsa" localSheetId="19"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BU_SHEET_HELP">#REF!</definedName>
    <definedName name="SCD">#REF!</definedName>
    <definedName name="Schedule_CC1">[10]Model!$A$1:$IV$75</definedName>
    <definedName name="Schedule_CC2">[10]Model!$A$76:$IV$151</definedName>
    <definedName name="Schedule_CC3">[10]Model!$A$152:$IV$207</definedName>
    <definedName name="SCN">#REF!</definedName>
    <definedName name="sdf" localSheetId="19"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19"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localSheetId="19"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localSheetId="19"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9"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localSheetId="19"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ection_29_Tax_Credits">#REF!</definedName>
    <definedName name="sectionNames">#REF!</definedName>
    <definedName name="SECUR_GI">'[26]C. Input'!$F$353</definedName>
    <definedName name="SECUR_IS">'[26]C. Input'!$F$357</definedName>
    <definedName name="SECUR_KR">'[26]C. Input'!$F$349</definedName>
    <definedName name="Securitization_Bonds">#REF!</definedName>
    <definedName name="Securitized_Bonds">#REF!</definedName>
    <definedName name="Securitized_Bonds_CPM">#REF!</definedName>
    <definedName name="Securitized_Regulatory_Assets">#REF!</definedName>
    <definedName name="SELECT">#N/A</definedName>
    <definedName name="SENS_DATA_RTN">#REF!</definedName>
    <definedName name="SENS_MESSAGE">#REF!</definedName>
    <definedName name="SENS_NET_CREDIT">[10]Sens_Model!$E$193</definedName>
    <definedName name="SEP">#N/A</definedName>
    <definedName name="SEPT">#REF!</definedName>
    <definedName name="September09Billed" localSheetId="19" hidden="1">{#N/A,#N/A,FALSE,"Monthly SAIFI";#N/A,#N/A,FALSE,"Yearly SAIFI";#N/A,#N/A,FALSE,"Monthly CAIDI";#N/A,#N/A,FALSE,"Yearly CAIDI";#N/A,#N/A,FALSE,"Monthly SAIDI";#N/A,#N/A,FALSE,"Yearly SAIDI";#N/A,#N/A,FALSE,"Monthly MAIFI";#N/A,#N/A,FALSE,"Yearly MAIFI";#N/A,#N/A,FALSE,"Monthly Cust &gt;=4 Int"}</definedName>
    <definedName name="September09Billed" hidden="1">{#N/A,#N/A,FALSE,"Monthly SAIFI";#N/A,#N/A,FALSE,"Yearly SAIFI";#N/A,#N/A,FALSE,"Monthly CAIDI";#N/A,#N/A,FALSE,"Yearly CAIDI";#N/A,#N/A,FALSE,"Monthly SAIDI";#N/A,#N/A,FALSE,"Yearly SAIDI";#N/A,#N/A,FALSE,"Monthly MAIFI";#N/A,#N/A,FALSE,"Yearly MAIFI";#N/A,#N/A,FALSE,"Monthly Cust &gt;=4 Int"}</definedName>
    <definedName name="SEVEN">#N/A</definedName>
    <definedName name="SFC">#REF!</definedName>
    <definedName name="SFD">#REF!</definedName>
    <definedName name="sffsfa" localSheetId="19"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localSheetId="19"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FV">#REF!</definedName>
    <definedName name="shedulecc1">[10]Model!$A$1:$IV$68</definedName>
    <definedName name="Sheet1" localSheetId="19"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eet1NvsInstanceHook">Collapse_Columns</definedName>
    <definedName name="shit" hidden="1">{"PRINT",#N/A,TRUE,"APPA";"PRINT",#N/A,TRUE,"APS";"PRINT",#N/A,TRUE,"BHPL";"PRINT",#N/A,TRUE,"BHPL2";"PRINT",#N/A,TRUE,"CDWR";"PRINT",#N/A,TRUE,"EWEB";"PRINT",#N/A,TRUE,"LADWP";"PRINT",#N/A,TRUE,"NEVBASE"}</definedName>
    <definedName name="shiva" localSheetId="19" hidden="1">{#N/A,#N/A,FALSE,"O&amp;M by processes";#N/A,#N/A,FALSE,"Elec Act vs Bud";#N/A,#N/A,FALSE,"G&amp;A";#N/A,#N/A,FALSE,"BGS";#N/A,#N/A,FALSE,"Res Cost"}</definedName>
    <definedName name="shiva" localSheetId="17" hidden="1">{#N/A,#N/A,FALSE,"O&amp;M by processes";#N/A,#N/A,FALSE,"Elec Act vs Bud";#N/A,#N/A,FALSE,"G&amp;A";#N/A,#N/A,FALSE,"BGS";#N/A,#N/A,FALSE,"Res Cost"}</definedName>
    <definedName name="shiva" localSheetId="18" hidden="1">{#N/A,#N/A,FALSE,"O&amp;M by processes";#N/A,#N/A,FALSE,"Elec Act vs Bud";#N/A,#N/A,FALSE,"G&amp;A";#N/A,#N/A,FALSE,"BGS";#N/A,#N/A,FALSE,"Res Cost"}</definedName>
    <definedName name="shiva" hidden="1">{#N/A,#N/A,FALSE,"O&amp;M by processes";#N/A,#N/A,FALSE,"Elec Act vs Bud";#N/A,#N/A,FALSE,"G&amp;A";#N/A,#N/A,FALSE,"BGS";#N/A,#N/A,FALSE,"Res Cost"}</definedName>
    <definedName name="Short_Term_Borrowings">#REF!</definedName>
    <definedName name="Short_Term_Debt">#REF!</definedName>
    <definedName name="SIX">#N/A</definedName>
    <definedName name="sixthyear">#REF!</definedName>
    <definedName name="slldk" localSheetId="19"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o._Missouri">#REF!</definedName>
    <definedName name="So._Missouri_YR_2005">'[35]Aday IS EG Subs'!#REF!</definedName>
    <definedName name="So._Missouri_YR_2006">'[35]Aday IS EG Subs'!#REF!</definedName>
    <definedName name="So._Missouri_YR_2007">'[35]Aday IS EG Subs'!#REF!</definedName>
    <definedName name="So._Missouri_YR_2008">'[35]Aday IS EG Subs'!#REF!</definedName>
    <definedName name="solver_adj" localSheetId="0" hidden="1">'ATT H-2A'!#REF!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lin" hidden="1">0</definedName>
    <definedName name="solver_neg" localSheetId="0" hidden="1">2</definedName>
    <definedName name="solver_num" localSheetId="0" hidden="1">0</definedName>
    <definedName name="solver_num" hidden="1">0</definedName>
    <definedName name="solver_nwt" localSheetId="0" hidden="1">1</definedName>
    <definedName name="solver_opt" localSheetId="19" hidden="1">#REF!</definedName>
    <definedName name="solver_opt" localSheetId="18" hidden="1">#REF!</definedName>
    <definedName name="solver_opt" localSheetId="0" hidden="1">'ATT H-2A'!#REF!</definedName>
    <definedName name="solver_opt" hidden="1">#REF!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typ" hidden="1">1</definedName>
    <definedName name="solver_val" localSheetId="0" hidden="1">981598</definedName>
    <definedName name="solver_val" hidden="1">0</definedName>
    <definedName name="SoMo2003">#REF!</definedName>
    <definedName name="SoMo2004">#REF!</definedName>
    <definedName name="SoMo2005">#REF!</definedName>
    <definedName name="SoMo2006">#REF!</definedName>
    <definedName name="SoMo2007">#REF!</definedName>
    <definedName name="SoMo2008">#REF!</definedName>
    <definedName name="SORT">#N/A</definedName>
    <definedName name="SOSMIGR">#REF!</definedName>
    <definedName name="SOSMIGRDETAIL">#REF!</definedName>
    <definedName name="SPACE">#N/A</definedName>
    <definedName name="Spot_Purchases_and_Tailgate">#REF!</definedName>
    <definedName name="SPOTE_04">#REF!</definedName>
    <definedName name="sr00">#REF!</definedName>
    <definedName name="sradj00">#REF!</definedName>
    <definedName name="sradj01">#REF!</definedName>
    <definedName name="sradj02">#REF!</definedName>
    <definedName name="sradj03">#REF!</definedName>
    <definedName name="sradj90">#REF!</definedName>
    <definedName name="sradj91">#REF!</definedName>
    <definedName name="sradj92">#REF!</definedName>
    <definedName name="sradj93">#REF!</definedName>
    <definedName name="sradj94">#REF!</definedName>
    <definedName name="sradj95">#REF!</definedName>
    <definedName name="sradj96">#REF!</definedName>
    <definedName name="sradj97">#REF!</definedName>
    <definedName name="sradj98">#REF!</definedName>
    <definedName name="sradj99">#REF!</definedName>
    <definedName name="ssssssssss">{"'Metretek HTML'!$A$7:$W$42"}</definedName>
    <definedName name="ST">#REF!</definedName>
    <definedName name="START">#REF!</definedName>
    <definedName name="start00">#REF!</definedName>
    <definedName name="start01">#REF!</definedName>
    <definedName name="start02">#REF!</definedName>
    <definedName name="start03">#REF!</definedName>
    <definedName name="start1">#REF!</definedName>
    <definedName name="start84">'[10]QRE''s'!$D$8</definedName>
    <definedName name="start85">'[10]QRE''s'!$E$8</definedName>
    <definedName name="start86">'[10]QRE''s'!$F$8</definedName>
    <definedName name="start87">'[10]QRE''s'!$G$8</definedName>
    <definedName name="start88">'[10]QRE''s'!$H$8</definedName>
    <definedName name="start89">'[10]QRE''s'!$I$8</definedName>
    <definedName name="start90">'[10]QRE''s'!$J$8</definedName>
    <definedName name="start91">'[10]QRE''s'!$K$8</definedName>
    <definedName name="start92">'[10]QRE''s'!$L$8</definedName>
    <definedName name="start93">'[10]QRE''s'!$M$8</definedName>
    <definedName name="start94">'[10]QRE''s'!$N$8</definedName>
    <definedName name="start95">'[10]QRE''s'!$O$8</definedName>
    <definedName name="start96">'[10]QRE''s'!$P$8</definedName>
    <definedName name="start97">'[10]QRE''s'!$Q$8</definedName>
    <definedName name="start98">'[10]QRE''s'!$R$8</definedName>
    <definedName name="start99">#REF!</definedName>
    <definedName name="STARTCR">#REF!</definedName>
    <definedName name="STARTDR">#REF!</definedName>
    <definedName name="State">[89]List!$A$2:$A$53</definedName>
    <definedName name="StateDef">#REF!</definedName>
    <definedName name="stats">#REF!</definedName>
    <definedName name="statsrevised" localSheetId="19" hidden="1">{#N/A,#N/A,FALSE,"O&amp;M by processes";#N/A,#N/A,FALSE,"Elec Act vs Bud";#N/A,#N/A,FALSE,"G&amp;A";#N/A,#N/A,FALSE,"BGS";#N/A,#N/A,FALSE,"Res Cost"}</definedName>
    <definedName name="statsrevised" localSheetId="17" hidden="1">{#N/A,#N/A,FALSE,"O&amp;M by processes";#N/A,#N/A,FALSE,"Elec Act vs Bud";#N/A,#N/A,FALSE,"G&amp;A";#N/A,#N/A,FALSE,"BGS";#N/A,#N/A,FALSE,"Res Cost"}</definedName>
    <definedName name="statsrevised" localSheetId="18" hidden="1">{#N/A,#N/A,FALSE,"O&amp;M by processes";#N/A,#N/A,FALSE,"Elec Act vs Bud";#N/A,#N/A,FALSE,"G&amp;A";#N/A,#N/A,FALSE,"BGS";#N/A,#N/A,FALSE,"Res Cost"}</definedName>
    <definedName name="statsrevised" hidden="1">{#N/A,#N/A,FALSE,"O&amp;M by processes";#N/A,#N/A,FALSE,"Elec Act vs Bud";#N/A,#N/A,FALSE,"G&amp;A";#N/A,#N/A,FALSE,"BGS";#N/A,#N/A,FALSE,"Res Cost"}</definedName>
    <definedName name="STILL1040">'[90]Addt''l 1040 Exclusions'!$A$5:$U$44</definedName>
    <definedName name="STnabri">#REF!</definedName>
    <definedName name="Stor2003">#REF!</definedName>
    <definedName name="Stor2004">#REF!</definedName>
    <definedName name="Stor2005">#REF!</definedName>
    <definedName name="Stor2006">#REF!</definedName>
    <definedName name="Stor2007">#REF!</definedName>
    <definedName name="Stor2008">#REF!</definedName>
    <definedName name="Storage_Growth_YR_2003">#REF!</definedName>
    <definedName name="Storage_Growth_YR_2004">#REF!</definedName>
    <definedName name="Storage_Growth_YR_2005">#REF!</definedName>
    <definedName name="Storage_Growth_YR_2006">#REF!</definedName>
    <definedName name="Storage_Growth_YR_2007">#REF!</definedName>
    <definedName name="Storage_Growth_YR_2008">#REF!</definedName>
    <definedName name="store_cap">'[37]Input Page'!$E$9</definedName>
    <definedName name="store_total">'[37]Input Page'!$E$10</definedName>
    <definedName name="strat1">#REF!</definedName>
    <definedName name="STsai">#REF!</definedName>
    <definedName name="STscorp">#REF!</definedName>
    <definedName name="STseeds">#REF!</definedName>
    <definedName name="STsfc">#REF!</definedName>
    <definedName name="STtmri">#REF!</definedName>
    <definedName name="STzap">#REF!</definedName>
    <definedName name="Sub_Total_Current_Debt">#REF!</definedName>
    <definedName name="Sub_Total_Current_Liabilities_excl_Debt">#REF!</definedName>
    <definedName name="SUBTITLE">#N/A</definedName>
    <definedName name="Subtotal">#REF!</definedName>
    <definedName name="Subtotal_Capital_Investments">#REF!</definedName>
    <definedName name="Subtotal_Common_Equity_excl_OCI">#REF!</definedName>
    <definedName name="Subtotal_Current_Debt">#REF!</definedName>
    <definedName name="Subtotal_Current_Liabilities_excl._Debt">#REF!</definedName>
    <definedName name="Subtotal_Debt">#REF!</definedName>
    <definedName name="Subtotal_Energy_Res_Consol">#REF!</definedName>
    <definedName name="Subtotal_Energy_Res_Consol_YR_2005">'[35]Aday IS DECo &amp; Other'!#REF!</definedName>
    <definedName name="Subtotal_Energy_Res_Consol_YR_2006">'[35]Aday IS DECo &amp; Other'!#REF!</definedName>
    <definedName name="Subtotal_Energy_Res_Consol_YR_2007">'[35]Aday IS DECo &amp; Other'!#REF!</definedName>
    <definedName name="Subtotal_Energy_Res_Consol_YR_2008">'[35]Aday IS DECo &amp; Other'!#REF!</definedName>
    <definedName name="Subtotal_Equity">#REF!</definedName>
    <definedName name="Subtotal_Funds_from_Operations">#REF!</definedName>
    <definedName name="Subtotal_Funds_from_Operations_CPM">#REF!</definedName>
    <definedName name="Subtotal_Inventories">#REF!</definedName>
    <definedName name="Subtotal_Working_Capital_Changes_from_B_S">#REF!</definedName>
    <definedName name="Subtotal_Working_Capital_CPM">#REF!</definedName>
    <definedName name="SUMM_1">#REF!</definedName>
    <definedName name="SUMM_10">#REF!</definedName>
    <definedName name="SUMM_11">#REF!</definedName>
    <definedName name="SUMM_12">#REF!</definedName>
    <definedName name="SUMM_2">#REF!</definedName>
    <definedName name="SUMM_3">#REF!</definedName>
    <definedName name="SUMM_4">#REF!</definedName>
    <definedName name="SUMM_5">#REF!</definedName>
    <definedName name="SUMM_6">#REF!</definedName>
    <definedName name="SUMM_7">#REF!</definedName>
    <definedName name="SUMM_8">#REF!</definedName>
    <definedName name="SUMM_9">#REF!</definedName>
    <definedName name="summary">#REF!</definedName>
    <definedName name="summary_caution">[10]Model!$A$202:$IV$207</definedName>
    <definedName name="SUMMARYC">#REF!</definedName>
    <definedName name="SUMMARYOFBOOKINCOME">#REF!</definedName>
    <definedName name="support" localSheetId="19" hidden="1">{#N/A,#N/A,FALSE,"O&amp;M by processes";#N/A,#N/A,FALSE,"Elec Act vs Bud";#N/A,#N/A,FALSE,"G&amp;A";#N/A,#N/A,FALSE,"BGS";#N/A,#N/A,FALSE,"Res Cost"}</definedName>
    <definedName name="support" localSheetId="17" hidden="1">{#N/A,#N/A,FALSE,"O&amp;M by processes";#N/A,#N/A,FALSE,"Elec Act vs Bud";#N/A,#N/A,FALSE,"G&amp;A";#N/A,#N/A,FALSE,"BGS";#N/A,#N/A,FALSE,"Res Cost"}</definedName>
    <definedName name="support" localSheetId="18" hidden="1">{#N/A,#N/A,FALSE,"O&amp;M by processes";#N/A,#N/A,FALSE,"Elec Act vs Bud";#N/A,#N/A,FALSE,"G&amp;A";#N/A,#N/A,FALSE,"BGS";#N/A,#N/A,FALSE,"Res Cost"}</definedName>
    <definedName name="support" hidden="1">{#N/A,#N/A,FALSE,"O&amp;M by processes";#N/A,#N/A,FALSE,"Elec Act vs Bud";#N/A,#N/A,FALSE,"G&amp;A";#N/A,#N/A,FALSE,"BGS";#N/A,#N/A,FALSE,"Res Cost"}</definedName>
    <definedName name="SUPPORTACT">'[3]Curr adj - depn basis diff'!#REF!</definedName>
    <definedName name="supporti" localSheetId="19" hidden="1">{#N/A,#N/A,FALSE,"O&amp;M by processes";#N/A,#N/A,FALSE,"Elec Act vs Bud";#N/A,#N/A,FALSE,"G&amp;A";#N/A,#N/A,FALSE,"BGS";#N/A,#N/A,FALSE,"Res Cost"}</definedName>
    <definedName name="supporti" localSheetId="17" hidden="1">{#N/A,#N/A,FALSE,"O&amp;M by processes";#N/A,#N/A,FALSE,"Elec Act vs Bud";#N/A,#N/A,FALSE,"G&amp;A";#N/A,#N/A,FALSE,"BGS";#N/A,#N/A,FALSE,"Res Cost"}</definedName>
    <definedName name="supporti" localSheetId="18" hidden="1">{#N/A,#N/A,FALSE,"O&amp;M by processes";#N/A,#N/A,FALSE,"Elec Act vs Bud";#N/A,#N/A,FALSE,"G&amp;A";#N/A,#N/A,FALSE,"BGS";#N/A,#N/A,FALSE,"Res Cost"}</definedName>
    <definedName name="supporti" hidden="1">{#N/A,#N/A,FALSE,"O&amp;M by processes";#N/A,#N/A,FALSE,"Elec Act vs Bud";#N/A,#N/A,FALSE,"G&amp;A";#N/A,#N/A,FALSE,"BGS";#N/A,#N/A,FALSE,"Res Cost"}</definedName>
    <definedName name="SUPPORTING_DATA_TO_UPLOAD">#REF!</definedName>
    <definedName name="SUT">#REF!</definedName>
    <definedName name="suz">'[14]BC 2 2005BC'!#REF!</definedName>
    <definedName name="Swap_Amort">'[41]Keystone Swap Amort Sched'!$A$1:$F$241</definedName>
    <definedName name="SWITCH">[16]Assump!#REF!</definedName>
    <definedName name="Syndeco_Realty">#REF!</definedName>
    <definedName name="Syndeco_Realty_YR_2005">'[35]Aday IS DECo &amp; Other'!#REF!</definedName>
    <definedName name="Syndeco_Realty_YR_2006">'[35]Aday IS DECo &amp; Other'!#REF!</definedName>
    <definedName name="Syndeco_Realty_YR_2007">'[35]Aday IS DECo &amp; Other'!#REF!</definedName>
    <definedName name="Syndeco_Realty_YR_2008">'[35]Aday IS DECo &amp; Other'!#REF!</definedName>
    <definedName name="Synfuel_Gain__Loss__CPM">#REF!</definedName>
    <definedName name="sysOpImprov">[48]Input!#REF!</definedName>
    <definedName name="sysOpYears">[48]Input!#REF!</definedName>
    <definedName name="t_and_d_exp">'[37]Input Page'!#REF!</definedName>
    <definedName name="TABLE">#REF!</definedName>
    <definedName name="TABLE_A">#REF!</definedName>
    <definedName name="TABLE_A2">#REF!</definedName>
    <definedName name="TABLE_B">#REF!</definedName>
    <definedName name="TABLE4_1">#REF!</definedName>
    <definedName name="TABLE4_2">#REF!</definedName>
    <definedName name="Tacx_Factor">[41]Assumptions!$E$52</definedName>
    <definedName name="tax_base_on_inc">'[37]Input Page'!$E$14</definedName>
    <definedName name="tax_basis">'[37]Input Page'!$E$18</definedName>
    <definedName name="Tax_Credits_CPM">#REF!</definedName>
    <definedName name="Tax_Rate">#REF!</definedName>
    <definedName name="Tax1997b">#REF!</definedName>
    <definedName name="TAXES">#REF!</definedName>
    <definedName name="Taxrate">'[91]Case study '!$C$28</definedName>
    <definedName name="TAXREMOV">#REF!</definedName>
    <definedName name="TBL1_3">#REF!</definedName>
    <definedName name="TBL13_5">#REF!</definedName>
    <definedName name="TBL5_7">#REF!</definedName>
    <definedName name="TBL9_11">#REF!</definedName>
    <definedName name="tblActivity_Key">#REF!</definedName>
    <definedName name="tblAssetBldg">#REF!</definedName>
    <definedName name="tblAssetBldgii">#REF!</definedName>
    <definedName name="tblCharts">'[10]Macro Tables'!$I$5:$I$16</definedName>
    <definedName name="tblHelp">'[10]Macro Tables'!$N$5:$N$16</definedName>
    <definedName name="tblReports">'[10]Macro Tables'!$B$5:$B$16</definedName>
    <definedName name="tblWorksheets">'[10]Macro Tables'!$E$5:$E$16</definedName>
    <definedName name="TDR_ITC">'[26]C. Input'!#REF!</definedName>
    <definedName name="TDR_TD">'[26]C. Input'!#REF!</definedName>
    <definedName name="TDRXS">'[26]C. Input'!$F$234</definedName>
    <definedName name="TDX">'[26]C. Input'!$F$304</definedName>
    <definedName name="TDX_TD">'[26]C. Input'!#REF!</definedName>
    <definedName name="TEFA">#REF!</definedName>
    <definedName name="Temp_Investment___Affiliate">#REF!</definedName>
    <definedName name="TEN">#N/A</definedName>
    <definedName name="TEQ">'[26]C. Input'!$F$277</definedName>
    <definedName name="TEST" localSheetId="19" hidden="1">{#N/A,#N/A,FALSE,"EMPPAY"}</definedName>
    <definedName name="TEST" localSheetId="17" hidden="1">{#N/A,#N/A,FALSE,"EMPPAY"}</definedName>
    <definedName name="TEST" localSheetId="18" hidden="1">{#N/A,#N/A,FALSE,"EMPPAY"}</definedName>
    <definedName name="test">{"'Metretek HTML'!$A$7:$W$42"}</definedName>
    <definedName name="TEST0">#REF!</definedName>
    <definedName name="TEST1">#REF!</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hidden="1">{"LBO Summary",#N/A,FALSE,"Summary"}</definedName>
    <definedName name="test12" hidden="1">{"assumptions",#N/A,FALSE,"Scenario 1";"valuation",#N/A,FALSE,"Scenario 1"}</definedName>
    <definedName name="test13" hidden="1">{"LBO Summary",#N/A,FALSE,"Summary"}</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HKEY">'[52]190100'!#REF!</definedName>
    <definedName name="TESTKEYS">#REF!</definedName>
    <definedName name="TESTVKEY">#REF!</definedName>
    <definedName name="TEXT">{"'Metretek HTML'!$A$7:$W$42"}</definedName>
    <definedName name="TextRefCopyRangeCount" hidden="1">1</definedName>
    <definedName name="thousand">1000</definedName>
    <definedName name="THREE">#N/A</definedName>
    <definedName name="TIM">[92]Comp!#REF!</definedName>
    <definedName name="Time" hidden="1">"b1"</definedName>
    <definedName name="TITLE">#REF!</definedName>
    <definedName name="TITLES">#REF!</definedName>
    <definedName name="TKW">'[26]C. Input'!$F$330</definedName>
    <definedName name="TKWS">'[26]C. Input'!#REF!</definedName>
    <definedName name="TL">'[26]C. Input'!$F$178</definedName>
    <definedName name="TL_561">'[26]C. Input'!#REF!</definedName>
    <definedName name="TLR_TST">'[26]A.2 PTP'!$P$91</definedName>
    <definedName name="TMRI">#REF!</definedName>
    <definedName name="Toggle">'[30]Appendix A'!$H$7</definedName>
    <definedName name="TOM">'[26]C. Input'!$F$270</definedName>
    <definedName name="TOM_EAI">'[26]C. Input'!#REF!</definedName>
    <definedName name="TOM_EGSI">'[26]C. Input'!#REF!</definedName>
    <definedName name="TOM_ELI">'[26]C. Input'!#REF!</definedName>
    <definedName name="TOM_EMI">'[26]C. Input'!#REF!</definedName>
    <definedName name="TOM_ENOI">'[26]C. Input'!#REF!</definedName>
    <definedName name="TOM_ICTC">'[26]C. Input'!#REF!</definedName>
    <definedName name="toma" localSheetId="19" hidden="1">{#N/A,#N/A,FALSE,"O&amp;M by processes";#N/A,#N/A,FALSE,"Elec Act vs Bud";#N/A,#N/A,FALSE,"G&amp;A";#N/A,#N/A,FALSE,"BGS";#N/A,#N/A,FALSE,"Res Cost"}</definedName>
    <definedName name="toma" localSheetId="17" hidden="1">{#N/A,#N/A,FALSE,"O&amp;M by processes";#N/A,#N/A,FALSE,"Elec Act vs Bud";#N/A,#N/A,FALSE,"G&amp;A";#N/A,#N/A,FALSE,"BGS";#N/A,#N/A,FALSE,"Res Cost"}</definedName>
    <definedName name="toma" localSheetId="18"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9" hidden="1">{#N/A,#N/A,FALSE,"O&amp;M by processes";#N/A,#N/A,FALSE,"Elec Act vs Bud";#N/A,#N/A,FALSE,"G&amp;A";#N/A,#N/A,FALSE,"BGS";#N/A,#N/A,FALSE,"Res Cost"}</definedName>
    <definedName name="tomb" localSheetId="17" hidden="1">{#N/A,#N/A,FALSE,"O&amp;M by processes";#N/A,#N/A,FALSE,"Elec Act vs Bud";#N/A,#N/A,FALSE,"G&amp;A";#N/A,#N/A,FALSE,"BGS";#N/A,#N/A,FALSE,"Res Cost"}</definedName>
    <definedName name="tomb" localSheetId="18"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9" hidden="1">{#N/A,#N/A,FALSE,"O&amp;M by processes";#N/A,#N/A,FALSE,"Elec Act vs Bud";#N/A,#N/A,FALSE,"G&amp;A";#N/A,#N/A,FALSE,"BGS";#N/A,#N/A,FALSE,"Res Cost"}</definedName>
    <definedName name="tomc" localSheetId="17" hidden="1">{#N/A,#N/A,FALSE,"O&amp;M by processes";#N/A,#N/A,FALSE,"Elec Act vs Bud";#N/A,#N/A,FALSE,"G&amp;A";#N/A,#N/A,FALSE,"BGS";#N/A,#N/A,FALSE,"Res Cost"}</definedName>
    <definedName name="tomc" localSheetId="18"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9" hidden="1">{#N/A,#N/A,FALSE,"O&amp;M by processes";#N/A,#N/A,FALSE,"Elec Act vs Bud";#N/A,#N/A,FALSE,"G&amp;A";#N/A,#N/A,FALSE,"BGS";#N/A,#N/A,FALSE,"Res Cost"}</definedName>
    <definedName name="tomd" localSheetId="17" hidden="1">{#N/A,#N/A,FALSE,"O&amp;M by processes";#N/A,#N/A,FALSE,"Elec Act vs Bud";#N/A,#N/A,FALSE,"G&amp;A";#N/A,#N/A,FALSE,"BGS";#N/A,#N/A,FALSE,"Res Cost"}</definedName>
    <definedName name="tomd" localSheetId="18"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9" hidden="1">{#N/A,#N/A,FALSE,"O&amp;M by processes";#N/A,#N/A,FALSE,"Elec Act vs Bud";#N/A,#N/A,FALSE,"G&amp;A";#N/A,#N/A,FALSE,"BGS";#N/A,#N/A,FALSE,"Res Cost"}</definedName>
    <definedName name="tomx" localSheetId="17" hidden="1">{#N/A,#N/A,FALSE,"O&amp;M by processes";#N/A,#N/A,FALSE,"Elec Act vs Bud";#N/A,#N/A,FALSE,"G&amp;A";#N/A,#N/A,FALSE,"BGS";#N/A,#N/A,FALSE,"Res Cost"}</definedName>
    <definedName name="tomx" localSheetId="18"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9" hidden="1">{#N/A,#N/A,FALSE,"O&amp;M by processes";#N/A,#N/A,FALSE,"Elec Act vs Bud";#N/A,#N/A,FALSE,"G&amp;A";#N/A,#N/A,FALSE,"BGS";#N/A,#N/A,FALSE,"Res Cost"}</definedName>
    <definedName name="tomy" localSheetId="17" hidden="1">{#N/A,#N/A,FALSE,"O&amp;M by processes";#N/A,#N/A,FALSE,"Elec Act vs Bud";#N/A,#N/A,FALSE,"G&amp;A";#N/A,#N/A,FALSE,"BGS";#N/A,#N/A,FALSE,"Res Cost"}</definedName>
    <definedName name="tomy" localSheetId="18"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9" hidden="1">{#N/A,#N/A,FALSE,"O&amp;M by processes";#N/A,#N/A,FALSE,"Elec Act vs Bud";#N/A,#N/A,FALSE,"G&amp;A";#N/A,#N/A,FALSE,"BGS";#N/A,#N/A,FALSE,"Res Cost"}</definedName>
    <definedName name="tomz" localSheetId="17" hidden="1">{#N/A,#N/A,FALSE,"O&amp;M by processes";#N/A,#N/A,FALSE,"Elec Act vs Bud";#N/A,#N/A,FALSE,"G&amp;A";#N/A,#N/A,FALSE,"BGS";#N/A,#N/A,FALSE,"Res Cost"}</definedName>
    <definedName name="tomz" localSheetId="18" hidden="1">{#N/A,#N/A,FALSE,"O&amp;M by processes";#N/A,#N/A,FALSE,"Elec Act vs Bud";#N/A,#N/A,FALSE,"G&amp;A";#N/A,#N/A,FALSE,"BGS";#N/A,#N/A,FALSE,"Res Cost"}</definedName>
    <definedName name="tomz" hidden="1">{#N/A,#N/A,FALSE,"O&amp;M by processes";#N/A,#N/A,FALSE,"Elec Act vs Bud";#N/A,#N/A,FALSE,"G&amp;A";#N/A,#N/A,FALSE,"BGS";#N/A,#N/A,FALSE,"Res Cost"}</definedName>
    <definedName name="toppage">#REF!</definedName>
    <definedName name="TOT">#REF!</definedName>
    <definedName name="tot_ded">'[37]Input Page'!$E$12</definedName>
    <definedName name="total">#REF!</definedName>
    <definedName name="Total_Assets">#REF!</definedName>
    <definedName name="Total_Assets_CPM">#REF!</definedName>
    <definedName name="Total_Capitalization">#REF!</definedName>
    <definedName name="Total_Capitalization_CPM">#REF!</definedName>
    <definedName name="Total_Current_Assets">#REF!</definedName>
    <definedName name="Total_Current_Liabilities">#REF!</definedName>
    <definedName name="TOTAL_CUSTOMERS">#REF!</definedName>
    <definedName name="Total_Deferred_Liabilities">#REF!</definedName>
    <definedName name="Total_Income_Taxes">#REF!</definedName>
    <definedName name="Total_Infusion__Dividend__per_Cash_Flow">#REF!</definedName>
    <definedName name="Total_Interest_Expense_and_Other">#REF!</definedName>
    <definedName name="Total_Investments">#REF!</definedName>
    <definedName name="Total_Liabilities___Shareholder_s_Equity">#REF!</definedName>
    <definedName name="Total_Liabilities_and_Equity">#REF!</definedName>
    <definedName name="Total_Liabilities_and_Equity_CPM">#REF!</definedName>
    <definedName name="Total_Liabilities_CPM">#REF!</definedName>
    <definedName name="TOTAL_LINES">#REF!</definedName>
    <definedName name="Total_Long_Term_Capitalization">#REF!</definedName>
    <definedName name="Total_Long_Term_Debt">#REF!</definedName>
    <definedName name="Total_Long_Term_Liabilities">#REF!</definedName>
    <definedName name="Total_LT___ST_Debt_CPM">#REF!</definedName>
    <definedName name="Total_LT_and_ST_Debt_incl._Current_and_Interco.">#REF!</definedName>
    <definedName name="total_mixed">'[37]Input Page'!#REF!</definedName>
    <definedName name="Total_Non_Utility_Expenditures">#REF!</definedName>
    <definedName name="Total_Operating_Revenues">#REF!</definedName>
    <definedName name="Total_Other_Assets">#REF!</definedName>
    <definedName name="Total_Property_and_Equipment__net">#REF!</definedName>
    <definedName name="Total_Shareholder_s_Equity">#REF!</definedName>
    <definedName name="Total_Utility_Expenditures">#REF!</definedName>
    <definedName name="Total_Utility_Plant_Direct">#REF!</definedName>
    <definedName name="total100">#REF!</definedName>
    <definedName name="total101">#REF!</definedName>
    <definedName name="total102">#REF!</definedName>
    <definedName name="total103">#REF!</definedName>
    <definedName name="total84">'[10]QRE''s'!$D$96</definedName>
    <definedName name="total85">'[10]QRE''s'!$E$96</definedName>
    <definedName name="total86">'[10]QRE''s'!$F$96</definedName>
    <definedName name="total87">'[10]QRE''s'!$G$96</definedName>
    <definedName name="total88">'[10]QRE''s'!$H$96</definedName>
    <definedName name="total89">'[10]QRE''s'!$I$96</definedName>
    <definedName name="total90">'[10]QRE''s'!$J$96</definedName>
    <definedName name="total91">'[10]QRE''s'!$K$96</definedName>
    <definedName name="total92">'[10]QRE''s'!$L$96</definedName>
    <definedName name="total93">'[10]QRE''s'!$M$96</definedName>
    <definedName name="total94">'[10]QRE''s'!$N$96</definedName>
    <definedName name="total95">'[10]QRE''s'!$O$96</definedName>
    <definedName name="total96">'[10]QRE''s'!$P$96</definedName>
    <definedName name="total97">'[10]QRE''s'!$Q$96</definedName>
    <definedName name="total98">'[10]QRE''s'!$R$96</definedName>
    <definedName name="total99">#REF!</definedName>
    <definedName name="TOTALACT">'[3]Curr adj - depn basis diff'!#REF!</definedName>
    <definedName name="TotalAssets">#REF!</definedName>
    <definedName name="TotalCapitalization">#REF!</definedName>
    <definedName name="TotalCapLiab">#REF!</definedName>
    <definedName name="TotalCurrentAssets">#REF!</definedName>
    <definedName name="TotalCurrentLiabilities">#REF!</definedName>
    <definedName name="TotalDeferredCredits">#REF!</definedName>
    <definedName name="TotalDeferredDebits">#REF!</definedName>
    <definedName name="TotalLiabilities">#REF!</definedName>
    <definedName name="TotalStockholdersEquity">#REF!</definedName>
    <definedName name="TP">'[93]MISO Cover'!$I$193</definedName>
    <definedName name="TP_Footer_Path" localSheetId="19" hidden="1">"S:\74639\03RET\(417) 2004 Cost Projection\"</definedName>
    <definedName name="TP_Footer_Path" localSheetId="17" hidden="1">"S:\74639\03RET\(417) 2004 Cost Projection\"</definedName>
    <definedName name="TP_Footer_Path" localSheetId="18" hidden="1">"S:\74639\03RET\(417) 2004 Cost Projection\"</definedName>
    <definedName name="TP_Footer_Path">"S:\04291\05ret\othsys\team\disclosure\"</definedName>
    <definedName name="TP_Footer_Path1" hidden="1">"S:\74639\03RET\(852) Pension Val - OOS\Contribution Allocations\"</definedName>
    <definedName name="TP_Footer_User" localSheetId="19" hidden="1">"Mary Lou Barrios"</definedName>
    <definedName name="TP_Footer_User" localSheetId="17" hidden="1">"Mary Lou Barrios"</definedName>
    <definedName name="TP_Footer_User" localSheetId="18" hidden="1">"Mary Lou Barrios"</definedName>
    <definedName name="TP_Footer_User">"Amy Conoscenti"</definedName>
    <definedName name="TP_Footer_Version">"v3.00"</definedName>
    <definedName name="TPLT">'[26]C. Input'!$F$161</definedName>
    <definedName name="TPLT_ITC">'[26]C. Input'!#REF!</definedName>
    <definedName name="TPLTXS">'[26]C. Input'!$F$164</definedName>
    <definedName name="TPR_TST">'[26]A.2 PTP'!$P$75</definedName>
    <definedName name="Trading___Mkting_Growth_YR_2003">#REF!</definedName>
    <definedName name="Trading___Mkting_Growth_YR_2004">#REF!</definedName>
    <definedName name="Trading___Mkting_Growth_YR_2005">#REF!</definedName>
    <definedName name="Trading___Mkting_Growth_YR_2006">#REF!</definedName>
    <definedName name="Trading___Mkting_Growth_YR_2007">#REF!</definedName>
    <definedName name="Trading___Mkting_Growth_YR_2008">#REF!</definedName>
    <definedName name="trandis">#REF!</definedName>
    <definedName name="trandiscolumn">#REF!</definedName>
    <definedName name="TRB">'[26]A.2 PTP'!$P$165</definedName>
    <definedName name="TREV">'[26]C. Input'!$F$287</definedName>
    <definedName name="True_up">'[30]Appendix A'!$H$6</definedName>
    <definedName name="Trueup">[23]December!#REF!</definedName>
    <definedName name="TRWP_43">#REF!</definedName>
    <definedName name="TRWP16">#REF!</definedName>
    <definedName name="tsgsf">"467GDHUY063FE1Q3S2Y9KSMQ8"</definedName>
    <definedName name="TWELVE">#N/A</definedName>
    <definedName name="TWO">#N/A</definedName>
    <definedName name="TX">'[26]A.2 PTP'!$P$31</definedName>
    <definedName name="TXO">'[26]C. Input'!$F$215</definedName>
    <definedName name="TXP_TST">'[26]A.2 PTP'!$P$212</definedName>
    <definedName name="TYE">#N/A</definedName>
    <definedName name="TYE_1">#N/A</definedName>
    <definedName name="TYPETextLen">#REF!</definedName>
    <definedName name="Typist" hidden="1">"b1"</definedName>
    <definedName name="tyty" localSheetId="19"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UE_IL_EZ_parcels">#REF!</definedName>
    <definedName name="Unamortized_Investment_Tax_Credit">#REF!</definedName>
    <definedName name="Uncollectible">#REF!</definedName>
    <definedName name="Underground_Storage_Activity">#REF!</definedName>
    <definedName name="Underrecovery_of_Supply_Costs">#REF!</definedName>
    <definedName name="Units">#REF!</definedName>
    <definedName name="URA">'[26]C. Input'!$F$337</definedName>
    <definedName name="UTIL">#REF!</definedName>
    <definedName name="Utility_Plant_Expenditures">#REF!</definedName>
    <definedName name="Utility_Plant_Retirements__input">#REF!</definedName>
    <definedName name="UTILRANGE">#REF!</definedName>
    <definedName name="v">[94]Cover!$A$9</definedName>
    <definedName name="valDate">[46]Inputs!$B$1</definedName>
    <definedName name="Value" hidden="1">{"assumptions",#N/A,FALSE,"Scenario 1";"valuation",#N/A,FALSE,"Scenario 1"}</definedName>
    <definedName name="vcbcvbcv" localSheetId="19"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ctor_Pipeline">#REF!</definedName>
    <definedName name="Vector_Pipeline_YR_2005">'[35]Aday IS EG Subs'!#REF!</definedName>
    <definedName name="Vector_Pipeline_YR_2006">'[35]Aday IS EG Subs'!#REF!</definedName>
    <definedName name="Vector_Pipeline_YR_2007">'[35]Aday IS EG Subs'!#REF!</definedName>
    <definedName name="Vector_Pipeline_YR_2008">'[35]Aday IS EG Subs'!#REF!</definedName>
    <definedName name="Version" localSheetId="19" hidden="1">"a1"</definedName>
    <definedName name="Version" localSheetId="17" hidden="1">"a1"</definedName>
    <definedName name="Version" localSheetId="18" hidden="1">"a1"</definedName>
    <definedName name="version">[95]Cover!$A$9</definedName>
    <definedName name="VSPAE">'[26]C. Input'!#REF!</definedName>
    <definedName name="VSPRB">'[26]C. Input'!#REF!</definedName>
    <definedName name="WATERACT">'[3]Curr adj - depn basis diff'!#REF!</definedName>
    <definedName name="WCCGCR2">[88]Rates!$B$96:$C$190</definedName>
    <definedName name="we">{"'Metretek HTML'!$A$7:$W$42"}</definedName>
    <definedName name="WELL_HEAD_ESTIMATES">#REF!</definedName>
    <definedName name="wer" localSheetId="19"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FTSR">'[26]A.2 PTP'!$P$282</definedName>
    <definedName name="wh" localSheetId="19" hidden="1">{#N/A,#N/A,FALSE,"O&amp;M by processes";#N/A,#N/A,FALSE,"Elec Act vs Bud";#N/A,#N/A,FALSE,"G&amp;A";#N/A,#N/A,FALSE,"BGS";#N/A,#N/A,FALSE,"Res Cost"}</definedName>
    <definedName name="wh" localSheetId="17" hidden="1">{#N/A,#N/A,FALSE,"O&amp;M by processes";#N/A,#N/A,FALSE,"Elec Act vs Bud";#N/A,#N/A,FALSE,"G&amp;A";#N/A,#N/A,FALSE,"BGS";#N/A,#N/A,FALSE,"Res Cost"}</definedName>
    <definedName name="wh" localSheetId="18"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9" hidden="1">{#N/A,#N/A,FALSE,"O&amp;M by processes";#N/A,#N/A,FALSE,"Elec Act vs Bud";#N/A,#N/A,FALSE,"G&amp;A";#N/A,#N/A,FALSE,"BGS";#N/A,#N/A,FALSE,"Res Cost"}</definedName>
    <definedName name="what" localSheetId="17" hidden="1">{#N/A,#N/A,FALSE,"O&amp;M by processes";#N/A,#N/A,FALSE,"Elec Act vs Bud";#N/A,#N/A,FALSE,"G&amp;A";#N/A,#N/A,FALSE,"BGS";#N/A,#N/A,FALSE,"Res Cost"}</definedName>
    <definedName name="what" localSheetId="18"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19" hidden="1">{#N/A,#N/A,FALSE,"O&amp;M by processes";#N/A,#N/A,FALSE,"Elec Act vs Bud";#N/A,#N/A,FALSE,"G&amp;A";#N/A,#N/A,FALSE,"BGS";#N/A,#N/A,FALSE,"Res Cost"}</definedName>
    <definedName name="Whatwhat" localSheetId="17" hidden="1">{#N/A,#N/A,FALSE,"O&amp;M by processes";#N/A,#N/A,FALSE,"Elec Act vs Bud";#N/A,#N/A,FALSE,"G&amp;A";#N/A,#N/A,FALSE,"BGS";#N/A,#N/A,FALSE,"Res Cost"}</definedName>
    <definedName name="Whatwhat" localSheetId="18"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19" hidden="1">{#N/A,#N/A,FALSE,"O&amp;M by processes";#N/A,#N/A,FALSE,"Elec Act vs Bud";#N/A,#N/A,FALSE,"G&amp;A";#N/A,#N/A,FALSE,"BGS";#N/A,#N/A,FALSE,"Res Cost"}</definedName>
    <definedName name="who" localSheetId="17" hidden="1">{#N/A,#N/A,FALSE,"O&amp;M by processes";#N/A,#N/A,FALSE,"Elec Act vs Bud";#N/A,#N/A,FALSE,"G&amp;A";#N/A,#N/A,FALSE,"BGS";#N/A,#N/A,FALSE,"Res Cost"}</definedName>
    <definedName name="who" localSheetId="18"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9" hidden="1">{#N/A,#N/A,FALSE,"O&amp;M by processes";#N/A,#N/A,FALSE,"Elec Act vs Bud";#N/A,#N/A,FALSE,"G&amp;A";#N/A,#N/A,FALSE,"BGS";#N/A,#N/A,FALSE,"Res Cost"}</definedName>
    <definedName name="whowho" localSheetId="17" hidden="1">{#N/A,#N/A,FALSE,"O&amp;M by processes";#N/A,#N/A,FALSE,"Elec Act vs Bud";#N/A,#N/A,FALSE,"G&amp;A";#N/A,#N/A,FALSE,"BGS";#N/A,#N/A,FALSE,"Res Cost"}</definedName>
    <definedName name="whowho" localSheetId="18"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9" hidden="1">{#N/A,#N/A,FALSE,"O&amp;M by processes";#N/A,#N/A,FALSE,"Elec Act vs Bud";#N/A,#N/A,FALSE,"G&amp;A";#N/A,#N/A,FALSE,"BGS";#N/A,#N/A,FALSE,"Res Cost"}</definedName>
    <definedName name="whwh" localSheetId="17" hidden="1">{#N/A,#N/A,FALSE,"O&amp;M by processes";#N/A,#N/A,FALSE,"Elec Act vs Bud";#N/A,#N/A,FALSE,"G&amp;A";#N/A,#N/A,FALSE,"BGS";#N/A,#N/A,FALSE,"Res Cost"}</definedName>
    <definedName name="whwh" localSheetId="18"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9" hidden="1">{#N/A,#N/A,FALSE,"O&amp;M by processes";#N/A,#N/A,FALSE,"Elec Act vs Bud";#N/A,#N/A,FALSE,"G&amp;A";#N/A,#N/A,FALSE,"BGS";#N/A,#N/A,FALSE,"Res Cost"}</definedName>
    <definedName name="why" localSheetId="17" hidden="1">{#N/A,#N/A,FALSE,"O&amp;M by processes";#N/A,#N/A,FALSE,"Elec Act vs Bud";#N/A,#N/A,FALSE,"G&amp;A";#N/A,#N/A,FALSE,"BGS";#N/A,#N/A,FALSE,"Res Cost"}</definedName>
    <definedName name="why" localSheetId="18" hidden="1">{#N/A,#N/A,FALSE,"O&amp;M by processes";#N/A,#N/A,FALSE,"Elec Act vs Bud";#N/A,#N/A,FALSE,"G&amp;A";#N/A,#N/A,FALSE,"BGS";#N/A,#N/A,FALSE,"Res Cost"}</definedName>
    <definedName name="why" hidden="1">{#N/A,#N/A,FALSE,"O&amp;M by processes";#N/A,#N/A,FALSE,"Elec Act vs Bud";#N/A,#N/A,FALSE,"G&amp;A";#N/A,#N/A,FALSE,"BGS";#N/A,#N/A,FALSE,"Res Cost"}</definedName>
    <definedName name="WILM">#REF!</definedName>
    <definedName name="WITHSTD">#REF!</definedName>
    <definedName name="WO_Description">'[96]WO Info'!$A$1:$F$17972</definedName>
    <definedName name="Work_Performed_report">#REF!</definedName>
    <definedName name="Working_Capital_Changes">#REF!</definedName>
    <definedName name="Working_Capital_CPM">#REF!</definedName>
    <definedName name="WORKSHEET">#REF!</definedName>
    <definedName name="WORKSHEET2">#REF!</definedName>
    <definedName name="wrn" localSheetId="19" hidden="1">{#N/A,#N/A,FALSE,"O&amp;M by processes";#N/A,#N/A,FALSE,"Elec Act vs Bud";#N/A,#N/A,FALSE,"G&amp;A";#N/A,#N/A,FALSE,"BGS";#N/A,#N/A,FALSE,"Res Cost"}</definedName>
    <definedName name="wrn" localSheetId="17" hidden="1">{#N/A,#N/A,FALSE,"O&amp;M by processes";#N/A,#N/A,FALSE,"Elec Act vs Bud";#N/A,#N/A,FALSE,"G&amp;A";#N/A,#N/A,FALSE,"BGS";#N/A,#N/A,FALSE,"Res Cost"}</definedName>
    <definedName name="wrn" localSheetId="18"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19" hidden="1">{#N/A,#N/A,FALSE,"CURRENT"}</definedName>
    <definedName name="wrn.722." localSheetId="17" hidden="1">{#N/A,#N/A,FALSE,"CURRENT"}</definedName>
    <definedName name="wrn.722." localSheetId="18" hidden="1">{#N/A,#N/A,FALSE,"CURRENT"}</definedName>
    <definedName name="wrn.722." hidden="1">{#N/A,#N/A,FALSE,"CURRENT"}</definedName>
    <definedName name="wrn.Aging._.and._.Trend._.Analysis." hidden="1">{#N/A,#N/A,FALSE,"Aging Summary";#N/A,#N/A,FALSE,"Ratio Analysis";#N/A,#N/A,FALSE,"Test 120 Day Accts";#N/A,#N/A,FALSE,"Tickmarks"}</definedName>
    <definedName name="wrn.AGT." localSheetId="19" hidden="1">{"AGT",#N/A,FALSE,"Revenue"}</definedName>
    <definedName name="wrn.AGT." localSheetId="17" hidden="1">{"AGT",#N/A,FALSE,"Revenue"}</definedName>
    <definedName name="wrn.AGT." localSheetId="18" hidden="1">{"AGT",#N/A,FALSE,"Revenue"}</definedName>
    <definedName name="wrn.AGT." hidden="1">{"AGT",#N/A,FALSE,"Revenue"}</definedName>
    <definedName name="wrn.All._.Pages." hidden="1">{#N/A,#N/A,FALSE,"Cover";#N/A,#N/A,FALSE,"Lead Sheet";#N/A,#N/A,FALSE,"T-Accounts";#N/A,#N/A,FALSE,"Ins &amp; Prem ActualEstimates"}</definedName>
    <definedName name="wrn.ARKANSAS." hidden="1">{#N/A,#N/A,FALSE,"LOCAL.XLS"}</definedName>
    <definedName name="wrn.ARREC." localSheetId="19" hidden="1">{#N/A,#N/A,FALSE,"ARREC"}</definedName>
    <definedName name="wrn.ARREC." hidden="1">{#N/A,#N/A,FALSE,"ARREC"}</definedName>
    <definedName name="wrn.August._.1._.2003._.Rate._.Change." localSheetId="19"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8"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19" hidden="1">{#N/A,#N/A,FALSE,"O&amp;M by processes";#N/A,#N/A,FALSE,"Elec Act vs Bud";#N/A,#N/A,FALSE,"G&amp;A";#N/A,#N/A,FALSE,"BGS";#N/A,#N/A,FALSE,"Res Cost"}</definedName>
    <definedName name="wrn.Basic." localSheetId="17" hidden="1">{#N/A,#N/A,FALSE,"O&amp;M by processes";#N/A,#N/A,FALSE,"Elec Act vs Bud";#N/A,#N/A,FALSE,"G&amp;A";#N/A,#N/A,FALSE,"BGS";#N/A,#N/A,FALSE,"Res Cost"}</definedName>
    <definedName name="wrn.Basic." localSheetId="18"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19" hidden="1">{#N/A,#N/A,FALSE,"Elec Deliv";#N/A,#N/A,FALSE,"Atlantic Pie";#N/A,#N/A,FALSE,"Bay Pie";#N/A,#N/A,FALSE,"New Castle Pie";#N/A,#N/A,FALSE,"Transmission Pie"}</definedName>
    <definedName name="wrn.ChartSet." localSheetId="17" hidden="1">{#N/A,#N/A,FALSE,"Elec Deliv";#N/A,#N/A,FALSE,"Atlantic Pie";#N/A,#N/A,FALSE,"Bay Pie";#N/A,#N/A,FALSE,"New Castle Pie";#N/A,#N/A,FALSE,"Transmission Pie"}</definedName>
    <definedName name="wrn.ChartSet." localSheetId="18"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P._.Demand." localSheetId="19" hidden="1">{"Retail CP pg1",#N/A,FALSE,"FACTOR3";"Retail CP pg2",#N/A,FALSE,"FACTOR3";"Retail CP pg3",#N/A,FALSE,"FACTOR3"}</definedName>
    <definedName name="wrn.CP._.Demand." hidden="1">{"Retail CP pg1",#N/A,FALSE,"FACTOR3";"Retail CP pg2",#N/A,FALSE,"FACTOR3";"Retail CP pg3",#N/A,FALSE,"FACTOR3"}</definedName>
    <definedName name="wrn.CP._.Demand2." localSheetId="19" hidden="1">{"Retail CP pg1",#N/A,FALSE,"FACTOR3";"Retail CP pg2",#N/A,FALSE,"FACTOR3";"Retail CP pg3",#N/A,FALSE,"FACTOR3"}</definedName>
    <definedName name="wrn.CP._.Demand2." hidden="1">{"Retail CP pg1",#N/A,FALSE,"FACTOR3";"Retail CP pg2",#N/A,FALSE,"FACTOR3";"Retail CP pg3",#N/A,FALSE,"FACTOR3"}</definedName>
    <definedName name="wrn.Data._.dump." localSheetId="19" hidden="1">{"Input Data",#N/A,FALSE,"Input";"Income and Cash Flow",#N/A,FALSE,"Calculations"}</definedName>
    <definedName name="wrn.Data._.dump." localSheetId="17" hidden="1">{"Input Data",#N/A,FALSE,"Input";"Income and Cash Flow",#N/A,FALSE,"Calculations"}</definedName>
    <definedName name="wrn.Data._.dump." localSheetId="18" hidden="1">{"Input Data",#N/A,FALSE,"Input";"Income and Cash Flow",#N/A,FALSE,"Calculations"}</definedName>
    <definedName name="wrn.Data._.dump." hidden="1">{"Input Data",#N/A,FALSE,"Input";"Income and Cash Flow",#N/A,FALSE,"Calculations"}</definedName>
    <definedName name="wrn.Deferral._.Forecast." localSheetId="19" hidden="1">{"Summary Deferral Forecast",#N/A,FALSE,"Deferral Forecast";"BGS Deferral Forecast",#N/A,FALSE,"BGS Deferral";"NNC Deferral Forecast",#N/A,FALSE,"NNC Deferral";"MTCDeferralForecast",#N/A,FALSE,"MTC Deferral";"SBC Deferral Forecast",#N/A,FALSE,"SBC Deferral"}</definedName>
    <definedName name="wrn.Deferral._.Forecast." localSheetId="17" hidden="1">{"Summary Deferral Forecast",#N/A,FALSE,"Deferral Forecast";"BGS Deferral Forecast",#N/A,FALSE,"BGS Deferral";"NNC Deferral Forecast",#N/A,FALSE,"NNC Deferral";"MTCDeferralForecast",#N/A,FALSE,"MTC Deferral";"SBC Deferral Forecast",#N/A,FALSE,"SBC Deferral"}</definedName>
    <definedName name="wrn.Deferral._.Forecast." localSheetId="18"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MPPAY." localSheetId="19" hidden="1">{#N/A,#N/A,FALSE,"EMPPAY"}</definedName>
    <definedName name="wrn.EMPPAY." hidden="1">{#N/A,#N/A,FALSE,"EMPPAY"}</definedName>
    <definedName name="wrn.Factors._.Tab._.10." hidden="1">{"Factors Pages 1-2",#N/A,FALSE,"Factors";"Factors Page 3",#N/A,FALSE,"Factors";"Factors Page 4",#N/A,FALSE,"Factors";"Factors Page 5",#N/A,FALSE,"Factors";"Factors Pages 8-27",#N/A,FALSE,"Factors"}</definedName>
    <definedName name="wrn.Filing." localSheetId="1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8"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19" hidden="1">{"Print Empty Template",#N/A,FALSE,"Input"}</definedName>
    <definedName name="wrn.For._.filling._.out._.assessments." localSheetId="17" hidden="1">{"Print Empty Template",#N/A,FALSE,"Input"}</definedName>
    <definedName name="wrn.For._.filling._.out._.assessments." localSheetId="18" hidden="1">{"Print Empty Template",#N/A,FALSE,"Input"}</definedName>
    <definedName name="wrn.For._.filling._.out._.assessments." hidden="1">{"Print Empty Template",#N/A,FALSE,"Input"}</definedName>
    <definedName name="wrn.HLP._.Detail." localSheetId="19" hidden="1">{"2002 - 2006 Detail Income Statement",#N/A,FALSE,"TUB Income Statement wo DW";"BGS Deferral",#N/A,FALSE,"BGS Deferral";"NNC Deferral",#N/A,FALSE,"NNC Deferral";"MTC Deferral",#N/A,FALSE,"MTC Deferral";#N/A,#N/A,FALSE,"Schedule D"}</definedName>
    <definedName name="wrn.HLP._.Detail." localSheetId="17" hidden="1">{"2002 - 2006 Detail Income Statement",#N/A,FALSE,"TUB Income Statement wo DW";"BGS Deferral",#N/A,FALSE,"BGS Deferral";"NNC Deferral",#N/A,FALSE,"NNC Deferral";"MTC Deferral",#N/A,FALSE,"MTC Deferral";#N/A,#N/A,FALSE,"Schedule D"}</definedName>
    <definedName name="wrn.HLP._.Detail." localSheetId="18"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nventory." hidden="1">{"summary",#N/A,TRUE,"Coal Inventory Summary";"view 1",#N/A,TRUE,"Coal Inv. By Station";"view 2",#N/A,TRUE,"Coal inv by sta 2";"view 3",#N/A,TRUE,"Coal inv by sta 3";"oil",#N/A,TRUE,"Oil Purchases"}</definedName>
    <definedName name="wrn.IPO._.Valuation." hidden="1">{"assumptions",#N/A,FALSE,"Scenario 1";"valuation",#N/A,FALSE,"Scenario 1"}</definedName>
    <definedName name="wrn.LBO._.Summary." hidden="1">{"LBO Summary",#N/A,FALSE,"Summary"}</definedName>
    <definedName name="wrn.LOUISIANA." hidden="1">{#N/A,#N/A,FALSE,"LOCAL.XLS"}</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All." localSheetId="19"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Receipt._.Stats." hidden="1">{"CM Dollars",#N/A,FALSE,"Rec Dollars";"YTD Dollars",#N/A,FALSE,"Rec Dollars";"CM Rec Stats",#N/A,FALSE,"Rec Dollars";"YTD Rec Stats",#N/A,FALSE,"Rec Dollars"}</definedName>
    <definedName name="wrn.Report." localSheetId="19" hidden="1">{#N/A,#N/A,FALSE,"Work performed";#N/A,#N/A,FALSE,"Resources"}</definedName>
    <definedName name="wrn.Report." localSheetId="17" hidden="1">{#N/A,#N/A,FALSE,"Work performed";#N/A,#N/A,FALSE,"Resources"}</definedName>
    <definedName name="wrn.Report." localSheetId="18" hidden="1">{#N/A,#N/A,FALSE,"Work performed";#N/A,#N/A,FALSE,"Resources"}</definedName>
    <definedName name="wrn.Report." hidden="1">{#N/A,#N/A,FALSE,"Work performed";#N/A,#N/A,FALSE,"Resources"}</definedName>
    <definedName name="wrn.Revenue._.Analysis." localSheetId="1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8"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ALES._.VAR._.95._.BUDGET." hidden="1">{"PRINT",#N/A,TRUE,"APPA";"PRINT",#N/A,TRUE,"APS";"PRINT",#N/A,TRUE,"BHPL";"PRINT",#N/A,TRUE,"BHPL2";"PRINT",#N/A,TRUE,"CDWR";"PRINT",#N/A,TRUE,"EWEB";"PRINT",#N/A,TRUE,"LADWP";"PRINT",#N/A,TRUE,"NEVBASE"}</definedName>
    <definedName name="wrn.summary." hidden="1">{#N/A,#N/A,FALSE,"AP&amp;L"}</definedName>
    <definedName name="wrn.Supporting._.Calculations." localSheetId="19" hidden="1">{#N/A,#N/A,FALSE,"Work performed";#N/A,#N/A,FALSE,"Resources"}</definedName>
    <definedName name="wrn.Supporting._.Calculations." localSheetId="17" hidden="1">{#N/A,#N/A,FALSE,"Work performed";#N/A,#N/A,FALSE,"Resources"}</definedName>
    <definedName name="wrn.Supporting._.Calculations." localSheetId="18" hidden="1">{#N/A,#N/A,FALSE,"Work performed";#N/A,#N/A,FALSE,"Resources"}</definedName>
    <definedName name="wrn.Supporting._.Calculations." hidden="1">{#N/A,#N/A,FALSE,"Work performed";#N/A,#N/A,FALSE,"Resources"}</definedName>
    <definedName name="wrn.Tax._.Accrual." localSheetId="19" hidden="1">{#N/A,#N/A,TRUE,"TAXPROV";#N/A,#N/A,TRUE,"FLOWTHRU";#N/A,#N/A,TRUE,"SCHEDULE M'S";#N/A,#N/A,TRUE,"PLANT M'S";#N/A,#N/A,TRUE,"TAXJE"}</definedName>
    <definedName name="wrn.Tax._.Accrual." localSheetId="17" hidden="1">{#N/A,#N/A,TRUE,"TAXPROV";#N/A,#N/A,TRUE,"FLOWTHRU";#N/A,#N/A,TRUE,"SCHEDULE M'S";#N/A,#N/A,TRUE,"PLANT M'S";#N/A,#N/A,TRUE,"TAXJE"}</definedName>
    <definedName name="wrn.Tax._.Accrual." localSheetId="18" hidden="1">{#N/A,#N/A,TRUE,"TAXPROV";#N/A,#N/A,TRUE,"FLOWTHRU";#N/A,#N/A,TRUE,"SCHEDULE M'S";#N/A,#N/A,TRUE,"PLANT M'S";#N/A,#N/A,TRUE,"TAXJE"}</definedName>
    <definedName name="wrn.Tax._.Accrual." hidden="1">{#N/A,#N/A,TRUE,"TAXPROV";#N/A,#N/A,TRUE,"FLOWTHRU";#N/A,#N/A,TRUE,"SCHEDULE M'S";#N/A,#N/A,TRUE,"PLANT M'S";#N/A,#N/A,TRUE,"TAXJE"}</definedName>
    <definedName name="wrn.YearEnd." hidden="1">{"Factors Pages 1-2",#N/A,FALSE,"Variables";"Factors Page 3",#N/A,FALSE,"Variables";"Factors Page 4",#N/A,FALSE,"Variables";"Factors Page 5",#N/A,FALSE,"Variables";"YE Pages 7-26",#N/A,FALSE,"Variables"}</definedName>
    <definedName name="WS">'[93]MISO Cover'!$I$201</definedName>
    <definedName name="xa">{"'Metretek HTML'!$A$7:$W$42"}</definedName>
    <definedName name="XLRG_GE">#REF!</definedName>
    <definedName name="XLRG_GJ">#REF!</definedName>
    <definedName name="xls">{"'Metretek HTML'!$A$7:$W$42"}</definedName>
    <definedName name="XO">{"'Metretek HTML'!$A$7:$W$42"}</definedName>
    <definedName name="xs">{"'Metretek HTML'!$A$7:$W$42"}</definedName>
    <definedName name="xTc">'[97]PMG Annual'!#REF!</definedName>
    <definedName name="xx" localSheetId="19" hidden="1">{#N/A,#N/A,FALSE,"EMPPAY"}</definedName>
    <definedName name="xx" localSheetId="17" hidden="1">{#N/A,#N/A,FALSE,"EMPPAY"}</definedName>
    <definedName name="xx" localSheetId="18" hidden="1">{#N/A,#N/A,FALSE,"EMPPAY"}</definedName>
    <definedName name="xx">{"'Metretek HTML'!$A$7:$W$42"}</definedName>
    <definedName name="xxx" localSheetId="19" hidden="1">{#N/A,#N/A,FALSE,"O&amp;M by processes";#N/A,#N/A,FALSE,"Elec Act vs Bud";#N/A,#N/A,FALSE,"G&amp;A";#N/A,#N/A,FALSE,"BGS";#N/A,#N/A,FALSE,"Res Cost"}</definedName>
    <definedName name="xxx" localSheetId="17" hidden="1">{#N/A,#N/A,FALSE,"O&amp;M by processes";#N/A,#N/A,FALSE,"Elec Act vs Bud";#N/A,#N/A,FALSE,"G&amp;A";#N/A,#N/A,FALSE,"BGS";#N/A,#N/A,FALSE,"Res Cost"}</definedName>
    <definedName name="xxx" localSheetId="18"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19" hidden="1">{#N/A,#N/A,FALSE,"O&amp;M by processes";#N/A,#N/A,FALSE,"Elec Act vs Bud";#N/A,#N/A,FALSE,"G&amp;A";#N/A,#N/A,FALSE,"BGS";#N/A,#N/A,FALSE,"Res Cost"}</definedName>
    <definedName name="xxxx" localSheetId="17" hidden="1">{#N/A,#N/A,FALSE,"O&amp;M by processes";#N/A,#N/A,FALSE,"Elec Act vs Bud";#N/A,#N/A,FALSE,"G&amp;A";#N/A,#N/A,FALSE,"BGS";#N/A,#N/A,FALSE,"Res Cost"}</definedName>
    <definedName name="xxxx" localSheetId="18" hidden="1">{#N/A,#N/A,FALSE,"O&amp;M by processes";#N/A,#N/A,FALSE,"Elec Act vs Bud";#N/A,#N/A,FALSE,"G&amp;A";#N/A,#N/A,FALSE,"BGS";#N/A,#N/A,FALSE,"Res Cost"}</definedName>
    <definedName name="xxxx" hidden="1">{#N/A,#N/A,FALSE,"O&amp;M by processes";#N/A,#N/A,FALSE,"Elec Act vs Bud";#N/A,#N/A,FALSE,"G&amp;A";#N/A,#N/A,FALSE,"BGS";#N/A,#N/A,FALSE,"Res Cost"}</definedName>
    <definedName name="xxxxxxx">{"'Metretek HTML'!$A$7:$W$42"}</definedName>
    <definedName name="XXXXXXXXXXXXXX">{"'Metretek HTML'!$A$7:$W$42"}</definedName>
    <definedName name="xy">{"'Metretek HTML'!$A$7:$W$42"}</definedName>
    <definedName name="XZ">{"'Metretek HTML'!$A$7:$W$42"}</definedName>
    <definedName name="y" localSheetId="19" hidden="1">{#N/A,#N/A,FALSE,"Monthly SAIFI";#N/A,#N/A,FALSE,"Yearly SAIFI";#N/A,#N/A,FALSE,"Monthly CAIDI";#N/A,#N/A,FALSE,"Yearly CAIDI";#N/A,#N/A,FALSE,"Monthly SAIDI";#N/A,#N/A,FALSE,"Yearly SAIDI";#N/A,#N/A,FALSE,"Monthly MAIFI";#N/A,#N/A,FALSE,"Yearly MAIFI";#N/A,#N/A,FALSE,"Monthly Cust &gt;=4 Int"}</definedName>
    <definedName name="y" hidden="1">{#N/A,#N/A,FALSE,"Monthly SAIFI";#N/A,#N/A,FALSE,"Yearly SAIFI";#N/A,#N/A,FALSE,"Monthly CAIDI";#N/A,#N/A,FALSE,"Yearly CAIDI";#N/A,#N/A,FALSE,"Monthly SAIDI";#N/A,#N/A,FALSE,"Yearly SAIDI";#N/A,#N/A,FALSE,"Monthly MAIFI";#N/A,#N/A,FALSE,"Yearly MAIFI";#N/A,#N/A,FALSE,"Monthly Cust &gt;=4 Int"}</definedName>
    <definedName name="Yates_Center_E_P">#REF!</definedName>
    <definedName name="Year">#REF!</definedName>
    <definedName name="Year_2001">#REF!</definedName>
    <definedName name="Year_2002">#REF!</definedName>
    <definedName name="Year_2003">#REF!</definedName>
    <definedName name="Year_2004">#REF!</definedName>
    <definedName name="Year_2005">#REF!</definedName>
    <definedName name="Year_2006">#REF!</definedName>
    <definedName name="Year_2007">#REF!</definedName>
    <definedName name="YEAR1">[98]INPUTS!$C$17</definedName>
    <definedName name="yeartodate">[73]RPT80MAR!$A$84:$D$158</definedName>
    <definedName name="YEDATE">#REF!</definedName>
    <definedName name="YR_2005">'[35]Aday IS EG Subs'!#REF!</definedName>
    <definedName name="YR_2006">'[35]Aday IS EG Subs'!#REF!</definedName>
    <definedName name="YR_2007">'[35]Aday IS EG Subs'!#REF!</definedName>
    <definedName name="YR_2008">'[35]Aday IS EG Subs'!#REF!</definedName>
    <definedName name="yrtm1">[10]Print!$I$31</definedName>
    <definedName name="yrtm2">[10]Print!$G$31</definedName>
    <definedName name="yrtm3">[10]Print!$E$31</definedName>
    <definedName name="yrtm4">[10]Print!$C$31</definedName>
    <definedName name="yryryrr" localSheetId="19"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ytd">#REF!</definedName>
    <definedName name="yy">{"'Metretek HTML'!$A$7:$W$42"}</definedName>
    <definedName name="z" localSheetId="19" hidden="1">{#N/A,#N/A,FALSE,"Monthly SAIFI";#N/A,#N/A,FALSE,"Yearly SAIFI";#N/A,#N/A,FALSE,"Monthly CAIDI";#N/A,#N/A,FALSE,"Yearly CAIDI";#N/A,#N/A,FALSE,"Monthly SAIDI";#N/A,#N/A,FALSE,"Yearly SAIDI";#N/A,#N/A,FALSE,"Monthly MAIFI";#N/A,#N/A,FALSE,"Yearly MAIFI";#N/A,#N/A,FALSE,"Monthly Cust &gt;=4 Int"}</definedName>
    <definedName name="z" hidden="1">{#N/A,#N/A,FALSE,"Monthly SAIFI";#N/A,#N/A,FALSE,"Yearly SAIFI";#N/A,#N/A,FALSE,"Monthly CAIDI";#N/A,#N/A,FALSE,"Yearly CAIDI";#N/A,#N/A,FALSE,"Monthly SAIDI";#N/A,#N/A,FALSE,"Yearly SAIDI";#N/A,#N/A,FALSE,"Monthly MAIFI";#N/A,#N/A,FALSE,"Yearly MAIFI";#N/A,#N/A,FALSE,"Monthly Cust &gt;=4 Int"}</definedName>
    <definedName name="Z_F04A2B9A_C6FE_4FEB_AD1E_2CF9AC309BE4_.wvu.PrintArea" localSheetId="17" hidden="1">'9 - Rate Base'!$A$1:$M$49</definedName>
    <definedName name="Z_F04A2B9A_C6FE_4FEB_AD1E_2CF9AC309BE4_.wvu.PrintArea" localSheetId="18" hidden="1">'9A - Gross Plant &amp; ARO'!$A$1:$O$25</definedName>
    <definedName name="zaph">#REF!</definedName>
    <definedName name="zero">0</definedName>
    <definedName name="Zone_Inputs">'[66]Attachment O'!$I$19,'[66]Attachment O'!$I$24,'[66]Attachment O'!$D$36:$D$37,'[66]Attachment O'!$D$82:$D$86,'[66]Attachment O'!$D$90:$D$94,'[66]Attachment O'!$D$106:$D$112,'[66]Attachment O'!$D$116,'[66]Attachment O'!$D$120:$D$121,'[66]Attachment O'!$D$139:$D$146,'[66]Attachment O'!$D$150:$D$154,'[66]Attachment O'!$D$159:$D$160,'[66]Attachment O'!$D$162:$D$165,'[66]Attachment O'!$D$174,'[66]Attachment O'!$D$174,'[66]Attachment O'!$D$178,'[66]Attachment O'!$I$188,'[66]Attachment O'!$D$188,'[66]Attachment O'!$D$192,'[66]Attachment O'!$I$192,'[66]Attachment O'!$I$207:$I$208,'[66]Attachment O'!$D$214:$D$217,'[66]Attachment O'!$D$221:$D$223,'[66]Attachment O'!$I$227,'[66]Attachment O'!$I$229,'[66]Attachment O'!$I$232,'[66]Attachment O'!$D$238:$D$239,'[66]Attachment O'!$I$243,'[66]Attachment O'!$I$246:$I$249,'[66]Attachment O'!$D$280:$D$282</definedName>
  </definedNames>
  <calcPr calcId="191029" iterate="1" iterateCount="300" iterateDelta="1E-4"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M30" i="72" l="1"/>
  <c r="EI30" i="72"/>
  <c r="EE30" i="72"/>
  <c r="EZ158" i="72" l="1"/>
  <c r="FA157" i="72"/>
  <c r="EY157" i="72"/>
  <c r="EY158" i="72"/>
  <c r="EV158" i="72"/>
  <c r="EV157" i="72"/>
  <c r="EV150" i="72"/>
  <c r="EV151" i="72" s="1"/>
  <c r="EV152" i="72" s="1"/>
  <c r="EV153" i="72" s="1"/>
  <c r="EV154" i="72" s="1"/>
  <c r="EV155" i="72" s="1"/>
  <c r="EV156" i="72" s="1"/>
  <c r="EV149" i="72"/>
  <c r="EV148" i="72"/>
  <c r="EV147" i="72"/>
  <c r="EV146" i="72"/>
  <c r="EV145" i="72"/>
  <c r="EV144" i="72"/>
  <c r="EV143" i="72"/>
  <c r="EV142" i="72"/>
  <c r="EV141" i="72"/>
  <c r="EV140" i="72"/>
  <c r="EV139" i="72"/>
  <c r="EV138" i="72"/>
  <c r="EV137" i="72"/>
  <c r="EV136" i="72"/>
  <c r="EV135" i="72"/>
  <c r="EV134" i="72"/>
  <c r="EV133" i="72"/>
  <c r="EV132" i="72"/>
  <c r="EV131" i="72"/>
  <c r="EV130" i="72"/>
  <c r="EV129" i="72"/>
  <c r="EV128" i="72"/>
  <c r="EV127" i="72"/>
  <c r="EV126" i="72"/>
  <c r="EV125" i="72"/>
  <c r="EV124" i="72"/>
  <c r="EV123" i="72"/>
  <c r="EV122" i="72"/>
  <c r="EV121" i="72"/>
  <c r="EV120" i="72"/>
  <c r="EV119" i="72"/>
  <c r="EV118" i="72"/>
  <c r="EV117" i="72"/>
  <c r="EV116" i="72"/>
  <c r="EV115" i="72"/>
  <c r="EV114" i="72"/>
  <c r="EV113" i="72"/>
  <c r="EV112" i="72"/>
  <c r="EV111" i="72"/>
  <c r="EV110" i="72"/>
  <c r="EV109" i="72"/>
  <c r="EV108" i="72"/>
  <c r="EV107" i="72"/>
  <c r="EV106" i="72"/>
  <c r="EV105" i="72"/>
  <c r="EV104" i="72"/>
  <c r="EV103" i="72"/>
  <c r="EV102" i="72"/>
  <c r="EV101" i="72"/>
  <c r="EV100" i="72"/>
  <c r="EV99" i="72"/>
  <c r="EV98" i="72"/>
  <c r="EV97" i="72"/>
  <c r="EV96" i="72"/>
  <c r="EV95" i="72"/>
  <c r="EV94" i="72"/>
  <c r="EV93" i="72"/>
  <c r="EV92" i="72"/>
  <c r="EV91" i="72"/>
  <c r="EV72" i="72"/>
  <c r="EV73" i="72" s="1"/>
  <c r="EV74" i="72" s="1"/>
  <c r="EV75" i="72" s="1"/>
  <c r="EV76" i="72" s="1"/>
  <c r="EV77" i="72" s="1"/>
  <c r="EV71" i="72"/>
  <c r="EV70" i="72"/>
  <c r="EV69" i="72"/>
  <c r="EU69" i="72"/>
  <c r="EU70" i="72" s="1"/>
  <c r="EW70" i="72" s="1"/>
  <c r="EU71" i="72" s="1"/>
  <c r="ER157" i="72"/>
  <c r="ER158" i="72"/>
  <c r="EQ157" i="72"/>
  <c r="EQ158" i="72" s="1"/>
  <c r="ES158" i="72" s="1"/>
  <c r="ET158" i="72" s="1"/>
  <c r="ER156" i="72"/>
  <c r="ES155" i="72"/>
  <c r="ET155" i="72" s="1"/>
  <c r="ER155" i="72"/>
  <c r="EQ155" i="72"/>
  <c r="EQ156" i="72" s="1"/>
  <c r="ES156" i="72" s="1"/>
  <c r="ET156" i="72" s="1"/>
  <c r="ER69" i="72"/>
  <c r="ES69" i="72" s="1"/>
  <c r="ET69" i="72" s="1"/>
  <c r="ER71" i="72"/>
  <c r="EQ69" i="72"/>
  <c r="ER72" i="72"/>
  <c r="EU31" i="72"/>
  <c r="EV23" i="72"/>
  <c r="EW23" i="72" s="1"/>
  <c r="EX23" i="72" s="1"/>
  <c r="EQ31" i="72"/>
  <c r="ER23" i="72"/>
  <c r="ES23" i="72" s="1"/>
  <c r="ET23" i="72" s="1"/>
  <c r="EU72" i="72" l="1"/>
  <c r="EW72" i="72" s="1"/>
  <c r="EW71" i="72"/>
  <c r="EX71" i="72" s="1"/>
  <c r="EX70" i="72"/>
  <c r="EV78" i="72"/>
  <c r="EV80" i="72" s="1"/>
  <c r="EV82" i="72" s="1"/>
  <c r="EV84" i="72" s="1"/>
  <c r="EV86" i="72" s="1"/>
  <c r="EV88" i="72" s="1"/>
  <c r="EV90" i="72" s="1"/>
  <c r="EV79" i="72"/>
  <c r="EV81" i="72" s="1"/>
  <c r="EV83" i="72" s="1"/>
  <c r="EV85" i="72" s="1"/>
  <c r="EV87" i="72" s="1"/>
  <c r="EV89" i="72" s="1"/>
  <c r="EW69" i="72"/>
  <c r="EX69" i="72" s="1"/>
  <c r="ES157" i="72"/>
  <c r="ET157" i="72" s="1"/>
  <c r="ER70" i="72"/>
  <c r="ES70" i="72" s="1"/>
  <c r="ET70" i="72" s="1"/>
  <c r="EQ70" i="72"/>
  <c r="ER149" i="72"/>
  <c r="ER150" i="72" s="1"/>
  <c r="ER151" i="72" s="1"/>
  <c r="ER152" i="72" s="1"/>
  <c r="ER153" i="72" s="1"/>
  <c r="ER154" i="72" s="1"/>
  <c r="ER147" i="72"/>
  <c r="ER148" i="72" s="1"/>
  <c r="ER145" i="72"/>
  <c r="ER146" i="72" s="1"/>
  <c r="ER143" i="72"/>
  <c r="ER144" i="72" s="1"/>
  <c r="ER141" i="72"/>
  <c r="ER142" i="72" s="1"/>
  <c r="ER139" i="72"/>
  <c r="ER140" i="72" s="1"/>
  <c r="ER137" i="72"/>
  <c r="ER138" i="72" s="1"/>
  <c r="ER135" i="72"/>
  <c r="ER136" i="72" s="1"/>
  <c r="ER133" i="72"/>
  <c r="ER134" i="72" s="1"/>
  <c r="ER131" i="72"/>
  <c r="ER132" i="72" s="1"/>
  <c r="ER129" i="72"/>
  <c r="ER130" i="72" s="1"/>
  <c r="ER127" i="72"/>
  <c r="ER128" i="72" s="1"/>
  <c r="ER125" i="72"/>
  <c r="ER126" i="72" s="1"/>
  <c r="ER123" i="72"/>
  <c r="ER124" i="72" s="1"/>
  <c r="ER121" i="72"/>
  <c r="ER122" i="72" s="1"/>
  <c r="ER119" i="72"/>
  <c r="ER120" i="72" s="1"/>
  <c r="ER117" i="72"/>
  <c r="ER118" i="72" s="1"/>
  <c r="ER115" i="72"/>
  <c r="ER116" i="72" s="1"/>
  <c r="ER113" i="72"/>
  <c r="ER114" i="72" s="1"/>
  <c r="ER111" i="72"/>
  <c r="ER112" i="72" s="1"/>
  <c r="ER109" i="72"/>
  <c r="ER110" i="72" s="1"/>
  <c r="ER107" i="72"/>
  <c r="ER108" i="72" s="1"/>
  <c r="ER105" i="72"/>
  <c r="ER106" i="72" s="1"/>
  <c r="ER103" i="72"/>
  <c r="ER104" i="72" s="1"/>
  <c r="ER101" i="72"/>
  <c r="ER102" i="72" s="1"/>
  <c r="ER99" i="72"/>
  <c r="ER100" i="72" s="1"/>
  <c r="ER97" i="72"/>
  <c r="ER98" i="72" s="1"/>
  <c r="ER95" i="72"/>
  <c r="ER96" i="72" s="1"/>
  <c r="ER93" i="72"/>
  <c r="ER94" i="72" s="1"/>
  <c r="ER91" i="72"/>
  <c r="ER92" i="72" s="1"/>
  <c r="ER73" i="72"/>
  <c r="ER74" i="72" s="1"/>
  <c r="ER75" i="72" s="1"/>
  <c r="ER76" i="72" s="1"/>
  <c r="ER77" i="72" s="1"/>
  <c r="I30" i="65"/>
  <c r="EU73" i="72" l="1"/>
  <c r="EX72" i="72"/>
  <c r="EQ71" i="72"/>
  <c r="ER79" i="72"/>
  <c r="ER81" i="72" s="1"/>
  <c r="ER83" i="72" s="1"/>
  <c r="ER85" i="72" s="1"/>
  <c r="ER87" i="72" s="1"/>
  <c r="ER89" i="72" s="1"/>
  <c r="ER78" i="72"/>
  <c r="ER80" i="72" s="1"/>
  <c r="ER82" i="72" s="1"/>
  <c r="ER84" i="72" s="1"/>
  <c r="ER86" i="72" s="1"/>
  <c r="ER88" i="72" s="1"/>
  <c r="ER90" i="72" s="1"/>
  <c r="I125" i="93"/>
  <c r="H125" i="93"/>
  <c r="F56" i="93"/>
  <c r="F55" i="93"/>
  <c r="F54" i="93"/>
  <c r="F57" i="94"/>
  <c r="F55" i="94"/>
  <c r="F56" i="94"/>
  <c r="EU74" i="72" l="1"/>
  <c r="EW74" i="72" s="1"/>
  <c r="EW73" i="72"/>
  <c r="EX73" i="72" s="1"/>
  <c r="ES71" i="72"/>
  <c r="ET71" i="72" s="1"/>
  <c r="EQ72" i="72"/>
  <c r="ES72" i="72" s="1"/>
  <c r="ET72" i="72" s="1"/>
  <c r="H86" i="48"/>
  <c r="H82" i="48"/>
  <c r="H79" i="48"/>
  <c r="D82" i="48"/>
  <c r="D81" i="48"/>
  <c r="D80" i="48"/>
  <c r="D79" i="48"/>
  <c r="D78" i="48"/>
  <c r="H248" i="48"/>
  <c r="H247" i="48"/>
  <c r="H246" i="48"/>
  <c r="H239" i="48"/>
  <c r="EU75" i="72" l="1"/>
  <c r="EX74" i="72"/>
  <c r="F210" i="93"/>
  <c r="I210" i="93"/>
  <c r="H210" i="93"/>
  <c r="G210" i="93"/>
  <c r="E301" i="93"/>
  <c r="E208" i="93"/>
  <c r="E207" i="93"/>
  <c r="E206" i="93"/>
  <c r="E205" i="93"/>
  <c r="E204" i="93"/>
  <c r="E203" i="93"/>
  <c r="E202" i="93"/>
  <c r="E201" i="93"/>
  <c r="E200" i="93"/>
  <c r="E199" i="93"/>
  <c r="E198" i="93"/>
  <c r="E197" i="93"/>
  <c r="E196" i="93"/>
  <c r="E195" i="93"/>
  <c r="E194" i="93"/>
  <c r="E193" i="93"/>
  <c r="E192" i="93"/>
  <c r="E191" i="93"/>
  <c r="E190" i="93"/>
  <c r="E189" i="93"/>
  <c r="E188" i="93"/>
  <c r="E187" i="93"/>
  <c r="E186" i="93"/>
  <c r="E120" i="93"/>
  <c r="E119" i="93"/>
  <c r="E118" i="93"/>
  <c r="E117" i="93"/>
  <c r="E116" i="93"/>
  <c r="E127" i="93"/>
  <c r="I126" i="93"/>
  <c r="H126" i="93"/>
  <c r="G126" i="93"/>
  <c r="G125" i="93"/>
  <c r="F125" i="93"/>
  <c r="I124" i="93"/>
  <c r="H124" i="93"/>
  <c r="G124" i="93"/>
  <c r="F124" i="93"/>
  <c r="E142" i="93"/>
  <c r="I56" i="93"/>
  <c r="H55" i="93"/>
  <c r="E55" i="93" s="1"/>
  <c r="H54" i="93"/>
  <c r="E53" i="93"/>
  <c r="E49" i="93"/>
  <c r="E48" i="93"/>
  <c r="E47" i="93"/>
  <c r="E46" i="93"/>
  <c r="E45" i="93"/>
  <c r="E44" i="93"/>
  <c r="E43" i="93"/>
  <c r="E42" i="93"/>
  <c r="E41" i="93"/>
  <c r="E40" i="93"/>
  <c r="E39" i="93"/>
  <c r="E38" i="93"/>
  <c r="E37" i="93"/>
  <c r="E36" i="93"/>
  <c r="EU76" i="72" l="1"/>
  <c r="EW76" i="72" s="1"/>
  <c r="EW75" i="72"/>
  <c r="EX75" i="72" s="1"/>
  <c r="E184" i="93"/>
  <c r="E210" i="93" s="1"/>
  <c r="E56" i="93"/>
  <c r="E126" i="93"/>
  <c r="E277" i="93"/>
  <c r="E54" i="93"/>
  <c r="E124" i="93"/>
  <c r="E125" i="93"/>
  <c r="EU77" i="72" l="1"/>
  <c r="EX76" i="72"/>
  <c r="EQ73" i="72"/>
  <c r="E301" i="94"/>
  <c r="H277" i="94"/>
  <c r="F277" i="94"/>
  <c r="E277" i="94"/>
  <c r="E208" i="94"/>
  <c r="E207" i="94"/>
  <c r="E206" i="94"/>
  <c r="E205" i="94"/>
  <c r="E204" i="94"/>
  <c r="E203" i="94"/>
  <c r="E202" i="94"/>
  <c r="E201" i="94"/>
  <c r="E200" i="94"/>
  <c r="E199" i="94"/>
  <c r="E198" i="94"/>
  <c r="E197" i="94"/>
  <c r="E196" i="94"/>
  <c r="E195" i="94"/>
  <c r="E194" i="94"/>
  <c r="E193" i="94"/>
  <c r="E192" i="94"/>
  <c r="E191" i="94"/>
  <c r="E190" i="94"/>
  <c r="E189" i="94"/>
  <c r="E188" i="94"/>
  <c r="E187" i="94"/>
  <c r="E186" i="94"/>
  <c r="G125" i="94"/>
  <c r="G126" i="94"/>
  <c r="F126" i="94"/>
  <c r="F125" i="94"/>
  <c r="E128" i="94"/>
  <c r="I127" i="94"/>
  <c r="H127" i="94"/>
  <c r="G127" i="94"/>
  <c r="E127" i="94"/>
  <c r="I126" i="94"/>
  <c r="H126" i="94"/>
  <c r="I125" i="94"/>
  <c r="H125" i="94"/>
  <c r="E121" i="94"/>
  <c r="E120" i="94"/>
  <c r="E119" i="94"/>
  <c r="E118" i="94"/>
  <c r="E117" i="94"/>
  <c r="I57" i="94"/>
  <c r="E57" i="94" s="1"/>
  <c r="H56" i="94"/>
  <c r="E56" i="94" s="1"/>
  <c r="H55" i="94"/>
  <c r="E55" i="94"/>
  <c r="E54" i="94"/>
  <c r="E50" i="94"/>
  <c r="E49" i="94"/>
  <c r="E48" i="94"/>
  <c r="E47" i="94"/>
  <c r="E46" i="94"/>
  <c r="E45" i="94"/>
  <c r="E44" i="94"/>
  <c r="E43" i="94"/>
  <c r="E42" i="94"/>
  <c r="E41" i="94"/>
  <c r="E40" i="94"/>
  <c r="E39" i="94"/>
  <c r="E38" i="94"/>
  <c r="E37" i="94"/>
  <c r="F36" i="94"/>
  <c r="E36" i="94" s="1"/>
  <c r="Q16" i="96"/>
  <c r="EU78" i="72" l="1"/>
  <c r="EW78" i="72" s="1"/>
  <c r="EW77" i="72"/>
  <c r="EX77" i="72" s="1"/>
  <c r="EQ74" i="72"/>
  <c r="ES74" i="72" s="1"/>
  <c r="ES73" i="72"/>
  <c r="E125" i="94"/>
  <c r="E126" i="94"/>
  <c r="EU79" i="72" l="1"/>
  <c r="EX78" i="72"/>
  <c r="EQ75" i="72"/>
  <c r="H196" i="48"/>
  <c r="EU80" i="72" l="1"/>
  <c r="EW80" i="72" s="1"/>
  <c r="EW79" i="72"/>
  <c r="EX79" i="72" s="1"/>
  <c r="EQ76" i="72"/>
  <c r="ES76" i="72" s="1"/>
  <c r="ES75" i="72"/>
  <c r="I45" i="65"/>
  <c r="EU81" i="72" l="1"/>
  <c r="EX80" i="72"/>
  <c r="EQ77" i="72"/>
  <c r="G32" i="65"/>
  <c r="EU82" i="72" l="1"/>
  <c r="EW82" i="72" s="1"/>
  <c r="EW81" i="72"/>
  <c r="EX81" i="72" s="1"/>
  <c r="EQ78" i="72"/>
  <c r="ES78" i="72" s="1"/>
  <c r="ES77" i="72"/>
  <c r="D34" i="83"/>
  <c r="EU83" i="72" l="1"/>
  <c r="EX82" i="72"/>
  <c r="EQ79" i="72"/>
  <c r="H189" i="48"/>
  <c r="EU84" i="72" l="1"/>
  <c r="EW84" i="72" s="1"/>
  <c r="EW83" i="72"/>
  <c r="EX83" i="72" s="1"/>
  <c r="EQ80" i="72"/>
  <c r="ES80" i="72" s="1"/>
  <c r="ES79" i="72"/>
  <c r="D40" i="71"/>
  <c r="D46" i="71"/>
  <c r="EU85" i="72" l="1"/>
  <c r="EX84" i="72"/>
  <c r="EQ81" i="72"/>
  <c r="D7" i="71"/>
  <c r="EU86" i="72" l="1"/>
  <c r="EW86" i="72" s="1"/>
  <c r="EW85" i="72"/>
  <c r="EX85" i="72" s="1"/>
  <c r="EQ82" i="72"/>
  <c r="ES82" i="72" s="1"/>
  <c r="ES81" i="72"/>
  <c r="I32" i="65"/>
  <c r="EU87" i="72" l="1"/>
  <c r="EX86" i="72"/>
  <c r="EQ83" i="72"/>
  <c r="E53" i="70"/>
  <c r="E29" i="70"/>
  <c r="E28" i="70"/>
  <c r="EU88" i="72" l="1"/>
  <c r="EW88" i="72" s="1"/>
  <c r="EW87" i="72"/>
  <c r="EX87" i="72" s="1"/>
  <c r="EQ84" i="72"/>
  <c r="ES84" i="72" s="1"/>
  <c r="ES83" i="72"/>
  <c r="H15" i="48"/>
  <c r="H18" i="48" s="1"/>
  <c r="H12" i="48"/>
  <c r="EU89" i="72" l="1"/>
  <c r="EX88" i="72"/>
  <c r="EQ85" i="72"/>
  <c r="H20" i="48"/>
  <c r="H82" i="65"/>
  <c r="EU90" i="72" l="1"/>
  <c r="EW90" i="72" s="1"/>
  <c r="EW89" i="72"/>
  <c r="EX89" i="72" s="1"/>
  <c r="EQ86" i="72"/>
  <c r="ES86" i="72" s="1"/>
  <c r="ES85" i="72"/>
  <c r="G31" i="84"/>
  <c r="G16" i="65"/>
  <c r="F11" i="84"/>
  <c r="EU91" i="72" l="1"/>
  <c r="EX90" i="72"/>
  <c r="EQ87" i="72"/>
  <c r="C11" i="84"/>
  <c r="EU92" i="72" l="1"/>
  <c r="EW92" i="72" s="1"/>
  <c r="EW91" i="72"/>
  <c r="EX91" i="72" s="1"/>
  <c r="EQ88" i="72"/>
  <c r="ES88" i="72" s="1"/>
  <c r="ES87" i="72"/>
  <c r="HP69" i="72"/>
  <c r="HP31" i="72"/>
  <c r="HQ69" i="72" s="1"/>
  <c r="HQ70" i="72" s="1"/>
  <c r="EU93" i="72" l="1"/>
  <c r="EX92" i="72"/>
  <c r="EQ89" i="72"/>
  <c r="HQ71" i="72"/>
  <c r="HQ72" i="72" s="1"/>
  <c r="HQ73" i="72" s="1"/>
  <c r="HQ74" i="72" s="1"/>
  <c r="HQ75" i="72" s="1"/>
  <c r="HQ76" i="72" s="1"/>
  <c r="HQ77" i="72" s="1"/>
  <c r="HQ78" i="72" s="1"/>
  <c r="HQ80" i="72" s="1"/>
  <c r="HQ82" i="72" s="1"/>
  <c r="HQ84" i="72" s="1"/>
  <c r="HQ86" i="72" s="1"/>
  <c r="HQ88" i="72" s="1"/>
  <c r="HQ89" i="72"/>
  <c r="HQ90" i="72" s="1"/>
  <c r="HR69" i="72"/>
  <c r="HP70" i="72"/>
  <c r="HR70" i="72" s="1"/>
  <c r="EU94" i="72" l="1"/>
  <c r="EW94" i="72" s="1"/>
  <c r="EW93" i="72"/>
  <c r="EX93" i="72" s="1"/>
  <c r="HQ79" i="72"/>
  <c r="HQ81" i="72" s="1"/>
  <c r="HQ83" i="72" s="1"/>
  <c r="HQ85" i="72" s="1"/>
  <c r="HQ87" i="72" s="1"/>
  <c r="EQ90" i="72"/>
  <c r="ES90" i="72" s="1"/>
  <c r="ES89" i="72"/>
  <c r="HP71" i="72"/>
  <c r="EU95" i="72" l="1"/>
  <c r="EX94" i="72"/>
  <c r="EQ91" i="72"/>
  <c r="HR71" i="72"/>
  <c r="HP72" i="72"/>
  <c r="HR72" i="72" s="1"/>
  <c r="F123" i="94"/>
  <c r="F52" i="94"/>
  <c r="Q36" i="96"/>
  <c r="EU96" i="72" l="1"/>
  <c r="EW96" i="72" s="1"/>
  <c r="EW95" i="72"/>
  <c r="EX95" i="72" s="1"/>
  <c r="EQ92" i="72"/>
  <c r="ES92" i="72" s="1"/>
  <c r="ES91" i="72"/>
  <c r="HP73" i="72"/>
  <c r="EU97" i="72" l="1"/>
  <c r="EX96" i="72"/>
  <c r="EQ93" i="72"/>
  <c r="HP74" i="72"/>
  <c r="HR74" i="72" s="1"/>
  <c r="HR73" i="72"/>
  <c r="HL67" i="72"/>
  <c r="HL68" i="72" s="1"/>
  <c r="HL31" i="72"/>
  <c r="HM67" i="72" s="1"/>
  <c r="HM68" i="72" s="1"/>
  <c r="EM67" i="72"/>
  <c r="EM68" i="72" s="1"/>
  <c r="EI67" i="72"/>
  <c r="EI68" i="72" s="1"/>
  <c r="EE67" i="72"/>
  <c r="EE68" i="72" s="1"/>
  <c r="EM31" i="72"/>
  <c r="EN143" i="72" s="1"/>
  <c r="EN144" i="72" s="1"/>
  <c r="EA30" i="72"/>
  <c r="EE31" i="72"/>
  <c r="EF155" i="72" s="1"/>
  <c r="EF156" i="72" s="1"/>
  <c r="EI31" i="72"/>
  <c r="EJ147" i="72" s="1"/>
  <c r="EJ148" i="72" s="1"/>
  <c r="EN23" i="72"/>
  <c r="EO23" i="72" s="1"/>
  <c r="EP23" i="72" s="1"/>
  <c r="EJ23" i="72"/>
  <c r="EK23" i="72" s="1"/>
  <c r="EL23" i="72" s="1"/>
  <c r="EF23" i="72"/>
  <c r="EG23" i="72" s="1"/>
  <c r="EH23" i="72" s="1"/>
  <c r="EF97" i="72" l="1"/>
  <c r="EF98" i="72" s="1"/>
  <c r="EF121" i="72"/>
  <c r="EF122" i="72" s="1"/>
  <c r="EU98" i="72"/>
  <c r="EW98" i="72" s="1"/>
  <c r="EW97" i="72"/>
  <c r="EX97" i="72" s="1"/>
  <c r="EN91" i="72"/>
  <c r="EN92" i="72" s="1"/>
  <c r="EF129" i="72"/>
  <c r="EF130" i="72" s="1"/>
  <c r="EN139" i="72"/>
  <c r="EN140" i="72" s="1"/>
  <c r="EF69" i="72"/>
  <c r="EF70" i="72" s="1"/>
  <c r="EF71" i="72" s="1"/>
  <c r="EF72" i="72" s="1"/>
  <c r="EF73" i="72" s="1"/>
  <c r="EF74" i="72" s="1"/>
  <c r="EF75" i="72" s="1"/>
  <c r="EF76" i="72" s="1"/>
  <c r="EF77" i="72" s="1"/>
  <c r="EF79" i="72" s="1"/>
  <c r="EF81" i="72" s="1"/>
  <c r="EF83" i="72" s="1"/>
  <c r="EF85" i="72" s="1"/>
  <c r="EF87" i="72" s="1"/>
  <c r="EF89" i="72" s="1"/>
  <c r="EQ94" i="72"/>
  <c r="ES94" i="72" s="1"/>
  <c r="ES93" i="72"/>
  <c r="EF93" i="72"/>
  <c r="EF94" i="72" s="1"/>
  <c r="EF125" i="72"/>
  <c r="EF126" i="72" s="1"/>
  <c r="EN147" i="72"/>
  <c r="EN148" i="72" s="1"/>
  <c r="EF101" i="72"/>
  <c r="EF102" i="72" s="1"/>
  <c r="EF133" i="72"/>
  <c r="EF134" i="72" s="1"/>
  <c r="EN99" i="72"/>
  <c r="EN100" i="72" s="1"/>
  <c r="EF105" i="72"/>
  <c r="EF106" i="72" s="1"/>
  <c r="EF137" i="72"/>
  <c r="EF138" i="72" s="1"/>
  <c r="EN107" i="72"/>
  <c r="EN108" i="72" s="1"/>
  <c r="HM69" i="72"/>
  <c r="HM70" i="72" s="1"/>
  <c r="HM71" i="72" s="1"/>
  <c r="HM72" i="72" s="1"/>
  <c r="HM73" i="72" s="1"/>
  <c r="HM74" i="72" s="1"/>
  <c r="HM75" i="72" s="1"/>
  <c r="HM76" i="72" s="1"/>
  <c r="HM77" i="72" s="1"/>
  <c r="EF109" i="72"/>
  <c r="EF110" i="72" s="1"/>
  <c r="EF141" i="72"/>
  <c r="EF142" i="72" s="1"/>
  <c r="EN115" i="72"/>
  <c r="EN116" i="72" s="1"/>
  <c r="HM87" i="72"/>
  <c r="HM88" i="72" s="1"/>
  <c r="EF113" i="72"/>
  <c r="EF114" i="72" s="1"/>
  <c r="EF145" i="72"/>
  <c r="EF146" i="72" s="1"/>
  <c r="EN123" i="72"/>
  <c r="EN124" i="72" s="1"/>
  <c r="EF117" i="72"/>
  <c r="EF118" i="72" s="1"/>
  <c r="EF149" i="72"/>
  <c r="EF150" i="72" s="1"/>
  <c r="EF151" i="72" s="1"/>
  <c r="EF152" i="72" s="1"/>
  <c r="EF153" i="72" s="1"/>
  <c r="EF154" i="72" s="1"/>
  <c r="EN131" i="72"/>
  <c r="EN132" i="72" s="1"/>
  <c r="HP75" i="72"/>
  <c r="EJ93" i="72"/>
  <c r="EJ94" i="72" s="1"/>
  <c r="EJ101" i="72"/>
  <c r="EJ102" i="72" s="1"/>
  <c r="EJ109" i="72"/>
  <c r="EJ110" i="72" s="1"/>
  <c r="EJ117" i="72"/>
  <c r="EJ118" i="72" s="1"/>
  <c r="EJ125" i="72"/>
  <c r="EJ126" i="72" s="1"/>
  <c r="EJ133" i="72"/>
  <c r="EJ134" i="72" s="1"/>
  <c r="EJ141" i="72"/>
  <c r="EJ142" i="72" s="1"/>
  <c r="EJ149" i="72"/>
  <c r="EJ150" i="72" s="1"/>
  <c r="EJ151" i="72" s="1"/>
  <c r="EJ152" i="72" s="1"/>
  <c r="EJ153" i="72" s="1"/>
  <c r="EJ154" i="72" s="1"/>
  <c r="EJ67" i="72"/>
  <c r="EK67" i="72" s="1"/>
  <c r="EN93" i="72"/>
  <c r="EN94" i="72" s="1"/>
  <c r="EN101" i="72"/>
  <c r="EN102" i="72" s="1"/>
  <c r="EN109" i="72"/>
  <c r="EN110" i="72" s="1"/>
  <c r="EN117" i="72"/>
  <c r="EN118" i="72" s="1"/>
  <c r="EN125" i="72"/>
  <c r="EN126" i="72" s="1"/>
  <c r="EN133" i="72"/>
  <c r="EN134" i="72" s="1"/>
  <c r="EN141" i="72"/>
  <c r="EN142" i="72" s="1"/>
  <c r="EN149" i="72"/>
  <c r="EN150" i="72" s="1"/>
  <c r="EN151" i="72" s="1"/>
  <c r="EN152" i="72" s="1"/>
  <c r="EN153" i="72" s="1"/>
  <c r="EN154" i="72" s="1"/>
  <c r="EF91" i="72"/>
  <c r="EF92" i="72" s="1"/>
  <c r="EF99" i="72"/>
  <c r="EF100" i="72" s="1"/>
  <c r="EF107" i="72"/>
  <c r="EF108" i="72" s="1"/>
  <c r="EF115" i="72"/>
  <c r="EF116" i="72" s="1"/>
  <c r="EF123" i="72"/>
  <c r="EF124" i="72" s="1"/>
  <c r="EF131" i="72"/>
  <c r="EF132" i="72" s="1"/>
  <c r="EF139" i="72"/>
  <c r="EF140" i="72" s="1"/>
  <c r="EF147" i="72"/>
  <c r="EF148" i="72" s="1"/>
  <c r="EJ95" i="72"/>
  <c r="EJ96" i="72" s="1"/>
  <c r="EJ103" i="72"/>
  <c r="EJ104" i="72" s="1"/>
  <c r="EJ111" i="72"/>
  <c r="EJ112" i="72" s="1"/>
  <c r="EJ119" i="72"/>
  <c r="EJ120" i="72" s="1"/>
  <c r="EJ127" i="72"/>
  <c r="EJ128" i="72" s="1"/>
  <c r="EJ135" i="72"/>
  <c r="EJ136" i="72" s="1"/>
  <c r="EJ143" i="72"/>
  <c r="EJ144" i="72" s="1"/>
  <c r="EJ155" i="72"/>
  <c r="EJ156" i="72" s="1"/>
  <c r="EN67" i="72"/>
  <c r="EN68" i="72" s="1"/>
  <c r="EO68" i="72" s="1"/>
  <c r="EN95" i="72"/>
  <c r="EN96" i="72" s="1"/>
  <c r="EN111" i="72"/>
  <c r="EN112" i="72" s="1"/>
  <c r="EN119" i="72"/>
  <c r="EN120" i="72" s="1"/>
  <c r="EN127" i="72"/>
  <c r="EN128" i="72" s="1"/>
  <c r="EN135" i="72"/>
  <c r="EN136" i="72" s="1"/>
  <c r="EN155" i="72"/>
  <c r="EN156" i="72" s="1"/>
  <c r="EJ69" i="72"/>
  <c r="EJ70" i="72" s="1"/>
  <c r="EJ71" i="72" s="1"/>
  <c r="EJ72" i="72" s="1"/>
  <c r="EJ73" i="72" s="1"/>
  <c r="EJ74" i="72" s="1"/>
  <c r="EJ75" i="72" s="1"/>
  <c r="EJ76" i="72" s="1"/>
  <c r="EJ77" i="72" s="1"/>
  <c r="EJ79" i="72" s="1"/>
  <c r="EJ81" i="72" s="1"/>
  <c r="EJ83" i="72" s="1"/>
  <c r="EJ85" i="72" s="1"/>
  <c r="EJ87" i="72" s="1"/>
  <c r="EJ89" i="72" s="1"/>
  <c r="EJ97" i="72"/>
  <c r="EJ98" i="72" s="1"/>
  <c r="EJ105" i="72"/>
  <c r="EJ106" i="72" s="1"/>
  <c r="EJ121" i="72"/>
  <c r="EJ122" i="72" s="1"/>
  <c r="EJ129" i="72"/>
  <c r="EJ130" i="72" s="1"/>
  <c r="EJ137" i="72"/>
  <c r="EJ138" i="72" s="1"/>
  <c r="EF67" i="72"/>
  <c r="EF68" i="72" s="1"/>
  <c r="EG68" i="72" s="1"/>
  <c r="EE69" i="72" s="1"/>
  <c r="EN69" i="72"/>
  <c r="EN70" i="72" s="1"/>
  <c r="EN71" i="72" s="1"/>
  <c r="EN72" i="72" s="1"/>
  <c r="EN73" i="72" s="1"/>
  <c r="EN74" i="72" s="1"/>
  <c r="EN75" i="72" s="1"/>
  <c r="EN76" i="72" s="1"/>
  <c r="EN77" i="72" s="1"/>
  <c r="EN78" i="72" s="1"/>
  <c r="EN80" i="72" s="1"/>
  <c r="EN82" i="72" s="1"/>
  <c r="EN84" i="72" s="1"/>
  <c r="EN86" i="72" s="1"/>
  <c r="EN88" i="72" s="1"/>
  <c r="EN90" i="72" s="1"/>
  <c r="EN97" i="72"/>
  <c r="EN98" i="72" s="1"/>
  <c r="EN105" i="72"/>
  <c r="EN106" i="72" s="1"/>
  <c r="EN113" i="72"/>
  <c r="EN114" i="72" s="1"/>
  <c r="EN121" i="72"/>
  <c r="EN122" i="72" s="1"/>
  <c r="EN129" i="72"/>
  <c r="EN130" i="72" s="1"/>
  <c r="EN137" i="72"/>
  <c r="EN138" i="72" s="1"/>
  <c r="EN145" i="72"/>
  <c r="EN146" i="72" s="1"/>
  <c r="HN68" i="72"/>
  <c r="HL69" i="72" s="1"/>
  <c r="EN103" i="72"/>
  <c r="EN104" i="72" s="1"/>
  <c r="EJ113" i="72"/>
  <c r="EJ114" i="72" s="1"/>
  <c r="EJ145" i="72"/>
  <c r="EJ146" i="72" s="1"/>
  <c r="EF95" i="72"/>
  <c r="EF96" i="72" s="1"/>
  <c r="EF103" i="72"/>
  <c r="EF104" i="72" s="1"/>
  <c r="EF111" i="72"/>
  <c r="EF112" i="72" s="1"/>
  <c r="EF119" i="72"/>
  <c r="EF120" i="72" s="1"/>
  <c r="EF127" i="72"/>
  <c r="EF128" i="72" s="1"/>
  <c r="EF135" i="72"/>
  <c r="EF136" i="72" s="1"/>
  <c r="EF143" i="72"/>
  <c r="EF144" i="72" s="1"/>
  <c r="EJ91" i="72"/>
  <c r="EJ92" i="72" s="1"/>
  <c r="EJ99" i="72"/>
  <c r="EJ100" i="72" s="1"/>
  <c r="EJ107" i="72"/>
  <c r="EJ108" i="72" s="1"/>
  <c r="EJ115" i="72"/>
  <c r="EJ116" i="72" s="1"/>
  <c r="EJ123" i="72"/>
  <c r="EJ124" i="72" s="1"/>
  <c r="EJ131" i="72"/>
  <c r="EJ132" i="72" s="1"/>
  <c r="EJ139" i="72"/>
  <c r="EJ140" i="72" s="1"/>
  <c r="HM78" i="72"/>
  <c r="HM80" i="72" s="1"/>
  <c r="HM82" i="72" s="1"/>
  <c r="HM84" i="72" s="1"/>
  <c r="HM85" i="72" s="1"/>
  <c r="HM86" i="72" s="1"/>
  <c r="HM79" i="72"/>
  <c r="HM81" i="72" s="1"/>
  <c r="HM83" i="72" s="1"/>
  <c r="HN67" i="72"/>
  <c r="EF78" i="72" l="1"/>
  <c r="EF80" i="72" s="1"/>
  <c r="EF82" i="72" s="1"/>
  <c r="EF84" i="72" s="1"/>
  <c r="EF86" i="72" s="1"/>
  <c r="EF88" i="72" s="1"/>
  <c r="EF90" i="72" s="1"/>
  <c r="EU99" i="72"/>
  <c r="EX98" i="72"/>
  <c r="EJ68" i="72"/>
  <c r="EK68" i="72" s="1"/>
  <c r="EI69" i="72" s="1"/>
  <c r="EO67" i="72"/>
  <c r="EG67" i="72"/>
  <c r="EQ95" i="72"/>
  <c r="EJ78" i="72"/>
  <c r="EJ80" i="72" s="1"/>
  <c r="EJ82" i="72" s="1"/>
  <c r="EJ84" i="72" s="1"/>
  <c r="EJ86" i="72" s="1"/>
  <c r="EJ88" i="72" s="1"/>
  <c r="EJ90" i="72" s="1"/>
  <c r="HP76" i="72"/>
  <c r="HR76" i="72" s="1"/>
  <c r="HR75" i="72"/>
  <c r="EN79" i="72"/>
  <c r="EN81" i="72" s="1"/>
  <c r="EN83" i="72" s="1"/>
  <c r="EN85" i="72" s="1"/>
  <c r="EN87" i="72" s="1"/>
  <c r="EN89" i="72" s="1"/>
  <c r="HL70" i="72"/>
  <c r="HN70" i="72" s="1"/>
  <c r="HN69" i="72"/>
  <c r="EM69" i="72"/>
  <c r="EE70" i="72"/>
  <c r="EG70" i="72" s="1"/>
  <c r="EG69" i="72"/>
  <c r="EU100" i="72" l="1"/>
  <c r="EW100" i="72" s="1"/>
  <c r="EW99" i="72"/>
  <c r="EX99" i="72" s="1"/>
  <c r="EQ96" i="72"/>
  <c r="ES96" i="72" s="1"/>
  <c r="ES95" i="72"/>
  <c r="HP77" i="72"/>
  <c r="HL71" i="72"/>
  <c r="EO69" i="72"/>
  <c r="EM70" i="72"/>
  <c r="EO70" i="72" s="1"/>
  <c r="EK69" i="72"/>
  <c r="EI70" i="72"/>
  <c r="EK70" i="72" s="1"/>
  <c r="EE71" i="72"/>
  <c r="EU101" i="72" l="1"/>
  <c r="EX100" i="72"/>
  <c r="EQ97" i="72"/>
  <c r="HR77" i="72"/>
  <c r="HP78" i="72"/>
  <c r="HR78" i="72" s="1"/>
  <c r="HL72" i="72"/>
  <c r="HN72" i="72" s="1"/>
  <c r="HN71" i="72"/>
  <c r="EI71" i="72"/>
  <c r="EM71" i="72"/>
  <c r="EE72" i="72"/>
  <c r="EG72" i="72" s="1"/>
  <c r="EG71" i="72"/>
  <c r="I34" i="83"/>
  <c r="EU102" i="72" l="1"/>
  <c r="EW102" i="72" s="1"/>
  <c r="EW101" i="72"/>
  <c r="EX101" i="72" s="1"/>
  <c r="EQ98" i="72"/>
  <c r="ES98" i="72" s="1"/>
  <c r="ES97" i="72"/>
  <c r="HP79" i="72"/>
  <c r="HL73" i="72"/>
  <c r="EM72" i="72"/>
  <c r="EO72" i="72" s="1"/>
  <c r="EO71" i="72"/>
  <c r="EI72" i="72"/>
  <c r="EK72" i="72" s="1"/>
  <c r="EK71" i="72"/>
  <c r="EE73" i="72"/>
  <c r="EU103" i="72" l="1"/>
  <c r="EX102" i="72"/>
  <c r="EQ99" i="72"/>
  <c r="HR79" i="72"/>
  <c r="HP80" i="72"/>
  <c r="HR80" i="72" s="1"/>
  <c r="HL74" i="72"/>
  <c r="HN74" i="72" s="1"/>
  <c r="HN73" i="72"/>
  <c r="EI73" i="72"/>
  <c r="EM73" i="72"/>
  <c r="EE74" i="72"/>
  <c r="EG74" i="72" s="1"/>
  <c r="EG73" i="72"/>
  <c r="EU104" i="72" l="1"/>
  <c r="EW104" i="72" s="1"/>
  <c r="EW103" i="72"/>
  <c r="EX103" i="72" s="1"/>
  <c r="EQ100" i="72"/>
  <c r="ES100" i="72" s="1"/>
  <c r="ES99" i="72"/>
  <c r="HP81" i="72"/>
  <c r="HL75" i="72"/>
  <c r="EM74" i="72"/>
  <c r="EO74" i="72" s="1"/>
  <c r="EO73" i="72"/>
  <c r="EI74" i="72"/>
  <c r="EK74" i="72" s="1"/>
  <c r="EK73" i="72"/>
  <c r="EE75" i="72"/>
  <c r="EU105" i="72" l="1"/>
  <c r="EX104" i="72"/>
  <c r="EQ101" i="72"/>
  <c r="HP82" i="72"/>
  <c r="HR82" i="72" s="1"/>
  <c r="HR81" i="72"/>
  <c r="HL76" i="72"/>
  <c r="HN76" i="72" s="1"/>
  <c r="HN75" i="72"/>
  <c r="EI75" i="72"/>
  <c r="EM75" i="72"/>
  <c r="EE76" i="72"/>
  <c r="EG76" i="72" s="1"/>
  <c r="EG75" i="72"/>
  <c r="EU106" i="72" l="1"/>
  <c r="EW106" i="72" s="1"/>
  <c r="EW105" i="72"/>
  <c r="EX105" i="72" s="1"/>
  <c r="EQ102" i="72"/>
  <c r="ES102" i="72" s="1"/>
  <c r="ES101" i="72"/>
  <c r="HP83" i="72"/>
  <c r="HL77" i="72"/>
  <c r="EM76" i="72"/>
  <c r="EO76" i="72" s="1"/>
  <c r="EO75" i="72"/>
  <c r="EI76" i="72"/>
  <c r="EK76" i="72" s="1"/>
  <c r="EK75" i="72"/>
  <c r="EE77" i="72"/>
  <c r="EU107" i="72" l="1"/>
  <c r="EX106" i="72"/>
  <c r="EQ103" i="72"/>
  <c r="HR83" i="72"/>
  <c r="HP84" i="72"/>
  <c r="HR84" i="72" s="1"/>
  <c r="HL78" i="72"/>
  <c r="HN78" i="72" s="1"/>
  <c r="HN77" i="72"/>
  <c r="EI77" i="72"/>
  <c r="EM77" i="72"/>
  <c r="EE78" i="72"/>
  <c r="EG78" i="72" s="1"/>
  <c r="EG77" i="72"/>
  <c r="I35" i="83"/>
  <c r="I36" i="83" s="1"/>
  <c r="I37" i="83" s="1"/>
  <c r="I38" i="83" s="1"/>
  <c r="I39" i="83" s="1"/>
  <c r="I40" i="83" s="1"/>
  <c r="I41" i="83" s="1"/>
  <c r="I42" i="83" s="1"/>
  <c r="I43" i="83" s="1"/>
  <c r="I44" i="83" s="1"/>
  <c r="I45" i="83" s="1"/>
  <c r="I46" i="83" s="1"/>
  <c r="EU108" i="72" l="1"/>
  <c r="EW108" i="72" s="1"/>
  <c r="EW107" i="72"/>
  <c r="EX107" i="72" s="1"/>
  <c r="EQ104" i="72"/>
  <c r="ES104" i="72" s="1"/>
  <c r="ES103" i="72"/>
  <c r="HP85" i="72"/>
  <c r="HL79" i="72"/>
  <c r="EM78" i="72"/>
  <c r="EO78" i="72" s="1"/>
  <c r="EO77" i="72"/>
  <c r="EI78" i="72"/>
  <c r="EK78" i="72" s="1"/>
  <c r="EK77" i="72"/>
  <c r="EE79" i="72"/>
  <c r="EX108" i="72" l="1"/>
  <c r="EU109" i="72"/>
  <c r="EQ105" i="72"/>
  <c r="HR85" i="72"/>
  <c r="HP86" i="72"/>
  <c r="HR86" i="72" s="1"/>
  <c r="HL80" i="72"/>
  <c r="HN80" i="72" s="1"/>
  <c r="HN79" i="72"/>
  <c r="EI79" i="72"/>
  <c r="EM79" i="72"/>
  <c r="EE80" i="72"/>
  <c r="EG80" i="72" s="1"/>
  <c r="EG79" i="72"/>
  <c r="EU110" i="72" l="1"/>
  <c r="EW110" i="72" s="1"/>
  <c r="EW109" i="72"/>
  <c r="EX109" i="72" s="1"/>
  <c r="EQ106" i="72"/>
  <c r="ES106" i="72" s="1"/>
  <c r="ES105" i="72"/>
  <c r="HP87" i="72"/>
  <c r="HL81" i="72"/>
  <c r="EM80" i="72"/>
  <c r="EO80" i="72" s="1"/>
  <c r="EO79" i="72"/>
  <c r="EI80" i="72"/>
  <c r="EK80" i="72" s="1"/>
  <c r="EK79" i="72"/>
  <c r="EE81" i="72"/>
  <c r="EU111" i="72" l="1"/>
  <c r="EX110" i="72"/>
  <c r="EQ107" i="72"/>
  <c r="HP88" i="72"/>
  <c r="HR88" i="72" s="1"/>
  <c r="HR87" i="72"/>
  <c r="HL82" i="72"/>
  <c r="HN82" i="72" s="1"/>
  <c r="HN81" i="72"/>
  <c r="EI81" i="72"/>
  <c r="EM81" i="72"/>
  <c r="EE82" i="72"/>
  <c r="EG82" i="72" s="1"/>
  <c r="EG81" i="72"/>
  <c r="EU112" i="72" l="1"/>
  <c r="EW112" i="72" s="1"/>
  <c r="EW111" i="72"/>
  <c r="EX111" i="72" s="1"/>
  <c r="EQ108" i="72"/>
  <c r="ES108" i="72" s="1"/>
  <c r="ES107" i="72"/>
  <c r="HP89" i="72"/>
  <c r="HL83" i="72"/>
  <c r="EM82" i="72"/>
  <c r="EO82" i="72" s="1"/>
  <c r="EO81" i="72"/>
  <c r="EI82" i="72"/>
  <c r="EK82" i="72" s="1"/>
  <c r="EK81" i="72"/>
  <c r="EE83" i="72"/>
  <c r="EX112" i="72" l="1"/>
  <c r="EU113" i="72"/>
  <c r="EQ109" i="72"/>
  <c r="HP90" i="72"/>
  <c r="HR90" i="72" s="1"/>
  <c r="HR89" i="72"/>
  <c r="HL84" i="72"/>
  <c r="HN84" i="72" s="1"/>
  <c r="HN83" i="72"/>
  <c r="EI83" i="72"/>
  <c r="EM83" i="72"/>
  <c r="EE84" i="72"/>
  <c r="EG84" i="72" s="1"/>
  <c r="EG83" i="72"/>
  <c r="C178" i="65"/>
  <c r="G82" i="54"/>
  <c r="G71" i="54"/>
  <c r="G81" i="54"/>
  <c r="F37" i="54"/>
  <c r="E310" i="48"/>
  <c r="E309" i="48"/>
  <c r="F298" i="48"/>
  <c r="C298" i="48"/>
  <c r="C287" i="48"/>
  <c r="E282" i="48"/>
  <c r="E274" i="48"/>
  <c r="C273" i="48"/>
  <c r="F255" i="48"/>
  <c r="F251" i="48"/>
  <c r="F250" i="48"/>
  <c r="F249" i="48"/>
  <c r="E248" i="48"/>
  <c r="E247" i="48"/>
  <c r="E246" i="48"/>
  <c r="E245" i="48"/>
  <c r="F240" i="48"/>
  <c r="A240" i="48"/>
  <c r="A241" i="48" s="1"/>
  <c r="E238" i="48"/>
  <c r="E232" i="48"/>
  <c r="E231" i="48"/>
  <c r="E219" i="48"/>
  <c r="E209" i="48"/>
  <c r="E208" i="48"/>
  <c r="F207" i="48"/>
  <c r="D207" i="48"/>
  <c r="E204" i="48"/>
  <c r="E206" i="48" s="1"/>
  <c r="E200" i="48"/>
  <c r="E190" i="48"/>
  <c r="F174" i="48"/>
  <c r="E172" i="48"/>
  <c r="E171" i="48"/>
  <c r="E166" i="48"/>
  <c r="E163" i="48"/>
  <c r="E152" i="48"/>
  <c r="E148" i="48"/>
  <c r="E147" i="48"/>
  <c r="F143" i="48"/>
  <c r="E141" i="48"/>
  <c r="E139" i="48"/>
  <c r="E137" i="48"/>
  <c r="E135" i="48"/>
  <c r="E131" i="48"/>
  <c r="E130" i="48"/>
  <c r="F116" i="48"/>
  <c r="F178" i="65" s="1"/>
  <c r="E115" i="48"/>
  <c r="E116" i="48" s="1"/>
  <c r="E178" i="65" s="1"/>
  <c r="F112" i="48"/>
  <c r="F107" i="48"/>
  <c r="E106" i="48"/>
  <c r="F105" i="48"/>
  <c r="F104" i="48"/>
  <c r="E103" i="48"/>
  <c r="E99" i="48"/>
  <c r="E96" i="48"/>
  <c r="F90" i="48"/>
  <c r="F88" i="48"/>
  <c r="E87" i="48"/>
  <c r="E86" i="48"/>
  <c r="F83" i="48"/>
  <c r="E82" i="48"/>
  <c r="E81" i="48"/>
  <c r="E80" i="48"/>
  <c r="E79" i="48"/>
  <c r="E78" i="48"/>
  <c r="F68" i="48"/>
  <c r="C68" i="48"/>
  <c r="E66" i="48"/>
  <c r="C65" i="48"/>
  <c r="C64" i="48"/>
  <c r="E55" i="48"/>
  <c r="F52" i="48"/>
  <c r="E50" i="48"/>
  <c r="E30" i="48"/>
  <c r="E29" i="48"/>
  <c r="E28" i="48"/>
  <c r="E24" i="48"/>
  <c r="A23" i="48"/>
  <c r="A13" i="48"/>
  <c r="EU114" i="72" l="1"/>
  <c r="EW114" i="72" s="1"/>
  <c r="EW113" i="72"/>
  <c r="EX113" i="72" s="1"/>
  <c r="EQ110" i="72"/>
  <c r="ES110" i="72" s="1"/>
  <c r="ES109" i="72"/>
  <c r="A16" i="48"/>
  <c r="A18" i="48" s="1"/>
  <c r="F242" i="48"/>
  <c r="HL85" i="72"/>
  <c r="EM84" i="72"/>
  <c r="EO84" i="72" s="1"/>
  <c r="EO83" i="72"/>
  <c r="EI84" i="72"/>
  <c r="EK84" i="72" s="1"/>
  <c r="EK83" i="72"/>
  <c r="EE85" i="72"/>
  <c r="G73" i="54"/>
  <c r="G86" i="54"/>
  <c r="G80" i="54"/>
  <c r="A24" i="48"/>
  <c r="A25" i="48" s="1"/>
  <c r="EX114" i="72" l="1"/>
  <c r="EU115" i="72"/>
  <c r="EQ111" i="72"/>
  <c r="HL86" i="72"/>
  <c r="HN86" i="72" s="1"/>
  <c r="HN85" i="72"/>
  <c r="EI85" i="72"/>
  <c r="EM85" i="72"/>
  <c r="EE86" i="72"/>
  <c r="EG86" i="72" s="1"/>
  <c r="EG85" i="72"/>
  <c r="F25" i="48"/>
  <c r="A27" i="48"/>
  <c r="EU116" i="72" l="1"/>
  <c r="EW116" i="72" s="1"/>
  <c r="EW115" i="72"/>
  <c r="EX115" i="72" s="1"/>
  <c r="EQ112" i="72"/>
  <c r="ES112" i="72" s="1"/>
  <c r="ES111" i="72"/>
  <c r="HL87" i="72"/>
  <c r="EM86" i="72"/>
  <c r="EO86" i="72" s="1"/>
  <c r="EO85" i="72"/>
  <c r="EI86" i="72"/>
  <c r="EK86" i="72" s="1"/>
  <c r="EK85" i="72"/>
  <c r="EE87" i="72"/>
  <c r="A28" i="48"/>
  <c r="A29" i="48" s="1"/>
  <c r="EU117" i="72" l="1"/>
  <c r="EX116" i="72"/>
  <c r="EQ113" i="72"/>
  <c r="HL88" i="72"/>
  <c r="HN88" i="72" s="1"/>
  <c r="HN87" i="72"/>
  <c r="EI87" i="72"/>
  <c r="EM87" i="72"/>
  <c r="EE88" i="72"/>
  <c r="EG88" i="72" s="1"/>
  <c r="EG87" i="72"/>
  <c r="F65" i="48"/>
  <c r="A30" i="48"/>
  <c r="EU118" i="72" l="1"/>
  <c r="EW118" i="72" s="1"/>
  <c r="EW117" i="72"/>
  <c r="EX117" i="72" s="1"/>
  <c r="EQ114" i="72"/>
  <c r="ES114" i="72" s="1"/>
  <c r="ES113" i="72"/>
  <c r="EM88" i="72"/>
  <c r="EO88" i="72" s="1"/>
  <c r="EO87" i="72"/>
  <c r="EI88" i="72"/>
  <c r="EK88" i="72" s="1"/>
  <c r="EK87" i="72"/>
  <c r="EE89" i="72"/>
  <c r="A31" i="48"/>
  <c r="F66" i="48"/>
  <c r="F31" i="48"/>
  <c r="EX118" i="72" l="1"/>
  <c r="EU119" i="72"/>
  <c r="EQ115" i="72"/>
  <c r="EI89" i="72"/>
  <c r="EM89" i="72"/>
  <c r="EE90" i="72"/>
  <c r="EG90" i="72" s="1"/>
  <c r="EG89" i="72"/>
  <c r="A33" i="48"/>
  <c r="A35" i="48" s="1"/>
  <c r="F33" i="48"/>
  <c r="EU120" i="72" l="1"/>
  <c r="EW120" i="72" s="1"/>
  <c r="EW119" i="72"/>
  <c r="EX119" i="72" s="1"/>
  <c r="EQ116" i="72"/>
  <c r="ES116" i="72" s="1"/>
  <c r="ES115" i="72"/>
  <c r="EM90" i="72"/>
  <c r="EO90" i="72" s="1"/>
  <c r="EO89" i="72"/>
  <c r="EI90" i="72"/>
  <c r="EK90" i="72" s="1"/>
  <c r="EK89" i="72"/>
  <c r="EE91" i="72"/>
  <c r="F36" i="48"/>
  <c r="A36" i="48"/>
  <c r="A38" i="48" s="1"/>
  <c r="EU121" i="72" l="1"/>
  <c r="EX120" i="72"/>
  <c r="EQ117" i="72"/>
  <c r="EI91" i="72"/>
  <c r="EM91" i="72"/>
  <c r="EE92" i="72"/>
  <c r="EG92" i="72" s="1"/>
  <c r="EG91" i="72"/>
  <c r="F39" i="48"/>
  <c r="A39" i="48"/>
  <c r="EU122" i="72" l="1"/>
  <c r="EW122" i="72" s="1"/>
  <c r="EW121" i="72"/>
  <c r="EX121" i="72" s="1"/>
  <c r="EQ118" i="72"/>
  <c r="ES118" i="72" s="1"/>
  <c r="ES117" i="72"/>
  <c r="EM92" i="72"/>
  <c r="EO92" i="72" s="1"/>
  <c r="EO91" i="72"/>
  <c r="EI92" i="72"/>
  <c r="EK92" i="72" s="1"/>
  <c r="EK91" i="72"/>
  <c r="EE93" i="72"/>
  <c r="F154" i="48"/>
  <c r="A44" i="48"/>
  <c r="F241" i="48"/>
  <c r="EX122" i="72" l="1"/>
  <c r="EU123" i="72"/>
  <c r="EQ119" i="72"/>
  <c r="EI93" i="72"/>
  <c r="EM93" i="72"/>
  <c r="EE94" i="72"/>
  <c r="EG94" i="72" s="1"/>
  <c r="EG93" i="72"/>
  <c r="F47" i="48"/>
  <c r="A45" i="48"/>
  <c r="A46" i="48" s="1"/>
  <c r="A47" i="48" s="1"/>
  <c r="EU124" i="72" l="1"/>
  <c r="EW124" i="72" s="1"/>
  <c r="EW123" i="72"/>
  <c r="EX123" i="72" s="1"/>
  <c r="EQ120" i="72"/>
  <c r="ES120" i="72" s="1"/>
  <c r="ES119" i="72"/>
  <c r="EM94" i="72"/>
  <c r="EO94" i="72" s="1"/>
  <c r="EO93" i="72"/>
  <c r="EI94" i="72"/>
  <c r="EK94" i="72" s="1"/>
  <c r="EK93" i="72"/>
  <c r="EE95" i="72"/>
  <c r="A49" i="48"/>
  <c r="EX124" i="72" l="1"/>
  <c r="EU125" i="72"/>
  <c r="EQ121" i="72"/>
  <c r="EI95" i="72"/>
  <c r="EM95" i="72"/>
  <c r="EE96" i="72"/>
  <c r="EG96" i="72" s="1"/>
  <c r="EG95" i="72"/>
  <c r="A50" i="48"/>
  <c r="F51" i="48" s="1"/>
  <c r="EU126" i="72" l="1"/>
  <c r="EW126" i="72" s="1"/>
  <c r="EW125" i="72"/>
  <c r="EX125" i="72" s="1"/>
  <c r="EQ122" i="72"/>
  <c r="ES122" i="72" s="1"/>
  <c r="ES121" i="72"/>
  <c r="EM96" i="72"/>
  <c r="EO96" i="72" s="1"/>
  <c r="EO95" i="72"/>
  <c r="EI96" i="72"/>
  <c r="EK96" i="72" s="1"/>
  <c r="EK95" i="72"/>
  <c r="EE97" i="72"/>
  <c r="A51" i="48"/>
  <c r="F24" i="48"/>
  <c r="EU127" i="72" l="1"/>
  <c r="EX126" i="72"/>
  <c r="EQ123" i="72"/>
  <c r="EI97" i="72"/>
  <c r="EM97" i="72"/>
  <c r="EE98" i="72"/>
  <c r="EG98" i="72" s="1"/>
  <c r="EG97" i="72"/>
  <c r="A52" i="48"/>
  <c r="A53" i="48" s="1"/>
  <c r="EU128" i="72" l="1"/>
  <c r="EW128" i="72" s="1"/>
  <c r="EW127" i="72"/>
  <c r="EX127" i="72" s="1"/>
  <c r="EQ124" i="72"/>
  <c r="ES124" i="72" s="1"/>
  <c r="ES123" i="72"/>
  <c r="EM98" i="72"/>
  <c r="EO98" i="72" s="1"/>
  <c r="EO97" i="72"/>
  <c r="EI98" i="72"/>
  <c r="EK98" i="72" s="1"/>
  <c r="EK97" i="72"/>
  <c r="EE99" i="72"/>
  <c r="A55" i="48"/>
  <c r="A57" i="48" s="1"/>
  <c r="F53" i="48"/>
  <c r="EX128" i="72" l="1"/>
  <c r="EU129" i="72"/>
  <c r="EQ125" i="72"/>
  <c r="EI99" i="72"/>
  <c r="EM99" i="72"/>
  <c r="EE100" i="72"/>
  <c r="EG100" i="72" s="1"/>
  <c r="EG99" i="72"/>
  <c r="F57" i="48"/>
  <c r="A61" i="48"/>
  <c r="F35" i="48"/>
  <c r="EU130" i="72" l="1"/>
  <c r="EW130" i="72" s="1"/>
  <c r="EW129" i="72"/>
  <c r="EX129" i="72" s="1"/>
  <c r="EQ126" i="72"/>
  <c r="ES126" i="72" s="1"/>
  <c r="ES125" i="72"/>
  <c r="EM100" i="72"/>
  <c r="EO100" i="72" s="1"/>
  <c r="EO99" i="72"/>
  <c r="EI100" i="72"/>
  <c r="EK100" i="72" s="1"/>
  <c r="EK99" i="72"/>
  <c r="EE101" i="72"/>
  <c r="A63" i="48"/>
  <c r="EU131" i="72" l="1"/>
  <c r="EX130" i="72"/>
  <c r="EQ127" i="72"/>
  <c r="EI101" i="72"/>
  <c r="EM101" i="72"/>
  <c r="EE102" i="72"/>
  <c r="EG102" i="72" s="1"/>
  <c r="EG101" i="72"/>
  <c r="A64" i="48"/>
  <c r="A65" i="48" s="1"/>
  <c r="A66" i="48" s="1"/>
  <c r="A67" i="48" s="1"/>
  <c r="EU132" i="72" l="1"/>
  <c r="EW132" i="72" s="1"/>
  <c r="EW131" i="72"/>
  <c r="EX131" i="72" s="1"/>
  <c r="EQ128" i="72"/>
  <c r="ES128" i="72" s="1"/>
  <c r="ES127" i="72"/>
  <c r="EM102" i="72"/>
  <c r="EO102" i="72" s="1"/>
  <c r="EO101" i="72"/>
  <c r="EI102" i="72"/>
  <c r="EK102" i="72" s="1"/>
  <c r="EK101" i="72"/>
  <c r="EE103" i="72"/>
  <c r="A68" i="48"/>
  <c r="A69" i="48" s="1"/>
  <c r="F67" i="48"/>
  <c r="EX132" i="72" l="1"/>
  <c r="EU133" i="72"/>
  <c r="EQ129" i="72"/>
  <c r="EI103" i="72"/>
  <c r="EM103" i="72"/>
  <c r="EE104" i="72"/>
  <c r="EG104" i="72" s="1"/>
  <c r="EG103" i="72"/>
  <c r="A71" i="48"/>
  <c r="F71" i="48"/>
  <c r="F69" i="48"/>
  <c r="EU134" i="72" l="1"/>
  <c r="EW134" i="72" s="1"/>
  <c r="EW133" i="72"/>
  <c r="EX133" i="72" s="1"/>
  <c r="EQ130" i="72"/>
  <c r="ES130" i="72" s="1"/>
  <c r="ES129" i="72"/>
  <c r="EM104" i="72"/>
  <c r="EO104" i="72" s="1"/>
  <c r="EO103" i="72"/>
  <c r="EI104" i="72"/>
  <c r="EK104" i="72" s="1"/>
  <c r="EK103" i="72"/>
  <c r="EE105" i="72"/>
  <c r="A73" i="48"/>
  <c r="F73" i="48"/>
  <c r="EX134" i="72" l="1"/>
  <c r="EU135" i="72"/>
  <c r="EQ131" i="72"/>
  <c r="EI105" i="72"/>
  <c r="EM105" i="72"/>
  <c r="EE106" i="72"/>
  <c r="EG106" i="72" s="1"/>
  <c r="EG105" i="72"/>
  <c r="F38" i="48"/>
  <c r="F260" i="48"/>
  <c r="EU136" i="72" l="1"/>
  <c r="EW136" i="72" s="1"/>
  <c r="EW135" i="72"/>
  <c r="EX135" i="72" s="1"/>
  <c r="EQ132" i="72"/>
  <c r="ES132" i="72" s="1"/>
  <c r="ES131" i="72"/>
  <c r="EM106" i="72"/>
  <c r="EO106" i="72" s="1"/>
  <c r="EO105" i="72"/>
  <c r="EI106" i="72"/>
  <c r="EK106" i="72" s="1"/>
  <c r="EK105" i="72"/>
  <c r="EE107" i="72"/>
  <c r="I29" i="54"/>
  <c r="EU137" i="72" l="1"/>
  <c r="EX136" i="72"/>
  <c r="EQ133" i="72"/>
  <c r="EI107" i="72"/>
  <c r="EM107" i="72"/>
  <c r="EE108" i="72"/>
  <c r="EG108" i="72" s="1"/>
  <c r="EG107" i="72"/>
  <c r="EU138" i="72" l="1"/>
  <c r="EW138" i="72" s="1"/>
  <c r="EW137" i="72"/>
  <c r="EX137" i="72" s="1"/>
  <c r="EQ134" i="72"/>
  <c r="ES134" i="72" s="1"/>
  <c r="ES133" i="72"/>
  <c r="EM108" i="72"/>
  <c r="EO108" i="72" s="1"/>
  <c r="EO107" i="72"/>
  <c r="EI108" i="72"/>
  <c r="EK108" i="72" s="1"/>
  <c r="EK107" i="72"/>
  <c r="EE109" i="72"/>
  <c r="EX138" i="72" l="1"/>
  <c r="EU139" i="72"/>
  <c r="EQ135" i="72"/>
  <c r="EI109" i="72"/>
  <c r="EM109" i="72"/>
  <c r="EE110" i="72"/>
  <c r="EG110" i="72" s="1"/>
  <c r="EG109" i="72"/>
  <c r="O22" i="84"/>
  <c r="EU140" i="72" l="1"/>
  <c r="EW140" i="72" s="1"/>
  <c r="EW139" i="72"/>
  <c r="EX139" i="72" s="1"/>
  <c r="EQ136" i="72"/>
  <c r="ES136" i="72" s="1"/>
  <c r="ES135" i="72"/>
  <c r="EM110" i="72"/>
  <c r="EO110" i="72" s="1"/>
  <c r="EO109" i="72"/>
  <c r="EI110" i="72"/>
  <c r="EK110" i="72" s="1"/>
  <c r="EK109" i="72"/>
  <c r="EE111" i="72"/>
  <c r="F285" i="93"/>
  <c r="EX140" i="72" l="1"/>
  <c r="EU141" i="72"/>
  <c r="EQ137" i="72"/>
  <c r="EI111" i="72"/>
  <c r="EM111" i="72"/>
  <c r="EE112" i="72"/>
  <c r="EG112" i="72" s="1"/>
  <c r="EG111" i="72"/>
  <c r="EU142" i="72" l="1"/>
  <c r="EW142" i="72" s="1"/>
  <c r="EW141" i="72"/>
  <c r="EX141" i="72" s="1"/>
  <c r="EQ138" i="72"/>
  <c r="ES138" i="72" s="1"/>
  <c r="ES137" i="72"/>
  <c r="EM112" i="72"/>
  <c r="EO112" i="72" s="1"/>
  <c r="EO111" i="72"/>
  <c r="EI112" i="72"/>
  <c r="EK112" i="72" s="1"/>
  <c r="EK111" i="72"/>
  <c r="EE113" i="72"/>
  <c r="EU143" i="72" l="1"/>
  <c r="EX142" i="72"/>
  <c r="EQ139" i="72"/>
  <c r="EI113" i="72"/>
  <c r="EM113" i="72"/>
  <c r="EE114" i="72"/>
  <c r="EG114" i="72" s="1"/>
  <c r="EG113" i="72"/>
  <c r="A27" i="68"/>
  <c r="B13" i="68"/>
  <c r="B14" i="68" s="1"/>
  <c r="B15" i="68" s="1"/>
  <c r="B16" i="68" s="1"/>
  <c r="B18" i="68" s="1"/>
  <c r="B19" i="68" s="1"/>
  <c r="B20" i="68" s="1"/>
  <c r="B21" i="68" s="1"/>
  <c r="B23" i="68" s="1"/>
  <c r="G21" i="68"/>
  <c r="H21" i="68"/>
  <c r="G13" i="68"/>
  <c r="H13" i="68"/>
  <c r="H16" i="68" s="1"/>
  <c r="EU144" i="72" l="1"/>
  <c r="EW144" i="72" s="1"/>
  <c r="EW143" i="72"/>
  <c r="EX143" i="72" s="1"/>
  <c r="EQ140" i="72"/>
  <c r="ES140" i="72" s="1"/>
  <c r="ES139" i="72"/>
  <c r="H23" i="68"/>
  <c r="EM114" i="72"/>
  <c r="EO114" i="72" s="1"/>
  <c r="EO113" i="72"/>
  <c r="EI114" i="72"/>
  <c r="EK114" i="72" s="1"/>
  <c r="EK113" i="72"/>
  <c r="EE115" i="72"/>
  <c r="G16" i="68"/>
  <c r="EX144" i="72" l="1"/>
  <c r="EU145" i="72"/>
  <c r="EQ141" i="72"/>
  <c r="G23" i="68"/>
  <c r="I23" i="68" s="1"/>
  <c r="F30" i="68" s="1"/>
  <c r="EI115" i="72"/>
  <c r="EM115" i="72"/>
  <c r="EE116" i="72"/>
  <c r="EG116" i="72" s="1"/>
  <c r="EG115" i="72"/>
  <c r="V71" i="97"/>
  <c r="N71" i="97"/>
  <c r="H71" i="97"/>
  <c r="F71" i="97"/>
  <c r="T70" i="97"/>
  <c r="T71" i="97" s="1"/>
  <c r="O70" i="97"/>
  <c r="L70" i="97"/>
  <c r="M70" i="97" s="1"/>
  <c r="P70" i="97" s="1"/>
  <c r="I70" i="97"/>
  <c r="J70" i="97" s="1"/>
  <c r="R70" i="97" s="1"/>
  <c r="X70" i="97" s="1"/>
  <c r="AF70" i="97" s="1"/>
  <c r="G70" i="97"/>
  <c r="O69" i="97"/>
  <c r="L69" i="97"/>
  <c r="M69" i="97" s="1"/>
  <c r="I69" i="97"/>
  <c r="G69" i="97"/>
  <c r="J69" i="97" s="1"/>
  <c r="O68" i="97"/>
  <c r="M68" i="97"/>
  <c r="L68" i="97"/>
  <c r="I68" i="97"/>
  <c r="G68" i="97"/>
  <c r="O67" i="97"/>
  <c r="L67" i="97"/>
  <c r="M67" i="97" s="1"/>
  <c r="J67" i="97"/>
  <c r="I67" i="97"/>
  <c r="G67" i="97"/>
  <c r="O66" i="97"/>
  <c r="L66" i="97"/>
  <c r="M66" i="97" s="1"/>
  <c r="I66" i="97"/>
  <c r="J66" i="97" s="1"/>
  <c r="G66" i="97"/>
  <c r="O65" i="97"/>
  <c r="M65" i="97"/>
  <c r="P65" i="97" s="1"/>
  <c r="L65" i="97"/>
  <c r="I65" i="97"/>
  <c r="G65" i="97"/>
  <c r="O64" i="97"/>
  <c r="L64" i="97"/>
  <c r="M64" i="97" s="1"/>
  <c r="I64" i="97"/>
  <c r="G64" i="97"/>
  <c r="J64" i="97" s="1"/>
  <c r="P63" i="97"/>
  <c r="O63" i="97"/>
  <c r="L63" i="97"/>
  <c r="M63" i="97" s="1"/>
  <c r="J63" i="97"/>
  <c r="R63" i="97" s="1"/>
  <c r="X63" i="97" s="1"/>
  <c r="AF63" i="97" s="1"/>
  <c r="I63" i="97"/>
  <c r="G63" i="97"/>
  <c r="O62" i="97"/>
  <c r="L62" i="97"/>
  <c r="M62" i="97" s="1"/>
  <c r="P62" i="97" s="1"/>
  <c r="I62" i="97"/>
  <c r="G62" i="97"/>
  <c r="J62" i="97" s="1"/>
  <c r="O61" i="97"/>
  <c r="M61" i="97"/>
  <c r="L61" i="97"/>
  <c r="I61" i="97"/>
  <c r="G61" i="97"/>
  <c r="O60" i="97"/>
  <c r="L60" i="97"/>
  <c r="M60" i="97" s="1"/>
  <c r="P60" i="97" s="1"/>
  <c r="I60" i="97"/>
  <c r="G60" i="97"/>
  <c r="O59" i="97"/>
  <c r="L59" i="97"/>
  <c r="M59" i="97" s="1"/>
  <c r="P59" i="97" s="1"/>
  <c r="J59" i="97"/>
  <c r="I59" i="97"/>
  <c r="G59" i="97"/>
  <c r="O58" i="97"/>
  <c r="L58" i="97"/>
  <c r="M58" i="97" s="1"/>
  <c r="I58" i="97"/>
  <c r="J58" i="97" s="1"/>
  <c r="G58" i="97"/>
  <c r="O57" i="97"/>
  <c r="M57" i="97"/>
  <c r="L57" i="97"/>
  <c r="I57" i="97"/>
  <c r="G57" i="97"/>
  <c r="J57" i="97" s="1"/>
  <c r="O56" i="97"/>
  <c r="L56" i="97"/>
  <c r="M56" i="97" s="1"/>
  <c r="P56" i="97" s="1"/>
  <c r="I56" i="97"/>
  <c r="G56" i="97"/>
  <c r="O55" i="97"/>
  <c r="L55" i="97"/>
  <c r="M55" i="97" s="1"/>
  <c r="P55" i="97" s="1"/>
  <c r="I55" i="97"/>
  <c r="G55" i="97"/>
  <c r="J55" i="97" s="1"/>
  <c r="P54" i="97"/>
  <c r="O54" i="97"/>
  <c r="L54" i="97"/>
  <c r="M54" i="97" s="1"/>
  <c r="J54" i="97"/>
  <c r="R54" i="97" s="1"/>
  <c r="X54" i="97" s="1"/>
  <c r="AF54" i="97" s="1"/>
  <c r="I54" i="97"/>
  <c r="G54" i="97"/>
  <c r="O53" i="97"/>
  <c r="M53" i="97"/>
  <c r="L53" i="97"/>
  <c r="I53" i="97"/>
  <c r="G53" i="97"/>
  <c r="O52" i="97"/>
  <c r="M52" i="97"/>
  <c r="L52" i="97"/>
  <c r="I52" i="97"/>
  <c r="G52" i="97"/>
  <c r="O51" i="97"/>
  <c r="L51" i="97"/>
  <c r="I51" i="97"/>
  <c r="G51" i="97"/>
  <c r="J51" i="97" s="1"/>
  <c r="O50" i="97"/>
  <c r="L50" i="97"/>
  <c r="M50" i="97" s="1"/>
  <c r="I50" i="97"/>
  <c r="G50" i="97"/>
  <c r="V47" i="97"/>
  <c r="T47" i="97"/>
  <c r="N47" i="97"/>
  <c r="H47" i="97"/>
  <c r="F47" i="97"/>
  <c r="O46" i="97"/>
  <c r="M46" i="97"/>
  <c r="L46" i="97"/>
  <c r="I46" i="97"/>
  <c r="G46" i="97"/>
  <c r="O45" i="97"/>
  <c r="L45" i="97"/>
  <c r="M45" i="97" s="1"/>
  <c r="P45" i="97" s="1"/>
  <c r="I45" i="97"/>
  <c r="G45" i="97"/>
  <c r="O44" i="97"/>
  <c r="L44" i="97"/>
  <c r="M44" i="97" s="1"/>
  <c r="P44" i="97" s="1"/>
  <c r="I44" i="97"/>
  <c r="G44" i="97"/>
  <c r="J44" i="97" s="1"/>
  <c r="R44" i="97" s="1"/>
  <c r="X44" i="97" s="1"/>
  <c r="AF44" i="97" s="1"/>
  <c r="P43" i="97"/>
  <c r="O43" i="97"/>
  <c r="L43" i="97"/>
  <c r="M43" i="97" s="1"/>
  <c r="J43" i="97"/>
  <c r="R43" i="97" s="1"/>
  <c r="X43" i="97" s="1"/>
  <c r="AF43" i="97" s="1"/>
  <c r="I43" i="97"/>
  <c r="G43" i="97"/>
  <c r="O42" i="97"/>
  <c r="M42" i="97"/>
  <c r="I42" i="97"/>
  <c r="G42" i="97"/>
  <c r="O41" i="97"/>
  <c r="L41" i="97"/>
  <c r="M41" i="97" s="1"/>
  <c r="P41" i="97" s="1"/>
  <c r="J41" i="97"/>
  <c r="I41" i="97"/>
  <c r="G41" i="97"/>
  <c r="B41" i="97"/>
  <c r="B42" i="97" s="1"/>
  <c r="B43" i="97" s="1"/>
  <c r="B44" i="97" s="1"/>
  <c r="B45" i="97" s="1"/>
  <c r="B46" i="97" s="1"/>
  <c r="B47" i="97" s="1"/>
  <c r="B50" i="97" s="1"/>
  <c r="B51" i="97" s="1"/>
  <c r="B52" i="97" s="1"/>
  <c r="B53" i="97" s="1"/>
  <c r="B54" i="97" s="1"/>
  <c r="B55" i="97" s="1"/>
  <c r="B56" i="97" s="1"/>
  <c r="B57" i="97" s="1"/>
  <c r="B58" i="97" s="1"/>
  <c r="B59" i="97" s="1"/>
  <c r="B60" i="97" s="1"/>
  <c r="B61" i="97" s="1"/>
  <c r="B62" i="97" s="1"/>
  <c r="B63" i="97" s="1"/>
  <c r="B64" i="97" s="1"/>
  <c r="B65" i="97" s="1"/>
  <c r="B66" i="97" s="1"/>
  <c r="B67" i="97" s="1"/>
  <c r="B68" i="97" s="1"/>
  <c r="B69" i="97" s="1"/>
  <c r="B70" i="97" s="1"/>
  <c r="B71" i="97" s="1"/>
  <c r="B73" i="97" s="1"/>
  <c r="O40" i="97"/>
  <c r="L40" i="97"/>
  <c r="M40" i="97" s="1"/>
  <c r="I40" i="97"/>
  <c r="G40" i="97"/>
  <c r="T36" i="97"/>
  <c r="T73" i="97" s="1"/>
  <c r="N36" i="97"/>
  <c r="N73" i="97" s="1"/>
  <c r="H36" i="97"/>
  <c r="H73" i="97" s="1"/>
  <c r="F36" i="97"/>
  <c r="F73" i="97" s="1"/>
  <c r="B36" i="97"/>
  <c r="B40" i="97" s="1"/>
  <c r="O35" i="97"/>
  <c r="P35" i="97" s="1"/>
  <c r="M35" i="97"/>
  <c r="I35" i="97"/>
  <c r="G35" i="97"/>
  <c r="O34" i="97"/>
  <c r="M34" i="97"/>
  <c r="P34" i="97" s="1"/>
  <c r="R34" i="97" s="1"/>
  <c r="I34" i="97"/>
  <c r="G34" i="97"/>
  <c r="P33" i="97"/>
  <c r="R33" i="97" s="1"/>
  <c r="X33" i="97" s="1"/>
  <c r="AF33" i="97" s="1"/>
  <c r="O33" i="97"/>
  <c r="L33" i="97"/>
  <c r="M33" i="97" s="1"/>
  <c r="I33" i="97"/>
  <c r="G33" i="97"/>
  <c r="O32" i="97"/>
  <c r="M32" i="97"/>
  <c r="L32" i="97"/>
  <c r="I32" i="97"/>
  <c r="G32" i="97"/>
  <c r="O31" i="97"/>
  <c r="L31" i="97"/>
  <c r="M31" i="97" s="1"/>
  <c r="P31" i="97" s="1"/>
  <c r="J31" i="97"/>
  <c r="R31" i="97" s="1"/>
  <c r="X31" i="97" s="1"/>
  <c r="AF31" i="97" s="1"/>
  <c r="I31" i="97"/>
  <c r="G31" i="97"/>
  <c r="O30" i="97"/>
  <c r="M30" i="97"/>
  <c r="L30" i="97"/>
  <c r="I30" i="97"/>
  <c r="G30" i="97"/>
  <c r="P29" i="97"/>
  <c r="O29" i="97"/>
  <c r="L29" i="97"/>
  <c r="M29" i="97" s="1"/>
  <c r="J29" i="97"/>
  <c r="I29" i="97"/>
  <c r="G29" i="97"/>
  <c r="O28" i="97"/>
  <c r="M28" i="97"/>
  <c r="P28" i="97" s="1"/>
  <c r="L28" i="97"/>
  <c r="I28" i="97"/>
  <c r="G28" i="97"/>
  <c r="O27" i="97"/>
  <c r="L27" i="97"/>
  <c r="M27" i="97" s="1"/>
  <c r="I27" i="97"/>
  <c r="G27" i="97"/>
  <c r="J27" i="97" s="1"/>
  <c r="O26" i="97"/>
  <c r="L26" i="97"/>
  <c r="M26" i="97" s="1"/>
  <c r="P26" i="97" s="1"/>
  <c r="I26" i="97"/>
  <c r="G26" i="97"/>
  <c r="O25" i="97"/>
  <c r="L25" i="97"/>
  <c r="M25" i="97" s="1"/>
  <c r="P25" i="97" s="1"/>
  <c r="I25" i="97"/>
  <c r="J25" i="97" s="1"/>
  <c r="G25" i="97"/>
  <c r="O24" i="97"/>
  <c r="L24" i="97"/>
  <c r="M24" i="97" s="1"/>
  <c r="I24" i="97"/>
  <c r="G24" i="97"/>
  <c r="O23" i="97"/>
  <c r="L23" i="97"/>
  <c r="M23" i="97" s="1"/>
  <c r="I23" i="97"/>
  <c r="G23" i="97"/>
  <c r="J23" i="97" s="1"/>
  <c r="O22" i="97"/>
  <c r="M22" i="97"/>
  <c r="L22" i="97"/>
  <c r="I22" i="97"/>
  <c r="G22" i="97"/>
  <c r="O21" i="97"/>
  <c r="L21" i="97"/>
  <c r="M21" i="97" s="1"/>
  <c r="P21" i="97" s="1"/>
  <c r="J21" i="97"/>
  <c r="I21" i="97"/>
  <c r="G21" i="97"/>
  <c r="O20" i="97"/>
  <c r="M20" i="97"/>
  <c r="L20" i="97"/>
  <c r="I20" i="97"/>
  <c r="G20" i="97"/>
  <c r="O19" i="97"/>
  <c r="L19" i="97"/>
  <c r="M19" i="97" s="1"/>
  <c r="J19" i="97"/>
  <c r="I19" i="97"/>
  <c r="G19" i="97"/>
  <c r="O18" i="97"/>
  <c r="M18" i="97"/>
  <c r="P18" i="97" s="1"/>
  <c r="L18" i="97"/>
  <c r="I18" i="97"/>
  <c r="G18" i="97"/>
  <c r="O17" i="97"/>
  <c r="L17" i="97"/>
  <c r="M17" i="97" s="1"/>
  <c r="I17" i="97"/>
  <c r="G17" i="97"/>
  <c r="J17" i="97" s="1"/>
  <c r="O16" i="97"/>
  <c r="P16" i="97" s="1"/>
  <c r="L16" i="97"/>
  <c r="M16" i="97" s="1"/>
  <c r="I16" i="97"/>
  <c r="G16" i="97"/>
  <c r="O15" i="97"/>
  <c r="M15" i="97"/>
  <c r="L15" i="97"/>
  <c r="I15" i="97"/>
  <c r="G15" i="97"/>
  <c r="O14" i="97"/>
  <c r="L14" i="97"/>
  <c r="M14" i="97" s="1"/>
  <c r="P14" i="97" s="1"/>
  <c r="J14" i="97"/>
  <c r="I14" i="97"/>
  <c r="G14" i="97"/>
  <c r="O13" i="97"/>
  <c r="L13" i="97"/>
  <c r="I13" i="97"/>
  <c r="G13" i="97"/>
  <c r="P12" i="97"/>
  <c r="O12" i="97"/>
  <c r="L12" i="97"/>
  <c r="M12" i="97" s="1"/>
  <c r="I12" i="97"/>
  <c r="G12" i="97"/>
  <c r="G36" i="97" s="1"/>
  <c r="Q241" i="96"/>
  <c r="O241" i="96"/>
  <c r="M241" i="96"/>
  <c r="K241" i="96"/>
  <c r="M212" i="96"/>
  <c r="K212" i="96"/>
  <c r="M211" i="96"/>
  <c r="K211" i="96"/>
  <c r="M210" i="96"/>
  <c r="K210" i="96"/>
  <c r="O209" i="96"/>
  <c r="M209" i="96"/>
  <c r="M214" i="96" s="1"/>
  <c r="M218" i="96" s="1"/>
  <c r="M228" i="96" s="1"/>
  <c r="M230" i="96" s="1"/>
  <c r="K209" i="96"/>
  <c r="O196" i="96"/>
  <c r="M196" i="96"/>
  <c r="K196" i="96"/>
  <c r="O195" i="96"/>
  <c r="M195" i="96"/>
  <c r="K195" i="96"/>
  <c r="O194" i="96"/>
  <c r="M194" i="96"/>
  <c r="Q194" i="96" s="1"/>
  <c r="K194" i="96"/>
  <c r="O193" i="96"/>
  <c r="M193" i="96"/>
  <c r="Q193" i="96" s="1"/>
  <c r="K193" i="96"/>
  <c r="K198" i="96" s="1"/>
  <c r="O187" i="96"/>
  <c r="M187" i="96"/>
  <c r="K187" i="96"/>
  <c r="M186" i="96"/>
  <c r="K186" i="96"/>
  <c r="O185" i="96"/>
  <c r="M185" i="96"/>
  <c r="Q185" i="96" s="1"/>
  <c r="K185" i="96"/>
  <c r="O184" i="96"/>
  <c r="M184" i="96"/>
  <c r="K184" i="96"/>
  <c r="M178" i="96"/>
  <c r="Q178" i="96" s="1"/>
  <c r="K178" i="96"/>
  <c r="M177" i="96"/>
  <c r="K177" i="96"/>
  <c r="M176" i="96"/>
  <c r="K176" i="96"/>
  <c r="M175" i="96"/>
  <c r="K175" i="96"/>
  <c r="O162" i="96"/>
  <c r="M162" i="96"/>
  <c r="K162" i="96"/>
  <c r="Q160" i="96"/>
  <c r="Q159" i="96"/>
  <c r="Q158" i="96"/>
  <c r="Q157" i="96"/>
  <c r="M153" i="96"/>
  <c r="K153" i="96"/>
  <c r="Q151" i="96"/>
  <c r="O150" i="96"/>
  <c r="Q149" i="96"/>
  <c r="Q148" i="96"/>
  <c r="M144" i="96"/>
  <c r="K144" i="96"/>
  <c r="Q142" i="96"/>
  <c r="O142" i="96"/>
  <c r="O178" i="96" s="1"/>
  <c r="O141" i="96"/>
  <c r="O140" i="96"/>
  <c r="Q139" i="96"/>
  <c r="O139" i="96"/>
  <c r="O175" i="96" s="1"/>
  <c r="Q175" i="96" s="1"/>
  <c r="M107" i="96"/>
  <c r="M106" i="96"/>
  <c r="M105" i="96"/>
  <c r="M104" i="96"/>
  <c r="O91" i="96"/>
  <c r="M91" i="96"/>
  <c r="L80" i="95" s="1"/>
  <c r="O90" i="96"/>
  <c r="M90" i="96"/>
  <c r="O89" i="96"/>
  <c r="M89" i="96"/>
  <c r="O88" i="96"/>
  <c r="M88" i="96"/>
  <c r="M82" i="96"/>
  <c r="M81" i="96"/>
  <c r="M80" i="96"/>
  <c r="M79" i="96"/>
  <c r="M73" i="96"/>
  <c r="M72" i="96"/>
  <c r="M71" i="96"/>
  <c r="M70" i="96"/>
  <c r="L30" i="95" s="1"/>
  <c r="L32" i="95" s="1"/>
  <c r="O57" i="96"/>
  <c r="O59" i="96" s="1"/>
  <c r="M57" i="96"/>
  <c r="M59" i="96" s="1"/>
  <c r="K57" i="96"/>
  <c r="K59" i="96" s="1"/>
  <c r="Q55" i="96"/>
  <c r="Q54" i="96"/>
  <c r="Q90" i="96" s="1"/>
  <c r="Q53" i="96"/>
  <c r="Q52" i="96"/>
  <c r="O39" i="96"/>
  <c r="M39" i="96"/>
  <c r="Q37" i="96"/>
  <c r="K37" i="96"/>
  <c r="K91" i="96" s="1"/>
  <c r="Q35" i="96"/>
  <c r="Q89" i="96" s="1"/>
  <c r="K35" i="96"/>
  <c r="K89" i="96" s="1"/>
  <c r="Q34" i="96"/>
  <c r="Q88" i="96" s="1"/>
  <c r="K34" i="96"/>
  <c r="M30" i="96"/>
  <c r="K28" i="96"/>
  <c r="O28" i="96" s="1"/>
  <c r="Q28" i="96" s="1"/>
  <c r="Q26" i="96"/>
  <c r="K26" i="96"/>
  <c r="O26" i="96" s="1"/>
  <c r="O80" i="96" s="1"/>
  <c r="K25" i="96"/>
  <c r="K79" i="96" s="1"/>
  <c r="M21" i="96"/>
  <c r="K18" i="96"/>
  <c r="K17" i="96"/>
  <c r="K71" i="96" s="1"/>
  <c r="C16" i="96"/>
  <c r="C17" i="96" s="1"/>
  <c r="C18" i="96" s="1"/>
  <c r="C19" i="96" s="1"/>
  <c r="C21" i="96" s="1"/>
  <c r="C23" i="96" s="1"/>
  <c r="C25" i="96" s="1"/>
  <c r="C26" i="96" s="1"/>
  <c r="C27" i="96" s="1"/>
  <c r="C28" i="96" s="1"/>
  <c r="C30" i="96" s="1"/>
  <c r="C32" i="96" s="1"/>
  <c r="C34" i="96" s="1"/>
  <c r="C35" i="96" s="1"/>
  <c r="C36" i="96" s="1"/>
  <c r="C37" i="96" s="1"/>
  <c r="C39" i="96" s="1"/>
  <c r="C41" i="96" s="1"/>
  <c r="C50" i="96" s="1"/>
  <c r="C52" i="96" s="1"/>
  <c r="C53" i="96" s="1"/>
  <c r="C54" i="96" s="1"/>
  <c r="C55" i="96" s="1"/>
  <c r="C57" i="96" s="1"/>
  <c r="C59" i="96" s="1"/>
  <c r="C68" i="96" s="1"/>
  <c r="C70" i="96" s="1"/>
  <c r="C71" i="96" s="1"/>
  <c r="C72" i="96" s="1"/>
  <c r="C73" i="96" s="1"/>
  <c r="C75" i="96" s="1"/>
  <c r="C77" i="96" s="1"/>
  <c r="C79" i="96" s="1"/>
  <c r="C80" i="96" s="1"/>
  <c r="C81" i="96" s="1"/>
  <c r="C82" i="96" s="1"/>
  <c r="C84" i="96" s="1"/>
  <c r="C86" i="96" s="1"/>
  <c r="C88" i="96" s="1"/>
  <c r="C89" i="96" s="1"/>
  <c r="C90" i="96" s="1"/>
  <c r="C91" i="96" s="1"/>
  <c r="C93" i="96" s="1"/>
  <c r="C95" i="96" s="1"/>
  <c r="C104" i="96" s="1"/>
  <c r="C105" i="96" s="1"/>
  <c r="C106" i="96" s="1"/>
  <c r="C107" i="96" s="1"/>
  <c r="C109" i="96" s="1"/>
  <c r="C111" i="96" s="1"/>
  <c r="C113" i="96" s="1"/>
  <c r="C122" i="96" s="1"/>
  <c r="C123" i="96" s="1"/>
  <c r="C125" i="96" s="1"/>
  <c r="C137" i="96" s="1"/>
  <c r="C139" i="96" s="1"/>
  <c r="C140" i="96" s="1"/>
  <c r="C141" i="96" s="1"/>
  <c r="C142" i="96" s="1"/>
  <c r="C144" i="96" s="1"/>
  <c r="C146" i="96" s="1"/>
  <c r="C148" i="96" s="1"/>
  <c r="C149" i="96" s="1"/>
  <c r="C150" i="96" s="1"/>
  <c r="C151" i="96" s="1"/>
  <c r="C153" i="96" s="1"/>
  <c r="C155" i="96" s="1"/>
  <c r="C157" i="96" s="1"/>
  <c r="C158" i="96" s="1"/>
  <c r="C159" i="96" s="1"/>
  <c r="C160" i="96" s="1"/>
  <c r="C162" i="96" s="1"/>
  <c r="C164" i="96" s="1"/>
  <c r="D237" i="95"/>
  <c r="O140" i="95" s="1"/>
  <c r="R215" i="95"/>
  <c r="L215" i="95"/>
  <c r="L217" i="95" s="1"/>
  <c r="R211" i="95"/>
  <c r="L211" i="95"/>
  <c r="N207" i="95"/>
  <c r="J207" i="95"/>
  <c r="E207" i="95"/>
  <c r="Q206" i="95"/>
  <c r="Q205" i="95"/>
  <c r="F205" i="95"/>
  <c r="F204" i="95" s="1"/>
  <c r="Q204" i="95"/>
  <c r="Q203" i="95"/>
  <c r="Q202" i="95"/>
  <c r="Q201" i="95"/>
  <c r="Q200" i="95"/>
  <c r="Q199" i="95"/>
  <c r="H199" i="95"/>
  <c r="K199" i="95" s="1"/>
  <c r="G199" i="95"/>
  <c r="G200" i="95" s="1"/>
  <c r="G201" i="95" s="1"/>
  <c r="G202" i="95" s="1"/>
  <c r="G203" i="95" s="1"/>
  <c r="G204" i="95" s="1"/>
  <c r="G205" i="95" s="1"/>
  <c r="Q198" i="95"/>
  <c r="H198" i="95"/>
  <c r="K198" i="95" s="1"/>
  <c r="Q197" i="95"/>
  <c r="K197" i="95"/>
  <c r="H197" i="95"/>
  <c r="Q196" i="95"/>
  <c r="H196" i="95"/>
  <c r="K196" i="95" s="1"/>
  <c r="G196" i="95"/>
  <c r="G197" i="95" s="1"/>
  <c r="G198" i="95" s="1"/>
  <c r="Q195" i="95"/>
  <c r="H195" i="95"/>
  <c r="K195" i="95" s="1"/>
  <c r="L195" i="95" s="1"/>
  <c r="R182" i="95"/>
  <c r="L182" i="95"/>
  <c r="R178" i="95"/>
  <c r="L178" i="95"/>
  <c r="L184" i="95" s="1"/>
  <c r="N174" i="95"/>
  <c r="J174" i="95"/>
  <c r="E174" i="95"/>
  <c r="Q173" i="95"/>
  <c r="Q172" i="95"/>
  <c r="F172" i="95"/>
  <c r="F171" i="95" s="1"/>
  <c r="Q171" i="95"/>
  <c r="Q170" i="95"/>
  <c r="O170" i="95"/>
  <c r="Q169" i="95"/>
  <c r="Q168" i="95"/>
  <c r="Q167" i="95"/>
  <c r="Q166" i="95"/>
  <c r="H166" i="95"/>
  <c r="K166" i="95" s="1"/>
  <c r="Q165" i="95"/>
  <c r="H165" i="95"/>
  <c r="K165" i="95" s="1"/>
  <c r="Q164" i="95"/>
  <c r="K164" i="95"/>
  <c r="H164" i="95"/>
  <c r="Q163" i="95"/>
  <c r="H163" i="95"/>
  <c r="K163" i="95" s="1"/>
  <c r="G163" i="95"/>
  <c r="G164" i="95" s="1"/>
  <c r="G165" i="95" s="1"/>
  <c r="G166" i="95" s="1"/>
  <c r="G167" i="95" s="1"/>
  <c r="G168" i="95" s="1"/>
  <c r="G169" i="95" s="1"/>
  <c r="G170" i="95" s="1"/>
  <c r="G171" i="95" s="1"/>
  <c r="G172" i="95" s="1"/>
  <c r="Q162" i="95"/>
  <c r="H162" i="95"/>
  <c r="K162" i="95" s="1"/>
  <c r="L162" i="95" s="1"/>
  <c r="R149" i="95"/>
  <c r="R151" i="95" s="1"/>
  <c r="L149" i="95"/>
  <c r="R145" i="95"/>
  <c r="L145" i="95"/>
  <c r="L151" i="95" s="1"/>
  <c r="N141" i="95"/>
  <c r="J141" i="95"/>
  <c r="E141" i="95"/>
  <c r="Q140" i="95"/>
  <c r="Q139" i="95"/>
  <c r="F139" i="95"/>
  <c r="Q138" i="95"/>
  <c r="F138" i="95"/>
  <c r="Q137" i="95"/>
  <c r="Q136" i="95"/>
  <c r="Q135" i="95"/>
  <c r="Q134" i="95"/>
  <c r="Q133" i="95"/>
  <c r="H133" i="95"/>
  <c r="K133" i="95" s="1"/>
  <c r="Q132" i="95"/>
  <c r="K132" i="95"/>
  <c r="H132" i="95"/>
  <c r="Q131" i="95"/>
  <c r="H131" i="95"/>
  <c r="K131" i="95" s="1"/>
  <c r="G131" i="95"/>
  <c r="G132" i="95" s="1"/>
  <c r="G133" i="95" s="1"/>
  <c r="G134" i="95" s="1"/>
  <c r="G135" i="95" s="1"/>
  <c r="G136" i="95" s="1"/>
  <c r="G137" i="95" s="1"/>
  <c r="G138" i="95" s="1"/>
  <c r="G139" i="95" s="1"/>
  <c r="Q130" i="95"/>
  <c r="H130" i="95"/>
  <c r="K130" i="95" s="1"/>
  <c r="G130" i="95"/>
  <c r="Q129" i="95"/>
  <c r="R129" i="95" s="1"/>
  <c r="H129" i="95"/>
  <c r="K129" i="95" s="1"/>
  <c r="L129" i="95" s="1"/>
  <c r="R102" i="95"/>
  <c r="R98" i="95"/>
  <c r="R104" i="95" s="1"/>
  <c r="L96" i="95"/>
  <c r="L98" i="95" s="1"/>
  <c r="N94" i="95"/>
  <c r="J94" i="95"/>
  <c r="E94" i="95"/>
  <c r="Q93" i="95"/>
  <c r="Q92" i="95"/>
  <c r="F92" i="95"/>
  <c r="F91" i="95" s="1"/>
  <c r="Q91" i="95"/>
  <c r="Q90" i="95"/>
  <c r="Q89" i="95"/>
  <c r="Q88" i="95"/>
  <c r="Q87" i="95"/>
  <c r="Q86" i="95"/>
  <c r="H86" i="95"/>
  <c r="K86" i="95" s="1"/>
  <c r="Q85" i="95"/>
  <c r="K85" i="95"/>
  <c r="H85" i="95"/>
  <c r="Q84" i="95"/>
  <c r="H84" i="95"/>
  <c r="K84" i="95" s="1"/>
  <c r="Q83" i="95"/>
  <c r="H83" i="95"/>
  <c r="K83" i="95" s="1"/>
  <c r="G83" i="95"/>
  <c r="G84" i="95" s="1"/>
  <c r="G85" i="95" s="1"/>
  <c r="G86" i="95" s="1"/>
  <c r="G87" i="95" s="1"/>
  <c r="G88" i="95" s="1"/>
  <c r="G89" i="95" s="1"/>
  <c r="G90" i="95" s="1"/>
  <c r="G91" i="95" s="1"/>
  <c r="G92" i="95" s="1"/>
  <c r="G93" i="95" s="1"/>
  <c r="H93" i="95" s="1"/>
  <c r="K93" i="95" s="1"/>
  <c r="Q82" i="95"/>
  <c r="H82" i="95"/>
  <c r="K82" i="95" s="1"/>
  <c r="R69" i="95"/>
  <c r="R65" i="95"/>
  <c r="L63" i="95"/>
  <c r="L65" i="95" s="1"/>
  <c r="N61" i="95"/>
  <c r="E61" i="95"/>
  <c r="J60" i="95"/>
  <c r="J59" i="95"/>
  <c r="Q59" i="95" s="1"/>
  <c r="F59" i="95"/>
  <c r="F58" i="95" s="1"/>
  <c r="F57" i="95" s="1"/>
  <c r="F56" i="95" s="1"/>
  <c r="F55" i="95" s="1"/>
  <c r="F54" i="95" s="1"/>
  <c r="J58" i="95"/>
  <c r="Q58" i="95" s="1"/>
  <c r="J57" i="95"/>
  <c r="J56" i="95"/>
  <c r="Q56" i="95" s="1"/>
  <c r="J55" i="95"/>
  <c r="Q55" i="95" s="1"/>
  <c r="O54" i="95"/>
  <c r="P54" i="95" s="1"/>
  <c r="J54" i="95"/>
  <c r="Q54" i="95" s="1"/>
  <c r="J53" i="95"/>
  <c r="H53" i="95"/>
  <c r="J52" i="95"/>
  <c r="Q52" i="95" s="1"/>
  <c r="H52" i="95"/>
  <c r="J51" i="95"/>
  <c r="K51" i="95" s="1"/>
  <c r="H51" i="95"/>
  <c r="O50" i="95"/>
  <c r="J50" i="95"/>
  <c r="Q50" i="95" s="1"/>
  <c r="H50" i="95"/>
  <c r="G50" i="95"/>
  <c r="G51" i="95" s="1"/>
  <c r="G52" i="95" s="1"/>
  <c r="G53" i="95" s="1"/>
  <c r="G54" i="95" s="1"/>
  <c r="G55" i="95" s="1"/>
  <c r="G56" i="95" s="1"/>
  <c r="G57" i="95" s="1"/>
  <c r="J49" i="95"/>
  <c r="H49" i="95"/>
  <c r="L47" i="95"/>
  <c r="R36" i="95"/>
  <c r="R38" i="95" s="1"/>
  <c r="R32" i="95"/>
  <c r="N28" i="95"/>
  <c r="E28" i="95"/>
  <c r="J27" i="95"/>
  <c r="Q26" i="95"/>
  <c r="J26" i="95"/>
  <c r="F26" i="95"/>
  <c r="F25" i="95" s="1"/>
  <c r="J25" i="95"/>
  <c r="Q25" i="95" s="1"/>
  <c r="O24" i="95"/>
  <c r="J24" i="95"/>
  <c r="Q23" i="95"/>
  <c r="J23" i="95"/>
  <c r="Q22" i="95"/>
  <c r="J22" i="95"/>
  <c r="J21" i="95"/>
  <c r="Q21" i="95" s="1"/>
  <c r="P20" i="95"/>
  <c r="J20" i="95"/>
  <c r="H20" i="95"/>
  <c r="Q19" i="95"/>
  <c r="J19" i="95"/>
  <c r="K19" i="95" s="1"/>
  <c r="H19" i="95"/>
  <c r="P18" i="95"/>
  <c r="J18" i="95"/>
  <c r="H18" i="95"/>
  <c r="K17" i="95"/>
  <c r="J17" i="95"/>
  <c r="Q17" i="95" s="1"/>
  <c r="H17" i="95"/>
  <c r="G17" i="95"/>
  <c r="G18" i="95" s="1"/>
  <c r="G19" i="95" s="1"/>
  <c r="G20" i="95" s="1"/>
  <c r="G21" i="95" s="1"/>
  <c r="G22" i="95" s="1"/>
  <c r="G23" i="95" s="1"/>
  <c r="G24" i="95" s="1"/>
  <c r="G25" i="95" s="1"/>
  <c r="G26" i="95" s="1"/>
  <c r="G27" i="95" s="1"/>
  <c r="H27" i="95" s="1"/>
  <c r="B17" i="95"/>
  <c r="B18" i="95" s="1"/>
  <c r="B19" i="95" s="1"/>
  <c r="B20" i="95" s="1"/>
  <c r="B21" i="95" s="1"/>
  <c r="B22" i="95" s="1"/>
  <c r="B23" i="95" s="1"/>
  <c r="B24" i="95" s="1"/>
  <c r="B25" i="95" s="1"/>
  <c r="B26" i="95" s="1"/>
  <c r="B27" i="95" s="1"/>
  <c r="J16" i="95"/>
  <c r="H16" i="95"/>
  <c r="B16" i="95"/>
  <c r="L14" i="95"/>
  <c r="I307" i="94"/>
  <c r="H307" i="94"/>
  <c r="H313" i="94" s="1"/>
  <c r="G307" i="94"/>
  <c r="G313" i="94" s="1"/>
  <c r="F307" i="94"/>
  <c r="F313" i="94" s="1"/>
  <c r="E307" i="94"/>
  <c r="H285" i="94"/>
  <c r="I283" i="94"/>
  <c r="I287" i="94" s="1"/>
  <c r="H283" i="94"/>
  <c r="G283" i="94"/>
  <c r="G287" i="94" s="1"/>
  <c r="G293" i="94" s="1"/>
  <c r="G15" i="94" s="1"/>
  <c r="F283" i="94"/>
  <c r="F287" i="94" s="1"/>
  <c r="F293" i="94" s="1"/>
  <c r="F15" i="94" s="1"/>
  <c r="E283" i="94"/>
  <c r="E287" i="94" s="1"/>
  <c r="I237" i="94"/>
  <c r="I259" i="94" s="1"/>
  <c r="H237" i="94"/>
  <c r="H244" i="94" s="1"/>
  <c r="G237" i="94"/>
  <c r="F237" i="94"/>
  <c r="F259" i="94" s="1"/>
  <c r="E237" i="94"/>
  <c r="E244" i="94" s="1"/>
  <c r="E215" i="94"/>
  <c r="E214" i="94"/>
  <c r="E213" i="94"/>
  <c r="E212" i="94"/>
  <c r="I210" i="94"/>
  <c r="I258" i="94" s="1"/>
  <c r="H210" i="94"/>
  <c r="G210" i="94"/>
  <c r="G258" i="94" s="1"/>
  <c r="F210" i="94"/>
  <c r="F258" i="94" s="1"/>
  <c r="I161" i="94"/>
  <c r="E152" i="94"/>
  <c r="E151" i="94"/>
  <c r="E150" i="94"/>
  <c r="E149" i="94"/>
  <c r="I147" i="94"/>
  <c r="I154" i="94" s="1"/>
  <c r="H147" i="94"/>
  <c r="H168" i="94" s="1"/>
  <c r="G147" i="94"/>
  <c r="G168" i="94" s="1"/>
  <c r="F147" i="94"/>
  <c r="F168" i="94" s="1"/>
  <c r="E143" i="94"/>
  <c r="E147" i="94" s="1"/>
  <c r="I123" i="94"/>
  <c r="I167" i="94" s="1"/>
  <c r="G123" i="94"/>
  <c r="E122" i="94"/>
  <c r="H123" i="94"/>
  <c r="F167" i="94"/>
  <c r="I79" i="94"/>
  <c r="I100" i="94" s="1"/>
  <c r="H79" i="94"/>
  <c r="H86" i="94" s="1"/>
  <c r="H92" i="94" s="1"/>
  <c r="G79" i="94"/>
  <c r="G100" i="94" s="1"/>
  <c r="F79" i="94"/>
  <c r="E79" i="94"/>
  <c r="E86" i="94" s="1"/>
  <c r="I52" i="94"/>
  <c r="I59" i="94" s="1"/>
  <c r="I65" i="94" s="1"/>
  <c r="I11" i="94" s="1"/>
  <c r="H52" i="94"/>
  <c r="H59" i="94" s="1"/>
  <c r="H65" i="94" s="1"/>
  <c r="H11" i="94" s="1"/>
  <c r="G52" i="94"/>
  <c r="G99" i="94" s="1"/>
  <c r="B17" i="94"/>
  <c r="B22" i="94" s="1"/>
  <c r="E12" i="94"/>
  <c r="B12" i="94"/>
  <c r="B13" i="94" s="1"/>
  <c r="B14" i="94" s="1"/>
  <c r="B15" i="94" s="1"/>
  <c r="I307" i="93"/>
  <c r="H307" i="93"/>
  <c r="G307" i="93"/>
  <c r="G313" i="93" s="1"/>
  <c r="F307" i="93"/>
  <c r="F313" i="93" s="1"/>
  <c r="E307" i="93"/>
  <c r="I283" i="93"/>
  <c r="I287" i="93" s="1"/>
  <c r="G283" i="93"/>
  <c r="G287" i="93" s="1"/>
  <c r="G293" i="93" s="1"/>
  <c r="G15" i="93" s="1"/>
  <c r="F283" i="93"/>
  <c r="F287" i="93" s="1"/>
  <c r="F293" i="93" s="1"/>
  <c r="H283" i="93"/>
  <c r="E242" i="93"/>
  <c r="E241" i="93"/>
  <c r="E240" i="93"/>
  <c r="E239" i="93"/>
  <c r="I237" i="93"/>
  <c r="I259" i="93" s="1"/>
  <c r="H237" i="93"/>
  <c r="H259" i="93" s="1"/>
  <c r="G237" i="93"/>
  <c r="F237" i="93"/>
  <c r="F259" i="93" s="1"/>
  <c r="E237" i="93"/>
  <c r="E215" i="93"/>
  <c r="E214" i="93"/>
  <c r="E213" i="93"/>
  <c r="E212" i="93"/>
  <c r="I217" i="93"/>
  <c r="G258" i="93"/>
  <c r="F258" i="93"/>
  <c r="E151" i="93"/>
  <c r="E150" i="93"/>
  <c r="E149" i="93"/>
  <c r="E148" i="93"/>
  <c r="I146" i="93"/>
  <c r="I153" i="93" s="1"/>
  <c r="H146" i="93"/>
  <c r="H153" i="93" s="1"/>
  <c r="G146" i="93"/>
  <c r="F146" i="93"/>
  <c r="F167" i="93" s="1"/>
  <c r="E146" i="93"/>
  <c r="I122" i="93"/>
  <c r="I129" i="93" s="1"/>
  <c r="G122" i="93"/>
  <c r="G166" i="93" s="1"/>
  <c r="H122" i="93"/>
  <c r="H166" i="93" s="1"/>
  <c r="F122" i="93"/>
  <c r="F166" i="93" s="1"/>
  <c r="E83" i="93"/>
  <c r="E82" i="93"/>
  <c r="E81" i="93"/>
  <c r="E80" i="93"/>
  <c r="I78" i="93"/>
  <c r="H78" i="93"/>
  <c r="H99" i="93" s="1"/>
  <c r="G78" i="93"/>
  <c r="G99" i="93" s="1"/>
  <c r="F78" i="93"/>
  <c r="F99" i="93" s="1"/>
  <c r="E78" i="93"/>
  <c r="I51" i="93"/>
  <c r="I98" i="93" s="1"/>
  <c r="H51" i="93"/>
  <c r="H98" i="93" s="1"/>
  <c r="G51" i="93"/>
  <c r="G98" i="93" s="1"/>
  <c r="F51" i="93"/>
  <c r="H206" i="48"/>
  <c r="B17" i="93"/>
  <c r="B22" i="93" s="1"/>
  <c r="E12" i="93"/>
  <c r="B12" i="93"/>
  <c r="B13" i="93" s="1"/>
  <c r="B14" i="93" s="1"/>
  <c r="B15" i="93" s="1"/>
  <c r="E177" i="92"/>
  <c r="R166" i="92"/>
  <c r="L166" i="92"/>
  <c r="R162" i="92"/>
  <c r="R168" i="92" s="1"/>
  <c r="L162" i="92"/>
  <c r="L168" i="92" s="1"/>
  <c r="N158" i="92"/>
  <c r="J158" i="92"/>
  <c r="E158" i="92"/>
  <c r="Q157" i="92"/>
  <c r="P157" i="92"/>
  <c r="O157" i="92"/>
  <c r="Q156" i="92"/>
  <c r="O156" i="92"/>
  <c r="P156" i="92" s="1"/>
  <c r="F156" i="92"/>
  <c r="Q155" i="92"/>
  <c r="O155" i="92"/>
  <c r="P155" i="92" s="1"/>
  <c r="Q154" i="92"/>
  <c r="P154" i="92"/>
  <c r="O154" i="92"/>
  <c r="Q153" i="92"/>
  <c r="O153" i="92"/>
  <c r="P153" i="92" s="1"/>
  <c r="Q152" i="92"/>
  <c r="P152" i="92"/>
  <c r="O152" i="92"/>
  <c r="Q151" i="92"/>
  <c r="O151" i="92"/>
  <c r="P151" i="92" s="1"/>
  <c r="Q150" i="92"/>
  <c r="P150" i="92"/>
  <c r="O150" i="92"/>
  <c r="K150" i="92"/>
  <c r="H150" i="92"/>
  <c r="Q149" i="92"/>
  <c r="O149" i="92"/>
  <c r="P149" i="92" s="1"/>
  <c r="H149" i="92"/>
  <c r="K149" i="92" s="1"/>
  <c r="Q148" i="92"/>
  <c r="O148" i="92"/>
  <c r="P148" i="92" s="1"/>
  <c r="H148" i="92"/>
  <c r="K148" i="92" s="1"/>
  <c r="Q147" i="92"/>
  <c r="O147" i="92"/>
  <c r="P147" i="92" s="1"/>
  <c r="H147" i="92"/>
  <c r="K147" i="92" s="1"/>
  <c r="Q146" i="92"/>
  <c r="O146" i="92"/>
  <c r="P146" i="92" s="1"/>
  <c r="H146" i="92"/>
  <c r="K146" i="92" s="1"/>
  <c r="G146" i="92"/>
  <c r="R133" i="92"/>
  <c r="R129" i="92"/>
  <c r="N125" i="92"/>
  <c r="J125" i="92"/>
  <c r="E125" i="92"/>
  <c r="Q124" i="92"/>
  <c r="P124" i="92"/>
  <c r="O124" i="92"/>
  <c r="Q123" i="92"/>
  <c r="O123" i="92"/>
  <c r="P123" i="92" s="1"/>
  <c r="F123" i="92"/>
  <c r="F122" i="92" s="1"/>
  <c r="Q122" i="92"/>
  <c r="O122" i="92"/>
  <c r="P122" i="92" s="1"/>
  <c r="Q121" i="92"/>
  <c r="O121" i="92"/>
  <c r="P121" i="92" s="1"/>
  <c r="Q120" i="92"/>
  <c r="P120" i="92"/>
  <c r="O120" i="92"/>
  <c r="Q119" i="92"/>
  <c r="O119" i="92"/>
  <c r="P119" i="92" s="1"/>
  <c r="Q118" i="92"/>
  <c r="P118" i="92"/>
  <c r="O118" i="92"/>
  <c r="Q117" i="92"/>
  <c r="O117" i="92"/>
  <c r="P117" i="92" s="1"/>
  <c r="H117" i="92"/>
  <c r="K117" i="92" s="1"/>
  <c r="Q116" i="92"/>
  <c r="O116" i="92"/>
  <c r="P116" i="92" s="1"/>
  <c r="H116" i="92"/>
  <c r="K116" i="92" s="1"/>
  <c r="Q115" i="92"/>
  <c r="P115" i="92"/>
  <c r="O115" i="92"/>
  <c r="H115" i="92"/>
  <c r="K115" i="92" s="1"/>
  <c r="Q114" i="92"/>
  <c r="O114" i="92"/>
  <c r="P114" i="92" s="1"/>
  <c r="H114" i="92"/>
  <c r="K114" i="92" s="1"/>
  <c r="Q113" i="92"/>
  <c r="P113" i="92"/>
  <c r="O113" i="92"/>
  <c r="H113" i="92"/>
  <c r="K113" i="92" s="1"/>
  <c r="G113" i="92"/>
  <c r="G114" i="92" s="1"/>
  <c r="G115" i="92" s="1"/>
  <c r="G116" i="92" s="1"/>
  <c r="G117" i="92" s="1"/>
  <c r="G118" i="92" s="1"/>
  <c r="G119" i="92" s="1"/>
  <c r="G120" i="92" s="1"/>
  <c r="G121" i="92" s="1"/>
  <c r="G122" i="92" s="1"/>
  <c r="G123" i="92" s="1"/>
  <c r="R100" i="92"/>
  <c r="R96" i="92"/>
  <c r="R102" i="92" s="1"/>
  <c r="N92" i="92"/>
  <c r="J92" i="92"/>
  <c r="E92" i="92"/>
  <c r="Q91" i="92"/>
  <c r="P91" i="92"/>
  <c r="O91" i="92"/>
  <c r="Q90" i="92"/>
  <c r="P90" i="92"/>
  <c r="O90" i="92"/>
  <c r="F90" i="92"/>
  <c r="Q89" i="92"/>
  <c r="P89" i="92"/>
  <c r="O89" i="92"/>
  <c r="F89" i="92"/>
  <c r="Q88" i="92"/>
  <c r="P88" i="92"/>
  <c r="O88" i="92"/>
  <c r="Q87" i="92"/>
  <c r="P87" i="92"/>
  <c r="O87" i="92"/>
  <c r="Q86" i="92"/>
  <c r="P86" i="92"/>
  <c r="O86" i="92"/>
  <c r="Q85" i="92"/>
  <c r="P85" i="92"/>
  <c r="O85" i="92"/>
  <c r="Q84" i="92"/>
  <c r="P84" i="92"/>
  <c r="O84" i="92"/>
  <c r="H84" i="92"/>
  <c r="K84" i="92" s="1"/>
  <c r="Q83" i="92"/>
  <c r="P83" i="92"/>
  <c r="O83" i="92"/>
  <c r="K83" i="92"/>
  <c r="H83" i="92"/>
  <c r="Q82" i="92"/>
  <c r="P82" i="92"/>
  <c r="O82" i="92"/>
  <c r="H82" i="92"/>
  <c r="K82" i="92" s="1"/>
  <c r="Q81" i="92"/>
  <c r="P81" i="92"/>
  <c r="O81" i="92"/>
  <c r="H81" i="92"/>
  <c r="K81" i="92" s="1"/>
  <c r="Q80" i="92"/>
  <c r="P80" i="92"/>
  <c r="O80" i="92"/>
  <c r="H80" i="92"/>
  <c r="K80" i="92" s="1"/>
  <c r="G80" i="92"/>
  <c r="G81" i="92" s="1"/>
  <c r="G147" i="92" s="1"/>
  <c r="R67" i="92"/>
  <c r="L67" i="92"/>
  <c r="R63" i="92"/>
  <c r="R69" i="92" s="1"/>
  <c r="L63" i="92"/>
  <c r="L69" i="92" s="1"/>
  <c r="N59" i="92"/>
  <c r="J59" i="92"/>
  <c r="E59" i="92"/>
  <c r="Q58" i="92"/>
  <c r="O58" i="92"/>
  <c r="P58" i="92" s="1"/>
  <c r="Q57" i="92"/>
  <c r="P57" i="92"/>
  <c r="O57" i="92"/>
  <c r="F57" i="92"/>
  <c r="Q56" i="92"/>
  <c r="P56" i="92"/>
  <c r="O56" i="92"/>
  <c r="F56" i="92"/>
  <c r="Q55" i="92"/>
  <c r="P55" i="92"/>
  <c r="O55" i="92"/>
  <c r="Q54" i="92"/>
  <c r="O54" i="92"/>
  <c r="P54" i="92" s="1"/>
  <c r="Q53" i="92"/>
  <c r="P53" i="92"/>
  <c r="O53" i="92"/>
  <c r="Q52" i="92"/>
  <c r="O52" i="92"/>
  <c r="P52" i="92" s="1"/>
  <c r="Q51" i="92"/>
  <c r="P51" i="92"/>
  <c r="O51" i="92"/>
  <c r="H51" i="92"/>
  <c r="K51" i="92" s="1"/>
  <c r="Q50" i="92"/>
  <c r="P50" i="92"/>
  <c r="O50" i="92"/>
  <c r="H50" i="92"/>
  <c r="K50" i="92" s="1"/>
  <c r="Q49" i="92"/>
  <c r="O49" i="92"/>
  <c r="P49" i="92" s="1"/>
  <c r="H49" i="92"/>
  <c r="K49" i="92" s="1"/>
  <c r="Q48" i="92"/>
  <c r="P48" i="92"/>
  <c r="O48" i="92"/>
  <c r="H48" i="92"/>
  <c r="K48" i="92" s="1"/>
  <c r="Q47" i="92"/>
  <c r="O47" i="92"/>
  <c r="P47" i="92" s="1"/>
  <c r="R47" i="92" s="1"/>
  <c r="R48" i="92" s="1"/>
  <c r="H47" i="92"/>
  <c r="K47" i="92" s="1"/>
  <c r="L47" i="92" s="1"/>
  <c r="L48" i="92" s="1"/>
  <c r="G47" i="92"/>
  <c r="G48" i="92" s="1"/>
  <c r="G49" i="92" s="1"/>
  <c r="G50" i="92" s="1"/>
  <c r="G51" i="92" s="1"/>
  <c r="G52" i="92" s="1"/>
  <c r="G53" i="92" s="1"/>
  <c r="G54" i="92" s="1"/>
  <c r="G55" i="92" s="1"/>
  <c r="G56" i="92" s="1"/>
  <c r="G57" i="92" s="1"/>
  <c r="R34" i="92"/>
  <c r="R30" i="92"/>
  <c r="R36" i="92" s="1"/>
  <c r="N26" i="92"/>
  <c r="J26" i="92"/>
  <c r="E26" i="92"/>
  <c r="Q25" i="92"/>
  <c r="O25" i="92"/>
  <c r="P25" i="92" s="1"/>
  <c r="Q24" i="92"/>
  <c r="P24" i="92"/>
  <c r="O24" i="92"/>
  <c r="F24" i="92"/>
  <c r="Q23" i="92"/>
  <c r="P23" i="92"/>
  <c r="O23" i="92"/>
  <c r="F23" i="92"/>
  <c r="Q22" i="92"/>
  <c r="P22" i="92"/>
  <c r="O22" i="92"/>
  <c r="Q21" i="92"/>
  <c r="O21" i="92"/>
  <c r="P21" i="92" s="1"/>
  <c r="Q20" i="92"/>
  <c r="P20" i="92"/>
  <c r="O20" i="92"/>
  <c r="Q19" i="92"/>
  <c r="O19" i="92"/>
  <c r="P19" i="92" s="1"/>
  <c r="Q18" i="92"/>
  <c r="P18" i="92"/>
  <c r="O18" i="92"/>
  <c r="H18" i="92"/>
  <c r="K18" i="92" s="1"/>
  <c r="Q17" i="92"/>
  <c r="P17" i="92"/>
  <c r="O17" i="92"/>
  <c r="H17" i="92"/>
  <c r="K17" i="92" s="1"/>
  <c r="Q16" i="92"/>
  <c r="P16" i="92"/>
  <c r="O16" i="92"/>
  <c r="H16" i="92"/>
  <c r="K16" i="92" s="1"/>
  <c r="Q15" i="92"/>
  <c r="O15" i="92"/>
  <c r="P15" i="92" s="1"/>
  <c r="H15" i="92"/>
  <c r="K15" i="92" s="1"/>
  <c r="G15" i="92"/>
  <c r="G16" i="92" s="1"/>
  <c r="G17" i="92" s="1"/>
  <c r="G18" i="92" s="1"/>
  <c r="G19" i="92" s="1"/>
  <c r="G20" i="92" s="1"/>
  <c r="G21" i="92" s="1"/>
  <c r="G22" i="92" s="1"/>
  <c r="G23" i="92" s="1"/>
  <c r="G24" i="92" s="1"/>
  <c r="Q14" i="92"/>
  <c r="P14" i="92"/>
  <c r="O14" i="92"/>
  <c r="H14" i="92"/>
  <c r="K14" i="92" s="1"/>
  <c r="B14" i="92"/>
  <c r="B15" i="92" s="1"/>
  <c r="B16" i="92" s="1"/>
  <c r="B17" i="92" s="1"/>
  <c r="B18" i="92" s="1"/>
  <c r="B19" i="92" s="1"/>
  <c r="B20" i="92" s="1"/>
  <c r="B21" i="92" s="1"/>
  <c r="B22" i="92" s="1"/>
  <c r="B23" i="92" s="1"/>
  <c r="B24" i="92" s="1"/>
  <c r="B25" i="92" s="1"/>
  <c r="EU146" i="72" l="1"/>
  <c r="EW146" i="72" s="1"/>
  <c r="EW145" i="72"/>
  <c r="EX145" i="72" s="1"/>
  <c r="EQ142" i="72"/>
  <c r="ES142" i="72" s="1"/>
  <c r="ES141" i="72"/>
  <c r="J61" i="95"/>
  <c r="K52" i="95"/>
  <c r="EM116" i="72"/>
  <c r="EO116" i="72" s="1"/>
  <c r="EO115" i="72"/>
  <c r="EI116" i="72"/>
  <c r="EK116" i="72" s="1"/>
  <c r="EK115" i="72"/>
  <c r="EE117" i="72"/>
  <c r="L49" i="92"/>
  <c r="L163" i="95"/>
  <c r="L164" i="95" s="1"/>
  <c r="L196" i="95"/>
  <c r="L197" i="95" s="1"/>
  <c r="L198" i="95" s="1"/>
  <c r="L199" i="95" s="1"/>
  <c r="R62" i="97"/>
  <c r="X62" i="97" s="1"/>
  <c r="AF62" i="97" s="1"/>
  <c r="L165" i="95"/>
  <c r="R55" i="97"/>
  <c r="X55" i="97" s="1"/>
  <c r="AF55" i="97" s="1"/>
  <c r="Q59" i="92"/>
  <c r="R135" i="92"/>
  <c r="K50" i="95"/>
  <c r="Q94" i="95"/>
  <c r="M41" i="96"/>
  <c r="Q91" i="96"/>
  <c r="O144" i="96"/>
  <c r="M164" i="96"/>
  <c r="Q187" i="96"/>
  <c r="P15" i="97"/>
  <c r="P17" i="97"/>
  <c r="R17" i="97" s="1"/>
  <c r="V17" i="97" s="1"/>
  <c r="P20" i="97"/>
  <c r="P22" i="97"/>
  <c r="P27" i="97"/>
  <c r="R27" i="97" s="1"/>
  <c r="X27" i="97" s="1"/>
  <c r="AF27" i="97" s="1"/>
  <c r="P32" i="97"/>
  <c r="J45" i="97"/>
  <c r="R45" i="97" s="1"/>
  <c r="X45" i="97" s="1"/>
  <c r="AF45" i="97" s="1"/>
  <c r="P46" i="97"/>
  <c r="L47" i="97"/>
  <c r="J56" i="97"/>
  <c r="R56" i="97" s="1"/>
  <c r="X56" i="97" s="1"/>
  <c r="AF56" i="97" s="1"/>
  <c r="J60" i="97"/>
  <c r="R60" i="97" s="1"/>
  <c r="X60" i="97" s="1"/>
  <c r="AF60" i="97" s="1"/>
  <c r="P64" i="97"/>
  <c r="R64" i="97" s="1"/>
  <c r="X64" i="97" s="1"/>
  <c r="AF64" i="97" s="1"/>
  <c r="P68" i="97"/>
  <c r="Q125" i="92"/>
  <c r="R184" i="95"/>
  <c r="R217" i="95"/>
  <c r="M75" i="96"/>
  <c r="K164" i="96"/>
  <c r="K189" i="96"/>
  <c r="Q196" i="96"/>
  <c r="R14" i="97"/>
  <c r="X14" i="97" s="1"/>
  <c r="AF14" i="97" s="1"/>
  <c r="J15" i="97"/>
  <c r="J20" i="97"/>
  <c r="R21" i="97"/>
  <c r="X21" i="97" s="1"/>
  <c r="AF21" i="97" s="1"/>
  <c r="J22" i="97"/>
  <c r="P23" i="97"/>
  <c r="P24" i="97"/>
  <c r="P30" i="97"/>
  <c r="J32" i="97"/>
  <c r="J35" i="97"/>
  <c r="O47" i="97"/>
  <c r="R41" i="97"/>
  <c r="X41" i="97" s="1"/>
  <c r="J46" i="97"/>
  <c r="P52" i="97"/>
  <c r="P57" i="97"/>
  <c r="J61" i="97"/>
  <c r="J68" i="97"/>
  <c r="R68" i="97" s="1"/>
  <c r="X68" i="97" s="1"/>
  <c r="AF68" i="97" s="1"/>
  <c r="Q158" i="92"/>
  <c r="Q49" i="95"/>
  <c r="Q51" i="95"/>
  <c r="Q93" i="96"/>
  <c r="Q57" i="96"/>
  <c r="Q59" i="96" s="1"/>
  <c r="K80" i="96"/>
  <c r="Q162" i="96"/>
  <c r="J13" i="97"/>
  <c r="J16" i="97"/>
  <c r="P19" i="97"/>
  <c r="J28" i="97"/>
  <c r="J65" i="97"/>
  <c r="R65" i="97" s="1"/>
  <c r="X65" i="97" s="1"/>
  <c r="AF65" i="97" s="1"/>
  <c r="P67" i="97"/>
  <c r="Q92" i="92"/>
  <c r="G101" i="94"/>
  <c r="G86" i="94"/>
  <c r="G92" i="94" s="1"/>
  <c r="G59" i="94"/>
  <c r="G65" i="94" s="1"/>
  <c r="G11" i="94" s="1"/>
  <c r="E123" i="94"/>
  <c r="I244" i="94"/>
  <c r="H287" i="94"/>
  <c r="H293" i="94" s="1"/>
  <c r="H15" i="94" s="1"/>
  <c r="O16" i="95"/>
  <c r="O23" i="95"/>
  <c r="P24" i="95"/>
  <c r="O27" i="95"/>
  <c r="O53" i="95"/>
  <c r="P53" i="95" s="1"/>
  <c r="O196" i="95"/>
  <c r="E237" i="95"/>
  <c r="P16" i="95"/>
  <c r="P27" i="95"/>
  <c r="O89" i="95"/>
  <c r="O91" i="95"/>
  <c r="O134" i="95"/>
  <c r="O163" i="95"/>
  <c r="O203" i="95"/>
  <c r="O18" i="95"/>
  <c r="O20" i="95"/>
  <c r="O130" i="95"/>
  <c r="O131" i="95"/>
  <c r="R49" i="92"/>
  <c r="R50" i="92" s="1"/>
  <c r="R51" i="92" s="1"/>
  <c r="R52" i="92" s="1"/>
  <c r="R53" i="92" s="1"/>
  <c r="R54" i="92" s="1"/>
  <c r="R55" i="92" s="1"/>
  <c r="R56" i="92" s="1"/>
  <c r="R57" i="92" s="1"/>
  <c r="R58" i="92" s="1"/>
  <c r="R70" i="92" s="1"/>
  <c r="R71" i="92" s="1"/>
  <c r="P26" i="92"/>
  <c r="O158" i="92"/>
  <c r="P59" i="92"/>
  <c r="O125" i="92"/>
  <c r="H99" i="94"/>
  <c r="F154" i="94"/>
  <c r="F160" i="94" s="1"/>
  <c r="I130" i="94"/>
  <c r="I136" i="94" s="1"/>
  <c r="I13" i="94" s="1"/>
  <c r="G154" i="94"/>
  <c r="G160" i="94" s="1"/>
  <c r="H259" i="94"/>
  <c r="H100" i="94"/>
  <c r="F130" i="94"/>
  <c r="F136" i="94" s="1"/>
  <c r="F13" i="94" s="1"/>
  <c r="E154" i="94"/>
  <c r="F217" i="94"/>
  <c r="F223" i="94" s="1"/>
  <c r="F14" i="94" s="1"/>
  <c r="I217" i="94"/>
  <c r="G130" i="94"/>
  <c r="G136" i="94" s="1"/>
  <c r="G13" i="94" s="1"/>
  <c r="H100" i="93"/>
  <c r="G58" i="93"/>
  <c r="G64" i="93" s="1"/>
  <c r="G11" i="93" s="1"/>
  <c r="I167" i="93"/>
  <c r="H244" i="93"/>
  <c r="I258" i="93"/>
  <c r="I260" i="93" s="1"/>
  <c r="H58" i="93"/>
  <c r="F85" i="93"/>
  <c r="F91" i="93" s="1"/>
  <c r="H167" i="93"/>
  <c r="E244" i="93"/>
  <c r="G85" i="93"/>
  <c r="G91" i="93" s="1"/>
  <c r="E153" i="93"/>
  <c r="F217" i="93"/>
  <c r="F223" i="93" s="1"/>
  <c r="F14" i="93" s="1"/>
  <c r="I244" i="93"/>
  <c r="H168" i="93"/>
  <c r="I58" i="93"/>
  <c r="E122" i="93"/>
  <c r="G129" i="93"/>
  <c r="G135" i="93" s="1"/>
  <c r="G13" i="93" s="1"/>
  <c r="E217" i="93"/>
  <c r="E51" i="93"/>
  <c r="N37" i="92"/>
  <c r="J37" i="92"/>
  <c r="B26" i="92"/>
  <c r="B28" i="92" s="1"/>
  <c r="G25" i="92"/>
  <c r="H25" i="92" s="1"/>
  <c r="K25" i="92" s="1"/>
  <c r="H24" i="92"/>
  <c r="K24" i="92" s="1"/>
  <c r="H57" i="92"/>
  <c r="K57" i="92" s="1"/>
  <c r="G58" i="92"/>
  <c r="H58" i="92" s="1"/>
  <c r="K58" i="92" s="1"/>
  <c r="Q26" i="92"/>
  <c r="C209" i="96"/>
  <c r="C210" i="96" s="1"/>
  <c r="C211" i="96" s="1"/>
  <c r="C212" i="96" s="1"/>
  <c r="C214" i="96" s="1"/>
  <c r="C216" i="96" s="1"/>
  <c r="C218" i="96" s="1"/>
  <c r="C227" i="96" s="1"/>
  <c r="C228" i="96" s="1"/>
  <c r="C230" i="96" s="1"/>
  <c r="C241" i="96" s="1"/>
  <c r="C242" i="96" s="1"/>
  <c r="C244" i="96" s="1"/>
  <c r="C173" i="96"/>
  <c r="C175" i="96" s="1"/>
  <c r="C176" i="96" s="1"/>
  <c r="C177" i="96" s="1"/>
  <c r="C178" i="96" s="1"/>
  <c r="C180" i="96" s="1"/>
  <c r="C182" i="96" s="1"/>
  <c r="C184" i="96" s="1"/>
  <c r="C185" i="96" s="1"/>
  <c r="C186" i="96" s="1"/>
  <c r="C187" i="96" s="1"/>
  <c r="C189" i="96" s="1"/>
  <c r="C191" i="96" s="1"/>
  <c r="C193" i="96" s="1"/>
  <c r="C194" i="96" s="1"/>
  <c r="C195" i="96" s="1"/>
  <c r="C196" i="96" s="1"/>
  <c r="C198" i="96" s="1"/>
  <c r="C200" i="96" s="1"/>
  <c r="L14" i="92"/>
  <c r="L15" i="92" s="1"/>
  <c r="L16" i="92" s="1"/>
  <c r="L17" i="92" s="1"/>
  <c r="L18" i="92" s="1"/>
  <c r="O59" i="92"/>
  <c r="L50" i="92"/>
  <c r="L51" i="92" s="1"/>
  <c r="G124" i="92"/>
  <c r="H124" i="92" s="1"/>
  <c r="K124" i="92" s="1"/>
  <c r="H123" i="92"/>
  <c r="K123" i="92" s="1"/>
  <c r="L147" i="92"/>
  <c r="L148" i="92" s="1"/>
  <c r="L149" i="92" s="1"/>
  <c r="L150" i="92" s="1"/>
  <c r="F15" i="93"/>
  <c r="F169" i="94"/>
  <c r="J39" i="95"/>
  <c r="N39" i="95"/>
  <c r="B28" i="95"/>
  <c r="B30" i="95" s="1"/>
  <c r="D28" i="95"/>
  <c r="D26" i="92"/>
  <c r="L113" i="92"/>
  <c r="G140" i="95"/>
  <c r="H140" i="95" s="1"/>
  <c r="K140" i="95" s="1"/>
  <c r="H139" i="95"/>
  <c r="K139" i="95" s="1"/>
  <c r="O26" i="92"/>
  <c r="H23" i="92"/>
  <c r="K23" i="92" s="1"/>
  <c r="G58" i="95"/>
  <c r="H57" i="95"/>
  <c r="H54" i="95"/>
  <c r="K54" i="95" s="1"/>
  <c r="H258" i="94"/>
  <c r="H217" i="94"/>
  <c r="Q24" i="95"/>
  <c r="H25" i="95"/>
  <c r="K25" i="95" s="1"/>
  <c r="F24" i="95"/>
  <c r="R146" i="92"/>
  <c r="R147" i="92" s="1"/>
  <c r="R148" i="92" s="1"/>
  <c r="R149" i="92" s="1"/>
  <c r="R150" i="92" s="1"/>
  <c r="R151" i="92" s="1"/>
  <c r="R152" i="92" s="1"/>
  <c r="R153" i="92" s="1"/>
  <c r="R154" i="92" s="1"/>
  <c r="R155" i="92" s="1"/>
  <c r="R156" i="92" s="1"/>
  <c r="R157" i="92" s="1"/>
  <c r="R169" i="92" s="1"/>
  <c r="R170" i="92" s="1"/>
  <c r="H129" i="93"/>
  <c r="G217" i="93"/>
  <c r="G223" i="93" s="1"/>
  <c r="G14" i="93" s="1"/>
  <c r="G259" i="93"/>
  <c r="G260" i="93" s="1"/>
  <c r="G244" i="93"/>
  <c r="G250" i="93" s="1"/>
  <c r="F260" i="93"/>
  <c r="I86" i="94"/>
  <c r="I92" i="94" s="1"/>
  <c r="I99" i="94"/>
  <c r="I101" i="94" s="1"/>
  <c r="H154" i="94"/>
  <c r="H160" i="94" s="1"/>
  <c r="H26" i="95"/>
  <c r="K26" i="95" s="1"/>
  <c r="H55" i="95"/>
  <c r="K55" i="95" s="1"/>
  <c r="O82" i="96"/>
  <c r="Q82" i="96" s="1"/>
  <c r="H56" i="92"/>
  <c r="K56" i="92" s="1"/>
  <c r="F55" i="92"/>
  <c r="O92" i="92"/>
  <c r="E85" i="93"/>
  <c r="I99" i="93"/>
  <c r="I100" i="93" s="1"/>
  <c r="I85" i="93"/>
  <c r="G167" i="93"/>
  <c r="G153" i="93"/>
  <c r="G159" i="93" s="1"/>
  <c r="F153" i="93"/>
  <c r="F159" i="93" s="1"/>
  <c r="F168" i="93"/>
  <c r="H258" i="93"/>
  <c r="H217" i="93"/>
  <c r="F100" i="94"/>
  <c r="F86" i="94"/>
  <c r="F92" i="94" s="1"/>
  <c r="I168" i="94"/>
  <c r="I169" i="94" s="1"/>
  <c r="E210" i="94"/>
  <c r="E217" i="94" s="1"/>
  <c r="F260" i="94"/>
  <c r="K49" i="95"/>
  <c r="H56" i="95"/>
  <c r="K56" i="95" s="1"/>
  <c r="Q57" i="95"/>
  <c r="K57" i="95"/>
  <c r="H204" i="95"/>
  <c r="K204" i="95" s="1"/>
  <c r="F203" i="95"/>
  <c r="O186" i="96"/>
  <c r="Q186" i="96" s="1"/>
  <c r="O153" i="96"/>
  <c r="Q150" i="96"/>
  <c r="Q153" i="96" s="1"/>
  <c r="L114" i="92"/>
  <c r="L115" i="92" s="1"/>
  <c r="L116" i="92" s="1"/>
  <c r="L117" i="92" s="1"/>
  <c r="F155" i="92"/>
  <c r="F98" i="93"/>
  <c r="F58" i="93"/>
  <c r="F64" i="93" s="1"/>
  <c r="H285" i="93"/>
  <c r="E285" i="93" s="1"/>
  <c r="E283" i="93"/>
  <c r="H130" i="94"/>
  <c r="H136" i="94" s="1"/>
  <c r="H13" i="94" s="1"/>
  <c r="H167" i="94"/>
  <c r="H169" i="94" s="1"/>
  <c r="Q60" i="95"/>
  <c r="L166" i="95"/>
  <c r="H171" i="95"/>
  <c r="K171" i="95" s="1"/>
  <c r="F170" i="95"/>
  <c r="M51" i="97"/>
  <c r="P51" i="97" s="1"/>
  <c r="R51" i="97" s="1"/>
  <c r="X51" i="97" s="1"/>
  <c r="AF51" i="97" s="1"/>
  <c r="L71" i="97"/>
  <c r="F88" i="92"/>
  <c r="P125" i="92"/>
  <c r="R113" i="92"/>
  <c r="R114" i="92" s="1"/>
  <c r="R115" i="92" s="1"/>
  <c r="R116" i="92" s="1"/>
  <c r="R117" i="92" s="1"/>
  <c r="R118" i="92" s="1"/>
  <c r="R119" i="92" s="1"/>
  <c r="R120" i="92" s="1"/>
  <c r="R121" i="92" s="1"/>
  <c r="R122" i="92" s="1"/>
  <c r="R123" i="92" s="1"/>
  <c r="R124" i="92" s="1"/>
  <c r="R136" i="92" s="1"/>
  <c r="R137" i="92" s="1"/>
  <c r="L146" i="92"/>
  <c r="H85" i="93"/>
  <c r="F244" i="93"/>
  <c r="F250" i="93" s="1"/>
  <c r="E52" i="94"/>
  <c r="E59" i="94" s="1"/>
  <c r="Q27" i="95"/>
  <c r="K27" i="95"/>
  <c r="L82" i="95"/>
  <c r="L83" i="95" s="1"/>
  <c r="L84" i="95" s="1"/>
  <c r="L85" i="95" s="1"/>
  <c r="L86" i="95" s="1"/>
  <c r="H91" i="95"/>
  <c r="K91" i="95" s="1"/>
  <c r="F90" i="95"/>
  <c r="H92" i="95"/>
  <c r="K92" i="95" s="1"/>
  <c r="L130" i="95"/>
  <c r="L131" i="95" s="1"/>
  <c r="L132" i="95" s="1"/>
  <c r="L133" i="95" s="1"/>
  <c r="Q207" i="95"/>
  <c r="H205" i="95"/>
  <c r="K205" i="95" s="1"/>
  <c r="G206" i="95"/>
  <c r="H206" i="95" s="1"/>
  <c r="K206" i="95" s="1"/>
  <c r="I36" i="97"/>
  <c r="J12" i="97"/>
  <c r="AF41" i="97"/>
  <c r="R14" i="92"/>
  <c r="R15" i="92" s="1"/>
  <c r="R16" i="92" s="1"/>
  <c r="R17" i="92" s="1"/>
  <c r="R18" i="92" s="1"/>
  <c r="R19" i="92" s="1"/>
  <c r="R20" i="92" s="1"/>
  <c r="R21" i="92" s="1"/>
  <c r="R22" i="92" s="1"/>
  <c r="R23" i="92" s="1"/>
  <c r="R24" i="92" s="1"/>
  <c r="R25" i="92" s="1"/>
  <c r="R37" i="92" s="1"/>
  <c r="R38" i="92" s="1"/>
  <c r="F22" i="92"/>
  <c r="R80" i="92"/>
  <c r="R81" i="92" s="1"/>
  <c r="R82" i="92" s="1"/>
  <c r="R83" i="92" s="1"/>
  <c r="R84" i="92" s="1"/>
  <c r="R85" i="92" s="1"/>
  <c r="R86" i="92" s="1"/>
  <c r="R87" i="92" s="1"/>
  <c r="R88" i="92" s="1"/>
  <c r="R89" i="92" s="1"/>
  <c r="R90" i="92" s="1"/>
  <c r="R91" i="92" s="1"/>
  <c r="R103" i="92" s="1"/>
  <c r="R104" i="92" s="1"/>
  <c r="G82" i="92"/>
  <c r="P92" i="92"/>
  <c r="H122" i="92"/>
  <c r="K122" i="92" s="1"/>
  <c r="F121" i="92"/>
  <c r="P158" i="92"/>
  <c r="G100" i="93"/>
  <c r="F129" i="93"/>
  <c r="F135" i="93" s="1"/>
  <c r="I166" i="93"/>
  <c r="G167" i="94"/>
  <c r="G169" i="94" s="1"/>
  <c r="G217" i="94"/>
  <c r="G223" i="94" s="1"/>
  <c r="G14" i="94" s="1"/>
  <c r="G259" i="94"/>
  <c r="G244" i="94"/>
  <c r="G250" i="94" s="1"/>
  <c r="F244" i="94"/>
  <c r="F250" i="94" s="1"/>
  <c r="I260" i="94"/>
  <c r="J28" i="95"/>
  <c r="Q16" i="95"/>
  <c r="K16" i="95"/>
  <c r="Q18" i="95"/>
  <c r="K18" i="95"/>
  <c r="Q20" i="95"/>
  <c r="K20" i="95"/>
  <c r="Q174" i="95"/>
  <c r="H172" i="95"/>
  <c r="K172" i="95" s="1"/>
  <c r="G173" i="95"/>
  <c r="H173" i="95" s="1"/>
  <c r="K173" i="95" s="1"/>
  <c r="O198" i="95"/>
  <c r="P198" i="95" s="1"/>
  <c r="P197" i="95"/>
  <c r="O165" i="95"/>
  <c r="P165" i="95" s="1"/>
  <c r="O200" i="95"/>
  <c r="P200" i="95" s="1"/>
  <c r="O199" i="95"/>
  <c r="P199" i="95" s="1"/>
  <c r="O167" i="95"/>
  <c r="P167" i="95" s="1"/>
  <c r="O166" i="95"/>
  <c r="P166" i="95" s="1"/>
  <c r="O139" i="95"/>
  <c r="P139" i="95" s="1"/>
  <c r="O137" i="95"/>
  <c r="P137" i="95" s="1"/>
  <c r="O135" i="95"/>
  <c r="O133" i="95"/>
  <c r="O129" i="95"/>
  <c r="P129" i="95" s="1"/>
  <c r="O92" i="95"/>
  <c r="O90" i="95"/>
  <c r="P90" i="95" s="1"/>
  <c r="O88" i="95"/>
  <c r="P88" i="95" s="1"/>
  <c r="O86" i="95"/>
  <c r="P86" i="95" s="1"/>
  <c r="O82" i="95"/>
  <c r="O59" i="95"/>
  <c r="P56" i="95"/>
  <c r="O55" i="95"/>
  <c r="P55" i="95" s="1"/>
  <c r="O52" i="95"/>
  <c r="P52" i="95" s="1"/>
  <c r="P203" i="95"/>
  <c r="O202" i="95"/>
  <c r="P202" i="95" s="1"/>
  <c r="O201" i="95"/>
  <c r="P201" i="95" s="1"/>
  <c r="O197" i="95"/>
  <c r="P196" i="95"/>
  <c r="O195" i="95"/>
  <c r="P195" i="95" s="1"/>
  <c r="P170" i="95"/>
  <c r="O169" i="95"/>
  <c r="P169" i="95" s="1"/>
  <c r="O168" i="95"/>
  <c r="P168" i="95" s="1"/>
  <c r="O164" i="95"/>
  <c r="P164" i="95" s="1"/>
  <c r="P163" i="95"/>
  <c r="O162" i="95"/>
  <c r="P162" i="95" s="1"/>
  <c r="P136" i="95"/>
  <c r="P134" i="95"/>
  <c r="O132" i="95"/>
  <c r="P132" i="95" s="1"/>
  <c r="P131" i="95"/>
  <c r="P91" i="95"/>
  <c r="P89" i="95"/>
  <c r="O85" i="95"/>
  <c r="P85" i="95" s="1"/>
  <c r="O206" i="95"/>
  <c r="P206" i="95" s="1"/>
  <c r="O205" i="95"/>
  <c r="P205" i="95" s="1"/>
  <c r="O173" i="95"/>
  <c r="P173" i="95" s="1"/>
  <c r="O172" i="95"/>
  <c r="P172" i="95" s="1"/>
  <c r="O136" i="95"/>
  <c r="P133" i="95"/>
  <c r="O93" i="95"/>
  <c r="P93" i="95" s="1"/>
  <c r="P92" i="95"/>
  <c r="O83" i="95"/>
  <c r="P83" i="95" s="1"/>
  <c r="P82" i="95"/>
  <c r="P59" i="95"/>
  <c r="P58" i="95"/>
  <c r="O51" i="95"/>
  <c r="P51" i="95" s="1"/>
  <c r="O49" i="95"/>
  <c r="P49" i="95" s="1"/>
  <c r="R49" i="95" s="1"/>
  <c r="P26" i="95"/>
  <c r="O25" i="95"/>
  <c r="P25" i="95" s="1"/>
  <c r="O21" i="95"/>
  <c r="P21" i="95" s="1"/>
  <c r="P19" i="95"/>
  <c r="P17" i="95"/>
  <c r="O204" i="95"/>
  <c r="P204" i="95" s="1"/>
  <c r="O171" i="95"/>
  <c r="P171" i="95" s="1"/>
  <c r="P140" i="95"/>
  <c r="O138" i="95"/>
  <c r="P138" i="95" s="1"/>
  <c r="P135" i="95"/>
  <c r="P130" i="95"/>
  <c r="R130" i="95" s="1"/>
  <c r="O87" i="95"/>
  <c r="P87" i="95" s="1"/>
  <c r="O84" i="95"/>
  <c r="P84" i="95" s="1"/>
  <c r="O60" i="95"/>
  <c r="P60" i="95" s="1"/>
  <c r="O58" i="95"/>
  <c r="O57" i="95"/>
  <c r="P57" i="95" s="1"/>
  <c r="O56" i="95"/>
  <c r="P50" i="95"/>
  <c r="O26" i="95"/>
  <c r="P23" i="95"/>
  <c r="O22" i="95"/>
  <c r="P22" i="95" s="1"/>
  <c r="O19" i="95"/>
  <c r="O17" i="95"/>
  <c r="O93" i="96"/>
  <c r="O164" i="96"/>
  <c r="Q53" i="95"/>
  <c r="K53" i="95"/>
  <c r="Q141" i="95"/>
  <c r="M109" i="96"/>
  <c r="M113" i="96" s="1"/>
  <c r="M123" i="96" s="1"/>
  <c r="O210" i="96"/>
  <c r="Q210" i="96" s="1"/>
  <c r="Q140" i="96"/>
  <c r="X17" i="97"/>
  <c r="AF17" i="97" s="1"/>
  <c r="R71" i="95"/>
  <c r="H138" i="95"/>
  <c r="K138" i="95" s="1"/>
  <c r="F137" i="95"/>
  <c r="K72" i="96"/>
  <c r="O18" i="96"/>
  <c r="O211" i="96"/>
  <c r="Q211" i="96" s="1"/>
  <c r="O177" i="96"/>
  <c r="Q141" i="96"/>
  <c r="O176" i="96"/>
  <c r="G73" i="97"/>
  <c r="R15" i="97"/>
  <c r="X15" i="97" s="1"/>
  <c r="AF15" i="97" s="1"/>
  <c r="R25" i="97"/>
  <c r="X25" i="97" s="1"/>
  <c r="AF25" i="97" s="1"/>
  <c r="V34" i="97"/>
  <c r="X34" i="97" s="1"/>
  <c r="AF34" i="97" s="1"/>
  <c r="J53" i="97"/>
  <c r="Q80" i="96"/>
  <c r="K88" i="96"/>
  <c r="K180" i="96"/>
  <c r="K200" i="96" s="1"/>
  <c r="Q177" i="96"/>
  <c r="O17" i="96"/>
  <c r="Q39" i="96"/>
  <c r="M84" i="96"/>
  <c r="M93" i="96"/>
  <c r="K105" i="96"/>
  <c r="M180" i="96"/>
  <c r="Q176" i="96"/>
  <c r="Q184" i="96"/>
  <c r="Q189" i="96" s="1"/>
  <c r="M189" i="96"/>
  <c r="O36" i="97"/>
  <c r="L36" i="97"/>
  <c r="L73" i="97" s="1"/>
  <c r="M13" i="97"/>
  <c r="P13" i="97" s="1"/>
  <c r="R13" i="97" s="1"/>
  <c r="X13" i="97" s="1"/>
  <c r="AF13" i="97" s="1"/>
  <c r="R16" i="97"/>
  <c r="X16" i="97" s="1"/>
  <c r="AF16" i="97" s="1"/>
  <c r="R29" i="97"/>
  <c r="X29" i="97" s="1"/>
  <c r="AF29" i="97" s="1"/>
  <c r="M47" i="97"/>
  <c r="J42" i="97"/>
  <c r="R42" i="97" s="1"/>
  <c r="X42" i="97" s="1"/>
  <c r="AF42" i="97" s="1"/>
  <c r="G47" i="97"/>
  <c r="K82" i="96"/>
  <c r="M198" i="96"/>
  <c r="K214" i="96"/>
  <c r="K218" i="96" s="1"/>
  <c r="K228" i="96" s="1"/>
  <c r="K230" i="96" s="1"/>
  <c r="O212" i="96"/>
  <c r="Q212" i="96" s="1"/>
  <c r="J18" i="97"/>
  <c r="R18" i="97" s="1"/>
  <c r="R28" i="97"/>
  <c r="X28" i="97" s="1"/>
  <c r="AF28" i="97" s="1"/>
  <c r="R32" i="97"/>
  <c r="X32" i="97" s="1"/>
  <c r="AF32" i="97" s="1"/>
  <c r="P50" i="97"/>
  <c r="P58" i="97"/>
  <c r="R58" i="97" s="1"/>
  <c r="X58" i="97" s="1"/>
  <c r="AF58" i="97" s="1"/>
  <c r="P66" i="97"/>
  <c r="R66" i="97" s="1"/>
  <c r="X66" i="97" s="1"/>
  <c r="AF66" i="97" s="1"/>
  <c r="O25" i="96"/>
  <c r="O198" i="96"/>
  <c r="Q195" i="96"/>
  <c r="Q198" i="96" s="1"/>
  <c r="Q209" i="96"/>
  <c r="R19" i="97"/>
  <c r="X19" i="97" s="1"/>
  <c r="AF19" i="97" s="1"/>
  <c r="R23" i="97"/>
  <c r="X23" i="97" s="1"/>
  <c r="AF23" i="97" s="1"/>
  <c r="J24" i="97"/>
  <c r="R24" i="97" s="1"/>
  <c r="X24" i="97" s="1"/>
  <c r="AF24" i="97" s="1"/>
  <c r="P40" i="97"/>
  <c r="O71" i="97"/>
  <c r="J52" i="97"/>
  <c r="R52" i="97" s="1"/>
  <c r="X52" i="97" s="1"/>
  <c r="AF52" i="97" s="1"/>
  <c r="G71" i="97"/>
  <c r="R59" i="97"/>
  <c r="X59" i="97" s="1"/>
  <c r="AF59" i="97" s="1"/>
  <c r="R67" i="97"/>
  <c r="X67" i="97" s="1"/>
  <c r="AF67" i="97" s="1"/>
  <c r="R35" i="97"/>
  <c r="I47" i="97"/>
  <c r="R46" i="97"/>
  <c r="X46" i="97" s="1"/>
  <c r="AF46" i="97" s="1"/>
  <c r="I71" i="97"/>
  <c r="R57" i="97"/>
  <c r="X57" i="97" s="1"/>
  <c r="AF57" i="97" s="1"/>
  <c r="J26" i="97"/>
  <c r="R26" i="97" s="1"/>
  <c r="X26" i="97" s="1"/>
  <c r="AF26" i="97" s="1"/>
  <c r="J30" i="97"/>
  <c r="R30" i="97" s="1"/>
  <c r="X30" i="97" s="1"/>
  <c r="AF30" i="97" s="1"/>
  <c r="J40" i="97"/>
  <c r="P42" i="97"/>
  <c r="J50" i="97"/>
  <c r="P53" i="97"/>
  <c r="P61" i="97"/>
  <c r="R61" i="97" s="1"/>
  <c r="X61" i="97" s="1"/>
  <c r="AF61" i="97" s="1"/>
  <c r="P69" i="97"/>
  <c r="R69" i="97" s="1"/>
  <c r="X69" i="97" s="1"/>
  <c r="AF69" i="97" s="1"/>
  <c r="EU147" i="72" l="1"/>
  <c r="EX146" i="72"/>
  <c r="EQ143" i="72"/>
  <c r="L78" i="92"/>
  <c r="L80" i="92" s="1"/>
  <c r="L81" i="92" s="1"/>
  <c r="L82" i="92" s="1"/>
  <c r="L83" i="92" s="1"/>
  <c r="L84" i="92" s="1"/>
  <c r="EI117" i="72"/>
  <c r="EM117" i="72"/>
  <c r="EE118" i="72"/>
  <c r="EG118" i="72" s="1"/>
  <c r="EG117" i="72"/>
  <c r="Q61" i="95"/>
  <c r="Q180" i="96"/>
  <c r="M95" i="96"/>
  <c r="Q214" i="96"/>
  <c r="Q218" i="96" s="1"/>
  <c r="Q228" i="96" s="1"/>
  <c r="Q230" i="96" s="1"/>
  <c r="M71" i="97"/>
  <c r="R20" i="97"/>
  <c r="X20" i="97" s="1"/>
  <c r="AF20" i="97" s="1"/>
  <c r="R22" i="97"/>
  <c r="X22" i="97" s="1"/>
  <c r="AF22" i="97" s="1"/>
  <c r="E100" i="94"/>
  <c r="H101" i="94"/>
  <c r="G17" i="94"/>
  <c r="E259" i="94"/>
  <c r="R50" i="95"/>
  <c r="R51" i="95" s="1"/>
  <c r="R52" i="95" s="1"/>
  <c r="R53" i="95" s="1"/>
  <c r="R54" i="95" s="1"/>
  <c r="R55" i="95" s="1"/>
  <c r="R56" i="95" s="1"/>
  <c r="R57" i="95" s="1"/>
  <c r="R58" i="95" s="1"/>
  <c r="R59" i="95" s="1"/>
  <c r="R60" i="95" s="1"/>
  <c r="R72" i="95" s="1"/>
  <c r="R73" i="95" s="1"/>
  <c r="N114" i="95" s="1"/>
  <c r="P61" i="95"/>
  <c r="P141" i="95"/>
  <c r="O28" i="95"/>
  <c r="P28" i="95"/>
  <c r="E168" i="94"/>
  <c r="E130" i="94"/>
  <c r="I168" i="93"/>
  <c r="G17" i="93"/>
  <c r="E167" i="93"/>
  <c r="E99" i="93"/>
  <c r="E58" i="93"/>
  <c r="E259" i="93"/>
  <c r="E129" i="93"/>
  <c r="G168" i="93"/>
  <c r="Q200" i="96"/>
  <c r="P36" i="97"/>
  <c r="Q18" i="96"/>
  <c r="O72" i="96"/>
  <c r="Q72" i="96" s="1"/>
  <c r="O207" i="95"/>
  <c r="O214" i="96"/>
  <c r="E13" i="94"/>
  <c r="L94" i="92" s="1"/>
  <c r="L96" i="92" s="1"/>
  <c r="B29" i="92"/>
  <c r="B30" i="92" s="1"/>
  <c r="J71" i="97"/>
  <c r="R50" i="97"/>
  <c r="O174" i="95"/>
  <c r="O141" i="95"/>
  <c r="F11" i="93"/>
  <c r="H250" i="94"/>
  <c r="M36" i="97"/>
  <c r="M73" i="97" s="1"/>
  <c r="V18" i="97"/>
  <c r="X18" i="97"/>
  <c r="AF18" i="97" s="1"/>
  <c r="H137" i="95"/>
  <c r="K137" i="95" s="1"/>
  <c r="F136" i="95"/>
  <c r="Q144" i="96"/>
  <c r="Q164" i="96" s="1"/>
  <c r="O61" i="95"/>
  <c r="F13" i="93"/>
  <c r="H121" i="92"/>
  <c r="K121" i="92" s="1"/>
  <c r="F120" i="92"/>
  <c r="X78" i="97"/>
  <c r="F89" i="95"/>
  <c r="H90" i="95"/>
  <c r="K90" i="95" s="1"/>
  <c r="F59" i="94"/>
  <c r="F65" i="94" s="1"/>
  <c r="F99" i="94"/>
  <c r="F87" i="92"/>
  <c r="E98" i="93"/>
  <c r="E100" i="93" s="1"/>
  <c r="F100" i="93"/>
  <c r="H203" i="95"/>
  <c r="K203" i="95" s="1"/>
  <c r="F202" i="95"/>
  <c r="L49" i="95"/>
  <c r="L50" i="95" s="1"/>
  <c r="L51" i="95" s="1"/>
  <c r="L52" i="95" s="1"/>
  <c r="L53" i="95" s="1"/>
  <c r="L54" i="95" s="1"/>
  <c r="L55" i="95" s="1"/>
  <c r="L56" i="95" s="1"/>
  <c r="L57" i="95" s="1"/>
  <c r="H55" i="92"/>
  <c r="K55" i="92" s="1"/>
  <c r="F54" i="92"/>
  <c r="H223" i="94"/>
  <c r="M242" i="96"/>
  <c r="M244" i="96" s="1"/>
  <c r="M125" i="96"/>
  <c r="P94" i="95"/>
  <c r="R82" i="95"/>
  <c r="R83" i="95" s="1"/>
  <c r="R84" i="95" s="1"/>
  <c r="R85" i="95" s="1"/>
  <c r="R86" i="95" s="1"/>
  <c r="R87" i="95" s="1"/>
  <c r="R88" i="95" s="1"/>
  <c r="R89" i="95" s="1"/>
  <c r="R90" i="95" s="1"/>
  <c r="R91" i="95" s="1"/>
  <c r="R92" i="95" s="1"/>
  <c r="R93" i="95" s="1"/>
  <c r="R105" i="95" s="1"/>
  <c r="R106" i="95" s="1"/>
  <c r="N115" i="95" s="1"/>
  <c r="R16" i="95"/>
  <c r="R17" i="95" s="1"/>
  <c r="R18" i="95" s="1"/>
  <c r="R19" i="95" s="1"/>
  <c r="R20" i="95" s="1"/>
  <c r="R21" i="95" s="1"/>
  <c r="R22" i="95" s="1"/>
  <c r="R23" i="95" s="1"/>
  <c r="R24" i="95" s="1"/>
  <c r="R25" i="95" s="1"/>
  <c r="R26" i="95" s="1"/>
  <c r="R27" i="95" s="1"/>
  <c r="R39" i="95" s="1"/>
  <c r="R40" i="95" s="1"/>
  <c r="N113" i="95" s="1"/>
  <c r="Q28" i="95"/>
  <c r="H22" i="92"/>
  <c r="K22" i="92" s="1"/>
  <c r="F21" i="92"/>
  <c r="J36" i="97"/>
  <c r="R12" i="97"/>
  <c r="F23" i="95"/>
  <c r="H24" i="95"/>
  <c r="K24" i="95" s="1"/>
  <c r="G59" i="95"/>
  <c r="H58" i="95"/>
  <c r="K58" i="95" s="1"/>
  <c r="B31" i="95"/>
  <c r="B32" i="95" s="1"/>
  <c r="R131" i="95"/>
  <c r="R132" i="95" s="1"/>
  <c r="R133" i="95" s="1"/>
  <c r="R134" i="95" s="1"/>
  <c r="R135" i="95" s="1"/>
  <c r="R136" i="95" s="1"/>
  <c r="R137" i="95" s="1"/>
  <c r="R138" i="95" s="1"/>
  <c r="R139" i="95" s="1"/>
  <c r="R140" i="95" s="1"/>
  <c r="R152" i="95" s="1"/>
  <c r="R153" i="95" s="1"/>
  <c r="N226" i="95" s="1"/>
  <c r="G83" i="92"/>
  <c r="G148" i="92"/>
  <c r="I73" i="97"/>
  <c r="I160" i="94"/>
  <c r="E160" i="94" s="1"/>
  <c r="E166" i="93"/>
  <c r="E136" i="94"/>
  <c r="P47" i="97"/>
  <c r="O73" i="97"/>
  <c r="O105" i="96"/>
  <c r="Q105" i="96" s="1"/>
  <c r="O71" i="96"/>
  <c r="Q71" i="96" s="1"/>
  <c r="Q17" i="96"/>
  <c r="O180" i="96"/>
  <c r="J47" i="97"/>
  <c r="R40" i="97"/>
  <c r="V35" i="97"/>
  <c r="X35" i="97" s="1"/>
  <c r="AF35" i="97" s="1"/>
  <c r="O79" i="96"/>
  <c r="Q25" i="96"/>
  <c r="P71" i="97"/>
  <c r="M200" i="96"/>
  <c r="R53" i="97"/>
  <c r="X53" i="97" s="1"/>
  <c r="AF53" i="97" s="1"/>
  <c r="O189" i="96"/>
  <c r="O94" i="95"/>
  <c r="R162" i="95"/>
  <c r="R163" i="95" s="1"/>
  <c r="R164" i="95" s="1"/>
  <c r="R165" i="95" s="1"/>
  <c r="R166" i="95" s="1"/>
  <c r="R167" i="95" s="1"/>
  <c r="R168" i="95" s="1"/>
  <c r="R169" i="95" s="1"/>
  <c r="R170" i="95" s="1"/>
  <c r="R171" i="95" s="1"/>
  <c r="R172" i="95" s="1"/>
  <c r="R173" i="95" s="1"/>
  <c r="R185" i="95" s="1"/>
  <c r="R186" i="95" s="1"/>
  <c r="N227" i="95" s="1"/>
  <c r="P174" i="95"/>
  <c r="R195" i="95"/>
  <c r="R196" i="95" s="1"/>
  <c r="R197" i="95" s="1"/>
  <c r="R198" i="95" s="1"/>
  <c r="R199" i="95" s="1"/>
  <c r="R200" i="95" s="1"/>
  <c r="R201" i="95" s="1"/>
  <c r="R202" i="95" s="1"/>
  <c r="R203" i="95" s="1"/>
  <c r="R204" i="95" s="1"/>
  <c r="R205" i="95" s="1"/>
  <c r="R206" i="95" s="1"/>
  <c r="R218" i="95" s="1"/>
  <c r="R219" i="95" s="1"/>
  <c r="N228" i="95" s="1"/>
  <c r="P207" i="95"/>
  <c r="L16" i="95"/>
  <c r="L17" i="95" s="1"/>
  <c r="L18" i="95" s="1"/>
  <c r="L19" i="95" s="1"/>
  <c r="L20" i="95" s="1"/>
  <c r="AF78" i="97"/>
  <c r="K27" i="96"/>
  <c r="H170" i="95"/>
  <c r="K170" i="95" s="1"/>
  <c r="F169" i="95"/>
  <c r="E287" i="93"/>
  <c r="F154" i="92"/>
  <c r="E92" i="94"/>
  <c r="H260" i="93"/>
  <c r="E258" i="93"/>
  <c r="E258" i="94"/>
  <c r="H260" i="94"/>
  <c r="G260" i="94"/>
  <c r="E167" i="94"/>
  <c r="H287" i="93"/>
  <c r="EU148" i="72" l="1"/>
  <c r="EW148" i="72" s="1"/>
  <c r="EW147" i="72"/>
  <c r="EX147" i="72" s="1"/>
  <c r="EQ144" i="72"/>
  <c r="ES144" i="72" s="1"/>
  <c r="ES143" i="72"/>
  <c r="E168" i="93"/>
  <c r="E260" i="93"/>
  <c r="EM118" i="72"/>
  <c r="EO118" i="72" s="1"/>
  <c r="EO117" i="72"/>
  <c r="EI118" i="72"/>
  <c r="EK118" i="72" s="1"/>
  <c r="EK117" i="72"/>
  <c r="EE119" i="72"/>
  <c r="N32" i="95"/>
  <c r="O218" i="96"/>
  <c r="O228" i="96" s="1"/>
  <c r="O230" i="96" s="1"/>
  <c r="L256" i="65"/>
  <c r="J32" i="95"/>
  <c r="J73" i="97"/>
  <c r="E169" i="94"/>
  <c r="E260" i="94"/>
  <c r="H169" i="95"/>
  <c r="K169" i="95" s="1"/>
  <c r="F168" i="95"/>
  <c r="O27" i="96"/>
  <c r="K81" i="96"/>
  <c r="K84" i="96" s="1"/>
  <c r="K30" i="96"/>
  <c r="H23" i="95"/>
  <c r="K23" i="95" s="1"/>
  <c r="F22" i="95"/>
  <c r="N117" i="95"/>
  <c r="E99" i="94"/>
  <c r="E101" i="94" s="1"/>
  <c r="F101" i="94"/>
  <c r="H89" i="95"/>
  <c r="K89" i="95" s="1"/>
  <c r="F88" i="95"/>
  <c r="F17" i="93"/>
  <c r="B32" i="92"/>
  <c r="F153" i="92"/>
  <c r="X40" i="97"/>
  <c r="R47" i="97"/>
  <c r="G84" i="92"/>
  <c r="G149" i="92"/>
  <c r="L58" i="95"/>
  <c r="H21" i="92"/>
  <c r="K21" i="92" s="1"/>
  <c r="F20" i="92"/>
  <c r="H14" i="94"/>
  <c r="X50" i="97"/>
  <c r="R71" i="97"/>
  <c r="J30" i="92"/>
  <c r="Q79" i="96"/>
  <c r="G60" i="95"/>
  <c r="H60" i="95" s="1"/>
  <c r="K60" i="95" s="1"/>
  <c r="H59" i="95"/>
  <c r="K59" i="95" s="1"/>
  <c r="H54" i="92"/>
  <c r="K54" i="92" s="1"/>
  <c r="F53" i="92"/>
  <c r="H202" i="95"/>
  <c r="K202" i="95" s="1"/>
  <c r="F201" i="95"/>
  <c r="F86" i="92"/>
  <c r="H120" i="92"/>
  <c r="K120" i="92" s="1"/>
  <c r="F119" i="92"/>
  <c r="H136" i="95"/>
  <c r="K136" i="95" s="1"/>
  <c r="F135" i="95"/>
  <c r="V36" i="97"/>
  <c r="V73" i="97" s="1"/>
  <c r="E65" i="94"/>
  <c r="F11" i="94"/>
  <c r="O200" i="96"/>
  <c r="I223" i="94"/>
  <c r="I14" i="94" s="1"/>
  <c r="N230" i="95"/>
  <c r="B34" i="95"/>
  <c r="X12" i="97"/>
  <c r="R36" i="97"/>
  <c r="R73" i="97" s="1"/>
  <c r="N30" i="92"/>
  <c r="P73" i="97"/>
  <c r="EX148" i="72" l="1"/>
  <c r="EU149" i="72"/>
  <c r="EQ145" i="72"/>
  <c r="EI119" i="72"/>
  <c r="EM119" i="72"/>
  <c r="EE120" i="72"/>
  <c r="EG120" i="72" s="1"/>
  <c r="EG119" i="72"/>
  <c r="B35" i="95"/>
  <c r="B36" i="95" s="1"/>
  <c r="J36" i="95"/>
  <c r="F200" i="95"/>
  <c r="H200" i="95" s="1"/>
  <c r="K200" i="95" s="1"/>
  <c r="H201" i="95"/>
  <c r="K201" i="95" s="1"/>
  <c r="F152" i="92"/>
  <c r="F87" i="95"/>
  <c r="H87" i="95" s="1"/>
  <c r="K87" i="95" s="1"/>
  <c r="H88" i="95"/>
  <c r="K88" i="95" s="1"/>
  <c r="L59" i="95"/>
  <c r="L60" i="95" s="1"/>
  <c r="L72" i="95" s="1"/>
  <c r="F17" i="94"/>
  <c r="E11" i="94"/>
  <c r="F134" i="95"/>
  <c r="H134" i="95" s="1"/>
  <c r="K134" i="95" s="1"/>
  <c r="H135" i="95"/>
  <c r="K135" i="95" s="1"/>
  <c r="F85" i="92"/>
  <c r="H53" i="92"/>
  <c r="K53" i="92" s="1"/>
  <c r="F52" i="92"/>
  <c r="H52" i="92" s="1"/>
  <c r="K52" i="92" s="1"/>
  <c r="H17" i="94"/>
  <c r="E14" i="94"/>
  <c r="L127" i="92" s="1"/>
  <c r="L129" i="92" s="1"/>
  <c r="H119" i="92"/>
  <c r="K119" i="92" s="1"/>
  <c r="F118" i="92"/>
  <c r="H118" i="92" s="1"/>
  <c r="K118" i="92" s="1"/>
  <c r="F167" i="95"/>
  <c r="H167" i="95" s="1"/>
  <c r="K167" i="95" s="1"/>
  <c r="H168" i="95"/>
  <c r="K168" i="95" s="1"/>
  <c r="X79" i="97"/>
  <c r="X81" i="97" s="1"/>
  <c r="X36" i="97"/>
  <c r="AF12" i="97"/>
  <c r="E223" i="94"/>
  <c r="X76" i="97"/>
  <c r="X83" i="97" s="1"/>
  <c r="X47" i="97"/>
  <c r="AF40" i="97"/>
  <c r="B33" i="92"/>
  <c r="B34" i="92" s="1"/>
  <c r="H22" i="95"/>
  <c r="K22" i="95" s="1"/>
  <c r="F21" i="95"/>
  <c r="H21" i="95" s="1"/>
  <c r="K21" i="95" s="1"/>
  <c r="I293" i="94"/>
  <c r="I250" i="94"/>
  <c r="E250" i="94" s="1"/>
  <c r="I313" i="94"/>
  <c r="E313" i="94" s="1"/>
  <c r="AF50" i="97"/>
  <c r="X71" i="97"/>
  <c r="H20" i="92"/>
  <c r="K20" i="92" s="1"/>
  <c r="F19" i="92"/>
  <c r="H19" i="92" s="1"/>
  <c r="K19" i="92" s="1"/>
  <c r="G150" i="92"/>
  <c r="G85" i="92"/>
  <c r="O81" i="96"/>
  <c r="Q27" i="96"/>
  <c r="Q30" i="96" s="1"/>
  <c r="O106" i="96"/>
  <c r="Q106" i="96" s="1"/>
  <c r="O30" i="96"/>
  <c r="EU150" i="72" l="1"/>
  <c r="EW150" i="72" s="1"/>
  <c r="EW149" i="72"/>
  <c r="EX149" i="72" s="1"/>
  <c r="EQ146" i="72"/>
  <c r="ES146" i="72" s="1"/>
  <c r="ES145" i="72"/>
  <c r="EM120" i="72"/>
  <c r="EO120" i="72" s="1"/>
  <c r="EO119" i="72"/>
  <c r="EI120" i="72"/>
  <c r="EK120" i="72" s="1"/>
  <c r="EK119" i="72"/>
  <c r="EE121" i="72"/>
  <c r="J34" i="92"/>
  <c r="L19" i="92"/>
  <c r="K26" i="92"/>
  <c r="L20" i="92"/>
  <c r="L21" i="92" s="1"/>
  <c r="L22" i="92" s="1"/>
  <c r="L23" i="92" s="1"/>
  <c r="L24" i="92" s="1"/>
  <c r="L25" i="92" s="1"/>
  <c r="L37" i="92" s="1"/>
  <c r="AF76" i="97"/>
  <c r="AF47" i="97"/>
  <c r="K36" i="96"/>
  <c r="AF79" i="97"/>
  <c r="AF81" i="97" s="1"/>
  <c r="K16" i="96"/>
  <c r="AF36" i="97"/>
  <c r="L167" i="95"/>
  <c r="L168" i="95" s="1"/>
  <c r="L169" i="95" s="1"/>
  <c r="L170" i="95" s="1"/>
  <c r="L171" i="95" s="1"/>
  <c r="L172" i="95" s="1"/>
  <c r="L173" i="95" s="1"/>
  <c r="L185" i="95" s="1"/>
  <c r="L186" i="95" s="1"/>
  <c r="H227" i="95" s="1"/>
  <c r="K174" i="95"/>
  <c r="L52" i="92"/>
  <c r="L53" i="92" s="1"/>
  <c r="L54" i="92" s="1"/>
  <c r="L55" i="92" s="1"/>
  <c r="L56" i="92" s="1"/>
  <c r="L57" i="92" s="1"/>
  <c r="L58" i="92" s="1"/>
  <c r="L70" i="92" s="1"/>
  <c r="L71" i="92" s="1"/>
  <c r="K59" i="92"/>
  <c r="G86" i="92"/>
  <c r="G151" i="92"/>
  <c r="N34" i="92"/>
  <c r="X73" i="97"/>
  <c r="L118" i="92"/>
  <c r="K125" i="92"/>
  <c r="L134" i="95"/>
  <c r="L135" i="95" s="1"/>
  <c r="L136" i="95" s="1"/>
  <c r="L137" i="95" s="1"/>
  <c r="L138" i="95" s="1"/>
  <c r="L139" i="95" s="1"/>
  <c r="L140" i="95" s="1"/>
  <c r="L152" i="95" s="1"/>
  <c r="L153" i="95" s="1"/>
  <c r="H226" i="95" s="1"/>
  <c r="K141" i="95"/>
  <c r="L87" i="95"/>
  <c r="L88" i="95" s="1"/>
  <c r="L89" i="95" s="1"/>
  <c r="L90" i="95" s="1"/>
  <c r="L91" i="95" s="1"/>
  <c r="L92" i="95" s="1"/>
  <c r="L93" i="95" s="1"/>
  <c r="L105" i="95" s="1"/>
  <c r="K94" i="95"/>
  <c r="B38" i="95"/>
  <c r="N38" i="95"/>
  <c r="J38" i="95"/>
  <c r="I15" i="94"/>
  <c r="E293" i="94"/>
  <c r="Q81" i="96"/>
  <c r="O84" i="96"/>
  <c r="AF71" i="97"/>
  <c r="K19" i="96"/>
  <c r="L21" i="95"/>
  <c r="L22" i="95" s="1"/>
  <c r="L23" i="95" s="1"/>
  <c r="L24" i="95" s="1"/>
  <c r="L25" i="95" s="1"/>
  <c r="L26" i="95" s="1"/>
  <c r="L27" i="95" s="1"/>
  <c r="L39" i="95" s="1"/>
  <c r="K28" i="95"/>
  <c r="B36" i="92"/>
  <c r="J36" i="92"/>
  <c r="N36" i="92"/>
  <c r="L119" i="92"/>
  <c r="L120" i="92" s="1"/>
  <c r="L121" i="92" s="1"/>
  <c r="L122" i="92" s="1"/>
  <c r="L123" i="92" s="1"/>
  <c r="L124" i="92" s="1"/>
  <c r="L136" i="92" s="1"/>
  <c r="H85" i="92"/>
  <c r="K85" i="92" s="1"/>
  <c r="L28" i="92"/>
  <c r="L30" i="92" s="1"/>
  <c r="F151" i="92"/>
  <c r="L200" i="95"/>
  <c r="L201" i="95" s="1"/>
  <c r="L202" i="95" s="1"/>
  <c r="L203" i="95" s="1"/>
  <c r="L204" i="95" s="1"/>
  <c r="L205" i="95" s="1"/>
  <c r="L206" i="95" s="1"/>
  <c r="L218" i="95" s="1"/>
  <c r="L219" i="95" s="1"/>
  <c r="H228" i="95" s="1"/>
  <c r="K207" i="95"/>
  <c r="N36" i="95"/>
  <c r="EU151" i="72" l="1"/>
  <c r="EX150" i="72"/>
  <c r="EQ147" i="72"/>
  <c r="EI121" i="72"/>
  <c r="EM121" i="72"/>
  <c r="EE122" i="72"/>
  <c r="EG122" i="72" s="1"/>
  <c r="EG121" i="72"/>
  <c r="H151" i="92"/>
  <c r="K151" i="92" s="1"/>
  <c r="H230" i="95"/>
  <c r="H87" i="48" s="1"/>
  <c r="K107" i="96"/>
  <c r="K73" i="96"/>
  <c r="K90" i="96"/>
  <c r="K93" i="96" s="1"/>
  <c r="K39" i="96"/>
  <c r="K106" i="96"/>
  <c r="L151" i="92"/>
  <c r="L85" i="92"/>
  <c r="B37" i="92"/>
  <c r="B38" i="92" s="1"/>
  <c r="E15" i="94"/>
  <c r="E17" i="94" s="1"/>
  <c r="I17" i="94"/>
  <c r="B39" i="95"/>
  <c r="B40" i="95" s="1"/>
  <c r="J40" i="95"/>
  <c r="AF73" i="97"/>
  <c r="L67" i="95"/>
  <c r="L69" i="95" s="1"/>
  <c r="L71" i="95" s="1"/>
  <c r="L73" i="95" s="1"/>
  <c r="H114" i="95" s="1"/>
  <c r="Q84" i="96"/>
  <c r="G152" i="92"/>
  <c r="H152" i="92" s="1"/>
  <c r="K152" i="92" s="1"/>
  <c r="G87" i="92"/>
  <c r="H86" i="92"/>
  <c r="K86" i="92" s="1"/>
  <c r="K104" i="96"/>
  <c r="K109" i="96" s="1"/>
  <c r="K113" i="96" s="1"/>
  <c r="K123" i="96" s="1"/>
  <c r="K21" i="96"/>
  <c r="K41" i="96" s="1"/>
  <c r="K70" i="96"/>
  <c r="AF83" i="97"/>
  <c r="EU152" i="72" l="1"/>
  <c r="EW152" i="72" s="1"/>
  <c r="EW151" i="72"/>
  <c r="EX151" i="72" s="1"/>
  <c r="EQ148" i="72"/>
  <c r="ES148" i="72" s="1"/>
  <c r="ES147" i="72"/>
  <c r="L86" i="92"/>
  <c r="EI122" i="72"/>
  <c r="EK122" i="72" s="1"/>
  <c r="EK121" i="72"/>
  <c r="EM122" i="72"/>
  <c r="EO122" i="72" s="1"/>
  <c r="EO121" i="72"/>
  <c r="EE123" i="72"/>
  <c r="B45" i="92"/>
  <c r="B47" i="92" s="1"/>
  <c r="J38" i="92"/>
  <c r="G88" i="92"/>
  <c r="G153" i="92"/>
  <c r="H153" i="92" s="1"/>
  <c r="K153" i="92" s="1"/>
  <c r="H87" i="92"/>
  <c r="K87" i="92" s="1"/>
  <c r="K75" i="96"/>
  <c r="K95" i="96" s="1"/>
  <c r="L113" i="95"/>
  <c r="F113" i="95"/>
  <c r="B47" i="95"/>
  <c r="B49" i="95" s="1"/>
  <c r="D59" i="92"/>
  <c r="B48" i="92"/>
  <c r="B49" i="92" s="1"/>
  <c r="B50" i="92" s="1"/>
  <c r="B51" i="92" s="1"/>
  <c r="B52" i="92" s="1"/>
  <c r="B53" i="92" s="1"/>
  <c r="B54" i="92" s="1"/>
  <c r="B55" i="92" s="1"/>
  <c r="B56" i="92" s="1"/>
  <c r="B57" i="92" s="1"/>
  <c r="B58" i="92" s="1"/>
  <c r="O73" i="96"/>
  <c r="Q73" i="96" s="1"/>
  <c r="L100" i="95" s="1"/>
  <c r="L102" i="95" s="1"/>
  <c r="L104" i="95" s="1"/>
  <c r="L106" i="95" s="1"/>
  <c r="H115" i="95" s="1"/>
  <c r="O107" i="96"/>
  <c r="Q107" i="96" s="1"/>
  <c r="Q19" i="96"/>
  <c r="K242" i="96"/>
  <c r="K244" i="96" s="1"/>
  <c r="K125" i="96"/>
  <c r="L152" i="92"/>
  <c r="O70" i="96"/>
  <c r="O104" i="96"/>
  <c r="O21" i="96"/>
  <c r="O41" i="96" s="1"/>
  <c r="N40" i="95"/>
  <c r="N38" i="92"/>
  <c r="EX152" i="72" l="1"/>
  <c r="EU153" i="72"/>
  <c r="EQ149" i="72"/>
  <c r="EM123" i="72"/>
  <c r="EI123" i="72"/>
  <c r="EE124" i="72"/>
  <c r="EG124" i="72" s="1"/>
  <c r="EG123" i="72"/>
  <c r="Q21" i="96"/>
  <c r="Q41" i="96" s="1"/>
  <c r="L87" i="92"/>
  <c r="O109" i="96"/>
  <c r="Q104" i="96"/>
  <c r="Q109" i="96" s="1"/>
  <c r="Q113" i="96" s="1"/>
  <c r="Q123" i="96" s="1"/>
  <c r="L153" i="92"/>
  <c r="B50" i="95"/>
  <c r="B51" i="95" s="1"/>
  <c r="B52" i="95" s="1"/>
  <c r="B53" i="95" s="1"/>
  <c r="B54" i="95" s="1"/>
  <c r="B55" i="95" s="1"/>
  <c r="B56" i="95" s="1"/>
  <c r="B57" i="95" s="1"/>
  <c r="B58" i="95" s="1"/>
  <c r="B59" i="95" s="1"/>
  <c r="B60" i="95" s="1"/>
  <c r="D61" i="95"/>
  <c r="O75" i="96"/>
  <c r="O95" i="96" s="1"/>
  <c r="Q70" i="96"/>
  <c r="J70" i="92"/>
  <c r="N70" i="92"/>
  <c r="B59" i="92"/>
  <c r="B61" i="92" s="1"/>
  <c r="G154" i="92"/>
  <c r="H154" i="92" s="1"/>
  <c r="K154" i="92" s="1"/>
  <c r="G89" i="92"/>
  <c r="H88" i="92"/>
  <c r="K88" i="92" s="1"/>
  <c r="EU154" i="72" l="1"/>
  <c r="EW154" i="72" s="1"/>
  <c r="EW153" i="72"/>
  <c r="EX153" i="72" s="1"/>
  <c r="EQ150" i="72"/>
  <c r="ES150" i="72" s="1"/>
  <c r="ES149" i="72"/>
  <c r="EI124" i="72"/>
  <c r="EK124" i="72" s="1"/>
  <c r="EK123" i="72"/>
  <c r="EM124" i="72"/>
  <c r="EO124" i="72" s="1"/>
  <c r="EO123" i="72"/>
  <c r="EE125" i="72"/>
  <c r="O113" i="96"/>
  <c r="O123" i="96" s="1"/>
  <c r="O125" i="96" s="1"/>
  <c r="L255" i="65"/>
  <c r="L88" i="92"/>
  <c r="B62" i="92"/>
  <c r="B63" i="92" s="1"/>
  <c r="Q125" i="96"/>
  <c r="Q242" i="96"/>
  <c r="Q244" i="96" s="1"/>
  <c r="G90" i="92"/>
  <c r="G155" i="92"/>
  <c r="H155" i="92" s="1"/>
  <c r="K155" i="92" s="1"/>
  <c r="H89" i="92"/>
  <c r="K89" i="92" s="1"/>
  <c r="N72" i="95"/>
  <c r="J72" i="95"/>
  <c r="B61" i="95"/>
  <c r="B63" i="95" s="1"/>
  <c r="L154" i="92"/>
  <c r="L34" i="95"/>
  <c r="L36" i="95" s="1"/>
  <c r="L38" i="95" s="1"/>
  <c r="L40" i="95" s="1"/>
  <c r="H113" i="95" s="1"/>
  <c r="H117" i="95" s="1"/>
  <c r="Q75" i="96"/>
  <c r="Q95" i="96" s="1"/>
  <c r="EU155" i="72" l="1"/>
  <c r="EX154" i="72"/>
  <c r="EQ151" i="72"/>
  <c r="L89" i="92"/>
  <c r="O242" i="96"/>
  <c r="O244" i="96" s="1"/>
  <c r="EM125" i="72"/>
  <c r="EI125" i="72"/>
  <c r="EE126" i="72"/>
  <c r="EG126" i="72" s="1"/>
  <c r="EG125" i="72"/>
  <c r="N63" i="92"/>
  <c r="B65" i="92"/>
  <c r="G156" i="92"/>
  <c r="H156" i="92" s="1"/>
  <c r="K156" i="92" s="1"/>
  <c r="G91" i="92"/>
  <c r="H90" i="92"/>
  <c r="K90" i="92" s="1"/>
  <c r="B64" i="95"/>
  <c r="B65" i="95" s="1"/>
  <c r="N65" i="95"/>
  <c r="L155" i="92"/>
  <c r="J63" i="92"/>
  <c r="EU156" i="72" l="1"/>
  <c r="EW156" i="72" s="1"/>
  <c r="EW155" i="72"/>
  <c r="EX155" i="72" s="1"/>
  <c r="EQ152" i="72"/>
  <c r="ES152" i="72" s="1"/>
  <c r="ES151" i="72"/>
  <c r="EI126" i="72"/>
  <c r="EK126" i="72" s="1"/>
  <c r="EK125" i="72"/>
  <c r="EM126" i="72"/>
  <c r="EO126" i="72" s="1"/>
  <c r="EO125" i="72"/>
  <c r="EE127" i="72"/>
  <c r="L156" i="92"/>
  <c r="B67" i="95"/>
  <c r="L90" i="92"/>
  <c r="B66" i="92"/>
  <c r="B67" i="92" s="1"/>
  <c r="J65" i="95"/>
  <c r="G157" i="92"/>
  <c r="H157" i="92" s="1"/>
  <c r="K157" i="92" s="1"/>
  <c r="H91" i="92"/>
  <c r="K91" i="92" s="1"/>
  <c r="EX156" i="72" l="1"/>
  <c r="EU157" i="72"/>
  <c r="EQ153" i="72"/>
  <c r="EM127" i="72"/>
  <c r="EI127" i="72"/>
  <c r="EE128" i="72"/>
  <c r="EG128" i="72" s="1"/>
  <c r="EG127" i="72"/>
  <c r="J67" i="92"/>
  <c r="L91" i="92"/>
  <c r="L157" i="92"/>
  <c r="L169" i="92" s="1"/>
  <c r="L170" i="92" s="1"/>
  <c r="K158" i="92"/>
  <c r="N67" i="92"/>
  <c r="B69" i="92"/>
  <c r="J69" i="92"/>
  <c r="N69" i="92"/>
  <c r="B68" i="95"/>
  <c r="B69" i="95" s="1"/>
  <c r="EU158" i="72" l="1"/>
  <c r="EW158" i="72" s="1"/>
  <c r="EX158" i="72" s="1"/>
  <c r="EW157" i="72"/>
  <c r="EX157" i="72" s="1"/>
  <c r="EQ154" i="72"/>
  <c r="ES154" i="72" s="1"/>
  <c r="ES153" i="72"/>
  <c r="EI128" i="72"/>
  <c r="EK128" i="72" s="1"/>
  <c r="EK127" i="72"/>
  <c r="EM128" i="72"/>
  <c r="EO128" i="72" s="1"/>
  <c r="EO127" i="72"/>
  <c r="EE129" i="72"/>
  <c r="J69" i="95"/>
  <c r="B71" i="95"/>
  <c r="J71" i="95"/>
  <c r="N71" i="95"/>
  <c r="N69" i="95"/>
  <c r="B70" i="92"/>
  <c r="B71" i="92" s="1"/>
  <c r="J71" i="92"/>
  <c r="L103" i="92"/>
  <c r="EM129" i="72" l="1"/>
  <c r="EI129" i="72"/>
  <c r="EE130" i="72"/>
  <c r="EG130" i="72" s="1"/>
  <c r="EG129" i="72"/>
  <c r="B78" i="92"/>
  <c r="B80" i="92" s="1"/>
  <c r="B81" i="92"/>
  <c r="B82" i="92" s="1"/>
  <c r="B83" i="92" s="1"/>
  <c r="B84" i="92" s="1"/>
  <c r="B85" i="92" s="1"/>
  <c r="B86" i="92" s="1"/>
  <c r="B87" i="92" s="1"/>
  <c r="B88" i="92" s="1"/>
  <c r="B89" i="92" s="1"/>
  <c r="B90" i="92" s="1"/>
  <c r="B91" i="92" s="1"/>
  <c r="D92" i="92"/>
  <c r="N71" i="92"/>
  <c r="B72" i="95"/>
  <c r="B73" i="95" s="1"/>
  <c r="J73" i="95"/>
  <c r="EI130" i="72" l="1"/>
  <c r="EK130" i="72" s="1"/>
  <c r="EK129" i="72"/>
  <c r="EM130" i="72"/>
  <c r="EO130" i="72" s="1"/>
  <c r="EO129" i="72"/>
  <c r="EE131" i="72"/>
  <c r="N73" i="95"/>
  <c r="F114" i="95"/>
  <c r="L114" i="95"/>
  <c r="B80" i="95"/>
  <c r="B82" i="95" s="1"/>
  <c r="N103" i="92"/>
  <c r="J103" i="92"/>
  <c r="B92" i="92"/>
  <c r="B94" i="92" s="1"/>
  <c r="EM131" i="72" l="1"/>
  <c r="EI131" i="72"/>
  <c r="EE132" i="72"/>
  <c r="EG132" i="72" s="1"/>
  <c r="EG131" i="72"/>
  <c r="B83" i="95"/>
  <c r="B84" i="95" s="1"/>
  <c r="B85" i="95" s="1"/>
  <c r="B86" i="95" s="1"/>
  <c r="B87" i="95" s="1"/>
  <c r="B88" i="95" s="1"/>
  <c r="B89" i="95" s="1"/>
  <c r="B90" i="95" s="1"/>
  <c r="B91" i="95" s="1"/>
  <c r="B92" i="95" s="1"/>
  <c r="B93" i="95" s="1"/>
  <c r="D94" i="95" s="1"/>
  <c r="N96" i="92"/>
  <c r="B95" i="92"/>
  <c r="B96" i="92" s="1"/>
  <c r="EI132" i="72" l="1"/>
  <c r="EK132" i="72" s="1"/>
  <c r="EK131" i="72"/>
  <c r="EM132" i="72"/>
  <c r="EO132" i="72" s="1"/>
  <c r="EO131" i="72"/>
  <c r="EE133" i="72"/>
  <c r="J96" i="92"/>
  <c r="B98" i="92"/>
  <c r="J105" i="95"/>
  <c r="N105" i="95"/>
  <c r="B94" i="95"/>
  <c r="B96" i="95" s="1"/>
  <c r="EM133" i="72" l="1"/>
  <c r="EI133" i="72"/>
  <c r="EE134" i="72"/>
  <c r="EG134" i="72" s="1"/>
  <c r="EG133" i="72"/>
  <c r="B99" i="92"/>
  <c r="B100" i="92" s="1"/>
  <c r="B97" i="95"/>
  <c r="B98" i="95" s="1"/>
  <c r="J98" i="95"/>
  <c r="EI134" i="72" l="1"/>
  <c r="EK134" i="72" s="1"/>
  <c r="EK133" i="72"/>
  <c r="EM134" i="72"/>
  <c r="EO134" i="72" s="1"/>
  <c r="EO133" i="72"/>
  <c r="EE135" i="72"/>
  <c r="N98" i="95"/>
  <c r="B102" i="92"/>
  <c r="J102" i="92"/>
  <c r="N102" i="92"/>
  <c r="N100" i="92"/>
  <c r="B100" i="95"/>
  <c r="J100" i="92"/>
  <c r="EM135" i="72" l="1"/>
  <c r="EI135" i="72"/>
  <c r="EE136" i="72"/>
  <c r="EG136" i="72" s="1"/>
  <c r="EG135" i="72"/>
  <c r="B101" i="95"/>
  <c r="B102" i="95" s="1"/>
  <c r="J102" i="95"/>
  <c r="B103" i="92"/>
  <c r="B104" i="92" s="1"/>
  <c r="EI136" i="72" l="1"/>
  <c r="EK136" i="72" s="1"/>
  <c r="EK135" i="72"/>
  <c r="EM136" i="72"/>
  <c r="EO136" i="72" s="1"/>
  <c r="EO135" i="72"/>
  <c r="EE137" i="72"/>
  <c r="B111" i="92"/>
  <c r="B113" i="92" s="1"/>
  <c r="N104" i="92"/>
  <c r="J104" i="92"/>
  <c r="B104" i="95"/>
  <c r="J104" i="95"/>
  <c r="N104" i="95"/>
  <c r="B114" i="92"/>
  <c r="B115" i="92" s="1"/>
  <c r="B116" i="92" s="1"/>
  <c r="B117" i="92" s="1"/>
  <c r="B118" i="92" s="1"/>
  <c r="B119" i="92" s="1"/>
  <c r="B120" i="92" s="1"/>
  <c r="B121" i="92" s="1"/>
  <c r="B122" i="92" s="1"/>
  <c r="B123" i="92" s="1"/>
  <c r="B124" i="92" s="1"/>
  <c r="N102" i="95"/>
  <c r="EM137" i="72" l="1"/>
  <c r="EI137" i="72"/>
  <c r="EE138" i="72"/>
  <c r="EG138" i="72" s="1"/>
  <c r="EG137" i="72"/>
  <c r="J136" i="92"/>
  <c r="N136" i="92"/>
  <c r="B125" i="92"/>
  <c r="B127" i="92" s="1"/>
  <c r="D125" i="92"/>
  <c r="B105" i="95"/>
  <c r="B106" i="95" s="1"/>
  <c r="J106" i="95"/>
  <c r="EI138" i="72" l="1"/>
  <c r="EK138" i="72" s="1"/>
  <c r="EK137" i="72"/>
  <c r="EM138" i="72"/>
  <c r="EO138" i="72" s="1"/>
  <c r="EO137" i="72"/>
  <c r="EE139" i="72"/>
  <c r="B128" i="92"/>
  <c r="B129" i="92" s="1"/>
  <c r="F115" i="95"/>
  <c r="B113" i="95"/>
  <c r="B114" i="95" s="1"/>
  <c r="B115" i="95" s="1"/>
  <c r="B117" i="95" s="1"/>
  <c r="L115" i="95"/>
  <c r="N106" i="95"/>
  <c r="EM139" i="72" l="1"/>
  <c r="EI139" i="72"/>
  <c r="EE140" i="72"/>
  <c r="EG140" i="72" s="1"/>
  <c r="EG139" i="72"/>
  <c r="B127" i="95"/>
  <c r="B129" i="95" s="1"/>
  <c r="J129" i="92"/>
  <c r="B131" i="92"/>
  <c r="B130" i="95"/>
  <c r="B131" i="95" s="1"/>
  <c r="B132" i="95" s="1"/>
  <c r="B133" i="95" s="1"/>
  <c r="B134" i="95" s="1"/>
  <c r="B135" i="95" s="1"/>
  <c r="B136" i="95" s="1"/>
  <c r="B137" i="95" s="1"/>
  <c r="B138" i="95" s="1"/>
  <c r="B139" i="95" s="1"/>
  <c r="B140" i="95" s="1"/>
  <c r="N129" i="92"/>
  <c r="EI140" i="72" l="1"/>
  <c r="EK140" i="72" s="1"/>
  <c r="EK139" i="72"/>
  <c r="EM140" i="72"/>
  <c r="EO140" i="72" s="1"/>
  <c r="EO139" i="72"/>
  <c r="EE141" i="72"/>
  <c r="N152" i="95"/>
  <c r="J152" i="95"/>
  <c r="B141" i="95"/>
  <c r="B143" i="95" s="1"/>
  <c r="B132" i="92"/>
  <c r="B133" i="92" s="1"/>
  <c r="D141" i="95"/>
  <c r="EM141" i="72" l="1"/>
  <c r="EI141" i="72"/>
  <c r="EE142" i="72"/>
  <c r="EG142" i="72" s="1"/>
  <c r="EG141" i="72"/>
  <c r="N133" i="92"/>
  <c r="J133" i="92"/>
  <c r="B144" i="95"/>
  <c r="B145" i="95" s="1"/>
  <c r="J145" i="95"/>
  <c r="B135" i="92"/>
  <c r="J135" i="92"/>
  <c r="N135" i="92"/>
  <c r="EI142" i="72" l="1"/>
  <c r="EK142" i="72" s="1"/>
  <c r="EK141" i="72"/>
  <c r="EM142" i="72"/>
  <c r="EO142" i="72" s="1"/>
  <c r="EO141" i="72"/>
  <c r="EE143" i="72"/>
  <c r="B147" i="95"/>
  <c r="B136" i="92"/>
  <c r="B137" i="92" s="1"/>
  <c r="J137" i="92"/>
  <c r="N145" i="95"/>
  <c r="EM143" i="72" l="1"/>
  <c r="EI143" i="72"/>
  <c r="EE144" i="72"/>
  <c r="EG144" i="72" s="1"/>
  <c r="EG143" i="72"/>
  <c r="N137" i="92"/>
  <c r="B144" i="92"/>
  <c r="B146" i="92" s="1"/>
  <c r="B148" i="95"/>
  <c r="B149" i="95" s="1"/>
  <c r="B147" i="92"/>
  <c r="B148" i="92" s="1"/>
  <c r="B149" i="92" s="1"/>
  <c r="B150" i="92" s="1"/>
  <c r="B151" i="92" s="1"/>
  <c r="B152" i="92" s="1"/>
  <c r="B153" i="92" s="1"/>
  <c r="B154" i="92" s="1"/>
  <c r="B155" i="92" s="1"/>
  <c r="B156" i="92" s="1"/>
  <c r="B157" i="92" s="1"/>
  <c r="EI144" i="72" l="1"/>
  <c r="EK144" i="72" s="1"/>
  <c r="EK143" i="72"/>
  <c r="EM144" i="72"/>
  <c r="EO144" i="72" s="1"/>
  <c r="EO143" i="72"/>
  <c r="EE145" i="72"/>
  <c r="B158" i="92"/>
  <c r="B160" i="92" s="1"/>
  <c r="N169" i="92"/>
  <c r="J169" i="92"/>
  <c r="B151" i="95"/>
  <c r="N151" i="95"/>
  <c r="J151" i="95"/>
  <c r="N149" i="95"/>
  <c r="D158" i="92"/>
  <c r="J149" i="95"/>
  <c r="EM145" i="72" l="1"/>
  <c r="EI145" i="72"/>
  <c r="EE146" i="72"/>
  <c r="EG146" i="72" s="1"/>
  <c r="EG145" i="72"/>
  <c r="B152" i="95"/>
  <c r="B153" i="95" s="1"/>
  <c r="N153" i="95"/>
  <c r="J162" i="92"/>
  <c r="B161" i="92"/>
  <c r="B162" i="92" s="1"/>
  <c r="EI146" i="72" l="1"/>
  <c r="EK146" i="72" s="1"/>
  <c r="EK145" i="72"/>
  <c r="EM146" i="72"/>
  <c r="EO146" i="72" s="1"/>
  <c r="EO145" i="72"/>
  <c r="EE147" i="72"/>
  <c r="B164" i="92"/>
  <c r="B160" i="95"/>
  <c r="B162" i="95" s="1"/>
  <c r="F226" i="95"/>
  <c r="L226" i="95"/>
  <c r="N162" i="92"/>
  <c r="J153" i="95"/>
  <c r="EM147" i="72" l="1"/>
  <c r="EI147" i="72"/>
  <c r="EE148" i="72"/>
  <c r="EG148" i="72" s="1"/>
  <c r="EG147" i="72"/>
  <c r="B163" i="95"/>
  <c r="B164" i="95" s="1"/>
  <c r="B165" i="95" s="1"/>
  <c r="B166" i="95" s="1"/>
  <c r="B167" i="95" s="1"/>
  <c r="B168" i="95" s="1"/>
  <c r="B169" i="95" s="1"/>
  <c r="B170" i="95" s="1"/>
  <c r="B171" i="95" s="1"/>
  <c r="B172" i="95" s="1"/>
  <c r="B173" i="95" s="1"/>
  <c r="B165" i="92"/>
  <c r="B166" i="92" s="1"/>
  <c r="EI148" i="72" l="1"/>
  <c r="EK148" i="72" s="1"/>
  <c r="EK147" i="72"/>
  <c r="EM148" i="72"/>
  <c r="EO148" i="72" s="1"/>
  <c r="EO147" i="72"/>
  <c r="EE149" i="72"/>
  <c r="B168" i="92"/>
  <c r="J168" i="92"/>
  <c r="N168" i="92"/>
  <c r="J166" i="92"/>
  <c r="N185" i="95"/>
  <c r="J185" i="95"/>
  <c r="B174" i="95"/>
  <c r="B176" i="95" s="1"/>
  <c r="N166" i="92"/>
  <c r="D174" i="95"/>
  <c r="EM149" i="72" l="1"/>
  <c r="EI149" i="72"/>
  <c r="EE150" i="72"/>
  <c r="EG150" i="72" s="1"/>
  <c r="EG149" i="72"/>
  <c r="B177" i="95"/>
  <c r="B178" i="95" s="1"/>
  <c r="J178" i="95"/>
  <c r="B169" i="92"/>
  <c r="B170" i="92" s="1"/>
  <c r="EI150" i="72" l="1"/>
  <c r="EK150" i="72" s="1"/>
  <c r="EK149" i="72"/>
  <c r="EM150" i="72"/>
  <c r="EO150" i="72" s="1"/>
  <c r="EO149" i="72"/>
  <c r="EE151" i="72"/>
  <c r="N170" i="92"/>
  <c r="J170" i="92"/>
  <c r="B180" i="95"/>
  <c r="N178" i="95"/>
  <c r="EM151" i="72" l="1"/>
  <c r="EI151" i="72"/>
  <c r="EE152" i="72"/>
  <c r="EG152" i="72" s="1"/>
  <c r="EG151" i="72"/>
  <c r="B181" i="95"/>
  <c r="B182" i="95" s="1"/>
  <c r="N182" i="95"/>
  <c r="EI152" i="72" l="1"/>
  <c r="EK152" i="72" s="1"/>
  <c r="EK151" i="72"/>
  <c r="EM152" i="72"/>
  <c r="EO152" i="72" s="1"/>
  <c r="EO151" i="72"/>
  <c r="EE153" i="72"/>
  <c r="B184" i="95"/>
  <c r="N184" i="95"/>
  <c r="J184" i="95"/>
  <c r="J182" i="95"/>
  <c r="EM153" i="72" l="1"/>
  <c r="EI153" i="72"/>
  <c r="EE154" i="72"/>
  <c r="EG154" i="72" s="1"/>
  <c r="EG153" i="72"/>
  <c r="B185" i="95"/>
  <c r="B186" i="95" s="1"/>
  <c r="N186" i="95"/>
  <c r="EI154" i="72" l="1"/>
  <c r="EK154" i="72" s="1"/>
  <c r="EK153" i="72"/>
  <c r="EM154" i="72"/>
  <c r="EO154" i="72" s="1"/>
  <c r="EO153" i="72"/>
  <c r="EE155" i="72"/>
  <c r="L227" i="95"/>
  <c r="B193" i="95"/>
  <c r="B195" i="95" s="1"/>
  <c r="F227" i="95"/>
  <c r="J186" i="95"/>
  <c r="EM155" i="72" l="1"/>
  <c r="EI155" i="72"/>
  <c r="EE156" i="72"/>
  <c r="EG156" i="72" s="1"/>
  <c r="EG155" i="72"/>
  <c r="B196" i="95"/>
  <c r="B197" i="95" s="1"/>
  <c r="B198" i="95" s="1"/>
  <c r="B199" i="95" s="1"/>
  <c r="B200" i="95" s="1"/>
  <c r="B201" i="95" s="1"/>
  <c r="B202" i="95" s="1"/>
  <c r="B203" i="95" s="1"/>
  <c r="B204" i="95" s="1"/>
  <c r="B205" i="95" s="1"/>
  <c r="B206" i="95" s="1"/>
  <c r="EI156" i="72" l="1"/>
  <c r="EK156" i="72" s="1"/>
  <c r="EK155" i="72"/>
  <c r="EM156" i="72"/>
  <c r="EO156" i="72" s="1"/>
  <c r="EO155" i="72"/>
  <c r="N218" i="95"/>
  <c r="J218" i="95"/>
  <c r="B207" i="95"/>
  <c r="B209" i="95" s="1"/>
  <c r="D207" i="95"/>
  <c r="B210" i="95" l="1"/>
  <c r="B211" i="95" s="1"/>
  <c r="J211" i="95"/>
  <c r="B213" i="95" l="1"/>
  <c r="N211" i="95"/>
  <c r="B214" i="95" l="1"/>
  <c r="B215" i="95" s="1"/>
  <c r="N215" i="95"/>
  <c r="B217" i="95" l="1"/>
  <c r="N217" i="95"/>
  <c r="J217" i="95"/>
  <c r="J215" i="95"/>
  <c r="B218" i="95" l="1"/>
  <c r="B219" i="95" s="1"/>
  <c r="N219" i="95"/>
  <c r="B226" i="95" l="1"/>
  <c r="B227" i="95" s="1"/>
  <c r="B228" i="95" s="1"/>
  <c r="B230" i="95" s="1"/>
  <c r="F228" i="95"/>
  <c r="L228" i="95"/>
  <c r="J219" i="95"/>
  <c r="A258" i="65" l="1"/>
  <c r="A256" i="65"/>
  <c r="A257" i="65"/>
  <c r="A255" i="65"/>
  <c r="A253" i="65"/>
  <c r="H35" i="65"/>
  <c r="H32" i="65"/>
  <c r="H31" i="65"/>
  <c r="H30" i="65"/>
  <c r="H127" i="48" l="1"/>
  <c r="J31" i="84" l="1"/>
  <c r="I31" i="84"/>
  <c r="E31" i="84"/>
  <c r="G44" i="84"/>
  <c r="H44" i="84"/>
  <c r="F31" i="84"/>
  <c r="D31" i="84"/>
  <c r="C31" i="84"/>
  <c r="H51" i="84"/>
  <c r="H52" i="84"/>
  <c r="H53" i="84"/>
  <c r="H54" i="84"/>
  <c r="H55" i="84"/>
  <c r="H56" i="84"/>
  <c r="H57" i="84"/>
  <c r="H58" i="84"/>
  <c r="H59" i="84"/>
  <c r="H60" i="84"/>
  <c r="H61" i="84"/>
  <c r="H62" i="84"/>
  <c r="H63" i="84"/>
  <c r="G52" i="84"/>
  <c r="G53" i="84"/>
  <c r="G54" i="84"/>
  <c r="G55" i="84"/>
  <c r="G56" i="84"/>
  <c r="G57" i="84"/>
  <c r="G58" i="84"/>
  <c r="G59" i="84"/>
  <c r="G60" i="84"/>
  <c r="G61" i="84"/>
  <c r="G62" i="84"/>
  <c r="G63" i="84"/>
  <c r="G51" i="84"/>
  <c r="P44" i="84"/>
  <c r="O44" i="84"/>
  <c r="N44" i="84"/>
  <c r="L44" i="84"/>
  <c r="M24" i="84"/>
  <c r="H11" i="84"/>
  <c r="L24" i="84"/>
  <c r="F24" i="84"/>
  <c r="G24" i="84"/>
  <c r="E11" i="84"/>
  <c r="D11" i="84"/>
  <c r="R11" i="84"/>
  <c r="S11" i="84"/>
  <c r="R12" i="84"/>
  <c r="S12" i="84"/>
  <c r="R13" i="84"/>
  <c r="S13" i="84"/>
  <c r="R14" i="84"/>
  <c r="S14" i="84"/>
  <c r="R15" i="84"/>
  <c r="S15" i="84"/>
  <c r="R16" i="84"/>
  <c r="S16" i="84"/>
  <c r="R17" i="84"/>
  <c r="S17" i="84"/>
  <c r="R18" i="84"/>
  <c r="S18" i="84"/>
  <c r="R19" i="84"/>
  <c r="S19" i="84"/>
  <c r="R20" i="84"/>
  <c r="S20" i="84"/>
  <c r="R21" i="84"/>
  <c r="S21" i="84"/>
  <c r="R22" i="84"/>
  <c r="S22" i="84"/>
  <c r="R23" i="84"/>
  <c r="S23" i="84"/>
  <c r="G64" i="84" l="1"/>
  <c r="H64" i="84"/>
  <c r="S24" i="84"/>
  <c r="R24" i="84"/>
  <c r="F190" i="65" l="1"/>
  <c r="L257" i="65"/>
  <c r="I82" i="65" l="1"/>
  <c r="H116" i="48" l="1"/>
  <c r="G7" i="85" l="1"/>
  <c r="G9" i="85"/>
  <c r="C10" i="85"/>
  <c r="G21" i="85"/>
  <c r="G22" i="85"/>
  <c r="G23" i="85"/>
  <c r="G24" i="85"/>
  <c r="G25" i="85"/>
  <c r="G26" i="85"/>
  <c r="G27" i="85"/>
  <c r="G28" i="85"/>
  <c r="G29" i="85"/>
  <c r="G30" i="85"/>
  <c r="G31" i="85"/>
  <c r="G32" i="85"/>
  <c r="G33" i="85"/>
  <c r="C34" i="85"/>
  <c r="D25" i="83" s="1"/>
  <c r="D34" i="85"/>
  <c r="E34" i="85"/>
  <c r="G38" i="85"/>
  <c r="G39" i="85"/>
  <c r="G40" i="85"/>
  <c r="G41" i="85"/>
  <c r="G42" i="85"/>
  <c r="G43" i="85"/>
  <c r="G44" i="85"/>
  <c r="G45" i="85"/>
  <c r="G46" i="85"/>
  <c r="G47" i="85"/>
  <c r="G48" i="85"/>
  <c r="G49" i="85"/>
  <c r="G50" i="85"/>
  <c r="C51" i="85"/>
  <c r="G25" i="83" s="1"/>
  <c r="D51" i="85"/>
  <c r="E51" i="85"/>
  <c r="H25" i="83" s="1"/>
  <c r="C57" i="85"/>
  <c r="D57" i="85"/>
  <c r="E57" i="85"/>
  <c r="F57" i="85"/>
  <c r="C58" i="85"/>
  <c r="D58" i="85"/>
  <c r="E58" i="85"/>
  <c r="F58" i="85"/>
  <c r="C59" i="85"/>
  <c r="D59" i="85"/>
  <c r="E59" i="85"/>
  <c r="F59" i="85"/>
  <c r="C60" i="85"/>
  <c r="D60" i="85"/>
  <c r="E60" i="85"/>
  <c r="F60" i="85"/>
  <c r="C61" i="85"/>
  <c r="D61" i="85"/>
  <c r="E61" i="85"/>
  <c r="F61" i="85"/>
  <c r="C62" i="85"/>
  <c r="D62" i="85"/>
  <c r="E62" i="85"/>
  <c r="F62" i="85"/>
  <c r="C63" i="85"/>
  <c r="D63" i="85"/>
  <c r="E63" i="85"/>
  <c r="F63" i="85"/>
  <c r="C64" i="85"/>
  <c r="D64" i="85"/>
  <c r="E64" i="85"/>
  <c r="F64" i="85"/>
  <c r="C65" i="85"/>
  <c r="D65" i="85"/>
  <c r="E65" i="85"/>
  <c r="F65" i="85"/>
  <c r="C66" i="85"/>
  <c r="D66" i="85"/>
  <c r="E66" i="85"/>
  <c r="F66" i="85"/>
  <c r="C67" i="85"/>
  <c r="D67" i="85"/>
  <c r="E67" i="85"/>
  <c r="F67" i="85"/>
  <c r="C68" i="85"/>
  <c r="D68" i="85"/>
  <c r="E68" i="85"/>
  <c r="F68" i="85"/>
  <c r="C69" i="85"/>
  <c r="D69" i="85"/>
  <c r="E69" i="85"/>
  <c r="F69" i="85"/>
  <c r="C74" i="85"/>
  <c r="C86" i="85" s="1"/>
  <c r="C14" i="85" s="1"/>
  <c r="D74" i="85"/>
  <c r="D86" i="85" s="1"/>
  <c r="C15" i="85" s="1"/>
  <c r="C75" i="85"/>
  <c r="D75" i="85"/>
  <c r="C76" i="85"/>
  <c r="D76" i="85"/>
  <c r="E86" i="85"/>
  <c r="C16" i="85" s="1"/>
  <c r="C77" i="85"/>
  <c r="D77" i="85"/>
  <c r="C78" i="85"/>
  <c r="D78" i="85"/>
  <c r="C79" i="85"/>
  <c r="D79" i="85"/>
  <c r="C80" i="85"/>
  <c r="D80" i="85"/>
  <c r="C81" i="85"/>
  <c r="D81" i="85"/>
  <c r="C82" i="85"/>
  <c r="D82" i="85"/>
  <c r="C83" i="85"/>
  <c r="D83" i="85"/>
  <c r="C84" i="85"/>
  <c r="D84" i="85"/>
  <c r="C85" i="85"/>
  <c r="D85" i="85"/>
  <c r="G85" i="85" s="1"/>
  <c r="F86" i="85"/>
  <c r="C103" i="85"/>
  <c r="P11" i="84"/>
  <c r="Q11" i="84"/>
  <c r="D11" i="83" s="1"/>
  <c r="T11" i="84"/>
  <c r="E11" i="83" s="1"/>
  <c r="O12" i="84"/>
  <c r="P12" i="84"/>
  <c r="C12" i="83" s="1"/>
  <c r="Q12" i="84"/>
  <c r="D12" i="83" s="1"/>
  <c r="T12" i="84"/>
  <c r="E12" i="83" s="1"/>
  <c r="O13" i="84"/>
  <c r="P13" i="84"/>
  <c r="C13" i="83" s="1"/>
  <c r="Q13" i="84"/>
  <c r="D13" i="83" s="1"/>
  <c r="T13" i="84"/>
  <c r="E13" i="83" s="1"/>
  <c r="O14" i="84"/>
  <c r="P14" i="84"/>
  <c r="C14" i="83" s="1"/>
  <c r="Q14" i="84"/>
  <c r="D14" i="83" s="1"/>
  <c r="T14" i="84"/>
  <c r="E14" i="83" s="1"/>
  <c r="O15" i="84"/>
  <c r="P15" i="84"/>
  <c r="C15" i="83" s="1"/>
  <c r="Q15" i="84"/>
  <c r="D15" i="83" s="1"/>
  <c r="T15" i="84"/>
  <c r="E15" i="83" s="1"/>
  <c r="O16" i="84"/>
  <c r="P16" i="84"/>
  <c r="C16" i="83" s="1"/>
  <c r="Q16" i="84"/>
  <c r="D16" i="83" s="1"/>
  <c r="T16" i="84"/>
  <c r="E16" i="83" s="1"/>
  <c r="O17" i="84"/>
  <c r="P17" i="84"/>
  <c r="C17" i="83" s="1"/>
  <c r="Q17" i="84"/>
  <c r="D17" i="83" s="1"/>
  <c r="T17" i="84"/>
  <c r="E17" i="83" s="1"/>
  <c r="O18" i="84"/>
  <c r="P18" i="84"/>
  <c r="C18" i="83" s="1"/>
  <c r="Q18" i="84"/>
  <c r="D18" i="83" s="1"/>
  <c r="T18" i="84"/>
  <c r="E18" i="83" s="1"/>
  <c r="O19" i="84"/>
  <c r="P19" i="84"/>
  <c r="C19" i="83" s="1"/>
  <c r="Q19" i="84"/>
  <c r="D19" i="83" s="1"/>
  <c r="T19" i="84"/>
  <c r="E19" i="83" s="1"/>
  <c r="O20" i="84"/>
  <c r="P20" i="84"/>
  <c r="C20" i="83" s="1"/>
  <c r="Q20" i="84"/>
  <c r="D20" i="83" s="1"/>
  <c r="T20" i="84"/>
  <c r="E20" i="83" s="1"/>
  <c r="O21" i="84"/>
  <c r="P21" i="84"/>
  <c r="C21" i="83" s="1"/>
  <c r="Q21" i="84"/>
  <c r="D21" i="83" s="1"/>
  <c r="T21" i="84"/>
  <c r="E21" i="83" s="1"/>
  <c r="P22" i="84"/>
  <c r="Q22" i="84"/>
  <c r="D22" i="83" s="1"/>
  <c r="T22" i="84"/>
  <c r="E22" i="83" s="1"/>
  <c r="O23" i="84"/>
  <c r="P23" i="84"/>
  <c r="C23" i="83" s="1"/>
  <c r="Q23" i="84"/>
  <c r="T23" i="84"/>
  <c r="E23" i="83" s="1"/>
  <c r="D24" i="84"/>
  <c r="E24" i="84"/>
  <c r="H24" i="84"/>
  <c r="I24" i="84"/>
  <c r="J24" i="84"/>
  <c r="K24" i="84"/>
  <c r="N24" i="84"/>
  <c r="C44" i="84"/>
  <c r="D44" i="84"/>
  <c r="E44" i="84"/>
  <c r="F44" i="84"/>
  <c r="I44" i="84"/>
  <c r="J44" i="84"/>
  <c r="K44" i="84"/>
  <c r="M44" i="84"/>
  <c r="Q44" i="84"/>
  <c r="R44" i="84"/>
  <c r="D51" i="84"/>
  <c r="E51" i="84"/>
  <c r="G11" i="83" s="1"/>
  <c r="F51" i="84"/>
  <c r="I11" i="83" s="1"/>
  <c r="I51" i="84"/>
  <c r="H11" i="83" s="1"/>
  <c r="J51" i="84"/>
  <c r="C52" i="84"/>
  <c r="D52" i="84"/>
  <c r="F12" i="83" s="1"/>
  <c r="E52" i="84"/>
  <c r="G12" i="83" s="1"/>
  <c r="F52" i="84"/>
  <c r="I52" i="84"/>
  <c r="H12" i="83" s="1"/>
  <c r="J52" i="84"/>
  <c r="J12" i="83" s="1"/>
  <c r="C53" i="84"/>
  <c r="D53" i="84"/>
  <c r="F13" i="83" s="1"/>
  <c r="E53" i="84"/>
  <c r="G13" i="83" s="1"/>
  <c r="F53" i="84"/>
  <c r="I13" i="83" s="1"/>
  <c r="I53" i="84"/>
  <c r="H13" i="83" s="1"/>
  <c r="J53" i="84"/>
  <c r="C54" i="84"/>
  <c r="D54" i="84"/>
  <c r="F14" i="83" s="1"/>
  <c r="E54" i="84"/>
  <c r="G14" i="83" s="1"/>
  <c r="F54" i="84"/>
  <c r="I14" i="83" s="1"/>
  <c r="I54" i="84"/>
  <c r="H14" i="83" s="1"/>
  <c r="J54" i="84"/>
  <c r="J14" i="83" s="1"/>
  <c r="C55" i="84"/>
  <c r="D55" i="84"/>
  <c r="F15" i="83" s="1"/>
  <c r="E55" i="84"/>
  <c r="F55" i="84"/>
  <c r="I15" i="83" s="1"/>
  <c r="I55" i="84"/>
  <c r="H15" i="83" s="1"/>
  <c r="J55" i="84"/>
  <c r="J15" i="83" s="1"/>
  <c r="C56" i="84"/>
  <c r="D56" i="84"/>
  <c r="F16" i="83" s="1"/>
  <c r="E56" i="84"/>
  <c r="G16" i="83" s="1"/>
  <c r="F56" i="84"/>
  <c r="I16" i="83" s="1"/>
  <c r="I56" i="84"/>
  <c r="H16" i="83" s="1"/>
  <c r="J56" i="84"/>
  <c r="J16" i="83" s="1"/>
  <c r="C57" i="84"/>
  <c r="D57" i="84"/>
  <c r="F17" i="83" s="1"/>
  <c r="E57" i="84"/>
  <c r="G17" i="83" s="1"/>
  <c r="F57" i="84"/>
  <c r="I17" i="83" s="1"/>
  <c r="I57" i="84"/>
  <c r="H17" i="83" s="1"/>
  <c r="J57" i="84"/>
  <c r="J17" i="83" s="1"/>
  <c r="C58" i="84"/>
  <c r="D58" i="84"/>
  <c r="F18" i="83" s="1"/>
  <c r="E58" i="84"/>
  <c r="G18" i="83" s="1"/>
  <c r="F58" i="84"/>
  <c r="I18" i="83" s="1"/>
  <c r="I58" i="84"/>
  <c r="H18" i="83" s="1"/>
  <c r="J58" i="84"/>
  <c r="J18" i="83" s="1"/>
  <c r="C59" i="84"/>
  <c r="D59" i="84"/>
  <c r="F19" i="83" s="1"/>
  <c r="E59" i="84"/>
  <c r="G19" i="83" s="1"/>
  <c r="F59" i="84"/>
  <c r="I19" i="83" s="1"/>
  <c r="I59" i="84"/>
  <c r="H19" i="83" s="1"/>
  <c r="J59" i="84"/>
  <c r="J19" i="83" s="1"/>
  <c r="C60" i="84"/>
  <c r="D60" i="84"/>
  <c r="F20" i="83" s="1"/>
  <c r="E60" i="84"/>
  <c r="G20" i="83" s="1"/>
  <c r="F60" i="84"/>
  <c r="I20" i="83" s="1"/>
  <c r="I60" i="84"/>
  <c r="H20" i="83" s="1"/>
  <c r="J60" i="84"/>
  <c r="J20" i="83" s="1"/>
  <c r="C61" i="84"/>
  <c r="D61" i="84"/>
  <c r="F21" i="83" s="1"/>
  <c r="E61" i="84"/>
  <c r="G21" i="83" s="1"/>
  <c r="F61" i="84"/>
  <c r="I21" i="83" s="1"/>
  <c r="I61" i="84"/>
  <c r="H21" i="83" s="1"/>
  <c r="J61" i="84"/>
  <c r="J21" i="83" s="1"/>
  <c r="C62" i="84"/>
  <c r="D62" i="84"/>
  <c r="F22" i="83" s="1"/>
  <c r="E62" i="84"/>
  <c r="G22" i="83" s="1"/>
  <c r="F62" i="84"/>
  <c r="I22" i="83" s="1"/>
  <c r="I62" i="84"/>
  <c r="H22" i="83" s="1"/>
  <c r="J62" i="84"/>
  <c r="J22" i="83" s="1"/>
  <c r="C63" i="84"/>
  <c r="D63" i="84"/>
  <c r="F23" i="83" s="1"/>
  <c r="E63" i="84"/>
  <c r="G23" i="83" s="1"/>
  <c r="F63" i="84"/>
  <c r="I23" i="83" s="1"/>
  <c r="I63" i="84"/>
  <c r="H23" i="83" s="1"/>
  <c r="J63" i="84"/>
  <c r="J23" i="83" s="1"/>
  <c r="C11" i="83"/>
  <c r="J13" i="83"/>
  <c r="C22" i="83"/>
  <c r="E25" i="83"/>
  <c r="I25" i="83"/>
  <c r="K25" i="83"/>
  <c r="C47" i="83"/>
  <c r="E47" i="83"/>
  <c r="H106" i="48" s="1"/>
  <c r="F47" i="83"/>
  <c r="H103" i="48" s="1"/>
  <c r="H47" i="83"/>
  <c r="K21" i="83" l="1"/>
  <c r="K17" i="83"/>
  <c r="G81" i="85"/>
  <c r="G77" i="85"/>
  <c r="G69" i="85"/>
  <c r="G65" i="85"/>
  <c r="G57" i="85"/>
  <c r="G61" i="85"/>
  <c r="M25" i="83"/>
  <c r="L25" i="83"/>
  <c r="Q24" i="84"/>
  <c r="G64" i="85"/>
  <c r="G63" i="85"/>
  <c r="E70" i="85"/>
  <c r="G58" i="85"/>
  <c r="C17" i="85"/>
  <c r="I34" i="65"/>
  <c r="H34" i="65" s="1"/>
  <c r="F70" i="85"/>
  <c r="P24" i="84"/>
  <c r="G68" i="85"/>
  <c r="G60" i="85"/>
  <c r="L11" i="83"/>
  <c r="K22" i="83"/>
  <c r="M20" i="83"/>
  <c r="K14" i="83"/>
  <c r="L18" i="83"/>
  <c r="D23" i="83"/>
  <c r="L23" i="83" s="1"/>
  <c r="K13" i="83"/>
  <c r="C51" i="84"/>
  <c r="C64" i="84" s="1"/>
  <c r="H27" i="48" s="1"/>
  <c r="M16" i="83"/>
  <c r="M12" i="83"/>
  <c r="M23" i="83"/>
  <c r="K20" i="83"/>
  <c r="L19" i="83"/>
  <c r="M19" i="83"/>
  <c r="K18" i="83"/>
  <c r="M15" i="83"/>
  <c r="L14" i="83"/>
  <c r="K16" i="83"/>
  <c r="H24" i="83"/>
  <c r="H26" i="83" s="1"/>
  <c r="H30" i="48" s="1"/>
  <c r="H66" i="48" s="1"/>
  <c r="I64" i="84"/>
  <c r="K23" i="83"/>
  <c r="K19" i="83"/>
  <c r="K15" i="83"/>
  <c r="T24" i="84"/>
  <c r="L22" i="83"/>
  <c r="K12" i="83"/>
  <c r="I12" i="83"/>
  <c r="I24" i="83" s="1"/>
  <c r="I26" i="83" s="1"/>
  <c r="F64" i="84"/>
  <c r="J64" i="84"/>
  <c r="J11" i="83"/>
  <c r="J24" i="83" s="1"/>
  <c r="D64" i="84"/>
  <c r="F11" i="83"/>
  <c r="K11" i="83" s="1"/>
  <c r="E24" i="83"/>
  <c r="E26" i="83" s="1"/>
  <c r="H50" i="48" s="1"/>
  <c r="C24" i="83"/>
  <c r="C26" i="83" s="1"/>
  <c r="H44" i="48" s="1"/>
  <c r="L20" i="83"/>
  <c r="L16" i="83"/>
  <c r="O11" i="84"/>
  <c r="O24" i="84" s="1"/>
  <c r="H23" i="48" s="1"/>
  <c r="C24" i="84"/>
  <c r="G82" i="85"/>
  <c r="G78" i="85"/>
  <c r="G74" i="85"/>
  <c r="G59" i="85"/>
  <c r="M22" i="83"/>
  <c r="M21" i="83"/>
  <c r="M18" i="83"/>
  <c r="M17" i="83"/>
  <c r="M14" i="83"/>
  <c r="M13" i="83"/>
  <c r="G83" i="85"/>
  <c r="G79" i="85"/>
  <c r="G75" i="85"/>
  <c r="G66" i="85"/>
  <c r="D70" i="85"/>
  <c r="G51" i="85"/>
  <c r="G34" i="85"/>
  <c r="E64" i="84"/>
  <c r="G15" i="83"/>
  <c r="L15" i="83" s="1"/>
  <c r="L21" i="83"/>
  <c r="L17" i="83"/>
  <c r="L13" i="83"/>
  <c r="G84" i="85"/>
  <c r="G80" i="85"/>
  <c r="G76" i="85"/>
  <c r="G67" i="85"/>
  <c r="G62" i="85"/>
  <c r="C70" i="85"/>
  <c r="G86" i="85"/>
  <c r="G70" i="85" l="1"/>
  <c r="M11" i="83"/>
  <c r="M24" i="83" s="1"/>
  <c r="M26" i="83" s="1"/>
  <c r="H64" i="48"/>
  <c r="H28" i="48"/>
  <c r="D24" i="83"/>
  <c r="D26" i="83" s="1"/>
  <c r="H49" i="48" s="1"/>
  <c r="L12" i="83"/>
  <c r="L24" i="83" s="1"/>
  <c r="L26" i="83" s="1"/>
  <c r="G24" i="83"/>
  <c r="G26" i="83" s="1"/>
  <c r="H63" i="48" s="1"/>
  <c r="F24" i="83"/>
  <c r="F26" i="83" s="1"/>
  <c r="H61" i="48" s="1"/>
  <c r="J26" i="83"/>
  <c r="H29" i="48" s="1"/>
  <c r="H65" i="48" s="1"/>
  <c r="K24" i="83" l="1"/>
  <c r="K26" i="83" s="1"/>
  <c r="BX23" i="72" l="1"/>
  <c r="BY23" i="72" s="1"/>
  <c r="BZ23" i="72" s="1"/>
  <c r="CN23" i="72"/>
  <c r="CO23" i="72" s="1"/>
  <c r="CP23" i="72" s="1"/>
  <c r="CZ23" i="72"/>
  <c r="DA23" i="72" s="1"/>
  <c r="DB23" i="72" s="1"/>
  <c r="CR23" i="72"/>
  <c r="CS23" i="72" s="1"/>
  <c r="CT23" i="72" s="1"/>
  <c r="DD23" i="72"/>
  <c r="DE23" i="72" s="1"/>
  <c r="DF23" i="72" s="1"/>
  <c r="EB23" i="72"/>
  <c r="EC23" i="72" s="1"/>
  <c r="ED23" i="72" s="1"/>
  <c r="DX23" i="72"/>
  <c r="DY23" i="72" s="1"/>
  <c r="DZ23" i="72" s="1"/>
  <c r="DH23" i="72"/>
  <c r="DI23" i="72" s="1"/>
  <c r="DJ23" i="72" s="1"/>
  <c r="DL23" i="72"/>
  <c r="DM23" i="72" s="1"/>
  <c r="DN23" i="72" s="1"/>
  <c r="DW30" i="72"/>
  <c r="HH65" i="72" l="1"/>
  <c r="HD65" i="72"/>
  <c r="HH31" i="72"/>
  <c r="HI85" i="72" s="1"/>
  <c r="HI86" i="72" s="1"/>
  <c r="HD31" i="72"/>
  <c r="HE85" i="72" s="1"/>
  <c r="HE86" i="72" s="1"/>
  <c r="HE65" i="72" l="1"/>
  <c r="HE66" i="72" s="1"/>
  <c r="HE67" i="72"/>
  <c r="HE68" i="72" s="1"/>
  <c r="HE69" i="72" s="1"/>
  <c r="HE70" i="72" s="1"/>
  <c r="HE71" i="72" s="1"/>
  <c r="HE72" i="72" s="1"/>
  <c r="HE73" i="72" s="1"/>
  <c r="HE74" i="72" s="1"/>
  <c r="HE75" i="72" s="1"/>
  <c r="HE76" i="72" s="1"/>
  <c r="HE77" i="72" s="1"/>
  <c r="HE78" i="72" s="1"/>
  <c r="HE80" i="72" s="1"/>
  <c r="HE82" i="72" s="1"/>
  <c r="HE84" i="72" s="1"/>
  <c r="HI67" i="72"/>
  <c r="HI68" i="72" s="1"/>
  <c r="HI69" i="72" s="1"/>
  <c r="HI70" i="72" s="1"/>
  <c r="HI71" i="72" s="1"/>
  <c r="HI72" i="72" s="1"/>
  <c r="HI73" i="72" s="1"/>
  <c r="HI74" i="72" s="1"/>
  <c r="HI75" i="72" s="1"/>
  <c r="HI76" i="72" s="1"/>
  <c r="HI77" i="72" s="1"/>
  <c r="HI78" i="72" s="1"/>
  <c r="HI80" i="72" s="1"/>
  <c r="HI82" i="72" s="1"/>
  <c r="HI84" i="72" s="1"/>
  <c r="HI65" i="72"/>
  <c r="HI66" i="72" s="1"/>
  <c r="HF65" i="72"/>
  <c r="HH66" i="72"/>
  <c r="HD66" i="72"/>
  <c r="HF66" i="72" s="1"/>
  <c r="HD67" i="72" s="1"/>
  <c r="HJ66" i="72" l="1"/>
  <c r="HH67" i="72" s="1"/>
  <c r="HJ65" i="72"/>
  <c r="HE79" i="72"/>
  <c r="HE81" i="72" s="1"/>
  <c r="HE83" i="72" s="1"/>
  <c r="HI79" i="72"/>
  <c r="HI81" i="72" s="1"/>
  <c r="HI83" i="72" s="1"/>
  <c r="HJ67" i="72"/>
  <c r="HH68" i="72"/>
  <c r="HJ68" i="72" s="1"/>
  <c r="HH69" i="72" s="1"/>
  <c r="HF67" i="72"/>
  <c r="HD68" i="72"/>
  <c r="HF68" i="72" s="1"/>
  <c r="HD69" i="72" l="1"/>
  <c r="HJ69" i="72"/>
  <c r="HH70" i="72"/>
  <c r="HJ70" i="72" s="1"/>
  <c r="HH71" i="72" s="1"/>
  <c r="HJ71" i="72" l="1"/>
  <c r="HH72" i="72"/>
  <c r="HJ72" i="72" s="1"/>
  <c r="HF69" i="72"/>
  <c r="HD70" i="72"/>
  <c r="HF70" i="72" s="1"/>
  <c r="HD71" i="72" l="1"/>
  <c r="HH73" i="72"/>
  <c r="HJ73" i="72" l="1"/>
  <c r="HH74" i="72"/>
  <c r="HJ74" i="72" s="1"/>
  <c r="HF71" i="72"/>
  <c r="HD72" i="72"/>
  <c r="HF72" i="72" s="1"/>
  <c r="HD73" i="72" l="1"/>
  <c r="HH75" i="72"/>
  <c r="HH76" i="72" l="1"/>
  <c r="HJ76" i="72" s="1"/>
  <c r="HJ75" i="72"/>
  <c r="HF73" i="72"/>
  <c r="HD74" i="72"/>
  <c r="HF74" i="72" s="1"/>
  <c r="HD75" i="72" l="1"/>
  <c r="HH77" i="72"/>
  <c r="HJ77" i="72" l="1"/>
  <c r="HH78" i="72"/>
  <c r="HJ78" i="72" s="1"/>
  <c r="HD76" i="72"/>
  <c r="HF76" i="72" s="1"/>
  <c r="HF75" i="72"/>
  <c r="HH79" i="72" l="1"/>
  <c r="HD77" i="72"/>
  <c r="HD78" i="72" l="1"/>
  <c r="HF78" i="72" s="1"/>
  <c r="HF77" i="72"/>
  <c r="HH80" i="72"/>
  <c r="HJ80" i="72" s="1"/>
  <c r="HJ79" i="72"/>
  <c r="HH81" i="72" l="1"/>
  <c r="HD79" i="72"/>
  <c r="HD80" i="72" l="1"/>
  <c r="HF80" i="72" s="1"/>
  <c r="HF79" i="72"/>
  <c r="HJ81" i="72"/>
  <c r="HH82" i="72"/>
  <c r="HJ82" i="72" s="1"/>
  <c r="HH83" i="72" l="1"/>
  <c r="HD81" i="72"/>
  <c r="HD82" i="72" l="1"/>
  <c r="HF82" i="72" s="1"/>
  <c r="HF81" i="72"/>
  <c r="HH84" i="72"/>
  <c r="HJ84" i="72" s="1"/>
  <c r="HJ83" i="72"/>
  <c r="HH85" i="72" l="1"/>
  <c r="HD83" i="72"/>
  <c r="HF83" i="72" l="1"/>
  <c r="HD84" i="72"/>
  <c r="HF84" i="72" s="1"/>
  <c r="HJ85" i="72"/>
  <c r="HH86" i="72"/>
  <c r="HJ86" i="72" s="1"/>
  <c r="HD85" i="72" l="1"/>
  <c r="HD86" i="72" l="1"/>
  <c r="HF86" i="72" s="1"/>
  <c r="HF85" i="72"/>
  <c r="I89" i="65" l="1"/>
  <c r="H68" i="65"/>
  <c r="I66" i="65"/>
  <c r="I79" i="54" l="1"/>
  <c r="A71" i="64"/>
  <c r="C71" i="64"/>
  <c r="E71" i="64" l="1"/>
  <c r="I78" i="54" l="1"/>
  <c r="H88" i="48" l="1"/>
  <c r="I77" i="54" l="1"/>
  <c r="H83" i="71" l="1"/>
  <c r="H40" i="65" l="1"/>
  <c r="G235" i="65" l="1"/>
  <c r="I95" i="65" l="1"/>
  <c r="EA63" i="72" l="1"/>
  <c r="EA31" i="72"/>
  <c r="EB91" i="72" s="1"/>
  <c r="EB92" i="72" s="1"/>
  <c r="DW63" i="72"/>
  <c r="DW64" i="72" s="1"/>
  <c r="DW31" i="72"/>
  <c r="DX65" i="72" s="1"/>
  <c r="DT23" i="72"/>
  <c r="DU23" i="72" s="1"/>
  <c r="DV23" i="72" s="1"/>
  <c r="DS63" i="72"/>
  <c r="DS64" i="72" s="1"/>
  <c r="DS31" i="72"/>
  <c r="DT65" i="72" s="1"/>
  <c r="DT67" i="72" s="1"/>
  <c r="DT68" i="72" s="1"/>
  <c r="DT69" i="72" s="1"/>
  <c r="DT70" i="72" s="1"/>
  <c r="DT71" i="72" s="1"/>
  <c r="DT72" i="72" s="1"/>
  <c r="DT73" i="72" s="1"/>
  <c r="DT74" i="72" s="1"/>
  <c r="DT75" i="72" s="1"/>
  <c r="DT76" i="72" s="1"/>
  <c r="DT77" i="72" s="1"/>
  <c r="DP23" i="72"/>
  <c r="DQ23" i="72" s="1"/>
  <c r="DR23" i="72" s="1"/>
  <c r="DO63" i="72"/>
  <c r="DO64" i="72" s="1"/>
  <c r="DO31" i="72"/>
  <c r="DP139" i="72" s="1"/>
  <c r="DP140" i="72" s="1"/>
  <c r="DP149" i="72" l="1"/>
  <c r="DP119" i="72"/>
  <c r="DP120" i="72" s="1"/>
  <c r="DP103" i="72"/>
  <c r="DP104" i="72" s="1"/>
  <c r="DP135" i="72"/>
  <c r="DP136" i="72" s="1"/>
  <c r="DP115" i="72"/>
  <c r="DP116" i="72" s="1"/>
  <c r="DP147" i="72"/>
  <c r="DP148" i="72" s="1"/>
  <c r="DP101" i="72"/>
  <c r="DP102" i="72" s="1"/>
  <c r="DP131" i="72"/>
  <c r="DP132" i="72" s="1"/>
  <c r="DP93" i="72"/>
  <c r="DP94" i="72" s="1"/>
  <c r="DP109" i="72"/>
  <c r="DP110" i="72" s="1"/>
  <c r="DP125" i="72"/>
  <c r="DP126" i="72" s="1"/>
  <c r="DP141" i="72"/>
  <c r="DP142" i="72" s="1"/>
  <c r="DP151" i="72"/>
  <c r="DP152" i="72" s="1"/>
  <c r="DP95" i="72"/>
  <c r="DP96" i="72" s="1"/>
  <c r="DP113" i="72"/>
  <c r="DP114" i="72" s="1"/>
  <c r="DP129" i="72"/>
  <c r="DP130" i="72" s="1"/>
  <c r="DP145" i="72"/>
  <c r="DP146" i="72" s="1"/>
  <c r="EB65" i="72"/>
  <c r="EB67" i="72" s="1"/>
  <c r="EB68" i="72" s="1"/>
  <c r="EB69" i="72" s="1"/>
  <c r="EB70" i="72" s="1"/>
  <c r="EB71" i="72" s="1"/>
  <c r="EB72" i="72" s="1"/>
  <c r="EB73" i="72" s="1"/>
  <c r="EB74" i="72" s="1"/>
  <c r="EB75" i="72" s="1"/>
  <c r="EB76" i="72" s="1"/>
  <c r="EB77" i="72" s="1"/>
  <c r="EB79" i="72" s="1"/>
  <c r="EB81" i="72" s="1"/>
  <c r="EB83" i="72" s="1"/>
  <c r="EB85" i="72" s="1"/>
  <c r="EB87" i="72" s="1"/>
  <c r="EB89" i="72" s="1"/>
  <c r="DX109" i="72"/>
  <c r="DX110" i="72" s="1"/>
  <c r="DX141" i="72"/>
  <c r="DX142" i="72" s="1"/>
  <c r="DX117" i="72"/>
  <c r="DX118" i="72" s="1"/>
  <c r="DX149" i="72"/>
  <c r="DX150" i="72" s="1"/>
  <c r="DP97" i="72"/>
  <c r="DP98" i="72" s="1"/>
  <c r="DP105" i="72"/>
  <c r="DP106" i="72" s="1"/>
  <c r="DP111" i="72"/>
  <c r="DP112" i="72" s="1"/>
  <c r="DP121" i="72"/>
  <c r="DP122" i="72" s="1"/>
  <c r="DP127" i="72"/>
  <c r="DP128" i="72" s="1"/>
  <c r="DP137" i="72"/>
  <c r="DP138" i="72" s="1"/>
  <c r="DP143" i="72"/>
  <c r="DP144" i="72" s="1"/>
  <c r="DT151" i="72"/>
  <c r="DX93" i="72"/>
  <c r="DX94" i="72" s="1"/>
  <c r="DX125" i="72"/>
  <c r="DX126" i="72" s="1"/>
  <c r="DX151" i="72"/>
  <c r="DP91" i="72"/>
  <c r="DP92" i="72" s="1"/>
  <c r="DP99" i="72"/>
  <c r="DP100" i="72" s="1"/>
  <c r="DP107" i="72"/>
  <c r="DP108" i="72" s="1"/>
  <c r="DP117" i="72"/>
  <c r="DP118" i="72" s="1"/>
  <c r="DP123" i="72"/>
  <c r="DP124" i="72" s="1"/>
  <c r="DP133" i="72"/>
  <c r="DP134" i="72" s="1"/>
  <c r="DT63" i="72"/>
  <c r="DT64" i="72" s="1"/>
  <c r="DU64" i="72" s="1"/>
  <c r="DS65" i="72" s="1"/>
  <c r="DX101" i="72"/>
  <c r="DX102" i="72" s="1"/>
  <c r="DX133" i="72"/>
  <c r="DX134" i="72" s="1"/>
  <c r="EB151" i="72"/>
  <c r="EB152" i="72" s="1"/>
  <c r="EB63" i="72"/>
  <c r="EB64" i="72" s="1"/>
  <c r="EA64" i="72"/>
  <c r="EB93" i="72"/>
  <c r="EB94" i="72" s="1"/>
  <c r="EB95" i="72"/>
  <c r="EB96" i="72" s="1"/>
  <c r="EB97" i="72"/>
  <c r="EB98" i="72" s="1"/>
  <c r="EB99" i="72"/>
  <c r="EB100" i="72" s="1"/>
  <c r="EB101" i="72"/>
  <c r="EB102" i="72" s="1"/>
  <c r="EB103" i="72"/>
  <c r="EB104" i="72" s="1"/>
  <c r="EB105" i="72"/>
  <c r="EB106" i="72" s="1"/>
  <c r="EB107" i="72"/>
  <c r="EB108" i="72" s="1"/>
  <c r="EB109" i="72"/>
  <c r="EB110" i="72" s="1"/>
  <c r="EB111" i="72"/>
  <c r="EB112" i="72" s="1"/>
  <c r="EB113" i="72"/>
  <c r="EB114" i="72" s="1"/>
  <c r="EB115" i="72"/>
  <c r="EB116" i="72" s="1"/>
  <c r="EB117" i="72"/>
  <c r="EB118" i="72" s="1"/>
  <c r="EB119" i="72"/>
  <c r="EB120" i="72" s="1"/>
  <c r="EB121" i="72"/>
  <c r="EB122" i="72" s="1"/>
  <c r="EB123" i="72"/>
  <c r="EB124" i="72" s="1"/>
  <c r="EB125" i="72"/>
  <c r="EB126" i="72" s="1"/>
  <c r="EB127" i="72"/>
  <c r="EB128" i="72" s="1"/>
  <c r="EB129" i="72"/>
  <c r="EB130" i="72" s="1"/>
  <c r="EB131" i="72"/>
  <c r="EB132" i="72" s="1"/>
  <c r="EB133" i="72"/>
  <c r="EB134" i="72" s="1"/>
  <c r="EB135" i="72"/>
  <c r="EB136" i="72" s="1"/>
  <c r="EB137" i="72"/>
  <c r="EB138" i="72" s="1"/>
  <c r="EB139" i="72"/>
  <c r="EB140" i="72" s="1"/>
  <c r="EB141" i="72"/>
  <c r="EB142" i="72" s="1"/>
  <c r="EB143" i="72"/>
  <c r="EB144" i="72" s="1"/>
  <c r="EB145" i="72"/>
  <c r="EB146" i="72" s="1"/>
  <c r="EB147" i="72"/>
  <c r="EB148" i="72" s="1"/>
  <c r="EB149" i="72"/>
  <c r="EB150" i="72" s="1"/>
  <c r="DX95" i="72"/>
  <c r="DX96" i="72" s="1"/>
  <c r="DX103" i="72"/>
  <c r="DX104" i="72" s="1"/>
  <c r="DX111" i="72"/>
  <c r="DX112" i="72" s="1"/>
  <c r="DX119" i="72"/>
  <c r="DX120" i="72" s="1"/>
  <c r="DX127" i="72"/>
  <c r="DX128" i="72" s="1"/>
  <c r="DX135" i="72"/>
  <c r="DX136" i="72" s="1"/>
  <c r="DX143" i="72"/>
  <c r="DX144" i="72" s="1"/>
  <c r="DX152" i="72"/>
  <c r="DX97" i="72"/>
  <c r="DX98" i="72" s="1"/>
  <c r="DX105" i="72"/>
  <c r="DX106" i="72" s="1"/>
  <c r="DX113" i="72"/>
  <c r="DX114" i="72" s="1"/>
  <c r="DX121" i="72"/>
  <c r="DX122" i="72" s="1"/>
  <c r="DX129" i="72"/>
  <c r="DX130" i="72" s="1"/>
  <c r="DX137" i="72"/>
  <c r="DX138" i="72" s="1"/>
  <c r="DX145" i="72"/>
  <c r="DX146" i="72" s="1"/>
  <c r="DX91" i="72"/>
  <c r="DX92" i="72" s="1"/>
  <c r="DX99" i="72"/>
  <c r="DX100" i="72" s="1"/>
  <c r="DX107" i="72"/>
  <c r="DX108" i="72" s="1"/>
  <c r="DX115" i="72"/>
  <c r="DX116" i="72" s="1"/>
  <c r="DX123" i="72"/>
  <c r="DX124" i="72" s="1"/>
  <c r="DX131" i="72"/>
  <c r="DX132" i="72" s="1"/>
  <c r="DX139" i="72"/>
  <c r="DX140" i="72" s="1"/>
  <c r="DX147" i="72"/>
  <c r="DX148" i="72" s="1"/>
  <c r="DX67" i="72"/>
  <c r="DX68" i="72" s="1"/>
  <c r="DX69" i="72" s="1"/>
  <c r="DX70" i="72" s="1"/>
  <c r="DX71" i="72" s="1"/>
  <c r="DX72" i="72" s="1"/>
  <c r="DX73" i="72" s="1"/>
  <c r="DX74" i="72" s="1"/>
  <c r="DX75" i="72" s="1"/>
  <c r="DX76" i="72" s="1"/>
  <c r="DX77" i="72" s="1"/>
  <c r="DX66" i="72"/>
  <c r="DX63" i="72"/>
  <c r="DT78" i="72"/>
  <c r="DT80" i="72" s="1"/>
  <c r="DT82" i="72" s="1"/>
  <c r="DT84" i="72" s="1"/>
  <c r="DT86" i="72" s="1"/>
  <c r="DT88" i="72" s="1"/>
  <c r="DT90" i="72" s="1"/>
  <c r="DT79" i="72"/>
  <c r="DT81" i="72" s="1"/>
  <c r="DT83" i="72" s="1"/>
  <c r="DT85" i="72" s="1"/>
  <c r="DT87" i="72" s="1"/>
  <c r="DT89" i="72" s="1"/>
  <c r="DT152" i="72"/>
  <c r="DT149" i="72"/>
  <c r="DT150" i="72" s="1"/>
  <c r="DT147" i="72"/>
  <c r="DT148" i="72" s="1"/>
  <c r="DT145" i="72"/>
  <c r="DT146" i="72" s="1"/>
  <c r="DT143" i="72"/>
  <c r="DT144" i="72" s="1"/>
  <c r="DT141" i="72"/>
  <c r="DT142" i="72" s="1"/>
  <c r="DT139" i="72"/>
  <c r="DT140" i="72" s="1"/>
  <c r="DT137" i="72"/>
  <c r="DT138" i="72" s="1"/>
  <c r="DT135" i="72"/>
  <c r="DT136" i="72" s="1"/>
  <c r="DT133" i="72"/>
  <c r="DT134" i="72" s="1"/>
  <c r="DT131" i="72"/>
  <c r="DT132" i="72" s="1"/>
  <c r="DT129" i="72"/>
  <c r="DT130" i="72" s="1"/>
  <c r="DT127" i="72"/>
  <c r="DT128" i="72" s="1"/>
  <c r="DT125" i="72"/>
  <c r="DT126" i="72" s="1"/>
  <c r="DT123" i="72"/>
  <c r="DT124" i="72" s="1"/>
  <c r="DT121" i="72"/>
  <c r="DT122" i="72" s="1"/>
  <c r="DT119" i="72"/>
  <c r="DT120" i="72" s="1"/>
  <c r="DT117" i="72"/>
  <c r="DT118" i="72" s="1"/>
  <c r="DT115" i="72"/>
  <c r="DT116" i="72" s="1"/>
  <c r="DT113" i="72"/>
  <c r="DT114" i="72" s="1"/>
  <c r="DT111" i="72"/>
  <c r="DT112" i="72" s="1"/>
  <c r="DT109" i="72"/>
  <c r="DT110" i="72" s="1"/>
  <c r="DT107" i="72"/>
  <c r="DT108" i="72" s="1"/>
  <c r="DT105" i="72"/>
  <c r="DT106" i="72" s="1"/>
  <c r="DT103" i="72"/>
  <c r="DT104" i="72" s="1"/>
  <c r="DT101" i="72"/>
  <c r="DT102" i="72" s="1"/>
  <c r="DT99" i="72"/>
  <c r="DT100" i="72" s="1"/>
  <c r="DT97" i="72"/>
  <c r="DT98" i="72" s="1"/>
  <c r="DT95" i="72"/>
  <c r="DT96" i="72" s="1"/>
  <c r="DT93" i="72"/>
  <c r="DT94" i="72" s="1"/>
  <c r="DT91" i="72"/>
  <c r="DT92" i="72" s="1"/>
  <c r="DT66" i="72"/>
  <c r="DP150" i="72"/>
  <c r="DP63" i="72"/>
  <c r="DP65" i="72"/>
  <c r="EB78" i="72" l="1"/>
  <c r="EB80" i="72" s="1"/>
  <c r="EB82" i="72" s="1"/>
  <c r="EB84" i="72" s="1"/>
  <c r="EB86" i="72" s="1"/>
  <c r="EB88" i="72" s="1"/>
  <c r="EB90" i="72" s="1"/>
  <c r="EB66" i="72"/>
  <c r="DU65" i="72"/>
  <c r="DS66" i="72"/>
  <c r="EC64" i="72"/>
  <c r="EA65" i="72" s="1"/>
  <c r="EC65" i="72" s="1"/>
  <c r="DU63" i="72"/>
  <c r="EC63" i="72"/>
  <c r="DX64" i="72"/>
  <c r="DY64" i="72" s="1"/>
  <c r="DY63" i="72"/>
  <c r="DX78" i="72"/>
  <c r="DX80" i="72" s="1"/>
  <c r="DX82" i="72" s="1"/>
  <c r="DX84" i="72" s="1"/>
  <c r="DX86" i="72" s="1"/>
  <c r="DX88" i="72" s="1"/>
  <c r="DX90" i="72" s="1"/>
  <c r="DX79" i="72"/>
  <c r="DX81" i="72" s="1"/>
  <c r="DX83" i="72" s="1"/>
  <c r="DX85" i="72" s="1"/>
  <c r="DX87" i="72" s="1"/>
  <c r="DX89" i="72" s="1"/>
  <c r="DU66" i="72"/>
  <c r="DP64" i="72"/>
  <c r="DQ64" i="72" s="1"/>
  <c r="DQ63" i="72"/>
  <c r="DP67" i="72"/>
  <c r="DP68" i="72" s="1"/>
  <c r="DP69" i="72" s="1"/>
  <c r="DP70" i="72" s="1"/>
  <c r="DP71" i="72" s="1"/>
  <c r="DP72" i="72" s="1"/>
  <c r="DP73" i="72" s="1"/>
  <c r="DP74" i="72" s="1"/>
  <c r="DP75" i="72" s="1"/>
  <c r="DP76" i="72" s="1"/>
  <c r="DP77" i="72" s="1"/>
  <c r="DP66" i="72"/>
  <c r="EA66" i="72" l="1"/>
  <c r="EC66" i="72" s="1"/>
  <c r="EA67" i="72" s="1"/>
  <c r="EC67" i="72" s="1"/>
  <c r="DW65" i="72"/>
  <c r="DS67" i="72"/>
  <c r="DO65" i="72"/>
  <c r="DP79" i="72"/>
  <c r="DP81" i="72" s="1"/>
  <c r="DP83" i="72" s="1"/>
  <c r="DP85" i="72" s="1"/>
  <c r="DP87" i="72" s="1"/>
  <c r="DP89" i="72" s="1"/>
  <c r="DP78" i="72"/>
  <c r="DP80" i="72" s="1"/>
  <c r="DP82" i="72" s="1"/>
  <c r="DP84" i="72" s="1"/>
  <c r="DP86" i="72" s="1"/>
  <c r="DP88" i="72" s="1"/>
  <c r="DP90" i="72" s="1"/>
  <c r="EA68" i="72" l="1"/>
  <c r="EC68" i="72" s="1"/>
  <c r="EA69" i="72" s="1"/>
  <c r="DW66" i="72"/>
  <c r="DY66" i="72" s="1"/>
  <c r="DY65" i="72"/>
  <c r="DS68" i="72"/>
  <c r="DU68" i="72" s="1"/>
  <c r="DU67" i="72"/>
  <c r="DO66" i="72"/>
  <c r="DQ66" i="72" s="1"/>
  <c r="DQ65" i="72"/>
  <c r="EA70" i="72" l="1"/>
  <c r="EC70" i="72" s="1"/>
  <c r="EC69" i="72"/>
  <c r="DW67" i="72"/>
  <c r="DS69" i="72"/>
  <c r="DO67" i="72"/>
  <c r="EA71" i="72" l="1"/>
  <c r="DW68" i="72"/>
  <c r="DY68" i="72" s="1"/>
  <c r="DY67" i="72"/>
  <c r="DU69" i="72"/>
  <c r="DS70" i="72"/>
  <c r="DU70" i="72" s="1"/>
  <c r="DO68" i="72"/>
  <c r="DQ68" i="72" s="1"/>
  <c r="DQ67" i="72"/>
  <c r="EC71" i="72" l="1"/>
  <c r="EA72" i="72"/>
  <c r="EC72" i="72" s="1"/>
  <c r="DW69" i="72"/>
  <c r="DS71" i="72"/>
  <c r="DO69" i="72"/>
  <c r="GZ63" i="72"/>
  <c r="GZ31" i="72"/>
  <c r="HA63" i="72" s="1"/>
  <c r="HA64" i="72" s="1"/>
  <c r="EA73" i="72" l="1"/>
  <c r="DY69" i="72"/>
  <c r="DW70" i="72"/>
  <c r="DY70" i="72" s="1"/>
  <c r="DU71" i="72"/>
  <c r="DS72" i="72"/>
  <c r="DU72" i="72" s="1"/>
  <c r="DO70" i="72"/>
  <c r="DQ70" i="72" s="1"/>
  <c r="DQ69" i="72"/>
  <c r="HB63" i="72"/>
  <c r="HA83" i="72"/>
  <c r="HA84" i="72" s="1"/>
  <c r="GZ64" i="72"/>
  <c r="HB64" i="72" s="1"/>
  <c r="GZ65" i="72" s="1"/>
  <c r="HA65" i="72"/>
  <c r="EA74" i="72" l="1"/>
  <c r="EC74" i="72" s="1"/>
  <c r="EC73" i="72"/>
  <c r="DW71" i="72"/>
  <c r="DS73" i="72"/>
  <c r="DO71" i="72"/>
  <c r="HA67" i="72"/>
  <c r="HA68" i="72" s="1"/>
  <c r="HA69" i="72" s="1"/>
  <c r="HA70" i="72" s="1"/>
  <c r="HA71" i="72" s="1"/>
  <c r="HA72" i="72" s="1"/>
  <c r="HA73" i="72" s="1"/>
  <c r="HA74" i="72" s="1"/>
  <c r="HA75" i="72" s="1"/>
  <c r="HA76" i="72" s="1"/>
  <c r="HA77" i="72" s="1"/>
  <c r="HA66" i="72"/>
  <c r="HB65" i="72"/>
  <c r="GZ66" i="72"/>
  <c r="H126" i="48"/>
  <c r="EA75" i="72" l="1"/>
  <c r="DY71" i="72"/>
  <c r="DW72" i="72"/>
  <c r="DY72" i="72" s="1"/>
  <c r="DU73" i="72"/>
  <c r="DS74" i="72"/>
  <c r="DU74" i="72" s="1"/>
  <c r="DO72" i="72"/>
  <c r="DQ72" i="72" s="1"/>
  <c r="DQ71" i="72"/>
  <c r="HB66" i="72"/>
  <c r="GZ67" i="72" s="1"/>
  <c r="GZ68" i="72" s="1"/>
  <c r="HB68" i="72" s="1"/>
  <c r="HA79" i="72"/>
  <c r="HA81" i="72" s="1"/>
  <c r="HA78" i="72"/>
  <c r="HA80" i="72" s="1"/>
  <c r="HA82" i="72" s="1"/>
  <c r="EC75" i="72" l="1"/>
  <c r="EA76" i="72"/>
  <c r="EC76" i="72" s="1"/>
  <c r="DW73" i="72"/>
  <c r="DS75" i="72"/>
  <c r="DO73" i="72"/>
  <c r="HB67" i="72"/>
  <c r="GZ69" i="72"/>
  <c r="EA77" i="72" l="1"/>
  <c r="DY73" i="72"/>
  <c r="DW74" i="72"/>
  <c r="DY74" i="72" s="1"/>
  <c r="DU75" i="72"/>
  <c r="DS76" i="72"/>
  <c r="DU76" i="72" s="1"/>
  <c r="DO74" i="72"/>
  <c r="DQ74" i="72" s="1"/>
  <c r="DQ73" i="72"/>
  <c r="HB69" i="72"/>
  <c r="GZ70" i="72"/>
  <c r="HB70" i="72" s="1"/>
  <c r="EA78" i="72" l="1"/>
  <c r="EC78" i="72" s="1"/>
  <c r="EC77" i="72"/>
  <c r="DW75" i="72"/>
  <c r="DS77" i="72"/>
  <c r="DO75" i="72"/>
  <c r="GZ71" i="72"/>
  <c r="EA79" i="72" l="1"/>
  <c r="DY75" i="72"/>
  <c r="DW76" i="72"/>
  <c r="DY76" i="72" s="1"/>
  <c r="DS78" i="72"/>
  <c r="DU78" i="72" s="1"/>
  <c r="DU77" i="72"/>
  <c r="DO76" i="72"/>
  <c r="DQ76" i="72" s="1"/>
  <c r="DQ75" i="72"/>
  <c r="HB71" i="72"/>
  <c r="GZ72" i="72"/>
  <c r="HB72" i="72" s="1"/>
  <c r="EC79" i="72" l="1"/>
  <c r="EA80" i="72"/>
  <c r="EC80" i="72" s="1"/>
  <c r="DW77" i="72"/>
  <c r="DS79" i="72"/>
  <c r="DO77" i="72"/>
  <c r="GZ73" i="72"/>
  <c r="EA81" i="72" l="1"/>
  <c r="DY77" i="72"/>
  <c r="DW78" i="72"/>
  <c r="DY78" i="72" s="1"/>
  <c r="DS80" i="72"/>
  <c r="DU80" i="72" s="1"/>
  <c r="DU79" i="72"/>
  <c r="DO78" i="72"/>
  <c r="DQ78" i="72" s="1"/>
  <c r="DQ77" i="72"/>
  <c r="GZ74" i="72"/>
  <c r="HB74" i="72" s="1"/>
  <c r="HB73" i="72"/>
  <c r="EA82" i="72" l="1"/>
  <c r="EC82" i="72" s="1"/>
  <c r="EC81" i="72"/>
  <c r="DW79" i="72"/>
  <c r="DS81" i="72"/>
  <c r="DO79" i="72"/>
  <c r="GZ75" i="72"/>
  <c r="EA83" i="72" l="1"/>
  <c r="DY79" i="72"/>
  <c r="DW80" i="72"/>
  <c r="DY80" i="72" s="1"/>
  <c r="DS82" i="72"/>
  <c r="DU82" i="72" s="1"/>
  <c r="DU81" i="72"/>
  <c r="DO80" i="72"/>
  <c r="DQ80" i="72" s="1"/>
  <c r="DQ79" i="72"/>
  <c r="HB75" i="72"/>
  <c r="GZ76" i="72"/>
  <c r="HB76" i="72" s="1"/>
  <c r="EC83" i="72" l="1"/>
  <c r="EA84" i="72"/>
  <c r="EC84" i="72" s="1"/>
  <c r="DW81" i="72"/>
  <c r="DS83" i="72"/>
  <c r="DO81" i="72"/>
  <c r="GZ77" i="72"/>
  <c r="EA85" i="72" l="1"/>
  <c r="DY81" i="72"/>
  <c r="DW82" i="72"/>
  <c r="DY82" i="72" s="1"/>
  <c r="DS84" i="72"/>
  <c r="DU84" i="72" s="1"/>
  <c r="DU83" i="72"/>
  <c r="DO82" i="72"/>
  <c r="DQ82" i="72" s="1"/>
  <c r="DO83" i="72" s="1"/>
  <c r="DQ81" i="72"/>
  <c r="GZ78" i="72"/>
  <c r="HB78" i="72" s="1"/>
  <c r="HB77" i="72"/>
  <c r="DQ83" i="72" l="1"/>
  <c r="DO84" i="72"/>
  <c r="DQ84" i="72" s="1"/>
  <c r="DO85" i="72" s="1"/>
  <c r="EA86" i="72"/>
  <c r="EC86" i="72" s="1"/>
  <c r="EC85" i="72"/>
  <c r="DW83" i="72"/>
  <c r="DS85" i="72"/>
  <c r="GZ79" i="72"/>
  <c r="DO86" i="72" l="1"/>
  <c r="DQ86" i="72" s="1"/>
  <c r="DO87" i="72" s="1"/>
  <c r="DQ85" i="72"/>
  <c r="EA87" i="72"/>
  <c r="DY83" i="72"/>
  <c r="DW84" i="72"/>
  <c r="DY84" i="72" s="1"/>
  <c r="DU85" i="72"/>
  <c r="DS86" i="72"/>
  <c r="DU86" i="72" s="1"/>
  <c r="HB79" i="72"/>
  <c r="GZ80" i="72"/>
  <c r="HB80" i="72" s="1"/>
  <c r="DK61" i="72"/>
  <c r="DK62" i="72" s="1"/>
  <c r="DK31" i="72"/>
  <c r="DL63" i="72" s="1"/>
  <c r="DL64" i="72" s="1"/>
  <c r="DG61" i="72"/>
  <c r="DG31" i="72"/>
  <c r="DH65" i="72" s="1"/>
  <c r="DH66" i="72" s="1"/>
  <c r="DC61" i="72"/>
  <c r="CY61" i="72"/>
  <c r="DQ87" i="72" l="1"/>
  <c r="DO88" i="72"/>
  <c r="DQ88" i="72" s="1"/>
  <c r="DO89" i="72" s="1"/>
  <c r="EC87" i="72"/>
  <c r="EA88" i="72"/>
  <c r="EC88" i="72" s="1"/>
  <c r="DW85" i="72"/>
  <c r="DS87" i="72"/>
  <c r="DL65" i="72"/>
  <c r="DL66" i="72" s="1"/>
  <c r="GZ81" i="72"/>
  <c r="DL61" i="72"/>
  <c r="DM61" i="72" s="1"/>
  <c r="DL149" i="72"/>
  <c r="DL150" i="72" s="1"/>
  <c r="DL147" i="72"/>
  <c r="DL148" i="72" s="1"/>
  <c r="DL145" i="72"/>
  <c r="DL146" i="72" s="1"/>
  <c r="DL143" i="72"/>
  <c r="DL144" i="72" s="1"/>
  <c r="DL141" i="72"/>
  <c r="DL142" i="72" s="1"/>
  <c r="DL139" i="72"/>
  <c r="DL140" i="72" s="1"/>
  <c r="DL137" i="72"/>
  <c r="DL138" i="72" s="1"/>
  <c r="DL135" i="72"/>
  <c r="DL136" i="72" s="1"/>
  <c r="DL133" i="72"/>
  <c r="DL134" i="72" s="1"/>
  <c r="DL131" i="72"/>
  <c r="DL132" i="72" s="1"/>
  <c r="DL129" i="72"/>
  <c r="DL130" i="72" s="1"/>
  <c r="DL127" i="72"/>
  <c r="DL128" i="72" s="1"/>
  <c r="DL125" i="72"/>
  <c r="DL126" i="72" s="1"/>
  <c r="DL123" i="72"/>
  <c r="DL124" i="72" s="1"/>
  <c r="DL121" i="72"/>
  <c r="DL122" i="72" s="1"/>
  <c r="DL119" i="72"/>
  <c r="DL120" i="72" s="1"/>
  <c r="DL117" i="72"/>
  <c r="DL118" i="72" s="1"/>
  <c r="DL115" i="72"/>
  <c r="DL116" i="72" s="1"/>
  <c r="DL113" i="72"/>
  <c r="DL114" i="72" s="1"/>
  <c r="DL111" i="72"/>
  <c r="DL112" i="72" s="1"/>
  <c r="DL109" i="72"/>
  <c r="DL110" i="72" s="1"/>
  <c r="DL107" i="72"/>
  <c r="DL108" i="72" s="1"/>
  <c r="DL105" i="72"/>
  <c r="DL106" i="72" s="1"/>
  <c r="DL103" i="72"/>
  <c r="DL104" i="72" s="1"/>
  <c r="DL101" i="72"/>
  <c r="DL102" i="72" s="1"/>
  <c r="DL99" i="72"/>
  <c r="DL100" i="72" s="1"/>
  <c r="DL97" i="72"/>
  <c r="DL98" i="72" s="1"/>
  <c r="DL95" i="72"/>
  <c r="DL96" i="72" s="1"/>
  <c r="DL93" i="72"/>
  <c r="DL94" i="72" s="1"/>
  <c r="DL91" i="72"/>
  <c r="DL92" i="72" s="1"/>
  <c r="DL89" i="72"/>
  <c r="DL90" i="72" s="1"/>
  <c r="DL87" i="72"/>
  <c r="DL88" i="72" s="1"/>
  <c r="DL85" i="72"/>
  <c r="DL86" i="72" s="1"/>
  <c r="DL83" i="72"/>
  <c r="DL84" i="72" s="1"/>
  <c r="DL81" i="72"/>
  <c r="DL82" i="72" s="1"/>
  <c r="DL79" i="72"/>
  <c r="DL80" i="72" s="1"/>
  <c r="DL77" i="72"/>
  <c r="DL78" i="72" s="1"/>
  <c r="DL75" i="72"/>
  <c r="DL76" i="72" s="1"/>
  <c r="DL73" i="72"/>
  <c r="DL74" i="72" s="1"/>
  <c r="DL71" i="72"/>
  <c r="DL72" i="72" s="1"/>
  <c r="DL69" i="72"/>
  <c r="DL70" i="72" s="1"/>
  <c r="DL67" i="72"/>
  <c r="DL68" i="72" s="1"/>
  <c r="DH67" i="72"/>
  <c r="DH68" i="72" s="1"/>
  <c r="DH75" i="72"/>
  <c r="DH76" i="72" s="1"/>
  <c r="DH83" i="72"/>
  <c r="DH84" i="72" s="1"/>
  <c r="DH87" i="72"/>
  <c r="DH88" i="72" s="1"/>
  <c r="DH95" i="72"/>
  <c r="DH96" i="72" s="1"/>
  <c r="DH61" i="72"/>
  <c r="DH62" i="72" s="1"/>
  <c r="DH63" i="72"/>
  <c r="DH64" i="72" s="1"/>
  <c r="DH149" i="72"/>
  <c r="DH150" i="72" s="1"/>
  <c r="DH147" i="72"/>
  <c r="DH148" i="72" s="1"/>
  <c r="DH145" i="72"/>
  <c r="DH146" i="72" s="1"/>
  <c r="DH143" i="72"/>
  <c r="DH144" i="72" s="1"/>
  <c r="DH141" i="72"/>
  <c r="DH142" i="72" s="1"/>
  <c r="DH139" i="72"/>
  <c r="DH140" i="72" s="1"/>
  <c r="DH137" i="72"/>
  <c r="DH138" i="72" s="1"/>
  <c r="DH135" i="72"/>
  <c r="DH136" i="72" s="1"/>
  <c r="DH133" i="72"/>
  <c r="DH134" i="72" s="1"/>
  <c r="DH131" i="72"/>
  <c r="DH132" i="72" s="1"/>
  <c r="DH129" i="72"/>
  <c r="DH130" i="72" s="1"/>
  <c r="DH127" i="72"/>
  <c r="DH128" i="72" s="1"/>
  <c r="DH125" i="72"/>
  <c r="DH126" i="72" s="1"/>
  <c r="DH123" i="72"/>
  <c r="DH124" i="72" s="1"/>
  <c r="DH121" i="72"/>
  <c r="DH122" i="72" s="1"/>
  <c r="DH119" i="72"/>
  <c r="DH120" i="72" s="1"/>
  <c r="DH117" i="72"/>
  <c r="DH118" i="72" s="1"/>
  <c r="DH115" i="72"/>
  <c r="DH116" i="72" s="1"/>
  <c r="DH113" i="72"/>
  <c r="DH114" i="72" s="1"/>
  <c r="DH111" i="72"/>
  <c r="DH112" i="72" s="1"/>
  <c r="DH109" i="72"/>
  <c r="DH110" i="72" s="1"/>
  <c r="DH107" i="72"/>
  <c r="DH108" i="72" s="1"/>
  <c r="DH105" i="72"/>
  <c r="DH106" i="72" s="1"/>
  <c r="DH103" i="72"/>
  <c r="DH104" i="72" s="1"/>
  <c r="DH101" i="72"/>
  <c r="DH102" i="72" s="1"/>
  <c r="DH99" i="72"/>
  <c r="DH100" i="72" s="1"/>
  <c r="DH97" i="72"/>
  <c r="DH98" i="72" s="1"/>
  <c r="DG62" i="72"/>
  <c r="DH71" i="72"/>
  <c r="DH72" i="72" s="1"/>
  <c r="DH79" i="72"/>
  <c r="DH80" i="72" s="1"/>
  <c r="DH91" i="72"/>
  <c r="DH92" i="72" s="1"/>
  <c r="DH69" i="72"/>
  <c r="DH70" i="72" s="1"/>
  <c r="DH73" i="72"/>
  <c r="DH74" i="72" s="1"/>
  <c r="DH77" i="72"/>
  <c r="DH78" i="72" s="1"/>
  <c r="DH81" i="72"/>
  <c r="DH82" i="72" s="1"/>
  <c r="DH85" i="72"/>
  <c r="DH86" i="72" s="1"/>
  <c r="DH89" i="72"/>
  <c r="DH90" i="72" s="1"/>
  <c r="DH93" i="72"/>
  <c r="DH94" i="72" s="1"/>
  <c r="DC62" i="72"/>
  <c r="DC31" i="72"/>
  <c r="DD61" i="72" s="1"/>
  <c r="CY62" i="72"/>
  <c r="CY31" i="72"/>
  <c r="CZ61" i="72" s="1"/>
  <c r="DQ89" i="72" l="1"/>
  <c r="DO90" i="72"/>
  <c r="DQ90" i="72" s="1"/>
  <c r="DO91" i="72" s="1"/>
  <c r="EA89" i="72"/>
  <c r="DY85" i="72"/>
  <c r="DW86" i="72"/>
  <c r="DY86" i="72" s="1"/>
  <c r="DU87" i="72"/>
  <c r="DS88" i="72"/>
  <c r="DU88" i="72" s="1"/>
  <c r="GZ82" i="72"/>
  <c r="HB82" i="72" s="1"/>
  <c r="HB81" i="72"/>
  <c r="DL62" i="72"/>
  <c r="DM62" i="72" s="1"/>
  <c r="DK63" i="72" s="1"/>
  <c r="DK64" i="72" s="1"/>
  <c r="DM64" i="72" s="1"/>
  <c r="DK65" i="72" s="1"/>
  <c r="DI61" i="72"/>
  <c r="DI62" i="72"/>
  <c r="DG63" i="72" s="1"/>
  <c r="DD149" i="72"/>
  <c r="DD150" i="72" s="1"/>
  <c r="DD147" i="72"/>
  <c r="DD148" i="72" s="1"/>
  <c r="DD145" i="72"/>
  <c r="DD146" i="72" s="1"/>
  <c r="DD143" i="72"/>
  <c r="DD144" i="72" s="1"/>
  <c r="DD141" i="72"/>
  <c r="DD142" i="72" s="1"/>
  <c r="DD139" i="72"/>
  <c r="DD140" i="72" s="1"/>
  <c r="DD137" i="72"/>
  <c r="DD138" i="72" s="1"/>
  <c r="DD135" i="72"/>
  <c r="DD136" i="72" s="1"/>
  <c r="DD133" i="72"/>
  <c r="DD134" i="72" s="1"/>
  <c r="DD131" i="72"/>
  <c r="DD132" i="72" s="1"/>
  <c r="DD129" i="72"/>
  <c r="DD130" i="72" s="1"/>
  <c r="DD127" i="72"/>
  <c r="DD128" i="72" s="1"/>
  <c r="DD125" i="72"/>
  <c r="DD126" i="72" s="1"/>
  <c r="DD123" i="72"/>
  <c r="DD124" i="72" s="1"/>
  <c r="DD121" i="72"/>
  <c r="DD122" i="72" s="1"/>
  <c r="DD119" i="72"/>
  <c r="DD120" i="72" s="1"/>
  <c r="DD117" i="72"/>
  <c r="DD118" i="72" s="1"/>
  <c r="DD115" i="72"/>
  <c r="DD116" i="72" s="1"/>
  <c r="DD113" i="72"/>
  <c r="DD114" i="72" s="1"/>
  <c r="DD111" i="72"/>
  <c r="DD112" i="72" s="1"/>
  <c r="DD109" i="72"/>
  <c r="DD110" i="72" s="1"/>
  <c r="DD107" i="72"/>
  <c r="DD108" i="72" s="1"/>
  <c r="DD105" i="72"/>
  <c r="DD106" i="72" s="1"/>
  <c r="DD103" i="72"/>
  <c r="DD104" i="72" s="1"/>
  <c r="DD101" i="72"/>
  <c r="DD102" i="72" s="1"/>
  <c r="DD99" i="72"/>
  <c r="DD100" i="72" s="1"/>
  <c r="DD97" i="72"/>
  <c r="DD98" i="72" s="1"/>
  <c r="DD95" i="72"/>
  <c r="DD96" i="72" s="1"/>
  <c r="DD93" i="72"/>
  <c r="DD94" i="72" s="1"/>
  <c r="DD91" i="72"/>
  <c r="DD92" i="72" s="1"/>
  <c r="DD89" i="72"/>
  <c r="DD90" i="72" s="1"/>
  <c r="DD87" i="72"/>
  <c r="DD88" i="72" s="1"/>
  <c r="DD85" i="72"/>
  <c r="DD86" i="72" s="1"/>
  <c r="DD83" i="72"/>
  <c r="DD84" i="72" s="1"/>
  <c r="DD81" i="72"/>
  <c r="DD82" i="72" s="1"/>
  <c r="DD79" i="72"/>
  <c r="DD80" i="72" s="1"/>
  <c r="DD77" i="72"/>
  <c r="DD78" i="72" s="1"/>
  <c r="DD75" i="72"/>
  <c r="DD76" i="72" s="1"/>
  <c r="DD73" i="72"/>
  <c r="DD74" i="72" s="1"/>
  <c r="DD71" i="72"/>
  <c r="DD72" i="72" s="1"/>
  <c r="DD69" i="72"/>
  <c r="DD70" i="72" s="1"/>
  <c r="DD67" i="72"/>
  <c r="DD68" i="72" s="1"/>
  <c r="DD65" i="72"/>
  <c r="DD66" i="72" s="1"/>
  <c r="DD63" i="72"/>
  <c r="DD64" i="72" s="1"/>
  <c r="CZ149" i="72"/>
  <c r="CZ150" i="72" s="1"/>
  <c r="CZ147" i="72"/>
  <c r="CZ148" i="72" s="1"/>
  <c r="CZ145" i="72"/>
  <c r="CZ146" i="72" s="1"/>
  <c r="CZ143" i="72"/>
  <c r="CZ144" i="72" s="1"/>
  <c r="CZ141" i="72"/>
  <c r="CZ142" i="72" s="1"/>
  <c r="CZ139" i="72"/>
  <c r="CZ140" i="72" s="1"/>
  <c r="CZ137" i="72"/>
  <c r="CZ138" i="72" s="1"/>
  <c r="CZ135" i="72"/>
  <c r="CZ136" i="72" s="1"/>
  <c r="CZ133" i="72"/>
  <c r="CZ134" i="72" s="1"/>
  <c r="CZ131" i="72"/>
  <c r="CZ132" i="72" s="1"/>
  <c r="CZ129" i="72"/>
  <c r="CZ130" i="72" s="1"/>
  <c r="CZ127" i="72"/>
  <c r="CZ128" i="72" s="1"/>
  <c r="CZ125" i="72"/>
  <c r="CZ126" i="72" s="1"/>
  <c r="CZ123" i="72"/>
  <c r="CZ124" i="72" s="1"/>
  <c r="CZ121" i="72"/>
  <c r="CZ122" i="72" s="1"/>
  <c r="CZ119" i="72"/>
  <c r="CZ120" i="72" s="1"/>
  <c r="CZ117" i="72"/>
  <c r="CZ118" i="72" s="1"/>
  <c r="CZ115" i="72"/>
  <c r="CZ116" i="72" s="1"/>
  <c r="CZ113" i="72"/>
  <c r="CZ114" i="72" s="1"/>
  <c r="CZ111" i="72"/>
  <c r="CZ112" i="72" s="1"/>
  <c r="CZ109" i="72"/>
  <c r="CZ110" i="72" s="1"/>
  <c r="CZ107" i="72"/>
  <c r="CZ108" i="72" s="1"/>
  <c r="CZ105" i="72"/>
  <c r="CZ106" i="72" s="1"/>
  <c r="CZ103" i="72"/>
  <c r="CZ104" i="72" s="1"/>
  <c r="CZ101" i="72"/>
  <c r="CZ102" i="72" s="1"/>
  <c r="CZ99" i="72"/>
  <c r="CZ100" i="72" s="1"/>
  <c r="CZ97" i="72"/>
  <c r="CZ98" i="72" s="1"/>
  <c r="CZ95" i="72"/>
  <c r="CZ96" i="72" s="1"/>
  <c r="CZ93" i="72"/>
  <c r="CZ94" i="72" s="1"/>
  <c r="CZ91" i="72"/>
  <c r="CZ92" i="72" s="1"/>
  <c r="CZ89" i="72"/>
  <c r="CZ90" i="72" s="1"/>
  <c r="CZ87" i="72"/>
  <c r="CZ88" i="72" s="1"/>
  <c r="CZ85" i="72"/>
  <c r="CZ86" i="72" s="1"/>
  <c r="CZ83" i="72"/>
  <c r="CZ84" i="72" s="1"/>
  <c r="CZ81" i="72"/>
  <c r="CZ82" i="72" s="1"/>
  <c r="CZ79" i="72"/>
  <c r="CZ80" i="72" s="1"/>
  <c r="CZ77" i="72"/>
  <c r="CZ78" i="72" s="1"/>
  <c r="CZ75" i="72"/>
  <c r="CZ76" i="72" s="1"/>
  <c r="CZ73" i="72"/>
  <c r="CZ74" i="72" s="1"/>
  <c r="CZ71" i="72"/>
  <c r="CZ72" i="72" s="1"/>
  <c r="CZ69" i="72"/>
  <c r="CZ70" i="72" s="1"/>
  <c r="CZ67" i="72"/>
  <c r="CZ68" i="72" s="1"/>
  <c r="CZ65" i="72"/>
  <c r="CZ66" i="72" s="1"/>
  <c r="CZ63" i="72"/>
  <c r="CZ64" i="72" s="1"/>
  <c r="DM63" i="72" l="1"/>
  <c r="DO92" i="72"/>
  <c r="DQ92" i="72" s="1"/>
  <c r="DO93" i="72" s="1"/>
  <c r="DQ91" i="72"/>
  <c r="EA90" i="72"/>
  <c r="EC90" i="72" s="1"/>
  <c r="EC89" i="72"/>
  <c r="DW87" i="72"/>
  <c r="DS89" i="72"/>
  <c r="GZ83" i="72"/>
  <c r="DK66" i="72"/>
  <c r="DM66" i="72" s="1"/>
  <c r="DM65" i="72"/>
  <c r="DI63" i="72"/>
  <c r="DG64" i="72"/>
  <c r="DI64" i="72" s="1"/>
  <c r="DD62" i="72"/>
  <c r="DE62" i="72" s="1"/>
  <c r="DE61" i="72"/>
  <c r="CZ62" i="72"/>
  <c r="DA62" i="72" s="1"/>
  <c r="DA61" i="72"/>
  <c r="DQ93" i="72" l="1"/>
  <c r="DO94" i="72"/>
  <c r="DQ94" i="72" s="1"/>
  <c r="DO95" i="72" s="1"/>
  <c r="EA91" i="72"/>
  <c r="DY87" i="72"/>
  <c r="DW88" i="72"/>
  <c r="DY88" i="72" s="1"/>
  <c r="DU89" i="72"/>
  <c r="DS90" i="72"/>
  <c r="DU90" i="72" s="1"/>
  <c r="HB83" i="72"/>
  <c r="GZ84" i="72"/>
  <c r="HB84" i="72" s="1"/>
  <c r="DK67" i="72"/>
  <c r="DG65" i="72"/>
  <c r="DC63" i="72"/>
  <c r="CY63" i="72"/>
  <c r="IC30" i="72"/>
  <c r="IC61" i="72" s="1"/>
  <c r="IC62" i="72" s="1"/>
  <c r="IC28" i="72"/>
  <c r="IC29" i="72" s="1"/>
  <c r="H190" i="65"/>
  <c r="DO96" i="72" l="1"/>
  <c r="DQ96" i="72" s="1"/>
  <c r="DO97" i="72" s="1"/>
  <c r="DQ95" i="72"/>
  <c r="EC91" i="72"/>
  <c r="EA92" i="72"/>
  <c r="EC92" i="72" s="1"/>
  <c r="DW89" i="72"/>
  <c r="DS91" i="72"/>
  <c r="H192" i="65"/>
  <c r="DM67" i="72"/>
  <c r="DK68" i="72"/>
  <c r="DM68" i="72" s="1"/>
  <c r="DI65" i="72"/>
  <c r="DG66" i="72"/>
  <c r="DI66" i="72" s="1"/>
  <c r="DC64" i="72"/>
  <c r="DE64" i="72" s="1"/>
  <c r="DE63" i="72"/>
  <c r="CY64" i="72"/>
  <c r="DA64" i="72" s="1"/>
  <c r="DA63" i="72"/>
  <c r="IC31" i="72"/>
  <c r="ID61" i="72" s="1"/>
  <c r="ID62" i="72" s="1"/>
  <c r="H193" i="65" l="1"/>
  <c r="DO98" i="72"/>
  <c r="DQ98" i="72" s="1"/>
  <c r="DO99" i="72" s="1"/>
  <c r="DQ97" i="72"/>
  <c r="EA93" i="72"/>
  <c r="DY89" i="72"/>
  <c r="DW90" i="72"/>
  <c r="DY90" i="72" s="1"/>
  <c r="DU91" i="72"/>
  <c r="DS92" i="72"/>
  <c r="DU92" i="72" s="1"/>
  <c r="DK69" i="72"/>
  <c r="DG67" i="72"/>
  <c r="IE61" i="72"/>
  <c r="IE62" i="72" s="1"/>
  <c r="IF62" i="72" s="1"/>
  <c r="DC65" i="72"/>
  <c r="CY65" i="72"/>
  <c r="H163" i="48" l="1"/>
  <c r="DO100" i="72"/>
  <c r="DQ100" i="72" s="1"/>
  <c r="DO101" i="72" s="1"/>
  <c r="DQ99" i="72"/>
  <c r="EA94" i="72"/>
  <c r="EC94" i="72" s="1"/>
  <c r="EC93" i="72"/>
  <c r="DW91" i="72"/>
  <c r="DS93" i="72"/>
  <c r="DM69" i="72"/>
  <c r="DK70" i="72"/>
  <c r="DM70" i="72" s="1"/>
  <c r="DG68" i="72"/>
  <c r="DI68" i="72" s="1"/>
  <c r="DI67" i="72"/>
  <c r="IF61" i="72"/>
  <c r="DC66" i="72"/>
  <c r="DE66" i="72" s="1"/>
  <c r="DE65" i="72"/>
  <c r="CY66" i="72"/>
  <c r="DA66" i="72" s="1"/>
  <c r="DA65" i="72"/>
  <c r="I47" i="83" l="1"/>
  <c r="H96" i="48" s="1"/>
  <c r="DO102" i="72"/>
  <c r="DQ102" i="72" s="1"/>
  <c r="DO103" i="72" s="1"/>
  <c r="DQ101" i="72"/>
  <c r="EA95" i="72"/>
  <c r="DY91" i="72"/>
  <c r="DW92" i="72"/>
  <c r="DY92" i="72" s="1"/>
  <c r="DU93" i="72"/>
  <c r="DS94" i="72"/>
  <c r="DU94" i="72" s="1"/>
  <c r="DK71" i="72"/>
  <c r="DG69" i="72"/>
  <c r="DC67" i="72"/>
  <c r="CY67" i="72"/>
  <c r="DO104" i="72" l="1"/>
  <c r="DQ104" i="72" s="1"/>
  <c r="DO105" i="72" s="1"/>
  <c r="DQ103" i="72"/>
  <c r="EA96" i="72"/>
  <c r="EC96" i="72" s="1"/>
  <c r="EC95" i="72"/>
  <c r="DW93" i="72"/>
  <c r="DS95" i="72"/>
  <c r="DM71" i="72"/>
  <c r="DK72" i="72"/>
  <c r="DM72" i="72" s="1"/>
  <c r="DI69" i="72"/>
  <c r="DG70" i="72"/>
  <c r="DI70" i="72" s="1"/>
  <c r="DE67" i="72"/>
  <c r="DC68" i="72"/>
  <c r="DE68" i="72" s="1"/>
  <c r="DA67" i="72"/>
  <c r="CY68" i="72"/>
  <c r="DA68" i="72" s="1"/>
  <c r="GV61" i="72"/>
  <c r="GV62" i="72" s="1"/>
  <c r="GV31" i="72"/>
  <c r="GW63" i="72" s="1"/>
  <c r="DO106" i="72" l="1"/>
  <c r="DQ106" i="72" s="1"/>
  <c r="DO107" i="72" s="1"/>
  <c r="DQ105" i="72"/>
  <c r="EA97" i="72"/>
  <c r="DY93" i="72"/>
  <c r="DW94" i="72"/>
  <c r="DY94" i="72" s="1"/>
  <c r="DS96" i="72"/>
  <c r="DU96" i="72" s="1"/>
  <c r="DU95" i="72"/>
  <c r="GW81" i="72"/>
  <c r="GW82" i="72" s="1"/>
  <c r="GW61" i="72"/>
  <c r="GW62" i="72" s="1"/>
  <c r="DK73" i="72"/>
  <c r="DG71" i="72"/>
  <c r="DC69" i="72"/>
  <c r="CY69" i="72"/>
  <c r="GW64" i="72"/>
  <c r="DO108" i="72" l="1"/>
  <c r="DQ108" i="72" s="1"/>
  <c r="DO109" i="72" s="1"/>
  <c r="DQ107" i="72"/>
  <c r="EA98" i="72"/>
  <c r="EC98" i="72" s="1"/>
  <c r="EC97" i="72"/>
  <c r="DW95" i="72"/>
  <c r="DS97" i="72"/>
  <c r="DM73" i="72"/>
  <c r="DK74" i="72"/>
  <c r="DM74" i="72" s="1"/>
  <c r="DG72" i="72"/>
  <c r="DI72" i="72" s="1"/>
  <c r="DI71" i="72"/>
  <c r="DE69" i="72"/>
  <c r="DC70" i="72"/>
  <c r="DE70" i="72" s="1"/>
  <c r="DA69" i="72"/>
  <c r="CY70" i="72"/>
  <c r="DA70" i="72" s="1"/>
  <c r="GX62" i="72"/>
  <c r="GV63" i="72" s="1"/>
  <c r="GW65" i="72"/>
  <c r="GW66" i="72" s="1"/>
  <c r="GW67" i="72" s="1"/>
  <c r="GW68" i="72" s="1"/>
  <c r="GW69" i="72" s="1"/>
  <c r="GW70" i="72" s="1"/>
  <c r="GW71" i="72" s="1"/>
  <c r="GW72" i="72" s="1"/>
  <c r="GW73" i="72" s="1"/>
  <c r="GW74" i="72" s="1"/>
  <c r="GW75" i="72" s="1"/>
  <c r="GW77" i="72" s="1"/>
  <c r="GW79" i="72" s="1"/>
  <c r="GX61" i="72"/>
  <c r="DO110" i="72" l="1"/>
  <c r="DQ110" i="72" s="1"/>
  <c r="DO111" i="72" s="1"/>
  <c r="DQ109" i="72"/>
  <c r="EA99" i="72"/>
  <c r="DY95" i="72"/>
  <c r="DW96" i="72"/>
  <c r="DY96" i="72" s="1"/>
  <c r="DS98" i="72"/>
  <c r="DU98" i="72" s="1"/>
  <c r="DU97" i="72"/>
  <c r="DK75" i="72"/>
  <c r="DG73" i="72"/>
  <c r="DC71" i="72"/>
  <c r="CY71" i="72"/>
  <c r="GW76" i="72"/>
  <c r="GW78" i="72" s="1"/>
  <c r="GW80" i="72" s="1"/>
  <c r="GV64" i="72"/>
  <c r="GX64" i="72" s="1"/>
  <c r="GX63" i="72"/>
  <c r="DO112" i="72" l="1"/>
  <c r="DQ112" i="72" s="1"/>
  <c r="DO113" i="72" s="1"/>
  <c r="DQ111" i="72"/>
  <c r="EA100" i="72"/>
  <c r="EC100" i="72" s="1"/>
  <c r="EC99" i="72"/>
  <c r="DW97" i="72"/>
  <c r="DS99" i="72"/>
  <c r="DM75" i="72"/>
  <c r="DK76" i="72"/>
  <c r="DM76" i="72" s="1"/>
  <c r="DG74" i="72"/>
  <c r="DI74" i="72" s="1"/>
  <c r="DI73" i="72"/>
  <c r="DE71" i="72"/>
  <c r="DC72" i="72"/>
  <c r="DE72" i="72" s="1"/>
  <c r="DA71" i="72"/>
  <c r="CY72" i="72"/>
  <c r="DA72" i="72" s="1"/>
  <c r="GV65" i="72"/>
  <c r="DO114" i="72" l="1"/>
  <c r="DQ114" i="72" s="1"/>
  <c r="DO115" i="72" s="1"/>
  <c r="DQ113" i="72"/>
  <c r="EA101" i="72"/>
  <c r="DY97" i="72"/>
  <c r="DW98" i="72"/>
  <c r="DY98" i="72" s="1"/>
  <c r="DS100" i="72"/>
  <c r="DU100" i="72" s="1"/>
  <c r="DU99" i="72"/>
  <c r="DK77" i="72"/>
  <c r="DG75" i="72"/>
  <c r="DC73" i="72"/>
  <c r="CY73" i="72"/>
  <c r="GV66" i="72"/>
  <c r="GX66" i="72" s="1"/>
  <c r="GX65" i="72"/>
  <c r="DO116" i="72" l="1"/>
  <c r="DQ116" i="72" s="1"/>
  <c r="DO117" i="72" s="1"/>
  <c r="DQ115" i="72"/>
  <c r="EA102" i="72"/>
  <c r="EC102" i="72" s="1"/>
  <c r="EC101" i="72"/>
  <c r="DW99" i="72"/>
  <c r="DS101" i="72"/>
  <c r="DM77" i="72"/>
  <c r="DK78" i="72"/>
  <c r="DM78" i="72" s="1"/>
  <c r="DG76" i="72"/>
  <c r="DI76" i="72" s="1"/>
  <c r="DI75" i="72"/>
  <c r="DE73" i="72"/>
  <c r="DC74" i="72"/>
  <c r="DE74" i="72" s="1"/>
  <c r="DA73" i="72"/>
  <c r="CY74" i="72"/>
  <c r="DA74" i="72" s="1"/>
  <c r="GV67" i="72"/>
  <c r="DO118" i="72" l="1"/>
  <c r="DQ118" i="72" s="1"/>
  <c r="DO119" i="72" s="1"/>
  <c r="DQ117" i="72"/>
  <c r="EA103" i="72"/>
  <c r="DY99" i="72"/>
  <c r="DW100" i="72"/>
  <c r="DY100" i="72" s="1"/>
  <c r="DS102" i="72"/>
  <c r="DU102" i="72" s="1"/>
  <c r="DU101" i="72"/>
  <c r="DK79" i="72"/>
  <c r="DG77" i="72"/>
  <c r="DC75" i="72"/>
  <c r="CY75" i="72"/>
  <c r="GV68" i="72"/>
  <c r="GX68" i="72" s="1"/>
  <c r="GX67" i="72"/>
  <c r="DO120" i="72" l="1"/>
  <c r="DQ120" i="72" s="1"/>
  <c r="DO121" i="72" s="1"/>
  <c r="DQ119" i="72"/>
  <c r="EA104" i="72"/>
  <c r="EC104" i="72" s="1"/>
  <c r="EC103" i="72"/>
  <c r="DW101" i="72"/>
  <c r="DS103" i="72"/>
  <c r="DM79" i="72"/>
  <c r="DK80" i="72"/>
  <c r="DM80" i="72" s="1"/>
  <c r="DI77" i="72"/>
  <c r="DG78" i="72"/>
  <c r="DI78" i="72" s="1"/>
  <c r="DE75" i="72"/>
  <c r="DC76" i="72"/>
  <c r="DE76" i="72" s="1"/>
  <c r="DA75" i="72"/>
  <c r="CY76" i="72"/>
  <c r="DA76" i="72" s="1"/>
  <c r="GV69" i="72"/>
  <c r="DO122" i="72" l="1"/>
  <c r="DQ122" i="72" s="1"/>
  <c r="DO123" i="72" s="1"/>
  <c r="DQ121" i="72"/>
  <c r="EA105" i="72"/>
  <c r="DY101" i="72"/>
  <c r="DW102" i="72"/>
  <c r="DY102" i="72" s="1"/>
  <c r="DS104" i="72"/>
  <c r="DU104" i="72" s="1"/>
  <c r="DU103" i="72"/>
  <c r="DK81" i="72"/>
  <c r="DG79" i="72"/>
  <c r="DC77" i="72"/>
  <c r="CY77" i="72"/>
  <c r="GX69" i="72"/>
  <c r="GV70" i="72"/>
  <c r="GX70" i="72" s="1"/>
  <c r="DO124" i="72" l="1"/>
  <c r="DQ124" i="72" s="1"/>
  <c r="DO125" i="72" s="1"/>
  <c r="DQ123" i="72"/>
  <c r="EA106" i="72"/>
  <c r="EC106" i="72" s="1"/>
  <c r="EC105" i="72"/>
  <c r="DW103" i="72"/>
  <c r="DS105" i="72"/>
  <c r="DM81" i="72"/>
  <c r="DK82" i="72"/>
  <c r="DM82" i="72" s="1"/>
  <c r="DG80" i="72"/>
  <c r="DI80" i="72" s="1"/>
  <c r="DI79" i="72"/>
  <c r="DE77" i="72"/>
  <c r="DC78" i="72"/>
  <c r="DE78" i="72" s="1"/>
  <c r="DA77" i="72"/>
  <c r="CY78" i="72"/>
  <c r="DA78" i="72" s="1"/>
  <c r="GV71" i="72"/>
  <c r="DO126" i="72" l="1"/>
  <c r="DQ126" i="72" s="1"/>
  <c r="DO127" i="72" s="1"/>
  <c r="DQ125" i="72"/>
  <c r="EA107" i="72"/>
  <c r="DY103" i="72"/>
  <c r="DW104" i="72"/>
  <c r="DY104" i="72" s="1"/>
  <c r="DU105" i="72"/>
  <c r="DS106" i="72"/>
  <c r="DU106" i="72" s="1"/>
  <c r="DK83" i="72"/>
  <c r="DG81" i="72"/>
  <c r="DC79" i="72"/>
  <c r="CY79" i="72"/>
  <c r="GX71" i="72"/>
  <c r="GV72" i="72"/>
  <c r="GX72" i="72" s="1"/>
  <c r="DO128" i="72" l="1"/>
  <c r="DQ128" i="72" s="1"/>
  <c r="DO129" i="72" s="1"/>
  <c r="DQ127" i="72"/>
  <c r="EA108" i="72"/>
  <c r="EC108" i="72" s="1"/>
  <c r="EC107" i="72"/>
  <c r="DW105" i="72"/>
  <c r="DS107" i="72"/>
  <c r="DM83" i="72"/>
  <c r="DK84" i="72"/>
  <c r="DM84" i="72" s="1"/>
  <c r="DG82" i="72"/>
  <c r="DI82" i="72" s="1"/>
  <c r="DI81" i="72"/>
  <c r="DE79" i="72"/>
  <c r="DC80" i="72"/>
  <c r="DE80" i="72" s="1"/>
  <c r="DA79" i="72"/>
  <c r="CY80" i="72"/>
  <c r="DA80" i="72" s="1"/>
  <c r="GV73" i="72"/>
  <c r="DO130" i="72" l="1"/>
  <c r="DQ130" i="72" s="1"/>
  <c r="DO131" i="72" s="1"/>
  <c r="DQ129" i="72"/>
  <c r="EA109" i="72"/>
  <c r="DY105" i="72"/>
  <c r="DW106" i="72"/>
  <c r="DY106" i="72" s="1"/>
  <c r="DU107" i="72"/>
  <c r="DS108" i="72"/>
  <c r="DU108" i="72" s="1"/>
  <c r="DK85" i="72"/>
  <c r="DG83" i="72"/>
  <c r="DC81" i="72"/>
  <c r="CY81" i="72"/>
  <c r="GX73" i="72"/>
  <c r="GV74" i="72"/>
  <c r="GX74" i="72" s="1"/>
  <c r="DQ131" i="72" l="1"/>
  <c r="DO132" i="72"/>
  <c r="DQ132" i="72" s="1"/>
  <c r="DO133" i="72" s="1"/>
  <c r="EA110" i="72"/>
  <c r="EC110" i="72" s="1"/>
  <c r="EC109" i="72"/>
  <c r="DW107" i="72"/>
  <c r="DS109" i="72"/>
  <c r="DM85" i="72"/>
  <c r="DK86" i="72"/>
  <c r="DM86" i="72" s="1"/>
  <c r="DG84" i="72"/>
  <c r="DI84" i="72" s="1"/>
  <c r="DI83" i="72"/>
  <c r="DE81" i="72"/>
  <c r="DC82" i="72"/>
  <c r="DE82" i="72" s="1"/>
  <c r="DA81" i="72"/>
  <c r="CY82" i="72"/>
  <c r="DA82" i="72" s="1"/>
  <c r="GV75" i="72"/>
  <c r="I49" i="65"/>
  <c r="I40" i="65"/>
  <c r="H190" i="48"/>
  <c r="H207" i="48"/>
  <c r="H49" i="65"/>
  <c r="D47" i="83" s="1"/>
  <c r="H55" i="48" s="1"/>
  <c r="H131" i="48"/>
  <c r="H136" i="48"/>
  <c r="H142" i="48" s="1"/>
  <c r="H115" i="48"/>
  <c r="H117" i="48" s="1"/>
  <c r="H151" i="48"/>
  <c r="H153" i="48" s="1"/>
  <c r="H218" i="48"/>
  <c r="H149" i="48"/>
  <c r="H137" i="48"/>
  <c r="H162" i="48"/>
  <c r="H165" i="48"/>
  <c r="H166" i="48"/>
  <c r="H171" i="48"/>
  <c r="H172" i="48"/>
  <c r="E42" i="70"/>
  <c r="E33" i="70"/>
  <c r="E22" i="70"/>
  <c r="H234" i="48"/>
  <c r="J253" i="65" s="1"/>
  <c r="L253" i="65" s="1"/>
  <c r="H245" i="48" s="1"/>
  <c r="H274" i="48"/>
  <c r="H282" i="48"/>
  <c r="I20" i="54"/>
  <c r="I34" i="54"/>
  <c r="I35" i="54"/>
  <c r="I36" i="54"/>
  <c r="I27" i="54"/>
  <c r="I40" i="54"/>
  <c r="I30" i="54"/>
  <c r="I50" i="54"/>
  <c r="I62" i="54"/>
  <c r="I63" i="54"/>
  <c r="I64" i="54"/>
  <c r="H305" i="48"/>
  <c r="I147" i="65"/>
  <c r="I150" i="65"/>
  <c r="I166" i="65"/>
  <c r="H197" i="48"/>
  <c r="H200" i="48" s="1"/>
  <c r="H210" i="48" s="1"/>
  <c r="G190" i="65"/>
  <c r="G192" i="65" s="1"/>
  <c r="G193" i="65" s="1"/>
  <c r="D8" i="71"/>
  <c r="D33" i="71"/>
  <c r="D35" i="71" s="1"/>
  <c r="D36" i="71" s="1"/>
  <c r="D38" i="71" s="1"/>
  <c r="D39" i="71" s="1"/>
  <c r="D22" i="71" s="1"/>
  <c r="O30" i="72"/>
  <c r="O31" i="72" s="1"/>
  <c r="P119" i="72" s="1"/>
  <c r="P120" i="72" s="1"/>
  <c r="G43" i="72"/>
  <c r="G31" i="72"/>
  <c r="H43" i="72" s="1"/>
  <c r="H44" i="72" s="1"/>
  <c r="C43" i="72"/>
  <c r="C44" i="72" s="1"/>
  <c r="C31" i="72"/>
  <c r="D45" i="72" s="1"/>
  <c r="D46" i="72" s="1"/>
  <c r="K30" i="72"/>
  <c r="K31" i="72" s="1"/>
  <c r="L87" i="72" s="1"/>
  <c r="L88" i="72" s="1"/>
  <c r="S30" i="72"/>
  <c r="W45" i="72"/>
  <c r="W46" i="72" s="1"/>
  <c r="W31" i="72"/>
  <c r="X81" i="72" s="1"/>
  <c r="X82" i="72" s="1"/>
  <c r="AA45" i="72"/>
  <c r="AA46" i="72" s="1"/>
  <c r="AA31" i="72"/>
  <c r="AB53" i="72" s="1"/>
  <c r="AB54" i="72" s="1"/>
  <c r="AE30" i="72"/>
  <c r="AE45" i="72" s="1"/>
  <c r="AE46" i="72" s="1"/>
  <c r="AI47" i="72"/>
  <c r="AI48" i="72" s="1"/>
  <c r="AI31" i="72"/>
  <c r="AJ47" i="72" s="1"/>
  <c r="AM47" i="72"/>
  <c r="AM48" i="72" s="1"/>
  <c r="AM31" i="72"/>
  <c r="AN131" i="72" s="1"/>
  <c r="AN132" i="72" s="1"/>
  <c r="AQ30" i="72"/>
  <c r="BS47" i="72"/>
  <c r="BS31" i="72"/>
  <c r="BT81" i="72" s="1"/>
  <c r="BT82" i="72" s="1"/>
  <c r="BW49" i="72"/>
  <c r="BW50" i="72" s="1"/>
  <c r="BW31" i="72"/>
  <c r="CA49" i="72"/>
  <c r="CA31" i="72"/>
  <c r="CE49" i="72"/>
  <c r="CE50" i="72" s="1"/>
  <c r="CE31" i="72"/>
  <c r="CI51" i="72"/>
  <c r="CI31" i="72"/>
  <c r="CM30" i="72"/>
  <c r="CQ30" i="72"/>
  <c r="CU59" i="72"/>
  <c r="CU60" i="72" s="1"/>
  <c r="CU31" i="72"/>
  <c r="CV91" i="72" s="1"/>
  <c r="CV92" i="72" s="1"/>
  <c r="H65" i="72"/>
  <c r="H66" i="72" s="1"/>
  <c r="AB65" i="72"/>
  <c r="AB66" i="72" s="1"/>
  <c r="AJ69" i="72"/>
  <c r="AJ70" i="72" s="1"/>
  <c r="AB75" i="72"/>
  <c r="AB76" i="72" s="1"/>
  <c r="CF75" i="72"/>
  <c r="CF76" i="72" s="1"/>
  <c r="AJ79" i="72"/>
  <c r="AJ80" i="72" s="1"/>
  <c r="H81" i="72"/>
  <c r="H82" i="72" s="1"/>
  <c r="AB85" i="72"/>
  <c r="AB86" i="72" s="1"/>
  <c r="CV87" i="72"/>
  <c r="CV88" i="72" s="1"/>
  <c r="D97" i="72"/>
  <c r="D98" i="72" s="1"/>
  <c r="AB97" i="72"/>
  <c r="AB98" i="72" s="1"/>
  <c r="L101" i="72"/>
  <c r="L102" i="72" s="1"/>
  <c r="CF101" i="72"/>
  <c r="CF102" i="72" s="1"/>
  <c r="AJ119" i="72"/>
  <c r="AJ120" i="72" s="1"/>
  <c r="AB121" i="72"/>
  <c r="AB122" i="72" s="1"/>
  <c r="AJ121" i="72"/>
  <c r="AJ122" i="72" s="1"/>
  <c r="AJ123" i="72"/>
  <c r="AJ124" i="72" s="1"/>
  <c r="AB125" i="72"/>
  <c r="AB126" i="72" s="1"/>
  <c r="AJ125" i="72"/>
  <c r="AJ126" i="72" s="1"/>
  <c r="AB127" i="72"/>
  <c r="AB128" i="72" s="1"/>
  <c r="AJ131" i="72"/>
  <c r="AJ132" i="72" s="1"/>
  <c r="AJ133" i="72"/>
  <c r="AJ134" i="72" s="1"/>
  <c r="CV23" i="72"/>
  <c r="CW23" i="72" s="1"/>
  <c r="CX23" i="72" s="1"/>
  <c r="GR59" i="72"/>
  <c r="GR60" i="72" s="1"/>
  <c r="GR31" i="72"/>
  <c r="GN57" i="72"/>
  <c r="GN58" i="72" s="1"/>
  <c r="GN31" i="72"/>
  <c r="GO59" i="72" s="1"/>
  <c r="GJ57" i="72"/>
  <c r="GJ31" i="72"/>
  <c r="GK57" i="72" s="1"/>
  <c r="GF57" i="72"/>
  <c r="GF31" i="72"/>
  <c r="GB57" i="72"/>
  <c r="GB58" i="72" s="1"/>
  <c r="GB31" i="72"/>
  <c r="FP55" i="72"/>
  <c r="FP31" i="72"/>
  <c r="FQ59" i="72" s="1"/>
  <c r="FH55" i="72"/>
  <c r="FH56" i="72"/>
  <c r="FH31" i="72"/>
  <c r="FT57" i="72"/>
  <c r="FT58" i="72" s="1"/>
  <c r="FX57" i="72"/>
  <c r="HU31" i="72"/>
  <c r="HU29" i="72"/>
  <c r="HU28" i="72"/>
  <c r="FX31" i="72"/>
  <c r="FT31" i="72"/>
  <c r="FU57" i="72" s="1"/>
  <c r="FL55" i="72"/>
  <c r="FL56" i="72" s="1"/>
  <c r="FL31" i="72"/>
  <c r="FM55" i="72" s="1"/>
  <c r="FD55" i="72"/>
  <c r="BO45" i="72"/>
  <c r="BO46" i="72" s="1"/>
  <c r="BK45" i="72"/>
  <c r="BK46" i="72" s="1"/>
  <c r="BG43" i="72"/>
  <c r="BG44" i="72" s="1"/>
  <c r="BC43" i="72"/>
  <c r="BC44" i="72" s="1"/>
  <c r="AY41" i="72"/>
  <c r="AU41" i="72"/>
  <c r="AU42" i="72" s="1"/>
  <c r="B40" i="72"/>
  <c r="B42" i="72" s="1"/>
  <c r="B44" i="72" s="1"/>
  <c r="B46" i="72" s="1"/>
  <c r="B48" i="72" s="1"/>
  <c r="B50" i="72" s="1"/>
  <c r="B52" i="72" s="1"/>
  <c r="B54" i="72" s="1"/>
  <c r="B56" i="72" s="1"/>
  <c r="B58" i="72" s="1"/>
  <c r="B60" i="72" s="1"/>
  <c r="B62" i="72" s="1"/>
  <c r="B64" i="72" s="1"/>
  <c r="B66" i="72" s="1"/>
  <c r="B68" i="72" s="1"/>
  <c r="B70" i="72" s="1"/>
  <c r="B72" i="72" s="1"/>
  <c r="B39" i="72"/>
  <c r="B41" i="72" s="1"/>
  <c r="B43" i="72" s="1"/>
  <c r="B45" i="72" s="1"/>
  <c r="B47" i="72" s="1"/>
  <c r="B49" i="72" s="1"/>
  <c r="B51" i="72" s="1"/>
  <c r="B53" i="72" s="1"/>
  <c r="B55" i="72" s="1"/>
  <c r="B57" i="72" s="1"/>
  <c r="B59" i="72" s="1"/>
  <c r="B61" i="72" s="1"/>
  <c r="B63" i="72" s="1"/>
  <c r="B65" i="72" s="1"/>
  <c r="B67" i="72" s="1"/>
  <c r="B69" i="72" s="1"/>
  <c r="B71" i="72" s="1"/>
  <c r="FD31" i="72"/>
  <c r="BO31" i="72"/>
  <c r="BP51" i="72" s="1"/>
  <c r="BP52" i="72" s="1"/>
  <c r="BK31" i="72"/>
  <c r="BL63" i="72" s="1"/>
  <c r="BL64" i="72" s="1"/>
  <c r="BG31" i="72"/>
  <c r="BH71" i="72" s="1"/>
  <c r="BH72" i="72" s="1"/>
  <c r="BC31" i="72"/>
  <c r="AY31" i="72"/>
  <c r="AU31" i="72"/>
  <c r="AV43" i="72" s="1"/>
  <c r="AV44" i="72" s="1"/>
  <c r="BO29" i="72"/>
  <c r="BK29" i="72"/>
  <c r="BG29" i="72"/>
  <c r="BC29" i="72"/>
  <c r="AY29" i="72"/>
  <c r="AU29" i="72"/>
  <c r="BO28" i="72"/>
  <c r="BK28" i="72"/>
  <c r="BG28" i="72"/>
  <c r="BC28" i="72"/>
  <c r="AY28" i="72"/>
  <c r="AU28" i="72"/>
  <c r="CJ23" i="72"/>
  <c r="CK23" i="72" s="1"/>
  <c r="CL23" i="72" s="1"/>
  <c r="CF23" i="72"/>
  <c r="CG23" i="72" s="1"/>
  <c r="CH23" i="72" s="1"/>
  <c r="BT23" i="72"/>
  <c r="BU23" i="72" s="1"/>
  <c r="BV23" i="72" s="1"/>
  <c r="BP23" i="72"/>
  <c r="BQ23" i="72" s="1"/>
  <c r="BR23" i="72" s="1"/>
  <c r="BL23" i="72"/>
  <c r="BM23" i="72" s="1"/>
  <c r="BN23" i="72" s="1"/>
  <c r="BH23" i="72"/>
  <c r="BI23" i="72" s="1"/>
  <c r="BJ23" i="72" s="1"/>
  <c r="BD23" i="72"/>
  <c r="BE23" i="72" s="1"/>
  <c r="BF23" i="72" s="1"/>
  <c r="AZ23" i="72"/>
  <c r="BA23" i="72" s="1"/>
  <c r="BB23" i="72" s="1"/>
  <c r="AV23" i="72"/>
  <c r="AW23" i="72" s="1"/>
  <c r="AX23" i="72" s="1"/>
  <c r="P23" i="72"/>
  <c r="Q23" i="72" s="1"/>
  <c r="R23" i="72" s="1"/>
  <c r="AZ49" i="72"/>
  <c r="AZ50" i="72" s="1"/>
  <c r="H77" i="65"/>
  <c r="F263" i="64"/>
  <c r="F193" i="65"/>
  <c r="F91" i="64"/>
  <c r="F86" i="64"/>
  <c r="F84" i="64"/>
  <c r="I24" i="54"/>
  <c r="G236" i="65"/>
  <c r="G36" i="68"/>
  <c r="G37" i="68" s="1"/>
  <c r="G38" i="68" s="1"/>
  <c r="G39" i="68" s="1"/>
  <c r="G40" i="68" s="1"/>
  <c r="G41" i="68" s="1"/>
  <c r="G42" i="68" s="1"/>
  <c r="G43" i="68" s="1"/>
  <c r="G44" i="68" s="1"/>
  <c r="G45" i="68" s="1"/>
  <c r="G46" i="68" s="1"/>
  <c r="G47" i="68" s="1"/>
  <c r="G51" i="68" s="1"/>
  <c r="G52" i="68" s="1"/>
  <c r="G53" i="68" s="1"/>
  <c r="G54" i="68" s="1"/>
  <c r="G55" i="68" s="1"/>
  <c r="G56" i="68" s="1"/>
  <c r="G57" i="68" s="1"/>
  <c r="G58" i="68" s="1"/>
  <c r="G59" i="68" s="1"/>
  <c r="G60" i="68" s="1"/>
  <c r="G61" i="68" s="1"/>
  <c r="G62" i="68" s="1"/>
  <c r="E82" i="65"/>
  <c r="C82" i="65"/>
  <c r="D11" i="54"/>
  <c r="H37" i="68"/>
  <c r="H38" i="68" s="1"/>
  <c r="H39" i="68" s="1"/>
  <c r="H40" i="68" s="1"/>
  <c r="H41" i="68" s="1"/>
  <c r="H42" i="68" s="1"/>
  <c r="H43" i="68" s="1"/>
  <c r="H44" i="68" s="1"/>
  <c r="H45" i="68" s="1"/>
  <c r="H46" i="68" s="1"/>
  <c r="H47" i="68" s="1"/>
  <c r="C166" i="65"/>
  <c r="C165" i="65"/>
  <c r="E56" i="64"/>
  <c r="E40" i="64"/>
  <c r="E17" i="65" s="1"/>
  <c r="E17" i="64"/>
  <c r="E55" i="65" s="1"/>
  <c r="B15" i="70"/>
  <c r="B16" i="70"/>
  <c r="B17" i="70" s="1"/>
  <c r="B18" i="70" s="1"/>
  <c r="B19" i="70" s="1"/>
  <c r="B28" i="70" s="1"/>
  <c r="B29" i="70" s="1"/>
  <c r="B38" i="70" s="1"/>
  <c r="B39" i="70" s="1"/>
  <c r="B50" i="70" s="1"/>
  <c r="B51" i="70" s="1"/>
  <c r="B52" i="70" s="1"/>
  <c r="B53" i="70" s="1"/>
  <c r="B54" i="70" s="1"/>
  <c r="B55" i="70" s="1"/>
  <c r="B56" i="70" s="1"/>
  <c r="B57" i="70" s="1"/>
  <c r="B58" i="70" s="1"/>
  <c r="B59" i="70" s="1"/>
  <c r="B61" i="70" s="1"/>
  <c r="A1" i="70"/>
  <c r="A12" i="71"/>
  <c r="A13" i="71"/>
  <c r="A14" i="71" s="1"/>
  <c r="A15" i="71" s="1"/>
  <c r="A16" i="71" s="1"/>
  <c r="A17" i="71" s="1"/>
  <c r="A18" i="71" s="1"/>
  <c r="A19" i="71" s="1"/>
  <c r="A21" i="71" s="1"/>
  <c r="A1" i="71"/>
  <c r="A1" i="54"/>
  <c r="E192" i="64"/>
  <c r="G151" i="65"/>
  <c r="C218" i="65"/>
  <c r="B217" i="65"/>
  <c r="A215" i="65"/>
  <c r="F115" i="65"/>
  <c r="C115" i="65"/>
  <c r="G113" i="65" s="1"/>
  <c r="F132" i="65"/>
  <c r="C132" i="65"/>
  <c r="G130" i="65" s="1"/>
  <c r="C137" i="65"/>
  <c r="D125" i="65"/>
  <c r="G121" i="65"/>
  <c r="G108" i="65"/>
  <c r="C26" i="65"/>
  <c r="F26" i="65"/>
  <c r="G52" i="65"/>
  <c r="G75" i="65" s="1"/>
  <c r="G80" i="65" s="1"/>
  <c r="G1" i="65"/>
  <c r="E115" i="65"/>
  <c r="E132" i="65"/>
  <c r="E26" i="65"/>
  <c r="F16" i="64"/>
  <c r="C16" i="64"/>
  <c r="C54" i="65" s="1"/>
  <c r="F52" i="64"/>
  <c r="C52" i="64"/>
  <c r="C61" i="65" s="1"/>
  <c r="C40" i="64"/>
  <c r="C59" i="65" s="1"/>
  <c r="C38" i="64"/>
  <c r="C58" i="65" s="1"/>
  <c r="F37" i="64"/>
  <c r="C37" i="64"/>
  <c r="C57" i="65" s="1"/>
  <c r="C17" i="64"/>
  <c r="C55" i="65" s="1"/>
  <c r="B36" i="64"/>
  <c r="B56" i="65" s="1"/>
  <c r="B15" i="64"/>
  <c r="B53" i="65" s="1"/>
  <c r="F45" i="64"/>
  <c r="F40" i="65" s="1"/>
  <c r="C45" i="64"/>
  <c r="C40" i="65" s="1"/>
  <c r="F272" i="64"/>
  <c r="F230" i="65" s="1"/>
  <c r="F247" i="64"/>
  <c r="F390" i="64" s="1"/>
  <c r="F94" i="64"/>
  <c r="F173" i="65" s="1"/>
  <c r="C123" i="64"/>
  <c r="C108" i="65" s="1"/>
  <c r="F123" i="64"/>
  <c r="F108" i="65" s="1"/>
  <c r="C205" i="64"/>
  <c r="C102" i="65" s="1"/>
  <c r="C127" i="64"/>
  <c r="C95" i="65" s="1"/>
  <c r="F127" i="64"/>
  <c r="F95" i="65" s="1"/>
  <c r="B121" i="64"/>
  <c r="B94" i="65" s="1"/>
  <c r="C122" i="64"/>
  <c r="C89" i="65" s="1"/>
  <c r="F122" i="64"/>
  <c r="F89" i="65" s="1"/>
  <c r="C114" i="64"/>
  <c r="C87" i="65" s="1"/>
  <c r="F114" i="64"/>
  <c r="F87" i="65" s="1"/>
  <c r="B110" i="64"/>
  <c r="B86" i="65" s="1"/>
  <c r="C116" i="64"/>
  <c r="C77" i="65" s="1"/>
  <c r="F116" i="64"/>
  <c r="F77" i="65" s="1"/>
  <c r="C145" i="64"/>
  <c r="C34" i="65" s="1"/>
  <c r="F145" i="64"/>
  <c r="C146" i="64"/>
  <c r="C35" i="65" s="1"/>
  <c r="F146" i="64"/>
  <c r="C140" i="64"/>
  <c r="C32" i="65" s="1"/>
  <c r="F140" i="64"/>
  <c r="C111" i="64"/>
  <c r="C27" i="65" s="1"/>
  <c r="C82" i="64"/>
  <c r="C23" i="65" s="1"/>
  <c r="F82" i="64"/>
  <c r="F23" i="65" s="1"/>
  <c r="C56" i="64"/>
  <c r="C21" i="64"/>
  <c r="C11" i="65" s="1"/>
  <c r="F21" i="64"/>
  <c r="C22" i="64"/>
  <c r="C12" i="65" s="1"/>
  <c r="F22" i="64"/>
  <c r="F12" i="65" s="1"/>
  <c r="C23" i="64"/>
  <c r="C13" i="65" s="1"/>
  <c r="F23" i="64"/>
  <c r="C247" i="64"/>
  <c r="C272" i="64"/>
  <c r="C230" i="65" s="1"/>
  <c r="G228" i="65" s="1"/>
  <c r="C94" i="64"/>
  <c r="C173" i="65" s="1"/>
  <c r="G171" i="65" s="1"/>
  <c r="E16" i="64"/>
  <c r="E54" i="65" s="1"/>
  <c r="E52" i="64"/>
  <c r="E61" i="65" s="1"/>
  <c r="E37" i="64"/>
  <c r="E57" i="65" s="1"/>
  <c r="E45" i="64"/>
  <c r="E40" i="65" s="1"/>
  <c r="E247" i="64"/>
  <c r="E207" i="65" s="1"/>
  <c r="E123" i="64"/>
  <c r="E108" i="65" s="1"/>
  <c r="E205" i="64"/>
  <c r="E102" i="65" s="1"/>
  <c r="E127" i="64"/>
  <c r="E95" i="65" s="1"/>
  <c r="E122" i="64"/>
  <c r="E89" i="65" s="1"/>
  <c r="E114" i="64"/>
  <c r="E87" i="65" s="1"/>
  <c r="E116" i="64"/>
  <c r="E77" i="65" s="1"/>
  <c r="E145" i="64"/>
  <c r="E34" i="65" s="1"/>
  <c r="E146" i="64"/>
  <c r="E35" i="65" s="1"/>
  <c r="E140" i="64"/>
  <c r="E32" i="65" s="1"/>
  <c r="E111" i="64"/>
  <c r="E27" i="65" s="1"/>
  <c r="E82" i="64"/>
  <c r="E23" i="65" s="1"/>
  <c r="C55" i="64"/>
  <c r="E21" i="64"/>
  <c r="E11" i="65" s="1"/>
  <c r="E22" i="64"/>
  <c r="E12" i="65" s="1"/>
  <c r="E23" i="64"/>
  <c r="E13" i="65" s="1"/>
  <c r="F40" i="64"/>
  <c r="E55" i="64"/>
  <c r="E38" i="64"/>
  <c r="E58" i="65" s="1"/>
  <c r="F205" i="64"/>
  <c r="F102" i="65" s="1"/>
  <c r="E272" i="64"/>
  <c r="E230" i="65" s="1"/>
  <c r="A1" i="73"/>
  <c r="E30" i="68"/>
  <c r="G30" i="68"/>
  <c r="D62" i="68"/>
  <c r="D61" i="68"/>
  <c r="D60" i="68"/>
  <c r="D59" i="68"/>
  <c r="D58" i="68"/>
  <c r="D57" i="68"/>
  <c r="D56" i="68"/>
  <c r="D55" i="68"/>
  <c r="D54" i="68"/>
  <c r="D53" i="68"/>
  <c r="D52" i="68"/>
  <c r="D51" i="68"/>
  <c r="A1" i="68"/>
  <c r="C17" i="72"/>
  <c r="C12" i="72"/>
  <c r="C11" i="72"/>
  <c r="A1" i="72"/>
  <c r="C18" i="53"/>
  <c r="C14" i="53"/>
  <c r="B14" i="53"/>
  <c r="A1" i="53"/>
  <c r="A8" i="64"/>
  <c r="F42" i="64"/>
  <c r="C54" i="64"/>
  <c r="C58" i="64"/>
  <c r="F58" i="64"/>
  <c r="F83" i="64"/>
  <c r="F118" i="64"/>
  <c r="F148" i="64"/>
  <c r="C238" i="64"/>
  <c r="C263" i="64"/>
  <c r="E211" i="64"/>
  <c r="C252" i="64"/>
  <c r="E77" i="64"/>
  <c r="C32" i="55"/>
  <c r="C33" i="55" s="1"/>
  <c r="C28" i="55"/>
  <c r="D62" i="55" s="1"/>
  <c r="D63" i="55" s="1"/>
  <c r="K34" i="55"/>
  <c r="K35" i="55" s="1"/>
  <c r="K28" i="55"/>
  <c r="L42" i="55" s="1"/>
  <c r="L43" i="55" s="1"/>
  <c r="G34" i="55"/>
  <c r="G35" i="55" s="1"/>
  <c r="G28" i="55"/>
  <c r="H62" i="55" s="1"/>
  <c r="H63" i="55" s="1"/>
  <c r="AI28" i="55"/>
  <c r="AJ40" i="55" s="1"/>
  <c r="AJ41" i="55" s="1"/>
  <c r="AE28" i="55"/>
  <c r="AF42" i="55" s="1"/>
  <c r="AF43" i="55" s="1"/>
  <c r="AA28" i="55"/>
  <c r="AB38" i="55" s="1"/>
  <c r="W28" i="55"/>
  <c r="X46" i="55" s="1"/>
  <c r="X47" i="55" s="1"/>
  <c r="S28" i="55"/>
  <c r="T40" i="55" s="1"/>
  <c r="T41" i="55" s="1"/>
  <c r="O28" i="55"/>
  <c r="P60" i="55" s="1"/>
  <c r="P61" i="55" s="1"/>
  <c r="C16" i="55"/>
  <c r="C11" i="55"/>
  <c r="C10" i="55"/>
  <c r="S36" i="55"/>
  <c r="S37" i="55" s="1"/>
  <c r="O36" i="55"/>
  <c r="O37" i="55" s="1"/>
  <c r="AA38" i="55"/>
  <c r="AA39" i="55" s="1"/>
  <c r="W38" i="55"/>
  <c r="W39" i="55"/>
  <c r="AI40" i="55"/>
  <c r="AI41" i="55" s="1"/>
  <c r="AK41" i="55" s="1"/>
  <c r="AI42" i="55" s="1"/>
  <c r="AE40" i="55"/>
  <c r="AE41" i="55" s="1"/>
  <c r="AO72" i="55"/>
  <c r="AN73" i="55"/>
  <c r="AJ21" i="55"/>
  <c r="AK21" i="55" s="1"/>
  <c r="AL21" i="55" s="1"/>
  <c r="AF21" i="55"/>
  <c r="AG21" i="55" s="1"/>
  <c r="AH21" i="55" s="1"/>
  <c r="AB21" i="55"/>
  <c r="AC21" i="55" s="1"/>
  <c r="AD21" i="55" s="1"/>
  <c r="X21" i="55"/>
  <c r="Y21" i="55" s="1"/>
  <c r="Z21" i="55" s="1"/>
  <c r="T21" i="55"/>
  <c r="U21" i="55" s="1"/>
  <c r="V21" i="55" s="1"/>
  <c r="P21" i="55"/>
  <c r="Q21" i="55" s="1"/>
  <c r="R21" i="55" s="1"/>
  <c r="L21" i="55"/>
  <c r="M21" i="55" s="1"/>
  <c r="N21" i="55" s="1"/>
  <c r="D21" i="55"/>
  <c r="E21" i="55" s="1"/>
  <c r="F21" i="55" s="1"/>
  <c r="B35" i="55"/>
  <c r="B37" i="55" s="1"/>
  <c r="B39" i="55" s="1"/>
  <c r="B41" i="55" s="1"/>
  <c r="B43" i="55" s="1"/>
  <c r="B45" i="55" s="1"/>
  <c r="B47" i="55" s="1"/>
  <c r="B49" i="55" s="1"/>
  <c r="B51" i="55" s="1"/>
  <c r="B53" i="55" s="1"/>
  <c r="B55" i="55" s="1"/>
  <c r="B57" i="55" s="1"/>
  <c r="B59" i="55" s="1"/>
  <c r="B61" i="55" s="1"/>
  <c r="B63" i="55" s="1"/>
  <c r="B65" i="55" s="1"/>
  <c r="B67" i="55" s="1"/>
  <c r="B69" i="55" s="1"/>
  <c r="B71" i="55" s="1"/>
  <c r="B34" i="55"/>
  <c r="B36" i="55" s="1"/>
  <c r="B38" i="55" s="1"/>
  <c r="B40" i="55" s="1"/>
  <c r="B42" i="55" s="1"/>
  <c r="B44" i="55" s="1"/>
  <c r="B46" i="55" s="1"/>
  <c r="B48" i="55" s="1"/>
  <c r="B50" i="55" s="1"/>
  <c r="B52" i="55" s="1"/>
  <c r="B54" i="55" s="1"/>
  <c r="B56" i="55" s="1"/>
  <c r="B58" i="55" s="1"/>
  <c r="B60" i="55" s="1"/>
  <c r="B62" i="55" s="1"/>
  <c r="B64" i="55" s="1"/>
  <c r="B66" i="55" s="1"/>
  <c r="B68" i="55" s="1"/>
  <c r="B70" i="55" s="1"/>
  <c r="L16" i="55"/>
  <c r="L10" i="55"/>
  <c r="O25" i="55" s="1"/>
  <c r="L11" i="55"/>
  <c r="F111" i="64"/>
  <c r="C77" i="64"/>
  <c r="F77" i="64"/>
  <c r="C239" i="64"/>
  <c r="F239" i="64"/>
  <c r="O3" i="64"/>
  <c r="Q3" i="64"/>
  <c r="P3" i="64"/>
  <c r="N3" i="64"/>
  <c r="M3" i="64"/>
  <c r="K3" i="64"/>
  <c r="L3" i="64"/>
  <c r="J3" i="64"/>
  <c r="I3" i="64"/>
  <c r="H3" i="64"/>
  <c r="B245" i="64"/>
  <c r="B389" i="64" s="1"/>
  <c r="I408" i="64"/>
  <c r="G406" i="64"/>
  <c r="G354" i="64"/>
  <c r="G313" i="64"/>
  <c r="G323" i="64" s="1"/>
  <c r="B5" i="64"/>
  <c r="A6" i="64"/>
  <c r="C6" i="64"/>
  <c r="F6" i="64"/>
  <c r="C8" i="64"/>
  <c r="F8" i="64"/>
  <c r="C9" i="64"/>
  <c r="F9" i="64"/>
  <c r="C10" i="64"/>
  <c r="A12" i="64"/>
  <c r="B12" i="64"/>
  <c r="C18" i="64"/>
  <c r="C20" i="64"/>
  <c r="F20" i="64"/>
  <c r="C24" i="64"/>
  <c r="C26" i="64"/>
  <c r="C28" i="64"/>
  <c r="B29" i="64"/>
  <c r="C31" i="64"/>
  <c r="B32" i="64"/>
  <c r="A34" i="64"/>
  <c r="A35" i="64"/>
  <c r="C39" i="64"/>
  <c r="F39" i="64"/>
  <c r="C41" i="64"/>
  <c r="C42" i="64"/>
  <c r="C43" i="64"/>
  <c r="B47" i="64"/>
  <c r="B49" i="64"/>
  <c r="C51" i="64"/>
  <c r="F51" i="64"/>
  <c r="C53" i="64"/>
  <c r="F53" i="64"/>
  <c r="C57" i="64"/>
  <c r="C59" i="64"/>
  <c r="B61" i="64"/>
  <c r="B63" i="64"/>
  <c r="A65" i="64"/>
  <c r="B67" i="64"/>
  <c r="C68" i="64"/>
  <c r="F68" i="64"/>
  <c r="C69" i="64"/>
  <c r="F69" i="64"/>
  <c r="C70" i="64"/>
  <c r="C73" i="64"/>
  <c r="B76" i="64"/>
  <c r="C78" i="64"/>
  <c r="C79" i="64"/>
  <c r="B81" i="64"/>
  <c r="C83" i="64"/>
  <c r="C84" i="64"/>
  <c r="C85" i="64"/>
  <c r="F85" i="64"/>
  <c r="C86" i="64"/>
  <c r="B88" i="64"/>
  <c r="C89" i="64"/>
  <c r="C90" i="64"/>
  <c r="F90" i="64"/>
  <c r="C91" i="64"/>
  <c r="B93" i="64"/>
  <c r="C95" i="64"/>
  <c r="C96" i="64"/>
  <c r="B98" i="64"/>
  <c r="B100" i="64"/>
  <c r="A102" i="64"/>
  <c r="B104" i="64"/>
  <c r="C105" i="64"/>
  <c r="F105" i="64"/>
  <c r="C106" i="64"/>
  <c r="F106" i="64"/>
  <c r="C107" i="64"/>
  <c r="F107" i="64"/>
  <c r="C108" i="64"/>
  <c r="C112" i="64"/>
  <c r="F112" i="64"/>
  <c r="C113" i="64"/>
  <c r="F113" i="64"/>
  <c r="C115" i="64"/>
  <c r="F115" i="64"/>
  <c r="C117" i="64"/>
  <c r="C118" i="64"/>
  <c r="C119" i="64"/>
  <c r="C124" i="64"/>
  <c r="C126" i="64"/>
  <c r="F126" i="64"/>
  <c r="C128" i="64"/>
  <c r="C129" i="64"/>
  <c r="C130" i="64"/>
  <c r="C132" i="64"/>
  <c r="A134" i="64"/>
  <c r="B136" i="64"/>
  <c r="C137" i="64"/>
  <c r="F137" i="64"/>
  <c r="C139" i="64"/>
  <c r="F139" i="64"/>
  <c r="C141" i="64"/>
  <c r="C142" i="64"/>
  <c r="C143" i="64"/>
  <c r="C147" i="64"/>
  <c r="C148" i="64"/>
  <c r="C149" i="64"/>
  <c r="B152" i="64"/>
  <c r="A154" i="64"/>
  <c r="B156" i="64"/>
  <c r="F156" i="64"/>
  <c r="B158" i="64"/>
  <c r="A160" i="64"/>
  <c r="B162" i="64"/>
  <c r="C163" i="64"/>
  <c r="F163" i="64"/>
  <c r="C164" i="64"/>
  <c r="F164" i="64"/>
  <c r="C165" i="64"/>
  <c r="B167" i="64"/>
  <c r="E167" i="64"/>
  <c r="F167" i="64"/>
  <c r="B169" i="64"/>
  <c r="C170" i="64"/>
  <c r="F170" i="64"/>
  <c r="C171" i="64"/>
  <c r="E171" i="64"/>
  <c r="C172" i="64"/>
  <c r="C173" i="64"/>
  <c r="E173" i="64"/>
  <c r="F173" i="64"/>
  <c r="C174" i="64"/>
  <c r="B176" i="64"/>
  <c r="C177" i="64"/>
  <c r="F177" i="64"/>
  <c r="C178" i="64"/>
  <c r="F178" i="64"/>
  <c r="C179" i="64"/>
  <c r="E179" i="64"/>
  <c r="F179" i="64"/>
  <c r="C180" i="64"/>
  <c r="E180" i="64"/>
  <c r="C181" i="64"/>
  <c r="C182" i="64"/>
  <c r="F182" i="64"/>
  <c r="C183" i="64"/>
  <c r="C184" i="64"/>
  <c r="C186" i="64"/>
  <c r="D186" i="64"/>
  <c r="C187" i="64"/>
  <c r="D187" i="64"/>
  <c r="C188" i="64"/>
  <c r="D188" i="64"/>
  <c r="C190" i="64"/>
  <c r="D190" i="64"/>
  <c r="C191" i="64"/>
  <c r="D191" i="64"/>
  <c r="C192" i="64"/>
  <c r="D192" i="64"/>
  <c r="F192" i="64"/>
  <c r="C194" i="64"/>
  <c r="D194" i="64"/>
  <c r="C195" i="64"/>
  <c r="D195" i="64"/>
  <c r="C196" i="64"/>
  <c r="D196" i="64"/>
  <c r="B197" i="64"/>
  <c r="B199" i="64"/>
  <c r="A201" i="64"/>
  <c r="A203" i="64"/>
  <c r="B203" i="64"/>
  <c r="C204" i="64"/>
  <c r="F204" i="64"/>
  <c r="C206" i="64"/>
  <c r="D206" i="64"/>
  <c r="F206" i="64"/>
  <c r="C207" i="64"/>
  <c r="D207" i="64"/>
  <c r="C208" i="64"/>
  <c r="B210" i="64"/>
  <c r="C211" i="64"/>
  <c r="F211" i="64"/>
  <c r="C212" i="64"/>
  <c r="C213" i="64"/>
  <c r="C214" i="64"/>
  <c r="B218" i="64"/>
  <c r="D218" i="64"/>
  <c r="B220" i="64"/>
  <c r="A222" i="64"/>
  <c r="B224" i="64"/>
  <c r="C225" i="64"/>
  <c r="C226" i="64"/>
  <c r="C227" i="64"/>
  <c r="C229" i="64"/>
  <c r="C230" i="64"/>
  <c r="C231" i="64"/>
  <c r="C232" i="64"/>
  <c r="C233" i="64"/>
  <c r="C235" i="64"/>
  <c r="B237" i="64"/>
  <c r="C240" i="64"/>
  <c r="C241" i="64"/>
  <c r="C242" i="64"/>
  <c r="C243" i="64"/>
  <c r="C246" i="64"/>
  <c r="F246" i="64"/>
  <c r="C249" i="64"/>
  <c r="B251" i="64"/>
  <c r="C253" i="64"/>
  <c r="C254" i="64"/>
  <c r="C255" i="64"/>
  <c r="C256" i="64"/>
  <c r="B259" i="64"/>
  <c r="C260" i="64"/>
  <c r="C261" i="64"/>
  <c r="F261" i="64"/>
  <c r="C262" i="64"/>
  <c r="C264" i="64"/>
  <c r="C265" i="64"/>
  <c r="C267" i="64"/>
  <c r="C268" i="64"/>
  <c r="F268" i="64"/>
  <c r="C269" i="64"/>
  <c r="B271" i="64"/>
  <c r="C273" i="64"/>
  <c r="D273" i="64"/>
  <c r="C275" i="64"/>
  <c r="E214" i="64"/>
  <c r="A69" i="64"/>
  <c r="A70" i="64"/>
  <c r="F70" i="64"/>
  <c r="A104" i="64"/>
  <c r="F78" i="64"/>
  <c r="F142" i="64"/>
  <c r="A78" i="64"/>
  <c r="F214" i="64"/>
  <c r="F171" i="64"/>
  <c r="A268" i="64"/>
  <c r="F54" i="64"/>
  <c r="F238" i="64"/>
  <c r="F253" i="64"/>
  <c r="F79" i="64"/>
  <c r="A77" i="64"/>
  <c r="A79" i="64"/>
  <c r="A82" i="64"/>
  <c r="A83" i="64"/>
  <c r="A84" i="64"/>
  <c r="A85" i="64"/>
  <c r="A86" i="64"/>
  <c r="A89" i="64"/>
  <c r="A90" i="64"/>
  <c r="A91" i="64"/>
  <c r="A94" i="64"/>
  <c r="A374" i="64" s="1"/>
  <c r="A95" i="64"/>
  <c r="F96" i="64"/>
  <c r="A96" i="64"/>
  <c r="F98" i="64"/>
  <c r="F226" i="64"/>
  <c r="A98" i="64"/>
  <c r="F100" i="64"/>
  <c r="A100" i="64"/>
  <c r="F227" i="64"/>
  <c r="A105" i="64"/>
  <c r="A106" i="64"/>
  <c r="F108" i="64"/>
  <c r="A107" i="64"/>
  <c r="A108" i="64"/>
  <c r="A111" i="64"/>
  <c r="A112" i="64"/>
  <c r="A113" i="64"/>
  <c r="A114" i="64"/>
  <c r="A115" i="64"/>
  <c r="A116" i="64"/>
  <c r="F117" i="64"/>
  <c r="F119" i="64"/>
  <c r="A117" i="64"/>
  <c r="A118" i="64"/>
  <c r="A119" i="64"/>
  <c r="A122" i="64"/>
  <c r="F124" i="64"/>
  <c r="A123" i="64"/>
  <c r="A124" i="64"/>
  <c r="A126" i="64"/>
  <c r="F128" i="64"/>
  <c r="A127" i="64"/>
  <c r="A128" i="64"/>
  <c r="F130" i="64"/>
  <c r="A129" i="64"/>
  <c r="A130" i="64"/>
  <c r="F132" i="64"/>
  <c r="F229" i="64"/>
  <c r="F89" i="64"/>
  <c r="A132" i="64"/>
  <c r="A137" i="64"/>
  <c r="A139" i="64"/>
  <c r="F141" i="64"/>
  <c r="A140" i="64"/>
  <c r="F143" i="64"/>
  <c r="A141" i="64"/>
  <c r="A142" i="64"/>
  <c r="A143" i="64"/>
  <c r="A145" i="64"/>
  <c r="F147" i="64"/>
  <c r="A146" i="64"/>
  <c r="F149" i="64"/>
  <c r="A147" i="64"/>
  <c r="A148" i="64"/>
  <c r="A149" i="64"/>
  <c r="F152" i="64"/>
  <c r="F230" i="64"/>
  <c r="A152" i="64"/>
  <c r="A156" i="64"/>
  <c r="F158" i="64"/>
  <c r="A158" i="64"/>
  <c r="F231" i="64"/>
  <c r="A163" i="64"/>
  <c r="F165" i="64"/>
  <c r="A14" i="53"/>
  <c r="A164" i="64"/>
  <c r="A165" i="64"/>
  <c r="A167" i="64"/>
  <c r="A170" i="64"/>
  <c r="A171" i="64"/>
  <c r="A172" i="64"/>
  <c r="A173" i="64"/>
  <c r="F174" i="64"/>
  <c r="A174" i="64"/>
  <c r="A177" i="64"/>
  <c r="F183" i="64"/>
  <c r="A178" i="64"/>
  <c r="A179" i="64"/>
  <c r="A180" i="64"/>
  <c r="A18" i="53"/>
  <c r="F181" i="64"/>
  <c r="A181" i="64"/>
  <c r="F190" i="64"/>
  <c r="A182" i="64"/>
  <c r="F191" i="64"/>
  <c r="A183" i="64"/>
  <c r="F184" i="64"/>
  <c r="A184" i="64"/>
  <c r="F188" i="64"/>
  <c r="F187" i="64"/>
  <c r="A186" i="64"/>
  <c r="F186" i="64"/>
  <c r="A187" i="64"/>
  <c r="A188" i="64"/>
  <c r="A190" i="64"/>
  <c r="F194" i="64"/>
  <c r="A191" i="64"/>
  <c r="A192" i="64"/>
  <c r="F195" i="64"/>
  <c r="A194" i="64"/>
  <c r="F196" i="64"/>
  <c r="A195" i="64"/>
  <c r="A196" i="64"/>
  <c r="A197" i="64"/>
  <c r="F197" i="64"/>
  <c r="A199" i="64"/>
  <c r="F232" i="64"/>
  <c r="F199" i="64"/>
  <c r="A204" i="64"/>
  <c r="A205" i="64"/>
  <c r="A206" i="64"/>
  <c r="A207" i="64"/>
  <c r="F218" i="64"/>
  <c r="A208" i="64"/>
  <c r="F212" i="64"/>
  <c r="A211" i="64"/>
  <c r="A212" i="64"/>
  <c r="A213" i="64"/>
  <c r="A214" i="64"/>
  <c r="F220" i="64"/>
  <c r="A218" i="64"/>
  <c r="A220" i="64"/>
  <c r="F233" i="64"/>
  <c r="A225" i="64"/>
  <c r="A226" i="64"/>
  <c r="A227" i="64"/>
  <c r="A229" i="64"/>
  <c r="A230" i="64"/>
  <c r="A231" i="64"/>
  <c r="A232" i="64"/>
  <c r="A233" i="64"/>
  <c r="F235" i="64"/>
  <c r="A235" i="64"/>
  <c r="F242" i="64"/>
  <c r="A238" i="64"/>
  <c r="F240" i="64"/>
  <c r="A239" i="64"/>
  <c r="A240" i="64"/>
  <c r="F241" i="64"/>
  <c r="A241" i="64"/>
  <c r="A242" i="64"/>
  <c r="F243" i="64"/>
  <c r="A243" i="64"/>
  <c r="A246" i="64"/>
  <c r="A247" i="64"/>
  <c r="A390" i="64" s="1"/>
  <c r="F249" i="64"/>
  <c r="A249" i="64"/>
  <c r="F260" i="64"/>
  <c r="F252" i="64"/>
  <c r="F267" i="64"/>
  <c r="F254" i="64"/>
  <c r="A252" i="64"/>
  <c r="F256" i="64"/>
  <c r="F255" i="64"/>
  <c r="A253" i="64"/>
  <c r="A254" i="64"/>
  <c r="A255" i="64"/>
  <c r="B10" i="55"/>
  <c r="B16" i="55"/>
  <c r="A256" i="64"/>
  <c r="A260" i="64"/>
  <c r="F262" i="64"/>
  <c r="A261" i="64"/>
  <c r="A262" i="64"/>
  <c r="F264" i="64"/>
  <c r="A263" i="64"/>
  <c r="F265" i="64"/>
  <c r="A264" i="64"/>
  <c r="A265" i="64"/>
  <c r="B11" i="55"/>
  <c r="A267" i="64"/>
  <c r="F269" i="64"/>
  <c r="A269" i="64"/>
  <c r="F273" i="64"/>
  <c r="A272" i="64"/>
  <c r="F275" i="64"/>
  <c r="A275" i="64"/>
  <c r="A273" i="64"/>
  <c r="AV49" i="72"/>
  <c r="AV50" i="72" s="1"/>
  <c r="BH65" i="72"/>
  <c r="BH66" i="72" s="1"/>
  <c r="BH63" i="72"/>
  <c r="BH64" i="72" s="1"/>
  <c r="T44" i="55"/>
  <c r="T45" i="55" s="1"/>
  <c r="L48" i="55"/>
  <c r="L49" i="55" s="1"/>
  <c r="L56" i="55"/>
  <c r="L57" i="55" s="1"/>
  <c r="T66" i="55"/>
  <c r="T67" i="55" s="1"/>
  <c r="T56" i="55"/>
  <c r="T57" i="55" s="1"/>
  <c r="T64" i="55"/>
  <c r="T65" i="55" s="1"/>
  <c r="T50" i="55"/>
  <c r="T51" i="55" s="1"/>
  <c r="L36" i="55"/>
  <c r="L37" i="55"/>
  <c r="T68" i="55"/>
  <c r="T69" i="55" s="1"/>
  <c r="T42" i="55"/>
  <c r="T43" i="55" s="1"/>
  <c r="H64" i="55"/>
  <c r="H65" i="55" s="1"/>
  <c r="AF66" i="55"/>
  <c r="AF67" i="55" s="1"/>
  <c r="T60" i="55"/>
  <c r="T61" i="55" s="1"/>
  <c r="AJ58" i="55"/>
  <c r="AJ59" i="55"/>
  <c r="T54" i="55"/>
  <c r="T55" i="55" s="1"/>
  <c r="L60" i="55"/>
  <c r="L61" i="55" s="1"/>
  <c r="L38" i="55"/>
  <c r="L39" i="55" s="1"/>
  <c r="AJ66" i="55"/>
  <c r="AJ67" i="55" s="1"/>
  <c r="AJ70" i="55"/>
  <c r="AJ71" i="55" s="1"/>
  <c r="AJ60" i="55"/>
  <c r="AJ61" i="55" s="1"/>
  <c r="AJ54" i="55"/>
  <c r="AJ55" i="55" s="1"/>
  <c r="AJ52" i="55"/>
  <c r="AJ53" i="55" s="1"/>
  <c r="AJ44" i="55"/>
  <c r="AJ45" i="55" s="1"/>
  <c r="H56" i="55"/>
  <c r="H57" i="55" s="1"/>
  <c r="FI57" i="72"/>
  <c r="FI58" i="72" s="1"/>
  <c r="P52" i="55"/>
  <c r="P53" i="55" s="1"/>
  <c r="AB66" i="55"/>
  <c r="AB67" i="55" s="1"/>
  <c r="BH49" i="72"/>
  <c r="BH50" i="72" s="1"/>
  <c r="GK58" i="72"/>
  <c r="GO77" i="72"/>
  <c r="GO78" i="72" s="1"/>
  <c r="HY61" i="72"/>
  <c r="HY62" i="72" s="1"/>
  <c r="AJ71" i="72" l="1"/>
  <c r="AJ72" i="72" s="1"/>
  <c r="AJ117" i="72"/>
  <c r="AJ118" i="72" s="1"/>
  <c r="AB69" i="72"/>
  <c r="AB70" i="72" s="1"/>
  <c r="AJ113" i="72"/>
  <c r="AJ114" i="72" s="1"/>
  <c r="AJ105" i="72"/>
  <c r="AJ106" i="72" s="1"/>
  <c r="CB57" i="72"/>
  <c r="CB58" i="72" s="1"/>
  <c r="CB49" i="72"/>
  <c r="CB137" i="72"/>
  <c r="CB113" i="72"/>
  <c r="CB114" i="72" s="1"/>
  <c r="CB91" i="72"/>
  <c r="CB92" i="72" s="1"/>
  <c r="D75" i="72"/>
  <c r="D76" i="72" s="1"/>
  <c r="BX87" i="72"/>
  <c r="BX88" i="72" s="1"/>
  <c r="BX137" i="72"/>
  <c r="BX49" i="72"/>
  <c r="CV123" i="72"/>
  <c r="CV124" i="72" s="1"/>
  <c r="BX111" i="72"/>
  <c r="BX112" i="72" s="1"/>
  <c r="BX69" i="72"/>
  <c r="BX70" i="72" s="1"/>
  <c r="GG59" i="72"/>
  <c r="GG60" i="72" s="1"/>
  <c r="GG57" i="72"/>
  <c r="CJ75" i="72"/>
  <c r="CJ76" i="72" s="1"/>
  <c r="CJ139" i="72"/>
  <c r="CJ51" i="72"/>
  <c r="CB133" i="72"/>
  <c r="CB134" i="72" s="1"/>
  <c r="AJ111" i="72"/>
  <c r="AJ112" i="72" s="1"/>
  <c r="AJ87" i="72"/>
  <c r="AJ88" i="72" s="1"/>
  <c r="AB73" i="72"/>
  <c r="AB74" i="72" s="1"/>
  <c r="AB58" i="55"/>
  <c r="AB59" i="55" s="1"/>
  <c r="AN107" i="72"/>
  <c r="AN108" i="72" s="1"/>
  <c r="AB44" i="55"/>
  <c r="AB45" i="55" s="1"/>
  <c r="L64" i="55"/>
  <c r="L65" i="55" s="1"/>
  <c r="AF54" i="55"/>
  <c r="AF55" i="55" s="1"/>
  <c r="AF60" i="55"/>
  <c r="AF61" i="55" s="1"/>
  <c r="L66" i="55"/>
  <c r="L67" i="55" s="1"/>
  <c r="BH73" i="72"/>
  <c r="BH74" i="72" s="1"/>
  <c r="L50" i="55"/>
  <c r="L51" i="55" s="1"/>
  <c r="D113" i="72"/>
  <c r="D114" i="72" s="1"/>
  <c r="D107" i="72"/>
  <c r="D108" i="72" s="1"/>
  <c r="D99" i="72"/>
  <c r="D100" i="72" s="1"/>
  <c r="D91" i="72"/>
  <c r="D92" i="72" s="1"/>
  <c r="CB67" i="72"/>
  <c r="CB68" i="72" s="1"/>
  <c r="D119" i="72"/>
  <c r="D120" i="72" s="1"/>
  <c r="P50" i="55"/>
  <c r="P51" i="55" s="1"/>
  <c r="L34" i="55"/>
  <c r="L35" i="55" s="1"/>
  <c r="L68" i="55"/>
  <c r="L69" i="55" s="1"/>
  <c r="AF68" i="55"/>
  <c r="AF69" i="55" s="1"/>
  <c r="L70" i="55"/>
  <c r="L71" i="55" s="1"/>
  <c r="L54" i="55"/>
  <c r="L55" i="55" s="1"/>
  <c r="CV135" i="72"/>
  <c r="CV136" i="72" s="1"/>
  <c r="D129" i="72"/>
  <c r="D130" i="72" s="1"/>
  <c r="D125" i="72"/>
  <c r="D126" i="72" s="1"/>
  <c r="D89" i="72"/>
  <c r="D90" i="72" s="1"/>
  <c r="I246" i="93"/>
  <c r="I250" i="93" s="1"/>
  <c r="I87" i="93"/>
  <c r="I91" i="93" s="1"/>
  <c r="I219" i="93"/>
  <c r="I223" i="93" s="1"/>
  <c r="I14" i="93" s="1"/>
  <c r="I60" i="93"/>
  <c r="I64" i="93" s="1"/>
  <c r="I11" i="93" s="1"/>
  <c r="I309" i="93"/>
  <c r="I313" i="93" s="1"/>
  <c r="I155" i="93"/>
  <c r="I159" i="93" s="1"/>
  <c r="I289" i="93"/>
  <c r="I293" i="93" s="1"/>
  <c r="I15" i="93" s="1"/>
  <c r="I131" i="93"/>
  <c r="I135" i="93" s="1"/>
  <c r="I13" i="93" s="1"/>
  <c r="T159" i="65"/>
  <c r="L258" i="65"/>
  <c r="D14" i="85"/>
  <c r="G14" i="85" s="1"/>
  <c r="D15" i="85"/>
  <c r="G15" i="85" s="1"/>
  <c r="D8" i="85"/>
  <c r="G8" i="85" s="1"/>
  <c r="G10" i="85" s="1"/>
  <c r="D16" i="85"/>
  <c r="G16" i="85" s="1"/>
  <c r="T38" i="55"/>
  <c r="T39" i="55" s="1"/>
  <c r="X44" i="55"/>
  <c r="X45" i="55" s="1"/>
  <c r="P42" i="55"/>
  <c r="P43" i="55" s="1"/>
  <c r="P44" i="55"/>
  <c r="P45" i="55" s="1"/>
  <c r="H44" i="55"/>
  <c r="H45" i="55" s="1"/>
  <c r="H46" i="55"/>
  <c r="H47" i="55" s="1"/>
  <c r="H38" i="55"/>
  <c r="H39" i="55" s="1"/>
  <c r="X42" i="55"/>
  <c r="X43" i="55" s="1"/>
  <c r="D59" i="72"/>
  <c r="D60" i="72" s="1"/>
  <c r="H52" i="55"/>
  <c r="H53" i="55" s="1"/>
  <c r="X66" i="55"/>
  <c r="X67" i="55" s="1"/>
  <c r="AB46" i="55"/>
  <c r="AB47" i="55" s="1"/>
  <c r="H68" i="55"/>
  <c r="H69" i="55" s="1"/>
  <c r="D42" i="55"/>
  <c r="D43" i="55" s="1"/>
  <c r="X48" i="55"/>
  <c r="X49" i="55" s="1"/>
  <c r="GO57" i="72"/>
  <c r="GO58" i="72" s="1"/>
  <c r="GP58" i="72" s="1"/>
  <c r="GN59" i="72" s="1"/>
  <c r="H127" i="72"/>
  <c r="H128" i="72" s="1"/>
  <c r="L81" i="72"/>
  <c r="L82" i="72" s="1"/>
  <c r="H240" i="48"/>
  <c r="AB39" i="55"/>
  <c r="AC39" i="55" s="1"/>
  <c r="AA40" i="55" s="1"/>
  <c r="AC38" i="55"/>
  <c r="AB54" i="55"/>
  <c r="AB55" i="55" s="1"/>
  <c r="AB68" i="55"/>
  <c r="AB69" i="55" s="1"/>
  <c r="H34" i="55"/>
  <c r="H35" i="55" s="1"/>
  <c r="AV73" i="72"/>
  <c r="AV74" i="72" s="1"/>
  <c r="L107" i="72"/>
  <c r="L108" i="72" s="1"/>
  <c r="AN103" i="72"/>
  <c r="AN104" i="72" s="1"/>
  <c r="L71" i="72"/>
  <c r="L72" i="72" s="1"/>
  <c r="AK40" i="55"/>
  <c r="AB52" i="55"/>
  <c r="AB53" i="55" s="1"/>
  <c r="AB40" i="55"/>
  <c r="AB41" i="55" s="1"/>
  <c r="AB70" i="55"/>
  <c r="AB71" i="55" s="1"/>
  <c r="AB56" i="55"/>
  <c r="AB57" i="55" s="1"/>
  <c r="H42" i="55"/>
  <c r="H43" i="55" s="1"/>
  <c r="AB42" i="55"/>
  <c r="AB43" i="55" s="1"/>
  <c r="T48" i="55"/>
  <c r="T49" i="55" s="1"/>
  <c r="AB64" i="55"/>
  <c r="AB65" i="55" s="1"/>
  <c r="T36" i="55"/>
  <c r="T62" i="55"/>
  <c r="T63" i="55" s="1"/>
  <c r="H50" i="55"/>
  <c r="H51" i="55" s="1"/>
  <c r="AF50" i="55"/>
  <c r="AF51" i="55" s="1"/>
  <c r="BP53" i="72"/>
  <c r="BP54" i="72" s="1"/>
  <c r="BL57" i="72"/>
  <c r="BL58" i="72" s="1"/>
  <c r="AV47" i="72"/>
  <c r="AV48" i="72" s="1"/>
  <c r="AV59" i="72"/>
  <c r="AV60" i="72" s="1"/>
  <c r="H36" i="55"/>
  <c r="H37" i="55" s="1"/>
  <c r="T58" i="55"/>
  <c r="T59" i="55" s="1"/>
  <c r="L117" i="72"/>
  <c r="L118" i="72" s="1"/>
  <c r="L109" i="72"/>
  <c r="L110" i="72" s="1"/>
  <c r="CV101" i="72"/>
  <c r="CV102" i="72" s="1"/>
  <c r="H99" i="72"/>
  <c r="H100" i="72" s="1"/>
  <c r="L83" i="72"/>
  <c r="L84" i="72" s="1"/>
  <c r="CV65" i="72"/>
  <c r="CV66" i="72" s="1"/>
  <c r="H70" i="55"/>
  <c r="H71" i="55" s="1"/>
  <c r="AB48" i="55"/>
  <c r="AB49" i="55" s="1"/>
  <c r="H58" i="55"/>
  <c r="H59" i="55" s="1"/>
  <c r="M34" i="55"/>
  <c r="AN123" i="72"/>
  <c r="AN124" i="72" s="1"/>
  <c r="L111" i="72"/>
  <c r="L112" i="72" s="1"/>
  <c r="H66" i="55"/>
  <c r="H67" i="55" s="1"/>
  <c r="FQ55" i="72"/>
  <c r="FQ56" i="72" s="1"/>
  <c r="AB62" i="55"/>
  <c r="AB63" i="55" s="1"/>
  <c r="AB60" i="55"/>
  <c r="AB61" i="55" s="1"/>
  <c r="H54" i="55"/>
  <c r="H55" i="55" s="1"/>
  <c r="H60" i="55"/>
  <c r="H61" i="55" s="1"/>
  <c r="AB50" i="55"/>
  <c r="AB51" i="55" s="1"/>
  <c r="H40" i="55"/>
  <c r="H41" i="55" s="1"/>
  <c r="H48" i="55"/>
  <c r="H49" i="55" s="1"/>
  <c r="T46" i="55"/>
  <c r="T47" i="55" s="1"/>
  <c r="T52" i="55"/>
  <c r="T53" i="55" s="1"/>
  <c r="AF40" i="55"/>
  <c r="AG40" i="55" s="1"/>
  <c r="T70" i="55"/>
  <c r="T71" i="55" s="1"/>
  <c r="AV57" i="72"/>
  <c r="AV58" i="72" s="1"/>
  <c r="AV71" i="72"/>
  <c r="AV72" i="72" s="1"/>
  <c r="AV41" i="72"/>
  <c r="AV42" i="72" s="1"/>
  <c r="AW42" i="72" s="1"/>
  <c r="CV141" i="72"/>
  <c r="CV142" i="72" s="1"/>
  <c r="L127" i="72"/>
  <c r="L128" i="72" s="1"/>
  <c r="CV121" i="72"/>
  <c r="CV122" i="72" s="1"/>
  <c r="H117" i="72"/>
  <c r="H118" i="72" s="1"/>
  <c r="CV107" i="72"/>
  <c r="CV108" i="72" s="1"/>
  <c r="H107" i="72"/>
  <c r="H108" i="72" s="1"/>
  <c r="L89" i="72"/>
  <c r="L90" i="72" s="1"/>
  <c r="H73" i="72"/>
  <c r="H74" i="72" s="1"/>
  <c r="H250" i="48"/>
  <c r="H236" i="48"/>
  <c r="AI43" i="55"/>
  <c r="BD67" i="72"/>
  <c r="BD68" i="72" s="1"/>
  <c r="BD55" i="72"/>
  <c r="BD56" i="72" s="1"/>
  <c r="X38" i="55"/>
  <c r="X62" i="55"/>
  <c r="X63" i="55" s="1"/>
  <c r="X52" i="55"/>
  <c r="X53" i="55" s="1"/>
  <c r="X68" i="55"/>
  <c r="X69" i="55" s="1"/>
  <c r="X50" i="55"/>
  <c r="X51" i="55" s="1"/>
  <c r="X40" i="55"/>
  <c r="X41" i="55" s="1"/>
  <c r="X56" i="55"/>
  <c r="X57" i="55" s="1"/>
  <c r="X58" i="55"/>
  <c r="X59" i="55" s="1"/>
  <c r="CB129" i="72"/>
  <c r="CB130" i="72" s="1"/>
  <c r="AJ50" i="55"/>
  <c r="AJ51" i="55" s="1"/>
  <c r="X54" i="55"/>
  <c r="X55" i="55" s="1"/>
  <c r="L46" i="55"/>
  <c r="L47" i="55" s="1"/>
  <c r="L40" i="55"/>
  <c r="L41" i="55" s="1"/>
  <c r="L44" i="55"/>
  <c r="L45" i="55" s="1"/>
  <c r="L52" i="55"/>
  <c r="L53" i="55" s="1"/>
  <c r="L58" i="55"/>
  <c r="L59" i="55" s="1"/>
  <c r="L62" i="55"/>
  <c r="L63" i="55" s="1"/>
  <c r="CB107" i="72"/>
  <c r="CB108" i="72" s="1"/>
  <c r="CB97" i="72"/>
  <c r="CB98" i="72" s="1"/>
  <c r="CB95" i="72"/>
  <c r="CB96" i="72" s="1"/>
  <c r="CB85" i="72"/>
  <c r="CB86" i="72" s="1"/>
  <c r="CB77" i="72"/>
  <c r="CB78" i="72" s="1"/>
  <c r="CB65" i="72"/>
  <c r="CB66" i="72" s="1"/>
  <c r="AJ53" i="72"/>
  <c r="AJ54" i="72" s="1"/>
  <c r="AJ55" i="72"/>
  <c r="AJ56" i="72" s="1"/>
  <c r="AJ75" i="72"/>
  <c r="AJ76" i="72" s="1"/>
  <c r="AJ89" i="72"/>
  <c r="AJ90" i="72" s="1"/>
  <c r="AJ127" i="72"/>
  <c r="AJ128" i="72" s="1"/>
  <c r="AJ129" i="72"/>
  <c r="AJ130" i="72" s="1"/>
  <c r="AJ61" i="72"/>
  <c r="AJ62" i="72" s="1"/>
  <c r="AJ67" i="72"/>
  <c r="AJ68" i="72" s="1"/>
  <c r="AJ77" i="72"/>
  <c r="AJ78" i="72" s="1"/>
  <c r="AJ83" i="72"/>
  <c r="AJ84" i="72" s="1"/>
  <c r="AJ85" i="72"/>
  <c r="AJ86" i="72" s="1"/>
  <c r="AJ91" i="72"/>
  <c r="AJ92" i="72" s="1"/>
  <c r="AJ95" i="72"/>
  <c r="AJ96" i="72" s="1"/>
  <c r="AJ103" i="72"/>
  <c r="AJ104" i="72" s="1"/>
  <c r="AJ107" i="72"/>
  <c r="AJ108" i="72" s="1"/>
  <c r="AJ115" i="72"/>
  <c r="AJ116" i="72" s="1"/>
  <c r="D49" i="72"/>
  <c r="D50" i="72" s="1"/>
  <c r="D53" i="72"/>
  <c r="D54" i="72" s="1"/>
  <c r="D65" i="72"/>
  <c r="D66" i="72" s="1"/>
  <c r="D67" i="72"/>
  <c r="D68" i="72" s="1"/>
  <c r="D69" i="72"/>
  <c r="D70" i="72" s="1"/>
  <c r="D77" i="72"/>
  <c r="D78" i="72" s="1"/>
  <c r="D103" i="72"/>
  <c r="D104" i="72" s="1"/>
  <c r="D105" i="72"/>
  <c r="D106" i="72" s="1"/>
  <c r="D115" i="72"/>
  <c r="D116" i="72" s="1"/>
  <c r="D121" i="72"/>
  <c r="D122" i="72" s="1"/>
  <c r="D123" i="72"/>
  <c r="D124" i="72" s="1"/>
  <c r="D57" i="72"/>
  <c r="D58" i="72" s="1"/>
  <c r="D63" i="72"/>
  <c r="D64" i="72" s="1"/>
  <c r="D71" i="72"/>
  <c r="D72" i="72" s="1"/>
  <c r="D111" i="72"/>
  <c r="D112" i="72" s="1"/>
  <c r="D117" i="72"/>
  <c r="D118" i="72" s="1"/>
  <c r="D127" i="72"/>
  <c r="D128" i="72" s="1"/>
  <c r="P95" i="72"/>
  <c r="P96" i="72" s="1"/>
  <c r="P131" i="72"/>
  <c r="P132" i="72" s="1"/>
  <c r="P75" i="72"/>
  <c r="P76" i="72" s="1"/>
  <c r="FE55" i="72"/>
  <c r="FE56" i="72" s="1"/>
  <c r="FE59" i="72"/>
  <c r="FE60" i="72" s="1"/>
  <c r="CF119" i="72"/>
  <c r="CF120" i="72" s="1"/>
  <c r="CF79" i="72"/>
  <c r="CF80" i="72" s="1"/>
  <c r="CF97" i="72"/>
  <c r="CF98" i="72" s="1"/>
  <c r="CF107" i="72"/>
  <c r="CF108" i="72" s="1"/>
  <c r="CF121" i="72"/>
  <c r="CF122" i="72" s="1"/>
  <c r="CB138" i="72"/>
  <c r="CB50" i="72"/>
  <c r="CB61" i="72"/>
  <c r="CB62" i="72" s="1"/>
  <c r="CB69" i="72"/>
  <c r="CB70" i="72" s="1"/>
  <c r="CB71" i="72"/>
  <c r="CB72" i="72" s="1"/>
  <c r="CB73" i="72"/>
  <c r="CB74" i="72" s="1"/>
  <c r="CB87" i="72"/>
  <c r="CB88" i="72" s="1"/>
  <c r="CB93" i="72"/>
  <c r="CB94" i="72" s="1"/>
  <c r="CB109" i="72"/>
  <c r="CB110" i="72" s="1"/>
  <c r="CB121" i="72"/>
  <c r="CB122" i="72" s="1"/>
  <c r="CB123" i="72"/>
  <c r="CB124" i="72" s="1"/>
  <c r="CB131" i="72"/>
  <c r="CB132" i="72" s="1"/>
  <c r="CB135" i="72"/>
  <c r="CB136" i="72" s="1"/>
  <c r="CB53" i="72"/>
  <c r="CB54" i="72" s="1"/>
  <c r="CB75" i="72"/>
  <c r="CB76" i="72" s="1"/>
  <c r="CB81" i="72"/>
  <c r="CB82" i="72" s="1"/>
  <c r="CB89" i="72"/>
  <c r="CB90" i="72" s="1"/>
  <c r="CB99" i="72"/>
  <c r="CB100" i="72" s="1"/>
  <c r="CB101" i="72"/>
  <c r="CB102" i="72" s="1"/>
  <c r="CB111" i="72"/>
  <c r="CB112" i="72" s="1"/>
  <c r="CB117" i="72"/>
  <c r="CB118" i="72" s="1"/>
  <c r="CB127" i="72"/>
  <c r="CB128" i="72" s="1"/>
  <c r="X83" i="72"/>
  <c r="X84" i="72" s="1"/>
  <c r="X97" i="72"/>
  <c r="X98" i="72" s="1"/>
  <c r="X101" i="72"/>
  <c r="X102" i="72" s="1"/>
  <c r="X107" i="72"/>
  <c r="X108" i="72" s="1"/>
  <c r="X79" i="72"/>
  <c r="X80" i="72" s="1"/>
  <c r="X105" i="72"/>
  <c r="X106" i="72" s="1"/>
  <c r="X113" i="72"/>
  <c r="X114" i="72" s="1"/>
  <c r="X119" i="72"/>
  <c r="X120" i="72" s="1"/>
  <c r="X121" i="72"/>
  <c r="X122" i="72" s="1"/>
  <c r="X131" i="72"/>
  <c r="X132" i="72" s="1"/>
  <c r="I35" i="55"/>
  <c r="G36" i="55" s="1"/>
  <c r="CB103" i="72"/>
  <c r="CB104" i="72" s="1"/>
  <c r="CF85" i="72"/>
  <c r="CF86" i="72" s="1"/>
  <c r="CB83" i="72"/>
  <c r="CB84" i="72" s="1"/>
  <c r="CB63" i="72"/>
  <c r="CB64" i="72" s="1"/>
  <c r="G44" i="72"/>
  <c r="I44" i="72" s="1"/>
  <c r="G45" i="72" s="1"/>
  <c r="G46" i="72" s="1"/>
  <c r="I43" i="72"/>
  <c r="I34" i="55"/>
  <c r="AJ46" i="55"/>
  <c r="AJ47" i="55" s="1"/>
  <c r="AJ64" i="55"/>
  <c r="AJ65" i="55" s="1"/>
  <c r="D70" i="55"/>
  <c r="D71" i="55" s="1"/>
  <c r="E71" i="55" s="1"/>
  <c r="X64" i="55"/>
  <c r="X65" i="55" s="1"/>
  <c r="AJ48" i="55"/>
  <c r="AJ49" i="55" s="1"/>
  <c r="AJ56" i="55"/>
  <c r="AJ57" i="55" s="1"/>
  <c r="AJ68" i="55"/>
  <c r="AJ69" i="55" s="1"/>
  <c r="AJ42" i="55"/>
  <c r="AJ43" i="55" s="1"/>
  <c r="AF41" i="55"/>
  <c r="AG41" i="55" s="1"/>
  <c r="AE42" i="55" s="1"/>
  <c r="AE43" i="55" s="1"/>
  <c r="AG43" i="55" s="1"/>
  <c r="AE44" i="55" s="1"/>
  <c r="AE45" i="55" s="1"/>
  <c r="AJ62" i="55"/>
  <c r="AJ63" i="55" s="1"/>
  <c r="X60" i="55"/>
  <c r="X61" i="55" s="1"/>
  <c r="X70" i="55"/>
  <c r="X71" i="55" s="1"/>
  <c r="M35" i="55"/>
  <c r="K36" i="55" s="1"/>
  <c r="K37" i="55" s="1"/>
  <c r="M37" i="55" s="1"/>
  <c r="K38" i="55" s="1"/>
  <c r="AZ75" i="72"/>
  <c r="AZ76" i="72" s="1"/>
  <c r="AZ61" i="72"/>
  <c r="AZ62" i="72" s="1"/>
  <c r="AZ69" i="72"/>
  <c r="AZ70" i="72" s="1"/>
  <c r="CB125" i="72"/>
  <c r="CB126" i="72" s="1"/>
  <c r="CB119" i="72"/>
  <c r="CB120" i="72" s="1"/>
  <c r="CB115" i="72"/>
  <c r="CB116" i="72" s="1"/>
  <c r="X109" i="72"/>
  <c r="X110" i="72" s="1"/>
  <c r="CB105" i="72"/>
  <c r="CB106" i="72" s="1"/>
  <c r="AJ99" i="72"/>
  <c r="AJ100" i="72" s="1"/>
  <c r="AJ97" i="72"/>
  <c r="AJ98" i="72" s="1"/>
  <c r="D93" i="72"/>
  <c r="D94" i="72" s="1"/>
  <c r="D83" i="72"/>
  <c r="D84" i="72" s="1"/>
  <c r="CB79" i="72"/>
  <c r="CB80" i="72" s="1"/>
  <c r="AJ73" i="72"/>
  <c r="AJ74" i="72" s="1"/>
  <c r="CB55" i="72"/>
  <c r="CB56" i="72" s="1"/>
  <c r="AN65" i="72"/>
  <c r="AN66" i="72" s="1"/>
  <c r="AN99" i="72"/>
  <c r="AN100" i="72" s="1"/>
  <c r="AN117" i="72"/>
  <c r="AN118" i="72" s="1"/>
  <c r="AN129" i="72"/>
  <c r="AN130" i="72" s="1"/>
  <c r="L55" i="72"/>
  <c r="L56" i="72" s="1"/>
  <c r="L43" i="72"/>
  <c r="L44" i="72" s="1"/>
  <c r="L79" i="72"/>
  <c r="L80" i="72" s="1"/>
  <c r="L91" i="72"/>
  <c r="L92" i="72" s="1"/>
  <c r="L113" i="72"/>
  <c r="L114" i="72" s="1"/>
  <c r="L119" i="72"/>
  <c r="L120" i="72" s="1"/>
  <c r="L125" i="72"/>
  <c r="L126" i="72" s="1"/>
  <c r="L123" i="72"/>
  <c r="L124" i="72" s="1"/>
  <c r="DO134" i="72"/>
  <c r="DQ134" i="72" s="1"/>
  <c r="DO135" i="72" s="1"/>
  <c r="DQ133" i="72"/>
  <c r="E239" i="64"/>
  <c r="E94" i="64"/>
  <c r="F95" i="64"/>
  <c r="F10" i="64"/>
  <c r="F137" i="65"/>
  <c r="E8" i="65"/>
  <c r="E390" i="64"/>
  <c r="C8" i="65"/>
  <c r="C374" i="64"/>
  <c r="G372" i="64" s="1"/>
  <c r="E59" i="65"/>
  <c r="C17" i="65"/>
  <c r="EA111" i="72"/>
  <c r="DY107" i="72"/>
  <c r="DW108" i="72"/>
  <c r="DY108" i="72" s="1"/>
  <c r="DS110" i="72"/>
  <c r="DU110" i="72" s="1"/>
  <c r="DU109" i="72"/>
  <c r="GG61" i="72"/>
  <c r="GG62" i="72" s="1"/>
  <c r="GG63" i="72" s="1"/>
  <c r="GG65" i="72" s="1"/>
  <c r="GG66" i="72" s="1"/>
  <c r="GG67" i="72" s="1"/>
  <c r="GG68" i="72" s="1"/>
  <c r="GG69" i="72" s="1"/>
  <c r="GG70" i="72" s="1"/>
  <c r="GG71" i="72" s="1"/>
  <c r="GG72" i="72" s="1"/>
  <c r="GG73" i="72" s="1"/>
  <c r="GG74" i="72" s="1"/>
  <c r="GG75" i="72" s="1"/>
  <c r="GG76" i="72" s="1"/>
  <c r="BL53" i="72"/>
  <c r="BL54" i="72" s="1"/>
  <c r="BL55" i="72"/>
  <c r="BL56" i="72" s="1"/>
  <c r="BL45" i="72"/>
  <c r="AZ73" i="72"/>
  <c r="AZ74" i="72" s="1"/>
  <c r="BL59" i="72"/>
  <c r="BL60" i="72" s="1"/>
  <c r="BL75" i="72"/>
  <c r="BL76" i="72" s="1"/>
  <c r="GG58" i="72"/>
  <c r="CV143" i="72"/>
  <c r="CV144" i="72" s="1"/>
  <c r="CV131" i="72"/>
  <c r="CV132" i="72" s="1"/>
  <c r="H129" i="72"/>
  <c r="H130" i="72" s="1"/>
  <c r="CV125" i="72"/>
  <c r="CV126" i="72" s="1"/>
  <c r="H121" i="72"/>
  <c r="H122" i="72" s="1"/>
  <c r="H119" i="72"/>
  <c r="H120" i="72" s="1"/>
  <c r="H115" i="72"/>
  <c r="H116" i="72" s="1"/>
  <c r="H113" i="72"/>
  <c r="H114" i="72" s="1"/>
  <c r="CV111" i="72"/>
  <c r="CV112" i="72" s="1"/>
  <c r="CV109" i="72"/>
  <c r="CV110" i="72" s="1"/>
  <c r="H109" i="72"/>
  <c r="H110" i="72" s="1"/>
  <c r="H105" i="72"/>
  <c r="H106" i="72" s="1"/>
  <c r="CV99" i="72"/>
  <c r="CV100" i="72" s="1"/>
  <c r="H91" i="72"/>
  <c r="H92" i="72" s="1"/>
  <c r="H89" i="72"/>
  <c r="H90" i="72" s="1"/>
  <c r="P85" i="72"/>
  <c r="P86" i="72" s="1"/>
  <c r="H75" i="72"/>
  <c r="H76" i="72" s="1"/>
  <c r="CJ69" i="72"/>
  <c r="CJ70" i="72" s="1"/>
  <c r="CV67" i="72"/>
  <c r="CV68" i="72" s="1"/>
  <c r="P67" i="72"/>
  <c r="P68" i="72" s="1"/>
  <c r="P63" i="72"/>
  <c r="P64" i="72" s="1"/>
  <c r="AE31" i="72"/>
  <c r="AF93" i="72" s="1"/>
  <c r="AF94" i="72" s="1"/>
  <c r="H51" i="72"/>
  <c r="H52" i="72" s="1"/>
  <c r="P49" i="72"/>
  <c r="P50" i="72" s="1"/>
  <c r="BL65" i="72"/>
  <c r="BL66" i="72" s="1"/>
  <c r="BL49" i="72"/>
  <c r="BL50" i="72" s="1"/>
  <c r="BL61" i="72"/>
  <c r="BL62" i="72" s="1"/>
  <c r="BL67" i="72"/>
  <c r="BL68" i="72" s="1"/>
  <c r="BL73" i="72"/>
  <c r="BL74" i="72" s="1"/>
  <c r="CV147" i="72"/>
  <c r="CV148" i="72" s="1"/>
  <c r="CV139" i="72"/>
  <c r="CV140" i="72" s="1"/>
  <c r="P127" i="72"/>
  <c r="P128" i="72" s="1"/>
  <c r="H125" i="72"/>
  <c r="H126" i="72" s="1"/>
  <c r="CV119" i="72"/>
  <c r="CV120" i="72" s="1"/>
  <c r="CV113" i="72"/>
  <c r="CV114" i="72" s="1"/>
  <c r="H111" i="72"/>
  <c r="H112" i="72" s="1"/>
  <c r="CV103" i="72"/>
  <c r="CV104" i="72" s="1"/>
  <c r="H101" i="72"/>
  <c r="H102" i="72" s="1"/>
  <c r="H97" i="72"/>
  <c r="H98" i="72" s="1"/>
  <c r="H95" i="72"/>
  <c r="H96" i="72" s="1"/>
  <c r="CJ89" i="72"/>
  <c r="CJ90" i="72" s="1"/>
  <c r="CJ79" i="72"/>
  <c r="CJ80" i="72" s="1"/>
  <c r="P73" i="72"/>
  <c r="P74" i="72" s="1"/>
  <c r="H69" i="72"/>
  <c r="H70" i="72" s="1"/>
  <c r="AN59" i="72"/>
  <c r="AN60" i="72" s="1"/>
  <c r="H59" i="72"/>
  <c r="H60" i="72" s="1"/>
  <c r="BL51" i="72"/>
  <c r="BL52" i="72" s="1"/>
  <c r="BL71" i="72"/>
  <c r="BL72" i="72" s="1"/>
  <c r="AZ51" i="72"/>
  <c r="AZ52" i="72" s="1"/>
  <c r="AZ47" i="72"/>
  <c r="AZ48" i="72" s="1"/>
  <c r="BL47" i="72"/>
  <c r="BL48" i="72" s="1"/>
  <c r="BL69" i="72"/>
  <c r="BL70" i="72" s="1"/>
  <c r="CV145" i="72"/>
  <c r="CV146" i="72" s="1"/>
  <c r="CV137" i="72"/>
  <c r="CV138" i="72" s="1"/>
  <c r="CV133" i="72"/>
  <c r="CV134" i="72" s="1"/>
  <c r="CV129" i="72"/>
  <c r="CV130" i="72" s="1"/>
  <c r="CV127" i="72"/>
  <c r="CV128" i="72" s="1"/>
  <c r="P125" i="72"/>
  <c r="P126" i="72" s="1"/>
  <c r="H123" i="72"/>
  <c r="H124" i="72" s="1"/>
  <c r="CV117" i="72"/>
  <c r="CV118" i="72" s="1"/>
  <c r="CV115" i="72"/>
  <c r="CV116" i="72" s="1"/>
  <c r="CV105" i="72"/>
  <c r="CV106" i="72" s="1"/>
  <c r="H103" i="72"/>
  <c r="H104" i="72" s="1"/>
  <c r="P97" i="72"/>
  <c r="P98" i="72" s="1"/>
  <c r="H85" i="72"/>
  <c r="H86" i="72" s="1"/>
  <c r="H83" i="72"/>
  <c r="H84" i="72" s="1"/>
  <c r="H71" i="72"/>
  <c r="H72" i="72" s="1"/>
  <c r="H55" i="72"/>
  <c r="H56" i="72" s="1"/>
  <c r="FM56" i="72"/>
  <c r="FN55" i="72"/>
  <c r="FE61" i="72"/>
  <c r="FE62" i="72" s="1"/>
  <c r="FE63" i="72" s="1"/>
  <c r="FE64" i="72" s="1"/>
  <c r="FI55" i="72"/>
  <c r="FI59" i="72"/>
  <c r="FI60" i="72" s="1"/>
  <c r="FI75" i="72"/>
  <c r="FI76" i="72" s="1"/>
  <c r="BD53" i="72"/>
  <c r="BD54" i="72" s="1"/>
  <c r="BD49" i="72"/>
  <c r="BD50" i="72" s="1"/>
  <c r="FQ75" i="72"/>
  <c r="FQ76" i="72" s="1"/>
  <c r="FQ57" i="72"/>
  <c r="FQ58" i="72" s="1"/>
  <c r="CJ55" i="72"/>
  <c r="CJ56" i="72" s="1"/>
  <c r="CJ59" i="72"/>
  <c r="CJ60" i="72" s="1"/>
  <c r="CJ77" i="72"/>
  <c r="CJ78" i="72" s="1"/>
  <c r="CJ81" i="72"/>
  <c r="CJ82" i="72" s="1"/>
  <c r="CJ97" i="72"/>
  <c r="CJ98" i="72" s="1"/>
  <c r="CJ101" i="72"/>
  <c r="CJ102" i="72" s="1"/>
  <c r="CJ113" i="72"/>
  <c r="CJ114" i="72" s="1"/>
  <c r="CJ63" i="72"/>
  <c r="CJ64" i="72" s="1"/>
  <c r="CJ67" i="72"/>
  <c r="CJ68" i="72" s="1"/>
  <c r="CJ83" i="72"/>
  <c r="CJ84" i="72" s="1"/>
  <c r="CJ91" i="72"/>
  <c r="CJ92" i="72" s="1"/>
  <c r="CJ93" i="72"/>
  <c r="CJ94" i="72" s="1"/>
  <c r="CJ95" i="72"/>
  <c r="CJ96" i="72" s="1"/>
  <c r="CJ105" i="72"/>
  <c r="CJ106" i="72" s="1"/>
  <c r="CJ109" i="72"/>
  <c r="CJ110" i="72" s="1"/>
  <c r="CJ121" i="72"/>
  <c r="CJ122" i="72" s="1"/>
  <c r="CJ125" i="72"/>
  <c r="CJ126" i="72" s="1"/>
  <c r="CJ127" i="72"/>
  <c r="CJ128" i="72" s="1"/>
  <c r="CJ135" i="72"/>
  <c r="CJ136" i="72" s="1"/>
  <c r="CJ137" i="72"/>
  <c r="CJ138" i="72" s="1"/>
  <c r="CJ65" i="72"/>
  <c r="CJ66" i="72" s="1"/>
  <c r="CJ73" i="72"/>
  <c r="CJ74" i="72" s="1"/>
  <c r="CJ99" i="72"/>
  <c r="CJ100" i="72" s="1"/>
  <c r="CJ103" i="72"/>
  <c r="CJ104" i="72" s="1"/>
  <c r="CJ111" i="72"/>
  <c r="CJ112" i="72" s="1"/>
  <c r="CJ119" i="72"/>
  <c r="CJ120" i="72" s="1"/>
  <c r="CJ115" i="72"/>
  <c r="CJ116" i="72" s="1"/>
  <c r="CJ123" i="72"/>
  <c r="CJ124" i="72" s="1"/>
  <c r="CJ57" i="72"/>
  <c r="CJ58" i="72" s="1"/>
  <c r="CJ71" i="72"/>
  <c r="CJ72" i="72" s="1"/>
  <c r="CJ117" i="72"/>
  <c r="CJ118" i="72" s="1"/>
  <c r="CJ133" i="72"/>
  <c r="CJ134" i="72" s="1"/>
  <c r="CJ85" i="72"/>
  <c r="CJ86" i="72" s="1"/>
  <c r="CJ87" i="72"/>
  <c r="CJ88" i="72" s="1"/>
  <c r="CJ107" i="72"/>
  <c r="CJ108" i="72" s="1"/>
  <c r="CJ129" i="72"/>
  <c r="CJ130" i="72" s="1"/>
  <c r="CJ131" i="72"/>
  <c r="CJ132" i="72" s="1"/>
  <c r="BD59" i="72"/>
  <c r="BD60" i="72" s="1"/>
  <c r="BD75" i="72"/>
  <c r="BD76" i="72" s="1"/>
  <c r="BD69" i="72"/>
  <c r="BD70" i="72" s="1"/>
  <c r="BD57" i="72"/>
  <c r="BD58" i="72" s="1"/>
  <c r="BD61" i="72"/>
  <c r="BD62" i="72" s="1"/>
  <c r="BD71" i="72"/>
  <c r="BD72" i="72" s="1"/>
  <c r="BD63" i="72"/>
  <c r="BD64" i="72" s="1"/>
  <c r="BD51" i="72"/>
  <c r="BD52" i="72" s="1"/>
  <c r="BD45" i="72"/>
  <c r="BD46" i="72" s="1"/>
  <c r="BD43" i="72"/>
  <c r="BD47" i="72"/>
  <c r="BD48" i="72" s="1"/>
  <c r="BD73" i="72"/>
  <c r="BD74" i="72" s="1"/>
  <c r="BD65" i="72"/>
  <c r="BD66" i="72" s="1"/>
  <c r="BP65" i="72"/>
  <c r="BP66" i="72" s="1"/>
  <c r="BP47" i="72"/>
  <c r="BP48" i="72" s="1"/>
  <c r="BP71" i="72"/>
  <c r="BP72" i="72" s="1"/>
  <c r="BP61" i="72"/>
  <c r="BP62" i="72" s="1"/>
  <c r="BP55" i="72"/>
  <c r="BP56" i="72" s="1"/>
  <c r="BP63" i="72"/>
  <c r="BP64" i="72" s="1"/>
  <c r="BP59" i="72"/>
  <c r="BP60" i="72" s="1"/>
  <c r="BP57" i="72"/>
  <c r="BP58" i="72" s="1"/>
  <c r="BP67" i="72"/>
  <c r="BP68" i="72" s="1"/>
  <c r="BP69" i="72"/>
  <c r="BP70" i="72" s="1"/>
  <c r="BP73" i="72"/>
  <c r="BP74" i="72" s="1"/>
  <c r="BP45" i="72"/>
  <c r="BP46" i="72" s="1"/>
  <c r="BQ46" i="72" s="1"/>
  <c r="BT83" i="72"/>
  <c r="BT84" i="72" s="1"/>
  <c r="BT89" i="72"/>
  <c r="BT90" i="72" s="1"/>
  <c r="BT99" i="72"/>
  <c r="BT100" i="72" s="1"/>
  <c r="BT111" i="72"/>
  <c r="BT112" i="72" s="1"/>
  <c r="BT115" i="72"/>
  <c r="BT116" i="72" s="1"/>
  <c r="BT57" i="72"/>
  <c r="BT58" i="72" s="1"/>
  <c r="BT97" i="72"/>
  <c r="BT98" i="72" s="1"/>
  <c r="BT123" i="72"/>
  <c r="BT124" i="72" s="1"/>
  <c r="BT129" i="72"/>
  <c r="BT130" i="72" s="1"/>
  <c r="BT131" i="72"/>
  <c r="BT132" i="72" s="1"/>
  <c r="BT121" i="72"/>
  <c r="BT122" i="72" s="1"/>
  <c r="BT63" i="72"/>
  <c r="BT64" i="72" s="1"/>
  <c r="BT91" i="72"/>
  <c r="BT92" i="72" s="1"/>
  <c r="BT61" i="72"/>
  <c r="BT62" i="72" s="1"/>
  <c r="BT105" i="72"/>
  <c r="BT106" i="72" s="1"/>
  <c r="BT133" i="72"/>
  <c r="BT134" i="72" s="1"/>
  <c r="BT135" i="72"/>
  <c r="BT136" i="72" s="1"/>
  <c r="AN47" i="72"/>
  <c r="AN55" i="72"/>
  <c r="AN56" i="72" s="1"/>
  <c r="AN69" i="72"/>
  <c r="AN70" i="72" s="1"/>
  <c r="AN73" i="72"/>
  <c r="AN74" i="72" s="1"/>
  <c r="AN79" i="72"/>
  <c r="AN80" i="72" s="1"/>
  <c r="AN85" i="72"/>
  <c r="AN86" i="72" s="1"/>
  <c r="AN95" i="72"/>
  <c r="AN96" i="72" s="1"/>
  <c r="AN97" i="72"/>
  <c r="AN98" i="72" s="1"/>
  <c r="AN105" i="72"/>
  <c r="AN106" i="72" s="1"/>
  <c r="AN51" i="72"/>
  <c r="AN52" i="72" s="1"/>
  <c r="AN61" i="72"/>
  <c r="AN62" i="72" s="1"/>
  <c r="AN75" i="72"/>
  <c r="AN76" i="72" s="1"/>
  <c r="AN87" i="72"/>
  <c r="AN88" i="72" s="1"/>
  <c r="AN115" i="72"/>
  <c r="AN116" i="72" s="1"/>
  <c r="AN121" i="72"/>
  <c r="AN122" i="72" s="1"/>
  <c r="AN77" i="72"/>
  <c r="AN78" i="72" s="1"/>
  <c r="AN89" i="72"/>
  <c r="AN90" i="72" s="1"/>
  <c r="AN101" i="72"/>
  <c r="AN102" i="72" s="1"/>
  <c r="AN133" i="72"/>
  <c r="AN134" i="72" s="1"/>
  <c r="AN83" i="72"/>
  <c r="AN84" i="72" s="1"/>
  <c r="AN111" i="72"/>
  <c r="AN112" i="72" s="1"/>
  <c r="AN113" i="72"/>
  <c r="AN114" i="72" s="1"/>
  <c r="AN125" i="72"/>
  <c r="AN126" i="72" s="1"/>
  <c r="AN53" i="72"/>
  <c r="AN54" i="72" s="1"/>
  <c r="AN91" i="72"/>
  <c r="AN92" i="72" s="1"/>
  <c r="AN81" i="72"/>
  <c r="AN82" i="72" s="1"/>
  <c r="AN93" i="72"/>
  <c r="AN94" i="72" s="1"/>
  <c r="AN109" i="72"/>
  <c r="AN110" i="72" s="1"/>
  <c r="AN119" i="72"/>
  <c r="AN120" i="72" s="1"/>
  <c r="AN127" i="72"/>
  <c r="AN128" i="72" s="1"/>
  <c r="AB51" i="72"/>
  <c r="AB52" i="72" s="1"/>
  <c r="AB61" i="72"/>
  <c r="AB62" i="72" s="1"/>
  <c r="AB67" i="72"/>
  <c r="AB68" i="72" s="1"/>
  <c r="AB71" i="72"/>
  <c r="AB72" i="72" s="1"/>
  <c r="AB89" i="72"/>
  <c r="AB90" i="72" s="1"/>
  <c r="AB91" i="72"/>
  <c r="AB92" i="72" s="1"/>
  <c r="AB99" i="72"/>
  <c r="AB100" i="72" s="1"/>
  <c r="AB103" i="72"/>
  <c r="AB104" i="72" s="1"/>
  <c r="AB111" i="72"/>
  <c r="AB112" i="72" s="1"/>
  <c r="AB113" i="72"/>
  <c r="AB114" i="72" s="1"/>
  <c r="AB115" i="72"/>
  <c r="AB116" i="72" s="1"/>
  <c r="P61" i="72"/>
  <c r="P62" i="72" s="1"/>
  <c r="P53" i="72"/>
  <c r="P54" i="72" s="1"/>
  <c r="P65" i="72"/>
  <c r="P66" i="72" s="1"/>
  <c r="P83" i="72"/>
  <c r="P84" i="72" s="1"/>
  <c r="P99" i="72"/>
  <c r="P100" i="72" s="1"/>
  <c r="P103" i="72"/>
  <c r="P104" i="72" s="1"/>
  <c r="P107" i="72"/>
  <c r="P108" i="72" s="1"/>
  <c r="P111" i="72"/>
  <c r="P112" i="72" s="1"/>
  <c r="P115" i="72"/>
  <c r="P116" i="72" s="1"/>
  <c r="AV67" i="72"/>
  <c r="AV68" i="72" s="1"/>
  <c r="AV65" i="72"/>
  <c r="AV66" i="72" s="1"/>
  <c r="AV75" i="72"/>
  <c r="AV76" i="72" s="1"/>
  <c r="AB131" i="72"/>
  <c r="AB132" i="72" s="1"/>
  <c r="P129" i="72"/>
  <c r="P130" i="72" s="1"/>
  <c r="L73" i="72"/>
  <c r="L74" i="72" s="1"/>
  <c r="L67" i="72"/>
  <c r="L68" i="72" s="1"/>
  <c r="L63" i="72"/>
  <c r="L64" i="72" s="1"/>
  <c r="L41" i="72"/>
  <c r="L42" i="72" s="1"/>
  <c r="L45" i="72"/>
  <c r="L46" i="72" s="1"/>
  <c r="L75" i="72"/>
  <c r="L76" i="72" s="1"/>
  <c r="L77" i="72"/>
  <c r="L78" i="72" s="1"/>
  <c r="L97" i="72"/>
  <c r="L98" i="72" s="1"/>
  <c r="L105" i="72"/>
  <c r="L106" i="72" s="1"/>
  <c r="BH57" i="72"/>
  <c r="BH58" i="72" s="1"/>
  <c r="AV69" i="72"/>
  <c r="AV70" i="72" s="1"/>
  <c r="FE75" i="72"/>
  <c r="FE76" i="72" s="1"/>
  <c r="AV55" i="72"/>
  <c r="AV56" i="72" s="1"/>
  <c r="P121" i="72"/>
  <c r="P122" i="72" s="1"/>
  <c r="L115" i="72"/>
  <c r="L116" i="72" s="1"/>
  <c r="AB109" i="72"/>
  <c r="AB110" i="72" s="1"/>
  <c r="P109" i="72"/>
  <c r="P110" i="72" s="1"/>
  <c r="AB107" i="72"/>
  <c r="AB108" i="72" s="1"/>
  <c r="AB95" i="72"/>
  <c r="AB96" i="72" s="1"/>
  <c r="L85" i="72"/>
  <c r="L86" i="72" s="1"/>
  <c r="AB81" i="72"/>
  <c r="AB82" i="72" s="1"/>
  <c r="P81" i="72"/>
  <c r="P82" i="72" s="1"/>
  <c r="P79" i="72"/>
  <c r="P80" i="72" s="1"/>
  <c r="GG77" i="72"/>
  <c r="GG78" i="72" s="1"/>
  <c r="AV45" i="72"/>
  <c r="AV46" i="72" s="1"/>
  <c r="AV61" i="72"/>
  <c r="AV62" i="72" s="1"/>
  <c r="AV63" i="72"/>
  <c r="AV64" i="72" s="1"/>
  <c r="AV53" i="72"/>
  <c r="AV54" i="72" s="1"/>
  <c r="AV51" i="72"/>
  <c r="AV52" i="72" s="1"/>
  <c r="FE57" i="72"/>
  <c r="FE58" i="72" s="1"/>
  <c r="CF133" i="72"/>
  <c r="CF134" i="72" s="1"/>
  <c r="AB129" i="72"/>
  <c r="AB130" i="72" s="1"/>
  <c r="AB123" i="72"/>
  <c r="AB124" i="72" s="1"/>
  <c r="P123" i="72"/>
  <c r="P124" i="72" s="1"/>
  <c r="L121" i="72"/>
  <c r="L122" i="72" s="1"/>
  <c r="AB119" i="72"/>
  <c r="AB120" i="72" s="1"/>
  <c r="AB117" i="72"/>
  <c r="AB118" i="72" s="1"/>
  <c r="P117" i="72"/>
  <c r="P118" i="72" s="1"/>
  <c r="P113" i="72"/>
  <c r="P114" i="72" s="1"/>
  <c r="AB105" i="72"/>
  <c r="AB106" i="72" s="1"/>
  <c r="P105" i="72"/>
  <c r="P106" i="72" s="1"/>
  <c r="L103" i="72"/>
  <c r="L104" i="72" s="1"/>
  <c r="AB101" i="72"/>
  <c r="AB102" i="72" s="1"/>
  <c r="P101" i="72"/>
  <c r="P102" i="72" s="1"/>
  <c r="L99" i="72"/>
  <c r="L100" i="72" s="1"/>
  <c r="L95" i="72"/>
  <c r="L96" i="72" s="1"/>
  <c r="L93" i="72"/>
  <c r="L94" i="72" s="1"/>
  <c r="AB83" i="72"/>
  <c r="AB84" i="72" s="1"/>
  <c r="P69" i="72"/>
  <c r="P70" i="72" s="1"/>
  <c r="AJ135" i="72"/>
  <c r="AJ136" i="72" s="1"/>
  <c r="AJ49" i="72"/>
  <c r="AJ50" i="72" s="1"/>
  <c r="AJ57" i="72"/>
  <c r="AJ58" i="72" s="1"/>
  <c r="AJ63" i="72"/>
  <c r="AJ64" i="72" s="1"/>
  <c r="AJ65" i="72"/>
  <c r="AJ66" i="72" s="1"/>
  <c r="AJ81" i="72"/>
  <c r="AJ82" i="72" s="1"/>
  <c r="AJ93" i="72"/>
  <c r="AJ94" i="72" s="1"/>
  <c r="AJ101" i="72"/>
  <c r="AJ102" i="72" s="1"/>
  <c r="AJ109" i="72"/>
  <c r="AJ110" i="72" s="1"/>
  <c r="D131" i="72"/>
  <c r="D132" i="72" s="1"/>
  <c r="D51" i="72"/>
  <c r="D52" i="72" s="1"/>
  <c r="D61" i="72"/>
  <c r="D62" i="72" s="1"/>
  <c r="D73" i="72"/>
  <c r="D74" i="72" s="1"/>
  <c r="D79" i="72"/>
  <c r="D80" i="72" s="1"/>
  <c r="D81" i="72"/>
  <c r="D82" i="72" s="1"/>
  <c r="D85" i="72"/>
  <c r="D86" i="72" s="1"/>
  <c r="D87" i="72"/>
  <c r="D88" i="72" s="1"/>
  <c r="D95" i="72"/>
  <c r="D96" i="72" s="1"/>
  <c r="D101" i="72"/>
  <c r="D102" i="72" s="1"/>
  <c r="D109" i="72"/>
  <c r="D110" i="72" s="1"/>
  <c r="P57" i="72"/>
  <c r="P58" i="72" s="1"/>
  <c r="H167" i="48"/>
  <c r="E61" i="70"/>
  <c r="E63" i="70" s="1"/>
  <c r="C207" i="65"/>
  <c r="G205" i="65" s="1"/>
  <c r="C390" i="64"/>
  <c r="G388" i="64" s="1"/>
  <c r="K26" i="55"/>
  <c r="AA25" i="55"/>
  <c r="AD38" i="55" s="1"/>
  <c r="AA26" i="55"/>
  <c r="AE26" i="55"/>
  <c r="BQ45" i="72"/>
  <c r="BR45" i="72" s="1"/>
  <c r="FD56" i="72"/>
  <c r="FF55" i="72"/>
  <c r="FY77" i="72"/>
  <c r="FY78" i="72" s="1"/>
  <c r="FY57" i="72"/>
  <c r="FY58" i="72" s="1"/>
  <c r="FX58" i="72"/>
  <c r="FY59" i="72"/>
  <c r="E137" i="65"/>
  <c r="D46" i="55"/>
  <c r="D47" i="55" s="1"/>
  <c r="D60" i="55"/>
  <c r="D61" i="55" s="1"/>
  <c r="D34" i="55"/>
  <c r="D35" i="55" s="1"/>
  <c r="D56" i="55"/>
  <c r="D57" i="55" s="1"/>
  <c r="D52" i="55"/>
  <c r="D53" i="55" s="1"/>
  <c r="D48" i="55"/>
  <c r="D49" i="55" s="1"/>
  <c r="D44" i="55"/>
  <c r="D45" i="55" s="1"/>
  <c r="D36" i="55"/>
  <c r="D37" i="55" s="1"/>
  <c r="D58" i="55"/>
  <c r="D59" i="55" s="1"/>
  <c r="D32" i="55"/>
  <c r="D33" i="55" s="1"/>
  <c r="E33" i="55" s="1"/>
  <c r="C34" i="55" s="1"/>
  <c r="D50" i="55"/>
  <c r="D51" i="55" s="1"/>
  <c r="D40" i="55"/>
  <c r="D41" i="55" s="1"/>
  <c r="D54" i="55"/>
  <c r="D55" i="55" s="1"/>
  <c r="D38" i="55"/>
  <c r="D39" i="55" s="1"/>
  <c r="D68" i="55"/>
  <c r="D69" i="55" s="1"/>
  <c r="D66" i="55"/>
  <c r="D67" i="55" s="1"/>
  <c r="D64" i="55"/>
  <c r="D65" i="55" s="1"/>
  <c r="GC57" i="72"/>
  <c r="GD57" i="72" s="1"/>
  <c r="GC77" i="72"/>
  <c r="GC78" i="72" s="1"/>
  <c r="GC59" i="72"/>
  <c r="GF58" i="72"/>
  <c r="GH57" i="72"/>
  <c r="GO61" i="72"/>
  <c r="GO62" i="72" s="1"/>
  <c r="GO63" i="72" s="1"/>
  <c r="GO60" i="72"/>
  <c r="CA50" i="72"/>
  <c r="AJ48" i="72"/>
  <c r="AK48" i="72" s="1"/>
  <c r="AI49" i="72" s="1"/>
  <c r="AK47" i="72"/>
  <c r="CI52" i="72"/>
  <c r="BX138" i="72"/>
  <c r="BX53" i="72"/>
  <c r="BX54" i="72" s="1"/>
  <c r="BX57" i="72"/>
  <c r="BX58" i="72" s="1"/>
  <c r="BX73" i="72"/>
  <c r="BX74" i="72" s="1"/>
  <c r="BX75" i="72"/>
  <c r="BX76" i="72" s="1"/>
  <c r="BX81" i="72"/>
  <c r="BX82" i="72" s="1"/>
  <c r="BX83" i="72"/>
  <c r="BX84" i="72" s="1"/>
  <c r="BX85" i="72"/>
  <c r="BX86" i="72" s="1"/>
  <c r="BX95" i="72"/>
  <c r="BX96" i="72" s="1"/>
  <c r="BX61" i="72"/>
  <c r="BX62" i="72" s="1"/>
  <c r="BX79" i="72"/>
  <c r="BX80" i="72" s="1"/>
  <c r="BX55" i="72"/>
  <c r="BX56" i="72" s="1"/>
  <c r="BX63" i="72"/>
  <c r="BX64" i="72" s="1"/>
  <c r="BX91" i="72"/>
  <c r="BX92" i="72" s="1"/>
  <c r="BX97" i="72"/>
  <c r="BX98" i="72" s="1"/>
  <c r="BX105" i="72"/>
  <c r="BX106" i="72" s="1"/>
  <c r="BX121" i="72"/>
  <c r="BX122" i="72" s="1"/>
  <c r="BX131" i="72"/>
  <c r="BX132" i="72" s="1"/>
  <c r="BX65" i="72"/>
  <c r="BX66" i="72" s="1"/>
  <c r="BX67" i="72"/>
  <c r="BX68" i="72" s="1"/>
  <c r="BX93" i="72"/>
  <c r="BX94" i="72" s="1"/>
  <c r="BX101" i="72"/>
  <c r="BX102" i="72" s="1"/>
  <c r="BX107" i="72"/>
  <c r="BX108" i="72" s="1"/>
  <c r="BX109" i="72"/>
  <c r="BX110" i="72" s="1"/>
  <c r="BX113" i="72"/>
  <c r="BX114" i="72" s="1"/>
  <c r="BX119" i="72"/>
  <c r="BX120" i="72" s="1"/>
  <c r="BX99" i="72"/>
  <c r="BX100" i="72" s="1"/>
  <c r="BX117" i="72"/>
  <c r="BX118" i="72" s="1"/>
  <c r="BX135" i="72"/>
  <c r="BX136" i="72" s="1"/>
  <c r="BX77" i="72"/>
  <c r="BX78" i="72" s="1"/>
  <c r="BX103" i="72"/>
  <c r="BX104" i="72" s="1"/>
  <c r="BX115" i="72"/>
  <c r="BX116" i="72" s="1"/>
  <c r="BX127" i="72"/>
  <c r="BX128" i="72" s="1"/>
  <c r="BX123" i="72"/>
  <c r="BX124" i="72" s="1"/>
  <c r="BX125" i="72"/>
  <c r="BX126" i="72" s="1"/>
  <c r="BX129" i="72"/>
  <c r="BX130" i="72" s="1"/>
  <c r="BX71" i="72"/>
  <c r="BX72" i="72" s="1"/>
  <c r="BX89" i="72"/>
  <c r="BX90" i="72" s="1"/>
  <c r="BX133" i="72"/>
  <c r="BX134" i="72" s="1"/>
  <c r="FQ61" i="72"/>
  <c r="FQ62" i="72" s="1"/>
  <c r="FQ63" i="72" s="1"/>
  <c r="FQ65" i="72" s="1"/>
  <c r="FQ66" i="72" s="1"/>
  <c r="FQ67" i="72" s="1"/>
  <c r="FQ68" i="72" s="1"/>
  <c r="FQ69" i="72" s="1"/>
  <c r="FQ70" i="72" s="1"/>
  <c r="FQ71" i="72" s="1"/>
  <c r="FQ72" i="72" s="1"/>
  <c r="FQ73" i="72" s="1"/>
  <c r="FQ74" i="72" s="1"/>
  <c r="FQ60" i="72"/>
  <c r="P36" i="55"/>
  <c r="P62" i="55"/>
  <c r="P63" i="55" s="1"/>
  <c r="P40" i="55"/>
  <c r="P41" i="55" s="1"/>
  <c r="P48" i="55"/>
  <c r="P49" i="55" s="1"/>
  <c r="P56" i="55"/>
  <c r="P57" i="55" s="1"/>
  <c r="P66" i="55"/>
  <c r="P67" i="55" s="1"/>
  <c r="P64" i="55"/>
  <c r="P65" i="55" s="1"/>
  <c r="P58" i="55"/>
  <c r="P59" i="55" s="1"/>
  <c r="P70" i="55"/>
  <c r="P71" i="55" s="1"/>
  <c r="P68" i="55"/>
  <c r="P69" i="55" s="1"/>
  <c r="P38" i="55"/>
  <c r="P39" i="55" s="1"/>
  <c r="P46" i="55"/>
  <c r="P47" i="55" s="1"/>
  <c r="P54" i="55"/>
  <c r="P55" i="55" s="1"/>
  <c r="AF44" i="55"/>
  <c r="AF45" i="55" s="1"/>
  <c r="AF62" i="55"/>
  <c r="AF63" i="55" s="1"/>
  <c r="AF64" i="55"/>
  <c r="AF65" i="55" s="1"/>
  <c r="AF56" i="55"/>
  <c r="AF57" i="55" s="1"/>
  <c r="AF48" i="55"/>
  <c r="AF49" i="55" s="1"/>
  <c r="AF46" i="55"/>
  <c r="AF47" i="55" s="1"/>
  <c r="AF70" i="55"/>
  <c r="AF71" i="55" s="1"/>
  <c r="AF58" i="55"/>
  <c r="AF59" i="55" s="1"/>
  <c r="AF52" i="55"/>
  <c r="AF53" i="55" s="1"/>
  <c r="GS59" i="72"/>
  <c r="GS60" i="72" s="1"/>
  <c r="GT60" i="72" s="1"/>
  <c r="GR61" i="72" s="1"/>
  <c r="GR62" i="72" s="1"/>
  <c r="GS61" i="72"/>
  <c r="GS62" i="72" s="1"/>
  <c r="GS63" i="72" s="1"/>
  <c r="GS64" i="72" s="1"/>
  <c r="GS79" i="72"/>
  <c r="GS80" i="72" s="1"/>
  <c r="CF137" i="72"/>
  <c r="CF138" i="72" s="1"/>
  <c r="CF53" i="72"/>
  <c r="CF54" i="72" s="1"/>
  <c r="CF57" i="72"/>
  <c r="CF58" i="72" s="1"/>
  <c r="CF67" i="72"/>
  <c r="CF68" i="72" s="1"/>
  <c r="CF71" i="72"/>
  <c r="CF72" i="72" s="1"/>
  <c r="CF77" i="72"/>
  <c r="CF78" i="72" s="1"/>
  <c r="CF87" i="72"/>
  <c r="CF88" i="72" s="1"/>
  <c r="CF93" i="72"/>
  <c r="CF94" i="72" s="1"/>
  <c r="CF61" i="72"/>
  <c r="CF62" i="72" s="1"/>
  <c r="CF65" i="72"/>
  <c r="CF66" i="72" s="1"/>
  <c r="CF69" i="72"/>
  <c r="CF70" i="72" s="1"/>
  <c r="CF89" i="72"/>
  <c r="CF90" i="72" s="1"/>
  <c r="CF91" i="72"/>
  <c r="CF92" i="72" s="1"/>
  <c r="CF55" i="72"/>
  <c r="CF56" i="72" s="1"/>
  <c r="CF103" i="72"/>
  <c r="CF104" i="72" s="1"/>
  <c r="CF117" i="72"/>
  <c r="CF118" i="72" s="1"/>
  <c r="CF125" i="72"/>
  <c r="CF126" i="72" s="1"/>
  <c r="CF127" i="72"/>
  <c r="CF128" i="72" s="1"/>
  <c r="CF81" i="72"/>
  <c r="CF82" i="72" s="1"/>
  <c r="CF83" i="72"/>
  <c r="CF84" i="72" s="1"/>
  <c r="CF99" i="72"/>
  <c r="CF100" i="72" s="1"/>
  <c r="CF111" i="72"/>
  <c r="CF112" i="72" s="1"/>
  <c r="CF115" i="72"/>
  <c r="CF116" i="72" s="1"/>
  <c r="CF123" i="72"/>
  <c r="CF124" i="72" s="1"/>
  <c r="CF129" i="72"/>
  <c r="CF130" i="72" s="1"/>
  <c r="CF49" i="72"/>
  <c r="CF109" i="72"/>
  <c r="CF110" i="72" s="1"/>
  <c r="CF73" i="72"/>
  <c r="CF74" i="72" s="1"/>
  <c r="CF95" i="72"/>
  <c r="CF96" i="72" s="1"/>
  <c r="CF105" i="72"/>
  <c r="CF106" i="72" s="1"/>
  <c r="CF113" i="72"/>
  <c r="CF114" i="72" s="1"/>
  <c r="CF131" i="72"/>
  <c r="CF132" i="72" s="1"/>
  <c r="CF135" i="72"/>
  <c r="CF136" i="72" s="1"/>
  <c r="BP75" i="72"/>
  <c r="BP76" i="72" s="1"/>
  <c r="BP49" i="72"/>
  <c r="BP50" i="72" s="1"/>
  <c r="FU59" i="72"/>
  <c r="FU60" i="72" s="1"/>
  <c r="FU77" i="72"/>
  <c r="FU78" i="72" s="1"/>
  <c r="BS48" i="72"/>
  <c r="AF51" i="72"/>
  <c r="AF52" i="72" s="1"/>
  <c r="AF55" i="72"/>
  <c r="AF56" i="72" s="1"/>
  <c r="AF105" i="72"/>
  <c r="AF106" i="72" s="1"/>
  <c r="AF119" i="72"/>
  <c r="AF120" i="72" s="1"/>
  <c r="X133" i="72"/>
  <c r="X134" i="72" s="1"/>
  <c r="X49" i="72"/>
  <c r="X50" i="72" s="1"/>
  <c r="X57" i="72"/>
  <c r="X58" i="72" s="1"/>
  <c r="X77" i="72"/>
  <c r="X78" i="72" s="1"/>
  <c r="X87" i="72"/>
  <c r="X88" i="72" s="1"/>
  <c r="X93" i="72"/>
  <c r="X94" i="72" s="1"/>
  <c r="X51" i="72"/>
  <c r="X52" i="72" s="1"/>
  <c r="X59" i="72"/>
  <c r="X60" i="72" s="1"/>
  <c r="X65" i="72"/>
  <c r="X66" i="72" s="1"/>
  <c r="X67" i="72"/>
  <c r="X68" i="72" s="1"/>
  <c r="X69" i="72"/>
  <c r="X70" i="72" s="1"/>
  <c r="X71" i="72"/>
  <c r="X72" i="72" s="1"/>
  <c r="X89" i="72"/>
  <c r="X90" i="72" s="1"/>
  <c r="X91" i="72"/>
  <c r="X92" i="72" s="1"/>
  <c r="X47" i="72"/>
  <c r="X48" i="72" s="1"/>
  <c r="X75" i="72"/>
  <c r="X76" i="72" s="1"/>
  <c r="X85" i="72"/>
  <c r="X86" i="72" s="1"/>
  <c r="X95" i="72"/>
  <c r="X96" i="72" s="1"/>
  <c r="X103" i="72"/>
  <c r="X104" i="72" s="1"/>
  <c r="X117" i="72"/>
  <c r="X118" i="72" s="1"/>
  <c r="X125" i="72"/>
  <c r="X126" i="72" s="1"/>
  <c r="X127" i="72"/>
  <c r="X128" i="72" s="1"/>
  <c r="X55" i="72"/>
  <c r="X56" i="72" s="1"/>
  <c r="X63" i="72"/>
  <c r="X64" i="72" s="1"/>
  <c r="X73" i="72"/>
  <c r="X74" i="72" s="1"/>
  <c r="X99" i="72"/>
  <c r="X100" i="72" s="1"/>
  <c r="X111" i="72"/>
  <c r="X112" i="72" s="1"/>
  <c r="X115" i="72"/>
  <c r="X116" i="72" s="1"/>
  <c r="X123" i="72"/>
  <c r="X124" i="72" s="1"/>
  <c r="X129" i="72"/>
  <c r="X130" i="72" s="1"/>
  <c r="H52" i="48"/>
  <c r="H104" i="48"/>
  <c r="H105" i="48" s="1"/>
  <c r="H107" i="48" s="1"/>
  <c r="H143" i="48"/>
  <c r="H144" i="48" s="1"/>
  <c r="H191" i="48"/>
  <c r="I21" i="54"/>
  <c r="I22" i="54" s="1"/>
  <c r="G238" i="65"/>
  <c r="BT47" i="72"/>
  <c r="BT48" i="72" s="1"/>
  <c r="BT55" i="72"/>
  <c r="BT56" i="72" s="1"/>
  <c r="BT79" i="72"/>
  <c r="BT80" i="72" s="1"/>
  <c r="BT49" i="72"/>
  <c r="BT50" i="72" s="1"/>
  <c r="BT67" i="72"/>
  <c r="BT68" i="72" s="1"/>
  <c r="BT71" i="72"/>
  <c r="BT72" i="72" s="1"/>
  <c r="BT77" i="72"/>
  <c r="BT78" i="72" s="1"/>
  <c r="BT87" i="72"/>
  <c r="BT88" i="72" s="1"/>
  <c r="BT93" i="72"/>
  <c r="BT94" i="72" s="1"/>
  <c r="BT53" i="72"/>
  <c r="BT54" i="72" s="1"/>
  <c r="BT65" i="72"/>
  <c r="BT66" i="72" s="1"/>
  <c r="BT75" i="72"/>
  <c r="BT76" i="72" s="1"/>
  <c r="BT85" i="72"/>
  <c r="BT86" i="72" s="1"/>
  <c r="BT95" i="72"/>
  <c r="BT96" i="72" s="1"/>
  <c r="BT101" i="72"/>
  <c r="BT102" i="72" s="1"/>
  <c r="BT107" i="72"/>
  <c r="BT108" i="72" s="1"/>
  <c r="BT109" i="72"/>
  <c r="BT110" i="72" s="1"/>
  <c r="BT113" i="72"/>
  <c r="BT114" i="72" s="1"/>
  <c r="BT119" i="72"/>
  <c r="BT120" i="72" s="1"/>
  <c r="BT69" i="72"/>
  <c r="BT70" i="72" s="1"/>
  <c r="BT73" i="72"/>
  <c r="BT74" i="72" s="1"/>
  <c r="BT103" i="72"/>
  <c r="BT104" i="72" s="1"/>
  <c r="BT117" i="72"/>
  <c r="BT118" i="72" s="1"/>
  <c r="BT125" i="72"/>
  <c r="BT126" i="72" s="1"/>
  <c r="BT127" i="72"/>
  <c r="BT128" i="72" s="1"/>
  <c r="CV73" i="72"/>
  <c r="CV74" i="72" s="1"/>
  <c r="CV75" i="72"/>
  <c r="CV76" i="72" s="1"/>
  <c r="CV83" i="72"/>
  <c r="CV84" i="72" s="1"/>
  <c r="CV95" i="72"/>
  <c r="CV96" i="72" s="1"/>
  <c r="O45" i="72"/>
  <c r="O46" i="72" s="1"/>
  <c r="AB133" i="72"/>
  <c r="AB134" i="72" s="1"/>
  <c r="AB45" i="72"/>
  <c r="AB79" i="72"/>
  <c r="AB80" i="72" s="1"/>
  <c r="AB47" i="72"/>
  <c r="AB48" i="72" s="1"/>
  <c r="AB55" i="72"/>
  <c r="AB56" i="72" s="1"/>
  <c r="AB77" i="72"/>
  <c r="AB78" i="72" s="1"/>
  <c r="AB87" i="72"/>
  <c r="AB88" i="72" s="1"/>
  <c r="AB93" i="72"/>
  <c r="AB94" i="72" s="1"/>
  <c r="H47" i="72"/>
  <c r="H48" i="72" s="1"/>
  <c r="H131" i="72"/>
  <c r="H132" i="72" s="1"/>
  <c r="H57" i="72"/>
  <c r="H58" i="72" s="1"/>
  <c r="H63" i="72"/>
  <c r="H64" i="72" s="1"/>
  <c r="H79" i="72"/>
  <c r="H80" i="72" s="1"/>
  <c r="H49" i="72"/>
  <c r="H50" i="72" s="1"/>
  <c r="H77" i="72"/>
  <c r="H78" i="72" s="1"/>
  <c r="H87" i="72"/>
  <c r="H88" i="72" s="1"/>
  <c r="H93" i="72"/>
  <c r="H94" i="72" s="1"/>
  <c r="P133" i="72"/>
  <c r="P134" i="72" s="1"/>
  <c r="P45" i="72"/>
  <c r="P46" i="72" s="1"/>
  <c r="P77" i="72"/>
  <c r="P78" i="72" s="1"/>
  <c r="P87" i="72"/>
  <c r="P88" i="72" s="1"/>
  <c r="P93" i="72"/>
  <c r="P94" i="72" s="1"/>
  <c r="P47" i="72"/>
  <c r="P48" i="72" s="1"/>
  <c r="P55" i="72"/>
  <c r="P56" i="72" s="1"/>
  <c r="P71" i="72"/>
  <c r="P72" i="72" s="1"/>
  <c r="P89" i="72"/>
  <c r="P90" i="72" s="1"/>
  <c r="P91" i="72"/>
  <c r="P92" i="72" s="1"/>
  <c r="L51" i="72"/>
  <c r="L52" i="72" s="1"/>
  <c r="K41" i="72"/>
  <c r="K42" i="72" s="1"/>
  <c r="M42" i="72" s="1"/>
  <c r="D43" i="72"/>
  <c r="CJ52" i="72"/>
  <c r="CJ140" i="72"/>
  <c r="AN63" i="72"/>
  <c r="AN64" i="72" s="1"/>
  <c r="AN135" i="72"/>
  <c r="AN136" i="72" s="1"/>
  <c r="E178" i="64"/>
  <c r="F180" i="64"/>
  <c r="I65" i="54"/>
  <c r="F172" i="64"/>
  <c r="AE25" i="55"/>
  <c r="H148" i="65"/>
  <c r="I148" i="65" s="1"/>
  <c r="H68" i="48"/>
  <c r="F33" i="70"/>
  <c r="G33" i="70" s="1"/>
  <c r="K25" i="55"/>
  <c r="F207" i="65"/>
  <c r="A16" i="64"/>
  <c r="A54" i="65" s="1"/>
  <c r="H208" i="48"/>
  <c r="H211" i="48" s="1"/>
  <c r="H174" i="48"/>
  <c r="H168" i="48"/>
  <c r="B88" i="65"/>
  <c r="L12" i="55"/>
  <c r="C26" i="55" s="1"/>
  <c r="AI25" i="55"/>
  <c r="G25" i="55"/>
  <c r="C25" i="55"/>
  <c r="W25" i="55"/>
  <c r="S25" i="55"/>
  <c r="H273" i="48"/>
  <c r="H288" i="48"/>
  <c r="F374" i="64"/>
  <c r="I28" i="54"/>
  <c r="I31" i="54" s="1"/>
  <c r="I41" i="54" s="1"/>
  <c r="I49" i="54"/>
  <c r="I38" i="54"/>
  <c r="H235" i="48"/>
  <c r="H173" i="48"/>
  <c r="H24" i="48"/>
  <c r="H51" i="48"/>
  <c r="H31" i="48"/>
  <c r="DK87" i="72"/>
  <c r="DG85" i="72"/>
  <c r="DC83" i="72"/>
  <c r="CY83" i="72"/>
  <c r="FJ55" i="72"/>
  <c r="FI56" i="72"/>
  <c r="FJ56" i="72" s="1"/>
  <c r="FH57" i="72" s="1"/>
  <c r="GP59" i="72"/>
  <c r="GN60" i="72"/>
  <c r="FU58" i="72"/>
  <c r="FV58" i="72" s="1"/>
  <c r="FV57" i="72"/>
  <c r="AW41" i="72"/>
  <c r="AX41" i="72" s="1"/>
  <c r="GP57" i="72"/>
  <c r="BH45" i="72"/>
  <c r="BH46" i="72" s="1"/>
  <c r="BH75" i="72"/>
  <c r="BH76" i="72" s="1"/>
  <c r="BH55" i="72"/>
  <c r="BH56" i="72" s="1"/>
  <c r="BH47" i="72"/>
  <c r="BH48" i="72" s="1"/>
  <c r="BH59" i="72"/>
  <c r="BH60" i="72" s="1"/>
  <c r="BH43" i="72"/>
  <c r="BH53" i="72"/>
  <c r="BH54" i="72" s="1"/>
  <c r="BH69" i="72"/>
  <c r="BH70" i="72" s="1"/>
  <c r="BH51" i="72"/>
  <c r="BH52" i="72" s="1"/>
  <c r="FN56" i="72"/>
  <c r="FL57" i="72" s="1"/>
  <c r="FP56" i="72"/>
  <c r="FR56" i="72" s="1"/>
  <c r="FP57" i="72" s="1"/>
  <c r="FR55" i="72"/>
  <c r="GJ58" i="72"/>
  <c r="GL58" i="72" s="1"/>
  <c r="GJ59" i="72" s="1"/>
  <c r="GL57" i="72"/>
  <c r="GK77" i="72"/>
  <c r="GK78" i="72" s="1"/>
  <c r="GK59" i="72"/>
  <c r="AZ45" i="72"/>
  <c r="AZ46" i="72" s="1"/>
  <c r="AZ59" i="72"/>
  <c r="AZ60" i="72" s="1"/>
  <c r="AZ63" i="72"/>
  <c r="AZ64" i="72" s="1"/>
  <c r="AZ55" i="72"/>
  <c r="AZ56" i="72" s="1"/>
  <c r="AZ43" i="72"/>
  <c r="AZ44" i="72" s="1"/>
  <c r="AZ65" i="72"/>
  <c r="AZ66" i="72" s="1"/>
  <c r="AZ41" i="72"/>
  <c r="AZ42" i="72" s="1"/>
  <c r="AZ53" i="72"/>
  <c r="AZ54" i="72" s="1"/>
  <c r="AZ67" i="72"/>
  <c r="AZ68" i="72" s="1"/>
  <c r="AZ57" i="72"/>
  <c r="AZ58" i="72" s="1"/>
  <c r="AZ71" i="72"/>
  <c r="AZ72" i="72" s="1"/>
  <c r="BH61" i="72"/>
  <c r="BH62" i="72" s="1"/>
  <c r="BH67" i="72"/>
  <c r="BH68" i="72" s="1"/>
  <c r="AY42" i="72"/>
  <c r="FM75" i="72"/>
  <c r="FM76" i="72" s="1"/>
  <c r="FM57" i="72"/>
  <c r="FM58" i="72" s="1"/>
  <c r="FM59" i="72"/>
  <c r="CV63" i="72"/>
  <c r="CV64" i="72" s="1"/>
  <c r="CV71" i="72"/>
  <c r="CV72" i="72" s="1"/>
  <c r="CV59" i="72"/>
  <c r="CV77" i="72"/>
  <c r="CV78" i="72" s="1"/>
  <c r="CV81" i="72"/>
  <c r="CV82" i="72" s="1"/>
  <c r="CV85" i="72"/>
  <c r="CV86" i="72" s="1"/>
  <c r="CV89" i="72"/>
  <c r="CV90" i="72" s="1"/>
  <c r="CV61" i="72"/>
  <c r="CV62" i="72" s="1"/>
  <c r="CV69" i="72"/>
  <c r="CV70" i="72" s="1"/>
  <c r="CV79" i="72"/>
  <c r="CV80" i="72" s="1"/>
  <c r="CV93" i="72"/>
  <c r="CV94" i="72" s="1"/>
  <c r="CV97" i="72"/>
  <c r="CV98" i="72" s="1"/>
  <c r="CQ59" i="72"/>
  <c r="CQ31" i="72"/>
  <c r="CR59" i="72" s="1"/>
  <c r="CM59" i="72"/>
  <c r="CM31" i="72"/>
  <c r="AQ31" i="72"/>
  <c r="AR135" i="72" s="1"/>
  <c r="AQ47" i="72"/>
  <c r="S31" i="72"/>
  <c r="T131" i="72" s="1"/>
  <c r="S43" i="72"/>
  <c r="AN71" i="72"/>
  <c r="AN72" i="72" s="1"/>
  <c r="L69" i="72"/>
  <c r="L70" i="72" s="1"/>
  <c r="AN67" i="72"/>
  <c r="AN68" i="72" s="1"/>
  <c r="H67" i="72"/>
  <c r="H68" i="72" s="1"/>
  <c r="L65" i="72"/>
  <c r="L66" i="72" s="1"/>
  <c r="CJ53" i="72"/>
  <c r="CJ54" i="72" s="1"/>
  <c r="CJ61" i="72"/>
  <c r="CJ62" i="72" s="1"/>
  <c r="CF51" i="72"/>
  <c r="CF52" i="72" s="1"/>
  <c r="CF59" i="72"/>
  <c r="CF60" i="72" s="1"/>
  <c r="CF63" i="72"/>
  <c r="CF64" i="72" s="1"/>
  <c r="CB51" i="72"/>
  <c r="CB52" i="72" s="1"/>
  <c r="CB59" i="72"/>
  <c r="CB60" i="72" s="1"/>
  <c r="BX51" i="72"/>
  <c r="BX59" i="72"/>
  <c r="BX60" i="72" s="1"/>
  <c r="BT51" i="72"/>
  <c r="BT52" i="72" s="1"/>
  <c r="BT59" i="72"/>
  <c r="BT60" i="72" s="1"/>
  <c r="X45" i="72"/>
  <c r="X53" i="72"/>
  <c r="X54" i="72" s="1"/>
  <c r="X61" i="72"/>
  <c r="X62" i="72" s="1"/>
  <c r="L53" i="72"/>
  <c r="L54" i="72" s="1"/>
  <c r="L47" i="72"/>
  <c r="L48" i="72" s="1"/>
  <c r="AN49" i="72"/>
  <c r="AN57" i="72"/>
  <c r="AN58" i="72" s="1"/>
  <c r="AJ51" i="72"/>
  <c r="AJ52" i="72" s="1"/>
  <c r="AJ59" i="72"/>
  <c r="AJ60" i="72" s="1"/>
  <c r="AB49" i="72"/>
  <c r="AB50" i="72" s="1"/>
  <c r="AB57" i="72"/>
  <c r="AB58" i="72" s="1"/>
  <c r="AB59" i="72"/>
  <c r="AB60" i="72" s="1"/>
  <c r="AB63" i="72"/>
  <c r="AB64" i="72" s="1"/>
  <c r="L49" i="72"/>
  <c r="L50" i="72" s="1"/>
  <c r="L57" i="72"/>
  <c r="L58" i="72" s="1"/>
  <c r="L59" i="72"/>
  <c r="L60" i="72" s="1"/>
  <c r="L61" i="72"/>
  <c r="L62" i="72" s="1"/>
  <c r="H45" i="72"/>
  <c r="H53" i="72"/>
  <c r="H54" i="72" s="1"/>
  <c r="H61" i="72"/>
  <c r="H62" i="72" s="1"/>
  <c r="D47" i="72"/>
  <c r="D48" i="72" s="1"/>
  <c r="D55" i="72"/>
  <c r="D56" i="72" s="1"/>
  <c r="P51" i="72"/>
  <c r="P52" i="72" s="1"/>
  <c r="P59" i="72"/>
  <c r="P60" i="72" s="1"/>
  <c r="GX75" i="72"/>
  <c r="GV76" i="72"/>
  <c r="GX76" i="72" s="1"/>
  <c r="HY31" i="72"/>
  <c r="HZ61" i="72" s="1"/>
  <c r="IA61" i="72" s="1"/>
  <c r="IA62" i="72" s="1"/>
  <c r="I37" i="54"/>
  <c r="FQ64" i="72" l="1"/>
  <c r="GT59" i="72"/>
  <c r="CC50" i="72"/>
  <c r="CA51" i="72" s="1"/>
  <c r="E374" i="64"/>
  <c r="E173" i="65"/>
  <c r="AF113" i="72"/>
  <c r="AF114" i="72" s="1"/>
  <c r="AF95" i="72"/>
  <c r="AF96" i="72" s="1"/>
  <c r="AF47" i="72"/>
  <c r="AF48" i="72" s="1"/>
  <c r="AF101" i="72"/>
  <c r="AF102" i="72" s="1"/>
  <c r="AF77" i="72"/>
  <c r="AF78" i="72" s="1"/>
  <c r="AF81" i="72"/>
  <c r="AF82" i="72" s="1"/>
  <c r="FI61" i="72"/>
  <c r="FI62" i="72" s="1"/>
  <c r="FI63" i="72" s="1"/>
  <c r="AF111" i="72"/>
  <c r="AF112" i="72" s="1"/>
  <c r="AF125" i="72"/>
  <c r="AF126" i="72" s="1"/>
  <c r="AF99" i="72"/>
  <c r="AF100" i="72" s="1"/>
  <c r="AF129" i="72"/>
  <c r="AF130" i="72" s="1"/>
  <c r="GG64" i="72"/>
  <c r="AF97" i="72"/>
  <c r="AF98" i="72" s="1"/>
  <c r="AF123" i="72"/>
  <c r="AF124" i="72" s="1"/>
  <c r="AF61" i="72"/>
  <c r="AF62" i="72" s="1"/>
  <c r="GS65" i="72"/>
  <c r="GS66" i="72" s="1"/>
  <c r="GS67" i="72" s="1"/>
  <c r="GS68" i="72" s="1"/>
  <c r="GS69" i="72" s="1"/>
  <c r="GS70" i="72" s="1"/>
  <c r="GS71" i="72" s="1"/>
  <c r="GS72" i="72" s="1"/>
  <c r="GS73" i="72" s="1"/>
  <c r="GS74" i="72" s="1"/>
  <c r="GS75" i="72" s="1"/>
  <c r="GS77" i="72" s="1"/>
  <c r="AF67" i="72"/>
  <c r="AF68" i="72" s="1"/>
  <c r="AF65" i="72"/>
  <c r="AF66" i="72" s="1"/>
  <c r="AF71" i="72"/>
  <c r="AF72" i="72" s="1"/>
  <c r="AF75" i="72"/>
  <c r="AF76" i="72" s="1"/>
  <c r="AG42" i="55"/>
  <c r="AF127" i="72"/>
  <c r="AF128" i="72" s="1"/>
  <c r="AF103" i="72"/>
  <c r="AF104" i="72" s="1"/>
  <c r="I17" i="93"/>
  <c r="G17" i="85"/>
  <c r="FZ57" i="72"/>
  <c r="E32" i="55"/>
  <c r="F32" i="55" s="1"/>
  <c r="AM32" i="55" s="1"/>
  <c r="AO32" i="55" s="1"/>
  <c r="AO74" i="55" s="1"/>
  <c r="GH58" i="72"/>
  <c r="GF59" i="72" s="1"/>
  <c r="GC58" i="72"/>
  <c r="GD58" i="72" s="1"/>
  <c r="GB59" i="72" s="1"/>
  <c r="FE65" i="72"/>
  <c r="FE66" i="72" s="1"/>
  <c r="FE67" i="72" s="1"/>
  <c r="FE68" i="72" s="1"/>
  <c r="FE69" i="72" s="1"/>
  <c r="FE70" i="72" s="1"/>
  <c r="FE71" i="72" s="1"/>
  <c r="FE72" i="72" s="1"/>
  <c r="FE73" i="72" s="1"/>
  <c r="FE74" i="72" s="1"/>
  <c r="BA42" i="72"/>
  <c r="AY43" i="72" s="1"/>
  <c r="I76" i="54"/>
  <c r="I80" i="54" s="1"/>
  <c r="H249" i="48"/>
  <c r="H251" i="48" s="1"/>
  <c r="T37" i="55"/>
  <c r="U37" i="55" s="1"/>
  <c r="S38" i="55" s="1"/>
  <c r="U36" i="55"/>
  <c r="V36" i="55" s="1"/>
  <c r="I66" i="54"/>
  <c r="I67" i="54"/>
  <c r="I71" i="54"/>
  <c r="I81" i="54"/>
  <c r="K39" i="55"/>
  <c r="M39" i="55" s="1"/>
  <c r="K40" i="55" s="1"/>
  <c r="M38" i="55"/>
  <c r="N38" i="55" s="1"/>
  <c r="AF53" i="72"/>
  <c r="AF54" i="72" s="1"/>
  <c r="FU61" i="72"/>
  <c r="FU62" i="72" s="1"/>
  <c r="FU63" i="72" s="1"/>
  <c r="FU65" i="72" s="1"/>
  <c r="FU66" i="72" s="1"/>
  <c r="FU67" i="72" s="1"/>
  <c r="FU68" i="72" s="1"/>
  <c r="FU69" i="72" s="1"/>
  <c r="FU70" i="72" s="1"/>
  <c r="FU71" i="72" s="1"/>
  <c r="FU72" i="72" s="1"/>
  <c r="FU73" i="72" s="1"/>
  <c r="FU74" i="72" s="1"/>
  <c r="FU75" i="72" s="1"/>
  <c r="FU76" i="72" s="1"/>
  <c r="AF69" i="72"/>
  <c r="AF70" i="72" s="1"/>
  <c r="AF109" i="72"/>
  <c r="AF110" i="72" s="1"/>
  <c r="AF131" i="72"/>
  <c r="AF132" i="72" s="1"/>
  <c r="AF91" i="72"/>
  <c r="AF92" i="72" s="1"/>
  <c r="AF49" i="72"/>
  <c r="AF50" i="72" s="1"/>
  <c r="AF85" i="72"/>
  <c r="AF86" i="72" s="1"/>
  <c r="AF73" i="72"/>
  <c r="AF74" i="72" s="1"/>
  <c r="AF133" i="72"/>
  <c r="AF134" i="72" s="1"/>
  <c r="M36" i="55"/>
  <c r="N36" i="55" s="1"/>
  <c r="CC49" i="72"/>
  <c r="AF117" i="72"/>
  <c r="AF118" i="72" s="1"/>
  <c r="DO136" i="72"/>
  <c r="DQ136" i="72" s="1"/>
  <c r="DO137" i="72" s="1"/>
  <c r="DO138" i="72" s="1"/>
  <c r="DQ138" i="72" s="1"/>
  <c r="DQ135" i="72"/>
  <c r="AK42" i="55"/>
  <c r="AL42" i="55" s="1"/>
  <c r="FF56" i="72"/>
  <c r="FD57" i="72" s="1"/>
  <c r="I36" i="55"/>
  <c r="J36" i="55" s="1"/>
  <c r="G37" i="55"/>
  <c r="I37" i="55" s="1"/>
  <c r="G38" i="55" s="1"/>
  <c r="Y38" i="55"/>
  <c r="Z38" i="55" s="1"/>
  <c r="X39" i="55"/>
  <c r="Y39" i="55" s="1"/>
  <c r="W40" i="55" s="1"/>
  <c r="AF45" i="72"/>
  <c r="AG45" i="72" s="1"/>
  <c r="AF59" i="72"/>
  <c r="AF60" i="72" s="1"/>
  <c r="AF107" i="72"/>
  <c r="AF108" i="72" s="1"/>
  <c r="AF121" i="72"/>
  <c r="AF122" i="72" s="1"/>
  <c r="AF87" i="72"/>
  <c r="AF88" i="72" s="1"/>
  <c r="AF79" i="72"/>
  <c r="AF80" i="72" s="1"/>
  <c r="AF83" i="72"/>
  <c r="AF84" i="72" s="1"/>
  <c r="AF63" i="72"/>
  <c r="AF64" i="72" s="1"/>
  <c r="AK43" i="55"/>
  <c r="AI44" i="55" s="1"/>
  <c r="A9" i="64"/>
  <c r="G26" i="55"/>
  <c r="H169" i="48"/>
  <c r="EA112" i="72"/>
  <c r="EC112" i="72" s="1"/>
  <c r="EC111" i="72"/>
  <c r="DW109" i="72"/>
  <c r="DS111" i="72"/>
  <c r="BU48" i="72"/>
  <c r="BS49" i="72" s="1"/>
  <c r="BS50" i="72" s="1"/>
  <c r="BU50" i="72" s="1"/>
  <c r="BS51" i="72" s="1"/>
  <c r="BM45" i="72"/>
  <c r="BN45" i="72" s="1"/>
  <c r="BL46" i="72"/>
  <c r="BM46" i="72" s="1"/>
  <c r="GP60" i="72"/>
  <c r="GN61" i="72" s="1"/>
  <c r="GN62" i="72" s="1"/>
  <c r="GP62" i="72" s="1"/>
  <c r="GN63" i="72" s="1"/>
  <c r="CK52" i="72"/>
  <c r="CI53" i="72" s="1"/>
  <c r="CI54" i="72" s="1"/>
  <c r="CK54" i="72" s="1"/>
  <c r="CI55" i="72" s="1"/>
  <c r="AF57" i="72"/>
  <c r="AF58" i="72" s="1"/>
  <c r="AF89" i="72"/>
  <c r="AF90" i="72" s="1"/>
  <c r="AF115" i="72"/>
  <c r="AF116" i="72" s="1"/>
  <c r="M41" i="72"/>
  <c r="K43" i="72" s="1"/>
  <c r="M43" i="72" s="1"/>
  <c r="BO47" i="72"/>
  <c r="BO48" i="72" s="1"/>
  <c r="BQ48" i="72" s="1"/>
  <c r="BR46" i="72"/>
  <c r="BD44" i="72"/>
  <c r="BE44" i="72" s="1"/>
  <c r="BE43" i="72"/>
  <c r="BF43" i="72" s="1"/>
  <c r="GT61" i="72"/>
  <c r="GT62" i="72"/>
  <c r="GR63" i="72" s="1"/>
  <c r="GR64" i="72" s="1"/>
  <c r="GT64" i="72" s="1"/>
  <c r="GR65" i="72" s="1"/>
  <c r="CK51" i="72"/>
  <c r="AN48" i="72"/>
  <c r="AO48" i="72" s="1"/>
  <c r="AM49" i="72" s="1"/>
  <c r="AM50" i="72" s="1"/>
  <c r="AO47" i="72"/>
  <c r="H217" i="48"/>
  <c r="GF60" i="72"/>
  <c r="GH60" i="72" s="1"/>
  <c r="GF61" i="72" s="1"/>
  <c r="GH61" i="72" s="1"/>
  <c r="GH59" i="72"/>
  <c r="Q46" i="72"/>
  <c r="O47" i="72" s="1"/>
  <c r="O48" i="72" s="1"/>
  <c r="Q48" i="72" s="1"/>
  <c r="O49" i="72" s="1"/>
  <c r="C35" i="55"/>
  <c r="E35" i="55" s="1"/>
  <c r="C36" i="55" s="1"/>
  <c r="E34" i="55"/>
  <c r="F34" i="55" s="1"/>
  <c r="GC61" i="72"/>
  <c r="GC62" i="72" s="1"/>
  <c r="GC63" i="72" s="1"/>
  <c r="GC60" i="72"/>
  <c r="FY60" i="72"/>
  <c r="FY61" i="72"/>
  <c r="FY62" i="72" s="1"/>
  <c r="FY63" i="72" s="1"/>
  <c r="AC40" i="55"/>
  <c r="AD40" i="55" s="1"/>
  <c r="AA41" i="55"/>
  <c r="AC41" i="55" s="1"/>
  <c r="AA42" i="55" s="1"/>
  <c r="D44" i="72"/>
  <c r="E44" i="72" s="1"/>
  <c r="C45" i="72" s="1"/>
  <c r="C46" i="72" s="1"/>
  <c r="E46" i="72" s="1"/>
  <c r="C47" i="72" s="1"/>
  <c r="E43" i="72"/>
  <c r="Q45" i="72"/>
  <c r="AH43" i="55"/>
  <c r="AB46" i="72"/>
  <c r="AC46" i="72" s="1"/>
  <c r="AA47" i="72" s="1"/>
  <c r="AA48" i="72" s="1"/>
  <c r="AC48" i="72" s="1"/>
  <c r="AA49" i="72" s="1"/>
  <c r="AC45" i="72"/>
  <c r="GO64" i="72"/>
  <c r="GO65" i="72"/>
  <c r="GO66" i="72" s="1"/>
  <c r="GO67" i="72" s="1"/>
  <c r="GO68" i="72" s="1"/>
  <c r="GO69" i="72" s="1"/>
  <c r="GO70" i="72" s="1"/>
  <c r="GO71" i="72" s="1"/>
  <c r="GO72" i="72" s="1"/>
  <c r="GO73" i="72" s="1"/>
  <c r="GO74" i="72" s="1"/>
  <c r="GO75" i="72" s="1"/>
  <c r="GO76" i="72" s="1"/>
  <c r="FZ58" i="72"/>
  <c r="FX59" i="72" s="1"/>
  <c r="AG44" i="55"/>
  <c r="AH44" i="55" s="1"/>
  <c r="P37" i="55"/>
  <c r="Q37" i="55" s="1"/>
  <c r="O38" i="55" s="1"/>
  <c r="Q36" i="55"/>
  <c r="R36" i="55" s="1"/>
  <c r="BA41" i="72"/>
  <c r="BB41" i="72" s="1"/>
  <c r="AH41" i="55"/>
  <c r="AD39" i="55"/>
  <c r="BU47" i="72"/>
  <c r="CF50" i="72"/>
  <c r="CG50" i="72" s="1"/>
  <c r="CE51" i="72" s="1"/>
  <c r="CG51" i="72" s="1"/>
  <c r="CG49" i="72"/>
  <c r="BX50" i="72"/>
  <c r="BY50" i="72" s="1"/>
  <c r="BW51" i="72" s="1"/>
  <c r="BW52" i="72" s="1"/>
  <c r="BY49" i="72"/>
  <c r="AG45" i="55"/>
  <c r="AE46" i="55" s="1"/>
  <c r="F12" i="64"/>
  <c r="A10" i="64"/>
  <c r="N35" i="55"/>
  <c r="N39" i="55"/>
  <c r="N37" i="55"/>
  <c r="AH42" i="55"/>
  <c r="AH40" i="55"/>
  <c r="S26" i="55"/>
  <c r="V37" i="55" s="1"/>
  <c r="A17" i="64"/>
  <c r="F18" i="64"/>
  <c r="AI26" i="55"/>
  <c r="W26" i="55"/>
  <c r="O26" i="55"/>
  <c r="N34" i="55"/>
  <c r="J34" i="55"/>
  <c r="H275" i="48"/>
  <c r="AL40" i="55"/>
  <c r="H298" i="48"/>
  <c r="I39" i="54"/>
  <c r="I48" i="54" s="1"/>
  <c r="F71" i="55"/>
  <c r="F33" i="55"/>
  <c r="AM33" i="55" s="1"/>
  <c r="AN33" i="55" s="1"/>
  <c r="AN74" i="55" s="1"/>
  <c r="H175" i="48"/>
  <c r="H53" i="48"/>
  <c r="H25" i="48"/>
  <c r="H33" i="48" s="1"/>
  <c r="H67" i="48"/>
  <c r="DM87" i="72"/>
  <c r="DK88" i="72"/>
  <c r="DM88" i="72" s="1"/>
  <c r="DG86" i="72"/>
  <c r="DI86" i="72" s="1"/>
  <c r="DI85" i="72"/>
  <c r="DE83" i="72"/>
  <c r="DC84" i="72"/>
  <c r="DE84" i="72" s="1"/>
  <c r="DA83" i="72"/>
  <c r="CY84" i="72"/>
  <c r="DA84" i="72" s="1"/>
  <c r="H46" i="72"/>
  <c r="I46" i="72" s="1"/>
  <c r="G47" i="72" s="1"/>
  <c r="I45" i="72"/>
  <c r="S44" i="72"/>
  <c r="CN61" i="72"/>
  <c r="CN62" i="72" s="1"/>
  <c r="CN63" i="72"/>
  <c r="CN64" i="72" s="1"/>
  <c r="CN59" i="72"/>
  <c r="CN60" i="72" s="1"/>
  <c r="CN67" i="72"/>
  <c r="CN68" i="72" s="1"/>
  <c r="CN75" i="72"/>
  <c r="CN76" i="72" s="1"/>
  <c r="CN79" i="72"/>
  <c r="CN80" i="72" s="1"/>
  <c r="CN83" i="72"/>
  <c r="CN84" i="72" s="1"/>
  <c r="CN87" i="72"/>
  <c r="CN88" i="72" s="1"/>
  <c r="CN65" i="72"/>
  <c r="CN66" i="72" s="1"/>
  <c r="CN81" i="72"/>
  <c r="CN82" i="72" s="1"/>
  <c r="CN91" i="72"/>
  <c r="CN92" i="72" s="1"/>
  <c r="CN95" i="72"/>
  <c r="CN96" i="72" s="1"/>
  <c r="CN99" i="72"/>
  <c r="CN100" i="72" s="1"/>
  <c r="CN71" i="72"/>
  <c r="CN72" i="72" s="1"/>
  <c r="CN77" i="72"/>
  <c r="CN78" i="72" s="1"/>
  <c r="CN89" i="72"/>
  <c r="CN90" i="72" s="1"/>
  <c r="CN93" i="72"/>
  <c r="CN94" i="72" s="1"/>
  <c r="CN97" i="72"/>
  <c r="CN98" i="72" s="1"/>
  <c r="CN73" i="72"/>
  <c r="CN74" i="72" s="1"/>
  <c r="CN85" i="72"/>
  <c r="CN86" i="72" s="1"/>
  <c r="CN101" i="72"/>
  <c r="CN102" i="72" s="1"/>
  <c r="CN111" i="72"/>
  <c r="CN112" i="72" s="1"/>
  <c r="CN103" i="72"/>
  <c r="CN104" i="72" s="1"/>
  <c r="CN109" i="72"/>
  <c r="CN110" i="72" s="1"/>
  <c r="CN131" i="72"/>
  <c r="CN132" i="72" s="1"/>
  <c r="CN139" i="72"/>
  <c r="CN140" i="72" s="1"/>
  <c r="CN105" i="72"/>
  <c r="CN106" i="72" s="1"/>
  <c r="CN107" i="72"/>
  <c r="CN108" i="72" s="1"/>
  <c r="CN121" i="72"/>
  <c r="CN122" i="72" s="1"/>
  <c r="CN137" i="72"/>
  <c r="CN138" i="72" s="1"/>
  <c r="CN141" i="72"/>
  <c r="CN142" i="72" s="1"/>
  <c r="CN69" i="72"/>
  <c r="CN70" i="72" s="1"/>
  <c r="CN115" i="72"/>
  <c r="CN116" i="72" s="1"/>
  <c r="CN123" i="72"/>
  <c r="CN124" i="72" s="1"/>
  <c r="CN147" i="72"/>
  <c r="CN148" i="72" s="1"/>
  <c r="CN119" i="72"/>
  <c r="CN120" i="72" s="1"/>
  <c r="CN127" i="72"/>
  <c r="CN128" i="72" s="1"/>
  <c r="CN133" i="72"/>
  <c r="CN134" i="72" s="1"/>
  <c r="CN135" i="72"/>
  <c r="CN136" i="72" s="1"/>
  <c r="CN143" i="72"/>
  <c r="CN144" i="72" s="1"/>
  <c r="CN117" i="72"/>
  <c r="CN118" i="72" s="1"/>
  <c r="CN125" i="72"/>
  <c r="CN126" i="72" s="1"/>
  <c r="CN129" i="72"/>
  <c r="CN130" i="72" s="1"/>
  <c r="CN113" i="72"/>
  <c r="CN114" i="72" s="1"/>
  <c r="CN145" i="72"/>
  <c r="CN146" i="72" s="1"/>
  <c r="CW59" i="72"/>
  <c r="CV60" i="72"/>
  <c r="CW60" i="72" s="1"/>
  <c r="CU61" i="72" s="1"/>
  <c r="FL58" i="72"/>
  <c r="FN58" i="72" s="1"/>
  <c r="FN57" i="72"/>
  <c r="AN50" i="72"/>
  <c r="AO50" i="72" s="1"/>
  <c r="AM51" i="72" s="1"/>
  <c r="AR53" i="72"/>
  <c r="AR54" i="72" s="1"/>
  <c r="AR61" i="72"/>
  <c r="AR62" i="72" s="1"/>
  <c r="AR63" i="72"/>
  <c r="AR64" i="72" s="1"/>
  <c r="AR47" i="72"/>
  <c r="AR48" i="72" s="1"/>
  <c r="AR49" i="72"/>
  <c r="AR50" i="72" s="1"/>
  <c r="AR51" i="72"/>
  <c r="AR52" i="72" s="1"/>
  <c r="AR67" i="72"/>
  <c r="AR68" i="72" s="1"/>
  <c r="AR75" i="72"/>
  <c r="AR76" i="72" s="1"/>
  <c r="AR77" i="72"/>
  <c r="AR78" i="72" s="1"/>
  <c r="AR81" i="72"/>
  <c r="AR82" i="72" s="1"/>
  <c r="AR85" i="72"/>
  <c r="AR86" i="72" s="1"/>
  <c r="AR89" i="72"/>
  <c r="AR90" i="72" s="1"/>
  <c r="AR69" i="72"/>
  <c r="AR70" i="72" s="1"/>
  <c r="AR93" i="72"/>
  <c r="AR94" i="72" s="1"/>
  <c r="AR97" i="72"/>
  <c r="AR98" i="72" s="1"/>
  <c r="AR57" i="72"/>
  <c r="AR58" i="72" s="1"/>
  <c r="AR65" i="72"/>
  <c r="AR66" i="72" s="1"/>
  <c r="AR55" i="72"/>
  <c r="AR56" i="72" s="1"/>
  <c r="AR79" i="72"/>
  <c r="AR80" i="72" s="1"/>
  <c r="AR91" i="72"/>
  <c r="AR92" i="72" s="1"/>
  <c r="AR71" i="72"/>
  <c r="AR72" i="72" s="1"/>
  <c r="AR73" i="72"/>
  <c r="AR74" i="72" s="1"/>
  <c r="AR59" i="72"/>
  <c r="AR60" i="72" s="1"/>
  <c r="AR109" i="72"/>
  <c r="AR110" i="72" s="1"/>
  <c r="AR111" i="72"/>
  <c r="AR112" i="72" s="1"/>
  <c r="AR99" i="72"/>
  <c r="AR100" i="72" s="1"/>
  <c r="AR101" i="72"/>
  <c r="AR102" i="72" s="1"/>
  <c r="AR103" i="72"/>
  <c r="AR104" i="72" s="1"/>
  <c r="AR105" i="72"/>
  <c r="AR106" i="72" s="1"/>
  <c r="AR121" i="72"/>
  <c r="AR122" i="72" s="1"/>
  <c r="AR136" i="72"/>
  <c r="AR83" i="72"/>
  <c r="AR84" i="72" s="1"/>
  <c r="AR115" i="72"/>
  <c r="AR116" i="72" s="1"/>
  <c r="AR123" i="72"/>
  <c r="AR124" i="72" s="1"/>
  <c r="AR129" i="72"/>
  <c r="AR130" i="72" s="1"/>
  <c r="AR87" i="72"/>
  <c r="AR88" i="72" s="1"/>
  <c r="AR95" i="72"/>
  <c r="AR96" i="72" s="1"/>
  <c r="AR113" i="72"/>
  <c r="AR114" i="72" s="1"/>
  <c r="AR117" i="72"/>
  <c r="AR118" i="72" s="1"/>
  <c r="AR125" i="72"/>
  <c r="AR126" i="72" s="1"/>
  <c r="AR127" i="72"/>
  <c r="AR128" i="72" s="1"/>
  <c r="AR133" i="72"/>
  <c r="AR134" i="72" s="1"/>
  <c r="AR107" i="72"/>
  <c r="AR108" i="72" s="1"/>
  <c r="AR119" i="72"/>
  <c r="AR120" i="72" s="1"/>
  <c r="AR131" i="72"/>
  <c r="AR132" i="72" s="1"/>
  <c r="CM60" i="72"/>
  <c r="GK61" i="72"/>
  <c r="GK62" i="72" s="1"/>
  <c r="GK63" i="72" s="1"/>
  <c r="GK60" i="72"/>
  <c r="GJ60" i="72"/>
  <c r="GL59" i="72"/>
  <c r="AU43" i="72"/>
  <c r="AX42" i="72"/>
  <c r="FH58" i="72"/>
  <c r="FJ58" i="72" s="1"/>
  <c r="FJ57" i="72"/>
  <c r="X46" i="72"/>
  <c r="Y46" i="72" s="1"/>
  <c r="W47" i="72" s="1"/>
  <c r="Y45" i="72"/>
  <c r="BU49" i="72"/>
  <c r="CQ60" i="72"/>
  <c r="BQ47" i="72"/>
  <c r="BR47" i="72" s="1"/>
  <c r="AQ48" i="72"/>
  <c r="FM60" i="72"/>
  <c r="FM61" i="72"/>
  <c r="FM62" i="72" s="1"/>
  <c r="FM63" i="72" s="1"/>
  <c r="BI43" i="72"/>
  <c r="BJ43" i="72" s="1"/>
  <c r="BH44" i="72"/>
  <c r="BI44" i="72" s="1"/>
  <c r="BX52" i="72"/>
  <c r="T49" i="72"/>
  <c r="T50" i="72" s="1"/>
  <c r="T57" i="72"/>
  <c r="T58" i="72" s="1"/>
  <c r="T51" i="72"/>
  <c r="T52" i="72" s="1"/>
  <c r="T53" i="72"/>
  <c r="T54" i="72" s="1"/>
  <c r="T55" i="72"/>
  <c r="T56" i="72" s="1"/>
  <c r="T45" i="72"/>
  <c r="T46" i="72" s="1"/>
  <c r="T59" i="72"/>
  <c r="T60" i="72" s="1"/>
  <c r="T47" i="72"/>
  <c r="T48" i="72" s="1"/>
  <c r="T75" i="72"/>
  <c r="T76" i="72" s="1"/>
  <c r="T61" i="72"/>
  <c r="T62" i="72" s="1"/>
  <c r="T63" i="72"/>
  <c r="T64" i="72" s="1"/>
  <c r="T71" i="72"/>
  <c r="T72" i="72" s="1"/>
  <c r="T79" i="72"/>
  <c r="T80" i="72" s="1"/>
  <c r="T83" i="72"/>
  <c r="T84" i="72" s="1"/>
  <c r="T87" i="72"/>
  <c r="T88" i="72" s="1"/>
  <c r="T67" i="72"/>
  <c r="T68" i="72" s="1"/>
  <c r="T69" i="72"/>
  <c r="T70" i="72" s="1"/>
  <c r="T85" i="72"/>
  <c r="T86" i="72" s="1"/>
  <c r="T91" i="72"/>
  <c r="T92" i="72" s="1"/>
  <c r="T95" i="72"/>
  <c r="T96" i="72" s="1"/>
  <c r="T99" i="72"/>
  <c r="T100" i="72" s="1"/>
  <c r="T65" i="72"/>
  <c r="T66" i="72" s="1"/>
  <c r="T73" i="72"/>
  <c r="T74" i="72" s="1"/>
  <c r="T89" i="72"/>
  <c r="T90" i="72" s="1"/>
  <c r="T81" i="72"/>
  <c r="T82" i="72" s="1"/>
  <c r="T93" i="72"/>
  <c r="T94" i="72" s="1"/>
  <c r="T103" i="72"/>
  <c r="T104" i="72" s="1"/>
  <c r="T109" i="72"/>
  <c r="T110" i="72" s="1"/>
  <c r="T43" i="72"/>
  <c r="T44" i="72" s="1"/>
  <c r="T77" i="72"/>
  <c r="T78" i="72" s="1"/>
  <c r="T97" i="72"/>
  <c r="T98" i="72" s="1"/>
  <c r="T101" i="72"/>
  <c r="T102" i="72" s="1"/>
  <c r="T111" i="72"/>
  <c r="T112" i="72" s="1"/>
  <c r="T132" i="72"/>
  <c r="T121" i="72"/>
  <c r="T122" i="72" s="1"/>
  <c r="T127" i="72"/>
  <c r="T128" i="72" s="1"/>
  <c r="T113" i="72"/>
  <c r="T114" i="72" s="1"/>
  <c r="T115" i="72"/>
  <c r="T116" i="72" s="1"/>
  <c r="T123" i="72"/>
  <c r="T124" i="72" s="1"/>
  <c r="T129" i="72"/>
  <c r="T130" i="72" s="1"/>
  <c r="T117" i="72"/>
  <c r="T118" i="72" s="1"/>
  <c r="T125" i="72"/>
  <c r="T126" i="72" s="1"/>
  <c r="T119" i="72"/>
  <c r="T120" i="72" s="1"/>
  <c r="T105" i="72"/>
  <c r="T106" i="72" s="1"/>
  <c r="T107" i="72"/>
  <c r="T108" i="72" s="1"/>
  <c r="CR61" i="72"/>
  <c r="CR62" i="72" s="1"/>
  <c r="CR67" i="72"/>
  <c r="CR68" i="72" s="1"/>
  <c r="CR71" i="72"/>
  <c r="CR72" i="72" s="1"/>
  <c r="CR75" i="72"/>
  <c r="CR76" i="72" s="1"/>
  <c r="CR73" i="72"/>
  <c r="CR74" i="72" s="1"/>
  <c r="CR87" i="72"/>
  <c r="CR88" i="72" s="1"/>
  <c r="CR89" i="72"/>
  <c r="CR90" i="72" s="1"/>
  <c r="CR69" i="72"/>
  <c r="CR70" i="72" s="1"/>
  <c r="CR60" i="72"/>
  <c r="CR63" i="72"/>
  <c r="CR64" i="72" s="1"/>
  <c r="CR85" i="72"/>
  <c r="CR86" i="72" s="1"/>
  <c r="CR65" i="72"/>
  <c r="CR66" i="72" s="1"/>
  <c r="CR81" i="72"/>
  <c r="CR82" i="72" s="1"/>
  <c r="CR95" i="72"/>
  <c r="CR96" i="72" s="1"/>
  <c r="CR101" i="72"/>
  <c r="CR102" i="72" s="1"/>
  <c r="CR105" i="72"/>
  <c r="CR106" i="72" s="1"/>
  <c r="CR109" i="72"/>
  <c r="CR110" i="72" s="1"/>
  <c r="CR113" i="72"/>
  <c r="CR114" i="72" s="1"/>
  <c r="CR97" i="72"/>
  <c r="CR98" i="72" s="1"/>
  <c r="CR103" i="72"/>
  <c r="CR104" i="72" s="1"/>
  <c r="CR115" i="72"/>
  <c r="CR116" i="72" s="1"/>
  <c r="CR119" i="72"/>
  <c r="CR120" i="72" s="1"/>
  <c r="CR123" i="72"/>
  <c r="CR124" i="72" s="1"/>
  <c r="CR83" i="72"/>
  <c r="CR84" i="72" s="1"/>
  <c r="CR91" i="72"/>
  <c r="CR92" i="72" s="1"/>
  <c r="CR111" i="72"/>
  <c r="CR112" i="72" s="1"/>
  <c r="CR117" i="72"/>
  <c r="CR118" i="72" s="1"/>
  <c r="CR121" i="72"/>
  <c r="CR122" i="72" s="1"/>
  <c r="CR125" i="72"/>
  <c r="CR126" i="72" s="1"/>
  <c r="CR129" i="72"/>
  <c r="CR130" i="72" s="1"/>
  <c r="CR135" i="72"/>
  <c r="CR136" i="72" s="1"/>
  <c r="CR141" i="72"/>
  <c r="CR142" i="72" s="1"/>
  <c r="CR145" i="72"/>
  <c r="CR146" i="72" s="1"/>
  <c r="CR79" i="72"/>
  <c r="CR80" i="72" s="1"/>
  <c r="CR127" i="72"/>
  <c r="CR128" i="72" s="1"/>
  <c r="CR133" i="72"/>
  <c r="CR134" i="72" s="1"/>
  <c r="CR143" i="72"/>
  <c r="CR144" i="72" s="1"/>
  <c r="CR93" i="72"/>
  <c r="CR94" i="72" s="1"/>
  <c r="CR99" i="72"/>
  <c r="CR100" i="72" s="1"/>
  <c r="CR107" i="72"/>
  <c r="CR108" i="72" s="1"/>
  <c r="CR147" i="72"/>
  <c r="CR148" i="72" s="1"/>
  <c r="CR77" i="72"/>
  <c r="CR78" i="72" s="1"/>
  <c r="CR137" i="72"/>
  <c r="CR138" i="72" s="1"/>
  <c r="CR139" i="72"/>
  <c r="CR140" i="72" s="1"/>
  <c r="CR131" i="72"/>
  <c r="CR132" i="72" s="1"/>
  <c r="K44" i="72"/>
  <c r="M44" i="72" s="1"/>
  <c r="K45" i="72" s="1"/>
  <c r="AI50" i="72"/>
  <c r="AK50" i="72" s="1"/>
  <c r="AI51" i="72" s="1"/>
  <c r="AK49" i="72"/>
  <c r="CA52" i="72"/>
  <c r="CC52" i="72" s="1"/>
  <c r="CA53" i="72" s="1"/>
  <c r="CC51" i="72"/>
  <c r="FP58" i="72"/>
  <c r="FR58" i="72" s="1"/>
  <c r="FP59" i="72" s="1"/>
  <c r="FR57" i="72"/>
  <c r="FT59" i="72"/>
  <c r="GV77" i="72"/>
  <c r="HZ62" i="72"/>
  <c r="H213" i="48"/>
  <c r="H214" i="48"/>
  <c r="H215" i="48"/>
  <c r="FU64" i="72" l="1"/>
  <c r="H178" i="48"/>
  <c r="G33" i="65"/>
  <c r="H33" i="65" s="1"/>
  <c r="CE52" i="72"/>
  <c r="CG52" i="72" s="1"/>
  <c r="CE53" i="72" s="1"/>
  <c r="FI65" i="72"/>
  <c r="FI66" i="72" s="1"/>
  <c r="FI67" i="72" s="1"/>
  <c r="FI68" i="72" s="1"/>
  <c r="FI69" i="72" s="1"/>
  <c r="FI70" i="72" s="1"/>
  <c r="FI71" i="72" s="1"/>
  <c r="FI72" i="72" s="1"/>
  <c r="FI73" i="72" s="1"/>
  <c r="FI74" i="72" s="1"/>
  <c r="FI64" i="72"/>
  <c r="GT63" i="72"/>
  <c r="GS76" i="72"/>
  <c r="GS78" i="72" s="1"/>
  <c r="Q47" i="72"/>
  <c r="F35" i="55"/>
  <c r="AF46" i="72"/>
  <c r="AG46" i="72" s="1"/>
  <c r="AE47" i="72" s="1"/>
  <c r="CK53" i="72"/>
  <c r="DQ137" i="72"/>
  <c r="E45" i="72"/>
  <c r="BY51" i="72"/>
  <c r="I82" i="54"/>
  <c r="S39" i="55"/>
  <c r="U39" i="55" s="1"/>
  <c r="S40" i="55" s="1"/>
  <c r="U38" i="55"/>
  <c r="V38" i="55" s="1"/>
  <c r="GL60" i="72"/>
  <c r="BB42" i="72"/>
  <c r="Z39" i="55"/>
  <c r="AS48" i="72"/>
  <c r="AQ49" i="72" s="1"/>
  <c r="AS49" i="72" s="1"/>
  <c r="W41" i="55"/>
  <c r="Y41" i="55" s="1"/>
  <c r="W42" i="55" s="1"/>
  <c r="Y40" i="55"/>
  <c r="Z40" i="55" s="1"/>
  <c r="I38" i="55"/>
  <c r="J38" i="55" s="1"/>
  <c r="G39" i="55"/>
  <c r="I39" i="55" s="1"/>
  <c r="G40" i="55" s="1"/>
  <c r="GF62" i="72"/>
  <c r="GH62" i="72" s="1"/>
  <c r="GF63" i="72" s="1"/>
  <c r="GF64" i="72" s="1"/>
  <c r="GH64" i="72" s="1"/>
  <c r="J39" i="55"/>
  <c r="AK44" i="55"/>
  <c r="AL44" i="55" s="1"/>
  <c r="AI45" i="55"/>
  <c r="AK45" i="55" s="1"/>
  <c r="AI46" i="55" s="1"/>
  <c r="K41" i="55"/>
  <c r="M41" i="55" s="1"/>
  <c r="M40" i="55"/>
  <c r="N40" i="55" s="1"/>
  <c r="J35" i="55"/>
  <c r="J37" i="55"/>
  <c r="AL41" i="55"/>
  <c r="AL43" i="55"/>
  <c r="V39" i="55"/>
  <c r="H221" i="48"/>
  <c r="EA113" i="72"/>
  <c r="DY109" i="72"/>
  <c r="DW110" i="72"/>
  <c r="DY110" i="72" s="1"/>
  <c r="DU111" i="72"/>
  <c r="DS112" i="72"/>
  <c r="DU112" i="72" s="1"/>
  <c r="DO139" i="72"/>
  <c r="BK47" i="72"/>
  <c r="BN46" i="72"/>
  <c r="GP61" i="72"/>
  <c r="CO60" i="72"/>
  <c r="CM61" i="72" s="1"/>
  <c r="CM62" i="72" s="1"/>
  <c r="CO62" i="72" s="1"/>
  <c r="CM63" i="72" s="1"/>
  <c r="AC47" i="72"/>
  <c r="BF44" i="72"/>
  <c r="BC45" i="72"/>
  <c r="AO49" i="72"/>
  <c r="Q38" i="55"/>
  <c r="R38" i="55" s="1"/>
  <c r="O39" i="55"/>
  <c r="Q39" i="55" s="1"/>
  <c r="BY52" i="72"/>
  <c r="BW53" i="72" s="1"/>
  <c r="BW54" i="72" s="1"/>
  <c r="BY54" i="72" s="1"/>
  <c r="BW55" i="72" s="1"/>
  <c r="AC42" i="55"/>
  <c r="AD42" i="55" s="1"/>
  <c r="AA43" i="55"/>
  <c r="AC43" i="55" s="1"/>
  <c r="AH45" i="55"/>
  <c r="GC64" i="72"/>
  <c r="GC65" i="72"/>
  <c r="GC66" i="72" s="1"/>
  <c r="GC67" i="72" s="1"/>
  <c r="GC68" i="72" s="1"/>
  <c r="GC69" i="72" s="1"/>
  <c r="GC70" i="72" s="1"/>
  <c r="GC71" i="72" s="1"/>
  <c r="GC72" i="72" s="1"/>
  <c r="GC73" i="72" s="1"/>
  <c r="GC74" i="72" s="1"/>
  <c r="GC75" i="72" s="1"/>
  <c r="GC76" i="72" s="1"/>
  <c r="AE47" i="55"/>
  <c r="AG47" i="55" s="1"/>
  <c r="AG46" i="55"/>
  <c r="AH46" i="55" s="1"/>
  <c r="FZ59" i="72"/>
  <c r="FX60" i="72"/>
  <c r="FZ60" i="72" s="1"/>
  <c r="FX61" i="72" s="1"/>
  <c r="FY65" i="72"/>
  <c r="FY66" i="72" s="1"/>
  <c r="FY67" i="72" s="1"/>
  <c r="FY68" i="72" s="1"/>
  <c r="FY69" i="72" s="1"/>
  <c r="FY70" i="72" s="1"/>
  <c r="FY71" i="72" s="1"/>
  <c r="FY72" i="72" s="1"/>
  <c r="FY73" i="72" s="1"/>
  <c r="FY74" i="72" s="1"/>
  <c r="FY75" i="72" s="1"/>
  <c r="FY76" i="72" s="1"/>
  <c r="FY64" i="72"/>
  <c r="AD41" i="55"/>
  <c r="C37" i="55"/>
  <c r="E37" i="55" s="1"/>
  <c r="E36" i="55"/>
  <c r="F36" i="55" s="1"/>
  <c r="AM36" i="55" s="1"/>
  <c r="AO36" i="55" s="1"/>
  <c r="A55" i="65"/>
  <c r="A8" i="65"/>
  <c r="A18" i="64"/>
  <c r="R37" i="55"/>
  <c r="I42" i="54"/>
  <c r="H276" i="48"/>
  <c r="AM34" i="55"/>
  <c r="AO34" i="55" s="1"/>
  <c r="H69" i="48"/>
  <c r="DK89" i="72"/>
  <c r="DG87" i="72"/>
  <c r="DC85" i="72"/>
  <c r="CY85" i="72"/>
  <c r="FR59" i="72"/>
  <c r="FP60" i="72"/>
  <c r="FR60" i="72" s="1"/>
  <c r="GR66" i="72"/>
  <c r="GT66" i="72" s="1"/>
  <c r="GR67" i="72" s="1"/>
  <c r="GT65" i="72"/>
  <c r="BG45" i="72"/>
  <c r="BJ44" i="72"/>
  <c r="AQ50" i="72"/>
  <c r="AS50" i="72" s="1"/>
  <c r="AQ51" i="72" s="1"/>
  <c r="CS59" i="72"/>
  <c r="AW43" i="72"/>
  <c r="AX43" i="72" s="1"/>
  <c r="AU44" i="72"/>
  <c r="AW44" i="72" s="1"/>
  <c r="GK65" i="72"/>
  <c r="GK66" i="72" s="1"/>
  <c r="GK67" i="72" s="1"/>
  <c r="GK68" i="72" s="1"/>
  <c r="GK69" i="72" s="1"/>
  <c r="GK70" i="72" s="1"/>
  <c r="GK71" i="72" s="1"/>
  <c r="GK72" i="72" s="1"/>
  <c r="GK73" i="72" s="1"/>
  <c r="GK74" i="72" s="1"/>
  <c r="GK75" i="72" s="1"/>
  <c r="GK76" i="72" s="1"/>
  <c r="GK64" i="72"/>
  <c r="CW61" i="72"/>
  <c r="CU62" i="72"/>
  <c r="CW62" i="72" s="1"/>
  <c r="CU63" i="72" s="1"/>
  <c r="U44" i="72"/>
  <c r="S45" i="72" s="1"/>
  <c r="FT60" i="72"/>
  <c r="FV60" i="72" s="1"/>
  <c r="FV59" i="72"/>
  <c r="GD59" i="72"/>
  <c r="GB60" i="72"/>
  <c r="GD60" i="72" s="1"/>
  <c r="CA54" i="72"/>
  <c r="CC54" i="72" s="1"/>
  <c r="CA55" i="72" s="1"/>
  <c r="CC53" i="72"/>
  <c r="K46" i="72"/>
  <c r="M46" i="72" s="1"/>
  <c r="K47" i="72" s="1"/>
  <c r="M45" i="72"/>
  <c r="C48" i="72"/>
  <c r="E48" i="72" s="1"/>
  <c r="C49" i="72" s="1"/>
  <c r="E47" i="72"/>
  <c r="CS60" i="72"/>
  <c r="CQ61" i="72" s="1"/>
  <c r="O50" i="72"/>
  <c r="Q50" i="72" s="1"/>
  <c r="O51" i="72" s="1"/>
  <c r="Q49" i="72"/>
  <c r="FH59" i="72"/>
  <c r="CO59" i="72"/>
  <c r="AM52" i="72"/>
  <c r="AO52" i="72" s="1"/>
  <c r="AM53" i="72" s="1"/>
  <c r="AO51" i="72"/>
  <c r="FL59" i="72"/>
  <c r="CI56" i="72"/>
  <c r="CK56" i="72" s="1"/>
  <c r="CI57" i="72" s="1"/>
  <c r="CK55" i="72"/>
  <c r="GJ61" i="72"/>
  <c r="G48" i="72"/>
  <c r="I48" i="72" s="1"/>
  <c r="G49" i="72" s="1"/>
  <c r="I47" i="72"/>
  <c r="GP63" i="72"/>
  <c r="GN64" i="72"/>
  <c r="GP64" i="72" s="1"/>
  <c r="GN65" i="72" s="1"/>
  <c r="CE54" i="72"/>
  <c r="CG54" i="72" s="1"/>
  <c r="CE55" i="72" s="1"/>
  <c r="CG53" i="72"/>
  <c r="AI52" i="72"/>
  <c r="AK52" i="72" s="1"/>
  <c r="AI53" i="72" s="1"/>
  <c r="AK51" i="72"/>
  <c r="FF57" i="72"/>
  <c r="FD58" i="72"/>
  <c r="FF58" i="72" s="1"/>
  <c r="AE48" i="72"/>
  <c r="AG48" i="72" s="1"/>
  <c r="AE49" i="72" s="1"/>
  <c r="AG47" i="72"/>
  <c r="FM65" i="72"/>
  <c r="FM66" i="72" s="1"/>
  <c r="FM67" i="72" s="1"/>
  <c r="FM68" i="72" s="1"/>
  <c r="FM69" i="72" s="1"/>
  <c r="FM70" i="72" s="1"/>
  <c r="FM71" i="72" s="1"/>
  <c r="FM72" i="72" s="1"/>
  <c r="FM73" i="72" s="1"/>
  <c r="FM74" i="72" s="1"/>
  <c r="FM64" i="72"/>
  <c r="AS47" i="72"/>
  <c r="BR48" i="72"/>
  <c r="BO49" i="72"/>
  <c r="BS52" i="72"/>
  <c r="BU52" i="72" s="1"/>
  <c r="BS53" i="72" s="1"/>
  <c r="BU51" i="72"/>
  <c r="W48" i="72"/>
  <c r="Y48" i="72" s="1"/>
  <c r="W49" i="72" s="1"/>
  <c r="Y47" i="72"/>
  <c r="AA50" i="72"/>
  <c r="AC50" i="72" s="1"/>
  <c r="AA51" i="72" s="1"/>
  <c r="AC49" i="72"/>
  <c r="AY44" i="72"/>
  <c r="BA44" i="72" s="1"/>
  <c r="BA43" i="72"/>
  <c r="BB43" i="72" s="1"/>
  <c r="U43" i="72"/>
  <c r="GV78" i="72"/>
  <c r="GX78" i="72" s="1"/>
  <c r="GV79" i="72" s="1"/>
  <c r="GX77" i="72"/>
  <c r="H222" i="48"/>
  <c r="H223" i="48"/>
  <c r="Z41" i="55" l="1"/>
  <c r="AM35" i="55"/>
  <c r="AN35" i="55" s="1"/>
  <c r="I46" i="54"/>
  <c r="I54" i="54" s="1"/>
  <c r="I45" i="54"/>
  <c r="I53" i="54" s="1"/>
  <c r="I44" i="54"/>
  <c r="I52" i="54" s="1"/>
  <c r="AL45" i="55"/>
  <c r="GH63" i="72"/>
  <c r="U40" i="55"/>
  <c r="V40" i="55" s="1"/>
  <c r="S41" i="55"/>
  <c r="U41" i="55" s="1"/>
  <c r="K42" i="55"/>
  <c r="N41" i="55"/>
  <c r="AI47" i="55"/>
  <c r="AK47" i="55" s="1"/>
  <c r="AK46" i="55"/>
  <c r="AL46" i="55" s="1"/>
  <c r="Y42" i="55"/>
  <c r="Z42" i="55" s="1"/>
  <c r="W43" i="55"/>
  <c r="Y43" i="55" s="1"/>
  <c r="G41" i="55"/>
  <c r="I41" i="55" s="1"/>
  <c r="I40" i="55"/>
  <c r="J40" i="55" s="1"/>
  <c r="EA114" i="72"/>
  <c r="EC114" i="72" s="1"/>
  <c r="EC113" i="72"/>
  <c r="DW111" i="72"/>
  <c r="DS113" i="72"/>
  <c r="DO140" i="72"/>
  <c r="DQ140" i="72" s="1"/>
  <c r="DQ139" i="72"/>
  <c r="BY53" i="72"/>
  <c r="CO61" i="72"/>
  <c r="BK48" i="72"/>
  <c r="BM48" i="72" s="1"/>
  <c r="BM47" i="72"/>
  <c r="BN47" i="72" s="1"/>
  <c r="BE45" i="72"/>
  <c r="BF45" i="72" s="1"/>
  <c r="BC46" i="72"/>
  <c r="BE46" i="72" s="1"/>
  <c r="AA44" i="55"/>
  <c r="AD43" i="55"/>
  <c r="FX62" i="72"/>
  <c r="FZ62" i="72" s="1"/>
  <c r="FX63" i="72" s="1"/>
  <c r="FZ61" i="72"/>
  <c r="GV80" i="72"/>
  <c r="GX80" i="72" s="1"/>
  <c r="GV81" i="72" s="1"/>
  <c r="GX79" i="72"/>
  <c r="C38" i="55"/>
  <c r="F37" i="55"/>
  <c r="AM37" i="55" s="1"/>
  <c r="AN37" i="55" s="1"/>
  <c r="O40" i="55"/>
  <c r="R39" i="55"/>
  <c r="AE48" i="55"/>
  <c r="AH47" i="55"/>
  <c r="A20" i="64"/>
  <c r="H71" i="48"/>
  <c r="DM89" i="72"/>
  <c r="DK90" i="72"/>
  <c r="DM90" i="72" s="1"/>
  <c r="DG88" i="72"/>
  <c r="DI88" i="72" s="1"/>
  <c r="DI87" i="72"/>
  <c r="DE85" i="72"/>
  <c r="DC86" i="72"/>
  <c r="DE86" i="72" s="1"/>
  <c r="DA85" i="72"/>
  <c r="CY86" i="72"/>
  <c r="DA86" i="72" s="1"/>
  <c r="AE50" i="72"/>
  <c r="AG50" i="72" s="1"/>
  <c r="AE51" i="72" s="1"/>
  <c r="AG49" i="72"/>
  <c r="AI54" i="72"/>
  <c r="AK54" i="72" s="1"/>
  <c r="AI55" i="72" s="1"/>
  <c r="AK53" i="72"/>
  <c r="CI58" i="72"/>
  <c r="CK58" i="72" s="1"/>
  <c r="CI59" i="72" s="1"/>
  <c r="CK57" i="72"/>
  <c r="CS61" i="72"/>
  <c r="CQ62" i="72"/>
  <c r="CS62" i="72" s="1"/>
  <c r="CQ63" i="72" s="1"/>
  <c r="BW56" i="72"/>
  <c r="BY56" i="72" s="1"/>
  <c r="BW57" i="72" s="1"/>
  <c r="BY55" i="72"/>
  <c r="CA56" i="72"/>
  <c r="CC56" i="72" s="1"/>
  <c r="CA57" i="72" s="1"/>
  <c r="CC55" i="72"/>
  <c r="FT61" i="72"/>
  <c r="AQ52" i="72"/>
  <c r="AS52" i="72" s="1"/>
  <c r="AQ53" i="72" s="1"/>
  <c r="AS51" i="72"/>
  <c r="GT67" i="72"/>
  <c r="GR68" i="72"/>
  <c r="GT68" i="72" s="1"/>
  <c r="GR69" i="72" s="1"/>
  <c r="AA52" i="72"/>
  <c r="AC52" i="72" s="1"/>
  <c r="AA53" i="72" s="1"/>
  <c r="AC51" i="72"/>
  <c r="BS54" i="72"/>
  <c r="BU54" i="72" s="1"/>
  <c r="BS55" i="72" s="1"/>
  <c r="BU53" i="72"/>
  <c r="FD59" i="72"/>
  <c r="FH60" i="72"/>
  <c r="FJ60" i="72" s="1"/>
  <c r="FJ59" i="72"/>
  <c r="GB61" i="72"/>
  <c r="S46" i="72"/>
  <c r="U46" i="72" s="1"/>
  <c r="S47" i="72" s="1"/>
  <c r="U45" i="72"/>
  <c r="CO63" i="72"/>
  <c r="CM64" i="72"/>
  <c r="CO64" i="72" s="1"/>
  <c r="CM65" i="72" s="1"/>
  <c r="BO50" i="72"/>
  <c r="BQ50" i="72" s="1"/>
  <c r="BQ49" i="72"/>
  <c r="BR49" i="72" s="1"/>
  <c r="CE56" i="72"/>
  <c r="CG56" i="72" s="1"/>
  <c r="CE57" i="72" s="1"/>
  <c r="CG55" i="72"/>
  <c r="G50" i="72"/>
  <c r="I50" i="72" s="1"/>
  <c r="G51" i="72" s="1"/>
  <c r="I49" i="72"/>
  <c r="GL61" i="72"/>
  <c r="GJ62" i="72"/>
  <c r="GL62" i="72" s="1"/>
  <c r="FN59" i="72"/>
  <c r="FL60" i="72"/>
  <c r="FN60" i="72" s="1"/>
  <c r="AM54" i="72"/>
  <c r="AO54" i="72" s="1"/>
  <c r="AM55" i="72" s="1"/>
  <c r="AO53" i="72"/>
  <c r="C50" i="72"/>
  <c r="E50" i="72" s="1"/>
  <c r="C51" i="72" s="1"/>
  <c r="E49" i="72"/>
  <c r="K48" i="72"/>
  <c r="M48" i="72" s="1"/>
  <c r="K49" i="72" s="1"/>
  <c r="M47" i="72"/>
  <c r="CW63" i="72"/>
  <c r="CU64" i="72"/>
  <c r="CW64" i="72" s="1"/>
  <c r="CU65" i="72" s="1"/>
  <c r="AX44" i="72"/>
  <c r="AU45" i="72"/>
  <c r="GF65" i="72"/>
  <c r="BG46" i="72"/>
  <c r="BI46" i="72" s="1"/>
  <c r="BI45" i="72"/>
  <c r="BJ45" i="72" s="1"/>
  <c r="FP61" i="72"/>
  <c r="AY45" i="72"/>
  <c r="BB44" i="72"/>
  <c r="W50" i="72"/>
  <c r="Y50" i="72" s="1"/>
  <c r="W51" i="72" s="1"/>
  <c r="Y49" i="72"/>
  <c r="GP65" i="72"/>
  <c r="GN66" i="72"/>
  <c r="GP66" i="72" s="1"/>
  <c r="O52" i="72"/>
  <c r="Q52" i="72" s="1"/>
  <c r="O53" i="72" s="1"/>
  <c r="Q51" i="72"/>
  <c r="H224" i="48"/>
  <c r="J166" i="65" s="1"/>
  <c r="H128" i="48" s="1"/>
  <c r="S42" i="55" l="1"/>
  <c r="V41" i="55"/>
  <c r="AI48" i="55"/>
  <c r="AL47" i="55"/>
  <c r="W44" i="55"/>
  <c r="Z43" i="55"/>
  <c r="G42" i="55"/>
  <c r="J41" i="55"/>
  <c r="M42" i="55"/>
  <c r="N42" i="55" s="1"/>
  <c r="K43" i="55"/>
  <c r="M43" i="55" s="1"/>
  <c r="EA115" i="72"/>
  <c r="DY111" i="72"/>
  <c r="DW112" i="72"/>
  <c r="DY112" i="72" s="1"/>
  <c r="DU113" i="72"/>
  <c r="DS114" i="72"/>
  <c r="DU114" i="72" s="1"/>
  <c r="DO141" i="72"/>
  <c r="BN48" i="72"/>
  <c r="BK49" i="72"/>
  <c r="BF46" i="72"/>
  <c r="BC47" i="72"/>
  <c r="I55" i="54"/>
  <c r="Q40" i="55"/>
  <c r="R40" i="55" s="1"/>
  <c r="O41" i="55"/>
  <c r="Q41" i="55" s="1"/>
  <c r="AE49" i="55"/>
  <c r="AG49" i="55" s="1"/>
  <c r="AG48" i="55"/>
  <c r="AH48" i="55" s="1"/>
  <c r="E38" i="55"/>
  <c r="F38" i="55" s="1"/>
  <c r="AM38" i="55" s="1"/>
  <c r="AO38" i="55" s="1"/>
  <c r="C39" i="55"/>
  <c r="E39" i="55" s="1"/>
  <c r="FX64" i="72"/>
  <c r="FZ64" i="72" s="1"/>
  <c r="FX65" i="72" s="1"/>
  <c r="FZ65" i="72" s="1"/>
  <c r="FZ63" i="72"/>
  <c r="AC44" i="55"/>
  <c r="AD44" i="55" s="1"/>
  <c r="AA45" i="55"/>
  <c r="AC45" i="55" s="1"/>
  <c r="A21" i="64"/>
  <c r="A11" i="65" s="1"/>
  <c r="DK91" i="72"/>
  <c r="DG89" i="72"/>
  <c r="DC87" i="72"/>
  <c r="CY87" i="72"/>
  <c r="GN67" i="72"/>
  <c r="FR61" i="72"/>
  <c r="FP62" i="72"/>
  <c r="FR62" i="72" s="1"/>
  <c r="BG47" i="72"/>
  <c r="BJ46" i="72"/>
  <c r="K50" i="72"/>
  <c r="M50" i="72" s="1"/>
  <c r="K51" i="72" s="1"/>
  <c r="M49" i="72"/>
  <c r="AM56" i="72"/>
  <c r="AO56" i="72" s="1"/>
  <c r="AM57" i="72" s="1"/>
  <c r="AO55" i="72"/>
  <c r="CE58" i="72"/>
  <c r="CG58" i="72" s="1"/>
  <c r="CE59" i="72" s="1"/>
  <c r="CG57" i="72"/>
  <c r="GD61" i="72"/>
  <c r="GB62" i="72"/>
  <c r="GD62" i="72" s="1"/>
  <c r="AA54" i="72"/>
  <c r="AC54" i="72" s="1"/>
  <c r="AA55" i="72" s="1"/>
  <c r="AC53" i="72"/>
  <c r="O54" i="72"/>
  <c r="Q54" i="72" s="1"/>
  <c r="O55" i="72" s="1"/>
  <c r="Q53" i="72"/>
  <c r="BA45" i="72"/>
  <c r="BB45" i="72" s="1"/>
  <c r="AY46" i="72"/>
  <c r="BA46" i="72" s="1"/>
  <c r="CW65" i="72"/>
  <c r="CU66" i="72"/>
  <c r="CW66" i="72" s="1"/>
  <c r="CU67" i="72" s="1"/>
  <c r="FL61" i="72"/>
  <c r="GF66" i="72"/>
  <c r="GH66" i="72" s="1"/>
  <c r="GH65" i="72"/>
  <c r="C52" i="72"/>
  <c r="E52" i="72" s="1"/>
  <c r="C53" i="72" s="1"/>
  <c r="E51" i="72"/>
  <c r="G52" i="72"/>
  <c r="I52" i="72" s="1"/>
  <c r="G53" i="72" s="1"/>
  <c r="I51" i="72"/>
  <c r="BR50" i="72"/>
  <c r="BO51" i="72"/>
  <c r="S48" i="72"/>
  <c r="U48" i="72" s="1"/>
  <c r="S49" i="72" s="1"/>
  <c r="U47" i="72"/>
  <c r="FH61" i="72"/>
  <c r="BS56" i="72"/>
  <c r="BU56" i="72" s="1"/>
  <c r="BS57" i="72" s="1"/>
  <c r="BU55" i="72"/>
  <c r="GR70" i="72"/>
  <c r="GT70" i="72" s="1"/>
  <c r="GT69" i="72"/>
  <c r="FV61" i="72"/>
  <c r="FT62" i="72"/>
  <c r="FV62" i="72" s="1"/>
  <c r="BW58" i="72"/>
  <c r="BY58" i="72" s="1"/>
  <c r="BW59" i="72" s="1"/>
  <c r="BY57" i="72"/>
  <c r="CI60" i="72"/>
  <c r="CK60" i="72" s="1"/>
  <c r="CI61" i="72" s="1"/>
  <c r="CK59" i="72"/>
  <c r="AI56" i="72"/>
  <c r="AK56" i="72" s="1"/>
  <c r="AI57" i="72" s="1"/>
  <c r="AK55" i="72"/>
  <c r="W52" i="72"/>
  <c r="Y52" i="72" s="1"/>
  <c r="W53" i="72" s="1"/>
  <c r="Y51" i="72"/>
  <c r="AW45" i="72"/>
  <c r="AX45" i="72" s="1"/>
  <c r="AU46" i="72"/>
  <c r="AW46" i="72" s="1"/>
  <c r="GJ63" i="72"/>
  <c r="CO65" i="72"/>
  <c r="CM66" i="72"/>
  <c r="CO66" i="72" s="1"/>
  <c r="CM67" i="72" s="1"/>
  <c r="CQ64" i="72"/>
  <c r="CS64" i="72" s="1"/>
  <c r="CQ65" i="72" s="1"/>
  <c r="CS63" i="72"/>
  <c r="FD60" i="72"/>
  <c r="FF60" i="72" s="1"/>
  <c r="FF59" i="72"/>
  <c r="AQ54" i="72"/>
  <c r="AS54" i="72" s="1"/>
  <c r="AQ55" i="72" s="1"/>
  <c r="AS53" i="72"/>
  <c r="CA58" i="72"/>
  <c r="CC58" i="72" s="1"/>
  <c r="CA59" i="72" s="1"/>
  <c r="CC57" i="72"/>
  <c r="FX66" i="72"/>
  <c r="FZ66" i="72" s="1"/>
  <c r="AE52" i="72"/>
  <c r="AG52" i="72" s="1"/>
  <c r="AE53" i="72" s="1"/>
  <c r="AG51" i="72"/>
  <c r="GV82" i="72"/>
  <c r="GX82" i="72" s="1"/>
  <c r="GX81" i="72"/>
  <c r="H132" i="48"/>
  <c r="S43" i="55" l="1"/>
  <c r="U43" i="55" s="1"/>
  <c r="U42" i="55"/>
  <c r="V42" i="55" s="1"/>
  <c r="K44" i="55"/>
  <c r="N43" i="55"/>
  <c r="G43" i="55"/>
  <c r="I43" i="55" s="1"/>
  <c r="I42" i="55"/>
  <c r="J42" i="55" s="1"/>
  <c r="W45" i="55"/>
  <c r="Y45" i="55" s="1"/>
  <c r="Y44" i="55"/>
  <c r="Z44" i="55" s="1"/>
  <c r="AI49" i="55"/>
  <c r="AK49" i="55" s="1"/>
  <c r="AK48" i="55"/>
  <c r="AL48" i="55" s="1"/>
  <c r="EA116" i="72"/>
  <c r="EC116" i="72" s="1"/>
  <c r="EC115" i="72"/>
  <c r="DW113" i="72"/>
  <c r="DS115" i="72"/>
  <c r="DO142" i="72"/>
  <c r="DQ142" i="72" s="1"/>
  <c r="DQ141" i="72"/>
  <c r="BM49" i="72"/>
  <c r="BN49" i="72" s="1"/>
  <c r="BK50" i="72"/>
  <c r="BM50" i="72" s="1"/>
  <c r="BC48" i="72"/>
  <c r="BE48" i="72" s="1"/>
  <c r="BE47" i="72"/>
  <c r="BF47" i="72" s="1"/>
  <c r="AA46" i="55"/>
  <c r="AD45" i="55"/>
  <c r="C40" i="55"/>
  <c r="F39" i="55"/>
  <c r="AM39" i="55" s="1"/>
  <c r="AN39" i="55" s="1"/>
  <c r="AE50" i="55"/>
  <c r="AH49" i="55"/>
  <c r="O42" i="55"/>
  <c r="R41" i="55"/>
  <c r="F55" i="64"/>
  <c r="A22" i="64"/>
  <c r="A12" i="65" s="1"/>
  <c r="DM91" i="72"/>
  <c r="DK92" i="72"/>
  <c r="DM92" i="72" s="1"/>
  <c r="DG90" i="72"/>
  <c r="DI90" i="72" s="1"/>
  <c r="DI89" i="72"/>
  <c r="DE87" i="72"/>
  <c r="DC88" i="72"/>
  <c r="DE88" i="72" s="1"/>
  <c r="DA87" i="72"/>
  <c r="CY88" i="72"/>
  <c r="DA88" i="72" s="1"/>
  <c r="CM68" i="72"/>
  <c r="CO68" i="72" s="1"/>
  <c r="CM69" i="72" s="1"/>
  <c r="CO67" i="72"/>
  <c r="FT63" i="72"/>
  <c r="GB63" i="72"/>
  <c r="AE54" i="72"/>
  <c r="AG54" i="72" s="1"/>
  <c r="AE55" i="72" s="1"/>
  <c r="AG53" i="72"/>
  <c r="FD61" i="72"/>
  <c r="BO52" i="72"/>
  <c r="BQ52" i="72" s="1"/>
  <c r="BQ51" i="72"/>
  <c r="BR51" i="72" s="1"/>
  <c r="CW67" i="72"/>
  <c r="CU68" i="72"/>
  <c r="CW68" i="72" s="1"/>
  <c r="CU69" i="72" s="1"/>
  <c r="BB46" i="72"/>
  <c r="AY47" i="72"/>
  <c r="FP63" i="72"/>
  <c r="FX67" i="72"/>
  <c r="AQ56" i="72"/>
  <c r="AS56" i="72" s="1"/>
  <c r="AQ57" i="72" s="1"/>
  <c r="AS55" i="72"/>
  <c r="CS65" i="72"/>
  <c r="CQ66" i="72"/>
  <c r="CS66" i="72" s="1"/>
  <c r="CQ67" i="72" s="1"/>
  <c r="GL63" i="72"/>
  <c r="GJ64" i="72"/>
  <c r="GL64" i="72" s="1"/>
  <c r="W54" i="72"/>
  <c r="Y54" i="72" s="1"/>
  <c r="W55" i="72" s="1"/>
  <c r="Y53" i="72"/>
  <c r="AI58" i="72"/>
  <c r="AK58" i="72" s="1"/>
  <c r="AI59" i="72" s="1"/>
  <c r="AK57" i="72"/>
  <c r="BW60" i="72"/>
  <c r="BY60" i="72" s="1"/>
  <c r="BW61" i="72" s="1"/>
  <c r="BY59" i="72"/>
  <c r="GR71" i="72"/>
  <c r="FH62" i="72"/>
  <c r="FJ62" i="72" s="1"/>
  <c r="FJ61" i="72"/>
  <c r="C54" i="72"/>
  <c r="E54" i="72" s="1"/>
  <c r="C55" i="72" s="1"/>
  <c r="E53" i="72"/>
  <c r="AA56" i="72"/>
  <c r="AC56" i="72" s="1"/>
  <c r="AA57" i="72" s="1"/>
  <c r="AC55" i="72"/>
  <c r="CE60" i="72"/>
  <c r="CG60" i="72" s="1"/>
  <c r="CE61" i="72" s="1"/>
  <c r="CG59" i="72"/>
  <c r="K52" i="72"/>
  <c r="M52" i="72" s="1"/>
  <c r="K53" i="72" s="1"/>
  <c r="M51" i="72"/>
  <c r="AX46" i="72"/>
  <c r="AU47" i="72"/>
  <c r="CA60" i="72"/>
  <c r="CC60" i="72" s="1"/>
  <c r="CA61" i="72" s="1"/>
  <c r="CC59" i="72"/>
  <c r="CI62" i="72"/>
  <c r="CK62" i="72" s="1"/>
  <c r="CI63" i="72" s="1"/>
  <c r="CK61" i="72"/>
  <c r="BS58" i="72"/>
  <c r="BU58" i="72" s="1"/>
  <c r="BS59" i="72" s="1"/>
  <c r="BU57" i="72"/>
  <c r="S50" i="72"/>
  <c r="U50" i="72" s="1"/>
  <c r="S51" i="72" s="1"/>
  <c r="U49" i="72"/>
  <c r="G54" i="72"/>
  <c r="I54" i="72" s="1"/>
  <c r="G55" i="72" s="1"/>
  <c r="I53" i="72"/>
  <c r="GF67" i="72"/>
  <c r="FN61" i="72"/>
  <c r="FL62" i="72"/>
  <c r="FN62" i="72" s="1"/>
  <c r="O56" i="72"/>
  <c r="Q56" i="72" s="1"/>
  <c r="O57" i="72" s="1"/>
  <c r="Q55" i="72"/>
  <c r="AM58" i="72"/>
  <c r="AO58" i="72" s="1"/>
  <c r="AM59" i="72" s="1"/>
  <c r="AO57" i="72"/>
  <c r="BG48" i="72"/>
  <c r="BI48" i="72" s="1"/>
  <c r="BI47" i="72"/>
  <c r="BJ47" i="72" s="1"/>
  <c r="GP67" i="72"/>
  <c r="GN68" i="72"/>
  <c r="GP68" i="72" s="1"/>
  <c r="S44" i="55" l="1"/>
  <c r="V43" i="55"/>
  <c r="AI50" i="55"/>
  <c r="AL49" i="55"/>
  <c r="G44" i="55"/>
  <c r="J43" i="55"/>
  <c r="Z45" i="55"/>
  <c r="W46" i="55"/>
  <c r="M44" i="55"/>
  <c r="N44" i="55" s="1"/>
  <c r="K45" i="55"/>
  <c r="M45" i="55" s="1"/>
  <c r="EA117" i="72"/>
  <c r="DY113" i="72"/>
  <c r="DW114" i="72"/>
  <c r="DY114" i="72" s="1"/>
  <c r="DU115" i="72"/>
  <c r="DS116" i="72"/>
  <c r="DU116" i="72" s="1"/>
  <c r="DO143" i="72"/>
  <c r="BN50" i="72"/>
  <c r="BK51" i="72"/>
  <c r="BF48" i="72"/>
  <c r="BC49" i="72"/>
  <c r="Q42" i="55"/>
  <c r="R42" i="55" s="1"/>
  <c r="O43" i="55"/>
  <c r="Q43" i="55" s="1"/>
  <c r="E40" i="55"/>
  <c r="F40" i="55" s="1"/>
  <c r="AM40" i="55" s="1"/>
  <c r="AO40" i="55" s="1"/>
  <c r="C41" i="55"/>
  <c r="E41" i="55" s="1"/>
  <c r="AG50" i="55"/>
  <c r="AH50" i="55" s="1"/>
  <c r="AE51" i="55"/>
  <c r="AG51" i="55" s="1"/>
  <c r="AC46" i="55"/>
  <c r="AD46" i="55" s="1"/>
  <c r="AA47" i="55"/>
  <c r="AC47" i="55" s="1"/>
  <c r="F56" i="64"/>
  <c r="A23" i="64"/>
  <c r="A13" i="65" s="1"/>
  <c r="F24" i="64"/>
  <c r="DK93" i="72"/>
  <c r="DG91" i="72"/>
  <c r="DC89" i="72"/>
  <c r="CY89" i="72"/>
  <c r="FL63" i="72"/>
  <c r="CW69" i="72"/>
  <c r="CU70" i="72"/>
  <c r="CW70" i="72" s="1"/>
  <c r="CU71" i="72" s="1"/>
  <c r="BG49" i="72"/>
  <c r="BJ48" i="72"/>
  <c r="GN69" i="72"/>
  <c r="CQ68" i="72"/>
  <c r="CS68" i="72" s="1"/>
  <c r="CQ69" i="72" s="1"/>
  <c r="CS67" i="72"/>
  <c r="BA47" i="72"/>
  <c r="BB47" i="72" s="1"/>
  <c r="AY48" i="72"/>
  <c r="BA48" i="72" s="1"/>
  <c r="AM60" i="72"/>
  <c r="AO60" i="72" s="1"/>
  <c r="AM61" i="72" s="1"/>
  <c r="AO59" i="72"/>
  <c r="GH67" i="72"/>
  <c r="GF68" i="72"/>
  <c r="GH68" i="72" s="1"/>
  <c r="S52" i="72"/>
  <c r="U52" i="72" s="1"/>
  <c r="S53" i="72" s="1"/>
  <c r="U51" i="72"/>
  <c r="CK63" i="72"/>
  <c r="CI64" i="72"/>
  <c r="CK64" i="72" s="1"/>
  <c r="CI65" i="72" s="1"/>
  <c r="CA62" i="72"/>
  <c r="CC62" i="72" s="1"/>
  <c r="CA63" i="72" s="1"/>
  <c r="CC61" i="72"/>
  <c r="K54" i="72"/>
  <c r="M54" i="72" s="1"/>
  <c r="K55" i="72" s="1"/>
  <c r="M53" i="72"/>
  <c r="AA58" i="72"/>
  <c r="AC58" i="72" s="1"/>
  <c r="AA59" i="72" s="1"/>
  <c r="AC57" i="72"/>
  <c r="FH63" i="72"/>
  <c r="BW62" i="72"/>
  <c r="BY62" i="72" s="1"/>
  <c r="BW63" i="72" s="1"/>
  <c r="BY61" i="72"/>
  <c r="W56" i="72"/>
  <c r="Y56" i="72" s="1"/>
  <c r="W57" i="72" s="1"/>
  <c r="Y55" i="72"/>
  <c r="FZ67" i="72"/>
  <c r="FX68" i="72"/>
  <c r="FZ68" i="72" s="1"/>
  <c r="BO53" i="72"/>
  <c r="BR52" i="72"/>
  <c r="AE56" i="72"/>
  <c r="AG56" i="72" s="1"/>
  <c r="AE57" i="72" s="1"/>
  <c r="AG55" i="72"/>
  <c r="FT64" i="72"/>
  <c r="FV64" i="72" s="1"/>
  <c r="FV63" i="72"/>
  <c r="AU48" i="72"/>
  <c r="AW48" i="72" s="1"/>
  <c r="AW47" i="72"/>
  <c r="AX47" i="72" s="1"/>
  <c r="GJ65" i="72"/>
  <c r="O58" i="72"/>
  <c r="Q58" i="72" s="1"/>
  <c r="O59" i="72" s="1"/>
  <c r="Q57" i="72"/>
  <c r="G56" i="72"/>
  <c r="I56" i="72" s="1"/>
  <c r="G57" i="72" s="1"/>
  <c r="I55" i="72"/>
  <c r="BS60" i="72"/>
  <c r="BU60" i="72" s="1"/>
  <c r="BS61" i="72" s="1"/>
  <c r="BU59" i="72"/>
  <c r="CE62" i="72"/>
  <c r="CG62" i="72" s="1"/>
  <c r="CE63" i="72" s="1"/>
  <c r="CG61" i="72"/>
  <c r="C56" i="72"/>
  <c r="E56" i="72" s="1"/>
  <c r="C57" i="72" s="1"/>
  <c r="E55" i="72"/>
  <c r="GR72" i="72"/>
  <c r="GT72" i="72" s="1"/>
  <c r="GT71" i="72"/>
  <c r="AI60" i="72"/>
  <c r="AK60" i="72" s="1"/>
  <c r="AI61" i="72" s="1"/>
  <c r="AK59" i="72"/>
  <c r="AQ58" i="72"/>
  <c r="AS58" i="72" s="1"/>
  <c r="AQ59" i="72" s="1"/>
  <c r="AS57" i="72"/>
  <c r="FP64" i="72"/>
  <c r="FR64" i="72" s="1"/>
  <c r="FR63" i="72"/>
  <c r="FD62" i="72"/>
  <c r="FF62" i="72" s="1"/>
  <c r="FF61" i="72"/>
  <c r="GB64" i="72"/>
  <c r="GD64" i="72" s="1"/>
  <c r="GD63" i="72"/>
  <c r="CO69" i="72"/>
  <c r="CM70" i="72"/>
  <c r="CO70" i="72" s="1"/>
  <c r="CM71" i="72" s="1"/>
  <c r="U44" i="55" l="1"/>
  <c r="V44" i="55" s="1"/>
  <c r="S45" i="55"/>
  <c r="U45" i="55" s="1"/>
  <c r="N45" i="55"/>
  <c r="K46" i="55"/>
  <c r="I44" i="55"/>
  <c r="J44" i="55" s="1"/>
  <c r="G45" i="55"/>
  <c r="I45" i="55" s="1"/>
  <c r="Y46" i="55"/>
  <c r="Z46" i="55" s="1"/>
  <c r="W47" i="55"/>
  <c r="Y47" i="55" s="1"/>
  <c r="AK50" i="55"/>
  <c r="AL50" i="55" s="1"/>
  <c r="AI51" i="55"/>
  <c r="AK51" i="55" s="1"/>
  <c r="EA118" i="72"/>
  <c r="EC118" i="72" s="1"/>
  <c r="EC117" i="72"/>
  <c r="DW115" i="72"/>
  <c r="DS117" i="72"/>
  <c r="DO144" i="72"/>
  <c r="DQ144" i="72" s="1"/>
  <c r="DQ143" i="72"/>
  <c r="BK52" i="72"/>
  <c r="BM52" i="72" s="1"/>
  <c r="BM51" i="72"/>
  <c r="BN51" i="72" s="1"/>
  <c r="BC50" i="72"/>
  <c r="BE50" i="72" s="1"/>
  <c r="BE49" i="72"/>
  <c r="BF49" i="72" s="1"/>
  <c r="AE52" i="55"/>
  <c r="AH51" i="55"/>
  <c r="O44" i="55"/>
  <c r="R43" i="55"/>
  <c r="AA48" i="55"/>
  <c r="AD47" i="55"/>
  <c r="C42" i="55"/>
  <c r="F41" i="55"/>
  <c r="AM41" i="55" s="1"/>
  <c r="AN41" i="55" s="1"/>
  <c r="A24" i="64"/>
  <c r="F26" i="64"/>
  <c r="DM93" i="72"/>
  <c r="DK94" i="72"/>
  <c r="DM94" i="72" s="1"/>
  <c r="DG92" i="72"/>
  <c r="DI92" i="72" s="1"/>
  <c r="DI91" i="72"/>
  <c r="DE89" i="72"/>
  <c r="DC90" i="72"/>
  <c r="DE90" i="72" s="1"/>
  <c r="DA89" i="72"/>
  <c r="CY90" i="72"/>
  <c r="DA90" i="72" s="1"/>
  <c r="GF69" i="72"/>
  <c r="CO71" i="72"/>
  <c r="CM72" i="72"/>
  <c r="CO72" i="72" s="1"/>
  <c r="CM73" i="72" s="1"/>
  <c r="FX69" i="72"/>
  <c r="BB48" i="72"/>
  <c r="AY49" i="72"/>
  <c r="CW71" i="72"/>
  <c r="CU72" i="72"/>
  <c r="CW72" i="72" s="1"/>
  <c r="CU73" i="72" s="1"/>
  <c r="FD63" i="72"/>
  <c r="AQ60" i="72"/>
  <c r="AS60" i="72" s="1"/>
  <c r="AQ61" i="72" s="1"/>
  <c r="AS59" i="72"/>
  <c r="GR73" i="72"/>
  <c r="CG63" i="72"/>
  <c r="CE64" i="72"/>
  <c r="CG64" i="72" s="1"/>
  <c r="CE65" i="72" s="1"/>
  <c r="BS62" i="72"/>
  <c r="BU62" i="72" s="1"/>
  <c r="BS63" i="72" s="1"/>
  <c r="BU61" i="72"/>
  <c r="O60" i="72"/>
  <c r="Q60" i="72" s="1"/>
  <c r="O61" i="72" s="1"/>
  <c r="Q59" i="72"/>
  <c r="AX48" i="72"/>
  <c r="AU49" i="72"/>
  <c r="AE58" i="72"/>
  <c r="AG58" i="72" s="1"/>
  <c r="AE59" i="72" s="1"/>
  <c r="AG57" i="72"/>
  <c r="BY63" i="72"/>
  <c r="BW64" i="72"/>
  <c r="BY64" i="72" s="1"/>
  <c r="BW65" i="72" s="1"/>
  <c r="AA60" i="72"/>
  <c r="AC60" i="72" s="1"/>
  <c r="AA61" i="72" s="1"/>
  <c r="AC59" i="72"/>
  <c r="CA64" i="72"/>
  <c r="CC64" i="72" s="1"/>
  <c r="CA65" i="72" s="1"/>
  <c r="CC63" i="72"/>
  <c r="S54" i="72"/>
  <c r="U54" i="72" s="1"/>
  <c r="S55" i="72" s="1"/>
  <c r="U53" i="72"/>
  <c r="GP69" i="72"/>
  <c r="GN70" i="72"/>
  <c r="GP70" i="72" s="1"/>
  <c r="CI66" i="72"/>
  <c r="CK66" i="72" s="1"/>
  <c r="CI67" i="72" s="1"/>
  <c r="CK65" i="72"/>
  <c r="GB65" i="72"/>
  <c r="FP65" i="72"/>
  <c r="AI62" i="72"/>
  <c r="AK62" i="72" s="1"/>
  <c r="AI63" i="72" s="1"/>
  <c r="AK61" i="72"/>
  <c r="C58" i="72"/>
  <c r="E58" i="72" s="1"/>
  <c r="C59" i="72" s="1"/>
  <c r="E57" i="72"/>
  <c r="G58" i="72"/>
  <c r="I58" i="72" s="1"/>
  <c r="G59" i="72" s="1"/>
  <c r="I57" i="72"/>
  <c r="GJ66" i="72"/>
  <c r="GL66" i="72" s="1"/>
  <c r="GL65" i="72"/>
  <c r="FT65" i="72"/>
  <c r="BO54" i="72"/>
  <c r="BQ54" i="72" s="1"/>
  <c r="BQ53" i="72"/>
  <c r="BR53" i="72" s="1"/>
  <c r="W58" i="72"/>
  <c r="Y58" i="72" s="1"/>
  <c r="W59" i="72" s="1"/>
  <c r="Y57" i="72"/>
  <c r="FH64" i="72"/>
  <c r="FJ64" i="72" s="1"/>
  <c r="FJ63" i="72"/>
  <c r="K56" i="72"/>
  <c r="M56" i="72" s="1"/>
  <c r="K57" i="72" s="1"/>
  <c r="M55" i="72"/>
  <c r="AM62" i="72"/>
  <c r="AO62" i="72" s="1"/>
  <c r="AM63" i="72" s="1"/>
  <c r="AO61" i="72"/>
  <c r="CS69" i="72"/>
  <c r="CQ70" i="72"/>
  <c r="CS70" i="72" s="1"/>
  <c r="CQ71" i="72" s="1"/>
  <c r="BI49" i="72"/>
  <c r="BJ49" i="72" s="1"/>
  <c r="BG50" i="72"/>
  <c r="BI50" i="72" s="1"/>
  <c r="FL64" i="72"/>
  <c r="FN64" i="72" s="1"/>
  <c r="FN63" i="72"/>
  <c r="V45" i="55" l="1"/>
  <c r="S46" i="55"/>
  <c r="AL51" i="55"/>
  <c r="AI52" i="55"/>
  <c r="W48" i="55"/>
  <c r="Z47" i="55"/>
  <c r="G46" i="55"/>
  <c r="J45" i="55"/>
  <c r="M46" i="55"/>
  <c r="N46" i="55" s="1"/>
  <c r="K47" i="55"/>
  <c r="M47" i="55" s="1"/>
  <c r="EA119" i="72"/>
  <c r="DY115" i="72"/>
  <c r="DW116" i="72"/>
  <c r="DY116" i="72" s="1"/>
  <c r="DU117" i="72"/>
  <c r="DS118" i="72"/>
  <c r="DU118" i="72" s="1"/>
  <c r="DO145" i="72"/>
  <c r="BN52" i="72"/>
  <c r="BK53" i="72"/>
  <c r="BC51" i="72"/>
  <c r="BF50" i="72"/>
  <c r="O45" i="55"/>
  <c r="Q45" i="55" s="1"/>
  <c r="Q44" i="55"/>
  <c r="R44" i="55" s="1"/>
  <c r="AC48" i="55"/>
  <c r="AD48" i="55" s="1"/>
  <c r="AA49" i="55"/>
  <c r="AC49" i="55" s="1"/>
  <c r="AE53" i="55"/>
  <c r="AG53" i="55" s="1"/>
  <c r="AG52" i="55"/>
  <c r="AH52" i="55" s="1"/>
  <c r="C43" i="55"/>
  <c r="E43" i="55" s="1"/>
  <c r="E42" i="55"/>
  <c r="F42" i="55" s="1"/>
  <c r="AM42" i="55" s="1"/>
  <c r="AO42" i="55" s="1"/>
  <c r="A26" i="64"/>
  <c r="DK95" i="72"/>
  <c r="DG93" i="72"/>
  <c r="DC91" i="72"/>
  <c r="CY91" i="72"/>
  <c r="CQ72" i="72"/>
  <c r="CS72" i="72" s="1"/>
  <c r="CQ73" i="72" s="1"/>
  <c r="CS71" i="72"/>
  <c r="BY65" i="72"/>
  <c r="BW66" i="72"/>
  <c r="BY66" i="72" s="1"/>
  <c r="BW67" i="72" s="1"/>
  <c r="AU50" i="72"/>
  <c r="AW50" i="72" s="1"/>
  <c r="AW49" i="72"/>
  <c r="AX49" i="72" s="1"/>
  <c r="AY50" i="72"/>
  <c r="BA50" i="72" s="1"/>
  <c r="BA49" i="72"/>
  <c r="BB49" i="72" s="1"/>
  <c r="CO73" i="72"/>
  <c r="CM74" i="72"/>
  <c r="CO74" i="72" s="1"/>
  <c r="CM75" i="72" s="1"/>
  <c r="FL65" i="72"/>
  <c r="K58" i="72"/>
  <c r="M58" i="72" s="1"/>
  <c r="K59" i="72" s="1"/>
  <c r="M57" i="72"/>
  <c r="W60" i="72"/>
  <c r="Y60" i="72" s="1"/>
  <c r="W61" i="72" s="1"/>
  <c r="Y59" i="72"/>
  <c r="FV65" i="72"/>
  <c r="FT66" i="72"/>
  <c r="FV66" i="72" s="1"/>
  <c r="G60" i="72"/>
  <c r="I60" i="72" s="1"/>
  <c r="G61" i="72" s="1"/>
  <c r="I59" i="72"/>
  <c r="AI64" i="72"/>
  <c r="AK64" i="72" s="1"/>
  <c r="AI65" i="72" s="1"/>
  <c r="AK63" i="72"/>
  <c r="GB66" i="72"/>
  <c r="GD66" i="72" s="1"/>
  <c r="GD65" i="72"/>
  <c r="CC65" i="72"/>
  <c r="CA66" i="72"/>
  <c r="CC66" i="72" s="1"/>
  <c r="CA67" i="72" s="1"/>
  <c r="BU63" i="72"/>
  <c r="BS64" i="72"/>
  <c r="BU64" i="72" s="1"/>
  <c r="BS65" i="72" s="1"/>
  <c r="GR74" i="72"/>
  <c r="GT74" i="72" s="1"/>
  <c r="GT73" i="72"/>
  <c r="FF63" i="72"/>
  <c r="FD64" i="72"/>
  <c r="FF64" i="72" s="1"/>
  <c r="BG51" i="72"/>
  <c r="BJ50" i="72"/>
  <c r="GN71" i="72"/>
  <c r="CE66" i="72"/>
  <c r="CG66" i="72" s="1"/>
  <c r="CE67" i="72" s="1"/>
  <c r="CG65" i="72"/>
  <c r="CW73" i="72"/>
  <c r="CU74" i="72"/>
  <c r="CW74" i="72" s="1"/>
  <c r="CU75" i="72" s="1"/>
  <c r="AM64" i="72"/>
  <c r="AO64" i="72" s="1"/>
  <c r="AM65" i="72" s="1"/>
  <c r="AO63" i="72"/>
  <c r="FH65" i="72"/>
  <c r="BR54" i="72"/>
  <c r="BO55" i="72"/>
  <c r="GJ67" i="72"/>
  <c r="E59" i="72"/>
  <c r="C60" i="72"/>
  <c r="E60" i="72" s="1"/>
  <c r="C61" i="72" s="1"/>
  <c r="FR65" i="72"/>
  <c r="FP66" i="72"/>
  <c r="FR66" i="72" s="1"/>
  <c r="CI68" i="72"/>
  <c r="CK68" i="72" s="1"/>
  <c r="CI69" i="72" s="1"/>
  <c r="CK67" i="72"/>
  <c r="S56" i="72"/>
  <c r="U56" i="72" s="1"/>
  <c r="S57" i="72" s="1"/>
  <c r="U55" i="72"/>
  <c r="AA62" i="72"/>
  <c r="AC62" i="72" s="1"/>
  <c r="AA63" i="72" s="1"/>
  <c r="AC61" i="72"/>
  <c r="AE60" i="72"/>
  <c r="AG60" i="72" s="1"/>
  <c r="AE61" i="72" s="1"/>
  <c r="AG59" i="72"/>
  <c r="O62" i="72"/>
  <c r="Q62" i="72" s="1"/>
  <c r="O63" i="72" s="1"/>
  <c r="Q61" i="72"/>
  <c r="AS61" i="72"/>
  <c r="AQ62" i="72"/>
  <c r="AS62" i="72" s="1"/>
  <c r="AQ63" i="72" s="1"/>
  <c r="FZ69" i="72"/>
  <c r="FX70" i="72"/>
  <c r="FZ70" i="72" s="1"/>
  <c r="GF70" i="72"/>
  <c r="GH70" i="72" s="1"/>
  <c r="GH69" i="72"/>
  <c r="U46" i="55" l="1"/>
  <c r="V46" i="55" s="1"/>
  <c r="S47" i="55"/>
  <c r="U47" i="55" s="1"/>
  <c r="G47" i="55"/>
  <c r="I47" i="55" s="1"/>
  <c r="I46" i="55"/>
  <c r="J46" i="55" s="1"/>
  <c r="Y48" i="55"/>
  <c r="Z48" i="55" s="1"/>
  <c r="W49" i="55"/>
  <c r="Y49" i="55" s="1"/>
  <c r="N47" i="55"/>
  <c r="K48" i="55"/>
  <c r="AK52" i="55"/>
  <c r="AL52" i="55" s="1"/>
  <c r="AI53" i="55"/>
  <c r="AK53" i="55" s="1"/>
  <c r="EA120" i="72"/>
  <c r="EC120" i="72" s="1"/>
  <c r="EC119" i="72"/>
  <c r="DW117" i="72"/>
  <c r="DS119" i="72"/>
  <c r="DQ145" i="72"/>
  <c r="DO146" i="72"/>
  <c r="DQ146" i="72" s="1"/>
  <c r="BM53" i="72"/>
  <c r="BN53" i="72" s="1"/>
  <c r="BK54" i="72"/>
  <c r="BM54" i="72" s="1"/>
  <c r="BC52" i="72"/>
  <c r="BE52" i="72" s="1"/>
  <c r="BE51" i="72"/>
  <c r="BF51" i="72" s="1"/>
  <c r="C44" i="55"/>
  <c r="F43" i="55"/>
  <c r="AM43" i="55" s="1"/>
  <c r="AN43" i="55" s="1"/>
  <c r="O46" i="55"/>
  <c r="R45" i="55"/>
  <c r="AA50" i="55"/>
  <c r="AD49" i="55"/>
  <c r="AE54" i="55"/>
  <c r="AH53" i="55"/>
  <c r="A28" i="64"/>
  <c r="F29" i="64"/>
  <c r="DM95" i="72"/>
  <c r="DK96" i="72"/>
  <c r="DM96" i="72" s="1"/>
  <c r="DG94" i="72"/>
  <c r="DI94" i="72" s="1"/>
  <c r="DI93" i="72"/>
  <c r="DE91" i="72"/>
  <c r="DC92" i="72"/>
  <c r="DE92" i="72" s="1"/>
  <c r="DA91" i="72"/>
  <c r="CY92" i="72"/>
  <c r="DA92" i="72" s="1"/>
  <c r="AC63" i="72"/>
  <c r="AA64" i="72"/>
  <c r="AC64" i="72" s="1"/>
  <c r="AA65" i="72" s="1"/>
  <c r="CI70" i="72"/>
  <c r="CK70" i="72" s="1"/>
  <c r="CI71" i="72" s="1"/>
  <c r="CK69" i="72"/>
  <c r="AO65" i="72"/>
  <c r="AM66" i="72"/>
  <c r="AO66" i="72" s="1"/>
  <c r="AM67" i="72" s="1"/>
  <c r="CG67" i="72"/>
  <c r="CE68" i="72"/>
  <c r="CG68" i="72" s="1"/>
  <c r="CE69" i="72" s="1"/>
  <c r="BG52" i="72"/>
  <c r="BI52" i="72" s="1"/>
  <c r="BI51" i="72"/>
  <c r="BJ51" i="72" s="1"/>
  <c r="GR75" i="72"/>
  <c r="K60" i="72"/>
  <c r="M60" i="72" s="1"/>
  <c r="K61" i="72" s="1"/>
  <c r="M59" i="72"/>
  <c r="AU51" i="72"/>
  <c r="AX50" i="72"/>
  <c r="CS73" i="72"/>
  <c r="CQ74" i="72"/>
  <c r="CS74" i="72" s="1"/>
  <c r="CQ75" i="72" s="1"/>
  <c r="AS63" i="72"/>
  <c r="AQ64" i="72"/>
  <c r="AS64" i="72" s="1"/>
  <c r="AQ65" i="72" s="1"/>
  <c r="FP67" i="72"/>
  <c r="CW75" i="72"/>
  <c r="CU76" i="72"/>
  <c r="CW76" i="72" s="1"/>
  <c r="CU77" i="72" s="1"/>
  <c r="FD65" i="72"/>
  <c r="BS66" i="72"/>
  <c r="BU66" i="72" s="1"/>
  <c r="BS67" i="72" s="1"/>
  <c r="BU65" i="72"/>
  <c r="BY67" i="72"/>
  <c r="BW68" i="72"/>
  <c r="BY68" i="72" s="1"/>
  <c r="BW69" i="72" s="1"/>
  <c r="GF71" i="72"/>
  <c r="AE62" i="72"/>
  <c r="AG62" i="72" s="1"/>
  <c r="AE63" i="72" s="1"/>
  <c r="AG61" i="72"/>
  <c r="S58" i="72"/>
  <c r="U58" i="72" s="1"/>
  <c r="S59" i="72" s="1"/>
  <c r="U57" i="72"/>
  <c r="GJ68" i="72"/>
  <c r="GL68" i="72" s="1"/>
  <c r="GL67" i="72"/>
  <c r="FJ65" i="72"/>
  <c r="FH66" i="72"/>
  <c r="FJ66" i="72" s="1"/>
  <c r="GN72" i="72"/>
  <c r="GP72" i="72" s="1"/>
  <c r="GP71" i="72"/>
  <c r="GB67" i="72"/>
  <c r="G62" i="72"/>
  <c r="I62" i="72" s="1"/>
  <c r="G63" i="72" s="1"/>
  <c r="I61" i="72"/>
  <c r="W62" i="72"/>
  <c r="Y62" i="72" s="1"/>
  <c r="W63" i="72" s="1"/>
  <c r="Y61" i="72"/>
  <c r="FN65" i="72"/>
  <c r="FL66" i="72"/>
  <c r="FN66" i="72" s="1"/>
  <c r="AY51" i="72"/>
  <c r="BB50" i="72"/>
  <c r="FX71" i="72"/>
  <c r="E61" i="72"/>
  <c r="C62" i="72"/>
  <c r="E62" i="72" s="1"/>
  <c r="C63" i="72" s="1"/>
  <c r="BO56" i="72"/>
  <c r="BQ56" i="72" s="1"/>
  <c r="BQ55" i="72"/>
  <c r="BR55" i="72" s="1"/>
  <c r="CA68" i="72"/>
  <c r="CC68" i="72" s="1"/>
  <c r="CA69" i="72" s="1"/>
  <c r="CC67" i="72"/>
  <c r="FT67" i="72"/>
  <c r="CM76" i="72"/>
  <c r="CO76" i="72" s="1"/>
  <c r="CM77" i="72" s="1"/>
  <c r="CO75" i="72"/>
  <c r="Q63" i="72"/>
  <c r="O64" i="72"/>
  <c r="Q64" i="72" s="1"/>
  <c r="O65" i="72" s="1"/>
  <c r="AK65" i="72"/>
  <c r="AI66" i="72"/>
  <c r="AK66" i="72" s="1"/>
  <c r="AI67" i="72" s="1"/>
  <c r="S48" i="55" l="1"/>
  <c r="V47" i="55"/>
  <c r="J47" i="55"/>
  <c r="G48" i="55"/>
  <c r="AL53" i="55"/>
  <c r="AI54" i="55"/>
  <c r="K49" i="55"/>
  <c r="M49" i="55" s="1"/>
  <c r="M48" i="55"/>
  <c r="N48" i="55" s="1"/>
  <c r="W50" i="55"/>
  <c r="Z49" i="55"/>
  <c r="H47" i="48"/>
  <c r="H57" i="48" s="1"/>
  <c r="H35" i="48" s="1"/>
  <c r="EA121" i="72"/>
  <c r="DY117" i="72"/>
  <c r="DW118" i="72"/>
  <c r="DY118" i="72" s="1"/>
  <c r="DU119" i="72"/>
  <c r="DS120" i="72"/>
  <c r="DU120" i="72" s="1"/>
  <c r="DO147" i="72"/>
  <c r="BK55" i="72"/>
  <c r="BN54" i="72"/>
  <c r="BC53" i="72"/>
  <c r="BF52" i="72"/>
  <c r="O47" i="55"/>
  <c r="Q47" i="55" s="1"/>
  <c r="Q46" i="55"/>
  <c r="R46" i="55" s="1"/>
  <c r="E44" i="55"/>
  <c r="F44" i="55" s="1"/>
  <c r="AM44" i="55" s="1"/>
  <c r="AO44" i="55" s="1"/>
  <c r="C45" i="55"/>
  <c r="E45" i="55" s="1"/>
  <c r="AE55" i="55"/>
  <c r="AG55" i="55" s="1"/>
  <c r="AG54" i="55"/>
  <c r="AH54" i="55" s="1"/>
  <c r="AA51" i="55"/>
  <c r="AC51" i="55" s="1"/>
  <c r="AC50" i="55"/>
  <c r="AD50" i="55" s="1"/>
  <c r="A29" i="64"/>
  <c r="DK97" i="72"/>
  <c r="DG95" i="72"/>
  <c r="DC93" i="72"/>
  <c r="CY93" i="72"/>
  <c r="Q65" i="72"/>
  <c r="O66" i="72"/>
  <c r="Q66" i="72" s="1"/>
  <c r="O67" i="72" s="1"/>
  <c r="FL67" i="72"/>
  <c r="BY69" i="72"/>
  <c r="BW70" i="72"/>
  <c r="BY70" i="72" s="1"/>
  <c r="BW71" i="72" s="1"/>
  <c r="CU78" i="72"/>
  <c r="CW78" i="72" s="1"/>
  <c r="CU79" i="72" s="1"/>
  <c r="CW77" i="72"/>
  <c r="AS65" i="72"/>
  <c r="AQ66" i="72"/>
  <c r="AS66" i="72" s="1"/>
  <c r="AQ67" i="72" s="1"/>
  <c r="AM68" i="72"/>
  <c r="AO68" i="72" s="1"/>
  <c r="AM69" i="72" s="1"/>
  <c r="AO67" i="72"/>
  <c r="AC65" i="72"/>
  <c r="AA66" i="72"/>
  <c r="AC66" i="72" s="1"/>
  <c r="AA67" i="72" s="1"/>
  <c r="FV67" i="72"/>
  <c r="FT68" i="72"/>
  <c r="FV68" i="72" s="1"/>
  <c r="BR56" i="72"/>
  <c r="BO57" i="72"/>
  <c r="FZ71" i="72"/>
  <c r="FX72" i="72"/>
  <c r="FZ72" i="72" s="1"/>
  <c r="G64" i="72"/>
  <c r="I64" i="72" s="1"/>
  <c r="G65" i="72" s="1"/>
  <c r="I63" i="72"/>
  <c r="GN73" i="72"/>
  <c r="GJ69" i="72"/>
  <c r="AG63" i="72"/>
  <c r="AE64" i="72"/>
  <c r="AG64" i="72" s="1"/>
  <c r="AE65" i="72" s="1"/>
  <c r="BS68" i="72"/>
  <c r="BU68" i="72" s="1"/>
  <c r="BS69" i="72" s="1"/>
  <c r="BU67" i="72"/>
  <c r="AU52" i="72"/>
  <c r="AW52" i="72" s="1"/>
  <c r="AW51" i="72"/>
  <c r="AX51" i="72" s="1"/>
  <c r="BG53" i="72"/>
  <c r="BJ52" i="72"/>
  <c r="AK67" i="72"/>
  <c r="AI68" i="72"/>
  <c r="AK68" i="72" s="1"/>
  <c r="AI69" i="72" s="1"/>
  <c r="C64" i="72"/>
  <c r="E64" i="72" s="1"/>
  <c r="C65" i="72" s="1"/>
  <c r="E63" i="72"/>
  <c r="FH67" i="72"/>
  <c r="CQ76" i="72"/>
  <c r="CS76" i="72" s="1"/>
  <c r="CQ77" i="72" s="1"/>
  <c r="CS75" i="72"/>
  <c r="CE70" i="72"/>
  <c r="CG70" i="72" s="1"/>
  <c r="CE71" i="72" s="1"/>
  <c r="CG69" i="72"/>
  <c r="CO77" i="72"/>
  <c r="CM78" i="72"/>
  <c r="CO78" i="72" s="1"/>
  <c r="CM79" i="72" s="1"/>
  <c r="CC69" i="72"/>
  <c r="CA70" i="72"/>
  <c r="CC70" i="72" s="1"/>
  <c r="CA71" i="72" s="1"/>
  <c r="AY52" i="72"/>
  <c r="BA52" i="72" s="1"/>
  <c r="BA51" i="72"/>
  <c r="BB51" i="72" s="1"/>
  <c r="Y63" i="72"/>
  <c r="W64" i="72"/>
  <c r="Y64" i="72" s="1"/>
  <c r="W65" i="72" s="1"/>
  <c r="GB68" i="72"/>
  <c r="GD68" i="72" s="1"/>
  <c r="GD67" i="72"/>
  <c r="S60" i="72"/>
  <c r="U60" i="72" s="1"/>
  <c r="S61" i="72" s="1"/>
  <c r="U59" i="72"/>
  <c r="GF72" i="72"/>
  <c r="GH72" i="72" s="1"/>
  <c r="GH71" i="72"/>
  <c r="FD66" i="72"/>
  <c r="FF66" i="72" s="1"/>
  <c r="FF65" i="72"/>
  <c r="FR67" i="72"/>
  <c r="FP68" i="72"/>
  <c r="FR68" i="72" s="1"/>
  <c r="M61" i="72"/>
  <c r="K62" i="72"/>
  <c r="M62" i="72" s="1"/>
  <c r="K63" i="72" s="1"/>
  <c r="GT75" i="72"/>
  <c r="GR76" i="72"/>
  <c r="GT76" i="72" s="1"/>
  <c r="CK71" i="72"/>
  <c r="CI72" i="72"/>
  <c r="CK72" i="72" s="1"/>
  <c r="CI73" i="72" s="1"/>
  <c r="H36" i="48" l="1"/>
  <c r="H73" i="48"/>
  <c r="S49" i="55"/>
  <c r="U49" i="55" s="1"/>
  <c r="U48" i="55"/>
  <c r="V48" i="55" s="1"/>
  <c r="K50" i="55"/>
  <c r="N49" i="55"/>
  <c r="I48" i="55"/>
  <c r="J48" i="55" s="1"/>
  <c r="G49" i="55"/>
  <c r="I49" i="55" s="1"/>
  <c r="AK54" i="55"/>
  <c r="AL54" i="55" s="1"/>
  <c r="AI55" i="55"/>
  <c r="AK55" i="55" s="1"/>
  <c r="Y50" i="55"/>
  <c r="Z50" i="55" s="1"/>
  <c r="W51" i="55"/>
  <c r="Y51" i="55" s="1"/>
  <c r="EA122" i="72"/>
  <c r="EC122" i="72" s="1"/>
  <c r="EC121" i="72"/>
  <c r="DW119" i="72"/>
  <c r="DS121" i="72"/>
  <c r="DQ147" i="72"/>
  <c r="DO148" i="72"/>
  <c r="DQ148" i="72" s="1"/>
  <c r="BK56" i="72"/>
  <c r="BM56" i="72" s="1"/>
  <c r="BM55" i="72"/>
  <c r="BN55" i="72" s="1"/>
  <c r="BC54" i="72"/>
  <c r="BE54" i="72" s="1"/>
  <c r="BE53" i="72"/>
  <c r="BF53" i="72" s="1"/>
  <c r="C46" i="55"/>
  <c r="F45" i="55"/>
  <c r="AM45" i="55" s="1"/>
  <c r="AN45" i="55" s="1"/>
  <c r="AA52" i="55"/>
  <c r="AD51" i="55"/>
  <c r="AE56" i="55"/>
  <c r="AH55" i="55"/>
  <c r="O48" i="55"/>
  <c r="R47" i="55"/>
  <c r="F32" i="64"/>
  <c r="A31" i="64"/>
  <c r="DM97" i="72"/>
  <c r="DK98" i="72"/>
  <c r="DM98" i="72" s="1"/>
  <c r="DI95" i="72"/>
  <c r="DG96" i="72"/>
  <c r="DI96" i="72" s="1"/>
  <c r="DE93" i="72"/>
  <c r="DC94" i="72"/>
  <c r="DE94" i="72" s="1"/>
  <c r="DA93" i="72"/>
  <c r="CY94" i="72"/>
  <c r="DA94" i="72" s="1"/>
  <c r="FX73" i="72"/>
  <c r="FT69" i="72"/>
  <c r="AS67" i="72"/>
  <c r="AQ68" i="72"/>
  <c r="AS68" i="72" s="1"/>
  <c r="AQ69" i="72" s="1"/>
  <c r="BW72" i="72"/>
  <c r="BY72" i="72" s="1"/>
  <c r="BW73" i="72" s="1"/>
  <c r="BY71" i="72"/>
  <c r="O68" i="72"/>
  <c r="Q68" i="72" s="1"/>
  <c r="O69" i="72" s="1"/>
  <c r="Q67" i="72"/>
  <c r="GF73" i="72"/>
  <c r="GB69" i="72"/>
  <c r="AY53" i="72"/>
  <c r="BB52" i="72"/>
  <c r="CQ78" i="72"/>
  <c r="CS78" i="72" s="1"/>
  <c r="CQ79" i="72" s="1"/>
  <c r="CS77" i="72"/>
  <c r="AX52" i="72"/>
  <c r="AU53" i="72"/>
  <c r="GP73" i="72"/>
  <c r="GN74" i="72"/>
  <c r="GP74" i="72" s="1"/>
  <c r="AO69" i="72"/>
  <c r="AM70" i="72"/>
  <c r="AO70" i="72" s="1"/>
  <c r="AM71" i="72" s="1"/>
  <c r="CI74" i="72"/>
  <c r="CK74" i="72" s="1"/>
  <c r="CI75" i="72" s="1"/>
  <c r="CK73" i="72"/>
  <c r="M63" i="72"/>
  <c r="K64" i="72"/>
  <c r="M64" i="72" s="1"/>
  <c r="K65" i="72" s="1"/>
  <c r="Y65" i="72"/>
  <c r="W66" i="72"/>
  <c r="Y66" i="72" s="1"/>
  <c r="W67" i="72" s="1"/>
  <c r="CA72" i="72"/>
  <c r="CC72" i="72" s="1"/>
  <c r="CA73" i="72" s="1"/>
  <c r="CC71" i="72"/>
  <c r="BQ57" i="72"/>
  <c r="BR57" i="72" s="1"/>
  <c r="BO58" i="72"/>
  <c r="BQ58" i="72" s="1"/>
  <c r="AC67" i="72"/>
  <c r="AA68" i="72"/>
  <c r="AC68" i="72" s="1"/>
  <c r="AA69" i="72" s="1"/>
  <c r="FD67" i="72"/>
  <c r="S62" i="72"/>
  <c r="U62" i="72" s="1"/>
  <c r="S63" i="72" s="1"/>
  <c r="U61" i="72"/>
  <c r="CG71" i="72"/>
  <c r="CE72" i="72"/>
  <c r="CG72" i="72" s="1"/>
  <c r="CE73" i="72" s="1"/>
  <c r="E65" i="72"/>
  <c r="C66" i="72"/>
  <c r="E66" i="72" s="1"/>
  <c r="C67" i="72" s="1"/>
  <c r="BG54" i="72"/>
  <c r="BI54" i="72" s="1"/>
  <c r="BI53" i="72"/>
  <c r="BJ53" i="72" s="1"/>
  <c r="BS70" i="72"/>
  <c r="BU70" i="72" s="1"/>
  <c r="BS71" i="72" s="1"/>
  <c r="BU69" i="72"/>
  <c r="GJ70" i="72"/>
  <c r="GL70" i="72" s="1"/>
  <c r="GL69" i="72"/>
  <c r="G66" i="72"/>
  <c r="I66" i="72" s="1"/>
  <c r="G67" i="72" s="1"/>
  <c r="I65" i="72"/>
  <c r="CU80" i="72"/>
  <c r="CW80" i="72" s="1"/>
  <c r="CU81" i="72" s="1"/>
  <c r="CW79" i="72"/>
  <c r="FN67" i="72"/>
  <c r="FL68" i="72"/>
  <c r="FN68" i="72" s="1"/>
  <c r="GR77" i="72"/>
  <c r="FP69" i="72"/>
  <c r="CM80" i="72"/>
  <c r="CO80" i="72" s="1"/>
  <c r="CM81" i="72" s="1"/>
  <c r="CO79" i="72"/>
  <c r="FJ67" i="72"/>
  <c r="FH68" i="72"/>
  <c r="FJ68" i="72" s="1"/>
  <c r="AK69" i="72"/>
  <c r="AI70" i="72"/>
  <c r="AK70" i="72" s="1"/>
  <c r="AI71" i="72" s="1"/>
  <c r="AE66" i="72"/>
  <c r="AG66" i="72" s="1"/>
  <c r="AE67" i="72" s="1"/>
  <c r="AG65" i="72"/>
  <c r="H220" i="93" l="1"/>
  <c r="H223" i="93" s="1"/>
  <c r="H132" i="93"/>
  <c r="H135" i="93" s="1"/>
  <c r="H61" i="93"/>
  <c r="H64" i="93" s="1"/>
  <c r="H247" i="93"/>
  <c r="H250" i="93" s="1"/>
  <c r="E250" i="93" s="1"/>
  <c r="H156" i="93"/>
  <c r="H159" i="93" s="1"/>
  <c r="H88" i="93"/>
  <c r="H91" i="93" s="1"/>
  <c r="E91" i="93" s="1"/>
  <c r="V49" i="55"/>
  <c r="S50" i="55"/>
  <c r="H38" i="48"/>
  <c r="H39" i="48" s="1"/>
  <c r="H260" i="48"/>
  <c r="H149" i="65"/>
  <c r="I149" i="65" s="1"/>
  <c r="I151" i="65" s="1"/>
  <c r="H93" i="48" s="1"/>
  <c r="F42" i="70"/>
  <c r="G42" i="70" s="1"/>
  <c r="F22" i="70"/>
  <c r="G22" i="70" s="1"/>
  <c r="W52" i="55"/>
  <c r="Z51" i="55"/>
  <c r="G50" i="55"/>
  <c r="J49" i="55"/>
  <c r="AI56" i="55"/>
  <c r="AL55" i="55"/>
  <c r="M50" i="55"/>
  <c r="N50" i="55" s="1"/>
  <c r="K51" i="55"/>
  <c r="M51" i="55" s="1"/>
  <c r="EA123" i="72"/>
  <c r="DY119" i="72"/>
  <c r="DW120" i="72"/>
  <c r="DY120" i="72" s="1"/>
  <c r="DU121" i="72"/>
  <c r="DS122" i="72"/>
  <c r="DU122" i="72" s="1"/>
  <c r="DO149" i="72"/>
  <c r="DQ149" i="72" s="1"/>
  <c r="BK57" i="72"/>
  <c r="BN56" i="72"/>
  <c r="BC55" i="72"/>
  <c r="BF54" i="72"/>
  <c r="O49" i="55"/>
  <c r="Q49" i="55" s="1"/>
  <c r="Q48" i="55"/>
  <c r="R48" i="55" s="1"/>
  <c r="AC52" i="55"/>
  <c r="AD52" i="55" s="1"/>
  <c r="AA53" i="55"/>
  <c r="AC53" i="55" s="1"/>
  <c r="AE57" i="55"/>
  <c r="AG57" i="55" s="1"/>
  <c r="AG56" i="55"/>
  <c r="AH56" i="55" s="1"/>
  <c r="C47" i="55"/>
  <c r="E47" i="55" s="1"/>
  <c r="E46" i="55"/>
  <c r="F46" i="55" s="1"/>
  <c r="AM46" i="55" s="1"/>
  <c r="AO46" i="55" s="1"/>
  <c r="F72" i="64"/>
  <c r="F129" i="64"/>
  <c r="A32" i="64"/>
  <c r="DK99" i="72"/>
  <c r="DG97" i="72"/>
  <c r="DC95" i="72"/>
  <c r="CY95" i="72"/>
  <c r="FH69" i="72"/>
  <c r="FL69" i="72"/>
  <c r="AC69" i="72"/>
  <c r="AA70" i="72"/>
  <c r="AC70" i="72" s="1"/>
  <c r="AA71" i="72" s="1"/>
  <c r="K66" i="72"/>
  <c r="M66" i="72" s="1"/>
  <c r="K67" i="72" s="1"/>
  <c r="M65" i="72"/>
  <c r="AM72" i="72"/>
  <c r="AO72" i="72" s="1"/>
  <c r="AM73" i="72" s="1"/>
  <c r="AO71" i="72"/>
  <c r="AW53" i="72"/>
  <c r="AX53" i="72" s="1"/>
  <c r="AU54" i="72"/>
  <c r="AW54" i="72" s="1"/>
  <c r="AE68" i="72"/>
  <c r="AG68" i="72" s="1"/>
  <c r="AE69" i="72" s="1"/>
  <c r="AG67" i="72"/>
  <c r="FR69" i="72"/>
  <c r="FP70" i="72"/>
  <c r="FR70" i="72" s="1"/>
  <c r="GJ71" i="72"/>
  <c r="BG55" i="72"/>
  <c r="BJ54" i="72"/>
  <c r="S64" i="72"/>
  <c r="U64" i="72" s="1"/>
  <c r="S65" i="72" s="1"/>
  <c r="U63" i="72"/>
  <c r="CA74" i="72"/>
  <c r="CC74" i="72" s="1"/>
  <c r="CA75" i="72" s="1"/>
  <c r="CC73" i="72"/>
  <c r="AY54" i="72"/>
  <c r="BA54" i="72" s="1"/>
  <c r="BA53" i="72"/>
  <c r="BB53" i="72" s="1"/>
  <c r="GF74" i="72"/>
  <c r="GH74" i="72" s="1"/>
  <c r="GH73" i="72"/>
  <c r="BY73" i="72"/>
  <c r="BW74" i="72"/>
  <c r="BY74" i="72" s="1"/>
  <c r="BW75" i="72" s="1"/>
  <c r="FV69" i="72"/>
  <c r="FT70" i="72"/>
  <c r="FV70" i="72" s="1"/>
  <c r="AK71" i="72"/>
  <c r="AI72" i="72"/>
  <c r="AK72" i="72" s="1"/>
  <c r="AI73" i="72" s="1"/>
  <c r="E67" i="72"/>
  <c r="C68" i="72"/>
  <c r="E68" i="72" s="1"/>
  <c r="C69" i="72" s="1"/>
  <c r="CG73" i="72"/>
  <c r="CE74" i="72"/>
  <c r="CG74" i="72" s="1"/>
  <c r="CE75" i="72" s="1"/>
  <c r="BR58" i="72"/>
  <c r="BO59" i="72"/>
  <c r="W68" i="72"/>
  <c r="Y68" i="72" s="1"/>
  <c r="W69" i="72" s="1"/>
  <c r="Y67" i="72"/>
  <c r="GN75" i="72"/>
  <c r="AS69" i="72"/>
  <c r="AQ70" i="72"/>
  <c r="AS70" i="72" s="1"/>
  <c r="AQ71" i="72" s="1"/>
  <c r="CO81" i="72"/>
  <c r="CM82" i="72"/>
  <c r="CO82" i="72" s="1"/>
  <c r="CM83" i="72" s="1"/>
  <c r="GT77" i="72"/>
  <c r="GR78" i="72"/>
  <c r="GT78" i="72" s="1"/>
  <c r="CU82" i="72"/>
  <c r="CW82" i="72" s="1"/>
  <c r="CU83" i="72" s="1"/>
  <c r="CW81" i="72"/>
  <c r="G68" i="72"/>
  <c r="I68" i="72" s="1"/>
  <c r="G69" i="72" s="1"/>
  <c r="I67" i="72"/>
  <c r="BU71" i="72"/>
  <c r="BS72" i="72"/>
  <c r="BU72" i="72" s="1"/>
  <c r="BS73" i="72" s="1"/>
  <c r="FF67" i="72"/>
  <c r="FD68" i="72"/>
  <c r="FF68" i="72" s="1"/>
  <c r="CI76" i="72"/>
  <c r="CK76" i="72" s="1"/>
  <c r="CI77" i="72" s="1"/>
  <c r="CK75" i="72"/>
  <c r="CS79" i="72"/>
  <c r="CQ80" i="72"/>
  <c r="CS80" i="72" s="1"/>
  <c r="CQ81" i="72" s="1"/>
  <c r="GB70" i="72"/>
  <c r="GD70" i="72" s="1"/>
  <c r="GD69" i="72"/>
  <c r="Q69" i="72"/>
  <c r="O70" i="72"/>
  <c r="Q70" i="72" s="1"/>
  <c r="O71" i="72" s="1"/>
  <c r="FZ73" i="72"/>
  <c r="FX74" i="72"/>
  <c r="FZ74" i="72" s="1"/>
  <c r="E159" i="93" l="1"/>
  <c r="H13" i="93"/>
  <c r="E13" i="93" s="1"/>
  <c r="L98" i="92" s="1"/>
  <c r="L100" i="92" s="1"/>
  <c r="L102" i="92" s="1"/>
  <c r="L104" i="92" s="1"/>
  <c r="H80" i="48" s="1"/>
  <c r="E135" i="93"/>
  <c r="H11" i="93"/>
  <c r="E64" i="93"/>
  <c r="H290" i="93"/>
  <c r="H293" i="93" s="1"/>
  <c r="H310" i="93"/>
  <c r="H313" i="93" s="1"/>
  <c r="E313" i="93" s="1"/>
  <c r="I70" i="54" s="1"/>
  <c r="H14" i="93"/>
  <c r="E14" i="93" s="1"/>
  <c r="L131" i="92" s="1"/>
  <c r="L133" i="92" s="1"/>
  <c r="L135" i="92" s="1"/>
  <c r="L137" i="92" s="1"/>
  <c r="H81" i="48" s="1"/>
  <c r="E223" i="93"/>
  <c r="H241" i="48"/>
  <c r="T158" i="65"/>
  <c r="S160" i="65" s="1"/>
  <c r="G44" i="70"/>
  <c r="H182" i="48" s="1"/>
  <c r="H184" i="48" s="1"/>
  <c r="H266" i="48" s="1"/>
  <c r="H154" i="48"/>
  <c r="H155" i="48" s="1"/>
  <c r="H157" i="48" s="1"/>
  <c r="U50" i="55"/>
  <c r="V50" i="55" s="1"/>
  <c r="S51" i="55"/>
  <c r="U51" i="55" s="1"/>
  <c r="K52" i="55"/>
  <c r="N51" i="55"/>
  <c r="G51" i="55"/>
  <c r="I51" i="55" s="1"/>
  <c r="I50" i="55"/>
  <c r="J50" i="55" s="1"/>
  <c r="AI57" i="55"/>
  <c r="AK57" i="55" s="1"/>
  <c r="AK56" i="55"/>
  <c r="AL56" i="55" s="1"/>
  <c r="Y52" i="55"/>
  <c r="Z52" i="55" s="1"/>
  <c r="W53" i="55"/>
  <c r="Y53" i="55" s="1"/>
  <c r="EA124" i="72"/>
  <c r="EC124" i="72" s="1"/>
  <c r="EC123" i="72"/>
  <c r="DW121" i="72"/>
  <c r="DS123" i="72"/>
  <c r="DO150" i="72"/>
  <c r="DQ150" i="72" s="1"/>
  <c r="DO151" i="72" s="1"/>
  <c r="BM57" i="72"/>
  <c r="BN57" i="72" s="1"/>
  <c r="BK58" i="72"/>
  <c r="BM58" i="72" s="1"/>
  <c r="BC56" i="72"/>
  <c r="BE56" i="72" s="1"/>
  <c r="BE55" i="72"/>
  <c r="BF55" i="72" s="1"/>
  <c r="C48" i="55"/>
  <c r="F47" i="55"/>
  <c r="AM47" i="55" s="1"/>
  <c r="AN47" i="55" s="1"/>
  <c r="O50" i="55"/>
  <c r="R49" i="55"/>
  <c r="AE58" i="55"/>
  <c r="AH57" i="55"/>
  <c r="AA54" i="55"/>
  <c r="AD53" i="55"/>
  <c r="A37" i="64"/>
  <c r="A57" i="65" s="1"/>
  <c r="F213" i="64"/>
  <c r="DM99" i="72"/>
  <c r="DK100" i="72"/>
  <c r="DM100" i="72" s="1"/>
  <c r="DI97" i="72"/>
  <c r="DG98" i="72"/>
  <c r="DI98" i="72" s="1"/>
  <c r="DE95" i="72"/>
  <c r="DC96" i="72"/>
  <c r="DE96" i="72" s="1"/>
  <c r="DA95" i="72"/>
  <c r="CY96" i="72"/>
  <c r="DA96" i="72" s="1"/>
  <c r="FX75" i="72"/>
  <c r="BS74" i="72"/>
  <c r="BU74" i="72" s="1"/>
  <c r="BS75" i="72" s="1"/>
  <c r="BU73" i="72"/>
  <c r="CM84" i="72"/>
  <c r="CO84" i="72" s="1"/>
  <c r="CM85" i="72" s="1"/>
  <c r="CO83" i="72"/>
  <c r="BO60" i="72"/>
  <c r="BQ60" i="72" s="1"/>
  <c r="BQ59" i="72"/>
  <c r="BR59" i="72" s="1"/>
  <c r="C70" i="72"/>
  <c r="E70" i="72" s="1"/>
  <c r="C71" i="72" s="1"/>
  <c r="E69" i="72"/>
  <c r="FT71" i="72"/>
  <c r="AC71" i="72"/>
  <c r="AA72" i="72"/>
  <c r="AC72" i="72" s="1"/>
  <c r="AA73" i="72" s="1"/>
  <c r="GB71" i="72"/>
  <c r="CK77" i="72"/>
  <c r="CI78" i="72"/>
  <c r="CK78" i="72" s="1"/>
  <c r="CI79" i="72" s="1"/>
  <c r="CW83" i="72"/>
  <c r="CU84" i="72"/>
  <c r="CW84" i="72" s="1"/>
  <c r="CU85" i="72" s="1"/>
  <c r="GP75" i="72"/>
  <c r="GN76" i="72"/>
  <c r="GP76" i="72" s="1"/>
  <c r="GF75" i="72"/>
  <c r="CA76" i="72"/>
  <c r="CC76" i="72" s="1"/>
  <c r="CA77" i="72" s="1"/>
  <c r="CC75" i="72"/>
  <c r="BG56" i="72"/>
  <c r="BI56" i="72" s="1"/>
  <c r="BI55" i="72"/>
  <c r="BJ55" i="72" s="1"/>
  <c r="AE70" i="72"/>
  <c r="AG70" i="72" s="1"/>
  <c r="AE71" i="72" s="1"/>
  <c r="AG69" i="72"/>
  <c r="AO73" i="72"/>
  <c r="AM74" i="72"/>
  <c r="AO74" i="72" s="1"/>
  <c r="AM75" i="72" s="1"/>
  <c r="FN69" i="72"/>
  <c r="FL70" i="72"/>
  <c r="FN70" i="72" s="1"/>
  <c r="Q71" i="72"/>
  <c r="O72" i="72"/>
  <c r="Q72" i="72" s="1"/>
  <c r="O73" i="72" s="1"/>
  <c r="CQ82" i="72"/>
  <c r="CS82" i="72" s="1"/>
  <c r="CQ83" i="72" s="1"/>
  <c r="CS81" i="72"/>
  <c r="FD69" i="72"/>
  <c r="GR79" i="72"/>
  <c r="AS71" i="72"/>
  <c r="AQ72" i="72"/>
  <c r="AS72" i="72" s="1"/>
  <c r="AQ73" i="72" s="1"/>
  <c r="CG75" i="72"/>
  <c r="CE76" i="72"/>
  <c r="CG76" i="72" s="1"/>
  <c r="CE77" i="72" s="1"/>
  <c r="AK73" i="72"/>
  <c r="AI74" i="72"/>
  <c r="AK74" i="72" s="1"/>
  <c r="AI75" i="72" s="1"/>
  <c r="BW76" i="72"/>
  <c r="BY76" i="72" s="1"/>
  <c r="BW77" i="72" s="1"/>
  <c r="BY75" i="72"/>
  <c r="FP71" i="72"/>
  <c r="AX54" i="72"/>
  <c r="AU55" i="72"/>
  <c r="I69" i="72"/>
  <c r="G70" i="72"/>
  <c r="I70" i="72" s="1"/>
  <c r="G71" i="72" s="1"/>
  <c r="Y69" i="72"/>
  <c r="W70" i="72"/>
  <c r="Y70" i="72" s="1"/>
  <c r="W71" i="72" s="1"/>
  <c r="AY55" i="72"/>
  <c r="BB54" i="72"/>
  <c r="U65" i="72"/>
  <c r="S66" i="72"/>
  <c r="U66" i="72" s="1"/>
  <c r="S67" i="72" s="1"/>
  <c r="GJ72" i="72"/>
  <c r="GL72" i="72" s="1"/>
  <c r="GL71" i="72"/>
  <c r="M67" i="72"/>
  <c r="K68" i="72"/>
  <c r="M68" i="72" s="1"/>
  <c r="K69" i="72" s="1"/>
  <c r="FJ69" i="72"/>
  <c r="FH70" i="72"/>
  <c r="FJ70" i="72" s="1"/>
  <c r="E11" i="93" l="1"/>
  <c r="L32" i="92" s="1"/>
  <c r="L34" i="92" s="1"/>
  <c r="L36" i="92" s="1"/>
  <c r="L38" i="92" s="1"/>
  <c r="H78" i="48" s="1"/>
  <c r="H15" i="93"/>
  <c r="E15" i="93" s="1"/>
  <c r="E293" i="93"/>
  <c r="G46" i="83"/>
  <c r="O160" i="65"/>
  <c r="G42" i="83" s="1"/>
  <c r="K160" i="65"/>
  <c r="G38" i="83" s="1"/>
  <c r="G160" i="65"/>
  <c r="G34" i="83" s="1"/>
  <c r="R160" i="65"/>
  <c r="G45" i="83" s="1"/>
  <c r="N160" i="65"/>
  <c r="G41" i="83" s="1"/>
  <c r="J160" i="65"/>
  <c r="G37" i="83" s="1"/>
  <c r="Q160" i="65"/>
  <c r="G44" i="83" s="1"/>
  <c r="M160" i="65"/>
  <c r="G40" i="83" s="1"/>
  <c r="I160" i="65"/>
  <c r="G36" i="83" s="1"/>
  <c r="P160" i="65"/>
  <c r="G43" i="83" s="1"/>
  <c r="L160" i="65"/>
  <c r="G39" i="83" s="1"/>
  <c r="H160" i="65"/>
  <c r="G35" i="83" s="1"/>
  <c r="S52" i="55"/>
  <c r="V51" i="55"/>
  <c r="I72" i="54"/>
  <c r="I73" i="54" s="1"/>
  <c r="H110" i="48"/>
  <c r="H112" i="48" s="1"/>
  <c r="H264" i="48"/>
  <c r="G52" i="55"/>
  <c r="J51" i="55"/>
  <c r="W54" i="55"/>
  <c r="Z53" i="55"/>
  <c r="DQ151" i="72"/>
  <c r="DO152" i="72"/>
  <c r="DQ152" i="72" s="1"/>
  <c r="AI58" i="55"/>
  <c r="AL57" i="55"/>
  <c r="M52" i="55"/>
  <c r="N52" i="55" s="1"/>
  <c r="K53" i="55"/>
  <c r="M53" i="55" s="1"/>
  <c r="EA125" i="72"/>
  <c r="DY121" i="72"/>
  <c r="DW122" i="72"/>
  <c r="DY122" i="72" s="1"/>
  <c r="DU123" i="72"/>
  <c r="DS124" i="72"/>
  <c r="DU124" i="72" s="1"/>
  <c r="BN58" i="72"/>
  <c r="BK59" i="72"/>
  <c r="BF56" i="72"/>
  <c r="BC57" i="72"/>
  <c r="AC54" i="55"/>
  <c r="AD54" i="55" s="1"/>
  <c r="AA55" i="55"/>
  <c r="AC55" i="55" s="1"/>
  <c r="AE59" i="55"/>
  <c r="AG59" i="55" s="1"/>
  <c r="AG58" i="55"/>
  <c r="AH58" i="55" s="1"/>
  <c r="Q50" i="55"/>
  <c r="R50" i="55" s="1"/>
  <c r="O51" i="55"/>
  <c r="Q51" i="55" s="1"/>
  <c r="C49" i="55"/>
  <c r="E49" i="55" s="1"/>
  <c r="E48" i="55"/>
  <c r="F48" i="55" s="1"/>
  <c r="AM48" i="55" s="1"/>
  <c r="AO48" i="55" s="1"/>
  <c r="DK101" i="72"/>
  <c r="DG99" i="72"/>
  <c r="DC97" i="72"/>
  <c r="CY97" i="72"/>
  <c r="FH71" i="72"/>
  <c r="G72" i="72"/>
  <c r="I72" i="72" s="1"/>
  <c r="G73" i="72" s="1"/>
  <c r="I71" i="72"/>
  <c r="AU56" i="72"/>
  <c r="AW56" i="72" s="1"/>
  <c r="AW55" i="72"/>
  <c r="AX55" i="72" s="1"/>
  <c r="CE78" i="72"/>
  <c r="CG78" i="72" s="1"/>
  <c r="CE79" i="72" s="1"/>
  <c r="CG77" i="72"/>
  <c r="FL71" i="72"/>
  <c r="CU86" i="72"/>
  <c r="CW86" i="72" s="1"/>
  <c r="CU87" i="72" s="1"/>
  <c r="CW85" i="72"/>
  <c r="GJ73" i="72"/>
  <c r="BA55" i="72"/>
  <c r="BB55" i="72" s="1"/>
  <c r="AY56" i="72"/>
  <c r="BA56" i="72" s="1"/>
  <c r="BW78" i="72"/>
  <c r="BY78" i="72" s="1"/>
  <c r="BW79" i="72" s="1"/>
  <c r="BY77" i="72"/>
  <c r="GR80" i="72"/>
  <c r="GT80" i="72" s="1"/>
  <c r="GT79" i="72"/>
  <c r="CS83" i="72"/>
  <c r="CQ84" i="72"/>
  <c r="CS84" i="72" s="1"/>
  <c r="CQ85" i="72" s="1"/>
  <c r="AE72" i="72"/>
  <c r="AG72" i="72" s="1"/>
  <c r="AE73" i="72" s="1"/>
  <c r="AG71" i="72"/>
  <c r="BG57" i="72"/>
  <c r="BJ56" i="72"/>
  <c r="GH75" i="72"/>
  <c r="GF76" i="72"/>
  <c r="GH76" i="72" s="1"/>
  <c r="GD71" i="72"/>
  <c r="GB72" i="72"/>
  <c r="GD72" i="72" s="1"/>
  <c r="FV71" i="72"/>
  <c r="FT72" i="72"/>
  <c r="FV72" i="72" s="1"/>
  <c r="BR60" i="72"/>
  <c r="BO61" i="72"/>
  <c r="BU75" i="72"/>
  <c r="BS76" i="72"/>
  <c r="BU76" i="72" s="1"/>
  <c r="BS77" i="72" s="1"/>
  <c r="K70" i="72"/>
  <c r="M70" i="72" s="1"/>
  <c r="K71" i="72" s="1"/>
  <c r="M69" i="72"/>
  <c r="U67" i="72"/>
  <c r="S68" i="72"/>
  <c r="U68" i="72" s="1"/>
  <c r="S69" i="72" s="1"/>
  <c r="W72" i="72"/>
  <c r="Y72" i="72" s="1"/>
  <c r="W73" i="72" s="1"/>
  <c r="Y71" i="72"/>
  <c r="AI76" i="72"/>
  <c r="AK76" i="72" s="1"/>
  <c r="AI77" i="72" s="1"/>
  <c r="AK75" i="72"/>
  <c r="AS73" i="72"/>
  <c r="AQ74" i="72"/>
  <c r="AS74" i="72" s="1"/>
  <c r="AQ75" i="72" s="1"/>
  <c r="Q73" i="72"/>
  <c r="O74" i="72"/>
  <c r="Q74" i="72" s="1"/>
  <c r="O75" i="72" s="1"/>
  <c r="AM76" i="72"/>
  <c r="AO76" i="72" s="1"/>
  <c r="AM77" i="72" s="1"/>
  <c r="AO75" i="72"/>
  <c r="GN77" i="72"/>
  <c r="CK79" i="72"/>
  <c r="CI80" i="72"/>
  <c r="CK80" i="72" s="1"/>
  <c r="CI81" i="72" s="1"/>
  <c r="AC73" i="72"/>
  <c r="AA74" i="72"/>
  <c r="AC74" i="72" s="1"/>
  <c r="AA75" i="72" s="1"/>
  <c r="FR71" i="72"/>
  <c r="FP72" i="72"/>
  <c r="FR72" i="72" s="1"/>
  <c r="FF69" i="72"/>
  <c r="FD70" i="72"/>
  <c r="FF70" i="72" s="1"/>
  <c r="CC77" i="72"/>
  <c r="CA78" i="72"/>
  <c r="CC78" i="72" s="1"/>
  <c r="CA79" i="72" s="1"/>
  <c r="E71" i="72"/>
  <c r="C72" i="72"/>
  <c r="E72" i="72" s="1"/>
  <c r="C73" i="72" s="1"/>
  <c r="CO85" i="72"/>
  <c r="CM86" i="72"/>
  <c r="CO86" i="72" s="1"/>
  <c r="CM87" i="72" s="1"/>
  <c r="FZ75" i="72"/>
  <c r="FX76" i="72"/>
  <c r="FZ76" i="72" s="1"/>
  <c r="E17" i="93" l="1"/>
  <c r="H17" i="93"/>
  <c r="G47" i="83"/>
  <c r="H99" i="48" s="1"/>
  <c r="H100" i="48" s="1"/>
  <c r="S53" i="55"/>
  <c r="U53" i="55" s="1"/>
  <c r="U52" i="55"/>
  <c r="V52" i="55" s="1"/>
  <c r="AK58" i="55"/>
  <c r="AL58" i="55" s="1"/>
  <c r="AI59" i="55"/>
  <c r="AK59" i="55" s="1"/>
  <c r="W55" i="55"/>
  <c r="Y55" i="55" s="1"/>
  <c r="Y54" i="55"/>
  <c r="Z54" i="55" s="1"/>
  <c r="K54" i="55"/>
  <c r="N53" i="55"/>
  <c r="I52" i="55"/>
  <c r="J52" i="55" s="1"/>
  <c r="G53" i="55"/>
  <c r="I53" i="55" s="1"/>
  <c r="EA126" i="72"/>
  <c r="EC126" i="72" s="1"/>
  <c r="EC125" i="72"/>
  <c r="DW123" i="72"/>
  <c r="DS125" i="72"/>
  <c r="BM59" i="72"/>
  <c r="BN59" i="72" s="1"/>
  <c r="BK60" i="72"/>
  <c r="BM60" i="72" s="1"/>
  <c r="BE57" i="72"/>
  <c r="BF57" i="72" s="1"/>
  <c r="BC58" i="72"/>
  <c r="BE58" i="72" s="1"/>
  <c r="AA56" i="55"/>
  <c r="AD55" i="55"/>
  <c r="O52" i="55"/>
  <c r="R51" i="55"/>
  <c r="AE60" i="55"/>
  <c r="AH59" i="55"/>
  <c r="C50" i="55"/>
  <c r="F49" i="55"/>
  <c r="AM49" i="55" s="1"/>
  <c r="AN49" i="55" s="1"/>
  <c r="A38" i="64"/>
  <c r="A58" i="65" s="1"/>
  <c r="DM101" i="72"/>
  <c r="DK102" i="72"/>
  <c r="DM102" i="72" s="1"/>
  <c r="DI99" i="72"/>
  <c r="DG100" i="72"/>
  <c r="DI100" i="72" s="1"/>
  <c r="DE97" i="72"/>
  <c r="DC98" i="72"/>
  <c r="DE98" i="72" s="1"/>
  <c r="DA97" i="72"/>
  <c r="CY98" i="72"/>
  <c r="DA98" i="72" s="1"/>
  <c r="FX77" i="72"/>
  <c r="E73" i="72"/>
  <c r="C74" i="72"/>
  <c r="E74" i="72" s="1"/>
  <c r="C75" i="72" s="1"/>
  <c r="FD71" i="72"/>
  <c r="CK81" i="72"/>
  <c r="CI82" i="72"/>
  <c r="CK82" i="72" s="1"/>
  <c r="CI83" i="72" s="1"/>
  <c r="O76" i="72"/>
  <c r="Q76" i="72" s="1"/>
  <c r="O77" i="72" s="1"/>
  <c r="Q75" i="72"/>
  <c r="U69" i="72"/>
  <c r="S70" i="72"/>
  <c r="U70" i="72" s="1"/>
  <c r="S71" i="72" s="1"/>
  <c r="BU77" i="72"/>
  <c r="BS78" i="72"/>
  <c r="BU78" i="72" s="1"/>
  <c r="BS79" i="72" s="1"/>
  <c r="FT73" i="72"/>
  <c r="GF77" i="72"/>
  <c r="AY57" i="72"/>
  <c r="BB56" i="72"/>
  <c r="AI78" i="72"/>
  <c r="AK78" i="72" s="1"/>
  <c r="AI79" i="72" s="1"/>
  <c r="AK77" i="72"/>
  <c r="AE74" i="72"/>
  <c r="AG74" i="72" s="1"/>
  <c r="AE75" i="72" s="1"/>
  <c r="AG73" i="72"/>
  <c r="CU88" i="72"/>
  <c r="CW88" i="72" s="1"/>
  <c r="CU89" i="72" s="1"/>
  <c r="CW87" i="72"/>
  <c r="CG79" i="72"/>
  <c r="CE80" i="72"/>
  <c r="CG80" i="72" s="1"/>
  <c r="CE81" i="72" s="1"/>
  <c r="I73" i="72"/>
  <c r="G74" i="72"/>
  <c r="I74" i="72" s="1"/>
  <c r="G75" i="72" s="1"/>
  <c r="CM88" i="72"/>
  <c r="CO88" i="72" s="1"/>
  <c r="CM89" i="72" s="1"/>
  <c r="CO87" i="72"/>
  <c r="CC79" i="72"/>
  <c r="CA80" i="72"/>
  <c r="CC80" i="72" s="1"/>
  <c r="CA81" i="72" s="1"/>
  <c r="FP73" i="72"/>
  <c r="AC75" i="72"/>
  <c r="AA76" i="72"/>
  <c r="AC76" i="72" s="1"/>
  <c r="AA77" i="72" s="1"/>
  <c r="AS75" i="72"/>
  <c r="AQ76" i="72"/>
  <c r="AS76" i="72" s="1"/>
  <c r="AQ77" i="72" s="1"/>
  <c r="BO62" i="72"/>
  <c r="BQ62" i="72" s="1"/>
  <c r="BQ61" i="72"/>
  <c r="BR61" i="72" s="1"/>
  <c r="GB73" i="72"/>
  <c r="CS85" i="72"/>
  <c r="CQ86" i="72"/>
  <c r="CS86" i="72" s="1"/>
  <c r="CQ87" i="72" s="1"/>
  <c r="GN78" i="72"/>
  <c r="GP78" i="72" s="1"/>
  <c r="GP77" i="72"/>
  <c r="AM78" i="72"/>
  <c r="AO78" i="72" s="1"/>
  <c r="AM79" i="72" s="1"/>
  <c r="AO77" i="72"/>
  <c r="Y73" i="72"/>
  <c r="W74" i="72"/>
  <c r="Y74" i="72" s="1"/>
  <c r="W75" i="72" s="1"/>
  <c r="K72" i="72"/>
  <c r="M72" i="72" s="1"/>
  <c r="K73" i="72" s="1"/>
  <c r="M71" i="72"/>
  <c r="BI57" i="72"/>
  <c r="BJ57" i="72" s="1"/>
  <c r="BG58" i="72"/>
  <c r="BI58" i="72" s="1"/>
  <c r="BW80" i="72"/>
  <c r="BY80" i="72" s="1"/>
  <c r="BW81" i="72" s="1"/>
  <c r="BY79" i="72"/>
  <c r="GJ74" i="72"/>
  <c r="GL74" i="72" s="1"/>
  <c r="GL73" i="72"/>
  <c r="FN71" i="72"/>
  <c r="FL72" i="72"/>
  <c r="FN72" i="72" s="1"/>
  <c r="AU57" i="72"/>
  <c r="AX56" i="72"/>
  <c r="FJ71" i="72"/>
  <c r="FH72" i="72"/>
  <c r="FJ72" i="72" s="1"/>
  <c r="V53" i="55" l="1"/>
  <c r="S54" i="55"/>
  <c r="Z55" i="55"/>
  <c r="W56" i="55"/>
  <c r="AL59" i="55"/>
  <c r="AI60" i="55"/>
  <c r="G54" i="55"/>
  <c r="J53" i="55"/>
  <c r="K55" i="55"/>
  <c r="M55" i="55" s="1"/>
  <c r="M54" i="55"/>
  <c r="N54" i="55" s="1"/>
  <c r="EA127" i="72"/>
  <c r="DY123" i="72"/>
  <c r="DW124" i="72"/>
  <c r="DY124" i="72" s="1"/>
  <c r="DU125" i="72"/>
  <c r="DS126" i="72"/>
  <c r="DU126" i="72" s="1"/>
  <c r="BK61" i="72"/>
  <c r="BN60" i="72"/>
  <c r="BC59" i="72"/>
  <c r="BF58" i="72"/>
  <c r="AG60" i="55"/>
  <c r="AH60" i="55" s="1"/>
  <c r="AE61" i="55"/>
  <c r="AG61" i="55" s="1"/>
  <c r="O53" i="55"/>
  <c r="Q53" i="55" s="1"/>
  <c r="Q52" i="55"/>
  <c r="R52" i="55" s="1"/>
  <c r="C51" i="55"/>
  <c r="E51" i="55" s="1"/>
  <c r="E50" i="55"/>
  <c r="F50" i="55" s="1"/>
  <c r="AM50" i="55" s="1"/>
  <c r="AO50" i="55" s="1"/>
  <c r="AC56" i="55"/>
  <c r="AD56" i="55" s="1"/>
  <c r="AA57" i="55"/>
  <c r="AC57" i="55" s="1"/>
  <c r="DK103" i="72"/>
  <c r="DG101" i="72"/>
  <c r="DC99" i="72"/>
  <c r="CY99" i="72"/>
  <c r="BG59" i="72"/>
  <c r="BJ58" i="72"/>
  <c r="W76" i="72"/>
  <c r="Y76" i="72" s="1"/>
  <c r="W77" i="72" s="1"/>
  <c r="Y75" i="72"/>
  <c r="AQ78" i="72"/>
  <c r="AS78" i="72" s="1"/>
  <c r="AQ79" i="72" s="1"/>
  <c r="AS77" i="72"/>
  <c r="CE82" i="72"/>
  <c r="CG82" i="72" s="1"/>
  <c r="CE83" i="72" s="1"/>
  <c r="CG81" i="72"/>
  <c r="BU79" i="72"/>
  <c r="BS80" i="72"/>
  <c r="BU80" i="72" s="1"/>
  <c r="BS81" i="72" s="1"/>
  <c r="E75" i="72"/>
  <c r="C76" i="72"/>
  <c r="E76" i="72" s="1"/>
  <c r="C77" i="72" s="1"/>
  <c r="AU58" i="72"/>
  <c r="AW58" i="72" s="1"/>
  <c r="AW57" i="72"/>
  <c r="AX57" i="72" s="1"/>
  <c r="GJ75" i="72"/>
  <c r="GB74" i="72"/>
  <c r="GD74" i="72" s="1"/>
  <c r="GD73" i="72"/>
  <c r="FR73" i="72"/>
  <c r="FP74" i="72"/>
  <c r="FR74" i="72" s="1"/>
  <c r="CM90" i="72"/>
  <c r="CO90" i="72" s="1"/>
  <c r="CM91" i="72" s="1"/>
  <c r="CO89" i="72"/>
  <c r="AE76" i="72"/>
  <c r="AG76" i="72" s="1"/>
  <c r="AE77" i="72" s="1"/>
  <c r="AG75" i="72"/>
  <c r="GF78" i="72"/>
  <c r="GH78" i="72" s="1"/>
  <c r="GH77" i="72"/>
  <c r="Q77" i="72"/>
  <c r="O78" i="72"/>
  <c r="Q78" i="72" s="1"/>
  <c r="O79" i="72" s="1"/>
  <c r="FH73" i="72"/>
  <c r="FL73" i="72"/>
  <c r="CS87" i="72"/>
  <c r="CQ88" i="72"/>
  <c r="CS88" i="72" s="1"/>
  <c r="CQ89" i="72" s="1"/>
  <c r="AA78" i="72"/>
  <c r="AC78" i="72" s="1"/>
  <c r="AA79" i="72" s="1"/>
  <c r="AC77" i="72"/>
  <c r="CC81" i="72"/>
  <c r="CA82" i="72"/>
  <c r="CC82" i="72" s="1"/>
  <c r="CA83" i="72" s="1"/>
  <c r="G76" i="72"/>
  <c r="I76" i="72" s="1"/>
  <c r="G77" i="72" s="1"/>
  <c r="I75" i="72"/>
  <c r="S72" i="72"/>
  <c r="U72" i="72" s="1"/>
  <c r="S73" i="72" s="1"/>
  <c r="U71" i="72"/>
  <c r="CI84" i="72"/>
  <c r="CK84" i="72" s="1"/>
  <c r="CI85" i="72" s="1"/>
  <c r="CK83" i="72"/>
  <c r="BY81" i="72"/>
  <c r="BW82" i="72"/>
  <c r="BY82" i="72" s="1"/>
  <c r="BW83" i="72" s="1"/>
  <c r="K74" i="72"/>
  <c r="M74" i="72" s="1"/>
  <c r="K75" i="72" s="1"/>
  <c r="M73" i="72"/>
  <c r="AO79" i="72"/>
  <c r="AM80" i="72"/>
  <c r="AO80" i="72" s="1"/>
  <c r="AM81" i="72" s="1"/>
  <c r="BO63" i="72"/>
  <c r="BR62" i="72"/>
  <c r="CU90" i="72"/>
  <c r="CW90" i="72" s="1"/>
  <c r="CU91" i="72" s="1"/>
  <c r="CW89" i="72"/>
  <c r="AI80" i="72"/>
  <c r="AK80" i="72" s="1"/>
  <c r="AI81" i="72" s="1"/>
  <c r="AK79" i="72"/>
  <c r="AY58" i="72"/>
  <c r="BA58" i="72" s="1"/>
  <c r="BA57" i="72"/>
  <c r="BB57" i="72" s="1"/>
  <c r="FT74" i="72"/>
  <c r="FV74" i="72" s="1"/>
  <c r="FV73" i="72"/>
  <c r="FF71" i="72"/>
  <c r="FD72" i="72"/>
  <c r="FF72" i="72" s="1"/>
  <c r="FX78" i="72"/>
  <c r="FZ78" i="72" s="1"/>
  <c r="FZ77" i="72"/>
  <c r="U54" i="55" l="1"/>
  <c r="V54" i="55" s="1"/>
  <c r="S55" i="55"/>
  <c r="U55" i="55" s="1"/>
  <c r="AK60" i="55"/>
  <c r="AL60" i="55" s="1"/>
  <c r="AI61" i="55"/>
  <c r="AK61" i="55" s="1"/>
  <c r="K56" i="55"/>
  <c r="N55" i="55"/>
  <c r="W57" i="55"/>
  <c r="Y57" i="55" s="1"/>
  <c r="Y56" i="55"/>
  <c r="Z56" i="55" s="1"/>
  <c r="I54" i="55"/>
  <c r="J54" i="55" s="1"/>
  <c r="G55" i="55"/>
  <c r="I55" i="55" s="1"/>
  <c r="EA128" i="72"/>
  <c r="EC128" i="72" s="1"/>
  <c r="EC127" i="72"/>
  <c r="DW125" i="72"/>
  <c r="DS127" i="72"/>
  <c r="BK62" i="72"/>
  <c r="BM62" i="72" s="1"/>
  <c r="BM61" i="72"/>
  <c r="BN61" i="72" s="1"/>
  <c r="BC60" i="72"/>
  <c r="BE60" i="72" s="1"/>
  <c r="BE59" i="72"/>
  <c r="BF59" i="72" s="1"/>
  <c r="AA58" i="55"/>
  <c r="AD57" i="55"/>
  <c r="C52" i="55"/>
  <c r="F51" i="55"/>
  <c r="AM51" i="55" s="1"/>
  <c r="AN51" i="55" s="1"/>
  <c r="O54" i="55"/>
  <c r="R53" i="55"/>
  <c r="AE62" i="55"/>
  <c r="AH61" i="55"/>
  <c r="F41" i="64"/>
  <c r="A39" i="64"/>
  <c r="DM103" i="72"/>
  <c r="DK104" i="72"/>
  <c r="DM104" i="72" s="1"/>
  <c r="DI101" i="72"/>
  <c r="DG102" i="72"/>
  <c r="DI102" i="72" s="1"/>
  <c r="DE99" i="72"/>
  <c r="DC100" i="72"/>
  <c r="DE100" i="72" s="1"/>
  <c r="DA99" i="72"/>
  <c r="CY100" i="72"/>
  <c r="DA100" i="72" s="1"/>
  <c r="O80" i="72"/>
  <c r="Q80" i="72" s="1"/>
  <c r="O81" i="72" s="1"/>
  <c r="Q79" i="72"/>
  <c r="FT75" i="72"/>
  <c r="AI82" i="72"/>
  <c r="AK82" i="72" s="1"/>
  <c r="AI83" i="72" s="1"/>
  <c r="AK81" i="72"/>
  <c r="BQ63" i="72"/>
  <c r="BR63" i="72" s="1"/>
  <c r="BO64" i="72"/>
  <c r="BQ64" i="72" s="1"/>
  <c r="K76" i="72"/>
  <c r="M76" i="72" s="1"/>
  <c r="K77" i="72" s="1"/>
  <c r="M75" i="72"/>
  <c r="CK85" i="72"/>
  <c r="CI86" i="72"/>
  <c r="CK86" i="72" s="1"/>
  <c r="CI87" i="72" s="1"/>
  <c r="I77" i="72"/>
  <c r="G78" i="72"/>
  <c r="AC79" i="72"/>
  <c r="AA80" i="72"/>
  <c r="AC80" i="72" s="1"/>
  <c r="AA81" i="72" s="1"/>
  <c r="FL74" i="72"/>
  <c r="FN74" i="72" s="1"/>
  <c r="FN73" i="72"/>
  <c r="CM92" i="72"/>
  <c r="CO92" i="72" s="1"/>
  <c r="CM93" i="72" s="1"/>
  <c r="CO91" i="72"/>
  <c r="GB75" i="72"/>
  <c r="AX58" i="72"/>
  <c r="AU59" i="72"/>
  <c r="CE84" i="72"/>
  <c r="CG84" i="72" s="1"/>
  <c r="CE85" i="72" s="1"/>
  <c r="CG83" i="72"/>
  <c r="W78" i="72"/>
  <c r="Y78" i="72" s="1"/>
  <c r="W79" i="72" s="1"/>
  <c r="Y77" i="72"/>
  <c r="FD73" i="72"/>
  <c r="AO81" i="72"/>
  <c r="AM82" i="72"/>
  <c r="AO82" i="72" s="1"/>
  <c r="AM83" i="72" s="1"/>
  <c r="BW84" i="72"/>
  <c r="BY84" i="72" s="1"/>
  <c r="BW85" i="72" s="1"/>
  <c r="BY83" i="72"/>
  <c r="CC83" i="72"/>
  <c r="CA84" i="72"/>
  <c r="CC84" i="72" s="1"/>
  <c r="CA85" i="72" s="1"/>
  <c r="CS89" i="72"/>
  <c r="CQ90" i="72"/>
  <c r="CS90" i="72" s="1"/>
  <c r="CQ91" i="72" s="1"/>
  <c r="FP75" i="72"/>
  <c r="C78" i="72"/>
  <c r="E78" i="72" s="1"/>
  <c r="C79" i="72" s="1"/>
  <c r="E77" i="72"/>
  <c r="BU81" i="72"/>
  <c r="BS82" i="72"/>
  <c r="BU82" i="72" s="1"/>
  <c r="BS83" i="72" s="1"/>
  <c r="BB58" i="72"/>
  <c r="AY59" i="72"/>
  <c r="CW91" i="72"/>
  <c r="CU92" i="72"/>
  <c r="CW92" i="72" s="1"/>
  <c r="CU93" i="72" s="1"/>
  <c r="U73" i="72"/>
  <c r="S74" i="72"/>
  <c r="U74" i="72" s="1"/>
  <c r="S75" i="72" s="1"/>
  <c r="FJ73" i="72"/>
  <c r="FH74" i="72"/>
  <c r="FJ74" i="72" s="1"/>
  <c r="AG77" i="72"/>
  <c r="AE78" i="72"/>
  <c r="AG78" i="72" s="1"/>
  <c r="AE79" i="72" s="1"/>
  <c r="GJ76" i="72"/>
  <c r="GL76" i="72" s="1"/>
  <c r="GL75" i="72"/>
  <c r="AQ80" i="72"/>
  <c r="AS80" i="72" s="1"/>
  <c r="AQ81" i="72" s="1"/>
  <c r="AS79" i="72"/>
  <c r="BI59" i="72"/>
  <c r="BJ59" i="72" s="1"/>
  <c r="BG60" i="72"/>
  <c r="BI60" i="72" s="1"/>
  <c r="I78" i="72" l="1"/>
  <c r="G79" i="72" s="1"/>
  <c r="I79" i="72" s="1"/>
  <c r="S56" i="55"/>
  <c r="V55" i="55"/>
  <c r="G56" i="55"/>
  <c r="J55" i="55"/>
  <c r="K57" i="55"/>
  <c r="M57" i="55" s="1"/>
  <c r="M56" i="55"/>
  <c r="N56" i="55" s="1"/>
  <c r="AI62" i="55"/>
  <c r="AL61" i="55"/>
  <c r="W58" i="55"/>
  <c r="Z57" i="55"/>
  <c r="EA129" i="72"/>
  <c r="DY125" i="72"/>
  <c r="DW126" i="72"/>
  <c r="DY126" i="72" s="1"/>
  <c r="DU127" i="72"/>
  <c r="DS128" i="72"/>
  <c r="DU128" i="72" s="1"/>
  <c r="BN62" i="72"/>
  <c r="BK63" i="72"/>
  <c r="BF60" i="72"/>
  <c r="BC61" i="72"/>
  <c r="AG62" i="55"/>
  <c r="AH62" i="55" s="1"/>
  <c r="AE63" i="55"/>
  <c r="AG63" i="55" s="1"/>
  <c r="Q54" i="55"/>
  <c r="R54" i="55" s="1"/>
  <c r="O55" i="55"/>
  <c r="Q55" i="55" s="1"/>
  <c r="E52" i="55"/>
  <c r="F52" i="55" s="1"/>
  <c r="AM52" i="55" s="1"/>
  <c r="AO52" i="55" s="1"/>
  <c r="C53" i="55"/>
  <c r="E53" i="55" s="1"/>
  <c r="AC58" i="55"/>
  <c r="AD58" i="55" s="1"/>
  <c r="AA59" i="55"/>
  <c r="AC59" i="55" s="1"/>
  <c r="F17" i="64"/>
  <c r="A40" i="64"/>
  <c r="DK105" i="72"/>
  <c r="DG103" i="72"/>
  <c r="DC101" i="72"/>
  <c r="CY101" i="72"/>
  <c r="BG61" i="72"/>
  <c r="BJ60" i="72"/>
  <c r="FH75" i="72"/>
  <c r="CU94" i="72"/>
  <c r="CW94" i="72" s="1"/>
  <c r="CU95" i="72" s="1"/>
  <c r="CW93" i="72"/>
  <c r="BU83" i="72"/>
  <c r="BS84" i="72"/>
  <c r="BU84" i="72" s="1"/>
  <c r="BS85" i="72" s="1"/>
  <c r="CA86" i="72"/>
  <c r="CC86" i="72" s="1"/>
  <c r="CA87" i="72" s="1"/>
  <c r="CC85" i="72"/>
  <c r="AO83" i="72"/>
  <c r="AM84" i="72"/>
  <c r="AO84" i="72" s="1"/>
  <c r="AM85" i="72" s="1"/>
  <c r="AA82" i="72"/>
  <c r="AC82" i="72" s="1"/>
  <c r="AA83" i="72" s="1"/>
  <c r="AC81" i="72"/>
  <c r="CK87" i="72"/>
  <c r="CI88" i="72"/>
  <c r="CK88" i="72" s="1"/>
  <c r="CI89" i="72" s="1"/>
  <c r="BO65" i="72"/>
  <c r="BR64" i="72"/>
  <c r="GJ77" i="72"/>
  <c r="FP76" i="72"/>
  <c r="FR76" i="72" s="1"/>
  <c r="FR75" i="72"/>
  <c r="Y79" i="72"/>
  <c r="W80" i="72"/>
  <c r="Y80" i="72" s="1"/>
  <c r="W81" i="72" s="1"/>
  <c r="GD75" i="72"/>
  <c r="GB76" i="72"/>
  <c r="GD76" i="72" s="1"/>
  <c r="FT76" i="72"/>
  <c r="FV76" i="72" s="1"/>
  <c r="FV75" i="72"/>
  <c r="AE80" i="72"/>
  <c r="AG80" i="72" s="1"/>
  <c r="AE81" i="72" s="1"/>
  <c r="AG79" i="72"/>
  <c r="S76" i="72"/>
  <c r="U76" i="72" s="1"/>
  <c r="S77" i="72" s="1"/>
  <c r="U75" i="72"/>
  <c r="AY60" i="72"/>
  <c r="BA60" i="72" s="1"/>
  <c r="BA59" i="72"/>
  <c r="BB59" i="72" s="1"/>
  <c r="CS91" i="72"/>
  <c r="CQ92" i="72"/>
  <c r="CS92" i="72" s="1"/>
  <c r="CQ93" i="72" s="1"/>
  <c r="AU60" i="72"/>
  <c r="AW60" i="72" s="1"/>
  <c r="AW59" i="72"/>
  <c r="AX59" i="72" s="1"/>
  <c r="AQ82" i="72"/>
  <c r="AS82" i="72" s="1"/>
  <c r="AQ83" i="72" s="1"/>
  <c r="AS81" i="72"/>
  <c r="E79" i="72"/>
  <c r="C80" i="72"/>
  <c r="E80" i="72" s="1"/>
  <c r="C81" i="72" s="1"/>
  <c r="BY85" i="72"/>
  <c r="BW86" i="72"/>
  <c r="BY86" i="72" s="1"/>
  <c r="BW87" i="72" s="1"/>
  <c r="FF73" i="72"/>
  <c r="FD74" i="72"/>
  <c r="FF74" i="72" s="1"/>
  <c r="CE86" i="72"/>
  <c r="CG86" i="72" s="1"/>
  <c r="CE87" i="72" s="1"/>
  <c r="CG85" i="72"/>
  <c r="CO93" i="72"/>
  <c r="CM94" i="72"/>
  <c r="CO94" i="72" s="1"/>
  <c r="CM95" i="72" s="1"/>
  <c r="FL75" i="72"/>
  <c r="M77" i="72"/>
  <c r="K78" i="72"/>
  <c r="M78" i="72" s="1"/>
  <c r="K79" i="72" s="1"/>
  <c r="AI84" i="72"/>
  <c r="AK84" i="72" s="1"/>
  <c r="AI85" i="72" s="1"/>
  <c r="AK83" i="72"/>
  <c r="Q81" i="72"/>
  <c r="O82" i="72"/>
  <c r="Q82" i="72" s="1"/>
  <c r="O83" i="72" s="1"/>
  <c r="S57" i="55" l="1"/>
  <c r="U57" i="55" s="1"/>
  <c r="U56" i="55"/>
  <c r="V56" i="55" s="1"/>
  <c r="G80" i="72"/>
  <c r="I80" i="72" s="1"/>
  <c r="G81" i="72" s="1"/>
  <c r="I81" i="72" s="1"/>
  <c r="Y58" i="55"/>
  <c r="Z58" i="55" s="1"/>
  <c r="W59" i="55"/>
  <c r="Y59" i="55" s="1"/>
  <c r="N57" i="55"/>
  <c r="K58" i="55"/>
  <c r="AK62" i="55"/>
  <c r="AL62" i="55" s="1"/>
  <c r="AI63" i="55"/>
  <c r="AK63" i="55" s="1"/>
  <c r="G57" i="55"/>
  <c r="I57" i="55" s="1"/>
  <c r="I56" i="55"/>
  <c r="J56" i="55" s="1"/>
  <c r="EA130" i="72"/>
  <c r="EC130" i="72" s="1"/>
  <c r="EC129" i="72"/>
  <c r="DW127" i="72"/>
  <c r="DS129" i="72"/>
  <c r="BM63" i="72"/>
  <c r="BN63" i="72" s="1"/>
  <c r="BK64" i="72"/>
  <c r="BM64" i="72" s="1"/>
  <c r="BC62" i="72"/>
  <c r="BE62" i="72" s="1"/>
  <c r="BE61" i="72"/>
  <c r="BF61" i="72" s="1"/>
  <c r="AA60" i="55"/>
  <c r="AD59" i="55"/>
  <c r="O56" i="55"/>
  <c r="R55" i="55"/>
  <c r="C54" i="55"/>
  <c r="F53" i="55"/>
  <c r="AM53" i="55" s="1"/>
  <c r="AN53" i="55" s="1"/>
  <c r="AE64" i="55"/>
  <c r="AH63" i="55"/>
  <c r="A17" i="65"/>
  <c r="A59" i="65"/>
  <c r="F8" i="65"/>
  <c r="A41" i="64"/>
  <c r="F43" i="64"/>
  <c r="DM105" i="72"/>
  <c r="DK106" i="72"/>
  <c r="DM106" i="72" s="1"/>
  <c r="DI103" i="72"/>
  <c r="DG104" i="72"/>
  <c r="DI104" i="72" s="1"/>
  <c r="DE101" i="72"/>
  <c r="DC102" i="72"/>
  <c r="DE102" i="72" s="1"/>
  <c r="DA101" i="72"/>
  <c r="CY102" i="72"/>
  <c r="DA102" i="72" s="1"/>
  <c r="O84" i="72"/>
  <c r="Q84" i="72" s="1"/>
  <c r="O85" i="72" s="1"/>
  <c r="Q83" i="72"/>
  <c r="K80" i="72"/>
  <c r="M80" i="72" s="1"/>
  <c r="K81" i="72" s="1"/>
  <c r="M79" i="72"/>
  <c r="CM96" i="72"/>
  <c r="CO96" i="72" s="1"/>
  <c r="CM97" i="72" s="1"/>
  <c r="CO95" i="72"/>
  <c r="FD75" i="72"/>
  <c r="C82" i="72"/>
  <c r="E82" i="72" s="1"/>
  <c r="C83" i="72" s="1"/>
  <c r="E81" i="72"/>
  <c r="G82" i="72"/>
  <c r="I82" i="72" s="1"/>
  <c r="G83" i="72" s="1"/>
  <c r="CS93" i="72"/>
  <c r="CQ94" i="72"/>
  <c r="CS94" i="72" s="1"/>
  <c r="CQ95" i="72" s="1"/>
  <c r="W82" i="72"/>
  <c r="Y82" i="72" s="1"/>
  <c r="W83" i="72" s="1"/>
  <c r="Y81" i="72"/>
  <c r="CK89" i="72"/>
  <c r="CI90" i="72"/>
  <c r="CK90" i="72" s="1"/>
  <c r="CI91" i="72" s="1"/>
  <c r="AM86" i="72"/>
  <c r="AO86" i="72" s="1"/>
  <c r="AM87" i="72" s="1"/>
  <c r="AO85" i="72"/>
  <c r="BU85" i="72"/>
  <c r="BS86" i="72"/>
  <c r="BU86" i="72" s="1"/>
  <c r="BS87" i="72" s="1"/>
  <c r="U77" i="72"/>
  <c r="S78" i="72"/>
  <c r="U78" i="72" s="1"/>
  <c r="S79" i="72" s="1"/>
  <c r="FT77" i="72"/>
  <c r="GL77" i="72"/>
  <c r="GJ78" i="72"/>
  <c r="GL78" i="72" s="1"/>
  <c r="FJ75" i="72"/>
  <c r="FH76" i="72"/>
  <c r="FJ76" i="72" s="1"/>
  <c r="BW88" i="72"/>
  <c r="BY88" i="72" s="1"/>
  <c r="BW89" i="72" s="1"/>
  <c r="BY87" i="72"/>
  <c r="GB77" i="72"/>
  <c r="AK85" i="72"/>
  <c r="AI86" i="72"/>
  <c r="AK86" i="72" s="1"/>
  <c r="AI87" i="72" s="1"/>
  <c r="FN75" i="72"/>
  <c r="FL76" i="72"/>
  <c r="FN76" i="72" s="1"/>
  <c r="CE88" i="72"/>
  <c r="CG88" i="72" s="1"/>
  <c r="CE89" i="72" s="1"/>
  <c r="CG87" i="72"/>
  <c r="AS83" i="72"/>
  <c r="AQ84" i="72"/>
  <c r="AS84" i="72" s="1"/>
  <c r="AQ85" i="72" s="1"/>
  <c r="AX60" i="72"/>
  <c r="AU61" i="72"/>
  <c r="BB60" i="72"/>
  <c r="AY61" i="72"/>
  <c r="AG81" i="72"/>
  <c r="AE82" i="72"/>
  <c r="AG82" i="72" s="1"/>
  <c r="AE83" i="72" s="1"/>
  <c r="BO66" i="72"/>
  <c r="BQ66" i="72" s="1"/>
  <c r="BQ65" i="72"/>
  <c r="BR65" i="72" s="1"/>
  <c r="AA84" i="72"/>
  <c r="AC84" i="72" s="1"/>
  <c r="AA85" i="72" s="1"/>
  <c r="AC83" i="72"/>
  <c r="CC87" i="72"/>
  <c r="CA88" i="72"/>
  <c r="CC88" i="72" s="1"/>
  <c r="CA89" i="72" s="1"/>
  <c r="CW95" i="72"/>
  <c r="CU96" i="72"/>
  <c r="CW96" i="72" s="1"/>
  <c r="CU97" i="72" s="1"/>
  <c r="BG62" i="72"/>
  <c r="BI62" i="72" s="1"/>
  <c r="BI61" i="72"/>
  <c r="BJ61" i="72" s="1"/>
  <c r="S58" i="55" l="1"/>
  <c r="V57" i="55"/>
  <c r="G58" i="55"/>
  <c r="J57" i="55"/>
  <c r="AI64" i="55"/>
  <c r="AL63" i="55"/>
  <c r="W60" i="55"/>
  <c r="Z59" i="55"/>
  <c r="K59" i="55"/>
  <c r="M59" i="55" s="1"/>
  <c r="M58" i="55"/>
  <c r="N58" i="55" s="1"/>
  <c r="EA131" i="72"/>
  <c r="DY127" i="72"/>
  <c r="DW128" i="72"/>
  <c r="DY128" i="72" s="1"/>
  <c r="DU129" i="72"/>
  <c r="DS130" i="72"/>
  <c r="DU130" i="72" s="1"/>
  <c r="BN64" i="72"/>
  <c r="BK65" i="72"/>
  <c r="BC63" i="72"/>
  <c r="BF62" i="72"/>
  <c r="AE65" i="55"/>
  <c r="AG65" i="55" s="1"/>
  <c r="AG64" i="55"/>
  <c r="AH64" i="55" s="1"/>
  <c r="E54" i="55"/>
  <c r="F54" i="55" s="1"/>
  <c r="AM54" i="55" s="1"/>
  <c r="AO54" i="55" s="1"/>
  <c r="C55" i="55"/>
  <c r="E55" i="55" s="1"/>
  <c r="Q56" i="55"/>
  <c r="R56" i="55" s="1"/>
  <c r="O57" i="55"/>
  <c r="Q57" i="55" s="1"/>
  <c r="AA61" i="55"/>
  <c r="AC61" i="55" s="1"/>
  <c r="AC60" i="55"/>
  <c r="AD60" i="55" s="1"/>
  <c r="A42" i="64"/>
  <c r="DK107" i="72"/>
  <c r="DG105" i="72"/>
  <c r="DC103" i="72"/>
  <c r="CY103" i="72"/>
  <c r="CU98" i="72"/>
  <c r="CW98" i="72" s="1"/>
  <c r="CU99" i="72" s="1"/>
  <c r="CW97" i="72"/>
  <c r="AY62" i="72"/>
  <c r="BA62" i="72" s="1"/>
  <c r="BA61" i="72"/>
  <c r="BB61" i="72" s="1"/>
  <c r="AQ86" i="72"/>
  <c r="AS86" i="72" s="1"/>
  <c r="AQ87" i="72" s="1"/>
  <c r="AS85" i="72"/>
  <c r="S80" i="72"/>
  <c r="U80" i="72" s="1"/>
  <c r="S81" i="72" s="1"/>
  <c r="U79" i="72"/>
  <c r="I83" i="72"/>
  <c r="G84" i="72"/>
  <c r="I84" i="72" s="1"/>
  <c r="G85" i="72" s="1"/>
  <c r="BR66" i="72"/>
  <c r="BO67" i="72"/>
  <c r="GD77" i="72"/>
  <c r="GB78" i="72"/>
  <c r="GD78" i="72" s="1"/>
  <c r="AO87" i="72"/>
  <c r="AM88" i="72"/>
  <c r="AO88" i="72" s="1"/>
  <c r="AM89" i="72" s="1"/>
  <c r="Y83" i="72"/>
  <c r="W84" i="72"/>
  <c r="Y84" i="72" s="1"/>
  <c r="W85" i="72" s="1"/>
  <c r="FD76" i="72"/>
  <c r="FF76" i="72" s="1"/>
  <c r="FF75" i="72"/>
  <c r="M81" i="72"/>
  <c r="K82" i="72"/>
  <c r="M82" i="72" s="1"/>
  <c r="K83" i="72" s="1"/>
  <c r="CA90" i="72"/>
  <c r="CC90" i="72" s="1"/>
  <c r="CA91" i="72" s="1"/>
  <c r="CC89" i="72"/>
  <c r="AE84" i="72"/>
  <c r="AG84" i="72" s="1"/>
  <c r="AE85" i="72" s="1"/>
  <c r="AG83" i="72"/>
  <c r="AU62" i="72"/>
  <c r="AW62" i="72" s="1"/>
  <c r="AW61" i="72"/>
  <c r="AX61" i="72" s="1"/>
  <c r="AI88" i="72"/>
  <c r="AK88" i="72" s="1"/>
  <c r="AI89" i="72" s="1"/>
  <c r="AK87" i="72"/>
  <c r="BS88" i="72"/>
  <c r="BU88" i="72" s="1"/>
  <c r="BS89" i="72" s="1"/>
  <c r="BU87" i="72"/>
  <c r="CK91" i="72"/>
  <c r="CI92" i="72"/>
  <c r="CK92" i="72" s="1"/>
  <c r="CI93" i="72" s="1"/>
  <c r="CS95" i="72"/>
  <c r="CQ96" i="72"/>
  <c r="CS96" i="72" s="1"/>
  <c r="CQ97" i="72" s="1"/>
  <c r="BG63" i="72"/>
  <c r="BJ62" i="72"/>
  <c r="AA86" i="72"/>
  <c r="AC86" i="72" s="1"/>
  <c r="AA87" i="72" s="1"/>
  <c r="AC85" i="72"/>
  <c r="CE90" i="72"/>
  <c r="CG90" i="72" s="1"/>
  <c r="CE91" i="72" s="1"/>
  <c r="CG89" i="72"/>
  <c r="BY89" i="72"/>
  <c r="BW90" i="72"/>
  <c r="BY90" i="72" s="1"/>
  <c r="BW91" i="72" s="1"/>
  <c r="FV77" i="72"/>
  <c r="FT78" i="72"/>
  <c r="FV78" i="72" s="1"/>
  <c r="E83" i="72"/>
  <c r="C84" i="72"/>
  <c r="E84" i="72" s="1"/>
  <c r="C85" i="72" s="1"/>
  <c r="CM98" i="72"/>
  <c r="CO98" i="72" s="1"/>
  <c r="CM99" i="72" s="1"/>
  <c r="CO97" i="72"/>
  <c r="O86" i="72"/>
  <c r="Q86" i="72" s="1"/>
  <c r="O87" i="72" s="1"/>
  <c r="Q85" i="72"/>
  <c r="U58" i="55" l="1"/>
  <c r="V58" i="55" s="1"/>
  <c r="S59" i="55"/>
  <c r="U59" i="55" s="1"/>
  <c r="K60" i="55"/>
  <c r="N59" i="55"/>
  <c r="AI65" i="55"/>
  <c r="AK65" i="55" s="1"/>
  <c r="AK64" i="55"/>
  <c r="AL64" i="55" s="1"/>
  <c r="Y60" i="55"/>
  <c r="Z60" i="55" s="1"/>
  <c r="W61" i="55"/>
  <c r="Y61" i="55" s="1"/>
  <c r="I58" i="55"/>
  <c r="J58" i="55" s="1"/>
  <c r="G59" i="55"/>
  <c r="I59" i="55" s="1"/>
  <c r="EA132" i="72"/>
  <c r="EC132" i="72" s="1"/>
  <c r="EC131" i="72"/>
  <c r="DW129" i="72"/>
  <c r="DS131" i="72"/>
  <c r="BM65" i="72"/>
  <c r="BN65" i="72" s="1"/>
  <c r="BK66" i="72"/>
  <c r="BM66" i="72" s="1"/>
  <c r="BC64" i="72"/>
  <c r="BE64" i="72" s="1"/>
  <c r="BE63" i="72"/>
  <c r="BF63" i="72" s="1"/>
  <c r="AA62" i="55"/>
  <c r="AD61" i="55"/>
  <c r="O58" i="55"/>
  <c r="R57" i="55"/>
  <c r="C56" i="55"/>
  <c r="F55" i="55"/>
  <c r="AM55" i="55" s="1"/>
  <c r="AN55" i="55" s="1"/>
  <c r="AE66" i="55"/>
  <c r="AH65" i="55"/>
  <c r="A43" i="64"/>
  <c r="F47" i="64"/>
  <c r="DM107" i="72"/>
  <c r="DK108" i="72"/>
  <c r="DM108" i="72" s="1"/>
  <c r="DI105" i="72"/>
  <c r="DG106" i="72"/>
  <c r="DI106" i="72" s="1"/>
  <c r="DE103" i="72"/>
  <c r="DC104" i="72"/>
  <c r="DE104" i="72" s="1"/>
  <c r="DA103" i="72"/>
  <c r="CY104" i="72"/>
  <c r="DA104" i="72" s="1"/>
  <c r="CK93" i="72"/>
  <c r="CI94" i="72"/>
  <c r="CK94" i="72" s="1"/>
  <c r="CI95" i="72" s="1"/>
  <c r="AO89" i="72"/>
  <c r="AM90" i="72"/>
  <c r="AO90" i="72" s="1"/>
  <c r="AM91" i="72" s="1"/>
  <c r="BQ67" i="72"/>
  <c r="BR67" i="72" s="1"/>
  <c r="BO68" i="72"/>
  <c r="BQ68" i="72" s="1"/>
  <c r="I85" i="72"/>
  <c r="G86" i="72"/>
  <c r="I86" i="72" s="1"/>
  <c r="G87" i="72" s="1"/>
  <c r="CM100" i="72"/>
  <c r="CO100" i="72" s="1"/>
  <c r="CM101" i="72" s="1"/>
  <c r="CO99" i="72"/>
  <c r="CE92" i="72"/>
  <c r="CG92" i="72" s="1"/>
  <c r="CE93" i="72" s="1"/>
  <c r="CG91" i="72"/>
  <c r="BG64" i="72"/>
  <c r="BI64" i="72" s="1"/>
  <c r="BI63" i="72"/>
  <c r="BJ63" i="72" s="1"/>
  <c r="AX62" i="72"/>
  <c r="AU63" i="72"/>
  <c r="CC91" i="72"/>
  <c r="CA92" i="72"/>
  <c r="CC92" i="72" s="1"/>
  <c r="CA93" i="72" s="1"/>
  <c r="AS87" i="72"/>
  <c r="AQ88" i="72"/>
  <c r="AS88" i="72" s="1"/>
  <c r="AQ89" i="72" s="1"/>
  <c r="CU100" i="72"/>
  <c r="CW100" i="72" s="1"/>
  <c r="CU101" i="72" s="1"/>
  <c r="CW99" i="72"/>
  <c r="C86" i="72"/>
  <c r="E86" i="72" s="1"/>
  <c r="C87" i="72" s="1"/>
  <c r="E85" i="72"/>
  <c r="BW92" i="72"/>
  <c r="BY92" i="72" s="1"/>
  <c r="BW93" i="72" s="1"/>
  <c r="BY91" i="72"/>
  <c r="CQ98" i="72"/>
  <c r="CS98" i="72" s="1"/>
  <c r="CQ99" i="72" s="1"/>
  <c r="CS97" i="72"/>
  <c r="K84" i="72"/>
  <c r="M84" i="72" s="1"/>
  <c r="K85" i="72" s="1"/>
  <c r="M83" i="72"/>
  <c r="Y85" i="72"/>
  <c r="W86" i="72"/>
  <c r="Y86" i="72" s="1"/>
  <c r="W87" i="72" s="1"/>
  <c r="O88" i="72"/>
  <c r="Q88" i="72" s="1"/>
  <c r="O89" i="72" s="1"/>
  <c r="Q87" i="72"/>
  <c r="AC87" i="72"/>
  <c r="AA88" i="72"/>
  <c r="AC88" i="72" s="1"/>
  <c r="AA89" i="72" s="1"/>
  <c r="BU89" i="72"/>
  <c r="BS90" i="72"/>
  <c r="BU90" i="72" s="1"/>
  <c r="BS91" i="72" s="1"/>
  <c r="AK89" i="72"/>
  <c r="AI90" i="72"/>
  <c r="AK90" i="72" s="1"/>
  <c r="AI91" i="72" s="1"/>
  <c r="AG85" i="72"/>
  <c r="AE86" i="72"/>
  <c r="AG86" i="72" s="1"/>
  <c r="AE87" i="72" s="1"/>
  <c r="U81" i="72"/>
  <c r="S82" i="72"/>
  <c r="U82" i="72" s="1"/>
  <c r="S83" i="72" s="1"/>
  <c r="BB62" i="72"/>
  <c r="AY63" i="72"/>
  <c r="S60" i="55" l="1"/>
  <c r="V59" i="55"/>
  <c r="G60" i="55"/>
  <c r="J59" i="55"/>
  <c r="Z61" i="55"/>
  <c r="W62" i="55"/>
  <c r="AI66" i="55"/>
  <c r="AL65" i="55"/>
  <c r="M60" i="55"/>
  <c r="N60" i="55" s="1"/>
  <c r="K61" i="55"/>
  <c r="M61" i="55" s="1"/>
  <c r="EA133" i="72"/>
  <c r="DY129" i="72"/>
  <c r="DW130" i="72"/>
  <c r="DY130" i="72" s="1"/>
  <c r="DU131" i="72"/>
  <c r="DS132" i="72"/>
  <c r="DU132" i="72" s="1"/>
  <c r="BK67" i="72"/>
  <c r="BN66" i="72"/>
  <c r="BF64" i="72"/>
  <c r="BC65" i="72"/>
  <c r="AG66" i="55"/>
  <c r="AH66" i="55" s="1"/>
  <c r="AE67" i="55"/>
  <c r="AG67" i="55" s="1"/>
  <c r="Q58" i="55"/>
  <c r="R58" i="55" s="1"/>
  <c r="O59" i="55"/>
  <c r="Q59" i="55" s="1"/>
  <c r="C57" i="55"/>
  <c r="E57" i="55" s="1"/>
  <c r="E56" i="55"/>
  <c r="F56" i="55" s="1"/>
  <c r="AM56" i="55" s="1"/>
  <c r="AO56" i="55" s="1"/>
  <c r="AA63" i="55"/>
  <c r="AC63" i="55" s="1"/>
  <c r="AC62" i="55"/>
  <c r="AD62" i="55" s="1"/>
  <c r="A45" i="64"/>
  <c r="A40" i="65" s="1"/>
  <c r="DK109" i="72"/>
  <c r="DG107" i="72"/>
  <c r="DC105" i="72"/>
  <c r="CY105" i="72"/>
  <c r="AY64" i="72"/>
  <c r="BA64" i="72" s="1"/>
  <c r="BA63" i="72"/>
  <c r="BB63" i="72" s="1"/>
  <c r="AG87" i="72"/>
  <c r="AE88" i="72"/>
  <c r="AG88" i="72" s="1"/>
  <c r="AE89" i="72" s="1"/>
  <c r="BS92" i="72"/>
  <c r="BU92" i="72" s="1"/>
  <c r="BS93" i="72" s="1"/>
  <c r="BU91" i="72"/>
  <c r="Y87" i="72"/>
  <c r="W88" i="72"/>
  <c r="Y88" i="72" s="1"/>
  <c r="W89" i="72" s="1"/>
  <c r="AS89" i="72"/>
  <c r="AQ90" i="72"/>
  <c r="AS90" i="72" s="1"/>
  <c r="AQ91" i="72" s="1"/>
  <c r="AW63" i="72"/>
  <c r="AX63" i="72" s="1"/>
  <c r="AU64" i="72"/>
  <c r="AW64" i="72" s="1"/>
  <c r="BO69" i="72"/>
  <c r="BR68" i="72"/>
  <c r="CI96" i="72"/>
  <c r="CK96" i="72" s="1"/>
  <c r="CI97" i="72" s="1"/>
  <c r="CK95" i="72"/>
  <c r="Q89" i="72"/>
  <c r="O90" i="72"/>
  <c r="Q90" i="72" s="1"/>
  <c r="O91" i="72" s="1"/>
  <c r="CS99" i="72"/>
  <c r="CQ100" i="72"/>
  <c r="CS100" i="72" s="1"/>
  <c r="CQ101" i="72" s="1"/>
  <c r="C88" i="72"/>
  <c r="E88" i="72" s="1"/>
  <c r="C89" i="72" s="1"/>
  <c r="E87" i="72"/>
  <c r="BG65" i="72"/>
  <c r="BJ64" i="72"/>
  <c r="CM102" i="72"/>
  <c r="CO102" i="72" s="1"/>
  <c r="CM103" i="72" s="1"/>
  <c r="CO101" i="72"/>
  <c r="S84" i="72"/>
  <c r="U84" i="72" s="1"/>
  <c r="S85" i="72" s="1"/>
  <c r="U83" i="72"/>
  <c r="AI92" i="72"/>
  <c r="AK92" i="72" s="1"/>
  <c r="AI93" i="72" s="1"/>
  <c r="AK91" i="72"/>
  <c r="AA90" i="72"/>
  <c r="AC90" i="72" s="1"/>
  <c r="AA91" i="72" s="1"/>
  <c r="AC89" i="72"/>
  <c r="CC93" i="72"/>
  <c r="CA94" i="72"/>
  <c r="CC94" i="72" s="1"/>
  <c r="CA95" i="72" s="1"/>
  <c r="I87" i="72"/>
  <c r="G88" i="72"/>
  <c r="I88" i="72" s="1"/>
  <c r="G89" i="72" s="1"/>
  <c r="AO91" i="72"/>
  <c r="AM92" i="72"/>
  <c r="AO92" i="72" s="1"/>
  <c r="AM93" i="72" s="1"/>
  <c r="M85" i="72"/>
  <c r="K86" i="72"/>
  <c r="M86" i="72" s="1"/>
  <c r="K87" i="72" s="1"/>
  <c r="BW94" i="72"/>
  <c r="BY94" i="72" s="1"/>
  <c r="BW95" i="72" s="1"/>
  <c r="BY93" i="72"/>
  <c r="CW101" i="72"/>
  <c r="CU102" i="72"/>
  <c r="CW102" i="72" s="1"/>
  <c r="CU103" i="72" s="1"/>
  <c r="CE94" i="72"/>
  <c r="CG94" i="72" s="1"/>
  <c r="CE95" i="72" s="1"/>
  <c r="CG93" i="72"/>
  <c r="S61" i="55" l="1"/>
  <c r="U61" i="55" s="1"/>
  <c r="U60" i="55"/>
  <c r="V60" i="55" s="1"/>
  <c r="W63" i="55"/>
  <c r="Y63" i="55" s="1"/>
  <c r="Y62" i="55"/>
  <c r="Z62" i="55" s="1"/>
  <c r="N61" i="55"/>
  <c r="K62" i="55"/>
  <c r="AK66" i="55"/>
  <c r="AL66" i="55" s="1"/>
  <c r="AI67" i="55"/>
  <c r="AK67" i="55" s="1"/>
  <c r="G61" i="55"/>
  <c r="I61" i="55" s="1"/>
  <c r="I60" i="55"/>
  <c r="J60" i="55" s="1"/>
  <c r="EA134" i="72"/>
  <c r="EC134" i="72" s="1"/>
  <c r="EC133" i="72"/>
  <c r="DW131" i="72"/>
  <c r="DS133" i="72"/>
  <c r="BM67" i="72"/>
  <c r="BN67" i="72" s="1"/>
  <c r="BK68" i="72"/>
  <c r="BM68" i="72" s="1"/>
  <c r="BC66" i="72"/>
  <c r="BE66" i="72" s="1"/>
  <c r="BE65" i="72"/>
  <c r="BF65" i="72" s="1"/>
  <c r="C58" i="55"/>
  <c r="F57" i="55"/>
  <c r="AM57" i="55" s="1"/>
  <c r="AN57" i="55" s="1"/>
  <c r="AE68" i="55"/>
  <c r="AH67" i="55"/>
  <c r="AA64" i="55"/>
  <c r="AD63" i="55"/>
  <c r="O60" i="55"/>
  <c r="R59" i="55"/>
  <c r="A47" i="64"/>
  <c r="F28" i="64"/>
  <c r="DM109" i="72"/>
  <c r="DK110" i="72"/>
  <c r="DM110" i="72" s="1"/>
  <c r="DI107" i="72"/>
  <c r="DG108" i="72"/>
  <c r="DI108" i="72" s="1"/>
  <c r="DE105" i="72"/>
  <c r="DC106" i="72"/>
  <c r="DE106" i="72" s="1"/>
  <c r="DA105" i="72"/>
  <c r="CY106" i="72"/>
  <c r="DA106" i="72" s="1"/>
  <c r="AO93" i="72"/>
  <c r="AM94" i="72"/>
  <c r="AO94" i="72" s="1"/>
  <c r="AM95" i="72" s="1"/>
  <c r="O92" i="72"/>
  <c r="Q92" i="72" s="1"/>
  <c r="O93" i="72" s="1"/>
  <c r="Q91" i="72"/>
  <c r="AS91" i="72"/>
  <c r="AQ92" i="72"/>
  <c r="AS92" i="72" s="1"/>
  <c r="AQ93" i="72" s="1"/>
  <c r="CG95" i="72"/>
  <c r="CE96" i="72"/>
  <c r="CG96" i="72" s="1"/>
  <c r="CE97" i="72" s="1"/>
  <c r="BW96" i="72"/>
  <c r="BY96" i="72" s="1"/>
  <c r="BW97" i="72" s="1"/>
  <c r="BY95" i="72"/>
  <c r="AK93" i="72"/>
  <c r="AI94" i="72"/>
  <c r="AK94" i="72" s="1"/>
  <c r="AI95" i="72" s="1"/>
  <c r="CO103" i="72"/>
  <c r="CM104" i="72"/>
  <c r="CO104" i="72" s="1"/>
  <c r="CM105" i="72" s="1"/>
  <c r="C90" i="72"/>
  <c r="E90" i="72" s="1"/>
  <c r="C91" i="72" s="1"/>
  <c r="E89" i="72"/>
  <c r="BO70" i="72"/>
  <c r="BQ70" i="72" s="1"/>
  <c r="BQ69" i="72"/>
  <c r="BR69" i="72" s="1"/>
  <c r="BU93" i="72"/>
  <c r="BS94" i="72"/>
  <c r="BU94" i="72" s="1"/>
  <c r="BS95" i="72" s="1"/>
  <c r="AY65" i="72"/>
  <c r="BB64" i="72"/>
  <c r="CU104" i="72"/>
  <c r="CW104" i="72" s="1"/>
  <c r="CU105" i="72" s="1"/>
  <c r="CW103" i="72"/>
  <c r="K88" i="72"/>
  <c r="M88" i="72" s="1"/>
  <c r="K89" i="72" s="1"/>
  <c r="M87" i="72"/>
  <c r="I89" i="72"/>
  <c r="G90" i="72"/>
  <c r="I90" i="72" s="1"/>
  <c r="G91" i="72" s="1"/>
  <c r="CC95" i="72"/>
  <c r="CA96" i="72"/>
  <c r="CC96" i="72" s="1"/>
  <c r="CA97" i="72" s="1"/>
  <c r="CQ102" i="72"/>
  <c r="CS102" i="72" s="1"/>
  <c r="CQ103" i="72" s="1"/>
  <c r="CS101" i="72"/>
  <c r="AX64" i="72"/>
  <c r="AU65" i="72"/>
  <c r="Y89" i="72"/>
  <c r="W90" i="72"/>
  <c r="Y90" i="72" s="1"/>
  <c r="W91" i="72" s="1"/>
  <c r="AG89" i="72"/>
  <c r="AE90" i="72"/>
  <c r="AG90" i="72" s="1"/>
  <c r="AE91" i="72" s="1"/>
  <c r="AA92" i="72"/>
  <c r="AC92" i="72" s="1"/>
  <c r="AA93" i="72" s="1"/>
  <c r="AC91" i="72"/>
  <c r="S86" i="72"/>
  <c r="U86" i="72" s="1"/>
  <c r="S87" i="72" s="1"/>
  <c r="U85" i="72"/>
  <c r="BG66" i="72"/>
  <c r="BI66" i="72" s="1"/>
  <c r="BI65" i="72"/>
  <c r="BJ65" i="72" s="1"/>
  <c r="CK97" i="72"/>
  <c r="CI98" i="72"/>
  <c r="CK98" i="72" s="1"/>
  <c r="CI99" i="72" s="1"/>
  <c r="S62" i="55" l="1"/>
  <c r="V61" i="55"/>
  <c r="G62" i="55"/>
  <c r="J61" i="55"/>
  <c r="M62" i="55"/>
  <c r="N62" i="55" s="1"/>
  <c r="K63" i="55"/>
  <c r="M63" i="55" s="1"/>
  <c r="AI68" i="55"/>
  <c r="AL67" i="55"/>
  <c r="W64" i="55"/>
  <c r="Z63" i="55"/>
  <c r="EA135" i="72"/>
  <c r="DY131" i="72"/>
  <c r="DW132" i="72"/>
  <c r="DY132" i="72" s="1"/>
  <c r="DU133" i="72"/>
  <c r="DS134" i="72"/>
  <c r="DU134" i="72" s="1"/>
  <c r="BN68" i="72"/>
  <c r="BK69" i="72"/>
  <c r="BF66" i="72"/>
  <c r="BC67" i="72"/>
  <c r="E58" i="55"/>
  <c r="F58" i="55" s="1"/>
  <c r="AM58" i="55" s="1"/>
  <c r="AO58" i="55" s="1"/>
  <c r="C59" i="55"/>
  <c r="E59" i="55" s="1"/>
  <c r="Q60" i="55"/>
  <c r="R60" i="55" s="1"/>
  <c r="O61" i="55"/>
  <c r="Q61" i="55" s="1"/>
  <c r="AE69" i="55"/>
  <c r="AG69" i="55" s="1"/>
  <c r="AG68" i="55"/>
  <c r="AH68" i="55" s="1"/>
  <c r="AA65" i="55"/>
  <c r="AC65" i="55" s="1"/>
  <c r="AC64" i="55"/>
  <c r="AD64" i="55" s="1"/>
  <c r="A51" i="64"/>
  <c r="A52" i="64"/>
  <c r="A61" i="65" s="1"/>
  <c r="DK111" i="72"/>
  <c r="DG109" i="72"/>
  <c r="DC107" i="72"/>
  <c r="CY107" i="72"/>
  <c r="CI100" i="72"/>
  <c r="CK100" i="72" s="1"/>
  <c r="CI101" i="72" s="1"/>
  <c r="CK99" i="72"/>
  <c r="AE92" i="72"/>
  <c r="AG92" i="72" s="1"/>
  <c r="AE93" i="72" s="1"/>
  <c r="AG91" i="72"/>
  <c r="AW65" i="72"/>
  <c r="AX65" i="72" s="1"/>
  <c r="AU66" i="72"/>
  <c r="AW66" i="72" s="1"/>
  <c r="CA98" i="72"/>
  <c r="CC98" i="72" s="1"/>
  <c r="CA99" i="72" s="1"/>
  <c r="CC97" i="72"/>
  <c r="CO105" i="72"/>
  <c r="CM106" i="72"/>
  <c r="CO106" i="72" s="1"/>
  <c r="CM107" i="72" s="1"/>
  <c r="AQ94" i="72"/>
  <c r="AS94" i="72" s="1"/>
  <c r="AQ95" i="72" s="1"/>
  <c r="AS93" i="72"/>
  <c r="AO95" i="72"/>
  <c r="AM96" i="72"/>
  <c r="AO96" i="72" s="1"/>
  <c r="AM97" i="72" s="1"/>
  <c r="S88" i="72"/>
  <c r="U88" i="72" s="1"/>
  <c r="S89" i="72" s="1"/>
  <c r="U87" i="72"/>
  <c r="M89" i="72"/>
  <c r="K90" i="72"/>
  <c r="M90" i="72" s="1"/>
  <c r="K91" i="72" s="1"/>
  <c r="BA65" i="72"/>
  <c r="BB65" i="72" s="1"/>
  <c r="AY66" i="72"/>
  <c r="BA66" i="72" s="1"/>
  <c r="BO71" i="72"/>
  <c r="BR70" i="72"/>
  <c r="BW98" i="72"/>
  <c r="BY98" i="72" s="1"/>
  <c r="BW99" i="72" s="1"/>
  <c r="BY97" i="72"/>
  <c r="Y91" i="72"/>
  <c r="W92" i="72"/>
  <c r="Y92" i="72" s="1"/>
  <c r="W93" i="72" s="1"/>
  <c r="I91" i="72"/>
  <c r="G92" i="72"/>
  <c r="I92" i="72" s="1"/>
  <c r="G93" i="72" s="1"/>
  <c r="BU95" i="72"/>
  <c r="BS96" i="72"/>
  <c r="BU96" i="72" s="1"/>
  <c r="BS97" i="72" s="1"/>
  <c r="AI96" i="72"/>
  <c r="AK96" i="72" s="1"/>
  <c r="AI97" i="72" s="1"/>
  <c r="AK95" i="72"/>
  <c r="CE98" i="72"/>
  <c r="CG98" i="72" s="1"/>
  <c r="CE99" i="72" s="1"/>
  <c r="CG97" i="72"/>
  <c r="BG67" i="72"/>
  <c r="BJ66" i="72"/>
  <c r="AA94" i="72"/>
  <c r="AC94" i="72" s="1"/>
  <c r="AA95" i="72" s="1"/>
  <c r="AC93" i="72"/>
  <c r="CQ104" i="72"/>
  <c r="CS104" i="72" s="1"/>
  <c r="CQ105" i="72" s="1"/>
  <c r="CS103" i="72"/>
  <c r="CW105" i="72"/>
  <c r="CU106" i="72"/>
  <c r="CW106" i="72" s="1"/>
  <c r="CU107" i="72" s="1"/>
  <c r="E91" i="72"/>
  <c r="C92" i="72"/>
  <c r="E92" i="72" s="1"/>
  <c r="Q93" i="72"/>
  <c r="O94" i="72"/>
  <c r="Q94" i="72" s="1"/>
  <c r="O95" i="72" s="1"/>
  <c r="U62" i="55" l="1"/>
  <c r="V62" i="55" s="1"/>
  <c r="S63" i="55"/>
  <c r="U63" i="55" s="1"/>
  <c r="Y64" i="55"/>
  <c r="Z64" i="55" s="1"/>
  <c r="W65" i="55"/>
  <c r="Y65" i="55" s="1"/>
  <c r="K64" i="55"/>
  <c r="N63" i="55"/>
  <c r="AI69" i="55"/>
  <c r="AK69" i="55" s="1"/>
  <c r="AK68" i="55"/>
  <c r="AL68" i="55" s="1"/>
  <c r="G63" i="55"/>
  <c r="I63" i="55" s="1"/>
  <c r="I62" i="55"/>
  <c r="J62" i="55" s="1"/>
  <c r="EA136" i="72"/>
  <c r="EC136" i="72" s="1"/>
  <c r="EC135" i="72"/>
  <c r="DW133" i="72"/>
  <c r="DS135" i="72"/>
  <c r="BM69" i="72"/>
  <c r="BN69" i="72" s="1"/>
  <c r="BK70" i="72"/>
  <c r="BM70" i="72" s="1"/>
  <c r="BC68" i="72"/>
  <c r="BE68" i="72" s="1"/>
  <c r="BE67" i="72"/>
  <c r="BF67" i="72" s="1"/>
  <c r="AA66" i="55"/>
  <c r="AD65" i="55"/>
  <c r="C60" i="55"/>
  <c r="F59" i="55"/>
  <c r="AM59" i="55" s="1"/>
  <c r="AN59" i="55" s="1"/>
  <c r="O62" i="55"/>
  <c r="R61" i="55"/>
  <c r="AE70" i="55"/>
  <c r="AH69" i="55"/>
  <c r="A53" i="64"/>
  <c r="DM111" i="72"/>
  <c r="DK112" i="72"/>
  <c r="DM112" i="72" s="1"/>
  <c r="DI109" i="72"/>
  <c r="DG110" i="72"/>
  <c r="DI110" i="72" s="1"/>
  <c r="DE107" i="72"/>
  <c r="DC108" i="72"/>
  <c r="DE108" i="72" s="1"/>
  <c r="DA107" i="72"/>
  <c r="CY108" i="72"/>
  <c r="DA108" i="72" s="1"/>
  <c r="O96" i="72"/>
  <c r="Q96" i="72" s="1"/>
  <c r="O97" i="72" s="1"/>
  <c r="Q95" i="72"/>
  <c r="CW107" i="72"/>
  <c r="CU108" i="72"/>
  <c r="CW108" i="72" s="1"/>
  <c r="CU109" i="72" s="1"/>
  <c r="I93" i="72"/>
  <c r="G94" i="72"/>
  <c r="I94" i="72" s="1"/>
  <c r="M91" i="72"/>
  <c r="K92" i="72"/>
  <c r="M92" i="72" s="1"/>
  <c r="K93" i="72" s="1"/>
  <c r="AO97" i="72"/>
  <c r="AM98" i="72"/>
  <c r="AO98" i="72" s="1"/>
  <c r="AM99" i="72" s="1"/>
  <c r="CO107" i="72"/>
  <c r="CM108" i="72"/>
  <c r="CO108" i="72" s="1"/>
  <c r="CM109" i="72" s="1"/>
  <c r="AU67" i="72"/>
  <c r="AX66" i="72"/>
  <c r="AC95" i="72"/>
  <c r="AA96" i="72"/>
  <c r="AC96" i="72" s="1"/>
  <c r="AA97" i="72" s="1"/>
  <c r="AI98" i="72"/>
  <c r="AK98" i="72" s="1"/>
  <c r="AI99" i="72" s="1"/>
  <c r="AK97" i="72"/>
  <c r="BO72" i="72"/>
  <c r="BQ72" i="72" s="1"/>
  <c r="BQ71" i="72"/>
  <c r="BR71" i="72" s="1"/>
  <c r="CI102" i="72"/>
  <c r="CK102" i="72" s="1"/>
  <c r="CI103" i="72" s="1"/>
  <c r="CK101" i="72"/>
  <c r="C93" i="72"/>
  <c r="BU97" i="72"/>
  <c r="BS98" i="72"/>
  <c r="BU98" i="72" s="1"/>
  <c r="BS99" i="72" s="1"/>
  <c r="W94" i="72"/>
  <c r="Y94" i="72" s="1"/>
  <c r="W95" i="72" s="1"/>
  <c r="Y93" i="72"/>
  <c r="AY67" i="72"/>
  <c r="BB66" i="72"/>
  <c r="CQ106" i="72"/>
  <c r="CS106" i="72" s="1"/>
  <c r="CQ107" i="72" s="1"/>
  <c r="CS105" i="72"/>
  <c r="BI67" i="72"/>
  <c r="BJ67" i="72" s="1"/>
  <c r="BG68" i="72"/>
  <c r="BI68" i="72" s="1"/>
  <c r="CG99" i="72"/>
  <c r="CE100" i="72"/>
  <c r="CG100" i="72" s="1"/>
  <c r="CE101" i="72" s="1"/>
  <c r="BW100" i="72"/>
  <c r="BY100" i="72" s="1"/>
  <c r="BW101" i="72" s="1"/>
  <c r="BY99" i="72"/>
  <c r="S90" i="72"/>
  <c r="U90" i="72" s="1"/>
  <c r="S91" i="72" s="1"/>
  <c r="U89" i="72"/>
  <c r="AS95" i="72"/>
  <c r="AQ96" i="72"/>
  <c r="AS96" i="72" s="1"/>
  <c r="AQ97" i="72" s="1"/>
  <c r="CC99" i="72"/>
  <c r="CA100" i="72"/>
  <c r="CC100" i="72" s="1"/>
  <c r="CA101" i="72" s="1"/>
  <c r="AG93" i="72"/>
  <c r="AE94" i="72"/>
  <c r="AG94" i="72" s="1"/>
  <c r="AE95" i="72" s="1"/>
  <c r="S64" i="55" l="1"/>
  <c r="V63" i="55"/>
  <c r="G64" i="55"/>
  <c r="J63" i="55"/>
  <c r="M64" i="55"/>
  <c r="N64" i="55" s="1"/>
  <c r="K65" i="55"/>
  <c r="M65" i="55" s="1"/>
  <c r="Z65" i="55"/>
  <c r="W66" i="55"/>
  <c r="AI70" i="55"/>
  <c r="AL69" i="55"/>
  <c r="EA137" i="72"/>
  <c r="DY133" i="72"/>
  <c r="DW134" i="72"/>
  <c r="DY134" i="72" s="1"/>
  <c r="DU135" i="72"/>
  <c r="DS136" i="72"/>
  <c r="DU136" i="72" s="1"/>
  <c r="BK71" i="72"/>
  <c r="BN70" i="72"/>
  <c r="BF68" i="72"/>
  <c r="BC69" i="72"/>
  <c r="O63" i="55"/>
  <c r="Q63" i="55" s="1"/>
  <c r="Q62" i="55"/>
  <c r="R62" i="55" s="1"/>
  <c r="E60" i="55"/>
  <c r="F60" i="55" s="1"/>
  <c r="AM60" i="55" s="1"/>
  <c r="AO60" i="55" s="1"/>
  <c r="C61" i="55"/>
  <c r="E61" i="55" s="1"/>
  <c r="AG70" i="55"/>
  <c r="AH70" i="55" s="1"/>
  <c r="AE71" i="55"/>
  <c r="AG71" i="55" s="1"/>
  <c r="AH71" i="55" s="1"/>
  <c r="AC66" i="55"/>
  <c r="AD66" i="55" s="1"/>
  <c r="AA67" i="55"/>
  <c r="AC67" i="55" s="1"/>
  <c r="A54" i="64"/>
  <c r="FX28" i="72"/>
  <c r="FG57" i="72"/>
  <c r="FL28" i="72"/>
  <c r="FG59" i="72"/>
  <c r="FD29" i="72"/>
  <c r="FH28" i="72"/>
  <c r="FT28" i="72"/>
  <c r="FG61" i="72"/>
  <c r="FG55" i="72"/>
  <c r="DK113" i="72"/>
  <c r="DG111" i="72"/>
  <c r="DC109" i="72"/>
  <c r="CY109" i="72"/>
  <c r="BY101" i="72"/>
  <c r="BW102" i="72"/>
  <c r="BY102" i="72" s="1"/>
  <c r="BW103" i="72" s="1"/>
  <c r="BS100" i="72"/>
  <c r="BU100" i="72" s="1"/>
  <c r="BS101" i="72" s="1"/>
  <c r="BU99" i="72"/>
  <c r="AO99" i="72"/>
  <c r="AM100" i="72"/>
  <c r="AO100" i="72" s="1"/>
  <c r="AM101" i="72" s="1"/>
  <c r="G95" i="72"/>
  <c r="CA102" i="72"/>
  <c r="CC102" i="72" s="1"/>
  <c r="CA103" i="72" s="1"/>
  <c r="CC101" i="72"/>
  <c r="CG101" i="72"/>
  <c r="CE102" i="72"/>
  <c r="CG102" i="72" s="1"/>
  <c r="CE103" i="72" s="1"/>
  <c r="AY68" i="72"/>
  <c r="BA68" i="72" s="1"/>
  <c r="BA67" i="72"/>
  <c r="BB67" i="72" s="1"/>
  <c r="CI104" i="72"/>
  <c r="CK104" i="72" s="1"/>
  <c r="CI105" i="72" s="1"/>
  <c r="CK103" i="72"/>
  <c r="AU68" i="72"/>
  <c r="AW68" i="72" s="1"/>
  <c r="AW67" i="72"/>
  <c r="AX67" i="72" s="1"/>
  <c r="O98" i="72"/>
  <c r="Q98" i="72" s="1"/>
  <c r="O99" i="72" s="1"/>
  <c r="Q97" i="72"/>
  <c r="S92" i="72"/>
  <c r="U92" i="72" s="1"/>
  <c r="S93" i="72" s="1"/>
  <c r="U91" i="72"/>
  <c r="CS107" i="72"/>
  <c r="CQ108" i="72"/>
  <c r="CS108" i="72" s="1"/>
  <c r="CQ109" i="72" s="1"/>
  <c r="AA98" i="72"/>
  <c r="AC98" i="72" s="1"/>
  <c r="AA99" i="72" s="1"/>
  <c r="AC97" i="72"/>
  <c r="CM110" i="72"/>
  <c r="CO110" i="72" s="1"/>
  <c r="CM111" i="72" s="1"/>
  <c r="CO109" i="72"/>
  <c r="M93" i="72"/>
  <c r="K94" i="72"/>
  <c r="M94" i="72" s="1"/>
  <c r="CW109" i="72"/>
  <c r="CU110" i="72"/>
  <c r="CW110" i="72" s="1"/>
  <c r="CU111" i="72" s="1"/>
  <c r="AG95" i="72"/>
  <c r="AE96" i="72"/>
  <c r="AG96" i="72" s="1"/>
  <c r="AE97" i="72" s="1"/>
  <c r="AQ98" i="72"/>
  <c r="AS98" i="72" s="1"/>
  <c r="AQ99" i="72" s="1"/>
  <c r="AS97" i="72"/>
  <c r="BG69" i="72"/>
  <c r="BJ68" i="72"/>
  <c r="Y95" i="72"/>
  <c r="W96" i="72"/>
  <c r="Y96" i="72" s="1"/>
  <c r="W97" i="72" s="1"/>
  <c r="C94" i="72"/>
  <c r="E94" i="72" s="1"/>
  <c r="E93" i="72"/>
  <c r="BR72" i="72"/>
  <c r="BO73" i="72"/>
  <c r="AI100" i="72"/>
  <c r="AK100" i="72" s="1"/>
  <c r="AI101" i="72" s="1"/>
  <c r="AK99" i="72"/>
  <c r="U64" i="55" l="1"/>
  <c r="V64" i="55" s="1"/>
  <c r="S65" i="55"/>
  <c r="U65" i="55" s="1"/>
  <c r="AI71" i="55"/>
  <c r="AK71" i="55" s="1"/>
  <c r="AL71" i="55" s="1"/>
  <c r="AK70" i="55"/>
  <c r="AL70" i="55" s="1"/>
  <c r="N65" i="55"/>
  <c r="K66" i="55"/>
  <c r="Y66" i="55"/>
  <c r="Z66" i="55" s="1"/>
  <c r="W67" i="55"/>
  <c r="Y67" i="55" s="1"/>
  <c r="G65" i="55"/>
  <c r="I65" i="55" s="1"/>
  <c r="I64" i="55"/>
  <c r="J64" i="55" s="1"/>
  <c r="EA138" i="72"/>
  <c r="EC138" i="72" s="1"/>
  <c r="EC137" i="72"/>
  <c r="DW135" i="72"/>
  <c r="DS137" i="72"/>
  <c r="BM71" i="72"/>
  <c r="BN71" i="72" s="1"/>
  <c r="BK72" i="72"/>
  <c r="BM72" i="72" s="1"/>
  <c r="BE69" i="72"/>
  <c r="BF69" i="72" s="1"/>
  <c r="BC70" i="72"/>
  <c r="BE70" i="72" s="1"/>
  <c r="AA68" i="55"/>
  <c r="AD67" i="55"/>
  <c r="C62" i="55"/>
  <c r="F61" i="55"/>
  <c r="AM61" i="55" s="1"/>
  <c r="AN61" i="55" s="1"/>
  <c r="O64" i="55"/>
  <c r="R63" i="55"/>
  <c r="A55" i="64"/>
  <c r="FG75" i="72"/>
  <c r="FG58" i="72"/>
  <c r="FG63" i="72"/>
  <c r="FG68" i="72"/>
  <c r="FG72" i="72"/>
  <c r="FG67" i="72"/>
  <c r="FG60" i="72"/>
  <c r="FG65" i="72"/>
  <c r="FG70" i="72"/>
  <c r="FG74" i="72"/>
  <c r="FG56" i="72"/>
  <c r="FG71" i="72"/>
  <c r="FG76" i="72"/>
  <c r="FG62" i="72"/>
  <c r="FG66" i="72"/>
  <c r="FG69" i="72"/>
  <c r="FG73" i="72"/>
  <c r="FG64" i="72"/>
  <c r="GA57" i="72"/>
  <c r="FX29" i="72"/>
  <c r="GA59" i="72"/>
  <c r="GB28" i="72"/>
  <c r="GA61" i="72"/>
  <c r="FH29" i="72"/>
  <c r="FK61" i="72"/>
  <c r="FK55" i="72"/>
  <c r="FK57" i="72"/>
  <c r="FK59" i="72"/>
  <c r="FT29" i="72"/>
  <c r="FW61" i="72"/>
  <c r="FW57" i="72"/>
  <c r="FW59" i="72"/>
  <c r="FL29" i="72"/>
  <c r="FO59" i="72"/>
  <c r="FP28" i="72"/>
  <c r="FO61" i="72"/>
  <c r="FO57" i="72"/>
  <c r="FO55" i="72"/>
  <c r="DM113" i="72"/>
  <c r="DK114" i="72"/>
  <c r="DM114" i="72" s="1"/>
  <c r="DI111" i="72"/>
  <c r="DG112" i="72"/>
  <c r="DI112" i="72" s="1"/>
  <c r="DE109" i="72"/>
  <c r="DC110" i="72"/>
  <c r="DE110" i="72" s="1"/>
  <c r="DA109" i="72"/>
  <c r="CY110" i="72"/>
  <c r="DA110" i="72" s="1"/>
  <c r="AG97" i="72"/>
  <c r="AE98" i="72"/>
  <c r="AG98" i="72" s="1"/>
  <c r="AE99" i="72" s="1"/>
  <c r="K95" i="72"/>
  <c r="AM102" i="72"/>
  <c r="AO102" i="72" s="1"/>
  <c r="AM103" i="72" s="1"/>
  <c r="AO101" i="72"/>
  <c r="BY103" i="72"/>
  <c r="BW104" i="72"/>
  <c r="BY104" i="72" s="1"/>
  <c r="BW105" i="72" s="1"/>
  <c r="AI102" i="72"/>
  <c r="AK102" i="72" s="1"/>
  <c r="AI103" i="72" s="1"/>
  <c r="AK101" i="72"/>
  <c r="C95" i="72"/>
  <c r="BI69" i="72"/>
  <c r="BJ69" i="72" s="1"/>
  <c r="BG70" i="72"/>
  <c r="BI70" i="72" s="1"/>
  <c r="AA100" i="72"/>
  <c r="AC100" i="72" s="1"/>
  <c r="AA101" i="72" s="1"/>
  <c r="AC99" i="72"/>
  <c r="U93" i="72"/>
  <c r="S94" i="72"/>
  <c r="U94" i="72" s="1"/>
  <c r="S95" i="72" s="1"/>
  <c r="AU69" i="72"/>
  <c r="AX68" i="72"/>
  <c r="AY69" i="72"/>
  <c r="BB68" i="72"/>
  <c r="CC103" i="72"/>
  <c r="CA104" i="72"/>
  <c r="CC104" i="72" s="1"/>
  <c r="CA105" i="72" s="1"/>
  <c r="BQ73" i="72"/>
  <c r="BR73" i="72" s="1"/>
  <c r="BO74" i="72"/>
  <c r="BQ74" i="72" s="1"/>
  <c r="Y97" i="72"/>
  <c r="W98" i="72"/>
  <c r="Y98" i="72" s="1"/>
  <c r="W99" i="72" s="1"/>
  <c r="CU112" i="72"/>
  <c r="CW112" i="72" s="1"/>
  <c r="CU113" i="72" s="1"/>
  <c r="CW111" i="72"/>
  <c r="CQ110" i="72"/>
  <c r="CS110" i="72" s="1"/>
  <c r="CQ111" i="72" s="1"/>
  <c r="CS109" i="72"/>
  <c r="CE104" i="72"/>
  <c r="CG104" i="72" s="1"/>
  <c r="CE105" i="72" s="1"/>
  <c r="CG103" i="72"/>
  <c r="AQ100" i="72"/>
  <c r="AS100" i="72" s="1"/>
  <c r="AQ101" i="72" s="1"/>
  <c r="AS99" i="72"/>
  <c r="CO111" i="72"/>
  <c r="CM112" i="72"/>
  <c r="CO112" i="72" s="1"/>
  <c r="CM113" i="72" s="1"/>
  <c r="O100" i="72"/>
  <c r="Q100" i="72" s="1"/>
  <c r="Q99" i="72"/>
  <c r="CK105" i="72"/>
  <c r="CI106" i="72"/>
  <c r="CK106" i="72" s="1"/>
  <c r="CI107" i="72" s="1"/>
  <c r="I95" i="72"/>
  <c r="G96" i="72"/>
  <c r="I96" i="72" s="1"/>
  <c r="BS102" i="72"/>
  <c r="BU102" i="72" s="1"/>
  <c r="BS103" i="72" s="1"/>
  <c r="BU101" i="72"/>
  <c r="V65" i="55" l="1"/>
  <c r="S66" i="55"/>
  <c r="M66" i="55"/>
  <c r="N66" i="55" s="1"/>
  <c r="K67" i="55"/>
  <c r="M67" i="55" s="1"/>
  <c r="G66" i="55"/>
  <c r="J65" i="55"/>
  <c r="Z67" i="55"/>
  <c r="W68" i="55"/>
  <c r="EA139" i="72"/>
  <c r="DY135" i="72"/>
  <c r="DW136" i="72"/>
  <c r="DY136" i="72" s="1"/>
  <c r="DU137" i="72"/>
  <c r="DS138" i="72"/>
  <c r="DU138" i="72" s="1"/>
  <c r="BN72" i="72"/>
  <c r="BK73" i="72"/>
  <c r="BC71" i="72"/>
  <c r="BF70" i="72"/>
  <c r="O65" i="55"/>
  <c r="Q65" i="55" s="1"/>
  <c r="Q64" i="55"/>
  <c r="R64" i="55" s="1"/>
  <c r="C63" i="55"/>
  <c r="E63" i="55" s="1"/>
  <c r="E62" i="55"/>
  <c r="F62" i="55" s="1"/>
  <c r="AM62" i="55" s="1"/>
  <c r="AO62" i="55" s="1"/>
  <c r="AC68" i="55"/>
  <c r="AD68" i="55" s="1"/>
  <c r="AA69" i="55"/>
  <c r="AC69" i="55" s="1"/>
  <c r="A56" i="64"/>
  <c r="F57" i="64"/>
  <c r="FO58" i="72"/>
  <c r="FO64" i="72"/>
  <c r="FO68" i="72"/>
  <c r="FO72" i="72"/>
  <c r="FO76" i="72"/>
  <c r="FO67" i="72"/>
  <c r="FO60" i="72"/>
  <c r="FO65" i="72"/>
  <c r="FO70" i="72"/>
  <c r="FO74" i="72"/>
  <c r="FO56" i="72"/>
  <c r="FO71" i="72"/>
  <c r="FO75" i="72"/>
  <c r="FO62" i="72"/>
  <c r="FO66" i="72"/>
  <c r="FO69" i="72"/>
  <c r="FO73" i="72"/>
  <c r="FO63" i="72"/>
  <c r="FW58" i="72"/>
  <c r="FW64" i="72"/>
  <c r="FW68" i="72"/>
  <c r="FW71" i="72"/>
  <c r="FW76" i="72"/>
  <c r="FW75" i="72"/>
  <c r="FW60" i="72"/>
  <c r="FW66" i="72"/>
  <c r="FW69" i="72"/>
  <c r="FW73" i="72"/>
  <c r="FW78" i="72"/>
  <c r="FW63" i="72"/>
  <c r="FW67" i="72"/>
  <c r="FW72" i="72"/>
  <c r="FW62" i="72"/>
  <c r="FW65" i="72"/>
  <c r="FW70" i="72"/>
  <c r="FW74" i="72"/>
  <c r="FW77" i="72"/>
  <c r="GE59" i="72"/>
  <c r="GE57" i="72"/>
  <c r="GB29" i="72"/>
  <c r="GE61" i="72"/>
  <c r="GF28" i="72"/>
  <c r="FS55" i="72"/>
  <c r="FS57" i="72"/>
  <c r="FP29" i="72"/>
  <c r="FS59" i="72"/>
  <c r="FS61" i="72"/>
  <c r="FK60" i="72"/>
  <c r="FK66" i="72"/>
  <c r="FK70" i="72"/>
  <c r="FK73" i="72"/>
  <c r="FK75" i="72"/>
  <c r="FK62" i="72"/>
  <c r="FK65" i="72"/>
  <c r="FK69" i="72"/>
  <c r="FK74" i="72"/>
  <c r="FK58" i="72"/>
  <c r="FK64" i="72"/>
  <c r="FK67" i="72"/>
  <c r="FK71" i="72"/>
  <c r="FK56" i="72"/>
  <c r="FK63" i="72"/>
  <c r="FK68" i="72"/>
  <c r="FK72" i="72"/>
  <c r="FK76" i="72"/>
  <c r="GA58" i="72"/>
  <c r="GA64" i="72"/>
  <c r="GA67" i="72"/>
  <c r="GA71" i="72"/>
  <c r="GA76" i="72"/>
  <c r="GA68" i="72"/>
  <c r="GA75" i="72"/>
  <c r="GA60" i="72"/>
  <c r="GA65" i="72"/>
  <c r="GA70" i="72"/>
  <c r="GA74" i="72"/>
  <c r="GA78" i="72"/>
  <c r="GA63" i="72"/>
  <c r="GA72" i="72"/>
  <c r="GA62" i="72"/>
  <c r="GA66" i="72"/>
  <c r="GA69" i="72"/>
  <c r="GA73" i="72"/>
  <c r="GA77" i="72"/>
  <c r="DK115" i="72"/>
  <c r="DG113" i="72"/>
  <c r="DC111" i="72"/>
  <c r="CY111" i="72"/>
  <c r="G97" i="72"/>
  <c r="Y99" i="72"/>
  <c r="W100" i="72"/>
  <c r="Y100" i="72" s="1"/>
  <c r="W101" i="72" s="1"/>
  <c r="S96" i="72"/>
  <c r="U96" i="72" s="1"/>
  <c r="U95" i="72"/>
  <c r="BG71" i="72"/>
  <c r="BJ70" i="72"/>
  <c r="AG99" i="72"/>
  <c r="AE100" i="72"/>
  <c r="AG100" i="72" s="1"/>
  <c r="AE101" i="72" s="1"/>
  <c r="BS104" i="72"/>
  <c r="BU104" i="72" s="1"/>
  <c r="BS105" i="72" s="1"/>
  <c r="BU103" i="72"/>
  <c r="O101" i="72"/>
  <c r="AS101" i="72"/>
  <c r="AQ102" i="72"/>
  <c r="AS102" i="72" s="1"/>
  <c r="AQ103" i="72" s="1"/>
  <c r="CQ112" i="72"/>
  <c r="CS112" i="72" s="1"/>
  <c r="CQ113" i="72" s="1"/>
  <c r="CS111" i="72"/>
  <c r="BA69" i="72"/>
  <c r="BB69" i="72" s="1"/>
  <c r="AY70" i="72"/>
  <c r="BA70" i="72" s="1"/>
  <c r="AK103" i="72"/>
  <c r="AI104" i="72"/>
  <c r="AK104" i="72" s="1"/>
  <c r="AI105" i="72" s="1"/>
  <c r="AM104" i="72"/>
  <c r="AO104" i="72" s="1"/>
  <c r="AM105" i="72" s="1"/>
  <c r="AO103" i="72"/>
  <c r="CI108" i="72"/>
  <c r="CK108" i="72" s="1"/>
  <c r="CI109" i="72" s="1"/>
  <c r="CK107" i="72"/>
  <c r="CO113" i="72"/>
  <c r="CM114" i="72"/>
  <c r="CO114" i="72" s="1"/>
  <c r="CM115" i="72" s="1"/>
  <c r="BR74" i="72"/>
  <c r="BO75" i="72"/>
  <c r="CA106" i="72"/>
  <c r="CC106" i="72" s="1"/>
  <c r="CA107" i="72" s="1"/>
  <c r="CC105" i="72"/>
  <c r="BW106" i="72"/>
  <c r="BY106" i="72" s="1"/>
  <c r="BW107" i="72" s="1"/>
  <c r="BY105" i="72"/>
  <c r="CG105" i="72"/>
  <c r="CE106" i="72"/>
  <c r="CG106" i="72" s="1"/>
  <c r="CE107" i="72" s="1"/>
  <c r="CW113" i="72"/>
  <c r="CU114" i="72"/>
  <c r="CW114" i="72" s="1"/>
  <c r="CU115" i="72" s="1"/>
  <c r="AU70" i="72"/>
  <c r="AW70" i="72" s="1"/>
  <c r="AW69" i="72"/>
  <c r="AX69" i="72" s="1"/>
  <c r="AC101" i="72"/>
  <c r="AA102" i="72"/>
  <c r="AC102" i="72" s="1"/>
  <c r="AA103" i="72" s="1"/>
  <c r="E95" i="72"/>
  <c r="C96" i="72"/>
  <c r="E96" i="72" s="1"/>
  <c r="K96" i="72"/>
  <c r="M96" i="72" s="1"/>
  <c r="M95" i="72"/>
  <c r="S67" i="55" l="1"/>
  <c r="U67" i="55" s="1"/>
  <c r="U66" i="55"/>
  <c r="V66" i="55" s="1"/>
  <c r="G67" i="55"/>
  <c r="I67" i="55" s="1"/>
  <c r="I66" i="55"/>
  <c r="J66" i="55" s="1"/>
  <c r="Y68" i="55"/>
  <c r="Z68" i="55" s="1"/>
  <c r="W69" i="55"/>
  <c r="Y69" i="55" s="1"/>
  <c r="K68" i="55"/>
  <c r="N67" i="55"/>
  <c r="EA140" i="72"/>
  <c r="EC140" i="72" s="1"/>
  <c r="EC139" i="72"/>
  <c r="DW137" i="72"/>
  <c r="DS139" i="72"/>
  <c r="BK74" i="72"/>
  <c r="BM74" i="72" s="1"/>
  <c r="BM73" i="72"/>
  <c r="BN73" i="72" s="1"/>
  <c r="BC72" i="72"/>
  <c r="BE72" i="72" s="1"/>
  <c r="BE71" i="72"/>
  <c r="BF71" i="72" s="1"/>
  <c r="AA70" i="55"/>
  <c r="AD69" i="55"/>
  <c r="C64" i="55"/>
  <c r="F63" i="55"/>
  <c r="AM63" i="55" s="1"/>
  <c r="AN63" i="55" s="1"/>
  <c r="O66" i="55"/>
  <c r="R65" i="55"/>
  <c r="A57" i="64"/>
  <c r="F59" i="64"/>
  <c r="GE58" i="72"/>
  <c r="GE63" i="72"/>
  <c r="GE67" i="72"/>
  <c r="GE71" i="72"/>
  <c r="GE76" i="72"/>
  <c r="GE75" i="72"/>
  <c r="GE60" i="72"/>
  <c r="GE65" i="72"/>
  <c r="GE70" i="72"/>
  <c r="GE73" i="72"/>
  <c r="GE78" i="72"/>
  <c r="GE64" i="72"/>
  <c r="GE68" i="72"/>
  <c r="GE62" i="72"/>
  <c r="GE66" i="72"/>
  <c r="GE69" i="72"/>
  <c r="GE74" i="72"/>
  <c r="GE77" i="72"/>
  <c r="GE72" i="72"/>
  <c r="FS60" i="72"/>
  <c r="FS65" i="72"/>
  <c r="FS70" i="72"/>
  <c r="FS74" i="72"/>
  <c r="FS58" i="72"/>
  <c r="FS76" i="72"/>
  <c r="FS62" i="72"/>
  <c r="FS66" i="72"/>
  <c r="FS69" i="72"/>
  <c r="FS73" i="72"/>
  <c r="FS64" i="72"/>
  <c r="FS72" i="72"/>
  <c r="FS56" i="72"/>
  <c r="FS63" i="72"/>
  <c r="FS67" i="72"/>
  <c r="FS71" i="72"/>
  <c r="FS75" i="72"/>
  <c r="FS68" i="72"/>
  <c r="GI57" i="72"/>
  <c r="GJ28" i="72"/>
  <c r="GI61" i="72"/>
  <c r="GF29" i="72"/>
  <c r="GI59" i="72"/>
  <c r="DM115" i="72"/>
  <c r="DK116" i="72"/>
  <c r="DM116" i="72" s="1"/>
  <c r="DI113" i="72"/>
  <c r="DG114" i="72"/>
  <c r="DI114" i="72" s="1"/>
  <c r="DE111" i="72"/>
  <c r="DC112" i="72"/>
  <c r="DE112" i="72" s="1"/>
  <c r="DA111" i="72"/>
  <c r="CY112" i="72"/>
  <c r="DA112" i="72" s="1"/>
  <c r="AC103" i="72"/>
  <c r="AA104" i="72"/>
  <c r="AC104" i="72" s="1"/>
  <c r="AA105" i="72" s="1"/>
  <c r="CW115" i="72"/>
  <c r="CU116" i="72"/>
  <c r="CW116" i="72" s="1"/>
  <c r="CU117" i="72" s="1"/>
  <c r="CO115" i="72"/>
  <c r="CM116" i="72"/>
  <c r="CO116" i="72" s="1"/>
  <c r="CM117" i="72" s="1"/>
  <c r="BB70" i="72"/>
  <c r="AY71" i="72"/>
  <c r="AE102" i="72"/>
  <c r="AG102" i="72" s="1"/>
  <c r="AE103" i="72" s="1"/>
  <c r="AG101" i="72"/>
  <c r="K97" i="72"/>
  <c r="CA108" i="72"/>
  <c r="CC108" i="72" s="1"/>
  <c r="CA109" i="72" s="1"/>
  <c r="CC107" i="72"/>
  <c r="AM106" i="72"/>
  <c r="AO106" i="72" s="1"/>
  <c r="AM107" i="72" s="1"/>
  <c r="AO105" i="72"/>
  <c r="CQ114" i="72"/>
  <c r="CS114" i="72" s="1"/>
  <c r="CQ115" i="72" s="1"/>
  <c r="CS113" i="72"/>
  <c r="Q101" i="72"/>
  <c r="O102" i="72"/>
  <c r="Q102" i="72" s="1"/>
  <c r="S97" i="72"/>
  <c r="I97" i="72"/>
  <c r="G98" i="72"/>
  <c r="I98" i="72" s="1"/>
  <c r="C97" i="72"/>
  <c r="CG107" i="72"/>
  <c r="CE108" i="72"/>
  <c r="CG108" i="72" s="1"/>
  <c r="CE109" i="72" s="1"/>
  <c r="BQ75" i="72"/>
  <c r="BR75" i="72" s="1"/>
  <c r="BO76" i="72"/>
  <c r="BQ76" i="72" s="1"/>
  <c r="BR76" i="72" s="1"/>
  <c r="AK105" i="72"/>
  <c r="AI106" i="72"/>
  <c r="AK106" i="72" s="1"/>
  <c r="AI107" i="72" s="1"/>
  <c r="AQ104" i="72"/>
  <c r="AS104" i="72" s="1"/>
  <c r="AQ105" i="72" s="1"/>
  <c r="AS103" i="72"/>
  <c r="W102" i="72"/>
  <c r="Y102" i="72" s="1"/>
  <c r="Y101" i="72"/>
  <c r="AU71" i="72"/>
  <c r="AX70" i="72"/>
  <c r="BY107" i="72"/>
  <c r="BW108" i="72"/>
  <c r="BY108" i="72" s="1"/>
  <c r="BW109" i="72" s="1"/>
  <c r="CI110" i="72"/>
  <c r="CK110" i="72" s="1"/>
  <c r="CI111" i="72" s="1"/>
  <c r="CK109" i="72"/>
  <c r="BU105" i="72"/>
  <c r="BS106" i="72"/>
  <c r="BU106" i="72" s="1"/>
  <c r="BS107" i="72" s="1"/>
  <c r="BG72" i="72"/>
  <c r="BI72" i="72" s="1"/>
  <c r="BI71" i="72"/>
  <c r="BJ71" i="72" s="1"/>
  <c r="S68" i="55" l="1"/>
  <c r="V67" i="55"/>
  <c r="W70" i="55"/>
  <c r="Z69" i="55"/>
  <c r="K69" i="55"/>
  <c r="M69" i="55" s="1"/>
  <c r="M68" i="55"/>
  <c r="N68" i="55" s="1"/>
  <c r="G68" i="55"/>
  <c r="J67" i="55"/>
  <c r="EA141" i="72"/>
  <c r="DY137" i="72"/>
  <c r="DW138" i="72"/>
  <c r="DY138" i="72" s="1"/>
  <c r="DU139" i="72"/>
  <c r="DS140" i="72"/>
  <c r="DU140" i="72" s="1"/>
  <c r="BK75" i="72"/>
  <c r="BN74" i="72"/>
  <c r="BC73" i="72"/>
  <c r="BF72" i="72"/>
  <c r="O67" i="55"/>
  <c r="Q67" i="55" s="1"/>
  <c r="Q66" i="55"/>
  <c r="R66" i="55" s="1"/>
  <c r="E64" i="55"/>
  <c r="F64" i="55" s="1"/>
  <c r="AM64" i="55" s="1"/>
  <c r="AO64" i="55" s="1"/>
  <c r="C65" i="55"/>
  <c r="E65" i="55" s="1"/>
  <c r="AA71" i="55"/>
  <c r="AC71" i="55" s="1"/>
  <c r="AD71" i="55" s="1"/>
  <c r="AC70" i="55"/>
  <c r="AD70" i="55" s="1"/>
  <c r="A58" i="64"/>
  <c r="GI58" i="72"/>
  <c r="GI64" i="72"/>
  <c r="GI67" i="72"/>
  <c r="GI72" i="72"/>
  <c r="GI76" i="72"/>
  <c r="GI71" i="72"/>
  <c r="GI60" i="72"/>
  <c r="GI66" i="72"/>
  <c r="GI69" i="72"/>
  <c r="GI73" i="72"/>
  <c r="GI78" i="72"/>
  <c r="GI68" i="72"/>
  <c r="GI75" i="72"/>
  <c r="GI62" i="72"/>
  <c r="GI65" i="72"/>
  <c r="GI70" i="72"/>
  <c r="GI74" i="72"/>
  <c r="GI77" i="72"/>
  <c r="GI63" i="72"/>
  <c r="GN28" i="72"/>
  <c r="GM57" i="72"/>
  <c r="GM61" i="72"/>
  <c r="GM59" i="72"/>
  <c r="GJ29" i="72"/>
  <c r="DK117" i="72"/>
  <c r="DG115" i="72"/>
  <c r="DC113" i="72"/>
  <c r="CY113" i="72"/>
  <c r="BW110" i="72"/>
  <c r="BY110" i="72" s="1"/>
  <c r="BW111" i="72" s="1"/>
  <c r="BY109" i="72"/>
  <c r="AK107" i="72"/>
  <c r="AI108" i="72"/>
  <c r="AK108" i="72" s="1"/>
  <c r="AI109" i="72" s="1"/>
  <c r="CG109" i="72"/>
  <c r="CE110" i="72"/>
  <c r="CG110" i="72" s="1"/>
  <c r="CE111" i="72" s="1"/>
  <c r="G99" i="72"/>
  <c r="O103" i="72"/>
  <c r="CO117" i="72"/>
  <c r="CM118" i="72"/>
  <c r="CO118" i="72" s="1"/>
  <c r="CM119" i="72" s="1"/>
  <c r="AC105" i="72"/>
  <c r="AA106" i="72"/>
  <c r="AC106" i="72" s="1"/>
  <c r="BG73" i="72"/>
  <c r="BJ72" i="72"/>
  <c r="W103" i="72"/>
  <c r="AO107" i="72"/>
  <c r="AM108" i="72"/>
  <c r="AO108" i="72" s="1"/>
  <c r="AM109" i="72" s="1"/>
  <c r="AE104" i="72"/>
  <c r="AG104" i="72" s="1"/>
  <c r="AE105" i="72" s="1"/>
  <c r="AG103" i="72"/>
  <c r="BS108" i="72"/>
  <c r="BU108" i="72" s="1"/>
  <c r="BS109" i="72" s="1"/>
  <c r="BU107" i="72"/>
  <c r="BA71" i="72"/>
  <c r="BB71" i="72" s="1"/>
  <c r="AY72" i="72"/>
  <c r="BA72" i="72" s="1"/>
  <c r="CW117" i="72"/>
  <c r="CU118" i="72"/>
  <c r="CW118" i="72" s="1"/>
  <c r="CU119" i="72" s="1"/>
  <c r="CI112" i="72"/>
  <c r="CK112" i="72" s="1"/>
  <c r="CI113" i="72" s="1"/>
  <c r="CK111" i="72"/>
  <c r="AW71" i="72"/>
  <c r="AX71" i="72" s="1"/>
  <c r="AU72" i="72"/>
  <c r="AW72" i="72" s="1"/>
  <c r="AS105" i="72"/>
  <c r="AQ106" i="72"/>
  <c r="AS106" i="72" s="1"/>
  <c r="AQ107" i="72" s="1"/>
  <c r="C98" i="72"/>
  <c r="E98" i="72" s="1"/>
  <c r="E97" i="72"/>
  <c r="U97" i="72"/>
  <c r="S98" i="72"/>
  <c r="U98" i="72" s="1"/>
  <c r="CQ116" i="72"/>
  <c r="CS116" i="72" s="1"/>
  <c r="CQ117" i="72" s="1"/>
  <c r="CS115" i="72"/>
  <c r="CA110" i="72"/>
  <c r="CC110" i="72" s="1"/>
  <c r="CA111" i="72" s="1"/>
  <c r="CC109" i="72"/>
  <c r="M97" i="72"/>
  <c r="K98" i="72"/>
  <c r="M98" i="72" s="1"/>
  <c r="U68" i="55" l="1"/>
  <c r="V68" i="55" s="1"/>
  <c r="S69" i="55"/>
  <c r="U69" i="55" s="1"/>
  <c r="K70" i="55"/>
  <c r="N69" i="55"/>
  <c r="I68" i="55"/>
  <c r="J68" i="55" s="1"/>
  <c r="G69" i="55"/>
  <c r="I69" i="55" s="1"/>
  <c r="W71" i="55"/>
  <c r="Y71" i="55" s="1"/>
  <c r="Z71" i="55" s="1"/>
  <c r="Y70" i="55"/>
  <c r="Z70" i="55" s="1"/>
  <c r="EA142" i="72"/>
  <c r="EC142" i="72" s="1"/>
  <c r="EC141" i="72"/>
  <c r="DW139" i="72"/>
  <c r="DS141" i="72"/>
  <c r="BK76" i="72"/>
  <c r="BM76" i="72" s="1"/>
  <c r="BN76" i="72" s="1"/>
  <c r="BM75" i="72"/>
  <c r="BN75" i="72" s="1"/>
  <c r="BE73" i="72"/>
  <c r="BF73" i="72" s="1"/>
  <c r="BC74" i="72"/>
  <c r="BE74" i="72" s="1"/>
  <c r="C66" i="55"/>
  <c r="F65" i="55"/>
  <c r="AM65" i="55" s="1"/>
  <c r="AN65" i="55" s="1"/>
  <c r="O68" i="55"/>
  <c r="R67" i="55"/>
  <c r="A59" i="64"/>
  <c r="F61" i="64"/>
  <c r="GM62" i="72"/>
  <c r="GM66" i="72"/>
  <c r="GM70" i="72"/>
  <c r="GM73" i="72"/>
  <c r="GM77" i="72"/>
  <c r="GM69" i="72"/>
  <c r="GM64" i="72"/>
  <c r="GM67" i="72"/>
  <c r="GM71" i="72"/>
  <c r="GM75" i="72"/>
  <c r="GM65" i="72"/>
  <c r="GM74" i="72"/>
  <c r="GM58" i="72"/>
  <c r="GM63" i="72"/>
  <c r="GM68" i="72"/>
  <c r="GM72" i="72"/>
  <c r="GM76" i="72"/>
  <c r="GM60" i="72"/>
  <c r="GM78" i="72"/>
  <c r="GN29" i="72"/>
  <c r="GQ59" i="72"/>
  <c r="GQ61" i="72"/>
  <c r="GQ57" i="72"/>
  <c r="GR28" i="72"/>
  <c r="DM117" i="72"/>
  <c r="DK118" i="72"/>
  <c r="DM118" i="72" s="1"/>
  <c r="DI115" i="72"/>
  <c r="DG116" i="72"/>
  <c r="DI116" i="72" s="1"/>
  <c r="DE113" i="72"/>
  <c r="DC114" i="72"/>
  <c r="DE114" i="72" s="1"/>
  <c r="DA113" i="72"/>
  <c r="CY114" i="72"/>
  <c r="DA114" i="72" s="1"/>
  <c r="CQ118" i="72"/>
  <c r="CS118" i="72" s="1"/>
  <c r="CQ119" i="72" s="1"/>
  <c r="CS117" i="72"/>
  <c r="C99" i="72"/>
  <c r="BU109" i="72"/>
  <c r="BS110" i="72"/>
  <c r="BU110" i="72" s="1"/>
  <c r="BS111" i="72" s="1"/>
  <c r="BG74" i="72"/>
  <c r="BI74" i="72" s="1"/>
  <c r="BI73" i="72"/>
  <c r="BJ73" i="72" s="1"/>
  <c r="CO119" i="72"/>
  <c r="CM120" i="72"/>
  <c r="CO120" i="72" s="1"/>
  <c r="CM121" i="72" s="1"/>
  <c r="AI110" i="72"/>
  <c r="AK110" i="72" s="1"/>
  <c r="AI111" i="72" s="1"/>
  <c r="AK109" i="72"/>
  <c r="S99" i="72"/>
  <c r="AS107" i="72"/>
  <c r="AQ108" i="72"/>
  <c r="AS108" i="72" s="1"/>
  <c r="AQ109" i="72" s="1"/>
  <c r="AY73" i="72"/>
  <c r="BB72" i="72"/>
  <c r="I99" i="72"/>
  <c r="G100" i="72"/>
  <c r="I100" i="72" s="1"/>
  <c r="CC111" i="72"/>
  <c r="CA112" i="72"/>
  <c r="CC112" i="72" s="1"/>
  <c r="CA113" i="72" s="1"/>
  <c r="CK113" i="72"/>
  <c r="CI114" i="72"/>
  <c r="CK114" i="72" s="1"/>
  <c r="CI115" i="72" s="1"/>
  <c r="AG105" i="72"/>
  <c r="AE106" i="72"/>
  <c r="AG106" i="72" s="1"/>
  <c r="W104" i="72"/>
  <c r="Y104" i="72" s="1"/>
  <c r="Y103" i="72"/>
  <c r="AA107" i="72"/>
  <c r="CG111" i="72"/>
  <c r="CE112" i="72"/>
  <c r="CG112" i="72" s="1"/>
  <c r="CE113" i="72" s="1"/>
  <c r="K99" i="72"/>
  <c r="AU73" i="72"/>
  <c r="AX72" i="72"/>
  <c r="CW119" i="72"/>
  <c r="CU120" i="72"/>
  <c r="CW120" i="72" s="1"/>
  <c r="CU121" i="72" s="1"/>
  <c r="AM110" i="72"/>
  <c r="AO110" i="72" s="1"/>
  <c r="AM111" i="72" s="1"/>
  <c r="AO109" i="72"/>
  <c r="Q103" i="72"/>
  <c r="O104" i="72"/>
  <c r="Q104" i="72" s="1"/>
  <c r="BY111" i="72"/>
  <c r="BW112" i="72"/>
  <c r="BY112" i="72" s="1"/>
  <c r="BW113" i="72" s="1"/>
  <c r="S70" i="55" l="1"/>
  <c r="V69" i="55"/>
  <c r="G70" i="55"/>
  <c r="J69" i="55"/>
  <c r="M70" i="55"/>
  <c r="N70" i="55" s="1"/>
  <c r="K71" i="55"/>
  <c r="M71" i="55" s="1"/>
  <c r="N71" i="55" s="1"/>
  <c r="EA143" i="72"/>
  <c r="DY139" i="72"/>
  <c r="DW140" i="72"/>
  <c r="DY140" i="72" s="1"/>
  <c r="DU141" i="72"/>
  <c r="DS142" i="72"/>
  <c r="DU142" i="72" s="1"/>
  <c r="BF74" i="72"/>
  <c r="BC75" i="72"/>
  <c r="O69" i="55"/>
  <c r="Q69" i="55" s="1"/>
  <c r="Q68" i="55"/>
  <c r="R68" i="55" s="1"/>
  <c r="C67" i="55"/>
  <c r="E67" i="55" s="1"/>
  <c r="E66" i="55"/>
  <c r="F66" i="55" s="1"/>
  <c r="AM66" i="55" s="1"/>
  <c r="AO66" i="55" s="1"/>
  <c r="A61" i="64"/>
  <c r="F63" i="64"/>
  <c r="GR29" i="72"/>
  <c r="GV28" i="72"/>
  <c r="GZ28" i="72" s="1"/>
  <c r="HD28" i="72" s="1"/>
  <c r="GU61" i="72"/>
  <c r="GU59" i="72"/>
  <c r="GQ64" i="72"/>
  <c r="GQ67" i="72"/>
  <c r="GQ72" i="72"/>
  <c r="GQ75" i="72"/>
  <c r="GQ70" i="72"/>
  <c r="GQ60" i="72"/>
  <c r="GQ63" i="72"/>
  <c r="GQ68" i="72"/>
  <c r="GQ71" i="72"/>
  <c r="GQ76" i="72"/>
  <c r="GQ65" i="72"/>
  <c r="GQ78" i="72"/>
  <c r="GQ58" i="72"/>
  <c r="GQ66" i="72"/>
  <c r="GQ69" i="72"/>
  <c r="GQ73" i="72"/>
  <c r="GQ77" i="72"/>
  <c r="GQ62" i="72"/>
  <c r="GQ74" i="72"/>
  <c r="DK119" i="72"/>
  <c r="DG117" i="72"/>
  <c r="DC115" i="72"/>
  <c r="CY115" i="72"/>
  <c r="BY113" i="72"/>
  <c r="BW114" i="72"/>
  <c r="BY114" i="72" s="1"/>
  <c r="BW115" i="72" s="1"/>
  <c r="CG113" i="72"/>
  <c r="CE114" i="72"/>
  <c r="CG114" i="72" s="1"/>
  <c r="CE115" i="72" s="1"/>
  <c r="CI116" i="72"/>
  <c r="CK116" i="72" s="1"/>
  <c r="CI117" i="72" s="1"/>
  <c r="CK115" i="72"/>
  <c r="G101" i="72"/>
  <c r="AS109" i="72"/>
  <c r="AQ110" i="72"/>
  <c r="AS110" i="72" s="1"/>
  <c r="AQ111" i="72" s="1"/>
  <c r="CO121" i="72"/>
  <c r="CM122" i="72"/>
  <c r="CO122" i="72" s="1"/>
  <c r="CM123" i="72" s="1"/>
  <c r="BS112" i="72"/>
  <c r="BU112" i="72" s="1"/>
  <c r="BS113" i="72" s="1"/>
  <c r="BU111" i="72"/>
  <c r="AM112" i="72"/>
  <c r="AO112" i="72" s="1"/>
  <c r="AM113" i="72" s="1"/>
  <c r="AO111" i="72"/>
  <c r="AU74" i="72"/>
  <c r="AW74" i="72" s="1"/>
  <c r="AW73" i="72"/>
  <c r="AX73" i="72" s="1"/>
  <c r="W105" i="72"/>
  <c r="CQ120" i="72"/>
  <c r="CS120" i="72" s="1"/>
  <c r="CQ121" i="72" s="1"/>
  <c r="CS119" i="72"/>
  <c r="O105" i="72"/>
  <c r="CW121" i="72"/>
  <c r="CU122" i="72"/>
  <c r="CW122" i="72" s="1"/>
  <c r="CU123" i="72" s="1"/>
  <c r="AE107" i="72"/>
  <c r="CA114" i="72"/>
  <c r="CC114" i="72" s="1"/>
  <c r="CA115" i="72" s="1"/>
  <c r="CC113" i="72"/>
  <c r="M99" i="72"/>
  <c r="K100" i="72"/>
  <c r="M100" i="72" s="1"/>
  <c r="AC107" i="72"/>
  <c r="AA108" i="72"/>
  <c r="AC108" i="72" s="1"/>
  <c r="AY74" i="72"/>
  <c r="BA74" i="72" s="1"/>
  <c r="BA73" i="72"/>
  <c r="BB73" i="72" s="1"/>
  <c r="S100" i="72"/>
  <c r="U100" i="72" s="1"/>
  <c r="U99" i="72"/>
  <c r="AK111" i="72"/>
  <c r="AI112" i="72"/>
  <c r="AK112" i="72" s="1"/>
  <c r="BG75" i="72"/>
  <c r="BJ74" i="72"/>
  <c r="E99" i="72"/>
  <c r="C100" i="72"/>
  <c r="E100" i="72" s="1"/>
  <c r="HD29" i="72" l="1"/>
  <c r="HG65" i="72"/>
  <c r="HH28" i="72"/>
  <c r="HL28" i="72" s="1"/>
  <c r="HO67" i="72" s="1"/>
  <c r="S71" i="55"/>
  <c r="U71" i="55" s="1"/>
  <c r="V71" i="55" s="1"/>
  <c r="U70" i="55"/>
  <c r="V70" i="55" s="1"/>
  <c r="I70" i="55"/>
  <c r="J70" i="55" s="1"/>
  <c r="G71" i="55"/>
  <c r="I71" i="55" s="1"/>
  <c r="J71" i="55" s="1"/>
  <c r="AM71" i="55" s="1"/>
  <c r="AN71" i="55" s="1"/>
  <c r="EA144" i="72"/>
  <c r="EC144" i="72" s="1"/>
  <c r="EC143" i="72"/>
  <c r="DW141" i="72"/>
  <c r="DS143" i="72"/>
  <c r="BE75" i="72"/>
  <c r="BF75" i="72" s="1"/>
  <c r="BC76" i="72"/>
  <c r="BE76" i="72" s="1"/>
  <c r="BF76" i="72" s="1"/>
  <c r="HC63" i="72"/>
  <c r="GZ29" i="72"/>
  <c r="C68" i="55"/>
  <c r="F67" i="55"/>
  <c r="AM67" i="55" s="1"/>
  <c r="AN67" i="55" s="1"/>
  <c r="O70" i="55"/>
  <c r="R69" i="55"/>
  <c r="A63" i="64"/>
  <c r="F225" i="64"/>
  <c r="F31" i="64"/>
  <c r="GY61" i="72"/>
  <c r="GV29" i="72"/>
  <c r="GY62" i="72" s="1"/>
  <c r="GU64" i="72"/>
  <c r="GU68" i="72"/>
  <c r="GU72" i="72"/>
  <c r="GU75" i="72"/>
  <c r="GU80" i="72"/>
  <c r="GU76" i="72"/>
  <c r="GU62" i="72"/>
  <c r="GU66" i="72"/>
  <c r="GU69" i="72"/>
  <c r="GU73" i="72"/>
  <c r="GU77" i="72"/>
  <c r="GU70" i="72"/>
  <c r="GU78" i="72"/>
  <c r="GU65" i="72"/>
  <c r="GU71" i="72"/>
  <c r="GU63" i="72"/>
  <c r="GU67" i="72"/>
  <c r="GU74" i="72"/>
  <c r="GU60" i="72"/>
  <c r="GU79" i="72"/>
  <c r="DM119" i="72"/>
  <c r="DK120" i="72"/>
  <c r="DM120" i="72" s="1"/>
  <c r="DI117" i="72"/>
  <c r="DG118" i="72"/>
  <c r="DI118" i="72" s="1"/>
  <c r="DE115" i="72"/>
  <c r="DC116" i="72"/>
  <c r="DE116" i="72" s="1"/>
  <c r="DA115" i="72"/>
  <c r="CY116" i="72"/>
  <c r="DA116" i="72" s="1"/>
  <c r="AA109" i="72"/>
  <c r="CW123" i="72"/>
  <c r="CU124" i="72"/>
  <c r="CW124" i="72" s="1"/>
  <c r="CU125" i="72" s="1"/>
  <c r="AQ112" i="72"/>
  <c r="AS112" i="72" s="1"/>
  <c r="AQ113" i="72" s="1"/>
  <c r="AS111" i="72"/>
  <c r="BY115" i="72"/>
  <c r="BW116" i="72"/>
  <c r="BY116" i="72" s="1"/>
  <c r="BW117" i="72" s="1"/>
  <c r="BG76" i="72"/>
  <c r="BI76" i="72" s="1"/>
  <c r="BJ76" i="72" s="1"/>
  <c r="BI75" i="72"/>
  <c r="BJ75" i="72" s="1"/>
  <c r="S101" i="72"/>
  <c r="CA116" i="72"/>
  <c r="CC116" i="72" s="1"/>
  <c r="CA117" i="72" s="1"/>
  <c r="CC115" i="72"/>
  <c r="CQ122" i="72"/>
  <c r="CS122" i="72" s="1"/>
  <c r="CQ123" i="72" s="1"/>
  <c r="CS121" i="72"/>
  <c r="AU75" i="72"/>
  <c r="AX74" i="72"/>
  <c r="BS114" i="72"/>
  <c r="BU114" i="72" s="1"/>
  <c r="BS115" i="72" s="1"/>
  <c r="BU113" i="72"/>
  <c r="CI118" i="72"/>
  <c r="CK118" i="72" s="1"/>
  <c r="CI119" i="72" s="1"/>
  <c r="CK117" i="72"/>
  <c r="C101" i="72"/>
  <c r="AI113" i="72"/>
  <c r="K101" i="72"/>
  <c r="CO123" i="72"/>
  <c r="CM124" i="72"/>
  <c r="CO124" i="72" s="1"/>
  <c r="CM125" i="72" s="1"/>
  <c r="CG115" i="72"/>
  <c r="CE116" i="72"/>
  <c r="CG116" i="72" s="1"/>
  <c r="CE117" i="72" s="1"/>
  <c r="AY75" i="72"/>
  <c r="BB74" i="72"/>
  <c r="AE108" i="72"/>
  <c r="AG108" i="72" s="1"/>
  <c r="AG107" i="72"/>
  <c r="Q105" i="72"/>
  <c r="O106" i="72"/>
  <c r="Q106" i="72" s="1"/>
  <c r="W106" i="72"/>
  <c r="Y106" i="72" s="1"/>
  <c r="Y105" i="72"/>
  <c r="AM114" i="72"/>
  <c r="AO114" i="72" s="1"/>
  <c r="AO113" i="72"/>
  <c r="G102" i="72"/>
  <c r="I102" i="72" s="1"/>
  <c r="I101" i="72"/>
  <c r="HL29" i="72" l="1"/>
  <c r="HP28" i="72"/>
  <c r="HO69" i="72"/>
  <c r="HO70" i="72"/>
  <c r="HO72" i="72"/>
  <c r="HO73" i="72"/>
  <c r="HO74" i="72"/>
  <c r="HO75" i="72"/>
  <c r="HO76" i="72"/>
  <c r="HO77" i="72"/>
  <c r="HO78" i="72"/>
  <c r="HO80" i="72"/>
  <c r="HO81" i="72"/>
  <c r="HO82" i="72"/>
  <c r="HO83" i="72"/>
  <c r="HO84" i="72"/>
  <c r="HO85" i="72"/>
  <c r="HO86" i="72"/>
  <c r="HO87" i="72"/>
  <c r="HO88" i="72"/>
  <c r="HG66" i="72"/>
  <c r="HG67" i="72"/>
  <c r="HG68" i="72"/>
  <c r="HG69" i="72"/>
  <c r="HG70" i="72"/>
  <c r="HG71" i="72"/>
  <c r="HG72" i="72"/>
  <c r="HG73" i="72"/>
  <c r="HG74" i="72"/>
  <c r="HG75" i="72"/>
  <c r="HG76" i="72"/>
  <c r="HG77" i="72"/>
  <c r="HG78" i="72"/>
  <c r="HG79" i="72"/>
  <c r="HG80" i="72"/>
  <c r="HG81" i="72"/>
  <c r="HG82" i="72"/>
  <c r="HG84" i="72"/>
  <c r="HG83" i="72"/>
  <c r="HG85" i="72"/>
  <c r="HG86" i="72"/>
  <c r="HK65" i="72"/>
  <c r="HH29" i="72"/>
  <c r="EA145" i="72"/>
  <c r="DY141" i="72"/>
  <c r="DW142" i="72"/>
  <c r="DY142" i="72" s="1"/>
  <c r="DU143" i="72"/>
  <c r="DS144" i="72"/>
  <c r="DU144" i="72" s="1"/>
  <c r="HC64" i="72"/>
  <c r="HC65" i="72"/>
  <c r="HC68" i="72"/>
  <c r="HC66" i="72"/>
  <c r="HC67" i="72"/>
  <c r="HC69" i="72"/>
  <c r="HC70" i="72"/>
  <c r="HC71" i="72"/>
  <c r="HC72" i="72"/>
  <c r="HC73" i="72"/>
  <c r="HC74" i="72"/>
  <c r="HC75" i="72"/>
  <c r="HC76" i="72"/>
  <c r="HC77" i="72"/>
  <c r="HC78" i="72"/>
  <c r="HC79" i="72"/>
  <c r="HC80" i="72"/>
  <c r="HC81" i="72"/>
  <c r="HC82" i="72"/>
  <c r="HC84" i="72"/>
  <c r="HC83" i="72"/>
  <c r="O71" i="55"/>
  <c r="Q71" i="55" s="1"/>
  <c r="R71" i="55" s="1"/>
  <c r="Q70" i="55"/>
  <c r="R70" i="55" s="1"/>
  <c r="E68" i="55"/>
  <c r="F68" i="55" s="1"/>
  <c r="AM68" i="55" s="1"/>
  <c r="AO68" i="55" s="1"/>
  <c r="C69" i="55"/>
  <c r="E69" i="55" s="1"/>
  <c r="A68" i="64"/>
  <c r="GY70" i="72"/>
  <c r="GY77" i="72"/>
  <c r="GY75" i="72"/>
  <c r="GY76" i="72"/>
  <c r="GY73" i="72"/>
  <c r="GY74" i="72"/>
  <c r="GY65" i="72"/>
  <c r="GY64" i="72"/>
  <c r="GY63" i="72"/>
  <c r="GY82" i="72"/>
  <c r="GY66" i="72"/>
  <c r="GY72" i="72"/>
  <c r="GY80" i="72"/>
  <c r="GY78" i="72"/>
  <c r="GY69" i="72"/>
  <c r="GY68" i="72"/>
  <c r="GY67" i="72"/>
  <c r="GY81" i="72"/>
  <c r="GY79" i="72"/>
  <c r="GY71" i="72"/>
  <c r="DK121" i="72"/>
  <c r="DG119" i="72"/>
  <c r="DC117" i="72"/>
  <c r="CY117" i="72"/>
  <c r="O107" i="72"/>
  <c r="CO125" i="72"/>
  <c r="CM126" i="72"/>
  <c r="CO126" i="72" s="1"/>
  <c r="CM127" i="72" s="1"/>
  <c r="AM115" i="72"/>
  <c r="AY76" i="72"/>
  <c r="BA76" i="72" s="1"/>
  <c r="BB76" i="72" s="1"/>
  <c r="BA75" i="72"/>
  <c r="BB75" i="72" s="1"/>
  <c r="AK113" i="72"/>
  <c r="AI114" i="72"/>
  <c r="AK114" i="72" s="1"/>
  <c r="CI120" i="72"/>
  <c r="CK120" i="72" s="1"/>
  <c r="CI121" i="72" s="1"/>
  <c r="CK119" i="72"/>
  <c r="AU76" i="72"/>
  <c r="AW76" i="72" s="1"/>
  <c r="AX76" i="72" s="1"/>
  <c r="AW75" i="72"/>
  <c r="AX75" i="72" s="1"/>
  <c r="CA118" i="72"/>
  <c r="CC118" i="72" s="1"/>
  <c r="CA119" i="72" s="1"/>
  <c r="CC117" i="72"/>
  <c r="AS113" i="72"/>
  <c r="AQ114" i="72"/>
  <c r="AS114" i="72" s="1"/>
  <c r="AC109" i="72"/>
  <c r="AA110" i="72"/>
  <c r="AC110" i="72" s="1"/>
  <c r="CG117" i="72"/>
  <c r="CE118" i="72"/>
  <c r="CG118" i="72" s="1"/>
  <c r="CE119" i="72" s="1"/>
  <c r="BY117" i="72"/>
  <c r="BW118" i="72"/>
  <c r="BY118" i="72" s="1"/>
  <c r="BW119" i="72" s="1"/>
  <c r="CW125" i="72"/>
  <c r="CU126" i="72"/>
  <c r="CW126" i="72" s="1"/>
  <c r="CU127" i="72" s="1"/>
  <c r="G103" i="72"/>
  <c r="W107" i="72"/>
  <c r="AE109" i="72"/>
  <c r="M101" i="72"/>
  <c r="K102" i="72"/>
  <c r="M102" i="72" s="1"/>
  <c r="E101" i="72"/>
  <c r="C102" i="72"/>
  <c r="E102" i="72" s="1"/>
  <c r="BS116" i="72"/>
  <c r="BU116" i="72" s="1"/>
  <c r="BS117" i="72" s="1"/>
  <c r="BU115" i="72"/>
  <c r="CQ124" i="72"/>
  <c r="CS124" i="72" s="1"/>
  <c r="CQ125" i="72" s="1"/>
  <c r="CS123" i="72"/>
  <c r="U101" i="72"/>
  <c r="S102" i="72"/>
  <c r="U102" i="72" s="1"/>
  <c r="HO71" i="72" l="1"/>
  <c r="HO68" i="72"/>
  <c r="HO79" i="72"/>
  <c r="HP29" i="72"/>
  <c r="HS69" i="72"/>
  <c r="HK68" i="72"/>
  <c r="HK67" i="72"/>
  <c r="HK66" i="72"/>
  <c r="HK70" i="72"/>
  <c r="HK69" i="72"/>
  <c r="HK71" i="72"/>
  <c r="HK72" i="72"/>
  <c r="HK73" i="72"/>
  <c r="HK74" i="72"/>
  <c r="HK75" i="72"/>
  <c r="HK76" i="72"/>
  <c r="HK77" i="72"/>
  <c r="HK78" i="72"/>
  <c r="HK79" i="72"/>
  <c r="HK80" i="72"/>
  <c r="HK81" i="72"/>
  <c r="HK82" i="72"/>
  <c r="HK83" i="72"/>
  <c r="HK84" i="72"/>
  <c r="HK86" i="72"/>
  <c r="HK85" i="72"/>
  <c r="EA146" i="72"/>
  <c r="EC146" i="72" s="1"/>
  <c r="EC145" i="72"/>
  <c r="DW143" i="72"/>
  <c r="DS145" i="72"/>
  <c r="C70" i="55"/>
  <c r="E70" i="55" s="1"/>
  <c r="F70" i="55" s="1"/>
  <c r="AM70" i="55" s="1"/>
  <c r="AO70" i="55" s="1"/>
  <c r="F69" i="55"/>
  <c r="AM69" i="55" s="1"/>
  <c r="AN69" i="55" s="1"/>
  <c r="F73" i="64"/>
  <c r="DM121" i="72"/>
  <c r="DK122" i="72"/>
  <c r="DM122" i="72" s="1"/>
  <c r="DI119" i="72"/>
  <c r="DG120" i="72"/>
  <c r="DI120" i="72" s="1"/>
  <c r="DE117" i="72"/>
  <c r="DC118" i="72"/>
  <c r="DE118" i="72" s="1"/>
  <c r="DA117" i="72"/>
  <c r="CY118" i="72"/>
  <c r="DA118" i="72" s="1"/>
  <c r="S103" i="72"/>
  <c r="CU128" i="72"/>
  <c r="CW128" i="72" s="1"/>
  <c r="CU129" i="72" s="1"/>
  <c r="CW127" i="72"/>
  <c r="CG119" i="72"/>
  <c r="CE120" i="72"/>
  <c r="CG120" i="72" s="1"/>
  <c r="CE121" i="72" s="1"/>
  <c r="AQ115" i="72"/>
  <c r="AI115" i="72"/>
  <c r="C103" i="72"/>
  <c r="BY119" i="72"/>
  <c r="BW120" i="72"/>
  <c r="BY120" i="72" s="1"/>
  <c r="AA111" i="72"/>
  <c r="CO127" i="72"/>
  <c r="CM128" i="72"/>
  <c r="CO128" i="72" s="1"/>
  <c r="CM129" i="72" s="1"/>
  <c r="CQ126" i="72"/>
  <c r="CS126" i="72" s="1"/>
  <c r="CQ127" i="72" s="1"/>
  <c r="CS125" i="72"/>
  <c r="AE110" i="72"/>
  <c r="AG110" i="72" s="1"/>
  <c r="AG109" i="72"/>
  <c r="G104" i="72"/>
  <c r="I104" i="72" s="1"/>
  <c r="I103" i="72"/>
  <c r="CA120" i="72"/>
  <c r="CC120" i="72" s="1"/>
  <c r="CA121" i="72" s="1"/>
  <c r="CC119" i="72"/>
  <c r="CI122" i="72"/>
  <c r="CK122" i="72" s="1"/>
  <c r="CI123" i="72" s="1"/>
  <c r="CK121" i="72"/>
  <c r="K103" i="72"/>
  <c r="BS118" i="72"/>
  <c r="BU118" i="72" s="1"/>
  <c r="BU117" i="72"/>
  <c r="Y107" i="72"/>
  <c r="W108" i="72"/>
  <c r="Y108" i="72" s="1"/>
  <c r="AM116" i="72"/>
  <c r="AO116" i="72" s="1"/>
  <c r="AO115" i="72"/>
  <c r="Q107" i="72"/>
  <c r="O108" i="72"/>
  <c r="Q108" i="72" s="1"/>
  <c r="HS70" i="72" l="1"/>
  <c r="HS71" i="72"/>
  <c r="HT71" i="72" s="1"/>
  <c r="HS72" i="72"/>
  <c r="HS73" i="72"/>
  <c r="HS74" i="72"/>
  <c r="HS75" i="72"/>
  <c r="HS76" i="72"/>
  <c r="HS77" i="72"/>
  <c r="HS78" i="72"/>
  <c r="HS79" i="72"/>
  <c r="HS80" i="72"/>
  <c r="HS81" i="72"/>
  <c r="HS82" i="72"/>
  <c r="HS83" i="72"/>
  <c r="HS84" i="72"/>
  <c r="HS85" i="72"/>
  <c r="HS86" i="72"/>
  <c r="HS87" i="72"/>
  <c r="HS88" i="72"/>
  <c r="HS89" i="72"/>
  <c r="HS90" i="72"/>
  <c r="EA147" i="72"/>
  <c r="DY143" i="72"/>
  <c r="DW144" i="72"/>
  <c r="DY144" i="72" s="1"/>
  <c r="DS146" i="72"/>
  <c r="DU146" i="72" s="1"/>
  <c r="DU145" i="72"/>
  <c r="A72" i="64"/>
  <c r="DK123" i="72"/>
  <c r="DG121" i="72"/>
  <c r="DC119" i="72"/>
  <c r="CY119" i="72"/>
  <c r="AM117" i="72"/>
  <c r="BS119" i="72"/>
  <c r="CI124" i="72"/>
  <c r="CK124" i="72" s="1"/>
  <c r="CI125" i="72" s="1"/>
  <c r="CK123" i="72"/>
  <c r="G105" i="72"/>
  <c r="CS127" i="72"/>
  <c r="CQ128" i="72"/>
  <c r="CS128" i="72" s="1"/>
  <c r="CQ129" i="72" s="1"/>
  <c r="O109" i="72"/>
  <c r="W109" i="72"/>
  <c r="AC111" i="72"/>
  <c r="AA112" i="72"/>
  <c r="AC112" i="72" s="1"/>
  <c r="C104" i="72"/>
  <c r="E104" i="72" s="1"/>
  <c r="E103" i="72"/>
  <c r="AS115" i="72"/>
  <c r="AQ116" i="72"/>
  <c r="AS116" i="72" s="1"/>
  <c r="CW129" i="72"/>
  <c r="CU130" i="72"/>
  <c r="CW130" i="72" s="1"/>
  <c r="CU131" i="72" s="1"/>
  <c r="K104" i="72"/>
  <c r="M104" i="72" s="1"/>
  <c r="M103" i="72"/>
  <c r="CA122" i="72"/>
  <c r="CC122" i="72" s="1"/>
  <c r="CC121" i="72"/>
  <c r="AE111" i="72"/>
  <c r="CO129" i="72"/>
  <c r="CM130" i="72"/>
  <c r="CO130" i="72" s="1"/>
  <c r="CM131" i="72" s="1"/>
  <c r="BW121" i="72"/>
  <c r="CG121" i="72"/>
  <c r="CE122" i="72"/>
  <c r="CG122" i="72" s="1"/>
  <c r="AK115" i="72"/>
  <c r="AI116" i="72"/>
  <c r="AK116" i="72" s="1"/>
  <c r="U103" i="72"/>
  <c r="S104" i="72"/>
  <c r="U104" i="72" s="1"/>
  <c r="D18" i="71" l="1"/>
  <c r="D21" i="71" s="1"/>
  <c r="EA148" i="72"/>
  <c r="EC148" i="72" s="1"/>
  <c r="EC147" i="72"/>
  <c r="DW145" i="72"/>
  <c r="DS147" i="72"/>
  <c r="A146" i="65"/>
  <c r="A73" i="64"/>
  <c r="DM123" i="72"/>
  <c r="DK124" i="72"/>
  <c r="DM124" i="72" s="1"/>
  <c r="DI121" i="72"/>
  <c r="DG122" i="72"/>
  <c r="DI122" i="72" s="1"/>
  <c r="DE119" i="72"/>
  <c r="DC120" i="72"/>
  <c r="DE120" i="72" s="1"/>
  <c r="DA119" i="72"/>
  <c r="CY120" i="72"/>
  <c r="DA120" i="72" s="1"/>
  <c r="AI117" i="72"/>
  <c r="AQ117" i="72"/>
  <c r="AA113" i="72"/>
  <c r="BY121" i="72"/>
  <c r="BW122" i="72"/>
  <c r="BY122" i="72" s="1"/>
  <c r="AE112" i="72"/>
  <c r="AG112" i="72" s="1"/>
  <c r="AG111" i="72"/>
  <c r="K105" i="72"/>
  <c r="O110" i="72"/>
  <c r="Q110" i="72" s="1"/>
  <c r="Q109" i="72"/>
  <c r="G106" i="72"/>
  <c r="I106" i="72" s="1"/>
  <c r="I105" i="72"/>
  <c r="BS120" i="72"/>
  <c r="BU120" i="72" s="1"/>
  <c r="BU119" i="72"/>
  <c r="S105" i="72"/>
  <c r="CE123" i="72"/>
  <c r="CM132" i="72"/>
  <c r="CO132" i="72" s="1"/>
  <c r="CM133" i="72" s="1"/>
  <c r="CO131" i="72"/>
  <c r="CU132" i="72"/>
  <c r="CW132" i="72" s="1"/>
  <c r="CU133" i="72" s="1"/>
  <c r="CW131" i="72"/>
  <c r="CQ130" i="72"/>
  <c r="CS130" i="72" s="1"/>
  <c r="CQ131" i="72" s="1"/>
  <c r="CS129" i="72"/>
  <c r="CA123" i="72"/>
  <c r="C105" i="72"/>
  <c r="W110" i="72"/>
  <c r="Y110" i="72" s="1"/>
  <c r="Y109" i="72"/>
  <c r="CI126" i="72"/>
  <c r="CK126" i="72" s="1"/>
  <c r="CI127" i="72" s="1"/>
  <c r="CK125" i="72"/>
  <c r="AM118" i="72"/>
  <c r="AO118" i="72" s="1"/>
  <c r="AO117" i="72"/>
  <c r="D44" i="71" l="1"/>
  <c r="D48" i="71" s="1"/>
  <c r="D23" i="71"/>
  <c r="H281" i="48" s="1"/>
  <c r="EA149" i="72"/>
  <c r="DY145" i="72"/>
  <c r="DW146" i="72"/>
  <c r="DY146" i="72" s="1"/>
  <c r="DS148" i="72"/>
  <c r="DU148" i="72" s="1"/>
  <c r="DU147" i="72"/>
  <c r="DK125" i="72"/>
  <c r="DG123" i="72"/>
  <c r="DC121" i="72"/>
  <c r="CY121" i="72"/>
  <c r="BW123" i="72"/>
  <c r="CI128" i="72"/>
  <c r="CK128" i="72" s="1"/>
  <c r="CK127" i="72"/>
  <c r="E105" i="72"/>
  <c r="C106" i="72"/>
  <c r="E106" i="72" s="1"/>
  <c r="CS131" i="72"/>
  <c r="CQ132" i="72"/>
  <c r="CS132" i="72" s="1"/>
  <c r="CQ133" i="72" s="1"/>
  <c r="CO133" i="72"/>
  <c r="CM134" i="72"/>
  <c r="CO134" i="72" s="1"/>
  <c r="CM135" i="72" s="1"/>
  <c r="U105" i="72"/>
  <c r="S106" i="72"/>
  <c r="U106" i="72" s="1"/>
  <c r="G107" i="72"/>
  <c r="M105" i="72"/>
  <c r="K106" i="72"/>
  <c r="M106" i="72" s="1"/>
  <c r="AS117" i="72"/>
  <c r="AQ118" i="72"/>
  <c r="AS118" i="72" s="1"/>
  <c r="AM119" i="72"/>
  <c r="W111" i="72"/>
  <c r="CA124" i="72"/>
  <c r="CC124" i="72" s="1"/>
  <c r="CC123" i="72"/>
  <c r="CU134" i="72"/>
  <c r="CW134" i="72" s="1"/>
  <c r="CU135" i="72" s="1"/>
  <c r="CW133" i="72"/>
  <c r="CG123" i="72"/>
  <c r="CE124" i="72"/>
  <c r="CG124" i="72" s="1"/>
  <c r="BS121" i="72"/>
  <c r="O111" i="72"/>
  <c r="AE113" i="72"/>
  <c r="AC113" i="72"/>
  <c r="AA114" i="72"/>
  <c r="AC114" i="72" s="1"/>
  <c r="AK117" i="72"/>
  <c r="AI118" i="72"/>
  <c r="AK118" i="72" s="1"/>
  <c r="EA150" i="72" l="1"/>
  <c r="EC150" i="72" s="1"/>
  <c r="EC149" i="72"/>
  <c r="DW147" i="72"/>
  <c r="DS149" i="72"/>
  <c r="DM125" i="72"/>
  <c r="DK126" i="72"/>
  <c r="DM126" i="72" s="1"/>
  <c r="DI123" i="72"/>
  <c r="DG124" i="72"/>
  <c r="DI124" i="72" s="1"/>
  <c r="DE121" i="72"/>
  <c r="DC122" i="72"/>
  <c r="DE122" i="72" s="1"/>
  <c r="DA121" i="72"/>
  <c r="CY122" i="72"/>
  <c r="DA122" i="72" s="1"/>
  <c r="AA115" i="72"/>
  <c r="CE125" i="72"/>
  <c r="S107" i="72"/>
  <c r="Q111" i="72"/>
  <c r="O112" i="72"/>
  <c r="Q112" i="72" s="1"/>
  <c r="CA125" i="72"/>
  <c r="AM120" i="72"/>
  <c r="AO120" i="72" s="1"/>
  <c r="AO119" i="72"/>
  <c r="CI129" i="72"/>
  <c r="AI119" i="72"/>
  <c r="AQ119" i="72"/>
  <c r="CO135" i="72"/>
  <c r="CM136" i="72"/>
  <c r="CO136" i="72" s="1"/>
  <c r="C107" i="72"/>
  <c r="K107" i="72"/>
  <c r="CS133" i="72"/>
  <c r="CQ134" i="72"/>
  <c r="CS134" i="72" s="1"/>
  <c r="CQ135" i="72" s="1"/>
  <c r="AG113" i="72"/>
  <c r="AE114" i="72"/>
  <c r="AG114" i="72" s="1"/>
  <c r="BS122" i="72"/>
  <c r="BU122" i="72" s="1"/>
  <c r="BU121" i="72"/>
  <c r="CW135" i="72"/>
  <c r="CU136" i="72"/>
  <c r="CW136" i="72" s="1"/>
  <c r="CU137" i="72" s="1"/>
  <c r="Y111" i="72"/>
  <c r="W112" i="72"/>
  <c r="Y112" i="72" s="1"/>
  <c r="I107" i="72"/>
  <c r="G108" i="72"/>
  <c r="I108" i="72" s="1"/>
  <c r="BY123" i="72"/>
  <c r="BW124" i="72"/>
  <c r="BY124" i="72" s="1"/>
  <c r="EA151" i="72" l="1"/>
  <c r="DY147" i="72"/>
  <c r="DW148" i="72"/>
  <c r="DY148" i="72" s="1"/>
  <c r="DS150" i="72"/>
  <c r="DU150" i="72" s="1"/>
  <c r="DU149" i="72"/>
  <c r="DK127" i="72"/>
  <c r="DG125" i="72"/>
  <c r="DC123" i="72"/>
  <c r="CY123" i="72"/>
  <c r="CW137" i="72"/>
  <c r="CU138" i="72"/>
  <c r="CW138" i="72" s="1"/>
  <c r="CU139" i="72" s="1"/>
  <c r="AE115" i="72"/>
  <c r="O113" i="72"/>
  <c r="K108" i="72"/>
  <c r="M108" i="72" s="1"/>
  <c r="M107" i="72"/>
  <c r="AK119" i="72"/>
  <c r="AI120" i="72"/>
  <c r="AK120" i="72" s="1"/>
  <c r="AM121" i="72"/>
  <c r="CG125" i="72"/>
  <c r="CE126" i="72"/>
  <c r="CG126" i="72" s="1"/>
  <c r="BW125" i="72"/>
  <c r="W113" i="72"/>
  <c r="CQ136" i="72"/>
  <c r="CS136" i="72" s="1"/>
  <c r="CS135" i="72"/>
  <c r="G109" i="72"/>
  <c r="CM137" i="72"/>
  <c r="BS123" i="72"/>
  <c r="E107" i="72"/>
  <c r="C108" i="72"/>
  <c r="E108" i="72" s="1"/>
  <c r="AS119" i="72"/>
  <c r="AQ120" i="72"/>
  <c r="AS120" i="72" s="1"/>
  <c r="CK129" i="72"/>
  <c r="CI130" i="72"/>
  <c r="CK130" i="72" s="1"/>
  <c r="CA126" i="72"/>
  <c r="CC126" i="72" s="1"/>
  <c r="CC125" i="72"/>
  <c r="U107" i="72"/>
  <c r="S108" i="72"/>
  <c r="U108" i="72" s="1"/>
  <c r="AC115" i="72"/>
  <c r="AA116" i="72"/>
  <c r="AC116" i="72" s="1"/>
  <c r="EA152" i="72" l="1"/>
  <c r="EC152" i="72" s="1"/>
  <c r="EC151" i="72"/>
  <c r="DW149" i="72"/>
  <c r="DS151" i="72"/>
  <c r="DM127" i="72"/>
  <c r="DK128" i="72"/>
  <c r="DM128" i="72" s="1"/>
  <c r="DI125" i="72"/>
  <c r="DG126" i="72"/>
  <c r="DI126" i="72" s="1"/>
  <c r="DE123" i="72"/>
  <c r="DC124" i="72"/>
  <c r="DE124" i="72" s="1"/>
  <c r="DA123" i="72"/>
  <c r="CY124" i="72"/>
  <c r="DA124" i="72" s="1"/>
  <c r="BS124" i="72"/>
  <c r="BU124" i="72" s="1"/>
  <c r="BU123" i="72"/>
  <c r="CQ137" i="72"/>
  <c r="BY125" i="72"/>
  <c r="BW126" i="72"/>
  <c r="BY126" i="72" s="1"/>
  <c r="CE127" i="72"/>
  <c r="AI121" i="72"/>
  <c r="S109" i="72"/>
  <c r="CI131" i="72"/>
  <c r="C109" i="72"/>
  <c r="AE116" i="72"/>
  <c r="AG116" i="72" s="1"/>
  <c r="AG115" i="72"/>
  <c r="CO137" i="72"/>
  <c r="CM138" i="72"/>
  <c r="CO138" i="72" s="1"/>
  <c r="W114" i="72"/>
  <c r="Y114" i="72" s="1"/>
  <c r="Y113" i="72"/>
  <c r="CU140" i="72"/>
  <c r="CW140" i="72" s="1"/>
  <c r="CW139" i="72"/>
  <c r="CA127" i="72"/>
  <c r="G110" i="72"/>
  <c r="I110" i="72" s="1"/>
  <c r="I109" i="72"/>
  <c r="AA117" i="72"/>
  <c r="AQ121" i="72"/>
  <c r="AM122" i="72"/>
  <c r="AO122" i="72" s="1"/>
  <c r="AO121" i="72"/>
  <c r="K109" i="72"/>
  <c r="Q113" i="72"/>
  <c r="O114" i="72"/>
  <c r="Q114" i="72" s="1"/>
  <c r="DY149" i="72" l="1"/>
  <c r="DW150" i="72"/>
  <c r="DY150" i="72" s="1"/>
  <c r="DS152" i="72"/>
  <c r="DU152" i="72" s="1"/>
  <c r="DU151" i="72"/>
  <c r="DK129" i="72"/>
  <c r="DG127" i="72"/>
  <c r="DC125" i="72"/>
  <c r="CY125" i="72"/>
  <c r="E109" i="72"/>
  <c r="C110" i="72"/>
  <c r="E110" i="72" s="1"/>
  <c r="S110" i="72"/>
  <c r="U110" i="72" s="1"/>
  <c r="U109" i="72"/>
  <c r="CG127" i="72"/>
  <c r="CE128" i="72"/>
  <c r="CG128" i="72" s="1"/>
  <c r="CQ138" i="72"/>
  <c r="CS138" i="72" s="1"/>
  <c r="CS137" i="72"/>
  <c r="K110" i="72"/>
  <c r="M110" i="72" s="1"/>
  <c r="M109" i="72"/>
  <c r="AS121" i="72"/>
  <c r="AQ122" i="72"/>
  <c r="AS122" i="72" s="1"/>
  <c r="CA128" i="72"/>
  <c r="CC128" i="72" s="1"/>
  <c r="CC127" i="72"/>
  <c r="W115" i="72"/>
  <c r="BW127" i="72"/>
  <c r="O115" i="72"/>
  <c r="CM139" i="72"/>
  <c r="AE117" i="72"/>
  <c r="CK131" i="72"/>
  <c r="CI132" i="72"/>
  <c r="CK132" i="72" s="1"/>
  <c r="AK121" i="72"/>
  <c r="AI122" i="72"/>
  <c r="AK122" i="72" s="1"/>
  <c r="BS125" i="72"/>
  <c r="AM123" i="72"/>
  <c r="AC117" i="72"/>
  <c r="AA118" i="72"/>
  <c r="AC118" i="72" s="1"/>
  <c r="G111" i="72"/>
  <c r="CU141" i="72"/>
  <c r="DW151" i="72" l="1"/>
  <c r="DM129" i="72"/>
  <c r="DK130" i="72"/>
  <c r="DM130" i="72" s="1"/>
  <c r="DI127" i="72"/>
  <c r="DG128" i="72"/>
  <c r="DI128" i="72" s="1"/>
  <c r="DE125" i="72"/>
  <c r="DC126" i="72"/>
  <c r="DE126" i="72" s="1"/>
  <c r="DA125" i="72"/>
  <c r="CY126" i="72"/>
  <c r="DA126" i="72" s="1"/>
  <c r="G112" i="72"/>
  <c r="I112" i="72" s="1"/>
  <c r="I111" i="72"/>
  <c r="AI123" i="72"/>
  <c r="CE129" i="72"/>
  <c r="CW141" i="72"/>
  <c r="CU142" i="72"/>
  <c r="CW142" i="72" s="1"/>
  <c r="CI133" i="72"/>
  <c r="AQ123" i="72"/>
  <c r="BU125" i="72"/>
  <c r="BS126" i="72"/>
  <c r="BU126" i="72" s="1"/>
  <c r="CO139" i="72"/>
  <c r="CM140" i="72"/>
  <c r="CO140" i="72" s="1"/>
  <c r="Q115" i="72"/>
  <c r="O116" i="72"/>
  <c r="Q116" i="72" s="1"/>
  <c r="W116" i="72"/>
  <c r="Y116" i="72" s="1"/>
  <c r="Y115" i="72"/>
  <c r="CQ139" i="72"/>
  <c r="S111" i="72"/>
  <c r="AM124" i="72"/>
  <c r="AO124" i="72" s="1"/>
  <c r="AO123" i="72"/>
  <c r="C111" i="72"/>
  <c r="AA119" i="72"/>
  <c r="AE118" i="72"/>
  <c r="AG118" i="72" s="1"/>
  <c r="AG117" i="72"/>
  <c r="BY127" i="72"/>
  <c r="BW128" i="72"/>
  <c r="BY128" i="72" s="1"/>
  <c r="CA129" i="72"/>
  <c r="K111" i="72"/>
  <c r="DY151" i="72" l="1"/>
  <c r="DW152" i="72"/>
  <c r="DY152" i="72" s="1"/>
  <c r="DK131" i="72"/>
  <c r="DG129" i="72"/>
  <c r="DC127" i="72"/>
  <c r="CY127" i="72"/>
  <c r="AC119" i="72"/>
  <c r="AA120" i="72"/>
  <c r="AC120" i="72" s="1"/>
  <c r="CU143" i="72"/>
  <c r="AM125" i="72"/>
  <c r="CS139" i="72"/>
  <c r="CQ140" i="72"/>
  <c r="CS140" i="72" s="1"/>
  <c r="AK123" i="72"/>
  <c r="AI124" i="72"/>
  <c r="AK124" i="72" s="1"/>
  <c r="CA130" i="72"/>
  <c r="CC130" i="72" s="1"/>
  <c r="CC129" i="72"/>
  <c r="AE119" i="72"/>
  <c r="CM141" i="72"/>
  <c r="K112" i="72"/>
  <c r="M112" i="72" s="1"/>
  <c r="M111" i="72"/>
  <c r="O117" i="72"/>
  <c r="BS127" i="72"/>
  <c r="AS123" i="72"/>
  <c r="AQ124" i="72"/>
  <c r="AS124" i="72" s="1"/>
  <c r="BW129" i="72"/>
  <c r="C112" i="72"/>
  <c r="E112" i="72" s="1"/>
  <c r="E111" i="72"/>
  <c r="U111" i="72"/>
  <c r="S112" i="72"/>
  <c r="U112" i="72" s="1"/>
  <c r="W117" i="72"/>
  <c r="CI134" i="72"/>
  <c r="CK134" i="72" s="1"/>
  <c r="CK133" i="72"/>
  <c r="CG129" i="72"/>
  <c r="CE130" i="72"/>
  <c r="CG130" i="72" s="1"/>
  <c r="G113" i="72"/>
  <c r="DM131" i="72" l="1"/>
  <c r="DK132" i="72"/>
  <c r="DM132" i="72" s="1"/>
  <c r="DI129" i="72"/>
  <c r="DG130" i="72"/>
  <c r="DI130" i="72" s="1"/>
  <c r="DE127" i="72"/>
  <c r="DC128" i="72"/>
  <c r="DE128" i="72" s="1"/>
  <c r="DA127" i="72"/>
  <c r="CY128" i="72"/>
  <c r="DA128" i="72" s="1"/>
  <c r="C113" i="72"/>
  <c r="Q117" i="72"/>
  <c r="O118" i="72"/>
  <c r="Q118" i="72" s="1"/>
  <c r="AA121" i="72"/>
  <c r="G114" i="72"/>
  <c r="I114" i="72" s="1"/>
  <c r="I113" i="72"/>
  <c r="CI135" i="72"/>
  <c r="BW130" i="72"/>
  <c r="BY130" i="72" s="1"/>
  <c r="BY129" i="72"/>
  <c r="BS128" i="72"/>
  <c r="BU128" i="72" s="1"/>
  <c r="BU127" i="72"/>
  <c r="K113" i="72"/>
  <c r="AI125" i="72"/>
  <c r="CQ141" i="72"/>
  <c r="CE131" i="72"/>
  <c r="AQ125" i="72"/>
  <c r="AE120" i="72"/>
  <c r="AG120" i="72" s="1"/>
  <c r="AG119" i="72"/>
  <c r="CU144" i="72"/>
  <c r="CW144" i="72" s="1"/>
  <c r="CW143" i="72"/>
  <c r="W118" i="72"/>
  <c r="Y118" i="72" s="1"/>
  <c r="Y117" i="72"/>
  <c r="S113" i="72"/>
  <c r="CO141" i="72"/>
  <c r="CM142" i="72"/>
  <c r="CO142" i="72" s="1"/>
  <c r="CA131" i="72"/>
  <c r="AM126" i="72"/>
  <c r="AO126" i="72" s="1"/>
  <c r="AO125" i="72"/>
  <c r="DK133" i="72" l="1"/>
  <c r="DG131" i="72"/>
  <c r="DC129" i="72"/>
  <c r="CY129" i="72"/>
  <c r="AE121" i="72"/>
  <c r="CQ142" i="72"/>
  <c r="CS142" i="72" s="1"/>
  <c r="CS141" i="72"/>
  <c r="BW131" i="72"/>
  <c r="G115" i="72"/>
  <c r="CE132" i="72"/>
  <c r="CG132" i="72" s="1"/>
  <c r="CG131" i="72"/>
  <c r="CC131" i="72"/>
  <c r="CA132" i="72"/>
  <c r="CC132" i="72" s="1"/>
  <c r="U113" i="72"/>
  <c r="S114" i="72"/>
  <c r="U114" i="72" s="1"/>
  <c r="CU145" i="72"/>
  <c r="AK125" i="72"/>
  <c r="AI126" i="72"/>
  <c r="AK126" i="72" s="1"/>
  <c r="BS129" i="72"/>
  <c r="CI136" i="72"/>
  <c r="CK136" i="72" s="1"/>
  <c r="CK135" i="72"/>
  <c r="AM127" i="72"/>
  <c r="W119" i="72"/>
  <c r="M113" i="72"/>
  <c r="K114" i="72"/>
  <c r="M114" i="72" s="1"/>
  <c r="O119" i="72"/>
  <c r="CM143" i="72"/>
  <c r="AS125" i="72"/>
  <c r="AQ126" i="72"/>
  <c r="AS126" i="72" s="1"/>
  <c r="AC121" i="72"/>
  <c r="AA122" i="72"/>
  <c r="AC122" i="72" s="1"/>
  <c r="E113" i="72"/>
  <c r="C114" i="72"/>
  <c r="E114" i="72" s="1"/>
  <c r="DM133" i="72" l="1"/>
  <c r="DK134" i="72"/>
  <c r="DM134" i="72" s="1"/>
  <c r="DI131" i="72"/>
  <c r="DG132" i="72"/>
  <c r="DI132" i="72" s="1"/>
  <c r="DE129" i="72"/>
  <c r="DC130" i="72"/>
  <c r="DE130" i="72" s="1"/>
  <c r="DA129" i="72"/>
  <c r="CY130" i="72"/>
  <c r="DA130" i="72" s="1"/>
  <c r="AQ127" i="72"/>
  <c r="AA123" i="72"/>
  <c r="Q119" i="72"/>
  <c r="O120" i="72"/>
  <c r="Q120" i="72" s="1"/>
  <c r="W120" i="72"/>
  <c r="Y120" i="72" s="1"/>
  <c r="Y119" i="72"/>
  <c r="CI137" i="72"/>
  <c r="G116" i="72"/>
  <c r="I116" i="72" s="1"/>
  <c r="I115" i="72"/>
  <c r="CQ143" i="72"/>
  <c r="K115" i="72"/>
  <c r="CA133" i="72"/>
  <c r="CE133" i="72"/>
  <c r="C115" i="72"/>
  <c r="CO143" i="72"/>
  <c r="CM144" i="72"/>
  <c r="CO144" i="72" s="1"/>
  <c r="AM128" i="72"/>
  <c r="AO128" i="72" s="1"/>
  <c r="AO127" i="72"/>
  <c r="BU129" i="72"/>
  <c r="BS130" i="72"/>
  <c r="BU130" i="72" s="1"/>
  <c r="CW145" i="72"/>
  <c r="CU146" i="72"/>
  <c r="CW146" i="72" s="1"/>
  <c r="BY131" i="72"/>
  <c r="BW132" i="72"/>
  <c r="BY132" i="72" s="1"/>
  <c r="AE122" i="72"/>
  <c r="AG122" i="72" s="1"/>
  <c r="AG121" i="72"/>
  <c r="AI127" i="72"/>
  <c r="S115" i="72"/>
  <c r="DK135" i="72" l="1"/>
  <c r="DG133" i="72"/>
  <c r="DC131" i="72"/>
  <c r="CY131" i="72"/>
  <c r="BW133" i="72"/>
  <c r="U115" i="72"/>
  <c r="S116" i="72"/>
  <c r="U116" i="72" s="1"/>
  <c r="CU147" i="72"/>
  <c r="K116" i="72"/>
  <c r="M116" i="72" s="1"/>
  <c r="M115" i="72"/>
  <c r="AE123" i="72"/>
  <c r="AM129" i="72"/>
  <c r="E115" i="72"/>
  <c r="C116" i="72"/>
  <c r="E116" i="72" s="1"/>
  <c r="CA134" i="72"/>
  <c r="CC134" i="72" s="1"/>
  <c r="CC133" i="72"/>
  <c r="G117" i="72"/>
  <c r="W121" i="72"/>
  <c r="AC123" i="72"/>
  <c r="AA124" i="72"/>
  <c r="AC124" i="72" s="1"/>
  <c r="AK127" i="72"/>
  <c r="AI128" i="72"/>
  <c r="AK128" i="72" s="1"/>
  <c r="BS131" i="72"/>
  <c r="CM145" i="72"/>
  <c r="O121" i="72"/>
  <c r="CG133" i="72"/>
  <c r="CE134" i="72"/>
  <c r="CG134" i="72" s="1"/>
  <c r="CS143" i="72"/>
  <c r="CQ144" i="72"/>
  <c r="CS144" i="72" s="1"/>
  <c r="CI138" i="72"/>
  <c r="CK138" i="72" s="1"/>
  <c r="CK137" i="72"/>
  <c r="AS127" i="72"/>
  <c r="AQ128" i="72"/>
  <c r="AS128" i="72" s="1"/>
  <c r="DM135" i="72" l="1"/>
  <c r="DK136" i="72"/>
  <c r="DM136" i="72" s="1"/>
  <c r="DI133" i="72"/>
  <c r="DG134" i="72"/>
  <c r="DI134" i="72" s="1"/>
  <c r="DE131" i="72"/>
  <c r="DC132" i="72"/>
  <c r="DE132" i="72" s="1"/>
  <c r="DA131" i="72"/>
  <c r="CY132" i="72"/>
  <c r="DA132" i="72" s="1"/>
  <c r="C117" i="72"/>
  <c r="S117" i="72"/>
  <c r="CE135" i="72"/>
  <c r="Q121" i="72"/>
  <c r="O122" i="72"/>
  <c r="Q122" i="72" s="1"/>
  <c r="BU131" i="72"/>
  <c r="BS132" i="72"/>
  <c r="BU132" i="72" s="1"/>
  <c r="G118" i="72"/>
  <c r="I118" i="72" s="1"/>
  <c r="I117" i="72"/>
  <c r="K117" i="72"/>
  <c r="AQ129" i="72"/>
  <c r="CI139" i="72"/>
  <c r="AI129" i="72"/>
  <c r="AE124" i="72"/>
  <c r="AG124" i="72" s="1"/>
  <c r="AG123" i="72"/>
  <c r="AA125" i="72"/>
  <c r="CQ145" i="72"/>
  <c r="CO145" i="72"/>
  <c r="CM146" i="72"/>
  <c r="CO146" i="72" s="1"/>
  <c r="W122" i="72"/>
  <c r="Y122" i="72" s="1"/>
  <c r="Y121" i="72"/>
  <c r="CA135" i="72"/>
  <c r="AM130" i="72"/>
  <c r="AO130" i="72" s="1"/>
  <c r="AO129" i="72"/>
  <c r="CU148" i="72"/>
  <c r="CW148" i="72" s="1"/>
  <c r="CW147" i="72"/>
  <c r="BY133" i="72"/>
  <c r="BW134" i="72"/>
  <c r="BY134" i="72" s="1"/>
  <c r="DK137" i="72" l="1"/>
  <c r="DG135" i="72"/>
  <c r="DC133" i="72"/>
  <c r="CY133" i="72"/>
  <c r="BW135" i="72"/>
  <c r="AM131" i="72"/>
  <c r="CM147" i="72"/>
  <c r="AE125" i="72"/>
  <c r="BS133" i="72"/>
  <c r="CA136" i="72"/>
  <c r="CC136" i="72" s="1"/>
  <c r="CC135" i="72"/>
  <c r="AC125" i="72"/>
  <c r="AA126" i="72"/>
  <c r="AC126" i="72" s="1"/>
  <c r="CI140" i="72"/>
  <c r="CK140" i="72" s="1"/>
  <c r="CK139" i="72"/>
  <c r="K118" i="72"/>
  <c r="M118" i="72" s="1"/>
  <c r="M117" i="72"/>
  <c r="CG135" i="72"/>
  <c r="CE136" i="72"/>
  <c r="CG136" i="72" s="1"/>
  <c r="E117" i="72"/>
  <c r="C118" i="72"/>
  <c r="E118" i="72" s="1"/>
  <c r="AK129" i="72"/>
  <c r="AI130" i="72"/>
  <c r="AK130" i="72" s="1"/>
  <c r="O123" i="72"/>
  <c r="W123" i="72"/>
  <c r="CQ146" i="72"/>
  <c r="CS146" i="72" s="1"/>
  <c r="CS145" i="72"/>
  <c r="AS129" i="72"/>
  <c r="AQ130" i="72"/>
  <c r="AS130" i="72" s="1"/>
  <c r="G119" i="72"/>
  <c r="U117" i="72"/>
  <c r="S118" i="72"/>
  <c r="U118" i="72" s="1"/>
  <c r="DM137" i="72" l="1"/>
  <c r="DK138" i="72"/>
  <c r="DM138" i="72" s="1"/>
  <c r="DI135" i="72"/>
  <c r="DG136" i="72"/>
  <c r="DI136" i="72" s="1"/>
  <c r="DE133" i="72"/>
  <c r="DC134" i="72"/>
  <c r="DE134" i="72" s="1"/>
  <c r="DA133" i="72"/>
  <c r="CY134" i="72"/>
  <c r="DA134" i="72" s="1"/>
  <c r="AI131" i="72"/>
  <c r="CE137" i="72"/>
  <c r="AO131" i="72"/>
  <c r="AM132" i="72"/>
  <c r="AO132" i="72" s="1"/>
  <c r="W124" i="72"/>
  <c r="Y124" i="72" s="1"/>
  <c r="Y123" i="72"/>
  <c r="BS134" i="72"/>
  <c r="BU134" i="72" s="1"/>
  <c r="BU133" i="72"/>
  <c r="CO147" i="72"/>
  <c r="CM148" i="72"/>
  <c r="CO148" i="72" s="1"/>
  <c r="C119" i="72"/>
  <c r="AA127" i="72"/>
  <c r="CA137" i="72"/>
  <c r="AQ131" i="72"/>
  <c r="S119" i="72"/>
  <c r="G120" i="72"/>
  <c r="I120" i="72" s="1"/>
  <c r="I119" i="72"/>
  <c r="CQ147" i="72"/>
  <c r="Q123" i="72"/>
  <c r="O124" i="72"/>
  <c r="Q124" i="72" s="1"/>
  <c r="K119" i="72"/>
  <c r="AG125" i="72"/>
  <c r="AE126" i="72"/>
  <c r="AG126" i="72" s="1"/>
  <c r="BY135" i="72"/>
  <c r="BW136" i="72"/>
  <c r="BY136" i="72" s="1"/>
  <c r="DK139" i="72" l="1"/>
  <c r="DG137" i="72"/>
  <c r="DC135" i="72"/>
  <c r="CY135" i="72"/>
  <c r="BW137" i="72"/>
  <c r="K120" i="72"/>
  <c r="M120" i="72" s="1"/>
  <c r="M119" i="72"/>
  <c r="CS147" i="72"/>
  <c r="CQ148" i="72"/>
  <c r="CS148" i="72" s="1"/>
  <c r="U119" i="72"/>
  <c r="S120" i="72"/>
  <c r="U120" i="72" s="1"/>
  <c r="CA138" i="72"/>
  <c r="CC138" i="72" s="1"/>
  <c r="CC137" i="72"/>
  <c r="E119" i="72"/>
  <c r="C120" i="72"/>
  <c r="E120" i="72" s="1"/>
  <c r="W125" i="72"/>
  <c r="AE127" i="72"/>
  <c r="O125" i="72"/>
  <c r="AM133" i="72"/>
  <c r="CG137" i="72"/>
  <c r="CE138" i="72"/>
  <c r="CG138" i="72" s="1"/>
  <c r="G121" i="72"/>
  <c r="AS131" i="72"/>
  <c r="AQ132" i="72"/>
  <c r="AS132" i="72" s="1"/>
  <c r="AC127" i="72"/>
  <c r="AA128" i="72"/>
  <c r="AC128" i="72" s="1"/>
  <c r="BS135" i="72"/>
  <c r="AK131" i="72"/>
  <c r="AI132" i="72"/>
  <c r="AK132" i="72" s="1"/>
  <c r="DM139" i="72" l="1"/>
  <c r="DK140" i="72"/>
  <c r="DM140" i="72" s="1"/>
  <c r="DI137" i="72"/>
  <c r="DG138" i="72"/>
  <c r="DI138" i="72" s="1"/>
  <c r="DE135" i="72"/>
  <c r="DC136" i="72"/>
  <c r="DE136" i="72" s="1"/>
  <c r="DA135" i="72"/>
  <c r="CY136" i="72"/>
  <c r="DA136" i="72" s="1"/>
  <c r="AE128" i="72"/>
  <c r="AG128" i="72" s="1"/>
  <c r="AG127" i="72"/>
  <c r="C121" i="72"/>
  <c r="S121" i="72"/>
  <c r="AA129" i="72"/>
  <c r="K121" i="72"/>
  <c r="G122" i="72"/>
  <c r="I122" i="72" s="1"/>
  <c r="I121" i="72"/>
  <c r="Q125" i="72"/>
  <c r="O126" i="72"/>
  <c r="Q126" i="72" s="1"/>
  <c r="W126" i="72"/>
  <c r="Y126" i="72" s="1"/>
  <c r="Y125" i="72"/>
  <c r="AI133" i="72"/>
  <c r="BU135" i="72"/>
  <c r="BS136" i="72"/>
  <c r="BU136" i="72" s="1"/>
  <c r="AQ133" i="72"/>
  <c r="AO133" i="72"/>
  <c r="AM134" i="72"/>
  <c r="AO134" i="72" s="1"/>
  <c r="BY137" i="72"/>
  <c r="BW138" i="72"/>
  <c r="BY138" i="72" s="1"/>
  <c r="DK141" i="72" l="1"/>
  <c r="DG139" i="72"/>
  <c r="DC137" i="72"/>
  <c r="CY137" i="72"/>
  <c r="W127" i="72"/>
  <c r="O127" i="72"/>
  <c r="AQ134" i="72"/>
  <c r="AS134" i="72" s="1"/>
  <c r="AQ135" i="72" s="1"/>
  <c r="AS133" i="72"/>
  <c r="AK133" i="72"/>
  <c r="AI134" i="72"/>
  <c r="AK134" i="72" s="1"/>
  <c r="K122" i="72"/>
  <c r="M122" i="72" s="1"/>
  <c r="M121" i="72"/>
  <c r="AC129" i="72"/>
  <c r="AA130" i="72"/>
  <c r="AC130" i="72" s="1"/>
  <c r="E121" i="72"/>
  <c r="C122" i="72"/>
  <c r="E122" i="72" s="1"/>
  <c r="AM135" i="72"/>
  <c r="G123" i="72"/>
  <c r="U121" i="72"/>
  <c r="S122" i="72"/>
  <c r="U122" i="72" s="1"/>
  <c r="AE129" i="72"/>
  <c r="DM141" i="72" l="1"/>
  <c r="DK142" i="72"/>
  <c r="DM142" i="72" s="1"/>
  <c r="DI139" i="72"/>
  <c r="DG140" i="72"/>
  <c r="DI140" i="72" s="1"/>
  <c r="DE137" i="72"/>
  <c r="DC138" i="72"/>
  <c r="DE138" i="72" s="1"/>
  <c r="DA137" i="72"/>
  <c r="CY138" i="72"/>
  <c r="DA138" i="72" s="1"/>
  <c r="S123" i="72"/>
  <c r="K123" i="72"/>
  <c r="AA131" i="72"/>
  <c r="W128" i="72"/>
  <c r="Y128" i="72" s="1"/>
  <c r="Y127" i="72"/>
  <c r="AM136" i="72"/>
  <c r="AO136" i="72" s="1"/>
  <c r="AO135" i="72"/>
  <c r="AI135" i="72"/>
  <c r="AE130" i="72"/>
  <c r="AG130" i="72" s="1"/>
  <c r="AG129" i="72"/>
  <c r="G124" i="72"/>
  <c r="I124" i="72" s="1"/>
  <c r="I123" i="72"/>
  <c r="C123" i="72"/>
  <c r="Q127" i="72"/>
  <c r="O128" i="72"/>
  <c r="Q128" i="72" s="1"/>
  <c r="DK143" i="72" l="1"/>
  <c r="DG141" i="72"/>
  <c r="DC139" i="72"/>
  <c r="CY139" i="72"/>
  <c r="G125" i="72"/>
  <c r="AS135" i="72"/>
  <c r="AQ136" i="72"/>
  <c r="AS136" i="72" s="1"/>
  <c r="K124" i="72"/>
  <c r="M124" i="72" s="1"/>
  <c r="M123" i="72"/>
  <c r="O129" i="72"/>
  <c r="AI136" i="72"/>
  <c r="AK136" i="72" s="1"/>
  <c r="AK135" i="72"/>
  <c r="E123" i="72"/>
  <c r="C124" i="72"/>
  <c r="E124" i="72" s="1"/>
  <c r="AE131" i="72"/>
  <c r="W129" i="72"/>
  <c r="AC131" i="72"/>
  <c r="AA132" i="72"/>
  <c r="AC132" i="72" s="1"/>
  <c r="U123" i="72"/>
  <c r="S124" i="72"/>
  <c r="U124" i="72" s="1"/>
  <c r="DM143" i="72" l="1"/>
  <c r="DK144" i="72"/>
  <c r="DM144" i="72" s="1"/>
  <c r="DI141" i="72"/>
  <c r="DG142" i="72"/>
  <c r="DI142" i="72" s="1"/>
  <c r="DE139" i="72"/>
  <c r="DC140" i="72"/>
  <c r="DE140" i="72" s="1"/>
  <c r="DA139" i="72"/>
  <c r="CY140" i="72"/>
  <c r="DA140" i="72" s="1"/>
  <c r="W130" i="72"/>
  <c r="Y130" i="72" s="1"/>
  <c r="Y129" i="72"/>
  <c r="AA133" i="72"/>
  <c r="AE132" i="72"/>
  <c r="AG132" i="72" s="1"/>
  <c r="AG131" i="72"/>
  <c r="K125" i="72"/>
  <c r="G126" i="72"/>
  <c r="I126" i="72" s="1"/>
  <c r="I125" i="72"/>
  <c r="S125" i="72"/>
  <c r="C125" i="72"/>
  <c r="Q129" i="72"/>
  <c r="O130" i="72"/>
  <c r="Q130" i="72" s="1"/>
  <c r="DK145" i="72" l="1"/>
  <c r="DG143" i="72"/>
  <c r="DC141" i="72"/>
  <c r="CY141" i="72"/>
  <c r="W131" i="72"/>
  <c r="U125" i="72"/>
  <c r="S126" i="72"/>
  <c r="U126" i="72" s="1"/>
  <c r="K126" i="72"/>
  <c r="M126" i="72" s="1"/>
  <c r="M125" i="72"/>
  <c r="AA134" i="72"/>
  <c r="AC134" i="72" s="1"/>
  <c r="AC133" i="72"/>
  <c r="O131" i="72"/>
  <c r="E125" i="72"/>
  <c r="C126" i="72"/>
  <c r="E126" i="72" s="1"/>
  <c r="G127" i="72"/>
  <c r="AE133" i="72"/>
  <c r="DM145" i="72" l="1"/>
  <c r="DK146" i="72"/>
  <c r="DM146" i="72" s="1"/>
  <c r="DI143" i="72"/>
  <c r="DG144" i="72"/>
  <c r="DI144" i="72" s="1"/>
  <c r="DE141" i="72"/>
  <c r="DC142" i="72"/>
  <c r="DE142" i="72" s="1"/>
  <c r="DA141" i="72"/>
  <c r="CY142" i="72"/>
  <c r="DA142" i="72" s="1"/>
  <c r="AE134" i="72"/>
  <c r="AG134" i="72" s="1"/>
  <c r="AG133" i="72"/>
  <c r="S127" i="72"/>
  <c r="I127" i="72"/>
  <c r="G128" i="72"/>
  <c r="I128" i="72" s="1"/>
  <c r="Q131" i="72"/>
  <c r="O132" i="72"/>
  <c r="Q132" i="72" s="1"/>
  <c r="C127" i="72"/>
  <c r="K127" i="72"/>
  <c r="Y131" i="72"/>
  <c r="W132" i="72"/>
  <c r="Y132" i="72" s="1"/>
  <c r="DK147" i="72" l="1"/>
  <c r="DG145" i="72"/>
  <c r="DC143" i="72"/>
  <c r="CY143" i="72"/>
  <c r="K128" i="72"/>
  <c r="M128" i="72" s="1"/>
  <c r="M127" i="72"/>
  <c r="W133" i="72"/>
  <c r="G129" i="72"/>
  <c r="C128" i="72"/>
  <c r="E128" i="72" s="1"/>
  <c r="E127" i="72"/>
  <c r="U127" i="72"/>
  <c r="S128" i="72"/>
  <c r="U128" i="72" s="1"/>
  <c r="O133" i="72"/>
  <c r="DM147" i="72" l="1"/>
  <c r="DK148" i="72"/>
  <c r="DM148" i="72" s="1"/>
  <c r="DI145" i="72"/>
  <c r="DG146" i="72"/>
  <c r="DI146" i="72" s="1"/>
  <c r="DE143" i="72"/>
  <c r="DC144" i="72"/>
  <c r="DE144" i="72" s="1"/>
  <c r="DA143" i="72"/>
  <c r="CY144" i="72"/>
  <c r="DA144" i="72" s="1"/>
  <c r="Q133" i="72"/>
  <c r="O134" i="72"/>
  <c r="Q134" i="72" s="1"/>
  <c r="K129" i="72"/>
  <c r="S129" i="72"/>
  <c r="C129" i="72"/>
  <c r="W134" i="72"/>
  <c r="Y134" i="72" s="1"/>
  <c r="Y133" i="72"/>
  <c r="G130" i="72"/>
  <c r="I130" i="72" s="1"/>
  <c r="I129" i="72"/>
  <c r="L129" i="72"/>
  <c r="L130" i="72" s="1"/>
  <c r="DK149" i="72" l="1"/>
  <c r="DG147" i="72"/>
  <c r="DC145" i="72"/>
  <c r="CY145" i="72"/>
  <c r="E129" i="72"/>
  <c r="C130" i="72"/>
  <c r="E130" i="72" s="1"/>
  <c r="M129" i="72"/>
  <c r="K130" i="72"/>
  <c r="M130" i="72" s="1"/>
  <c r="G131" i="72"/>
  <c r="U129" i="72"/>
  <c r="S130" i="72"/>
  <c r="U130" i="72" s="1"/>
  <c r="DM149" i="72" l="1"/>
  <c r="DK150" i="72"/>
  <c r="DM150" i="72" s="1"/>
  <c r="DI147" i="72"/>
  <c r="DG148" i="72"/>
  <c r="DI148" i="72" s="1"/>
  <c r="DE145" i="72"/>
  <c r="DC146" i="72"/>
  <c r="DE146" i="72" s="1"/>
  <c r="DA145" i="72"/>
  <c r="CY146" i="72"/>
  <c r="DA146" i="72" s="1"/>
  <c r="I131" i="72"/>
  <c r="G132" i="72"/>
  <c r="I132" i="72" s="1"/>
  <c r="C131" i="72"/>
  <c r="S131" i="72"/>
  <c r="DG149" i="72" l="1"/>
  <c r="DC147" i="72"/>
  <c r="CY147" i="72"/>
  <c r="U131" i="72"/>
  <c r="S132" i="72"/>
  <c r="U132" i="72" s="1"/>
  <c r="E131" i="72"/>
  <c r="C132" i="72"/>
  <c r="E132" i="72" s="1"/>
  <c r="DI149" i="72" l="1"/>
  <c r="DG150" i="72"/>
  <c r="DI150" i="72" s="1"/>
  <c r="DE147" i="72"/>
  <c r="DC148" i="72"/>
  <c r="DE148" i="72" s="1"/>
  <c r="DA147" i="72"/>
  <c r="CY148" i="72"/>
  <c r="DA148" i="72" s="1"/>
  <c r="DC149" i="72" l="1"/>
  <c r="CY149" i="72"/>
  <c r="DE149" i="72" l="1"/>
  <c r="DC150" i="72"/>
  <c r="DE150" i="72" s="1"/>
  <c r="DA149" i="72"/>
  <c r="CY150" i="72"/>
  <c r="DA150" i="72" s="1"/>
  <c r="II305" i="48" l="1"/>
  <c r="H83" i="48" l="1"/>
  <c r="H90" i="48" s="1"/>
  <c r="H119" i="48" l="1"/>
  <c r="H121" i="48" s="1"/>
  <c r="H261" i="48" l="1"/>
  <c r="H226" i="48"/>
  <c r="I16" i="54"/>
  <c r="I57" i="54" s="1"/>
  <c r="H262" i="48"/>
  <c r="F196" i="65" s="1"/>
  <c r="G196" i="65" s="1"/>
  <c r="H196" i="65" s="1"/>
  <c r="I84" i="54" l="1"/>
  <c r="I86" i="54" s="1"/>
  <c r="I9" i="54" s="1"/>
  <c r="H296" i="48" s="1"/>
  <c r="H253" i="48"/>
  <c r="H255" i="48" s="1"/>
  <c r="H268" i="48" s="1"/>
  <c r="H267" i="48"/>
  <c r="F195" i="65" l="1"/>
  <c r="G195" i="65" l="1"/>
  <c r="H195" i="65" s="1"/>
  <c r="F197" i="65"/>
  <c r="G197" i="65" s="1"/>
  <c r="HY28" i="72" l="1"/>
  <c r="H197" i="65"/>
  <c r="IB61" i="72" l="1"/>
  <c r="HY29" i="72"/>
  <c r="IB62" i="72" s="1"/>
  <c r="H265" i="48" l="1"/>
  <c r="H270" i="48" l="1"/>
  <c r="H277" i="48" l="1"/>
  <c r="H278" i="48" l="1"/>
  <c r="H284" i="48" l="1"/>
  <c r="H295" i="48" l="1"/>
  <c r="H302" i="48"/>
  <c r="H287" i="48"/>
  <c r="H290" i="48" l="1"/>
  <c r="H289" i="48"/>
  <c r="H291" i="48"/>
  <c r="H297" i="48"/>
  <c r="H299" i="48" l="1"/>
  <c r="H300" i="48"/>
  <c r="L17" i="72"/>
  <c r="L11" i="72"/>
  <c r="C28" i="72" s="1"/>
  <c r="F71" i="72" l="1"/>
  <c r="F111" i="72"/>
  <c r="G28" i="72"/>
  <c r="F85" i="72"/>
  <c r="F53" i="72"/>
  <c r="F129" i="72"/>
  <c r="F101" i="72"/>
  <c r="F107" i="72"/>
  <c r="F75" i="72"/>
  <c r="F67" i="72"/>
  <c r="F43" i="72"/>
  <c r="F47" i="72"/>
  <c r="F45" i="72"/>
  <c r="F99" i="72"/>
  <c r="F87" i="72"/>
  <c r="F93" i="72"/>
  <c r="F97" i="72"/>
  <c r="F77" i="72"/>
  <c r="F125" i="72"/>
  <c r="F119" i="72"/>
  <c r="F79" i="72"/>
  <c r="F51" i="72"/>
  <c r="F123" i="72"/>
  <c r="F127" i="72"/>
  <c r="F65" i="72"/>
  <c r="F105" i="72"/>
  <c r="F63" i="72"/>
  <c r="F91" i="72"/>
  <c r="F115" i="72"/>
  <c r="F117" i="72"/>
  <c r="F103" i="72"/>
  <c r="F49" i="72"/>
  <c r="F69" i="72"/>
  <c r="F81" i="72"/>
  <c r="F131" i="72"/>
  <c r="F121" i="72"/>
  <c r="F61" i="72"/>
  <c r="F113" i="72"/>
  <c r="F73" i="72"/>
  <c r="F55" i="72"/>
  <c r="F109" i="72"/>
  <c r="F57" i="72"/>
  <c r="F59" i="72"/>
  <c r="F83" i="72"/>
  <c r="F89" i="72"/>
  <c r="F95" i="72"/>
  <c r="L12" i="72"/>
  <c r="C29" i="72" l="1"/>
  <c r="L13" i="72"/>
  <c r="J71" i="72"/>
  <c r="J77" i="72"/>
  <c r="J119" i="72"/>
  <c r="J65" i="72"/>
  <c r="J47" i="72"/>
  <c r="J129" i="72"/>
  <c r="J109" i="72"/>
  <c r="J131" i="72"/>
  <c r="J127" i="72"/>
  <c r="J57" i="72"/>
  <c r="J73" i="72"/>
  <c r="J97" i="72"/>
  <c r="J69" i="72"/>
  <c r="J95" i="72"/>
  <c r="J101" i="72"/>
  <c r="J91" i="72"/>
  <c r="J67" i="72"/>
  <c r="J63" i="72"/>
  <c r="J103" i="72"/>
  <c r="J55" i="72"/>
  <c r="J89" i="72"/>
  <c r="J79" i="72"/>
  <c r="J105" i="72"/>
  <c r="J113" i="72"/>
  <c r="J75" i="72"/>
  <c r="J115" i="72"/>
  <c r="J123" i="72"/>
  <c r="J45" i="72"/>
  <c r="J121" i="72"/>
  <c r="J59" i="72"/>
  <c r="J87" i="72"/>
  <c r="J83" i="72"/>
  <c r="J53" i="72"/>
  <c r="J43" i="72"/>
  <c r="J107" i="72"/>
  <c r="J125" i="72"/>
  <c r="J61" i="72"/>
  <c r="J117" i="72"/>
  <c r="J93" i="72"/>
  <c r="J111" i="72"/>
  <c r="J81" i="72"/>
  <c r="J51" i="72"/>
  <c r="J99" i="72"/>
  <c r="J85" i="72"/>
  <c r="J49" i="72"/>
  <c r="K28" i="72"/>
  <c r="N81" i="72" l="1"/>
  <c r="N127" i="72"/>
  <c r="N101" i="72"/>
  <c r="N109" i="72"/>
  <c r="N85" i="72"/>
  <c r="N55" i="72"/>
  <c r="N79" i="72"/>
  <c r="N57" i="72"/>
  <c r="N73" i="72"/>
  <c r="N61" i="72"/>
  <c r="N105" i="72"/>
  <c r="O28" i="72"/>
  <c r="N51" i="72"/>
  <c r="N97" i="72"/>
  <c r="N103" i="72"/>
  <c r="N107" i="72"/>
  <c r="N121" i="72"/>
  <c r="N99" i="72"/>
  <c r="N53" i="72"/>
  <c r="N93" i="72"/>
  <c r="N69" i="72"/>
  <c r="N71" i="72"/>
  <c r="N43" i="72"/>
  <c r="N117" i="72"/>
  <c r="N83" i="72"/>
  <c r="N113" i="72"/>
  <c r="N125" i="72"/>
  <c r="N65" i="72"/>
  <c r="N123" i="72"/>
  <c r="N95" i="72"/>
  <c r="N63" i="72"/>
  <c r="N91" i="72"/>
  <c r="N45" i="72"/>
  <c r="N41" i="72"/>
  <c r="EY41" i="72" s="1"/>
  <c r="FA41" i="72" s="1"/>
  <c r="N49" i="72"/>
  <c r="N77" i="72"/>
  <c r="N67" i="72"/>
  <c r="N59" i="72"/>
  <c r="N115" i="72"/>
  <c r="N47" i="72"/>
  <c r="N129" i="72"/>
  <c r="N75" i="72"/>
  <c r="N119" i="72"/>
  <c r="N87" i="72"/>
  <c r="N111" i="72"/>
  <c r="N89" i="72"/>
  <c r="F58" i="72"/>
  <c r="F46" i="72"/>
  <c r="F100" i="72"/>
  <c r="F108" i="72"/>
  <c r="F50" i="72"/>
  <c r="F110" i="72"/>
  <c r="F84" i="72"/>
  <c r="F44" i="72"/>
  <c r="F104" i="72"/>
  <c r="F114" i="72"/>
  <c r="F112" i="72"/>
  <c r="F120" i="72"/>
  <c r="F122" i="72"/>
  <c r="F78" i="72"/>
  <c r="F48" i="72"/>
  <c r="F52" i="72"/>
  <c r="F128" i="72"/>
  <c r="F102" i="72"/>
  <c r="F64" i="72"/>
  <c r="F56" i="72"/>
  <c r="F74" i="72"/>
  <c r="F90" i="72"/>
  <c r="F72" i="72"/>
  <c r="F88" i="72"/>
  <c r="F124" i="72"/>
  <c r="F96" i="72"/>
  <c r="F62" i="72"/>
  <c r="F68" i="72"/>
  <c r="F76" i="72"/>
  <c r="F80" i="72"/>
  <c r="F82" i="72"/>
  <c r="F66" i="72"/>
  <c r="F54" i="72"/>
  <c r="F92" i="72"/>
  <c r="G29" i="72"/>
  <c r="F86" i="72"/>
  <c r="F126" i="72"/>
  <c r="F98" i="72"/>
  <c r="F94" i="72"/>
  <c r="F60" i="72"/>
  <c r="F70" i="72"/>
  <c r="F118" i="72"/>
  <c r="F132" i="72"/>
  <c r="F106" i="72"/>
  <c r="F116" i="72"/>
  <c r="F130" i="72"/>
  <c r="R133" i="72" l="1"/>
  <c r="R47" i="72"/>
  <c r="R45" i="72"/>
  <c r="R127" i="72"/>
  <c r="R61" i="72"/>
  <c r="R117" i="72"/>
  <c r="R81" i="72"/>
  <c r="R103" i="72"/>
  <c r="R111" i="72"/>
  <c r="R119" i="72"/>
  <c r="R105" i="72"/>
  <c r="S28" i="72"/>
  <c r="R55" i="72"/>
  <c r="R79" i="72"/>
  <c r="R77" i="72"/>
  <c r="R65" i="72"/>
  <c r="R85" i="72"/>
  <c r="R91" i="72"/>
  <c r="R113" i="72"/>
  <c r="R51" i="72"/>
  <c r="R53" i="72"/>
  <c r="R109" i="72"/>
  <c r="R129" i="72"/>
  <c r="R59" i="72"/>
  <c r="R95" i="72"/>
  <c r="R121" i="72"/>
  <c r="R75" i="72"/>
  <c r="R125" i="72"/>
  <c r="R57" i="72"/>
  <c r="R99" i="72"/>
  <c r="R73" i="72"/>
  <c r="R93" i="72"/>
  <c r="R69" i="72"/>
  <c r="R97" i="72"/>
  <c r="R49" i="72"/>
  <c r="R123" i="72"/>
  <c r="R83" i="72"/>
  <c r="R89" i="72"/>
  <c r="R87" i="72"/>
  <c r="R71" i="72"/>
  <c r="R107" i="72"/>
  <c r="R115" i="72"/>
  <c r="R63" i="72"/>
  <c r="R131" i="72"/>
  <c r="R67" i="72"/>
  <c r="R101" i="72"/>
  <c r="J130" i="72"/>
  <c r="J104" i="72"/>
  <c r="J48" i="72"/>
  <c r="J120" i="72"/>
  <c r="J122" i="72"/>
  <c r="J62" i="72"/>
  <c r="J58" i="72"/>
  <c r="J74" i="72"/>
  <c r="J100" i="72"/>
  <c r="J96" i="72"/>
  <c r="J80" i="72"/>
  <c r="J88" i="72"/>
  <c r="J78" i="72"/>
  <c r="J110" i="72"/>
  <c r="J56" i="72"/>
  <c r="J108" i="72"/>
  <c r="J44" i="72"/>
  <c r="J70" i="72"/>
  <c r="J64" i="72"/>
  <c r="J132" i="72"/>
  <c r="J124" i="72"/>
  <c r="J52" i="72"/>
  <c r="J112" i="72"/>
  <c r="J76" i="72"/>
  <c r="J66" i="72"/>
  <c r="J102" i="72"/>
  <c r="J82" i="72"/>
  <c r="J98" i="72"/>
  <c r="J116" i="72"/>
  <c r="J94" i="72"/>
  <c r="J72" i="72"/>
  <c r="J50" i="72"/>
  <c r="J114" i="72"/>
  <c r="J118" i="72"/>
  <c r="K29" i="72"/>
  <c r="J128" i="72"/>
  <c r="J60" i="72"/>
  <c r="J90" i="72"/>
  <c r="J106" i="72"/>
  <c r="J126" i="72"/>
  <c r="J86" i="72"/>
  <c r="J68" i="72"/>
  <c r="J84" i="72"/>
  <c r="J54" i="72"/>
  <c r="J92" i="72"/>
  <c r="J46" i="72"/>
  <c r="V43" i="72" l="1"/>
  <c r="V85" i="72"/>
  <c r="V103" i="72"/>
  <c r="V111" i="72"/>
  <c r="V59" i="72"/>
  <c r="V93" i="72"/>
  <c r="V55" i="72"/>
  <c r="V95" i="72"/>
  <c r="V105" i="72"/>
  <c r="V89" i="72"/>
  <c r="V115" i="72"/>
  <c r="V73" i="72"/>
  <c r="V101" i="72"/>
  <c r="V71" i="72"/>
  <c r="V57" i="72"/>
  <c r="V121" i="72"/>
  <c r="V65" i="72"/>
  <c r="V75" i="72"/>
  <c r="V99" i="72"/>
  <c r="V97" i="72"/>
  <c r="V113" i="72"/>
  <c r="V69" i="72"/>
  <c r="V117" i="72"/>
  <c r="V61" i="72"/>
  <c r="V129" i="72"/>
  <c r="V45" i="72"/>
  <c r="W28" i="72"/>
  <c r="V67" i="72"/>
  <c r="V107" i="72"/>
  <c r="V127" i="72"/>
  <c r="V77" i="72"/>
  <c r="V91" i="72"/>
  <c r="V47" i="72"/>
  <c r="V119" i="72"/>
  <c r="V123" i="72"/>
  <c r="V81" i="72"/>
  <c r="V79" i="72"/>
  <c r="V83" i="72"/>
  <c r="V63" i="72"/>
  <c r="V131" i="72"/>
  <c r="V87" i="72"/>
  <c r="V49" i="72"/>
  <c r="V125" i="72"/>
  <c r="V53" i="72"/>
  <c r="V109" i="72"/>
  <c r="V51" i="72"/>
  <c r="N124" i="72"/>
  <c r="N76" i="72"/>
  <c r="N80" i="72"/>
  <c r="N66" i="72"/>
  <c r="N70" i="72"/>
  <c r="N108" i="72"/>
  <c r="N92" i="72"/>
  <c r="N60" i="72"/>
  <c r="N68" i="72"/>
  <c r="N84" i="72"/>
  <c r="N82" i="72"/>
  <c r="N74" i="72"/>
  <c r="N104" i="72"/>
  <c r="N102" i="72"/>
  <c r="N128" i="72"/>
  <c r="N94" i="72"/>
  <c r="N126" i="72"/>
  <c r="N112" i="72"/>
  <c r="N58" i="72"/>
  <c r="N52" i="72"/>
  <c r="N106" i="72"/>
  <c r="N88" i="72"/>
  <c r="N48" i="72"/>
  <c r="N98" i="72"/>
  <c r="O29" i="72"/>
  <c r="N56" i="72"/>
  <c r="N116" i="72"/>
  <c r="N122" i="72"/>
  <c r="N110" i="72"/>
  <c r="N86" i="72"/>
  <c r="N114" i="72"/>
  <c r="N50" i="72"/>
  <c r="N90" i="72"/>
  <c r="N78" i="72"/>
  <c r="N62" i="72"/>
  <c r="N130" i="72"/>
  <c r="N46" i="72"/>
  <c r="N120" i="72"/>
  <c r="N72" i="72"/>
  <c r="N44" i="72"/>
  <c r="N118" i="72"/>
  <c r="N54" i="72"/>
  <c r="N100" i="72"/>
  <c r="N42" i="72"/>
  <c r="EY42" i="72" s="1"/>
  <c r="EZ42" i="72" s="1"/>
  <c r="N96" i="72"/>
  <c r="N64" i="72"/>
  <c r="EY43" i="72" l="1"/>
  <c r="FA43" i="72" s="1"/>
  <c r="R112" i="72"/>
  <c r="R120" i="72"/>
  <c r="R106" i="72"/>
  <c r="R134" i="72"/>
  <c r="R74" i="72"/>
  <c r="R76" i="72"/>
  <c r="R130" i="72"/>
  <c r="R78" i="72"/>
  <c r="R128" i="72"/>
  <c r="R68" i="72"/>
  <c r="R46" i="72"/>
  <c r="R90" i="72"/>
  <c r="R56" i="72"/>
  <c r="R86" i="72"/>
  <c r="R52" i="72"/>
  <c r="R104" i="72"/>
  <c r="R96" i="72"/>
  <c r="R92" i="72"/>
  <c r="R50" i="72"/>
  <c r="R48" i="72"/>
  <c r="R54" i="72"/>
  <c r="R88" i="72"/>
  <c r="R94" i="72"/>
  <c r="R108" i="72"/>
  <c r="R100" i="72"/>
  <c r="R116" i="72"/>
  <c r="R60" i="72"/>
  <c r="R124" i="72"/>
  <c r="R132" i="72"/>
  <c r="R110" i="72"/>
  <c r="R80" i="72"/>
  <c r="R72" i="72"/>
  <c r="R126" i="72"/>
  <c r="R70" i="72"/>
  <c r="R102" i="72"/>
  <c r="R58" i="72"/>
  <c r="R82" i="72"/>
  <c r="R84" i="72"/>
  <c r="S29" i="72"/>
  <c r="R64" i="72"/>
  <c r="R118" i="72"/>
  <c r="R62" i="72"/>
  <c r="R114" i="72"/>
  <c r="R122" i="72"/>
  <c r="R66" i="72"/>
  <c r="R98" i="72"/>
  <c r="Z125" i="72"/>
  <c r="Z99" i="72"/>
  <c r="Z87" i="72"/>
  <c r="Z123" i="72"/>
  <c r="Z89" i="72"/>
  <c r="Z97" i="72"/>
  <c r="Z57" i="72"/>
  <c r="Z127" i="72"/>
  <c r="Z105" i="72"/>
  <c r="Z65" i="72"/>
  <c r="Z103" i="72"/>
  <c r="Z45" i="72"/>
  <c r="Z79" i="72"/>
  <c r="Z61" i="72"/>
  <c r="Z93" i="72"/>
  <c r="Z101" i="72"/>
  <c r="Z107" i="72"/>
  <c r="Z113" i="72"/>
  <c r="Z91" i="72"/>
  <c r="Z133" i="72"/>
  <c r="Z49" i="72"/>
  <c r="Z67" i="72"/>
  <c r="Z81" i="72"/>
  <c r="Z71" i="72"/>
  <c r="Z59" i="72"/>
  <c r="Z53" i="72"/>
  <c r="Z121" i="72"/>
  <c r="Z115" i="72"/>
  <c r="Z117" i="72"/>
  <c r="Z129" i="72"/>
  <c r="Z85" i="72"/>
  <c r="Z95" i="72"/>
  <c r="Z83" i="72"/>
  <c r="Z63" i="72"/>
  <c r="AA28" i="72"/>
  <c r="Z47" i="72"/>
  <c r="Z131" i="72"/>
  <c r="Z75" i="72"/>
  <c r="Z69" i="72"/>
  <c r="Z119" i="72"/>
  <c r="Z51" i="72"/>
  <c r="Z73" i="72"/>
  <c r="Z77" i="72"/>
  <c r="Z55" i="72"/>
  <c r="Z111" i="72"/>
  <c r="Z109" i="72"/>
  <c r="V82" i="72" l="1"/>
  <c r="V88" i="72"/>
  <c r="V90" i="72"/>
  <c r="V132" i="72"/>
  <c r="V66" i="72"/>
  <c r="V98" i="72"/>
  <c r="V112" i="72"/>
  <c r="V110" i="72"/>
  <c r="V118" i="72"/>
  <c r="V126" i="72"/>
  <c r="V80" i="72"/>
  <c r="V94" i="72"/>
  <c r="V102" i="72"/>
  <c r="V64" i="72"/>
  <c r="V78" i="72"/>
  <c r="V48" i="72"/>
  <c r="V104" i="72"/>
  <c r="V58" i="72"/>
  <c r="V124" i="72"/>
  <c r="V54" i="72"/>
  <c r="V56" i="72"/>
  <c r="V44" i="72"/>
  <c r="EY44" i="72" s="1"/>
  <c r="EZ44" i="72" s="1"/>
  <c r="V92" i="72"/>
  <c r="V72" i="72"/>
  <c r="V122" i="72"/>
  <c r="V130" i="72"/>
  <c r="V74" i="72"/>
  <c r="W29" i="72"/>
  <c r="V52" i="72"/>
  <c r="V114" i="72"/>
  <c r="V84" i="72"/>
  <c r="V128" i="72"/>
  <c r="V106" i="72"/>
  <c r="V76" i="72"/>
  <c r="V100" i="72"/>
  <c r="V108" i="72"/>
  <c r="V60" i="72"/>
  <c r="V70" i="72"/>
  <c r="V86" i="72"/>
  <c r="V50" i="72"/>
  <c r="V120" i="72"/>
  <c r="V68" i="72"/>
  <c r="V46" i="72"/>
  <c r="V116" i="72"/>
  <c r="V62" i="72"/>
  <c r="V96" i="72"/>
  <c r="AD85" i="72"/>
  <c r="AD65" i="72"/>
  <c r="AD97" i="72"/>
  <c r="AD109" i="72"/>
  <c r="AD59" i="72"/>
  <c r="AD105" i="72"/>
  <c r="AD51" i="72"/>
  <c r="AD75" i="72"/>
  <c r="AD123" i="72"/>
  <c r="AD129" i="72"/>
  <c r="AD113" i="72"/>
  <c r="AD99" i="72"/>
  <c r="AE28" i="72"/>
  <c r="AD45" i="72"/>
  <c r="AD55" i="72"/>
  <c r="AD83" i="72"/>
  <c r="AD57" i="72"/>
  <c r="AD91" i="72"/>
  <c r="AD87" i="72"/>
  <c r="AD53" i="72"/>
  <c r="AD133" i="72"/>
  <c r="AD119" i="72"/>
  <c r="AD121" i="72"/>
  <c r="AD103" i="72"/>
  <c r="AD101" i="72"/>
  <c r="AD77" i="72"/>
  <c r="AD69" i="72"/>
  <c r="AD127" i="72"/>
  <c r="AD49" i="72"/>
  <c r="AD73" i="72"/>
  <c r="AD63" i="72"/>
  <c r="AD107" i="72"/>
  <c r="AD115" i="72"/>
  <c r="AD61" i="72"/>
  <c r="AD81" i="72"/>
  <c r="AD125" i="72"/>
  <c r="AD117" i="72"/>
  <c r="AD71" i="72"/>
  <c r="AD95" i="72"/>
  <c r="AD67" i="72"/>
  <c r="AD47" i="72"/>
  <c r="AD131" i="72"/>
  <c r="AD79" i="72"/>
  <c r="AD89" i="72"/>
  <c r="AD93" i="72"/>
  <c r="AD111" i="72"/>
  <c r="Z82" i="72" l="1"/>
  <c r="Z46" i="72"/>
  <c r="Z122" i="72"/>
  <c r="Z50" i="72"/>
  <c r="Z118" i="72"/>
  <c r="Z108" i="72"/>
  <c r="Z114" i="72"/>
  <c r="Z76" i="72"/>
  <c r="Z100" i="72"/>
  <c r="Z90" i="72"/>
  <c r="Z54" i="72"/>
  <c r="Z78" i="72"/>
  <c r="Z64" i="72"/>
  <c r="Z94" i="72"/>
  <c r="Z58" i="72"/>
  <c r="Z72" i="72"/>
  <c r="Z104" i="72"/>
  <c r="Z112" i="72"/>
  <c r="Z66" i="72"/>
  <c r="Z96" i="72"/>
  <c r="Z120" i="72"/>
  <c r="Z74" i="72"/>
  <c r="Z98" i="72"/>
  <c r="Z110" i="72"/>
  <c r="Z62" i="72"/>
  <c r="Z124" i="72"/>
  <c r="Z80" i="72"/>
  <c r="Z132" i="72"/>
  <c r="Z102" i="72"/>
  <c r="Z134" i="72"/>
  <c r="Z116" i="72"/>
  <c r="Z126" i="72"/>
  <c r="Z130" i="72"/>
  <c r="Z128" i="72"/>
  <c r="Z88" i="72"/>
  <c r="Z86" i="72"/>
  <c r="Z92" i="72"/>
  <c r="Z84" i="72"/>
  <c r="AA29" i="72"/>
  <c r="Z56" i="72"/>
  <c r="Z60" i="72"/>
  <c r="Z68" i="72"/>
  <c r="Z52" i="72"/>
  <c r="Z70" i="72"/>
  <c r="Z106" i="72"/>
  <c r="Z48" i="72"/>
  <c r="AH69" i="72"/>
  <c r="AH123" i="72"/>
  <c r="AH85" i="72"/>
  <c r="AH87" i="72"/>
  <c r="AH59" i="72"/>
  <c r="AH107" i="72"/>
  <c r="AH121" i="72"/>
  <c r="AI28" i="72"/>
  <c r="AH109" i="72"/>
  <c r="AH45" i="72"/>
  <c r="AH113" i="72"/>
  <c r="AH129" i="72"/>
  <c r="AH115" i="72"/>
  <c r="AH93" i="72"/>
  <c r="AH67" i="72"/>
  <c r="AH55" i="72"/>
  <c r="AH77" i="72"/>
  <c r="AH71" i="72"/>
  <c r="AH97" i="72"/>
  <c r="AH131" i="72"/>
  <c r="AH125" i="72"/>
  <c r="AH61" i="72"/>
  <c r="AH127" i="72"/>
  <c r="AH73" i="72"/>
  <c r="AH91" i="72"/>
  <c r="AH75" i="72"/>
  <c r="AH49" i="72"/>
  <c r="AH119" i="72"/>
  <c r="AH89" i="72"/>
  <c r="AH117" i="72"/>
  <c r="AH133" i="72"/>
  <c r="AH47" i="72"/>
  <c r="AH111" i="72"/>
  <c r="AH65" i="72"/>
  <c r="AH99" i="72"/>
  <c r="AH101" i="72"/>
  <c r="AH83" i="72"/>
  <c r="AH57" i="72"/>
  <c r="AH53" i="72"/>
  <c r="AH105" i="72"/>
  <c r="AH95" i="72"/>
  <c r="AH79" i="72"/>
  <c r="AH63" i="72"/>
  <c r="AH81" i="72"/>
  <c r="AH103" i="72"/>
  <c r="AH51" i="72"/>
  <c r="EY45" i="72" l="1"/>
  <c r="FA45" i="72" s="1"/>
  <c r="AD50" i="72"/>
  <c r="AD90" i="72"/>
  <c r="AD84" i="72"/>
  <c r="AD104" i="72"/>
  <c r="AD82" i="72"/>
  <c r="AD114" i="72"/>
  <c r="AD52" i="72"/>
  <c r="AD132" i="72"/>
  <c r="AD96" i="72"/>
  <c r="AE29" i="72"/>
  <c r="AD80" i="72"/>
  <c r="AD108" i="72"/>
  <c r="AD112" i="72"/>
  <c r="AD46" i="72"/>
  <c r="AD100" i="72"/>
  <c r="AD94" i="72"/>
  <c r="AD122" i="72"/>
  <c r="AD130" i="72"/>
  <c r="AD74" i="72"/>
  <c r="AD54" i="72"/>
  <c r="AD116" i="72"/>
  <c r="AD118" i="72"/>
  <c r="AD106" i="72"/>
  <c r="AD64" i="72"/>
  <c r="AD68" i="72"/>
  <c r="AD66" i="72"/>
  <c r="AD98" i="72"/>
  <c r="AD124" i="72"/>
  <c r="AD88" i="72"/>
  <c r="AD70" i="72"/>
  <c r="AD48" i="72"/>
  <c r="AD126" i="72"/>
  <c r="AD62" i="72"/>
  <c r="AD72" i="72"/>
  <c r="AD86" i="72"/>
  <c r="AD110" i="72"/>
  <c r="AD102" i="72"/>
  <c r="AD92" i="72"/>
  <c r="AD76" i="72"/>
  <c r="AD58" i="72"/>
  <c r="AD60" i="72"/>
  <c r="AD56" i="72"/>
  <c r="AD120" i="72"/>
  <c r="AD128" i="72"/>
  <c r="AD78" i="72"/>
  <c r="AD134" i="72"/>
  <c r="AL75" i="72"/>
  <c r="AL123" i="72"/>
  <c r="AL67" i="72"/>
  <c r="AL107" i="72"/>
  <c r="AL85" i="72"/>
  <c r="AL127" i="72"/>
  <c r="AL115" i="72"/>
  <c r="AL59" i="72"/>
  <c r="AL135" i="72"/>
  <c r="AL121" i="72"/>
  <c r="AL95" i="72"/>
  <c r="AL109" i="72"/>
  <c r="AL83" i="72"/>
  <c r="AL91" i="72"/>
  <c r="AL105" i="72"/>
  <c r="AL99" i="72"/>
  <c r="AL55" i="72"/>
  <c r="AL93" i="72"/>
  <c r="AL65" i="72"/>
  <c r="AL63" i="72"/>
  <c r="AL51" i="72"/>
  <c r="AL103" i="72"/>
  <c r="AL57" i="72"/>
  <c r="AL113" i="72"/>
  <c r="AL89" i="72"/>
  <c r="AL47" i="72"/>
  <c r="AL87" i="72"/>
  <c r="AL71" i="72"/>
  <c r="AL81" i="72"/>
  <c r="AL79" i="72"/>
  <c r="AL69" i="72"/>
  <c r="AL49" i="72"/>
  <c r="AL77" i="72"/>
  <c r="AM28" i="72"/>
  <c r="AL53" i="72"/>
  <c r="AL101" i="72"/>
  <c r="AL129" i="72"/>
  <c r="AL119" i="72"/>
  <c r="AL73" i="72"/>
  <c r="AL117" i="72"/>
  <c r="AL125" i="72"/>
  <c r="AL111" i="72"/>
  <c r="AL133" i="72"/>
  <c r="AL131" i="72"/>
  <c r="AL61" i="72"/>
  <c r="AL97" i="72"/>
  <c r="AP129" i="72" l="1"/>
  <c r="AP51" i="72"/>
  <c r="AP131" i="72"/>
  <c r="AP71" i="72"/>
  <c r="AP73" i="72"/>
  <c r="AP117" i="72"/>
  <c r="AP109" i="72"/>
  <c r="AP89" i="72"/>
  <c r="AP133" i="72"/>
  <c r="AP59" i="72"/>
  <c r="AP67" i="72"/>
  <c r="AP93" i="72"/>
  <c r="AP121" i="72"/>
  <c r="AP57" i="72"/>
  <c r="AP101" i="72"/>
  <c r="AP105" i="72"/>
  <c r="AP69" i="72"/>
  <c r="AP135" i="72"/>
  <c r="AP49" i="72"/>
  <c r="AP75" i="72"/>
  <c r="AP77" i="72"/>
  <c r="AP65" i="72"/>
  <c r="AP61" i="72"/>
  <c r="AP97" i="72"/>
  <c r="AP79" i="72"/>
  <c r="AP91" i="72"/>
  <c r="AQ28" i="72"/>
  <c r="AP53" i="72"/>
  <c r="AP115" i="72"/>
  <c r="AP113" i="72"/>
  <c r="AP99" i="72"/>
  <c r="AP95" i="72"/>
  <c r="AP47" i="72"/>
  <c r="AP125" i="72"/>
  <c r="AP119" i="72"/>
  <c r="AP123" i="72"/>
  <c r="AP55" i="72"/>
  <c r="AP63" i="72"/>
  <c r="AP87" i="72"/>
  <c r="AP81" i="72"/>
  <c r="AP127" i="72"/>
  <c r="AP85" i="72"/>
  <c r="AP83" i="72"/>
  <c r="AP111" i="72"/>
  <c r="AP103" i="72"/>
  <c r="AP107" i="72"/>
  <c r="AH124" i="72"/>
  <c r="AH72" i="72"/>
  <c r="AH104" i="72"/>
  <c r="AH62" i="72"/>
  <c r="AH58" i="72"/>
  <c r="AH116" i="72"/>
  <c r="AH70" i="72"/>
  <c r="AH110" i="72"/>
  <c r="AH76" i="72"/>
  <c r="AH82" i="72"/>
  <c r="AH132" i="72"/>
  <c r="AH86" i="72"/>
  <c r="AH118" i="72"/>
  <c r="AH78" i="72"/>
  <c r="AH134" i="72"/>
  <c r="AH114" i="72"/>
  <c r="AH50" i="72"/>
  <c r="AH96" i="72"/>
  <c r="AH48" i="72"/>
  <c r="AH94" i="72"/>
  <c r="AH102" i="72"/>
  <c r="AH64" i="72"/>
  <c r="AH74" i="72"/>
  <c r="AH84" i="72"/>
  <c r="AI29" i="72"/>
  <c r="AH46" i="72"/>
  <c r="EY46" i="72" s="1"/>
  <c r="EZ46" i="72" s="1"/>
  <c r="AH68" i="72"/>
  <c r="AH98" i="72"/>
  <c r="AH80" i="72"/>
  <c r="AH108" i="72"/>
  <c r="AH92" i="72"/>
  <c r="AH128" i="72"/>
  <c r="AH112" i="72"/>
  <c r="AH66" i="72"/>
  <c r="AH100" i="72"/>
  <c r="AH122" i="72"/>
  <c r="AH106" i="72"/>
  <c r="AH54" i="72"/>
  <c r="AH60" i="72"/>
  <c r="AH90" i="72"/>
  <c r="AH120" i="72"/>
  <c r="AH88" i="72"/>
  <c r="AH52" i="72"/>
  <c r="AH126" i="72"/>
  <c r="AH56" i="72"/>
  <c r="AH130" i="72"/>
  <c r="AL116" i="72" l="1"/>
  <c r="AL60" i="72"/>
  <c r="AL84" i="72"/>
  <c r="AL102" i="72"/>
  <c r="AL118" i="72"/>
  <c r="AL68" i="72"/>
  <c r="AL90" i="72"/>
  <c r="AL58" i="72"/>
  <c r="AL66" i="72"/>
  <c r="AL82" i="72"/>
  <c r="AL78" i="72"/>
  <c r="AL62" i="72"/>
  <c r="AL96" i="72"/>
  <c r="AL100" i="72"/>
  <c r="AL88" i="72"/>
  <c r="AL124" i="72"/>
  <c r="AL54" i="72"/>
  <c r="AL72" i="72"/>
  <c r="AL86" i="72"/>
  <c r="AL74" i="72"/>
  <c r="AL122" i="72"/>
  <c r="AL120" i="72"/>
  <c r="AL98" i="72"/>
  <c r="AL80" i="72"/>
  <c r="AL56" i="72"/>
  <c r="AL114" i="72"/>
  <c r="AL132" i="72"/>
  <c r="AL70" i="72"/>
  <c r="AL64" i="72"/>
  <c r="AL108" i="72"/>
  <c r="AL94" i="72"/>
  <c r="AL110" i="72"/>
  <c r="AL52" i="72"/>
  <c r="AL50" i="72"/>
  <c r="AM29" i="72"/>
  <c r="AL106" i="72"/>
  <c r="AL48" i="72"/>
  <c r="AL112" i="72"/>
  <c r="AL92" i="72"/>
  <c r="AL128" i="72"/>
  <c r="AL104" i="72"/>
  <c r="AL134" i="72"/>
  <c r="AL130" i="72"/>
  <c r="AL136" i="72"/>
  <c r="AL76" i="72"/>
  <c r="AL126" i="72"/>
  <c r="AT115" i="72"/>
  <c r="AT111" i="72"/>
  <c r="AT51" i="72"/>
  <c r="AT89" i="72"/>
  <c r="AT97" i="72"/>
  <c r="BS28" i="72"/>
  <c r="AT129" i="72"/>
  <c r="AT63" i="72"/>
  <c r="AT131" i="72"/>
  <c r="AT113" i="72"/>
  <c r="AT107" i="72"/>
  <c r="AT85" i="72"/>
  <c r="AT49" i="72"/>
  <c r="AT103" i="72"/>
  <c r="AT133" i="72"/>
  <c r="AT83" i="72"/>
  <c r="AT71" i="72"/>
  <c r="AT105" i="72"/>
  <c r="AT81" i="72"/>
  <c r="AT127" i="72"/>
  <c r="AT61" i="72"/>
  <c r="AT79" i="72"/>
  <c r="AT77" i="72"/>
  <c r="AT59" i="72"/>
  <c r="AT57" i="72"/>
  <c r="AT91" i="72"/>
  <c r="AT93" i="72"/>
  <c r="AT73" i="72"/>
  <c r="AT117" i="72"/>
  <c r="AT69" i="72"/>
  <c r="AT67" i="72"/>
  <c r="AT95" i="72"/>
  <c r="AT55" i="72"/>
  <c r="AT53" i="72"/>
  <c r="AT135" i="72"/>
  <c r="AT123" i="72"/>
  <c r="AT47" i="72"/>
  <c r="AT99" i="72"/>
  <c r="AT65" i="72"/>
  <c r="AT109" i="72"/>
  <c r="AT121" i="72"/>
  <c r="AT87" i="72"/>
  <c r="AT101" i="72"/>
  <c r="AT75" i="72"/>
  <c r="AT125" i="72"/>
  <c r="AT119" i="72"/>
  <c r="BV129" i="72" l="1"/>
  <c r="BV95" i="72"/>
  <c r="BV77" i="72"/>
  <c r="BV57" i="72"/>
  <c r="BV85" i="72"/>
  <c r="BV91" i="72"/>
  <c r="BV125" i="72"/>
  <c r="BV51" i="72"/>
  <c r="BV109" i="72"/>
  <c r="BV73" i="72"/>
  <c r="BV105" i="72"/>
  <c r="BV87" i="72"/>
  <c r="BV101" i="72"/>
  <c r="BV81" i="72"/>
  <c r="BV117" i="72"/>
  <c r="BV63" i="72"/>
  <c r="BV119" i="72"/>
  <c r="BV133" i="72"/>
  <c r="BV135" i="72"/>
  <c r="BV61" i="72"/>
  <c r="BV69" i="72"/>
  <c r="BV49" i="72"/>
  <c r="BV99" i="72"/>
  <c r="BV53" i="72"/>
  <c r="BV113" i="72"/>
  <c r="BV93" i="72"/>
  <c r="BV121" i="72"/>
  <c r="BV111" i="72"/>
  <c r="BV131" i="72"/>
  <c r="BV97" i="72"/>
  <c r="BV67" i="72"/>
  <c r="BV75" i="72"/>
  <c r="BW28" i="72"/>
  <c r="BV127" i="72"/>
  <c r="BV71" i="72"/>
  <c r="BV103" i="72"/>
  <c r="BV47" i="72"/>
  <c r="BV55" i="72"/>
  <c r="BV115" i="72"/>
  <c r="BV59" i="72"/>
  <c r="BV123" i="72"/>
  <c r="BV89" i="72"/>
  <c r="BV107" i="72"/>
  <c r="BV83" i="72"/>
  <c r="BV65" i="72"/>
  <c r="BV79" i="72"/>
  <c r="AP126" i="72"/>
  <c r="AP134" i="72"/>
  <c r="AP68" i="72"/>
  <c r="AP84" i="72"/>
  <c r="AP66" i="72"/>
  <c r="AP98" i="72"/>
  <c r="AP118" i="72"/>
  <c r="AP76" i="72"/>
  <c r="AP94" i="72"/>
  <c r="AP74" i="72"/>
  <c r="AP48" i="72"/>
  <c r="AP120" i="72"/>
  <c r="AP82" i="72"/>
  <c r="AP106" i="72"/>
  <c r="AP64" i="72"/>
  <c r="AP54" i="72"/>
  <c r="AP58" i="72"/>
  <c r="AP124" i="72"/>
  <c r="AP50" i="72"/>
  <c r="AP112" i="72"/>
  <c r="AP102" i="72"/>
  <c r="AP136" i="72"/>
  <c r="AQ29" i="72"/>
  <c r="AP132" i="72"/>
  <c r="AP92" i="72"/>
  <c r="AP80" i="72"/>
  <c r="AP86" i="72"/>
  <c r="AP110" i="72"/>
  <c r="AP88" i="72"/>
  <c r="AP96" i="72"/>
  <c r="AP114" i="72"/>
  <c r="AP116" i="72"/>
  <c r="AP62" i="72"/>
  <c r="AP122" i="72"/>
  <c r="AP130" i="72"/>
  <c r="AP70" i="72"/>
  <c r="AP128" i="72"/>
  <c r="AP90" i="72"/>
  <c r="AP56" i="72"/>
  <c r="AP72" i="72"/>
  <c r="AP100" i="72"/>
  <c r="AP108" i="72"/>
  <c r="AP104" i="72"/>
  <c r="AP52" i="72"/>
  <c r="AP60" i="72"/>
  <c r="AP78" i="72"/>
  <c r="EY47" i="72" l="1"/>
  <c r="FA47" i="72" s="1"/>
  <c r="AT70" i="72"/>
  <c r="AT134" i="72"/>
  <c r="AT112" i="72"/>
  <c r="BS29" i="72"/>
  <c r="AT54" i="72"/>
  <c r="AT106" i="72"/>
  <c r="AT50" i="72"/>
  <c r="AT116" i="72"/>
  <c r="AT86" i="72"/>
  <c r="AT56" i="72"/>
  <c r="AT110" i="72"/>
  <c r="AT80" i="72"/>
  <c r="AT58" i="72"/>
  <c r="AT74" i="72"/>
  <c r="AT48" i="72"/>
  <c r="AT114" i="72"/>
  <c r="AT128" i="72"/>
  <c r="AT52" i="72"/>
  <c r="AT100" i="72"/>
  <c r="AT66" i="72"/>
  <c r="AT96" i="72"/>
  <c r="AT90" i="72"/>
  <c r="AT136" i="72"/>
  <c r="AT98" i="72"/>
  <c r="AT92" i="72"/>
  <c r="AT88" i="72"/>
  <c r="AT118" i="72"/>
  <c r="AT120" i="72"/>
  <c r="AT124" i="72"/>
  <c r="AT84" i="72"/>
  <c r="AT76" i="72"/>
  <c r="AT94" i="72"/>
  <c r="AT102" i="72"/>
  <c r="AT72" i="72"/>
  <c r="AT78" i="72"/>
  <c r="AT122" i="72"/>
  <c r="AT62" i="72"/>
  <c r="AT132" i="72"/>
  <c r="AT64" i="72"/>
  <c r="AT126" i="72"/>
  <c r="AT68" i="72"/>
  <c r="AT130" i="72"/>
  <c r="AT104" i="72"/>
  <c r="AT60" i="72"/>
  <c r="AT82" i="72"/>
  <c r="AT108" i="72"/>
  <c r="BZ99" i="72"/>
  <c r="BZ91" i="72"/>
  <c r="BZ89" i="72"/>
  <c r="BW29" i="72"/>
  <c r="BZ105" i="72"/>
  <c r="BZ53" i="72"/>
  <c r="BZ57" i="72"/>
  <c r="BZ83" i="72"/>
  <c r="BZ73" i="72"/>
  <c r="BZ131" i="72"/>
  <c r="BZ133" i="72"/>
  <c r="BZ113" i="72"/>
  <c r="BZ123" i="72"/>
  <c r="BZ51" i="72"/>
  <c r="BZ85" i="72"/>
  <c r="BZ67" i="72"/>
  <c r="BZ63" i="72"/>
  <c r="BZ101" i="72"/>
  <c r="CA28" i="72"/>
  <c r="BZ117" i="72"/>
  <c r="BZ129" i="72"/>
  <c r="BZ121" i="72"/>
  <c r="BZ87" i="72"/>
  <c r="BZ115" i="72"/>
  <c r="BZ55" i="72"/>
  <c r="BZ125" i="72"/>
  <c r="BZ81" i="72"/>
  <c r="BZ71" i="72"/>
  <c r="BZ59" i="72"/>
  <c r="BZ109" i="72"/>
  <c r="BZ127" i="72"/>
  <c r="BZ137" i="72"/>
  <c r="BZ75" i="72"/>
  <c r="BZ103" i="72"/>
  <c r="BZ69" i="72"/>
  <c r="BZ77" i="72"/>
  <c r="BZ61" i="72"/>
  <c r="BZ107" i="72"/>
  <c r="BZ79" i="72"/>
  <c r="BZ95" i="72"/>
  <c r="BZ135" i="72"/>
  <c r="BZ97" i="72"/>
  <c r="BZ65" i="72"/>
  <c r="BZ49" i="72"/>
  <c r="BZ111" i="72"/>
  <c r="BZ93" i="72"/>
  <c r="BZ119" i="72"/>
  <c r="BV72" i="72" l="1"/>
  <c r="BV126" i="72"/>
  <c r="BV60" i="72"/>
  <c r="BV66" i="72"/>
  <c r="BV82" i="72"/>
  <c r="BV106" i="72"/>
  <c r="BV116" i="72"/>
  <c r="BV52" i="72"/>
  <c r="BV68" i="72"/>
  <c r="BV64" i="72"/>
  <c r="BV76" i="72"/>
  <c r="BV134" i="72"/>
  <c r="CA29" i="72"/>
  <c r="BV100" i="72"/>
  <c r="BV58" i="72"/>
  <c r="BV118" i="72"/>
  <c r="BV56" i="72"/>
  <c r="BV114" i="72"/>
  <c r="BV54" i="72"/>
  <c r="BV110" i="72"/>
  <c r="BV132" i="72"/>
  <c r="BV74" i="72"/>
  <c r="BV102" i="72"/>
  <c r="BV124" i="72"/>
  <c r="BV108" i="72"/>
  <c r="BV112" i="72"/>
  <c r="BV84" i="72"/>
  <c r="BV70" i="72"/>
  <c r="BV50" i="72"/>
  <c r="BV128" i="72"/>
  <c r="BV62" i="72"/>
  <c r="BV120" i="72"/>
  <c r="BV104" i="72"/>
  <c r="BV48" i="72"/>
  <c r="EY48" i="72" s="1"/>
  <c r="EZ48" i="72" s="1"/>
  <c r="CE29" i="72"/>
  <c r="BV122" i="72"/>
  <c r="BV92" i="72"/>
  <c r="BV86" i="72"/>
  <c r="BV98" i="72"/>
  <c r="BV136" i="72"/>
  <c r="BV96" i="72"/>
  <c r="BV80" i="72"/>
  <c r="BV130" i="72"/>
  <c r="BV94" i="72"/>
  <c r="BV78" i="72"/>
  <c r="BV90" i="72"/>
  <c r="BV88" i="72"/>
  <c r="BZ90" i="72"/>
  <c r="BZ130" i="72"/>
  <c r="BZ138" i="72"/>
  <c r="BZ112" i="72"/>
  <c r="BZ62" i="72"/>
  <c r="BZ66" i="72"/>
  <c r="BZ54" i="72"/>
  <c r="BZ60" i="72"/>
  <c r="BZ98" i="72"/>
  <c r="BZ92" i="72"/>
  <c r="BZ106" i="72"/>
  <c r="BZ84" i="72"/>
  <c r="BZ102" i="72"/>
  <c r="BZ52" i="72"/>
  <c r="BZ56" i="72"/>
  <c r="BZ108" i="72"/>
  <c r="BZ64" i="72"/>
  <c r="BZ82" i="72"/>
  <c r="BZ80" i="72"/>
  <c r="BZ122" i="72"/>
  <c r="BZ104" i="72"/>
  <c r="BZ126" i="72"/>
  <c r="BZ134" i="72"/>
  <c r="BZ78" i="72"/>
  <c r="BZ72" i="72"/>
  <c r="BZ58" i="72"/>
  <c r="BZ120" i="72"/>
  <c r="BZ70" i="72"/>
  <c r="BZ114" i="72"/>
  <c r="BZ128" i="72"/>
  <c r="BZ74" i="72"/>
  <c r="BZ118" i="72"/>
  <c r="BZ96" i="72"/>
  <c r="BZ116" i="72"/>
  <c r="BZ124" i="72"/>
  <c r="BZ94" i="72"/>
  <c r="BZ136" i="72"/>
  <c r="BZ88" i="72"/>
  <c r="BZ100" i="72"/>
  <c r="BZ68" i="72"/>
  <c r="BZ132" i="72"/>
  <c r="BZ86" i="72"/>
  <c r="BZ76" i="72"/>
  <c r="BZ110" i="72"/>
  <c r="BZ50" i="72"/>
  <c r="CD51" i="72"/>
  <c r="CD127" i="72"/>
  <c r="CD123" i="72"/>
  <c r="CD101" i="72"/>
  <c r="CD77" i="72"/>
  <c r="CD85" i="72"/>
  <c r="CD55" i="72"/>
  <c r="CD129" i="72"/>
  <c r="CD117" i="72"/>
  <c r="CD63" i="72"/>
  <c r="CD87" i="72"/>
  <c r="CD73" i="72"/>
  <c r="CD93" i="72"/>
  <c r="CD133" i="72"/>
  <c r="CD135" i="72"/>
  <c r="CD65" i="72"/>
  <c r="CD57" i="72"/>
  <c r="CD95" i="72"/>
  <c r="CD75" i="72"/>
  <c r="CD119" i="72"/>
  <c r="CD121" i="72"/>
  <c r="CD81" i="72"/>
  <c r="CD79" i="72"/>
  <c r="CD83" i="72"/>
  <c r="CD111" i="72"/>
  <c r="CD137" i="72"/>
  <c r="CD97" i="72"/>
  <c r="CD99" i="72"/>
  <c r="CD113" i="72"/>
  <c r="CE28" i="72"/>
  <c r="CD105" i="72"/>
  <c r="CD49" i="72"/>
  <c r="CD115" i="72"/>
  <c r="CD59" i="72"/>
  <c r="CD71" i="72"/>
  <c r="CD109" i="72"/>
  <c r="CD61" i="72"/>
  <c r="CD91" i="72"/>
  <c r="CD131" i="72"/>
  <c r="CD125" i="72"/>
  <c r="CD67" i="72"/>
  <c r="CD89" i="72"/>
  <c r="CD69" i="72"/>
  <c r="CD107" i="72"/>
  <c r="CD53" i="72"/>
  <c r="CD103" i="72"/>
  <c r="CD118" i="72" l="1"/>
  <c r="CD130" i="72"/>
  <c r="CD64" i="72"/>
  <c r="CD100" i="72"/>
  <c r="CD80" i="72"/>
  <c r="CD60" i="72"/>
  <c r="CD106" i="72"/>
  <c r="CD108" i="72"/>
  <c r="CD110" i="72"/>
  <c r="CD62" i="72"/>
  <c r="CD86" i="72"/>
  <c r="CD74" i="72"/>
  <c r="CD136" i="72"/>
  <c r="CD120" i="72"/>
  <c r="CD134" i="72"/>
  <c r="CD52" i="72"/>
  <c r="CD96" i="72"/>
  <c r="CD112" i="72"/>
  <c r="CD68" i="72"/>
  <c r="CD98" i="72"/>
  <c r="CD104" i="72"/>
  <c r="CD124" i="72"/>
  <c r="CD50" i="72"/>
  <c r="CD94" i="72"/>
  <c r="CD92" i="72"/>
  <c r="CD72" i="72"/>
  <c r="CD138" i="72"/>
  <c r="CD122" i="72"/>
  <c r="CD116" i="72"/>
  <c r="CD84" i="72"/>
  <c r="CD58" i="72"/>
  <c r="CD82" i="72"/>
  <c r="CD90" i="72"/>
  <c r="CD56" i="72"/>
  <c r="CD132" i="72"/>
  <c r="CD102" i="72"/>
  <c r="CD88" i="72"/>
  <c r="CD76" i="72"/>
  <c r="CD66" i="72"/>
  <c r="CD78" i="72"/>
  <c r="CD126" i="72"/>
  <c r="CD54" i="72"/>
  <c r="CD114" i="72"/>
  <c r="CD70" i="72"/>
  <c r="CD128" i="72"/>
  <c r="CH128" i="72"/>
  <c r="CH80" i="72"/>
  <c r="CH112" i="72"/>
  <c r="CH100" i="72"/>
  <c r="CH84" i="72"/>
  <c r="CH108" i="72"/>
  <c r="CH76" i="72"/>
  <c r="CH122" i="72"/>
  <c r="CH102" i="72"/>
  <c r="CH94" i="72"/>
  <c r="CH56" i="72"/>
  <c r="CH126" i="72"/>
  <c r="CH52" i="72"/>
  <c r="CH64" i="72"/>
  <c r="CH90" i="72"/>
  <c r="CH106" i="72"/>
  <c r="CH50" i="72"/>
  <c r="CH98" i="72"/>
  <c r="CH134" i="72"/>
  <c r="CH62" i="72"/>
  <c r="CH86" i="72"/>
  <c r="CH88" i="72"/>
  <c r="CH72" i="72"/>
  <c r="CH74" i="72"/>
  <c r="CH68" i="72"/>
  <c r="CH114" i="72"/>
  <c r="CH110" i="72"/>
  <c r="CH96" i="72"/>
  <c r="CH136" i="72"/>
  <c r="CH104" i="72"/>
  <c r="CH120" i="72"/>
  <c r="CH82" i="72"/>
  <c r="CH54" i="72"/>
  <c r="CH130" i="72"/>
  <c r="CH118" i="72"/>
  <c r="CH132" i="72"/>
  <c r="CH66" i="72"/>
  <c r="CH58" i="72"/>
  <c r="CH70" i="72"/>
  <c r="CH92" i="72"/>
  <c r="CH124" i="72"/>
  <c r="CH116" i="72"/>
  <c r="CH60" i="72"/>
  <c r="CH138" i="72"/>
  <c r="CH78" i="72"/>
  <c r="CH57" i="72"/>
  <c r="CH105" i="72"/>
  <c r="CH91" i="72"/>
  <c r="CH115" i="72"/>
  <c r="CH89" i="72"/>
  <c r="CH67" i="72"/>
  <c r="CH99" i="72"/>
  <c r="CH51" i="72"/>
  <c r="CH101" i="72"/>
  <c r="CH95" i="72"/>
  <c r="CH127" i="72"/>
  <c r="CH119" i="72"/>
  <c r="CH69" i="72"/>
  <c r="CH111" i="72"/>
  <c r="CI28" i="72"/>
  <c r="CH93" i="72"/>
  <c r="CH63" i="72"/>
  <c r="CH125" i="72"/>
  <c r="CH53" i="72"/>
  <c r="CH71" i="72"/>
  <c r="CH97" i="72"/>
  <c r="CH133" i="72"/>
  <c r="CH129" i="72"/>
  <c r="CH61" i="72"/>
  <c r="CH77" i="72"/>
  <c r="CH55" i="72"/>
  <c r="CH59" i="72"/>
  <c r="CH113" i="72"/>
  <c r="CH85" i="72"/>
  <c r="CH123" i="72"/>
  <c r="CH73" i="72"/>
  <c r="CH87" i="72"/>
  <c r="CH137" i="72"/>
  <c r="CH117" i="72"/>
  <c r="CH121" i="72"/>
  <c r="CH107" i="72"/>
  <c r="CH65" i="72"/>
  <c r="CH75" i="72"/>
  <c r="CH49" i="72"/>
  <c r="CH109" i="72"/>
  <c r="CH103" i="72"/>
  <c r="CH135" i="72"/>
  <c r="CH131" i="72"/>
  <c r="CH81" i="72"/>
  <c r="CH79" i="72"/>
  <c r="CH83" i="72"/>
  <c r="CL52" i="72" l="1"/>
  <c r="CL51" i="72"/>
  <c r="EY50" i="72"/>
  <c r="EZ50" i="72" s="1"/>
  <c r="EY49" i="72"/>
  <c r="FA49" i="72" s="1"/>
  <c r="CL53" i="72"/>
  <c r="CL85" i="72"/>
  <c r="CL105" i="72"/>
  <c r="CL81" i="72"/>
  <c r="CL59" i="72"/>
  <c r="CL127" i="72"/>
  <c r="CL71" i="72"/>
  <c r="CL117" i="72"/>
  <c r="CL113" i="72"/>
  <c r="CL97" i="72"/>
  <c r="CL99" i="72"/>
  <c r="CL123" i="72"/>
  <c r="CL67" i="72"/>
  <c r="CL69" i="72"/>
  <c r="CI29" i="72"/>
  <c r="CL83" i="72"/>
  <c r="CL57" i="72"/>
  <c r="CL87" i="72"/>
  <c r="CL103" i="72"/>
  <c r="CL119" i="72"/>
  <c r="CL77" i="72"/>
  <c r="CL139" i="72"/>
  <c r="CL61" i="72"/>
  <c r="CL121" i="72"/>
  <c r="CL109" i="72"/>
  <c r="CL137" i="72"/>
  <c r="CL125" i="72"/>
  <c r="CL115" i="72"/>
  <c r="CL73" i="72"/>
  <c r="CM28" i="72"/>
  <c r="CL131" i="72"/>
  <c r="CL95" i="72"/>
  <c r="EY52" i="72"/>
  <c r="EZ52" i="72" s="1"/>
  <c r="CL107" i="72"/>
  <c r="CL55" i="72"/>
  <c r="CL65" i="72"/>
  <c r="CL75" i="72"/>
  <c r="CL133" i="72"/>
  <c r="CL111" i="72"/>
  <c r="CL89" i="72"/>
  <c r="CL93" i="72"/>
  <c r="CL135" i="72"/>
  <c r="CL91" i="72"/>
  <c r="CL129" i="72"/>
  <c r="CL101" i="72"/>
  <c r="CL63" i="72"/>
  <c r="CL79" i="72"/>
  <c r="EY55" i="72" l="1"/>
  <c r="FA55" i="72" s="1"/>
  <c r="EY57" i="72"/>
  <c r="FA57" i="72" s="1"/>
  <c r="EY53" i="72"/>
  <c r="FA53" i="72" s="1"/>
  <c r="EY51" i="72"/>
  <c r="FA51" i="72" s="1"/>
  <c r="CL58" i="72"/>
  <c r="EY58" i="72" s="1"/>
  <c r="EZ58" i="72" s="1"/>
  <c r="CL60" i="72"/>
  <c r="CL66" i="72"/>
  <c r="CL100" i="72"/>
  <c r="CL116" i="72"/>
  <c r="CL90" i="72"/>
  <c r="CL54" i="72"/>
  <c r="EY54" i="72" s="1"/>
  <c r="EZ54" i="72" s="1"/>
  <c r="CL138" i="72"/>
  <c r="CL112" i="72"/>
  <c r="CL56" i="72"/>
  <c r="EY56" i="72" s="1"/>
  <c r="EZ56" i="72" s="1"/>
  <c r="CL96" i="72"/>
  <c r="CL76" i="72"/>
  <c r="CL72" i="72"/>
  <c r="CL86" i="72"/>
  <c r="CL126" i="72"/>
  <c r="CL94" i="72"/>
  <c r="CL68" i="72"/>
  <c r="CL130" i="72"/>
  <c r="CL134" i="72"/>
  <c r="CL98" i="72"/>
  <c r="CL62" i="72"/>
  <c r="CL102" i="72"/>
  <c r="CL120" i="72"/>
  <c r="CL78" i="72"/>
  <c r="CL64" i="72"/>
  <c r="CL84" i="72"/>
  <c r="CL122" i="72"/>
  <c r="CL136" i="72"/>
  <c r="CL106" i="72"/>
  <c r="CL140" i="72"/>
  <c r="CL74" i="72"/>
  <c r="CL114" i="72"/>
  <c r="CL128" i="72"/>
  <c r="CL82" i="72"/>
  <c r="CL132" i="72"/>
  <c r="CL88" i="72"/>
  <c r="CL108" i="72"/>
  <c r="CL118" i="72"/>
  <c r="CL92" i="72"/>
  <c r="CL80" i="72"/>
  <c r="CL104" i="72"/>
  <c r="CL124" i="72"/>
  <c r="CL70" i="72"/>
  <c r="CL110" i="72"/>
  <c r="CP121" i="72"/>
  <c r="CP99" i="72"/>
  <c r="CP93" i="72"/>
  <c r="CP113" i="72"/>
  <c r="CP135" i="72"/>
  <c r="CP59" i="72"/>
  <c r="CP141" i="72"/>
  <c r="CP95" i="72"/>
  <c r="CP119" i="72"/>
  <c r="CP105" i="72"/>
  <c r="CP145" i="72"/>
  <c r="CP79" i="72"/>
  <c r="CP71" i="72"/>
  <c r="CP101" i="72"/>
  <c r="CP115" i="72"/>
  <c r="CP61" i="72"/>
  <c r="CP139" i="72"/>
  <c r="CP127" i="72"/>
  <c r="CP77" i="72"/>
  <c r="CP147" i="72"/>
  <c r="CP75" i="72"/>
  <c r="CP107" i="72"/>
  <c r="CP103" i="72"/>
  <c r="CP67" i="72"/>
  <c r="CP69" i="72"/>
  <c r="CP81" i="72"/>
  <c r="CP109" i="72"/>
  <c r="CP89" i="72"/>
  <c r="CP85" i="72"/>
  <c r="CP133" i="72"/>
  <c r="CP111" i="72"/>
  <c r="CQ28" i="72"/>
  <c r="CP97" i="72"/>
  <c r="CP117" i="72"/>
  <c r="CP91" i="72"/>
  <c r="CP83" i="72"/>
  <c r="CP137" i="72"/>
  <c r="CP63" i="72"/>
  <c r="CP123" i="72"/>
  <c r="CP131" i="72"/>
  <c r="CP73" i="72"/>
  <c r="CP65" i="72"/>
  <c r="CP87" i="72"/>
  <c r="CP129" i="72"/>
  <c r="CP125" i="72"/>
  <c r="CP143" i="72"/>
  <c r="CM29" i="72"/>
  <c r="CT117" i="72" l="1"/>
  <c r="CT73" i="72"/>
  <c r="CT123" i="72"/>
  <c r="CT95" i="72"/>
  <c r="CT129" i="72"/>
  <c r="CT103" i="72"/>
  <c r="CT71" i="72"/>
  <c r="CT107" i="72"/>
  <c r="CT69" i="72"/>
  <c r="CT97" i="72"/>
  <c r="CT93" i="72"/>
  <c r="CT67" i="72"/>
  <c r="CT81" i="72"/>
  <c r="CT133" i="72"/>
  <c r="CT115" i="72"/>
  <c r="CT139" i="72"/>
  <c r="CT105" i="72"/>
  <c r="CT89" i="72"/>
  <c r="CT83" i="72"/>
  <c r="CT101" i="72"/>
  <c r="CT61" i="72"/>
  <c r="CT135" i="72"/>
  <c r="CT65" i="72"/>
  <c r="CT79" i="72"/>
  <c r="CT111" i="72"/>
  <c r="CU28" i="72"/>
  <c r="CT77" i="72"/>
  <c r="CQ29" i="72"/>
  <c r="CT87" i="72"/>
  <c r="CT127" i="72"/>
  <c r="CT121" i="72"/>
  <c r="CT91" i="72"/>
  <c r="CT143" i="72"/>
  <c r="CT63" i="72"/>
  <c r="CT59" i="72"/>
  <c r="CT141" i="72"/>
  <c r="CT145" i="72"/>
  <c r="CT131" i="72"/>
  <c r="CT109" i="72"/>
  <c r="CT99" i="72"/>
  <c r="CT119" i="72"/>
  <c r="CT85" i="72"/>
  <c r="CT147" i="72"/>
  <c r="CT125" i="72"/>
  <c r="CT75" i="72"/>
  <c r="CT137" i="72"/>
  <c r="CT113" i="72"/>
  <c r="CP102" i="72"/>
  <c r="CP118" i="72"/>
  <c r="CP108" i="72"/>
  <c r="CP110" i="72"/>
  <c r="CP70" i="72"/>
  <c r="CP88" i="72"/>
  <c r="CP120" i="72"/>
  <c r="CP128" i="72"/>
  <c r="CP148" i="72"/>
  <c r="CP94" i="72"/>
  <c r="CP76" i="72"/>
  <c r="CP100" i="72"/>
  <c r="CP82" i="72"/>
  <c r="CP74" i="72"/>
  <c r="CP104" i="72"/>
  <c r="CP72" i="72"/>
  <c r="CP132" i="72"/>
  <c r="CP140" i="72"/>
  <c r="CP96" i="72"/>
  <c r="CP142" i="72"/>
  <c r="CP84" i="72"/>
  <c r="CP90" i="72"/>
  <c r="CP62" i="72"/>
  <c r="CP146" i="72"/>
  <c r="CP138" i="72"/>
  <c r="CP80" i="72"/>
  <c r="CP64" i="72"/>
  <c r="CP106" i="72"/>
  <c r="CP122" i="72"/>
  <c r="CP130" i="72"/>
  <c r="CP60" i="72"/>
  <c r="CP114" i="72"/>
  <c r="CP144" i="72"/>
  <c r="CP92" i="72"/>
  <c r="CP124" i="72"/>
  <c r="CP66" i="72"/>
  <c r="CP68" i="72"/>
  <c r="CP126" i="72"/>
  <c r="CP86" i="72"/>
  <c r="CP136" i="72"/>
  <c r="CP134" i="72"/>
  <c r="CP116" i="72"/>
  <c r="CP78" i="72"/>
  <c r="CP98" i="72"/>
  <c r="CP112" i="72"/>
  <c r="CT126" i="72" l="1"/>
  <c r="CT82" i="72"/>
  <c r="CT66" i="72"/>
  <c r="CT136" i="72"/>
  <c r="CT64" i="72"/>
  <c r="CT70" i="72"/>
  <c r="CT146" i="72"/>
  <c r="CT76" i="72"/>
  <c r="CT116" i="72"/>
  <c r="CT134" i="72"/>
  <c r="CT92" i="72"/>
  <c r="CT108" i="72"/>
  <c r="CT80" i="72"/>
  <c r="CT110" i="72"/>
  <c r="CT96" i="72"/>
  <c r="CT74" i="72"/>
  <c r="CT106" i="72"/>
  <c r="CT124" i="72"/>
  <c r="CT88" i="72"/>
  <c r="CT60" i="72"/>
  <c r="CT90" i="72"/>
  <c r="CT130" i="72"/>
  <c r="CT100" i="72"/>
  <c r="CT78" i="72"/>
  <c r="CT128" i="72"/>
  <c r="CT114" i="72"/>
  <c r="CT142" i="72"/>
  <c r="CT72" i="72"/>
  <c r="CT122" i="72"/>
  <c r="CT132" i="72"/>
  <c r="CT120" i="72"/>
  <c r="CT112" i="72"/>
  <c r="CT140" i="72"/>
  <c r="CT94" i="72"/>
  <c r="CT104" i="72"/>
  <c r="CT68" i="72"/>
  <c r="CT62" i="72"/>
  <c r="CT138" i="72"/>
  <c r="CT102" i="72"/>
  <c r="CT148" i="72"/>
  <c r="CT84" i="72"/>
  <c r="CT86" i="72"/>
  <c r="CT118" i="72"/>
  <c r="CT144" i="72"/>
  <c r="CT98" i="72"/>
  <c r="CX91" i="72"/>
  <c r="CX83" i="72"/>
  <c r="CX141" i="72"/>
  <c r="CX119" i="72"/>
  <c r="CX103" i="72"/>
  <c r="CX133" i="72"/>
  <c r="CX67" i="72"/>
  <c r="CX87" i="72"/>
  <c r="CX111" i="72"/>
  <c r="CX143" i="72"/>
  <c r="CX105" i="72"/>
  <c r="CX71" i="72"/>
  <c r="CX123" i="72"/>
  <c r="CX59" i="72"/>
  <c r="CX139" i="72"/>
  <c r="CX137" i="72"/>
  <c r="CX101" i="72"/>
  <c r="CX135" i="72"/>
  <c r="CX99" i="72"/>
  <c r="CX125" i="72"/>
  <c r="CX113" i="72"/>
  <c r="CX75" i="72"/>
  <c r="CY28" i="72"/>
  <c r="CX129" i="72"/>
  <c r="CX95" i="72"/>
  <c r="CX63" i="72"/>
  <c r="CX93" i="72"/>
  <c r="CX117" i="72"/>
  <c r="CX147" i="72"/>
  <c r="CX85" i="72"/>
  <c r="CU29" i="72"/>
  <c r="CX115" i="72"/>
  <c r="CX61" i="72"/>
  <c r="CX107" i="72"/>
  <c r="CX131" i="72"/>
  <c r="CX79" i="72"/>
  <c r="CX77" i="72"/>
  <c r="CX109" i="72"/>
  <c r="CX97" i="72"/>
  <c r="CX145" i="72"/>
  <c r="CX65" i="72"/>
  <c r="CX73" i="72"/>
  <c r="CX121" i="72"/>
  <c r="CX127" i="72"/>
  <c r="CX81" i="72"/>
  <c r="CX69" i="72"/>
  <c r="CX89" i="72"/>
  <c r="EY59" i="72" l="1"/>
  <c r="FA59" i="72" s="1"/>
  <c r="CX110" i="72"/>
  <c r="CX102" i="72"/>
  <c r="CX130" i="72"/>
  <c r="CX80" i="72"/>
  <c r="CX72" i="72"/>
  <c r="CX106" i="72"/>
  <c r="CX104" i="72"/>
  <c r="CX68" i="72"/>
  <c r="CX96" i="72"/>
  <c r="CX120" i="72"/>
  <c r="CX126" i="72"/>
  <c r="CX128" i="72"/>
  <c r="CX100" i="72"/>
  <c r="CX118" i="72"/>
  <c r="CX86" i="72"/>
  <c r="CX136" i="72"/>
  <c r="CX142" i="72"/>
  <c r="CX76" i="72"/>
  <c r="CX124" i="72"/>
  <c r="CX146" i="72"/>
  <c r="CX138" i="72"/>
  <c r="CX114" i="72"/>
  <c r="CX92" i="72"/>
  <c r="CX64" i="72"/>
  <c r="CX132" i="72"/>
  <c r="CX88" i="72"/>
  <c r="CX122" i="72"/>
  <c r="CX134" i="72"/>
  <c r="CX70" i="72"/>
  <c r="CX60" i="72"/>
  <c r="EY60" i="72" s="1"/>
  <c r="EZ60" i="72" s="1"/>
  <c r="CX90" i="72"/>
  <c r="CX78" i="72"/>
  <c r="CX82" i="72"/>
  <c r="CX74" i="72"/>
  <c r="CX62" i="72"/>
  <c r="CX108" i="72"/>
  <c r="CX94" i="72"/>
  <c r="CX140" i="72"/>
  <c r="CX144" i="72"/>
  <c r="CX84" i="72"/>
  <c r="CX148" i="72"/>
  <c r="CX112" i="72"/>
  <c r="CX98" i="72"/>
  <c r="CX66" i="72"/>
  <c r="CX116" i="72"/>
  <c r="DB111" i="72"/>
  <c r="DB63" i="72"/>
  <c r="DB69" i="72"/>
  <c r="DB127" i="72"/>
  <c r="DB85" i="72"/>
  <c r="DB79" i="72"/>
  <c r="DB137" i="72"/>
  <c r="DC28" i="72"/>
  <c r="DB145" i="72"/>
  <c r="DB105" i="72"/>
  <c r="DB87" i="72"/>
  <c r="DB147" i="72"/>
  <c r="DB71" i="72"/>
  <c r="DB93" i="72"/>
  <c r="DB117" i="72"/>
  <c r="DB109" i="72"/>
  <c r="DB141" i="72"/>
  <c r="DB77" i="72"/>
  <c r="DB95" i="72"/>
  <c r="DB115" i="72"/>
  <c r="DB97" i="72"/>
  <c r="DB67" i="72"/>
  <c r="DB125" i="72"/>
  <c r="DB101" i="72"/>
  <c r="DB75" i="72"/>
  <c r="DB129" i="72"/>
  <c r="DB143" i="72"/>
  <c r="DB133" i="72"/>
  <c r="DB121" i="72"/>
  <c r="DB83" i="72"/>
  <c r="DB65" i="72"/>
  <c r="DB89" i="72"/>
  <c r="CY29" i="72"/>
  <c r="DB99" i="72"/>
  <c r="DB81" i="72"/>
  <c r="DB149" i="72"/>
  <c r="DB113" i="72"/>
  <c r="DB131" i="72"/>
  <c r="DB107" i="72"/>
  <c r="DB135" i="72"/>
  <c r="DB123" i="72"/>
  <c r="DB139" i="72"/>
  <c r="DB119" i="72"/>
  <c r="DB73" i="72"/>
  <c r="DB103" i="72"/>
  <c r="DB61" i="72"/>
  <c r="DB91" i="72"/>
  <c r="DB110" i="72" l="1"/>
  <c r="DB146" i="72"/>
  <c r="DB74" i="72"/>
  <c r="DB106" i="72"/>
  <c r="DB126" i="72"/>
  <c r="DB66" i="72"/>
  <c r="DB104" i="72"/>
  <c r="DB120" i="72"/>
  <c r="DB140" i="72"/>
  <c r="DB144" i="72"/>
  <c r="DB62" i="72"/>
  <c r="DB118" i="72"/>
  <c r="DB76" i="72"/>
  <c r="DB90" i="72"/>
  <c r="DB124" i="72"/>
  <c r="DB96" i="72"/>
  <c r="DB150" i="72"/>
  <c r="DB112" i="72"/>
  <c r="DB132" i="72"/>
  <c r="DB84" i="72"/>
  <c r="DB102" i="72"/>
  <c r="DB70" i="72"/>
  <c r="DB108" i="72"/>
  <c r="DB142" i="72"/>
  <c r="DB98" i="72"/>
  <c r="DB122" i="72"/>
  <c r="DB82" i="72"/>
  <c r="DB92" i="72"/>
  <c r="DB64" i="72"/>
  <c r="DB100" i="72"/>
  <c r="DB94" i="72"/>
  <c r="DB116" i="72"/>
  <c r="DB72" i="72"/>
  <c r="DB80" i="72"/>
  <c r="DB68" i="72"/>
  <c r="DB148" i="72"/>
  <c r="DB130" i="72"/>
  <c r="DB88" i="72"/>
  <c r="DB136" i="72"/>
  <c r="DB128" i="72"/>
  <c r="DB138" i="72"/>
  <c r="DB78" i="72"/>
  <c r="DB114" i="72"/>
  <c r="DB86" i="72"/>
  <c r="DB134" i="72"/>
  <c r="DF71" i="72"/>
  <c r="DF143" i="72"/>
  <c r="DF87" i="72"/>
  <c r="DF85" i="72"/>
  <c r="DF91" i="72"/>
  <c r="DF125" i="72"/>
  <c r="DF99" i="72"/>
  <c r="DF73" i="72"/>
  <c r="DF123" i="72"/>
  <c r="DF103" i="72"/>
  <c r="DF135" i="72"/>
  <c r="DF129" i="72"/>
  <c r="DF119" i="72"/>
  <c r="DF67" i="72"/>
  <c r="DF127" i="72"/>
  <c r="DF81" i="72"/>
  <c r="DF111" i="72"/>
  <c r="DF105" i="72"/>
  <c r="DF117" i="72"/>
  <c r="DF97" i="72"/>
  <c r="DF145" i="72"/>
  <c r="DF69" i="72"/>
  <c r="DF137" i="72"/>
  <c r="DF139" i="72"/>
  <c r="DF141" i="72"/>
  <c r="DF147" i="72"/>
  <c r="DF133" i="72"/>
  <c r="DC29" i="72"/>
  <c r="DF77" i="72"/>
  <c r="DF101" i="72"/>
  <c r="DF65" i="72"/>
  <c r="DF63" i="72"/>
  <c r="DF83" i="72"/>
  <c r="DF93" i="72"/>
  <c r="DF79" i="72"/>
  <c r="DF89" i="72"/>
  <c r="DF149" i="72"/>
  <c r="DF107" i="72"/>
  <c r="DF121" i="72"/>
  <c r="DF95" i="72"/>
  <c r="DF115" i="72"/>
  <c r="DF131" i="72"/>
  <c r="DG28" i="72"/>
  <c r="DF75" i="72"/>
  <c r="DF61" i="72"/>
  <c r="DF113" i="72"/>
  <c r="DF109" i="72"/>
  <c r="DJ97" i="72" l="1"/>
  <c r="DJ115" i="72"/>
  <c r="DJ119" i="72"/>
  <c r="DJ113" i="72"/>
  <c r="DJ95" i="72"/>
  <c r="DJ93" i="72"/>
  <c r="DJ111" i="72"/>
  <c r="DJ101" i="72"/>
  <c r="DJ65" i="72"/>
  <c r="DJ75" i="72"/>
  <c r="DJ109" i="72"/>
  <c r="DJ87" i="72"/>
  <c r="DJ145" i="72"/>
  <c r="DJ71" i="72"/>
  <c r="DJ121" i="72"/>
  <c r="DJ83" i="72"/>
  <c r="DJ137" i="72"/>
  <c r="DJ91" i="72"/>
  <c r="DJ131" i="72"/>
  <c r="DG29" i="72"/>
  <c r="DJ117" i="72"/>
  <c r="DJ133" i="72"/>
  <c r="DJ141" i="72"/>
  <c r="DJ73" i="72"/>
  <c r="DJ143" i="72"/>
  <c r="DJ67" i="72"/>
  <c r="DJ149" i="72"/>
  <c r="DJ105" i="72"/>
  <c r="DJ89" i="72"/>
  <c r="DJ129" i="72"/>
  <c r="DJ63" i="72"/>
  <c r="DJ69" i="72"/>
  <c r="DJ81" i="72"/>
  <c r="DJ147" i="72"/>
  <c r="DJ103" i="72"/>
  <c r="DJ99" i="72"/>
  <c r="DJ135" i="72"/>
  <c r="DJ139" i="72"/>
  <c r="DJ125" i="72"/>
  <c r="DJ77" i="72"/>
  <c r="DJ107" i="72"/>
  <c r="DJ79" i="72"/>
  <c r="DJ123" i="72"/>
  <c r="DJ127" i="72"/>
  <c r="DJ61" i="72"/>
  <c r="DJ85" i="72"/>
  <c r="DK28" i="72"/>
  <c r="DF84" i="72"/>
  <c r="DF102" i="72"/>
  <c r="DF120" i="72"/>
  <c r="DF114" i="72"/>
  <c r="DF76" i="72"/>
  <c r="DF90" i="72"/>
  <c r="DF74" i="72"/>
  <c r="DF88" i="72"/>
  <c r="DF62" i="72"/>
  <c r="DF86" i="72"/>
  <c r="DF100" i="72"/>
  <c r="DF126" i="72"/>
  <c r="DF132" i="72"/>
  <c r="DF150" i="72"/>
  <c r="DF98" i="72"/>
  <c r="DF92" i="72"/>
  <c r="DF138" i="72"/>
  <c r="DF112" i="72"/>
  <c r="DF142" i="72"/>
  <c r="DF68" i="72"/>
  <c r="DF72" i="72"/>
  <c r="DF122" i="72"/>
  <c r="DF94" i="72"/>
  <c r="DF96" i="72"/>
  <c r="DF128" i="72"/>
  <c r="DF118" i="72"/>
  <c r="DF106" i="72"/>
  <c r="DF148" i="72"/>
  <c r="DF124" i="72"/>
  <c r="DF136" i="72"/>
  <c r="DF144" i="72"/>
  <c r="DF70" i="72"/>
  <c r="DF80" i="72"/>
  <c r="DF130" i="72"/>
  <c r="DF108" i="72"/>
  <c r="DF104" i="72"/>
  <c r="DF146" i="72"/>
  <c r="DF66" i="72"/>
  <c r="DF116" i="72"/>
  <c r="DF64" i="72"/>
  <c r="DF134" i="72"/>
  <c r="DF82" i="72"/>
  <c r="DF140" i="72"/>
  <c r="DF110" i="72"/>
  <c r="DF78" i="72"/>
  <c r="DN139" i="72" l="1"/>
  <c r="DN121" i="72"/>
  <c r="DN83" i="72"/>
  <c r="DN113" i="72"/>
  <c r="DN75" i="72"/>
  <c r="DO28" i="72"/>
  <c r="DN79" i="72"/>
  <c r="DN145" i="72"/>
  <c r="DN65" i="72"/>
  <c r="DN141" i="72"/>
  <c r="DN123" i="72"/>
  <c r="DN149" i="72"/>
  <c r="DN77" i="72"/>
  <c r="DN137" i="72"/>
  <c r="DK29" i="72"/>
  <c r="DN105" i="72"/>
  <c r="DN97" i="72"/>
  <c r="DN109" i="72"/>
  <c r="DN81" i="72"/>
  <c r="DN129" i="72"/>
  <c r="DN95" i="72"/>
  <c r="DN131" i="72"/>
  <c r="DN127" i="72"/>
  <c r="DN103" i="72"/>
  <c r="DN89" i="72"/>
  <c r="DN135" i="72"/>
  <c r="DN63" i="72"/>
  <c r="DN67" i="72"/>
  <c r="DN91" i="72"/>
  <c r="DN125" i="72"/>
  <c r="DN107" i="72"/>
  <c r="DN61" i="72"/>
  <c r="DN87" i="72"/>
  <c r="DN119" i="72"/>
  <c r="DN143" i="72"/>
  <c r="DN73" i="72"/>
  <c r="DN111" i="72"/>
  <c r="DN147" i="72"/>
  <c r="DN85" i="72"/>
  <c r="DN117" i="72"/>
  <c r="DN115" i="72"/>
  <c r="DN101" i="72"/>
  <c r="DN133" i="72"/>
  <c r="DN69" i="72"/>
  <c r="DN71" i="72"/>
  <c r="DN93" i="72"/>
  <c r="DN99" i="72"/>
  <c r="DJ146" i="72"/>
  <c r="DJ102" i="72"/>
  <c r="DJ114" i="72"/>
  <c r="DJ62" i="72"/>
  <c r="DJ72" i="72"/>
  <c r="DJ144" i="72"/>
  <c r="DJ134" i="72"/>
  <c r="DJ84" i="72"/>
  <c r="DJ66" i="72"/>
  <c r="DJ138" i="72"/>
  <c r="DJ88" i="72"/>
  <c r="DJ82" i="72"/>
  <c r="DJ150" i="72"/>
  <c r="DJ108" i="72"/>
  <c r="DJ124" i="72"/>
  <c r="DJ120" i="72"/>
  <c r="DJ130" i="72"/>
  <c r="DJ116" i="72"/>
  <c r="DJ136" i="72"/>
  <c r="DJ142" i="72"/>
  <c r="DJ70" i="72"/>
  <c r="DJ106" i="72"/>
  <c r="DJ148" i="72"/>
  <c r="DJ86" i="72"/>
  <c r="DJ76" i="72"/>
  <c r="DJ104" i="72"/>
  <c r="DJ100" i="72"/>
  <c r="DJ74" i="72"/>
  <c r="DJ98" i="72"/>
  <c r="DJ78" i="72"/>
  <c r="DJ94" i="72"/>
  <c r="DJ140" i="72"/>
  <c r="DJ128" i="72"/>
  <c r="DJ118" i="72"/>
  <c r="DJ126" i="72"/>
  <c r="DJ80" i="72"/>
  <c r="DJ64" i="72"/>
  <c r="DJ132" i="72"/>
  <c r="DJ92" i="72"/>
  <c r="DJ112" i="72"/>
  <c r="DJ122" i="72"/>
  <c r="DJ96" i="72"/>
  <c r="DJ90" i="72"/>
  <c r="DJ110" i="72"/>
  <c r="DJ68" i="72"/>
  <c r="EY61" i="72" l="1"/>
  <c r="FA61" i="72" s="1"/>
  <c r="DN96" i="72"/>
  <c r="DN82" i="72"/>
  <c r="DN86" i="72"/>
  <c r="DN62" i="72"/>
  <c r="EY62" i="72" s="1"/>
  <c r="EZ62" i="72" s="1"/>
  <c r="DN90" i="72"/>
  <c r="DN110" i="72"/>
  <c r="DN102" i="72"/>
  <c r="DN150" i="72"/>
  <c r="DN118" i="72"/>
  <c r="DN74" i="72"/>
  <c r="DN124" i="72"/>
  <c r="DN76" i="72"/>
  <c r="DN126" i="72"/>
  <c r="DN112" i="72"/>
  <c r="DN92" i="72"/>
  <c r="DN148" i="72"/>
  <c r="DN106" i="72"/>
  <c r="DN134" i="72"/>
  <c r="DN146" i="72"/>
  <c r="DN136" i="72"/>
  <c r="DN98" i="72"/>
  <c r="DN80" i="72"/>
  <c r="DN108" i="72"/>
  <c r="DN88" i="72"/>
  <c r="DN144" i="72"/>
  <c r="DN70" i="72"/>
  <c r="DN140" i="72"/>
  <c r="DN116" i="72"/>
  <c r="DN104" i="72"/>
  <c r="DN94" i="72"/>
  <c r="DN132" i="72"/>
  <c r="DN130" i="72"/>
  <c r="DN78" i="72"/>
  <c r="DN138" i="72"/>
  <c r="DN142" i="72"/>
  <c r="DN100" i="72"/>
  <c r="DN120" i="72"/>
  <c r="DN68" i="72"/>
  <c r="DN64" i="72"/>
  <c r="DN66" i="72"/>
  <c r="DN114" i="72"/>
  <c r="DN84" i="72"/>
  <c r="DN72" i="72"/>
  <c r="DN122" i="72"/>
  <c r="DN128" i="72"/>
  <c r="DO29" i="72"/>
  <c r="DR105" i="72"/>
  <c r="DR111" i="72"/>
  <c r="DR129" i="72"/>
  <c r="DR109" i="72"/>
  <c r="DR95" i="72"/>
  <c r="DR127" i="72"/>
  <c r="DR121" i="72"/>
  <c r="DR93" i="72"/>
  <c r="DR145" i="72"/>
  <c r="DR137" i="72"/>
  <c r="DR125" i="72"/>
  <c r="DR113" i="72"/>
  <c r="DR91" i="72"/>
  <c r="DR99" i="72"/>
  <c r="DR115" i="72"/>
  <c r="DR139" i="72"/>
  <c r="DR103" i="72"/>
  <c r="DS28" i="72"/>
  <c r="DR119" i="72"/>
  <c r="DR151" i="72"/>
  <c r="DR141" i="72"/>
  <c r="DR131" i="72"/>
  <c r="DR149" i="72"/>
  <c r="DR101" i="72"/>
  <c r="DR135" i="72"/>
  <c r="DR107" i="72"/>
  <c r="DR143" i="72"/>
  <c r="DR147" i="72"/>
  <c r="DR133" i="72"/>
  <c r="DR117" i="72"/>
  <c r="DR63" i="72"/>
  <c r="DR123" i="72"/>
  <c r="DR97" i="72"/>
  <c r="DR70" i="72" l="1"/>
  <c r="DR71" i="72"/>
  <c r="DR138" i="72"/>
  <c r="DR124" i="72"/>
  <c r="DR110" i="72"/>
  <c r="DR98" i="72"/>
  <c r="DR100" i="72"/>
  <c r="DR116" i="72"/>
  <c r="DR83" i="72"/>
  <c r="DR90" i="72"/>
  <c r="DR78" i="72"/>
  <c r="DR77" i="72"/>
  <c r="DR79" i="72"/>
  <c r="DR64" i="72"/>
  <c r="DR140" i="72"/>
  <c r="DR126" i="72"/>
  <c r="DR114" i="72"/>
  <c r="DR73" i="72"/>
  <c r="DR146" i="72"/>
  <c r="DR148" i="72"/>
  <c r="DR69" i="72"/>
  <c r="DR104" i="72"/>
  <c r="DR75" i="72"/>
  <c r="DR108" i="72"/>
  <c r="DR144" i="72"/>
  <c r="DR128" i="72"/>
  <c r="DR72" i="72"/>
  <c r="DR65" i="72"/>
  <c r="DR142" i="72"/>
  <c r="DR130" i="72"/>
  <c r="DR132" i="72"/>
  <c r="DR76" i="72"/>
  <c r="DR66" i="72"/>
  <c r="DR102" i="72"/>
  <c r="DR134" i="72"/>
  <c r="DR80" i="72"/>
  <c r="DR96" i="72"/>
  <c r="DR152" i="72"/>
  <c r="DR150" i="72"/>
  <c r="DR84" i="72"/>
  <c r="DR86" i="72"/>
  <c r="DR112" i="72"/>
  <c r="DR82" i="72"/>
  <c r="DR74" i="72"/>
  <c r="DR68" i="72"/>
  <c r="DR81" i="72"/>
  <c r="DR122" i="72"/>
  <c r="DR87" i="72"/>
  <c r="DR88" i="72"/>
  <c r="DR118" i="72"/>
  <c r="DR120" i="72"/>
  <c r="DR106" i="72"/>
  <c r="DR94" i="72"/>
  <c r="DR89" i="72"/>
  <c r="DR85" i="72"/>
  <c r="DR67" i="72"/>
  <c r="DR136" i="72"/>
  <c r="DR92" i="72"/>
  <c r="DV117" i="72"/>
  <c r="DV151" i="72"/>
  <c r="DV139" i="72"/>
  <c r="DV145" i="72"/>
  <c r="DV63" i="72"/>
  <c r="DV93" i="72"/>
  <c r="DV109" i="72"/>
  <c r="DV121" i="72"/>
  <c r="DV135" i="72"/>
  <c r="DV133" i="72"/>
  <c r="DV95" i="72"/>
  <c r="DV125" i="72"/>
  <c r="DV131" i="72"/>
  <c r="DV147" i="72"/>
  <c r="DV143" i="72"/>
  <c r="DV149" i="72"/>
  <c r="DV105" i="72"/>
  <c r="DV99" i="72"/>
  <c r="DV127" i="72"/>
  <c r="DW28" i="72"/>
  <c r="DV141" i="72"/>
  <c r="DV103" i="72"/>
  <c r="DV123" i="72"/>
  <c r="DV115" i="72"/>
  <c r="DV137" i="72"/>
  <c r="DV97" i="72"/>
  <c r="DV101" i="72"/>
  <c r="DV91" i="72"/>
  <c r="DS29" i="72"/>
  <c r="DV119" i="72"/>
  <c r="DV107" i="72"/>
  <c r="DV113" i="72"/>
  <c r="DV111" i="72"/>
  <c r="DV129" i="72"/>
  <c r="DV116" i="72" l="1"/>
  <c r="DV88" i="72"/>
  <c r="DV73" i="72"/>
  <c r="DV108" i="72"/>
  <c r="DV106" i="72"/>
  <c r="DV69" i="72"/>
  <c r="DV78" i="72"/>
  <c r="DV138" i="72"/>
  <c r="DV104" i="72"/>
  <c r="DV90" i="72"/>
  <c r="DV132" i="72"/>
  <c r="DV102" i="72"/>
  <c r="DV81" i="72"/>
  <c r="DV140" i="72"/>
  <c r="DV77" i="72"/>
  <c r="DV85" i="72"/>
  <c r="DV126" i="72"/>
  <c r="DV96" i="72"/>
  <c r="DV130" i="72"/>
  <c r="DV148" i="72"/>
  <c r="DV118" i="72"/>
  <c r="DV89" i="72"/>
  <c r="DV94" i="72"/>
  <c r="DV68" i="72"/>
  <c r="DV86" i="72"/>
  <c r="DV98" i="72"/>
  <c r="DV134" i="72"/>
  <c r="DV114" i="72"/>
  <c r="DV112" i="72"/>
  <c r="DV122" i="72"/>
  <c r="DV92" i="72"/>
  <c r="DV67" i="72"/>
  <c r="DV100" i="72"/>
  <c r="DV70" i="72"/>
  <c r="DV71" i="72"/>
  <c r="DV76" i="72"/>
  <c r="DV150" i="72"/>
  <c r="DV120" i="72"/>
  <c r="DV66" i="72"/>
  <c r="DV75" i="72"/>
  <c r="DV64" i="72"/>
  <c r="DV79" i="72"/>
  <c r="DV65" i="72"/>
  <c r="DV84" i="72"/>
  <c r="DV136" i="72"/>
  <c r="DV74" i="72"/>
  <c r="DV124" i="72"/>
  <c r="DV128" i="72"/>
  <c r="DV146" i="72"/>
  <c r="DV87" i="72"/>
  <c r="DV72" i="72"/>
  <c r="DV110" i="72"/>
  <c r="DV152" i="72"/>
  <c r="DV82" i="72"/>
  <c r="DV83" i="72"/>
  <c r="DV144" i="72"/>
  <c r="DV80" i="72"/>
  <c r="DV142" i="72"/>
  <c r="DZ127" i="72"/>
  <c r="DZ129" i="72"/>
  <c r="DZ101" i="72"/>
  <c r="DZ91" i="72"/>
  <c r="DZ143" i="72"/>
  <c r="DZ149" i="72"/>
  <c r="DZ107" i="72"/>
  <c r="DZ123" i="72"/>
  <c r="EA28" i="72"/>
  <c r="DW29" i="72"/>
  <c r="DZ121" i="72"/>
  <c r="DZ131" i="72"/>
  <c r="DZ141" i="72"/>
  <c r="DZ117" i="72"/>
  <c r="DZ63" i="72"/>
  <c r="DZ139" i="72"/>
  <c r="DZ93" i="72"/>
  <c r="DZ119" i="72"/>
  <c r="DZ111" i="72"/>
  <c r="DZ145" i="72"/>
  <c r="DZ103" i="72"/>
  <c r="DZ151" i="72"/>
  <c r="DZ137" i="72"/>
  <c r="DZ133" i="72"/>
  <c r="DZ109" i="72"/>
  <c r="DZ125" i="72"/>
  <c r="DZ99" i="72"/>
  <c r="DZ135" i="72"/>
  <c r="DZ115" i="72"/>
  <c r="DZ105" i="72"/>
  <c r="DZ113" i="72"/>
  <c r="DZ95" i="72"/>
  <c r="DZ97" i="72"/>
  <c r="DZ147" i="72"/>
  <c r="DZ112" i="72" l="1"/>
  <c r="DZ78" i="72"/>
  <c r="DZ138" i="72"/>
  <c r="DZ120" i="72"/>
  <c r="DZ134" i="72"/>
  <c r="DZ67" i="72"/>
  <c r="DZ68" i="72"/>
  <c r="DZ75" i="72"/>
  <c r="DZ150" i="72"/>
  <c r="DZ94" i="72"/>
  <c r="DZ65" i="72"/>
  <c r="DZ128" i="72"/>
  <c r="DZ86" i="72"/>
  <c r="DZ71" i="72"/>
  <c r="DZ90" i="72"/>
  <c r="DZ106" i="72"/>
  <c r="DZ76" i="72"/>
  <c r="DZ88" i="72"/>
  <c r="DZ92" i="72"/>
  <c r="DZ70" i="72"/>
  <c r="DZ144" i="72"/>
  <c r="DZ98" i="72"/>
  <c r="DZ80" i="72"/>
  <c r="DZ64" i="72"/>
  <c r="DZ66" i="72"/>
  <c r="DZ83" i="72"/>
  <c r="DZ84" i="72"/>
  <c r="DZ114" i="72"/>
  <c r="DZ73" i="72"/>
  <c r="DZ110" i="72"/>
  <c r="DZ96" i="72"/>
  <c r="DZ72" i="72"/>
  <c r="DZ118" i="72"/>
  <c r="DZ69" i="72"/>
  <c r="DZ152" i="72"/>
  <c r="DZ130" i="72"/>
  <c r="DZ100" i="72"/>
  <c r="DZ79" i="72"/>
  <c r="DZ81" i="72"/>
  <c r="DZ108" i="72"/>
  <c r="DZ82" i="72"/>
  <c r="DZ77" i="72"/>
  <c r="DZ74" i="72"/>
  <c r="DZ146" i="72"/>
  <c r="DZ116" i="72"/>
  <c r="DZ87" i="72"/>
  <c r="DZ89" i="72"/>
  <c r="DZ124" i="72"/>
  <c r="DZ142" i="72"/>
  <c r="DZ126" i="72"/>
  <c r="DZ85" i="72"/>
  <c r="DZ122" i="72"/>
  <c r="DZ104" i="72"/>
  <c r="DZ132" i="72"/>
  <c r="DZ102" i="72"/>
  <c r="DZ136" i="72"/>
  <c r="DZ140" i="72"/>
  <c r="DZ148" i="72"/>
  <c r="ED109" i="72"/>
  <c r="ED127" i="72"/>
  <c r="ED129" i="72"/>
  <c r="ED63" i="72"/>
  <c r="ED125" i="72"/>
  <c r="ED115" i="72"/>
  <c r="ED105" i="72"/>
  <c r="ED121" i="72"/>
  <c r="ED133" i="72"/>
  <c r="ED151" i="72"/>
  <c r="ED123" i="72"/>
  <c r="ED143" i="72"/>
  <c r="ED131" i="72"/>
  <c r="ED137" i="72"/>
  <c r="ED149" i="72"/>
  <c r="ED91" i="72"/>
  <c r="ED135" i="72"/>
  <c r="EA29" i="72"/>
  <c r="ED141" i="72"/>
  <c r="ED145" i="72"/>
  <c r="ED101" i="72"/>
  <c r="ED147" i="72"/>
  <c r="ED99" i="72"/>
  <c r="ED107" i="72"/>
  <c r="ED139" i="72"/>
  <c r="ED93" i="72"/>
  <c r="ED119" i="72"/>
  <c r="ED113" i="72"/>
  <c r="ED103" i="72"/>
  <c r="ED117" i="72"/>
  <c r="EE28" i="72"/>
  <c r="ED95" i="72"/>
  <c r="ED97" i="72"/>
  <c r="ED111" i="72"/>
  <c r="EY63" i="72" l="1"/>
  <c r="FA63" i="72" s="1"/>
  <c r="EH67" i="72"/>
  <c r="EH155" i="72"/>
  <c r="EH111" i="72"/>
  <c r="EH145" i="72"/>
  <c r="EH119" i="72"/>
  <c r="EH95" i="72"/>
  <c r="EH149" i="72"/>
  <c r="EH127" i="72"/>
  <c r="EH101" i="72"/>
  <c r="EH135" i="72"/>
  <c r="EI28" i="72"/>
  <c r="EH93" i="72"/>
  <c r="EH143" i="72"/>
  <c r="EH99" i="72"/>
  <c r="EH151" i="72"/>
  <c r="EH115" i="72"/>
  <c r="EH105" i="72"/>
  <c r="EH129" i="72"/>
  <c r="EH109" i="72"/>
  <c r="EH91" i="72"/>
  <c r="EH125" i="72"/>
  <c r="EH117" i="72"/>
  <c r="EH131" i="72"/>
  <c r="EH121" i="72"/>
  <c r="EH103" i="72"/>
  <c r="EH107" i="72"/>
  <c r="EH141" i="72"/>
  <c r="EH97" i="72"/>
  <c r="EH147" i="72"/>
  <c r="EH137" i="72"/>
  <c r="EH139" i="72"/>
  <c r="EH123" i="72"/>
  <c r="EE29" i="72"/>
  <c r="EH113" i="72"/>
  <c r="EH133" i="72"/>
  <c r="EH153" i="72"/>
  <c r="ED75" i="72"/>
  <c r="ED68" i="72"/>
  <c r="ED148" i="72"/>
  <c r="ED128" i="72"/>
  <c r="ED114" i="72"/>
  <c r="ED89" i="72"/>
  <c r="ED74" i="72"/>
  <c r="ED150" i="72"/>
  <c r="ED64" i="72"/>
  <c r="EY64" i="72" s="1"/>
  <c r="EZ64" i="72" s="1"/>
  <c r="ED130" i="72"/>
  <c r="ED104" i="72"/>
  <c r="ED120" i="72"/>
  <c r="ED100" i="72"/>
  <c r="ED138" i="72"/>
  <c r="ED81" i="72"/>
  <c r="ED83" i="72"/>
  <c r="ED76" i="72"/>
  <c r="ED144" i="72"/>
  <c r="ED82" i="72"/>
  <c r="ED108" i="72"/>
  <c r="ED88" i="72"/>
  <c r="ED106" i="72"/>
  <c r="ED118" i="72"/>
  <c r="ED152" i="72"/>
  <c r="ED73" i="72"/>
  <c r="ED92" i="72"/>
  <c r="ED84" i="72"/>
  <c r="ED102" i="72"/>
  <c r="ED79" i="72"/>
  <c r="ED146" i="72"/>
  <c r="ED90" i="72"/>
  <c r="ED69" i="72"/>
  <c r="ED136" i="72"/>
  <c r="ED70" i="72"/>
  <c r="ED122" i="72"/>
  <c r="ED80" i="72"/>
  <c r="ED65" i="72"/>
  <c r="ED94" i="72"/>
  <c r="ED134" i="72"/>
  <c r="ED124" i="72"/>
  <c r="ED110" i="72"/>
  <c r="ED77" i="72"/>
  <c r="ED112" i="72"/>
  <c r="ED140" i="72"/>
  <c r="ED126" i="72"/>
  <c r="ED86" i="72"/>
  <c r="ED78" i="72"/>
  <c r="ED66" i="72"/>
  <c r="EY66" i="72" s="1"/>
  <c r="EZ66" i="72" s="1"/>
  <c r="ED132" i="72"/>
  <c r="ED98" i="72"/>
  <c r="ED116" i="72"/>
  <c r="ED142" i="72"/>
  <c r="ED96" i="72"/>
  <c r="ED85" i="72"/>
  <c r="ED87" i="72"/>
  <c r="ED67" i="72"/>
  <c r="ED71" i="72"/>
  <c r="ED72" i="72"/>
  <c r="EY65" i="72" l="1"/>
  <c r="FA65" i="72" s="1"/>
  <c r="EL67" i="72"/>
  <c r="EL137" i="72"/>
  <c r="EL139" i="72"/>
  <c r="EL147" i="72"/>
  <c r="EL117" i="72"/>
  <c r="EL115" i="72"/>
  <c r="EL153" i="72"/>
  <c r="EL155" i="72"/>
  <c r="EL133" i="72"/>
  <c r="EL111" i="72"/>
  <c r="EM28" i="72"/>
  <c r="EQ28" i="72" s="1"/>
  <c r="EL95" i="72"/>
  <c r="EL127" i="72"/>
  <c r="EI29" i="72"/>
  <c r="EL113" i="72"/>
  <c r="EL145" i="72"/>
  <c r="EL149" i="72"/>
  <c r="EL93" i="72"/>
  <c r="EL119" i="72"/>
  <c r="EL101" i="72"/>
  <c r="EL99" i="72"/>
  <c r="EL129" i="72"/>
  <c r="EL131" i="72"/>
  <c r="EL109" i="72"/>
  <c r="EL143" i="72"/>
  <c r="EL103" i="72"/>
  <c r="EL91" i="72"/>
  <c r="EL121" i="72"/>
  <c r="EL125" i="72"/>
  <c r="EL151" i="72"/>
  <c r="EL105" i="72"/>
  <c r="EL107" i="72"/>
  <c r="EL141" i="72"/>
  <c r="EL97" i="72"/>
  <c r="EL135" i="72"/>
  <c r="EL123" i="72"/>
  <c r="EH68" i="72"/>
  <c r="EH81" i="72"/>
  <c r="EH74" i="72"/>
  <c r="EH96" i="72"/>
  <c r="EH140" i="72"/>
  <c r="EH126" i="72"/>
  <c r="EH87" i="72"/>
  <c r="EH88" i="72"/>
  <c r="EH100" i="72"/>
  <c r="EH144" i="72"/>
  <c r="EH80" i="72"/>
  <c r="EH89" i="72"/>
  <c r="EH82" i="72"/>
  <c r="EH128" i="72"/>
  <c r="EH156" i="72"/>
  <c r="EH142" i="72"/>
  <c r="EH102" i="72"/>
  <c r="EH120" i="72"/>
  <c r="EH114" i="72"/>
  <c r="EH134" i="72"/>
  <c r="EH73" i="72"/>
  <c r="EH79" i="72"/>
  <c r="EH104" i="72"/>
  <c r="EH90" i="72"/>
  <c r="EH78" i="72"/>
  <c r="EH112" i="72"/>
  <c r="EH77" i="72"/>
  <c r="EH116" i="72"/>
  <c r="EH118" i="72"/>
  <c r="EH106" i="72"/>
  <c r="EH132" i="72"/>
  <c r="EH124" i="72"/>
  <c r="EH75" i="72"/>
  <c r="EH136" i="72"/>
  <c r="EH122" i="72"/>
  <c r="EH83" i="72"/>
  <c r="EH76" i="72"/>
  <c r="EH70" i="72"/>
  <c r="EH148" i="72"/>
  <c r="EH150" i="72"/>
  <c r="EH69" i="72"/>
  <c r="EH152" i="72"/>
  <c r="EH138" i="72"/>
  <c r="EH92" i="72"/>
  <c r="EH84" i="72"/>
  <c r="EH146" i="72"/>
  <c r="EH98" i="72"/>
  <c r="EH86" i="72"/>
  <c r="EH130" i="72"/>
  <c r="EH110" i="72"/>
  <c r="EH85" i="72"/>
  <c r="EH154" i="72"/>
  <c r="EH108" i="72"/>
  <c r="EH94" i="72"/>
  <c r="EH71" i="72"/>
  <c r="EH72" i="72"/>
  <c r="H30" i="68"/>
  <c r="F36" i="68" s="1"/>
  <c r="EY97" i="72" l="1"/>
  <c r="EU28" i="72"/>
  <c r="EQ29" i="72"/>
  <c r="ET91" i="72"/>
  <c r="ET93" i="72"/>
  <c r="ET95" i="72"/>
  <c r="ET97" i="72"/>
  <c r="ET99" i="72"/>
  <c r="ET101" i="72"/>
  <c r="ET103" i="72"/>
  <c r="ET105" i="72"/>
  <c r="ET107" i="72"/>
  <c r="ET109" i="72"/>
  <c r="ET111" i="72"/>
  <c r="ET113" i="72"/>
  <c r="ET115" i="72"/>
  <c r="ET117" i="72"/>
  <c r="ET119" i="72"/>
  <c r="ET121" i="72"/>
  <c r="ET123" i="72"/>
  <c r="ET125" i="72"/>
  <c r="ET127" i="72"/>
  <c r="ET129" i="72"/>
  <c r="ET131" i="72"/>
  <c r="ET133" i="72"/>
  <c r="ET135" i="72"/>
  <c r="ET137" i="72"/>
  <c r="ET139" i="72"/>
  <c r="ET141" i="72"/>
  <c r="ET143" i="72"/>
  <c r="ET145" i="72"/>
  <c r="ET147" i="72"/>
  <c r="ET149" i="72"/>
  <c r="ET151" i="72"/>
  <c r="ET153" i="72"/>
  <c r="EP67" i="72"/>
  <c r="EP129" i="72"/>
  <c r="EP107" i="72"/>
  <c r="EP125" i="72"/>
  <c r="EP147" i="72"/>
  <c r="EM29" i="72"/>
  <c r="EP141" i="72"/>
  <c r="EP101" i="72"/>
  <c r="EP127" i="72"/>
  <c r="EY127" i="72" s="1"/>
  <c r="EP103" i="72"/>
  <c r="EP149" i="72"/>
  <c r="EP135" i="72"/>
  <c r="EP109" i="72"/>
  <c r="EY109" i="72" s="1"/>
  <c r="EP123" i="72"/>
  <c r="EY123" i="72" s="1"/>
  <c r="EP155" i="72"/>
  <c r="EP137" i="72"/>
  <c r="EP153" i="72"/>
  <c r="EP115" i="72"/>
  <c r="EP105" i="72"/>
  <c r="EP139" i="72"/>
  <c r="EP117" i="72"/>
  <c r="EY117" i="72" s="1"/>
  <c r="EP121" i="72"/>
  <c r="EY121" i="72" s="1"/>
  <c r="EP133" i="72"/>
  <c r="EY133" i="72" s="1"/>
  <c r="EP143" i="72"/>
  <c r="EP145" i="72"/>
  <c r="EY145" i="72" s="1"/>
  <c r="EP97" i="72"/>
  <c r="EP111" i="72"/>
  <c r="EP113" i="72"/>
  <c r="EP93" i="72"/>
  <c r="EP91" i="72"/>
  <c r="EY91" i="72" s="1"/>
  <c r="EP119" i="72"/>
  <c r="EP151" i="72"/>
  <c r="EP99" i="72"/>
  <c r="EY99" i="72" s="1"/>
  <c r="EP131" i="72"/>
  <c r="EP95" i="72"/>
  <c r="EL68" i="72"/>
  <c r="EL118" i="72"/>
  <c r="EL110" i="72"/>
  <c r="EL89" i="72"/>
  <c r="EL90" i="72"/>
  <c r="EL84" i="72"/>
  <c r="EL70" i="72"/>
  <c r="EL71" i="72"/>
  <c r="EL79" i="72"/>
  <c r="EL136" i="72"/>
  <c r="EL134" i="72"/>
  <c r="EL69" i="72"/>
  <c r="EL104" i="72"/>
  <c r="EL154" i="72"/>
  <c r="EL92" i="72"/>
  <c r="EL78" i="72"/>
  <c r="EL144" i="72"/>
  <c r="EL140" i="72"/>
  <c r="EL75" i="72"/>
  <c r="EL150" i="72"/>
  <c r="EL96" i="72"/>
  <c r="EL120" i="72"/>
  <c r="EL94" i="72"/>
  <c r="EL108" i="72"/>
  <c r="EL86" i="72"/>
  <c r="EL132" i="72"/>
  <c r="EL138" i="72"/>
  <c r="EL98" i="72"/>
  <c r="EL81" i="72"/>
  <c r="EL142" i="72"/>
  <c r="EL124" i="72"/>
  <c r="EL72" i="72"/>
  <c r="EL152" i="72"/>
  <c r="EL100" i="72"/>
  <c r="EL156" i="72"/>
  <c r="EL77" i="72"/>
  <c r="EL76" i="72"/>
  <c r="EL114" i="72"/>
  <c r="EL102" i="72"/>
  <c r="EL87" i="72"/>
  <c r="EL80" i="72"/>
  <c r="EL106" i="72"/>
  <c r="EL148" i="72"/>
  <c r="EL83" i="72"/>
  <c r="EL128" i="72"/>
  <c r="EL126" i="72"/>
  <c r="EL130" i="72"/>
  <c r="EL82" i="72"/>
  <c r="EL88" i="72"/>
  <c r="EL122" i="72"/>
  <c r="EL73" i="72"/>
  <c r="EL74" i="72"/>
  <c r="EL116" i="72"/>
  <c r="EL85" i="72"/>
  <c r="EL146" i="72"/>
  <c r="EL112" i="72"/>
  <c r="F37" i="68"/>
  <c r="I36" i="68"/>
  <c r="J36" i="68" s="1"/>
  <c r="EY113" i="72" l="1"/>
  <c r="FA113" i="72" s="1"/>
  <c r="EY111" i="72"/>
  <c r="FA111" i="72" s="1"/>
  <c r="EY139" i="72"/>
  <c r="FA139" i="72" s="1"/>
  <c r="EY107" i="72"/>
  <c r="FA107" i="72" s="1"/>
  <c r="FA109" i="72"/>
  <c r="FA97" i="72"/>
  <c r="EY115" i="72"/>
  <c r="FA115" i="72" s="1"/>
  <c r="EY105" i="72"/>
  <c r="FA105" i="72" s="1"/>
  <c r="FA117" i="72"/>
  <c r="FA99" i="72"/>
  <c r="FA145" i="72"/>
  <c r="EY153" i="72"/>
  <c r="FA153" i="72" s="1"/>
  <c r="FA127" i="72"/>
  <c r="EY135" i="72"/>
  <c r="FA135" i="72" s="1"/>
  <c r="EY125" i="72"/>
  <c r="FA125" i="72" s="1"/>
  <c r="EY137" i="72"/>
  <c r="FA137" i="72" s="1"/>
  <c r="EY147" i="72"/>
  <c r="FA147" i="72" s="1"/>
  <c r="EY129" i="72"/>
  <c r="FA129" i="72" s="1"/>
  <c r="EY149" i="72"/>
  <c r="FA149" i="72" s="1"/>
  <c r="EY119" i="72"/>
  <c r="FA119" i="72" s="1"/>
  <c r="FA133" i="72"/>
  <c r="EY155" i="72"/>
  <c r="FA155" i="72" s="1"/>
  <c r="EY93" i="72"/>
  <c r="FA93" i="72" s="1"/>
  <c r="EY95" i="72"/>
  <c r="FA95" i="72" s="1"/>
  <c r="EY151" i="72"/>
  <c r="FA151" i="72" s="1"/>
  <c r="EY143" i="72"/>
  <c r="FA143" i="72" s="1"/>
  <c r="FA91" i="72"/>
  <c r="FA121" i="72"/>
  <c r="FA123" i="72"/>
  <c r="EY103" i="72"/>
  <c r="FA103" i="72" s="1"/>
  <c r="EY101" i="72"/>
  <c r="FA101" i="72" s="1"/>
  <c r="EY131" i="72"/>
  <c r="FA131" i="72" s="1"/>
  <c r="EY141" i="72"/>
  <c r="FA141" i="72" s="1"/>
  <c r="ET73" i="72"/>
  <c r="ET74" i="72"/>
  <c r="ET75" i="72"/>
  <c r="ET76" i="72"/>
  <c r="ET77" i="72"/>
  <c r="ET78" i="72"/>
  <c r="ET79" i="72"/>
  <c r="ET80" i="72"/>
  <c r="ET82" i="72"/>
  <c r="ET81" i="72"/>
  <c r="ET84" i="72"/>
  <c r="ET83" i="72"/>
  <c r="ET85" i="72"/>
  <c r="ET86" i="72"/>
  <c r="ET87" i="72"/>
  <c r="ET88" i="72"/>
  <c r="ET89" i="72"/>
  <c r="ET90" i="72"/>
  <c r="ET92" i="72"/>
  <c r="ET94" i="72"/>
  <c r="ET96" i="72"/>
  <c r="ET98" i="72"/>
  <c r="ET100" i="72"/>
  <c r="ET102" i="72"/>
  <c r="ET104" i="72"/>
  <c r="ET106" i="72"/>
  <c r="ET108" i="72"/>
  <c r="ET110" i="72"/>
  <c r="ET112" i="72"/>
  <c r="ET114" i="72"/>
  <c r="ET116" i="72"/>
  <c r="ET118" i="72"/>
  <c r="ET120" i="72"/>
  <c r="ET122" i="72"/>
  <c r="ET124" i="72"/>
  <c r="ET126" i="72"/>
  <c r="ET128" i="72"/>
  <c r="ET130" i="72"/>
  <c r="ET132" i="72"/>
  <c r="ET134" i="72"/>
  <c r="ET136" i="72"/>
  <c r="ET138" i="72"/>
  <c r="ET140" i="72"/>
  <c r="ET142" i="72"/>
  <c r="ET144" i="72"/>
  <c r="ET146" i="72"/>
  <c r="ET148" i="72"/>
  <c r="ET150" i="72"/>
  <c r="ET152" i="72"/>
  <c r="ET154" i="72"/>
  <c r="EU29" i="72"/>
  <c r="EY67" i="72"/>
  <c r="FA67" i="72" s="1"/>
  <c r="EP68" i="72"/>
  <c r="EY68" i="72" s="1"/>
  <c r="EZ68" i="72" s="1"/>
  <c r="EP108" i="72"/>
  <c r="EP144" i="72"/>
  <c r="EY144" i="72" s="1"/>
  <c r="EP76" i="72"/>
  <c r="EY76" i="72" s="1"/>
  <c r="EP72" i="72"/>
  <c r="EP116" i="72"/>
  <c r="EY116" i="72" s="1"/>
  <c r="EP152" i="72"/>
  <c r="EP136" i="72"/>
  <c r="EP88" i="72"/>
  <c r="EP138" i="72"/>
  <c r="EP74" i="72"/>
  <c r="EP81" i="72"/>
  <c r="EY81" i="72" s="1"/>
  <c r="EP89" i="72"/>
  <c r="EY89" i="72" s="1"/>
  <c r="EP92" i="72"/>
  <c r="EY92" i="72" s="1"/>
  <c r="EP120" i="72"/>
  <c r="EP124" i="72"/>
  <c r="EP86" i="72"/>
  <c r="EP84" i="72"/>
  <c r="EP118" i="72"/>
  <c r="EP154" i="72"/>
  <c r="EP87" i="72"/>
  <c r="EY87" i="72" s="1"/>
  <c r="EP126" i="72"/>
  <c r="EP106" i="72"/>
  <c r="EY106" i="72" s="1"/>
  <c r="EP110" i="72"/>
  <c r="EP85" i="72"/>
  <c r="EY85" i="72" s="1"/>
  <c r="EP90" i="72"/>
  <c r="EP114" i="72"/>
  <c r="EP140" i="72"/>
  <c r="EP146" i="72"/>
  <c r="EY146" i="72" s="1"/>
  <c r="EP94" i="72"/>
  <c r="EY94" i="72" s="1"/>
  <c r="EP69" i="72"/>
  <c r="EY69" i="72" s="1"/>
  <c r="EP134" i="72"/>
  <c r="EP122" i="72"/>
  <c r="EP156" i="72"/>
  <c r="EP77" i="72"/>
  <c r="EP82" i="72"/>
  <c r="EY82" i="72" s="1"/>
  <c r="EP132" i="72"/>
  <c r="EP70" i="72"/>
  <c r="EP150" i="72"/>
  <c r="EY150" i="72" s="1"/>
  <c r="EP100" i="72"/>
  <c r="EP73" i="72"/>
  <c r="EY73" i="72" s="1"/>
  <c r="EP104" i="72"/>
  <c r="EY104" i="72" s="1"/>
  <c r="EP71" i="72"/>
  <c r="EP78" i="72"/>
  <c r="EY78" i="72" s="1"/>
  <c r="EP128" i="72"/>
  <c r="EY128" i="72" s="1"/>
  <c r="EP102" i="72"/>
  <c r="EP75" i="72"/>
  <c r="EY75" i="72" s="1"/>
  <c r="EP142" i="72"/>
  <c r="EP79" i="72"/>
  <c r="EY79" i="72" s="1"/>
  <c r="EP130" i="72"/>
  <c r="EP112" i="72"/>
  <c r="EY112" i="72" s="1"/>
  <c r="EP98" i="72"/>
  <c r="EY98" i="72" s="1"/>
  <c r="EP148" i="72"/>
  <c r="EP83" i="72"/>
  <c r="EP96" i="72"/>
  <c r="EP80" i="72"/>
  <c r="F38" i="68"/>
  <c r="I37" i="68"/>
  <c r="J37" i="68" s="1"/>
  <c r="EY71" i="72" l="1"/>
  <c r="EY84" i="72"/>
  <c r="EZ84" i="72" s="1"/>
  <c r="EY138" i="72"/>
  <c r="EZ138" i="72" s="1"/>
  <c r="FA85" i="72"/>
  <c r="EY156" i="72"/>
  <c r="EZ156" i="72" s="1"/>
  <c r="EY100" i="72"/>
  <c r="EZ100" i="72" s="1"/>
  <c r="EY136" i="72"/>
  <c r="EZ136" i="72" s="1"/>
  <c r="EY86" i="72"/>
  <c r="EZ86" i="72" s="1"/>
  <c r="FA79" i="72"/>
  <c r="FA75" i="72"/>
  <c r="EZ106" i="72"/>
  <c r="EY120" i="72"/>
  <c r="EZ120" i="72" s="1"/>
  <c r="EY77" i="72"/>
  <c r="FA77" i="72" s="1"/>
  <c r="EY152" i="72"/>
  <c r="EZ152" i="72" s="1"/>
  <c r="EZ104" i="72"/>
  <c r="EY96" i="72"/>
  <c r="EZ96" i="72" s="1"/>
  <c r="EZ150" i="72"/>
  <c r="EY70" i="72"/>
  <c r="EZ70" i="72" s="1"/>
  <c r="EZ94" i="72"/>
  <c r="EZ92" i="72"/>
  <c r="EZ116" i="72"/>
  <c r="EY83" i="72"/>
  <c r="FA83" i="72" s="1"/>
  <c r="EY74" i="72"/>
  <c r="EZ74" i="72" s="1"/>
  <c r="EY118" i="72"/>
  <c r="EZ118" i="72" s="1"/>
  <c r="EY142" i="72"/>
  <c r="EZ142" i="72" s="1"/>
  <c r="EY124" i="72"/>
  <c r="EZ124" i="72" s="1"/>
  <c r="EY80" i="72"/>
  <c r="EZ80" i="72" s="1"/>
  <c r="EZ144" i="72"/>
  <c r="FA73" i="72"/>
  <c r="EY148" i="72"/>
  <c r="EZ148" i="72" s="1"/>
  <c r="EZ128" i="72"/>
  <c r="EZ146" i="72"/>
  <c r="FA87" i="72"/>
  <c r="FA89" i="72"/>
  <c r="EY110" i="72"/>
  <c r="EZ110" i="72" s="1"/>
  <c r="EY132" i="72"/>
  <c r="EZ132" i="72" s="1"/>
  <c r="EY122" i="72"/>
  <c r="EZ122" i="72" s="1"/>
  <c r="EY114" i="72"/>
  <c r="EZ114" i="72" s="1"/>
  <c r="EY102" i="72"/>
  <c r="EZ102" i="72" s="1"/>
  <c r="EY108" i="72"/>
  <c r="EZ108" i="72" s="1"/>
  <c r="EY88" i="72"/>
  <c r="EZ88" i="72" s="1"/>
  <c r="EZ112" i="72"/>
  <c r="EZ98" i="72"/>
  <c r="EZ78" i="72"/>
  <c r="EZ82" i="72"/>
  <c r="EY154" i="72"/>
  <c r="EZ154" i="72" s="1"/>
  <c r="FA81" i="72"/>
  <c r="EZ76" i="72"/>
  <c r="EY134" i="72"/>
  <c r="EZ134" i="72" s="1"/>
  <c r="EY90" i="72"/>
  <c r="EZ90" i="72" s="1"/>
  <c r="EY126" i="72"/>
  <c r="EZ126" i="72" s="1"/>
  <c r="EY130" i="72"/>
  <c r="EZ130" i="72" s="1"/>
  <c r="EY72" i="72"/>
  <c r="EZ72" i="72" s="1"/>
  <c r="EY140" i="72"/>
  <c r="EZ140" i="72" s="1"/>
  <c r="FA69" i="72"/>
  <c r="I38" i="68"/>
  <c r="J38" i="68" s="1"/>
  <c r="F39" i="68"/>
  <c r="FA71" i="72" l="1"/>
  <c r="FB72" i="72" s="1"/>
  <c r="H304" i="48" s="1"/>
  <c r="H69" i="68" s="1"/>
  <c r="F40" i="68"/>
  <c r="I39" i="68"/>
  <c r="J39" i="68" s="1"/>
  <c r="I40" i="68" l="1"/>
  <c r="J40" i="68" s="1"/>
  <c r="F41" i="68"/>
  <c r="I41" i="68" l="1"/>
  <c r="J41" i="68" s="1"/>
  <c r="F42" i="68"/>
  <c r="F43" i="68" l="1"/>
  <c r="I42" i="68"/>
  <c r="J42" i="68" s="1"/>
  <c r="I43" i="68" l="1"/>
  <c r="J43" i="68" s="1"/>
  <c r="F44" i="68"/>
  <c r="F45" i="68" l="1"/>
  <c r="I44" i="68"/>
  <c r="J44" i="68" s="1"/>
  <c r="I45" i="68" l="1"/>
  <c r="J45" i="68" s="1"/>
  <c r="F46" i="68"/>
  <c r="F47" i="68" l="1"/>
  <c r="I46" i="68"/>
  <c r="J46" i="68" s="1"/>
  <c r="I47" i="68" l="1"/>
  <c r="J47" i="68" s="1"/>
  <c r="J48" i="68" s="1"/>
  <c r="F48" i="68"/>
  <c r="H51" i="68" l="1"/>
  <c r="F51" i="68"/>
  <c r="I51" i="68" l="1"/>
  <c r="F52" i="68" s="1"/>
  <c r="H52" i="68"/>
  <c r="H53" i="68" s="1"/>
  <c r="H54" i="68" s="1"/>
  <c r="H55" i="68" s="1"/>
  <c r="H56" i="68" s="1"/>
  <c r="H57" i="68" s="1"/>
  <c r="H58" i="68" s="1"/>
  <c r="H59" i="68" s="1"/>
  <c r="H60" i="68" s="1"/>
  <c r="H61" i="68" s="1"/>
  <c r="H62" i="68" s="1"/>
  <c r="I52" i="68" l="1"/>
  <c r="F53" i="68" s="1"/>
  <c r="I53" i="68" s="1"/>
  <c r="F54" i="68" s="1"/>
  <c r="I54" i="68" s="1"/>
  <c r="F55" i="68" s="1"/>
  <c r="I55" i="68" s="1"/>
  <c r="F56" i="68" s="1"/>
  <c r="I56" i="68" s="1"/>
  <c r="F57" i="68" s="1"/>
  <c r="I57" i="68" s="1"/>
  <c r="F58" i="68" s="1"/>
  <c r="I58" i="68" s="1"/>
  <c r="F59" i="68" s="1"/>
  <c r="I59" i="68" s="1"/>
  <c r="F60" i="68" s="1"/>
  <c r="I60" i="68" s="1"/>
  <c r="F61" i="68" s="1"/>
  <c r="I61" i="68" s="1"/>
  <c r="F62" i="68" s="1"/>
  <c r="I62" i="68" s="1"/>
  <c r="H63" i="68"/>
  <c r="H66" i="68" l="1"/>
  <c r="H68" i="68" s="1"/>
  <c r="G224" i="65"/>
  <c r="I224" i="65" s="1"/>
  <c r="H303" i="48" l="1"/>
  <c r="H70" i="68"/>
  <c r="H306" i="48" l="1"/>
  <c r="H310" i="48" l="1"/>
  <c r="H312" i="48" l="1"/>
  <c r="F235" i="65" l="1"/>
  <c r="I235" i="65" s="1"/>
  <c r="K235" i="65" l="1"/>
  <c r="K238" i="65" s="1"/>
  <c r="I238" i="65"/>
</calcChain>
</file>

<file path=xl/sharedStrings.xml><?xml version="1.0" encoding="utf-8"?>
<sst xmlns="http://schemas.openxmlformats.org/spreadsheetml/2006/main" count="5316" uniqueCount="1599">
  <si>
    <t>Q</t>
  </si>
  <si>
    <t>To accomodate varying in-service dates for different phases of these projects, it may be necessary to perform the above calculations by vintage.</t>
  </si>
  <si>
    <t>Lives shown above are illustrative only</t>
  </si>
  <si>
    <t>Federal Income</t>
  </si>
  <si>
    <t>Maryland Income</t>
  </si>
  <si>
    <t>Pennsylvania Income</t>
  </si>
  <si>
    <t>PSC Assessment</t>
  </si>
  <si>
    <t>Expense Items</t>
  </si>
  <si>
    <t>A&amp;G</t>
  </si>
  <si>
    <t>Less line 17g</t>
  </si>
  <si>
    <t>Attachment A Line #s, Descriptions, Notes, Form 1 Page #s and Instructions</t>
  </si>
  <si>
    <t>Environmental Surcharge</t>
  </si>
  <si>
    <t>Pole License</t>
  </si>
  <si>
    <t>Montgomery County Fuel Energy</t>
  </si>
  <si>
    <t>Universal Service Fund</t>
  </si>
  <si>
    <t>Total as reported on p. 263(i)</t>
  </si>
  <si>
    <t>Account 454 - Rent from Electric Property</t>
  </si>
  <si>
    <t>Total Rent Revenues</t>
  </si>
  <si>
    <t>Revenue Adjustment to determine Revenue Credit</t>
  </si>
  <si>
    <t>Transmission Related Account 242 Reserves (exclude current year environmental site related reserves)</t>
  </si>
  <si>
    <t xml:space="preserve">Net Plant Carrying Charge </t>
  </si>
  <si>
    <t>Net Plant Carrying Charge without Depreciation</t>
  </si>
  <si>
    <t>Net Plant Carrying Charge without Depreciation, Return, nor Income Taxes</t>
  </si>
  <si>
    <t>W Enhancement</t>
  </si>
  <si>
    <t>W/O Enhancement</t>
  </si>
  <si>
    <t>Net Plant Carrying Charge</t>
  </si>
  <si>
    <t>Net Plant Carrying Charge Calculation per 100 basis point increase in ROE</t>
  </si>
  <si>
    <t>Net Plant Carrying Charge per 100 basis point increase in ROE without Depreciation</t>
  </si>
  <si>
    <t xml:space="preserve">Net Plant Carrying Charge per 100 basis point increase in ROE </t>
  </si>
  <si>
    <t xml:space="preserve">Net Revenue Requirement per 100 basis point increase in ROE </t>
  </si>
  <si>
    <t xml:space="preserve">Return and Taxes per 100 basis point increase in ROE </t>
  </si>
  <si>
    <t>Appendix A % plus 100 Basis Pts</t>
  </si>
  <si>
    <t>Attachment 4 - Calculation of 100 Basis Point Increase in ROE</t>
  </si>
  <si>
    <t>Return and Taxes with 100 Basis Point increase in ROE</t>
  </si>
  <si>
    <t>100 Basis Point increase in ROE and Income Taxes</t>
  </si>
  <si>
    <t>Respondent is both Electric and Gas Utility. Plant allocated using the Modified</t>
  </si>
  <si>
    <t>See Line 7</t>
  </si>
  <si>
    <t>See Form 1</t>
  </si>
  <si>
    <t>EPRI Dues payed by Holding company (Constellation Energy)</t>
  </si>
  <si>
    <t>None</t>
  </si>
  <si>
    <t>Maryland</t>
  </si>
  <si>
    <t>Maryland Only</t>
  </si>
  <si>
    <t>BG&amp;E Zone</t>
  </si>
  <si>
    <t>Specific identification based on plant records</t>
  </si>
  <si>
    <t>PJM Zonal Peak Load per 34.1 of the PJM OATT</t>
  </si>
  <si>
    <t>Shaded cells are input cells</t>
  </si>
  <si>
    <t>Attachment 2 - Taxes Other Than Income Worksheet</t>
  </si>
  <si>
    <t>Attachment 3 - Revenue Credit Workpaper</t>
  </si>
  <si>
    <t>Attachment 5 - Cost Support</t>
  </si>
  <si>
    <t>Attachment 7 - Transmission Enhancement Charge Worksheet</t>
  </si>
  <si>
    <t>Attachment 6 - Estimate and True-up Worksheet</t>
  </si>
  <si>
    <t>Attachment 8 - Company Exhibit - Securitization Workpaper</t>
  </si>
  <si>
    <t>Attachment 6</t>
  </si>
  <si>
    <t>Attachment 1</t>
  </si>
  <si>
    <t>Attachment 8</t>
  </si>
  <si>
    <t>Attachment 5</t>
  </si>
  <si>
    <t>Attachment 3</t>
  </si>
  <si>
    <t>Attachment 4</t>
  </si>
  <si>
    <t>The FCR resulting from Formula in a given year is used for that year only.</t>
  </si>
  <si>
    <t>(Sum Line 1)</t>
  </si>
  <si>
    <t xml:space="preserve">Regulatory Commission Expenses directly related to transmission service, RTO filings, or transmission siting itemized in Form 1 at 351.h. </t>
  </si>
  <si>
    <t>All EPRI Annual Membership Dues</t>
  </si>
  <si>
    <t>(Sum Lines 2-10)</t>
  </si>
  <si>
    <t>ROE Incentive (Basis Points)</t>
  </si>
  <si>
    <t>Baltimore Gas and Electric Company</t>
  </si>
  <si>
    <t>p356.1</t>
  </si>
  <si>
    <t>Fuel Energy</t>
  </si>
  <si>
    <t>p117.62c through 67c</t>
  </si>
  <si>
    <t>p112.18d through 21d</t>
  </si>
  <si>
    <t>p111.81.c</t>
  </si>
  <si>
    <t>p113.61c</t>
  </si>
  <si>
    <t>Line 5</t>
  </si>
  <si>
    <t>p112.16c</t>
  </si>
  <si>
    <t>p112.12c</t>
  </si>
  <si>
    <t>p112.3c</t>
  </si>
  <si>
    <t>Costs associated with revenues in line 17a that are included in FERC accounts recovered through the formula times the allocator used to functionalize the amounts in the FERC account to the transmission service at issue.</t>
  </si>
  <si>
    <t>Electric / non-electric cost support above</t>
  </si>
  <si>
    <t xml:space="preserve">Federal FICA </t>
  </si>
  <si>
    <t>Transmission O&amp;M Reserves</t>
  </si>
  <si>
    <t>Enter Negative</t>
  </si>
  <si>
    <t xml:space="preserve">Prepayments </t>
  </si>
  <si>
    <t xml:space="preserve">      Less ADIT associated with Gain or Loss</t>
  </si>
  <si>
    <t>Facility Credits under Section 30.9 of the PJM OATT paid by Utility</t>
  </si>
  <si>
    <t xml:space="preserve">Attachment 5 </t>
  </si>
  <si>
    <t xml:space="preserve">Amount </t>
  </si>
  <si>
    <t>Difference</t>
  </si>
  <si>
    <t xml:space="preserve">Other taxes that are incurred through ownership of plant including transmission plant will be allocated based on the Gross Plant </t>
  </si>
  <si>
    <t>Allocator.  If the taxes are 100% recovered at retail they may not be included</t>
  </si>
  <si>
    <t>Other taxes that are incurred through ownership of only general or intangible plant will be allocated based on the Wages and Salary</t>
  </si>
  <si>
    <t>Other taxes that are assessed based on labor, will be allocated based on the Wages and Salary Allocator</t>
  </si>
  <si>
    <t>Gross Revenue Credits</t>
  </si>
  <si>
    <t>Total Revenue Credits</t>
  </si>
  <si>
    <t>17a</t>
  </si>
  <si>
    <t>17b</t>
  </si>
  <si>
    <t>Costs associated with revenues in line 17a</t>
  </si>
  <si>
    <t>17c</t>
  </si>
  <si>
    <t>17d</t>
  </si>
  <si>
    <t>17e</t>
  </si>
  <si>
    <t>17g</t>
  </si>
  <si>
    <t>Allocated to</t>
  </si>
  <si>
    <t>BG&amp;E</t>
  </si>
  <si>
    <t>Electric</t>
  </si>
  <si>
    <t>Gas</t>
  </si>
  <si>
    <t>Explanation of the method</t>
  </si>
  <si>
    <t xml:space="preserve">FERC Form 1.  Specifically, the ratio to distribute common regulated utility expenses to gas </t>
  </si>
  <si>
    <t xml:space="preserve">and electric is based on a modified version of the Massachusetts formula and is influenced by </t>
  </si>
  <si>
    <t>each line of business's share of total utility labor, depreciation, amortization, and taxes.  BGE</t>
  </si>
  <si>
    <t>has consistently used this approach to distribute common costs to the gas and electric lines</t>
  </si>
  <si>
    <t>during this interval.</t>
  </si>
  <si>
    <t>Point to Point Service revenues for which the load is not included in the divisor received by transmission owner</t>
  </si>
  <si>
    <r>
      <t>Net revenues associated with Network Integration Transmission Service (NITS) for which the load is not included in the divisor (difference between NITS credits from PJM and PJM NITS charges paid by Transmission Owner)</t>
    </r>
    <r>
      <rPr>
        <sz val="10"/>
        <color indexed="10"/>
        <rFont val="Arial"/>
        <family val="2"/>
      </rPr>
      <t xml:space="preserve"> </t>
    </r>
    <r>
      <rPr>
        <sz val="10"/>
        <rFont val="Arial"/>
        <family val="2"/>
      </rPr>
      <t>(Note 4)</t>
    </r>
  </si>
  <si>
    <t>See (Note J) on Appendix A</t>
  </si>
  <si>
    <t>Justification</t>
  </si>
  <si>
    <t>17f</t>
  </si>
  <si>
    <t>Line 17f less line 17a</t>
  </si>
  <si>
    <t>Instructions:</t>
  </si>
  <si>
    <t>If unable to determine the investment below 69kV in a substation with investment of 69 kV and higher as well as below 69 kV,</t>
  </si>
  <si>
    <t>Or</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</si>
  <si>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</si>
  <si>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</si>
  <si>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</si>
  <si>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</si>
  <si>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</si>
  <si>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</si>
  <si>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Description of the Prepayments</t>
  </si>
  <si>
    <t>Total Account 454 and 456</t>
  </si>
  <si>
    <t>Amount offset in line 4 above</t>
  </si>
  <si>
    <t>Total Income Taxes</t>
  </si>
  <si>
    <t>Summary</t>
  </si>
  <si>
    <t>Net Property, Plant &amp; Equipment</t>
  </si>
  <si>
    <t>Taxes Other than Income</t>
  </si>
  <si>
    <t>Common Stock</t>
  </si>
  <si>
    <t>(Note P)</t>
  </si>
  <si>
    <t>Revenue Credits</t>
  </si>
  <si>
    <t>C</t>
  </si>
  <si>
    <t>Common Depreciation - Electric Only</t>
  </si>
  <si>
    <t>Gross Plant Allocator</t>
  </si>
  <si>
    <t>Total  Capitalization</t>
  </si>
  <si>
    <t>Total Long Term Debt</t>
  </si>
  <si>
    <t>Total Return ( R )</t>
  </si>
  <si>
    <t>Total Long Term Debt (WCLTD)</t>
  </si>
  <si>
    <t>REVENUE REQUIREMENT</t>
  </si>
  <si>
    <t>I</t>
  </si>
  <si>
    <t>Total Taxes Other than Income</t>
  </si>
  <si>
    <t>J</t>
  </si>
  <si>
    <t>Long Term Interest</t>
  </si>
  <si>
    <t>Long Term Debt</t>
  </si>
  <si>
    <t xml:space="preserve">    Less LTD Interest on Securitization Bonds</t>
  </si>
  <si>
    <t>p323.160b</t>
  </si>
  <si>
    <t>p323.162b</t>
  </si>
  <si>
    <t>Depreciation Expense</t>
  </si>
  <si>
    <t>Accumulated Depreciation (Total Electric Plant)</t>
  </si>
  <si>
    <t>Transmission Depreciation Expense</t>
  </si>
  <si>
    <t>Total Wages Expense</t>
  </si>
  <si>
    <t>p356</t>
  </si>
  <si>
    <t xml:space="preserve"> </t>
  </si>
  <si>
    <t>E</t>
  </si>
  <si>
    <t>A</t>
  </si>
  <si>
    <t>D</t>
  </si>
  <si>
    <t>G</t>
  </si>
  <si>
    <t>Preferred Stock</t>
  </si>
  <si>
    <t>K</t>
  </si>
  <si>
    <t>p354.21.b</t>
  </si>
  <si>
    <t>p354.28b</t>
  </si>
  <si>
    <t>p354.27b</t>
  </si>
  <si>
    <t>p321.112.b</t>
  </si>
  <si>
    <t>p321.96.b</t>
  </si>
  <si>
    <t>p323.185.b</t>
  </si>
  <si>
    <t>p323.189.b</t>
  </si>
  <si>
    <t>p323.191.b</t>
  </si>
  <si>
    <t>p323.189b</t>
  </si>
  <si>
    <t>Schedule 1A</t>
  </si>
  <si>
    <t>Other Taxes</t>
  </si>
  <si>
    <t>p207.95g</t>
  </si>
  <si>
    <t>p207.58.g</t>
  </si>
  <si>
    <t>(Notes A &amp; L)</t>
  </si>
  <si>
    <t>p266.h</t>
  </si>
  <si>
    <t>Total Prepayments Allocated to Transmission</t>
  </si>
  <si>
    <t>Total Cash Working Capital Allocated to Transmission</t>
  </si>
  <si>
    <t>Transmission Materials &amp; Supplies</t>
  </si>
  <si>
    <t>General &amp; Common Expenses</t>
  </si>
  <si>
    <t>Directly Assigned A&amp;G</t>
  </si>
  <si>
    <t>Allocated General &amp; Common Expenses</t>
  </si>
  <si>
    <t>A&amp;G Directly Assigned to Transmission</t>
  </si>
  <si>
    <t>Adjustment to Remove Revenue Requirements Associated with Excluded Transmission Facilities</t>
  </si>
  <si>
    <t>Excluded Transmission Facilities</t>
  </si>
  <si>
    <t>Included Transmission Facilities</t>
  </si>
  <si>
    <t>Inclusion Ratio</t>
  </si>
  <si>
    <t>Adjusted Gross Revenue Requirement</t>
  </si>
  <si>
    <t>(Note S)</t>
  </si>
  <si>
    <t xml:space="preserve">All Regulatory Commission Expenses </t>
  </si>
  <si>
    <t>General &amp; Common Expenses Allocated to Transmission</t>
  </si>
  <si>
    <t>Total Materials &amp; Supplies Allocated to Transmission</t>
  </si>
  <si>
    <t>Materials and Supplies</t>
  </si>
  <si>
    <t>Company Records</t>
  </si>
  <si>
    <t>P</t>
  </si>
  <si>
    <t>Accumulated Depreciation</t>
  </si>
  <si>
    <t>Prepayments</t>
  </si>
  <si>
    <t>Cash Working Capital</t>
  </si>
  <si>
    <t>Allocators</t>
  </si>
  <si>
    <t>Common Plant In Service - Electric</t>
  </si>
  <si>
    <t>Transmission Gross Plant</t>
  </si>
  <si>
    <t>Transmission Net Plant</t>
  </si>
  <si>
    <t>Total Accumulated Depreciation</t>
  </si>
  <si>
    <t>Total Plant In Service</t>
  </si>
  <si>
    <t>Wages &amp; Salary Allocation Factor</t>
  </si>
  <si>
    <t>TOTAL Plant In Service</t>
  </si>
  <si>
    <t>Common Plant (Electric Only)</t>
  </si>
  <si>
    <t>Less extraordinary property losses</t>
  </si>
  <si>
    <t>Extraordinary Property Loss</t>
  </si>
  <si>
    <t>Number of years</t>
  </si>
  <si>
    <t>w/ interest</t>
  </si>
  <si>
    <t xml:space="preserve">     Plus Schedule 12 payments billed to Transmission Owner and booked to Account 565</t>
  </si>
  <si>
    <t>Securitization bonds may be included in the capital structure per settlement in ER05-515.</t>
  </si>
  <si>
    <t>As provided for in Section 34.1 of the PJM OATT and the PJM established billing determinants will not be revised or updated in the annual rate reconciliations per settlement in ER05-515.</t>
  </si>
  <si>
    <t>Plus any increased ROE calculated on Attachment 7 other than PJM Sch. 12 projects</t>
  </si>
  <si>
    <t>Attachment 7</t>
  </si>
  <si>
    <t>Schedule 12</t>
  </si>
  <si>
    <t>Account 456 - Other Electric Revenues (Note 1)</t>
  </si>
  <si>
    <t>Net Revenues (17a - 17b)</t>
  </si>
  <si>
    <t>50% Share of Net Revenues (17c/2)</t>
  </si>
  <si>
    <t>Net Revenue Credit (17d + 17e)</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</si>
  <si>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</si>
  <si>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may be weighted average of small projects</t>
  </si>
  <si>
    <t>Rent from Electric Property - Transmission Related (Note 3)</t>
  </si>
  <si>
    <t>PJM Transitional Revenue Neutrality (Note 1)</t>
  </si>
  <si>
    <t>PJM Transitional Market Expansion (Note 1)</t>
  </si>
  <si>
    <t>Professional Services (Note 3)</t>
  </si>
  <si>
    <t>Revenues from Directly Assigned Transmission Facility Charges (Note 2)</t>
  </si>
  <si>
    <t>Rent or Attachment Fees associated with Transmission Facilities (Note 3)</t>
  </si>
  <si>
    <t>Total Electric Administrative &amp; General Cost Support</t>
  </si>
  <si>
    <t>Merger Costs</t>
  </si>
  <si>
    <t>Not Merger Related</t>
  </si>
  <si>
    <t xml:space="preserve"> 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utilize lines 17a - 17g, the utility must track in separate subaccounts the revenues and costs associated with each secondary use (except for the cost of the associated income taxes).</t>
  </si>
  <si>
    <t>Common Plant Accumulated Depreciation (Electric Only)</t>
  </si>
  <si>
    <t>General &amp; Common Plant Allocated to Transmission</t>
  </si>
  <si>
    <t>Adjustment To Rate Base</t>
  </si>
  <si>
    <t>Plant In Service</t>
  </si>
  <si>
    <t>Net Plant Allocation Factor</t>
  </si>
  <si>
    <t>Intangible Amortization</t>
  </si>
  <si>
    <t>Undistributed Stores Exp</t>
  </si>
  <si>
    <t>Common Amortization - Electric Only</t>
  </si>
  <si>
    <t>General Depreciation Allocated to Transmission</t>
  </si>
  <si>
    <t>Common Depreciation - Electric Only Allocated to Transmission</t>
  </si>
  <si>
    <t>Return / Capitalization Calculations</t>
  </si>
  <si>
    <t xml:space="preserve">    Less Account 216.1</t>
  </si>
  <si>
    <t xml:space="preserve">    Less Preferred Stock</t>
  </si>
  <si>
    <t>Capitalization</t>
  </si>
  <si>
    <t>ITC Adjustment Allocated to Transmission</t>
  </si>
  <si>
    <t>SIT=State Income Tax Rate or Composite</t>
  </si>
  <si>
    <t>FIT=Federal Income Tax Rate</t>
  </si>
  <si>
    <t>Investment Return = Rate Base * Rate of Return</t>
  </si>
  <si>
    <t>Income Tax Rates</t>
  </si>
  <si>
    <t>Preferred Dividends</t>
  </si>
  <si>
    <t>p118.29c</t>
  </si>
  <si>
    <t>p227.6c &amp; 15.c</t>
  </si>
  <si>
    <t>Depreciation &amp; Amortization</t>
  </si>
  <si>
    <t>Rate ($/MW-Year)</t>
  </si>
  <si>
    <t>1 CP Peak</t>
  </si>
  <si>
    <t>General &amp; Common Allocated to Transmission</t>
  </si>
  <si>
    <t>Accumulated Deferred Income Taxes Allocated To Transmission</t>
  </si>
  <si>
    <t>Depreciation &amp; Amortization Expense</t>
  </si>
  <si>
    <t>Total Transmission Depreciation &amp; Amortization</t>
  </si>
  <si>
    <t>L</t>
  </si>
  <si>
    <t>M</t>
  </si>
  <si>
    <t>Transmission O&amp;M</t>
  </si>
  <si>
    <t xml:space="preserve">     Plus Transmission Lease Payments</t>
  </si>
  <si>
    <t>Wages &amp; Salary Allocator</t>
  </si>
  <si>
    <t>Common Plant O&amp;M</t>
  </si>
  <si>
    <t>Total Transmission O&amp;M</t>
  </si>
  <si>
    <t>Total A&amp;G</t>
  </si>
  <si>
    <t>General &amp; Intangible</t>
  </si>
  <si>
    <t>Transmission Plant In Service</t>
  </si>
  <si>
    <t>NOTES:</t>
  </si>
  <si>
    <t>Total General &amp; Common</t>
  </si>
  <si>
    <t>TOTAL Accumulated Depreciation</t>
  </si>
  <si>
    <t>TOTAL Net Property, Plant &amp; Equipment</t>
  </si>
  <si>
    <t>Adjustment to Rate Base</t>
  </si>
  <si>
    <t>Plant Calculations</t>
  </si>
  <si>
    <t>Net Plant</t>
  </si>
  <si>
    <t>Net Plant Allocator</t>
  </si>
  <si>
    <t>Rate Base</t>
  </si>
  <si>
    <t xml:space="preserve">Income Tax Component = </t>
  </si>
  <si>
    <t>Accumulated Common Amortization - Electric</t>
  </si>
  <si>
    <t>p352-353</t>
  </si>
  <si>
    <t xml:space="preserve"> enter positive</t>
  </si>
  <si>
    <t xml:space="preserve">     CIT=(T/1-T) * Investment Return * (1-(WCLTD/R)) =</t>
  </si>
  <si>
    <t>Plant Allocation Factors</t>
  </si>
  <si>
    <t>Wage &amp; Salary Allocation Factor</t>
  </si>
  <si>
    <t>1/8th Rule</t>
  </si>
  <si>
    <t>TOTAL Adjustment to Rate Base</t>
  </si>
  <si>
    <t>General Depreciation</t>
  </si>
  <si>
    <t>(Note T)</t>
  </si>
  <si>
    <t>Total</t>
  </si>
  <si>
    <t>B</t>
  </si>
  <si>
    <t>Proprietary Capital</t>
  </si>
  <si>
    <t>Operation &amp; Maintenance Expense</t>
  </si>
  <si>
    <t>(Note A)</t>
  </si>
  <si>
    <t>(Note C)</t>
  </si>
  <si>
    <t>(Note L)</t>
  </si>
  <si>
    <t>Prepayments (Account 165)</t>
  </si>
  <si>
    <t>Total Transmission Allocated</t>
  </si>
  <si>
    <t>Transmission Accumulated Depreciation</t>
  </si>
  <si>
    <t>Electric Plant in Service</t>
  </si>
  <si>
    <t>Investment Return</t>
  </si>
  <si>
    <t>Income Taxes</t>
  </si>
  <si>
    <t>Gross Revenue Requirement</t>
  </si>
  <si>
    <t xml:space="preserve">    Less EPRI Dues</t>
  </si>
  <si>
    <t>Subtotal - Transmission Related</t>
  </si>
  <si>
    <t>T/ (1-T)</t>
  </si>
  <si>
    <t>Notes</t>
  </si>
  <si>
    <t>Accumulated Intangible Amortization</t>
  </si>
  <si>
    <t>Accumulated Common Plant Depreciation - Electric</t>
  </si>
  <si>
    <t>Allocator</t>
  </si>
  <si>
    <t>p214</t>
  </si>
  <si>
    <t>p110.46d</t>
  </si>
  <si>
    <t>x 1/8</t>
  </si>
  <si>
    <t>enter negative</t>
  </si>
  <si>
    <t>Fixed</t>
  </si>
  <si>
    <t>(Note Q)</t>
  </si>
  <si>
    <t>T</t>
  </si>
  <si>
    <t>Net Revenue Requirement</t>
  </si>
  <si>
    <t>O&amp;M</t>
  </si>
  <si>
    <t xml:space="preserve">     Less Account 565</t>
  </si>
  <si>
    <t>p200.21c</t>
  </si>
  <si>
    <t>Electric portion only</t>
  </si>
  <si>
    <t>Transmission Portion Only</t>
  </si>
  <si>
    <t>(Notes A &amp; B)</t>
  </si>
  <si>
    <t>Accumulated Investment Tax Credit Account No. 255</t>
  </si>
  <si>
    <t xml:space="preserve">    Less Property Insurance Account 924</t>
  </si>
  <si>
    <t xml:space="preserve">    Less Regulatory Commission Exp Account 928</t>
  </si>
  <si>
    <t xml:space="preserve">    Less General Advertising Exp Account 930.1</t>
  </si>
  <si>
    <t>(Note G)</t>
  </si>
  <si>
    <t>Regulatory Commission Exp Account 928</t>
  </si>
  <si>
    <t>General Advertising Exp Account 930.1</t>
  </si>
  <si>
    <t>Property Insurance Account 924</t>
  </si>
  <si>
    <t>(Note I)</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</si>
  <si>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</si>
  <si>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</si>
  <si>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</si>
  <si>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</si>
  <si>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</si>
  <si>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</si>
  <si>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</si>
  <si>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</si>
  <si>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</si>
  <si>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</si>
  <si>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</si>
  <si>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Weighted Cost of Preferred</t>
  </si>
  <si>
    <t>Transmission</t>
  </si>
  <si>
    <t>ADIT-190</t>
  </si>
  <si>
    <t>ADIT-283</t>
  </si>
  <si>
    <t>Personal property</t>
  </si>
  <si>
    <t>Miscellaneous</t>
  </si>
  <si>
    <t>Unemployment</t>
  </si>
  <si>
    <t>Use &amp; Sales Tax</t>
  </si>
  <si>
    <t>Franchise</t>
  </si>
  <si>
    <t>PURTA</t>
  </si>
  <si>
    <t>Capital Stock Tax</t>
  </si>
  <si>
    <t>Corp License</t>
  </si>
  <si>
    <t>Accumulated Deferred Income Taxes</t>
  </si>
  <si>
    <t xml:space="preserve">Safety related advertising included in Account 930.1  </t>
  </si>
  <si>
    <t xml:space="preserve">Education and outreach expenses relating to transmission, for example siting or billing </t>
  </si>
  <si>
    <t>(Note B)</t>
  </si>
  <si>
    <t xml:space="preserve">Plant </t>
  </si>
  <si>
    <t>Related</t>
  </si>
  <si>
    <t>Labor</t>
  </si>
  <si>
    <t>Only</t>
  </si>
  <si>
    <t>Instructions for Account 190:</t>
  </si>
  <si>
    <t>Instructions for Account 283:</t>
  </si>
  <si>
    <t>Instructions for Account 282:</t>
  </si>
  <si>
    <t>Plant Related</t>
  </si>
  <si>
    <t>Page 263</t>
  </si>
  <si>
    <t>Col (i)</t>
  </si>
  <si>
    <t>Gross Premium (insurance) Tax</t>
  </si>
  <si>
    <t>Labor Related</t>
  </si>
  <si>
    <t>Other Included</t>
  </si>
  <si>
    <t>Total Plant Related</t>
  </si>
  <si>
    <t>Total Labor Related</t>
  </si>
  <si>
    <t>Total Other Included</t>
  </si>
  <si>
    <t>Currently Excluded</t>
  </si>
  <si>
    <t>Allocated</t>
  </si>
  <si>
    <t>Amount</t>
  </si>
  <si>
    <t>Total Included</t>
  </si>
  <si>
    <t xml:space="preserve">      Less Loss on Reacquired Debt </t>
  </si>
  <si>
    <t xml:space="preserve">      Plus Gain on Reacquired Debt</t>
  </si>
  <si>
    <t>enter positive</t>
  </si>
  <si>
    <t>Plant Held for Future Use (Including Land)</t>
  </si>
  <si>
    <t>Line #</t>
  </si>
  <si>
    <t>Note</t>
  </si>
  <si>
    <t>Project A</t>
  </si>
  <si>
    <t>Life</t>
  </si>
  <si>
    <t>CIAC</t>
  </si>
  <si>
    <t>Details</t>
  </si>
  <si>
    <t>Invest Yr</t>
  </si>
  <si>
    <t>ROE Incentive</t>
  </si>
  <si>
    <t>No</t>
  </si>
  <si>
    <t>Yes</t>
  </si>
  <si>
    <t>W Incentive</t>
  </si>
  <si>
    <t>FCR if a CIAC</t>
  </si>
  <si>
    <t>FCR if not a CIAC</t>
  </si>
  <si>
    <t>FCR for This Project</t>
  </si>
  <si>
    <t xml:space="preserve">Line B less Line A </t>
  </si>
  <si>
    <t>Investment</t>
  </si>
  <si>
    <t>Annual Depreciation Exp</t>
  </si>
  <si>
    <t>Excludes prior period adjustments in the first year of the formula's operation and reconciliation for the first year</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</si>
  <si>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</si>
  <si>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</si>
  <si>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</si>
  <si>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 xml:space="preserve">Remove all investment below 69 kV or generator step up transformers included in transmission plant in service that </t>
  </si>
  <si>
    <t>are not a result of the RTEP Process</t>
  </si>
  <si>
    <t>FCR W/O Incentive</t>
  </si>
  <si>
    <t>Revenue</t>
  </si>
  <si>
    <t>Beginning</t>
  </si>
  <si>
    <t>Depreciation</t>
  </si>
  <si>
    <t>Ending</t>
  </si>
  <si>
    <t>Project B</t>
  </si>
  <si>
    <t>Project C</t>
  </si>
  <si>
    <t>Project D</t>
  </si>
  <si>
    <t>Project E</t>
  </si>
  <si>
    <t>Project F</t>
  </si>
  <si>
    <t>Project G</t>
  </si>
  <si>
    <t>Project H</t>
  </si>
  <si>
    <t>Project I</t>
  </si>
  <si>
    <t>….</t>
  </si>
  <si>
    <t>…..</t>
  </si>
  <si>
    <t>Incentive Charged</t>
  </si>
  <si>
    <t>Revenue Credit</t>
  </si>
  <si>
    <t>Formula Line</t>
  </si>
  <si>
    <t>Real property (State, Municipal or Local)</t>
  </si>
  <si>
    <t>New Plant Carrying Charge</t>
  </si>
  <si>
    <t>W/O Incentive</t>
  </si>
  <si>
    <t xml:space="preserve">      Less LTD on Securitization Bonds</t>
  </si>
  <si>
    <t>SIT for Year</t>
  </si>
  <si>
    <t>Per State Tax Code</t>
  </si>
  <si>
    <t>Network Credits</t>
  </si>
  <si>
    <t>Outstanding Network Credits</t>
  </si>
  <si>
    <t>Net Outstanding Credits</t>
  </si>
  <si>
    <t>From PJM</t>
  </si>
  <si>
    <t>Interest on Network Credits</t>
  </si>
  <si>
    <t>PJM Data</t>
  </si>
  <si>
    <t>Revenue Credits &amp; Interest on Network Credits</t>
  </si>
  <si>
    <t>Network Zonal Service Rate</t>
  </si>
  <si>
    <t>Net Zonal Revenue Requirement</t>
  </si>
  <si>
    <t>Max (p401.29 to 40d)</t>
  </si>
  <si>
    <t>PJM Formula Line #s, Descriptions, Notes, Form 1 Page #s and Instructions</t>
  </si>
  <si>
    <t>Electric Portion</t>
  </si>
  <si>
    <t>EPRI Dues</t>
  </si>
  <si>
    <t>Outstanding Network Credits Worksheet</t>
  </si>
  <si>
    <t>Education and Out Reach Worksheet</t>
  </si>
  <si>
    <t>Excluded Plant Worksheet</t>
  </si>
  <si>
    <t>EPRI Dues Worksheet</t>
  </si>
  <si>
    <t>Electric / Non-electric Worksheet</t>
  </si>
  <si>
    <t>Transmission / Non-transmission Worksheet</t>
  </si>
  <si>
    <t>MultiState Workpaper</t>
  </si>
  <si>
    <t>X</t>
  </si>
  <si>
    <t>PJM Load Worksheet</t>
  </si>
  <si>
    <t>Regulatory Expense Related to Transmission Worksheet</t>
  </si>
  <si>
    <t>(Note H)</t>
  </si>
  <si>
    <t>(Line 11)</t>
  </si>
  <si>
    <t>(Line 12)</t>
  </si>
  <si>
    <t>Form 1 Amount</t>
  </si>
  <si>
    <t>Non-electric  Portion</t>
  </si>
  <si>
    <t>Enter Details</t>
  </si>
  <si>
    <t>Enter</t>
  </si>
  <si>
    <t>Transmission Related</t>
  </si>
  <si>
    <t>Expensed Lease in Form 1 Amount</t>
  </si>
  <si>
    <t>Safety Related</t>
  </si>
  <si>
    <t>Enter State</t>
  </si>
  <si>
    <t>Enter %</t>
  </si>
  <si>
    <t>Enter Calculation</t>
  </si>
  <si>
    <t>State 1</t>
  </si>
  <si>
    <t>State 2</t>
  </si>
  <si>
    <t>State 3</t>
  </si>
  <si>
    <t>State 4</t>
  </si>
  <si>
    <t>State 5</t>
  </si>
  <si>
    <t>Education &amp; Outreach</t>
  </si>
  <si>
    <t>Other</t>
  </si>
  <si>
    <t>Enter $</t>
  </si>
  <si>
    <t>Description of the Facilities</t>
  </si>
  <si>
    <t>Enter  Total $</t>
  </si>
  <si>
    <t>Add more lines if necessary</t>
  </si>
  <si>
    <t>General Description of the Facilities</t>
  </si>
  <si>
    <t>Specific Description of the Facility</t>
  </si>
  <si>
    <t>General Description of the Credits</t>
  </si>
  <si>
    <t>Specific Description of the Credits</t>
  </si>
  <si>
    <t>Description of the Credits</t>
  </si>
  <si>
    <t xml:space="preserve">Description &amp; PJM Documentation </t>
  </si>
  <si>
    <t>Interest on Outstanding Network Credits Worksheet</t>
  </si>
  <si>
    <t>Description of the Interest on the Credits</t>
  </si>
  <si>
    <t>Specific Description of the Interest on the Credits</t>
  </si>
  <si>
    <t>F</t>
  </si>
  <si>
    <t>N</t>
  </si>
  <si>
    <t>Statements BG/BH (Present and Proposed Revenues)</t>
  </si>
  <si>
    <t>Customer</t>
  </si>
  <si>
    <t>Billing Determinants</t>
  </si>
  <si>
    <t>Current Rate</t>
  </si>
  <si>
    <t>Proposed Rate</t>
  </si>
  <si>
    <t>Current Revenues</t>
  </si>
  <si>
    <t>Proposed Revenues</t>
  </si>
  <si>
    <t>Change in Revenues</t>
  </si>
  <si>
    <t xml:space="preserve">Composite Income Taxes                                                                                                       </t>
  </si>
  <si>
    <t>Net Revenue Requirement Less Return and Taxes</t>
  </si>
  <si>
    <t>In Service Month (1-12)</t>
  </si>
  <si>
    <t>Step</t>
  </si>
  <si>
    <t>Month</t>
  </si>
  <si>
    <t>April</t>
  </si>
  <si>
    <t>May</t>
  </si>
  <si>
    <t>June</t>
  </si>
  <si>
    <t>Jan</t>
  </si>
  <si>
    <t>Feb</t>
  </si>
  <si>
    <t>Mar</t>
  </si>
  <si>
    <t>Apr</t>
  </si>
  <si>
    <t>Jun</t>
  </si>
  <si>
    <t>Jul</t>
  </si>
  <si>
    <t>Aug</t>
  </si>
  <si>
    <t>Sep</t>
  </si>
  <si>
    <t>Oct</t>
  </si>
  <si>
    <t>Nov</t>
  </si>
  <si>
    <t>Dec</t>
  </si>
  <si>
    <t>Interest on Amount of Refunds or Surcharges</t>
  </si>
  <si>
    <t>Yr</t>
  </si>
  <si>
    <t>1/12 of Step 9</t>
  </si>
  <si>
    <t>Interest 35.19a for</t>
  </si>
  <si>
    <t>Interest</t>
  </si>
  <si>
    <t>Refunds Owed</t>
  </si>
  <si>
    <t>March Current Yr</t>
  </si>
  <si>
    <t>Months</t>
  </si>
  <si>
    <t>Balance</t>
  </si>
  <si>
    <t>Amort</t>
  </si>
  <si>
    <t>Total Transmission Plant In Service</t>
  </si>
  <si>
    <t xml:space="preserve">    Less Accumulated Depreciation Associated with Facilities with Outstanding Network Credits</t>
  </si>
  <si>
    <t>Safety Related Advertising Worksheet</t>
  </si>
  <si>
    <t>Non-transmission Related</t>
  </si>
  <si>
    <t>CWIP In Form 1 Amount</t>
  </si>
  <si>
    <t>Non-safety Related</t>
  </si>
  <si>
    <t>Draft - Work in Progress</t>
  </si>
  <si>
    <t>Exhibit E - Cap Add Worksheet</t>
  </si>
  <si>
    <t>Cost Support Matrix                                                                                                                                                                          PJM Formula Line #s, Descriptions, Notes, Form 1 Page #s and Instructions</t>
  </si>
  <si>
    <t>Electric / Non-electric Cost Support</t>
  </si>
  <si>
    <t>CWIP &amp; Expensed Lease Cost Support</t>
  </si>
  <si>
    <t>Transmission / Non-transmission Cost Support</t>
  </si>
  <si>
    <t>EPRI Dues Cost Support</t>
  </si>
  <si>
    <t>Regulatory Expense Related to Transmission Cost Support</t>
  </si>
  <si>
    <t>Safety Related Advertising Cost Support</t>
  </si>
  <si>
    <t>Education and Out Reach Cost Support</t>
  </si>
  <si>
    <t>PJM Load Cost Support</t>
  </si>
  <si>
    <t>Excluded Plant Cost Support</t>
  </si>
  <si>
    <t>Outstanding Network Credits Cost Support</t>
  </si>
  <si>
    <t>MultiState Cost Support</t>
  </si>
  <si>
    <t>Interest on Outstanding Network Credits Cost Support</t>
  </si>
  <si>
    <t xml:space="preserve">  Rate Formula Template, since they are recovered elsewhere.</t>
  </si>
  <si>
    <t>CWIP &amp; Expensed Lease Worksheet</t>
  </si>
  <si>
    <t>Return Calculation</t>
  </si>
  <si>
    <t>O</t>
  </si>
  <si>
    <t>The FCR resulting from Formula in a given year is used for that year only</t>
  </si>
  <si>
    <t>Therefore actual revenues collected in a year do not change based on cost data for subsequent years</t>
  </si>
  <si>
    <t>Interest 35.19a for March Current Yr</t>
  </si>
  <si>
    <t>ADITC-255</t>
  </si>
  <si>
    <t>Amortization</t>
  </si>
  <si>
    <t>Criteria for Allocation:</t>
  </si>
  <si>
    <t>FN1 #</t>
  </si>
  <si>
    <t>Transmission Related Account 242 Reserves</t>
  </si>
  <si>
    <t>Allocation</t>
  </si>
  <si>
    <t>Directly Assignable to Transmission</t>
  </si>
  <si>
    <t>Labor Related, General plant related or Common Plant related</t>
  </si>
  <si>
    <t>Attachment 5a - Allocations of Costs to Affiliates</t>
  </si>
  <si>
    <t>Total with interest</t>
  </si>
  <si>
    <t>ATTACHMENT H-2A</t>
  </si>
  <si>
    <t>Revenues included in lines 1-11 which are subject to 50/50 sharing</t>
  </si>
  <si>
    <t xml:space="preserve"> 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t>
  </si>
  <si>
    <t>True-up amount</t>
  </si>
  <si>
    <t>Amount of transmission plant excluded from rates, includes investment in generation step-up transformers to the extent included in Plant in Service.</t>
  </si>
  <si>
    <t>Calculation of the above Securitization Adjustments</t>
  </si>
  <si>
    <t xml:space="preserve">Taxes Other than Income                                                    </t>
  </si>
  <si>
    <t>Formula Rate</t>
  </si>
  <si>
    <t>FERC Form 1  Page # or Instruction</t>
  </si>
  <si>
    <t>(Yes or No)</t>
  </si>
  <si>
    <t>Current Period Changes in Transmission Related Account 242 Reserves</t>
  </si>
  <si>
    <t>Transmission Amortization Expense</t>
  </si>
  <si>
    <t>In  the event the facilities associated with the directly assigned transmission charge are abandoned:</t>
  </si>
  <si>
    <t xml:space="preserve">The Dedicated Facility Project- Abandonment revenue requirement grid(s) shown above reflect the revenue requirements associated with the abandonment costs regulatory </t>
  </si>
  <si>
    <t xml:space="preserve">asset as it pertains to the directly assigned transmission charge.  The revenue requirement associated with these abandonment costs in any given year is included on </t>
  </si>
  <si>
    <t xml:space="preserve">Revenue Requirement").  In this way BGE's wholesale transmission customers are insulated from any revenue requirement effect associated with abandonment costs </t>
  </si>
  <si>
    <t>related to the directly assigned facility charge, should such abandonment costs ever arise.</t>
  </si>
  <si>
    <t xml:space="preserve">line 152 of Attachment H-2A ("the Gross Revenue Requirement") of BGE's formula rate model.  This same revenue requirement is in turn credited on line 159 of Attachment </t>
  </si>
  <si>
    <t xml:space="preserve">H-2A ("Revenue Credits") such that abandonment costs related to this directly assigned transmission charge has no impact on Attachment H-2A, line 161 ("Net </t>
  </si>
  <si>
    <t>44a</t>
  </si>
  <si>
    <t>(Line 45)</t>
  </si>
  <si>
    <t>(Line 84)</t>
  </si>
  <si>
    <t>(Line 55 - 56)</t>
  </si>
  <si>
    <t>(Line 39 + 58)</t>
  </si>
  <si>
    <t>(Lines 60 - 61 + 62 - 63 + 64 + 65)</t>
  </si>
  <si>
    <t>(Lines 67 + 68) -  Sum (69 to 72)</t>
  </si>
  <si>
    <t>(Line 73 * 74)</t>
  </si>
  <si>
    <t>(Line 76 + 77)</t>
  </si>
  <si>
    <t>(Line 79 + 80)</t>
  </si>
  <si>
    <t>(Line 81 * 82)</t>
  </si>
  <si>
    <t>(Line 66 + 75 + 78 + 83)</t>
  </si>
  <si>
    <t>85a</t>
  </si>
  <si>
    <t>(Line 86 + 87)</t>
  </si>
  <si>
    <t>(Line 88 * 89)</t>
  </si>
  <si>
    <t>(Line 91 + 92)</t>
  </si>
  <si>
    <t>(Line 93 * 94)</t>
  </si>
  <si>
    <t>(Line 85 + 85a + 90 + 95)</t>
  </si>
  <si>
    <t>(Line 97)</t>
  </si>
  <si>
    <t>(Line 99 - 100)</t>
  </si>
  <si>
    <t>(Line 192)</t>
  </si>
  <si>
    <t>(Sum Lines 107 to 111)</t>
  </si>
  <si>
    <t>(Line 106)</t>
  </si>
  <si>
    <t>(Sum Lines 112 to 114)</t>
  </si>
  <si>
    <t>(Line 112 / 115)</t>
  </si>
  <si>
    <t>(Line 113 / 115)</t>
  </si>
  <si>
    <t>(Line 114 / 115)</t>
  </si>
  <si>
    <t>(Line 101 / 112)</t>
  </si>
  <si>
    <t>(Line 102 / 113)</t>
  </si>
  <si>
    <t>(Line 116 * 119)</t>
  </si>
  <si>
    <t>(Line 117 * 120)</t>
  </si>
  <si>
    <t>(Line 118 * 121)</t>
  </si>
  <si>
    <t>(Sum Lines 122 to 124)</t>
  </si>
  <si>
    <t>(Line 59 * 125)</t>
  </si>
  <si>
    <t>(Line 58)</t>
  </si>
  <si>
    <t>(Line 59)</t>
  </si>
  <si>
    <t>(Line 96)</t>
  </si>
  <si>
    <t>(Line 98)</t>
  </si>
  <si>
    <t>(Line 126)</t>
  </si>
  <si>
    <t>(Line 137)</t>
  </si>
  <si>
    <t>(Sum Lines 141 to 145)</t>
  </si>
  <si>
    <t>(Line 19)</t>
  </si>
  <si>
    <t>(Line 147 - 148)</t>
  </si>
  <si>
    <t>(Line 149 / 147)</t>
  </si>
  <si>
    <t>(Line 146)</t>
  </si>
  <si>
    <t>(Line 150 * 151)</t>
  </si>
  <si>
    <t>(Line 152 - 153 + 154)</t>
  </si>
  <si>
    <t>(Line 155)</t>
  </si>
  <si>
    <t>(Line 156 / 157)</t>
  </si>
  <si>
    <t>(Line 156 - 85) / 157</t>
  </si>
  <si>
    <t>(Line 156 - 85 - 126 - 137) / 157</t>
  </si>
  <si>
    <t>(Line 155 - 144 - 145)</t>
  </si>
  <si>
    <t>(Line 161 + 162)</t>
  </si>
  <si>
    <t>(Line 163 / 164)</t>
  </si>
  <si>
    <t>(Line 162 - 85) / 164</t>
  </si>
  <si>
    <t>(Line 167 + 168 + 169+ 170)</t>
  </si>
  <si>
    <t>(Line 171 / 172)</t>
  </si>
  <si>
    <t>(Line 173)</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</si>
  <si>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172 of Appendix A.</t>
  </si>
  <si>
    <t>(Line 126 + Line 137)</t>
  </si>
  <si>
    <t>Abandonment Transmission Projects</t>
  </si>
  <si>
    <t>Unamortized Abandoned Transmission Projects</t>
  </si>
  <si>
    <t>(Line 43 + 44 + 44a + 46 + 51 + 54 - 57)</t>
  </si>
  <si>
    <t>Net Transmission Plant and Abandoned Plant</t>
  </si>
  <si>
    <t>(Line 19 - 30 + 44a)</t>
  </si>
  <si>
    <t>R</t>
  </si>
  <si>
    <t>Dedicated Facility Project - Abandonment Costs</t>
  </si>
  <si>
    <t>The revenue requirement associated with this project in any given year is included on line 146 of Attachment H-2A ("the Gross Revenue Requirement") of BGE's formula rate model.</t>
  </si>
  <si>
    <t xml:space="preserve">The Dedicated Facility Project revenue requirement grid(s) shown above reflect the revenue requirements associated with a directly assigned transmission charge.   </t>
  </si>
  <si>
    <t xml:space="preserve">This same revenue requirement is in turn credited on line 153 of Attachment H-2A ("Revenue Credits") such that this directly assigned transmission charge has no impact on Attachment H-2A, line 155 ("Net Revenue Requirement").   </t>
  </si>
  <si>
    <t>In this way BGE's wholesale transmission customers are insulated from any revenue requirement effect from the Dedicated Facility Project.</t>
  </si>
  <si>
    <t>Non-Incentive Return and Income Taxes</t>
  </si>
  <si>
    <t>Model Reference</t>
  </si>
  <si>
    <t>Description</t>
  </si>
  <si>
    <t>see Att. 5, Abandoned Plant Carrying Charge</t>
  </si>
  <si>
    <t>(Appendix A line 144+ line 145)</t>
  </si>
  <si>
    <t>(Appendix A line 59)</t>
  </si>
  <si>
    <t>a</t>
  </si>
  <si>
    <t>b</t>
  </si>
  <si>
    <t>(line a / line b)</t>
  </si>
  <si>
    <t xml:space="preserve">Revenue requirements associated with abandoned plant will be billed to the zones that would have borne cost responsibility if the underlying assets had been placed in service, in </t>
  </si>
  <si>
    <t>accordance with existing PJM cost assignment policies.</t>
  </si>
  <si>
    <t>Years remaining in Amortization Period</t>
  </si>
  <si>
    <t>c</t>
  </si>
  <si>
    <t>d</t>
  </si>
  <si>
    <t>Ending Balance of Unamortized Transmission Projects</t>
  </si>
  <si>
    <t>e</t>
  </si>
  <si>
    <t>f</t>
  </si>
  <si>
    <t>g</t>
  </si>
  <si>
    <t>h</t>
  </si>
  <si>
    <t>(line a - line c)</t>
  </si>
  <si>
    <t>(line a + d)/2</t>
  </si>
  <si>
    <t>1- See row 85a, Appendix A.  See also amortization included in Attachment 7 revenue requirement calculation.</t>
  </si>
  <si>
    <t>2- See row 44a, Appendix A.  See also investment included in Attachment 7 revenue requirement calculation.</t>
  </si>
  <si>
    <t>Depr. Or Amort.</t>
  </si>
  <si>
    <t>Abandoned Plant Calculations</t>
  </si>
  <si>
    <t>Beginning Balance of Unamortized Transmission Projects</t>
  </si>
  <si>
    <t>(line f / line g)</t>
  </si>
  <si>
    <t>3- Carrying charge rate to be used when computing the revenue requirement for all abandonment plant facilities (see Attachment 7).</t>
  </si>
  <si>
    <t>Dedicated Facilities</t>
  </si>
  <si>
    <r>
      <t xml:space="preserve">Transmission Depreciation Expense Including Amortization of Limited Term Plant </t>
    </r>
    <r>
      <rPr>
        <vertAlign val="superscript"/>
        <sz val="12"/>
        <rFont val="Arial"/>
        <family val="2"/>
      </rPr>
      <t>1</t>
    </r>
  </si>
  <si>
    <r>
      <t xml:space="preserve">Average Balance of Unamortized Abandoned Transmission Projects </t>
    </r>
    <r>
      <rPr>
        <vertAlign val="superscript"/>
        <sz val="12"/>
        <rFont val="Arial"/>
        <family val="2"/>
      </rPr>
      <t>2</t>
    </r>
  </si>
  <si>
    <r>
      <t xml:space="preserve">Non-Incentive Return and Income Taxes </t>
    </r>
    <r>
      <rPr>
        <vertAlign val="superscript"/>
        <sz val="12"/>
        <rFont val="Arial"/>
        <family val="2"/>
      </rPr>
      <t>3</t>
    </r>
  </si>
  <si>
    <t>Baltimore Gas and Electric</t>
  </si>
  <si>
    <t>TRANSMISSION PLANT</t>
  </si>
  <si>
    <t>Deprec.</t>
  </si>
  <si>
    <t>Account</t>
  </si>
  <si>
    <t>Account Description</t>
  </si>
  <si>
    <t>Rate (%)</t>
  </si>
  <si>
    <t>LAND RIGHTS</t>
  </si>
  <si>
    <t>STRUCTURES AND IMPROVEMENTS</t>
  </si>
  <si>
    <t>STATION EQUIPMENT</t>
  </si>
  <si>
    <t>TOWERS AND FIXTURES</t>
  </si>
  <si>
    <t>POLES AND FIXTURES</t>
  </si>
  <si>
    <t>OVERHEAD CONDUCTORS AND DEVICES</t>
  </si>
  <si>
    <t>UNDERGROUND CONDUIT</t>
  </si>
  <si>
    <t>UNDERGROUND CONDUCTORS AND DEVICES</t>
  </si>
  <si>
    <t>ROADS AND TRAILS</t>
  </si>
  <si>
    <t>GENERAL PLANT - ELECTRIC</t>
  </si>
  <si>
    <t>OFFICE FURNITURE</t>
  </si>
  <si>
    <t>OFFICE EQUIPMENT</t>
  </si>
  <si>
    <t>PERSONAL COMPUTERS</t>
  </si>
  <si>
    <t>STORES EQUIPMENT</t>
  </si>
  <si>
    <t xml:space="preserve">TOOLS, SHOP AND GARAGE EQUIPMENT              </t>
  </si>
  <si>
    <t>LABORATORY EQUIPMENT</t>
  </si>
  <si>
    <t>COMMUNICATION EQUIPMENT</t>
  </si>
  <si>
    <t>COMMUNICATION EQUIPMENT - DRI</t>
  </si>
  <si>
    <t>MISCELLANEOUS EQUIPMENT</t>
  </si>
  <si>
    <t>GENERAL PLANT - COMMON (ELECTRIC &amp; GAS)</t>
  </si>
  <si>
    <t>COMPUTER EQUIPMENT - OTHER</t>
  </si>
  <si>
    <t>COMPUTER HARDWARE WITH SMART GRID</t>
  </si>
  <si>
    <t>PORTABLE TOOLS</t>
  </si>
  <si>
    <t>SHOP AND GARAGE EQUIPMENT</t>
  </si>
  <si>
    <t>CNG FUELING STATIONS</t>
  </si>
  <si>
    <t>COMMUNICATION EQUIPMENT - OVERHEAD</t>
  </si>
  <si>
    <t>COMMUNICATION EQUIPMENT - UNDERGROUND</t>
  </si>
  <si>
    <t>COMMUNICATION EQUIPMENT - OTHER</t>
  </si>
  <si>
    <t>COMMUNICATION EQUIPMENT - SMART GRID</t>
  </si>
  <si>
    <t>p207.104g</t>
  </si>
  <si>
    <t>p219.29c</t>
  </si>
  <si>
    <t>p200.21.c</t>
  </si>
  <si>
    <t>General and Intangible Plant</t>
  </si>
  <si>
    <t>p205.5.g &amp; p207.99.g</t>
  </si>
  <si>
    <t>p219.25.c</t>
  </si>
  <si>
    <t>Transmission Depreciation</t>
  </si>
  <si>
    <t>p323.197b</t>
  </si>
  <si>
    <t>Summary of Administrative and General Expense (A&amp;G) Charged to BGE by</t>
  </si>
  <si>
    <t>Exelon Business Services Company (BSC)</t>
  </si>
  <si>
    <t xml:space="preserve">Exelon Business Services Company (BSC) costs are distributed to all affiliates.  Appropriate </t>
  </si>
  <si>
    <t xml:space="preserve">cost allocation factors are assigned to the various headquarters functions to be distributed. </t>
  </si>
  <si>
    <t xml:space="preserve">This BSC cost distribution approach is documented in BGE's Cost Allocation Manual which </t>
  </si>
  <si>
    <t xml:space="preserve">is periodically filed with the Maryland Public Service Commission.  </t>
  </si>
  <si>
    <t xml:space="preserve">Costs distributed to BGE are recorded to the appropriate common A&amp;G expense </t>
  </si>
  <si>
    <t xml:space="preserve">accounts on BGE's books.  All common expenses (including allocations of cost from </t>
  </si>
  <si>
    <t xml:space="preserve">the BSC) are distributed to the electric and gas lines of business as noted on page 356.1 of the   </t>
  </si>
  <si>
    <t>Adjustments</t>
  </si>
  <si>
    <t>True-Up Amount</t>
  </si>
  <si>
    <t>Calculated Per Attachment 6</t>
  </si>
  <si>
    <t>Amount Per Attachment A</t>
  </si>
  <si>
    <t>Downtown Project 2007</t>
  </si>
  <si>
    <t>Northwest to Finksburg 2009</t>
  </si>
  <si>
    <t>Downtown Project 2008</t>
  </si>
  <si>
    <t>Downtown Project 2009</t>
  </si>
  <si>
    <t>Downtown Project 2010</t>
  </si>
  <si>
    <t>Northwest to Finksburg 2010</t>
  </si>
  <si>
    <t>Northwest to Finksburg 2011</t>
  </si>
  <si>
    <t>Dedicated Facility Project 2014</t>
  </si>
  <si>
    <t>Deferred Compensation</t>
  </si>
  <si>
    <t>Distribution</t>
  </si>
  <si>
    <t>Dedicated Facility Project 2015</t>
  </si>
  <si>
    <t>MAPP</t>
  </si>
  <si>
    <t>68a</t>
  </si>
  <si>
    <t>S</t>
  </si>
  <si>
    <t>See Attachment 5, Cost Support, section entitled "PBOP expense in FERC Account 926" for additional information per FERC orders in Docket Nos. EL13-48, EL15-27, and ER16-456.</t>
  </si>
  <si>
    <t>MAPP Project - Abandonment Costs</t>
  </si>
  <si>
    <t>Depr. or Amort.</t>
  </si>
  <si>
    <t>PBOP Expense in FERC 926</t>
  </si>
  <si>
    <t>Total A&amp;G
Form 1 Amount</t>
  </si>
  <si>
    <t>Account 926
Form 1 Amount</t>
  </si>
  <si>
    <t>PBOP in
FERC 926
current rate year</t>
  </si>
  <si>
    <t>PBOP in
FERC 926
prior rate year</t>
  </si>
  <si>
    <t>Explanation of change in PBOP in FERC 926</t>
  </si>
  <si>
    <t>Total: p.323.197.b
Account 926: p.323.187.b and c</t>
  </si>
  <si>
    <t xml:space="preserve">    For Informational Purposes: PBOP Expenses in FERC Account 926</t>
  </si>
  <si>
    <t xml:space="preserve">Per FERC's orders in Docket No. ER07-576, the Conastone and Waugh Chapel substation projects, the Downtown Project, and the Northwest to Finksburg project get an ROE of 11.5%.  </t>
  </si>
  <si>
    <t>The rest of transmission rate base gets an ROE of 10.5% which includes a 50 basis point RTO planning participation adder approved in Baltimore Gas and Electric Co., Docket No. ER07-576, by order issued on July 24, 2007.</t>
  </si>
  <si>
    <t>Electric's share of common advertising associated with safety</t>
  </si>
  <si>
    <t>of business for the last 20 plus years with no adverse comment from state or federal regulators</t>
  </si>
  <si>
    <t>Dedicated Facility Project 2016</t>
  </si>
  <si>
    <t xml:space="preserve">p219.28.c </t>
  </si>
  <si>
    <t>Transmission Lease Payments</t>
  </si>
  <si>
    <t>p200.4.c</t>
  </si>
  <si>
    <t>Form 1 amount is electric distribution only.</t>
  </si>
  <si>
    <t>Dedicated Facility Project 2017</t>
  </si>
  <si>
    <t>Baseline Upgrade b1254</t>
  </si>
  <si>
    <t>Baseline Upgrade b1254 - Abandonment Costs</t>
  </si>
  <si>
    <t>Per PJM Interconnection, L.L.C. and Baltimore Gas &amp; Electric Co., 150 FERC ¶ 61,054 (2015) and PJM Interconnection, L.L.C. and Baltimore Gas &amp; Electric Co., 152 FERC ¶ 61,254 (2015) and PJM Interconnection, L.L.C. and Baltimore Gas &amp; Electric Co., XXX FERC  ¶ XX,XXX (XXXX)</t>
  </si>
  <si>
    <t>Per PJM Interconnection, L.L.C. and Baltimore Gas &amp; Electric Co., 150 FERC ¶ 61,054 (2015) and PJM Interconnection, L.L.C. and Baltimore Gas &amp; Electric Co., 152 FERC ¶ 61,254 (2015) and Baltimore Gas &amp; Electric Co., XXX FERC  ¶ XX,XXX (XXXX)</t>
  </si>
  <si>
    <t>Dedicated Facility Project 2018</t>
  </si>
  <si>
    <t>Other Income Tax Adjustment</t>
  </si>
  <si>
    <t>Tax Rate from</t>
  </si>
  <si>
    <t>Component Descriptions</t>
  </si>
  <si>
    <t>Instruction References</t>
  </si>
  <si>
    <t>Expense Amount</t>
  </si>
  <si>
    <t>Tax Adjustment for AFUDC Equity Component of Transmission Depreciation Expense</t>
  </si>
  <si>
    <t>=</t>
  </si>
  <si>
    <t>Amortization of Other Flow-Through Items - Transmission Component</t>
  </si>
  <si>
    <t>Instr. #s</t>
  </si>
  <si>
    <t>Instructions</t>
  </si>
  <si>
    <t>Inst. 1</t>
  </si>
  <si>
    <t>Inst. 2</t>
  </si>
  <si>
    <t>Capital Recovery Rate is the book depreciation rate applicable to the underlying plant assets.</t>
  </si>
  <si>
    <t>Inst. 3</t>
  </si>
  <si>
    <t>Inst. 4</t>
  </si>
  <si>
    <t>Inst. 5</t>
  </si>
  <si>
    <t>Federal Deficient / (Excess) Deferred Income Taxes</t>
  </si>
  <si>
    <t>(A)</t>
  </si>
  <si>
    <t>(B)</t>
  </si>
  <si>
    <t>(C)</t>
  </si>
  <si>
    <t>(D)</t>
  </si>
  <si>
    <t>(E)</t>
  </si>
  <si>
    <t>(F)</t>
  </si>
  <si>
    <t>(G)</t>
  </si>
  <si>
    <t>Amortization 
 Fixed Period</t>
  </si>
  <si>
    <t>December 31, 2017</t>
  </si>
  <si>
    <t>Current Year
Amortization</t>
  </si>
  <si>
    <t>Deficient / (Excess) Deferred Income Taxes</t>
  </si>
  <si>
    <t>ADIT
Deficient / (Excess)</t>
  </si>
  <si>
    <t>EOY 
Balance</t>
  </si>
  <si>
    <t>Unprotected Non-Property</t>
  </si>
  <si>
    <t xml:space="preserve">ADIT - 190 </t>
  </si>
  <si>
    <t>4 Years</t>
  </si>
  <si>
    <t>ADIT - 281</t>
  </si>
  <si>
    <t>ADIT - 282</t>
  </si>
  <si>
    <t>ADIT - 283</t>
  </si>
  <si>
    <t>Subtotal  - Deficient / (Excess) ADIT</t>
  </si>
  <si>
    <t>Unprotected Property</t>
  </si>
  <si>
    <t>5 Years</t>
  </si>
  <si>
    <t>Protected Property</t>
  </si>
  <si>
    <t>ARAM</t>
  </si>
  <si>
    <t>Total  - Deficient / (Excess) ADIT</t>
  </si>
  <si>
    <t xml:space="preserve">Tax Reform Act of 1986 </t>
  </si>
  <si>
    <t>September 30, 2018</t>
  </si>
  <si>
    <t>Total Federal Deficient / (Excess) Deferred Income Taxes</t>
  </si>
  <si>
    <t>Regulatory Asset / (Liability)</t>
  </si>
  <si>
    <t xml:space="preserve">Federal Income Tax Regulatory Asset / (Liability) </t>
  </si>
  <si>
    <t>Regulatory Assets / (Liabilities)</t>
  </si>
  <si>
    <t>Account 182.3 (Other Regulatory Assets)</t>
  </si>
  <si>
    <t>Account 254 (Other Regulatory Liabilities)</t>
  </si>
  <si>
    <t>Total  - Transmission Regulatory Asset / (Liability)</t>
  </si>
  <si>
    <t>State Deficient / (Excess) Deferred Income Taxes</t>
  </si>
  <si>
    <t>State Tax Rate Change</t>
  </si>
  <si>
    <t>NA</t>
  </si>
  <si>
    <t>Total State Deficient / (Excess) Deferred Income Taxes</t>
  </si>
  <si>
    <t xml:space="preserve">State Income Tax Regulatory Asset / (Liability) </t>
  </si>
  <si>
    <t xml:space="preserve">Federal and State Income Tax Regulatory Asset / (Liability) </t>
  </si>
  <si>
    <t xml:space="preserve">Notes </t>
  </si>
  <si>
    <t>END</t>
  </si>
  <si>
    <t>Line</t>
  </si>
  <si>
    <t>Detailed Description</t>
  </si>
  <si>
    <t>Category</t>
  </si>
  <si>
    <t>Federal ADIT
@ 35%</t>
  </si>
  <si>
    <t>FIT on SIT</t>
  </si>
  <si>
    <t>Federal Gross
Timing Difference</t>
  </si>
  <si>
    <t>Federal ADIT
@ 21%</t>
  </si>
  <si>
    <t>State 
ADIT</t>
  </si>
  <si>
    <t>Non-Recoverable</t>
  </si>
  <si>
    <t>Electric
Transmission</t>
  </si>
  <si>
    <t>FERC
Account</t>
  </si>
  <si>
    <t>(P)</t>
  </si>
  <si>
    <t>(S)</t>
  </si>
  <si>
    <t>(T)</t>
  </si>
  <si>
    <t>Non-Property</t>
  </si>
  <si>
    <t>100% Distribution</t>
  </si>
  <si>
    <t>N/A</t>
  </si>
  <si>
    <t>Accrued Benefits</t>
  </si>
  <si>
    <t>Allowance for Doubtful Accounts</t>
  </si>
  <si>
    <t>OPEB</t>
  </si>
  <si>
    <t>State NOL</t>
  </si>
  <si>
    <t>Total FERC Account 190</t>
  </si>
  <si>
    <t>Plant</t>
  </si>
  <si>
    <t>Fixed Asset Basis Differences (PowerTax) - Non-Protected</t>
  </si>
  <si>
    <t>Fixed Asset Basis Differences (Non-PowerTax) - Non-Protected</t>
  </si>
  <si>
    <t>Total FERC Account 282</t>
  </si>
  <si>
    <t>Loss on Reacquired Debt</t>
  </si>
  <si>
    <t>Total FERC Account 283</t>
  </si>
  <si>
    <t>Grand Total</t>
  </si>
  <si>
    <t>Accumulated Deferred Income Taxes Remeasurement</t>
  </si>
  <si>
    <t>Tax Cuts and Jobs Act of 2017</t>
  </si>
  <si>
    <t>ADIT - Pre Rate Change (December 31, 2017)</t>
  </si>
  <si>
    <t>ADIT - Post Rate Change (December 31, 2017)</t>
  </si>
  <si>
    <t>Deficient / (Excess) Deferred Income Taxes (December 31, 2017)</t>
  </si>
  <si>
    <t>Total 
ADIT</t>
  </si>
  <si>
    <t>Rate Change 
Deferred Tax Impact</t>
  </si>
  <si>
    <t>Jurisdiction 
Allocator</t>
  </si>
  <si>
    <r>
      <t>Allocator
(</t>
    </r>
    <r>
      <rPr>
        <b/>
        <sz val="10"/>
        <color rgb="FF0070C0"/>
        <rFont val="Arial"/>
        <family val="2"/>
      </rPr>
      <t>Note B</t>
    </r>
    <r>
      <rPr>
        <b/>
        <sz val="10"/>
        <color theme="1"/>
        <rFont val="Arial"/>
        <family val="2"/>
      </rPr>
      <t>)</t>
    </r>
  </si>
  <si>
    <t>(E) = (D) * 35%</t>
  </si>
  <si>
    <t>(G) = (F) * 35%</t>
  </si>
  <si>
    <t>(H) = (E) + (F) + (G)</t>
  </si>
  <si>
    <t>(I)</t>
  </si>
  <si>
    <t>(J) = (I) * 21%</t>
  </si>
  <si>
    <t>(K)</t>
  </si>
  <si>
    <t>(L) = (K) * 21%</t>
  </si>
  <si>
    <t>(M) = (J) + (K) + (L)</t>
  </si>
  <si>
    <t>(N) = (H) - (M)</t>
  </si>
  <si>
    <t>(O)</t>
  </si>
  <si>
    <t>(Q) = (N) - (O) - (P)</t>
  </si>
  <si>
    <t>(R)</t>
  </si>
  <si>
    <t>(U) = (Q) * (T)</t>
  </si>
  <si>
    <t>(V)</t>
  </si>
  <si>
    <t>Total Unprotected</t>
  </si>
  <si>
    <t xml:space="preserve">Instructions </t>
  </si>
  <si>
    <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t>
  </si>
  <si>
    <t>The allocation percentage in Column T are based on the applicable percentages at the date of the rate change and must remain fixed absent the Commission's express approval.</t>
  </si>
  <si>
    <t>Accumulated Deferred Income Taxes (ADIT)</t>
  </si>
  <si>
    <t xml:space="preserve">Line </t>
  </si>
  <si>
    <t>ADIT-281</t>
  </si>
  <si>
    <t>ADIT-282</t>
  </si>
  <si>
    <t>Subtotal - Transmission ADIT</t>
  </si>
  <si>
    <t xml:space="preserve">Description </t>
  </si>
  <si>
    <t>ADIT (Reacquired Debt)</t>
  </si>
  <si>
    <t>Less: ASC 740 ADIT Adjustments excluded from rate base</t>
  </si>
  <si>
    <t>Less: ASC 740 ADIT Adjustments related to unamortized ITC</t>
  </si>
  <si>
    <t>Less: ASC 740 ADIT balances related to income tax regulatory assets / (liabilities)</t>
  </si>
  <si>
    <t>Less: OPEB related ADIT, Above if not separately removed</t>
  </si>
  <si>
    <t>Transmission Allocator</t>
  </si>
  <si>
    <t>Other Allocator</t>
  </si>
  <si>
    <t>ADIT  - Transmission</t>
  </si>
  <si>
    <t>5. Deferred income taxes arise when items are included in taxable income in different periods than they are included in rates, therefore if the item giving rise to the ADIT is not included in the formula, the associated ADIT amount shall be excluded.</t>
  </si>
  <si>
    <t>40a</t>
  </si>
  <si>
    <t xml:space="preserve">Account No. 190 (ADIT) </t>
  </si>
  <si>
    <t>40b</t>
  </si>
  <si>
    <t xml:space="preserve">Account No. 281 (ADIT - Accel. Amort) </t>
  </si>
  <si>
    <t>40c</t>
  </si>
  <si>
    <t>40d</t>
  </si>
  <si>
    <t>Account No. 283 (ADIT - Other)</t>
  </si>
  <si>
    <t>40e</t>
  </si>
  <si>
    <t>Account No. 255 (Accum. Deferred Investment Tax Credits)</t>
  </si>
  <si>
    <t>40f</t>
  </si>
  <si>
    <t>41a</t>
  </si>
  <si>
    <t>41b</t>
  </si>
  <si>
    <t>Adjusted Accumulated Deferred Income Taxes Allocated To Transmission</t>
  </si>
  <si>
    <t>U</t>
  </si>
  <si>
    <t>V</t>
  </si>
  <si>
    <t>W</t>
  </si>
  <si>
    <t xml:space="preserve">Tax Gross-Up Factor </t>
  </si>
  <si>
    <t>1*1/(1-T)</t>
  </si>
  <si>
    <t>136b</t>
  </si>
  <si>
    <t>Attachment 5, Line 136a</t>
  </si>
  <si>
    <t>136c</t>
  </si>
  <si>
    <t>Attachment 5, Line 136b</t>
  </si>
  <si>
    <t>136d</t>
  </si>
  <si>
    <t>Attachment 5, Line 136c</t>
  </si>
  <si>
    <t>136e</t>
  </si>
  <si>
    <t>Attachment 5, Line 136d</t>
  </si>
  <si>
    <t>136f</t>
  </si>
  <si>
    <t>Other Income Tax Adjustments - Expense / (Benefit)</t>
  </si>
  <si>
    <t>136g</t>
  </si>
  <si>
    <t>136h</t>
  </si>
  <si>
    <t>131a</t>
  </si>
  <si>
    <t>131b</t>
  </si>
  <si>
    <t>136a</t>
  </si>
  <si>
    <t>Other Income Tax Adjustments</t>
  </si>
  <si>
    <t>Instr. 1, 2, 3 below</t>
  </si>
  <si>
    <t>Instr. 4 below</t>
  </si>
  <si>
    <t>Instr. 5 below</t>
  </si>
  <si>
    <t>Total Other Income Tax Adjustments - Expense / (Benefit)</t>
  </si>
  <si>
    <t>Only the transmission portion of amounts reported at Form 1, page 227, line 5 is used.  The transmission portion of line 5 is specified in a footnote to the Form 1, page 227.</t>
  </si>
  <si>
    <t>Plus amortization of extraordinary property losses</t>
  </si>
  <si>
    <t xml:space="preserve">3. Set the allocation percentages equal to the applicable percentages at the date of the rate change. </t>
  </si>
  <si>
    <t>Tax Gross-Up Factor</t>
  </si>
  <si>
    <r>
      <t xml:space="preserve">The </t>
    </r>
    <r>
      <rPr>
        <sz val="12"/>
        <color theme="1"/>
        <rFont val="Arial"/>
        <family val="2"/>
      </rPr>
      <t>currently effective incom</t>
    </r>
    <r>
      <rPr>
        <sz val="12"/>
        <rFont val="Arial"/>
        <family val="2"/>
      </rPr>
      <t xml:space="preserve">e tax rate,  where FIT is the Federal income tax rate; SIT is the State income tax rate, and p = "the percentage of federal income tax deductible for state income taxes".  If the utility includes taxes in more than one state, it must explain in Attachment 5 - Cost Support the name of each state and how the blended or composite SIT was developed. </t>
    </r>
  </si>
  <si>
    <t>Investment Tax Credit Amortization</t>
  </si>
  <si>
    <t>Account No. 282 (ADIT - Other Property)</t>
  </si>
  <si>
    <t>[Line 131a * 126 * (1-(122 / 125))]</t>
  </si>
  <si>
    <t>(Note I from ATT H-2A)</t>
  </si>
  <si>
    <t>(Note V from ATT H-2A)</t>
  </si>
  <si>
    <t>(Note T from ATT H-2A)</t>
  </si>
  <si>
    <t xml:space="preserve">(C) </t>
  </si>
  <si>
    <t xml:space="preserve">(E) </t>
  </si>
  <si>
    <t>In filling out this attachment, a full and complete description of each item and justification for the allocation to Columns B - F and each separate ADIT item will be listed, dissimilar items with amounts exceeding $100,000 will be listed separately.</t>
  </si>
  <si>
    <t>2.  ADIT items related only to Transmission are directly assigned to Column D</t>
  </si>
  <si>
    <t>3.  ADIT items related to Plant and not in Columns C &amp; D are included in Column E</t>
  </si>
  <si>
    <t>4.  ADIT items related to labor and not in Columns C &amp; D are included in Column F</t>
  </si>
  <si>
    <t>Unamortized Deficient / (Excess) ADIT (Federal)</t>
  </si>
  <si>
    <t>Unamortized Deficient / (Excess) ADIT (State)</t>
  </si>
  <si>
    <t xml:space="preserve">Unamortized Deficient / (Excess) ADIT Allocated to Transmission </t>
  </si>
  <si>
    <t>Amortization Deficient / (Excess) Deferred Taxes (Federal) - Transmission Component</t>
  </si>
  <si>
    <t>Amortization Deficient / (Excess) Deferred Taxes (State) - Transmission Component</t>
  </si>
  <si>
    <t>Gas, Production,</t>
  </si>
  <si>
    <t>Other Related</t>
  </si>
  <si>
    <t>Amortization Deficient / (Excess) Deficient Deferred Taxes (State) - Transmission Component</t>
  </si>
  <si>
    <t>Amortization of Deficient / (Excess) Deferred Taxes - Transmission Component</t>
  </si>
  <si>
    <t>Unamortized Deficient / (Excess) ADIT</t>
  </si>
  <si>
    <t>*Within five years of the effective date of the Settlement in Docket No ER19-5 et al, and at least every five years thereafter, BGE will file an FPA Section 205 rate proceeding to revise its depreciation rates (unless the company has otherwise submitted an FPA Section 205 rate filing that addresses its depreciation rates in the prior five years).</t>
  </si>
  <si>
    <t>Income Tax  Regulatory 
Asset / Liability 
Deferred Taxes</t>
  </si>
  <si>
    <t xml:space="preserve">4.  Insert note explaining the event giving rise to the deficient  / (excess) ADIT including the start and end date for the amortization.  The amortization ceases after the related regulatory asset / liability is drawn down to zero. </t>
  </si>
  <si>
    <t>1.  ADIT items related only to Non-Electric Operations (e.g., Gas, Water, Sewer), Production or Distribution Only are directly assigned to Column C</t>
  </si>
  <si>
    <t xml:space="preserve">2.  Set the amortization period for unprotected property to 5 years and unprotected non-property to 4 years.  The amortization of deficient and (excess) ADIT designated as protected will be calculated using the Average Rate Assumption Method (ARAM) or a manner that complies with the normalization requirements. </t>
  </si>
  <si>
    <t>2. For deficient and (excess) accumulated deferred income taxes (ADIT) related to change(s) to income tax rates occurring after September 30, 2018, insert calculations that support the re-measurement amount delineated by category (i.e., protected property, unprotected property, and unprotected non-property).</t>
  </si>
  <si>
    <t>Multistate Workpaper</t>
  </si>
  <si>
    <t>Total true-up amount</t>
  </si>
  <si>
    <t>Dedicated Facility Project 2019</t>
  </si>
  <si>
    <t>b1251.1 - Rebuild Raphael-Bagley 230 kV 2016</t>
  </si>
  <si>
    <t>b1251 - Second Raphael-Bagley 230kv Circuit 2018</t>
  </si>
  <si>
    <t>b1251.1 - Rebuild Raphael-Bagley 230 kV 2018</t>
  </si>
  <si>
    <t>b1016 - Rebuild Graceton-Bagley 230kV 2018</t>
  </si>
  <si>
    <t>b1016 - Rebuild Graceton-Bagley 230kV 2017</t>
  </si>
  <si>
    <t>b1016 - Rebuild Graceton-Bagley 230kV 2016</t>
  </si>
  <si>
    <t>b0497 - Second Conastone-Graceton 230kV Circuit 2018</t>
  </si>
  <si>
    <t>b0497 - Second Conastone-Graceton 230kV Circuit 2017</t>
  </si>
  <si>
    <t>b0497 - Second Conastone-Graceton 230kV Circuit 2016</t>
  </si>
  <si>
    <t>b0477 - Waugh Chapel 500/230 kV Transformer 2012</t>
  </si>
  <si>
    <t>b0477 - Waugh Chapel 500/230 kV Transformer 2011</t>
  </si>
  <si>
    <t>b0244 - Waugh Chapel 500 kV Substation Project 2011</t>
  </si>
  <si>
    <t>b0244 - Waugh Chapel 500 kV Substation Project 2008</t>
  </si>
  <si>
    <t>b0244 - Waugh Chapel 500kV Substation Project- 2009</t>
  </si>
  <si>
    <t>b0244 - Waugh Chapel 500 kV Substation Project 2010</t>
  </si>
  <si>
    <t>b0298 - Conastone 500kV Substation Project- 2010</t>
  </si>
  <si>
    <t>b0298 - Conastone 500kV Substation Project- 2008</t>
  </si>
  <si>
    <t>b0298 - Conastone kV Substation Project 2009</t>
  </si>
  <si>
    <t>Accumulated Deferred Income Taxes (ADIT) - Transmission Allocated</t>
  </si>
  <si>
    <t>Attachment 1A - ADIT Summary</t>
  </si>
  <si>
    <t xml:space="preserve">Rate Year = </t>
  </si>
  <si>
    <t>Accumulated Deferred Income Taxes (Account No. 190)</t>
  </si>
  <si>
    <t>Days in Period</t>
  </si>
  <si>
    <r>
      <t>Projection - Proration of Deferred Tax Activity</t>
    </r>
    <r>
      <rPr>
        <sz val="10"/>
        <color rgb="FF0070C0"/>
        <rFont val="Arial"/>
        <family val="2"/>
      </rPr>
      <t xml:space="preserve"> (Note A)</t>
    </r>
  </si>
  <si>
    <r>
      <t xml:space="preserve">Actual  - Proration of Deferred Tax Activity </t>
    </r>
    <r>
      <rPr>
        <sz val="10"/>
        <color rgb="FF0070C0"/>
        <rFont val="Arial"/>
        <family val="2"/>
      </rPr>
      <t>(Note B)</t>
    </r>
  </si>
  <si>
    <t>(H)</t>
  </si>
  <si>
    <t>(J)</t>
  </si>
  <si>
    <t>(L)</t>
  </si>
  <si>
    <t>(M)</t>
  </si>
  <si>
    <t>Days 
Per Month</t>
  </si>
  <si>
    <t>Remaining Days
Per Month</t>
  </si>
  <si>
    <t>Total Days
in Future 
Test Period</t>
  </si>
  <si>
    <t>Proration Amount 
(Column C / Column D)</t>
  </si>
  <si>
    <t>Projected
 Monthly Activity</t>
  </si>
  <si>
    <t>Prorated Projected 
Monthly Activity 
(Column E x Column F)</t>
  </si>
  <si>
    <t>Prorated 
Projected Balance 
(Col. G Plus Col. H, Preceding Balance)</t>
  </si>
  <si>
    <t>Actual Monthly
Activity</t>
  </si>
  <si>
    <r>
      <t xml:space="preserve">Difference
Projected vs. Actual
</t>
    </r>
    <r>
      <rPr>
        <sz val="10"/>
        <color rgb="FF0070C0"/>
        <rFont val="Arial"/>
        <family val="2"/>
      </rPr>
      <t>(Note C)</t>
    </r>
  </si>
  <si>
    <r>
      <t xml:space="preserve">Preserve Proration 
(Actual vs Projected)
</t>
    </r>
    <r>
      <rPr>
        <sz val="10"/>
        <color rgb="FF0070C0"/>
        <rFont val="Arial"/>
        <family val="2"/>
      </rPr>
      <t>(Note D)</t>
    </r>
  </si>
  <si>
    <r>
      <t xml:space="preserve">Preserve Proration 
(Actual vs Projected)
</t>
    </r>
    <r>
      <rPr>
        <sz val="10"/>
        <color rgb="FF0070C0"/>
        <rFont val="Arial"/>
        <family val="2"/>
      </rPr>
      <t>(Note E)</t>
    </r>
  </si>
  <si>
    <t>Preserved Prorated
Actual Balance 
(Col. K + Col. L + Col. M, Preceding Balance)</t>
  </si>
  <si>
    <t xml:space="preserve">ADIT Subject to Proration </t>
  </si>
  <si>
    <t>January</t>
  </si>
  <si>
    <t>February</t>
  </si>
  <si>
    <t>March</t>
  </si>
  <si>
    <t>July</t>
  </si>
  <si>
    <t>August</t>
  </si>
  <si>
    <t>September</t>
  </si>
  <si>
    <t>October</t>
  </si>
  <si>
    <t>November</t>
  </si>
  <si>
    <t>December</t>
  </si>
  <si>
    <t>Beginning Balance - ADIT Not Subject to Proration</t>
  </si>
  <si>
    <t xml:space="preserve">Beginning Balance - ADIT Adjustment </t>
  </si>
  <si>
    <t>(Note F)</t>
  </si>
  <si>
    <t>Beginning Balance - DTA / (DTL)</t>
  </si>
  <si>
    <t>Ending Balance - ADIT Not Subject to Proration</t>
  </si>
  <si>
    <t xml:space="preserve">Ending Balance - ADIT Adjustment </t>
  </si>
  <si>
    <t xml:space="preserve">Ending Balance - DTA / (DTL) </t>
  </si>
  <si>
    <t>Average Balance as adjusted (non-prorated)</t>
  </si>
  <si>
    <t xml:space="preserve">Prorated ADIT </t>
  </si>
  <si>
    <t>Accumulated Deferred Income Taxes - Accelerated Amortization (Account No. 281)</t>
  </si>
  <si>
    <t>Prorated Days
Per Month</t>
  </si>
  <si>
    <t>Total Days
Per Future 
Test Period</t>
  </si>
  <si>
    <t>Estimated Ending Balance - ADIT Not Subject to Proration</t>
  </si>
  <si>
    <t>Accumulated Deferred Income Taxes - Property (Account No. 282)</t>
  </si>
  <si>
    <t xml:space="preserve">Beginning Balance - ADIT Depreciation Adjustment </t>
  </si>
  <si>
    <t xml:space="preserve">Ending Balance - ADIT Depreciation Adjustment </t>
  </si>
  <si>
    <t>Accumulated Deferred Income Taxes - Other (Account No. 283)</t>
  </si>
  <si>
    <t>Accumulated Deferred Investment Tax Credits (Account No. 255)</t>
  </si>
  <si>
    <r>
      <t>Projection - Proration of Deferred ITC Activity</t>
    </r>
    <r>
      <rPr>
        <sz val="10"/>
        <color rgb="FF0070C0"/>
        <rFont val="Arial"/>
        <family val="2"/>
      </rPr>
      <t xml:space="preserve"> (Note A)</t>
    </r>
  </si>
  <si>
    <r>
      <t xml:space="preserve">Actual  - Proration of Deferred ITC Activity </t>
    </r>
    <r>
      <rPr>
        <sz val="10"/>
        <color rgb="FF0070C0"/>
        <rFont val="Arial"/>
        <family val="2"/>
      </rPr>
      <t>(Note B)</t>
    </r>
  </si>
  <si>
    <t xml:space="preserve">DITC Subject to Proration </t>
  </si>
  <si>
    <t>Beginning Balance - DITC Not Subject to Proration</t>
  </si>
  <si>
    <t xml:space="preserve">Beginning Balance - DITC Adjustment </t>
  </si>
  <si>
    <t>Beginning Balance - DITC</t>
  </si>
  <si>
    <t>Estimated Ending Balance - DITC Not Subject to Proration</t>
  </si>
  <si>
    <t xml:space="preserve">Ending Balance - DITC Adjustment </t>
  </si>
  <si>
    <t xml:space="preserve">Ending Balance - DITC  </t>
  </si>
  <si>
    <t>Prorated DITC</t>
  </si>
  <si>
    <t>1. For purposes of calculating transmission allocated projected activity, use Columns (F), (G), and (H) and set the "Rate Year" below to "Projected Activity".  For purposes of calculating the "True-Up" adjustment, use Columns (I), (J), (K), (L), and (M) and set the "Rate Year" below to "True-Up Adjustment".</t>
  </si>
  <si>
    <t>Rate Year</t>
  </si>
  <si>
    <t>Projected Activity</t>
  </si>
  <si>
    <t xml:space="preserve">2. For the Annual Update (Projected) filing, see Attachment 1A - ADIT Summary, Column  H for inputs.  For the Annual Update (True-Up) filing, See Attachment 1A - ADIT Summary, Column M for inputs. </t>
  </si>
  <si>
    <t>The computations on this workpaper apply the proration rules of Reg. Sec. 1.167(l)-1(h)(6) to the annual activity of accumulated deferred income taxes subject to the normalization requirements .  Activity related to the portions of the account balances not subject to the proration requirement are averaged instead of prorated.  For accumulated deferred income taxes subject to the normalization requirements, activity for months prior to the future portion of the test period is averaged rather than prorated.  This section is used to prorate the projected ADIT balance.</t>
  </si>
  <si>
    <t>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This section is used to calculate ADIT activity in the true-up adjustment only.</t>
  </si>
  <si>
    <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t>
  </si>
  <si>
    <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t>
  </si>
  <si>
    <t xml:space="preserve">Column L applies when (1) Column J is under-projected AND (2) actual monthly and projected monthly activity are either both increases or decreases.  Enter the amount from Column J.  In other situations, enter zero.                                                                                                                 </t>
  </si>
  <si>
    <t xml:space="preserve">IRS normalization adjustment for timing when accelerated tax depreciation should affect rate base. </t>
  </si>
  <si>
    <t>Attachment 1B - ADIT Worksheet - End of Year</t>
  </si>
  <si>
    <t xml:space="preserve">Distribution, or </t>
  </si>
  <si>
    <t>ADIT (Not Subject to Proration)</t>
  </si>
  <si>
    <t>ADIT-190 (Not Subject to Proration)</t>
  </si>
  <si>
    <t>Subtotal: ADIT-190 (Not Subject to Proration)</t>
  </si>
  <si>
    <t>Total: ADIT-190 (Not Subject to Proration)</t>
  </si>
  <si>
    <t>ADIT-190 (Subject to Proration)</t>
  </si>
  <si>
    <t>Subtotal: ADIT-190 (Subject to Proration)</t>
  </si>
  <si>
    <t>Total: ADIT-190 (Subject to Proration)</t>
  </si>
  <si>
    <t xml:space="preserve">ADIT-190 </t>
  </si>
  <si>
    <t>Total - FERC Form 1, Page 234</t>
  </si>
  <si>
    <t>6. ADIT items subject to the proration under the "normalization" rules will be included in ADIT-190 (Subject to Proration)</t>
  </si>
  <si>
    <t>ADIT- 282 (Not Subject to Proration)</t>
  </si>
  <si>
    <t>ADIT attributable to plant in service that is included in rate base.</t>
  </si>
  <si>
    <t>Subtotal: ADIT-282 (Not Subject to Proration)</t>
  </si>
  <si>
    <t>Less: ASC 740 ADIT Adjustments related to AFUDC Equity</t>
  </si>
  <si>
    <t>Total: ADIT-282 (Not Subject to Proration)</t>
  </si>
  <si>
    <t>ADIT-282 (Subject to Proration)</t>
  </si>
  <si>
    <t>Subtotal: ADIT-282 (Subject to Proration)</t>
  </si>
  <si>
    <t xml:space="preserve">ADIT-282 </t>
  </si>
  <si>
    <t>ADIT-282 (Not Subject to Proration)</t>
  </si>
  <si>
    <t>6. ADIT items subject to the proration under the "normalization" rules will be included in ADIT-282 (Subject to Proration)</t>
  </si>
  <si>
    <t>ADIT- 283 (Not Subject to Proration)</t>
  </si>
  <si>
    <t>Subtotal: ADIT-283 (Not Subject to Proration)</t>
  </si>
  <si>
    <t>Total: ADIT-283 (Not Subject to Proration)</t>
  </si>
  <si>
    <t>ADIT- 283 (Subject to Proration)</t>
  </si>
  <si>
    <t>Subtotal: ADIT-283 (Subject to Proration)</t>
  </si>
  <si>
    <t>Total: ADIT-283 (Subject to Proration)</t>
  </si>
  <si>
    <t>ADIT-283 (Subject to Proration)</t>
  </si>
  <si>
    <t>ADIT-283 (Not Subject to Proration)</t>
  </si>
  <si>
    <t>5. Deferred income taxes arise when items are included in taxable income in different periods than they are included in rates, therefore if the item giving rise to the ADIT is not included in the formula, the associated ADIT amount shall be excluded</t>
  </si>
  <si>
    <t>6. ADIT items subject to the proration under the "normalization" rules will be included in ADIT-283 (Subject to Proration)</t>
  </si>
  <si>
    <t>ADITC-255 (Unamortized Investment Tax Credits)</t>
  </si>
  <si>
    <t xml:space="preserve">Account No. 255 (Accum. Deferred Investment Tax Credits) </t>
  </si>
  <si>
    <t xml:space="preserve">Less: Adjustment to rate base </t>
  </si>
  <si>
    <t>Total: ADIT-255</t>
  </si>
  <si>
    <t>Unamortized Investment Tax Credit   - Transmission</t>
  </si>
  <si>
    <t xml:space="preserve">Investment Tax Credit Amortization </t>
  </si>
  <si>
    <t xml:space="preserve">Investment Tax Credit Amortization - Transmission </t>
  </si>
  <si>
    <t>Attachment 1C - ADIT Worksheet - Beginning of Year</t>
  </si>
  <si>
    <t>ADITC-255  (Unamortized Investment Tax Credits)</t>
  </si>
  <si>
    <t xml:space="preserve">ADITC-255 </t>
  </si>
  <si>
    <t>Deficient / (Excess) Accumulated Deferred Income Taxes - Transmission Allocated</t>
  </si>
  <si>
    <t>Attachment 1D - ADIT Rate Base Adjustment</t>
  </si>
  <si>
    <t>Deficient / (Excess) Accumulated Deferred Income Taxes (Account No. 190)</t>
  </si>
  <si>
    <r>
      <t>Projection - Proration of Deficient / (Excess) ADIT Activity</t>
    </r>
    <r>
      <rPr>
        <sz val="10"/>
        <color rgb="FF0070C0"/>
        <rFont val="Arial"/>
        <family val="2"/>
      </rPr>
      <t xml:space="preserve"> (Note A)</t>
    </r>
  </si>
  <si>
    <r>
      <t xml:space="preserve">Actual  - Proration of Deficient / (Excess) ADIT Activity </t>
    </r>
    <r>
      <rPr>
        <sz val="10"/>
        <color rgb="FF0070C0"/>
        <rFont val="Arial"/>
        <family val="2"/>
      </rPr>
      <t>(Note B)</t>
    </r>
  </si>
  <si>
    <t xml:space="preserve">Deficient / (Excess) ADIT Subject to Proration </t>
  </si>
  <si>
    <t>Beginning Balance - Deficient / (Excess) ADIT Not Subject to Proration</t>
  </si>
  <si>
    <t xml:space="preserve">Beginning Balance - Deficient / (Excess) ADIT Adjustment </t>
  </si>
  <si>
    <t xml:space="preserve">Beginning Balance - Deficient / (Excess) ADIT </t>
  </si>
  <si>
    <t>Ending Balance - Deficient / (Excess) ADIT Not Subject to Proration</t>
  </si>
  <si>
    <t xml:space="preserve">Ending Balance - Deficient / (Excess) ADIT Adjustment </t>
  </si>
  <si>
    <t xml:space="preserve">Ending Balance - Deficient / (Excess) ADIT </t>
  </si>
  <si>
    <t xml:space="preserve">Prorated Deficient / (Excess) ADIT </t>
  </si>
  <si>
    <t>Deficient / (Excess) ADIT - Account 190</t>
  </si>
  <si>
    <t>Deficient / (Excess) Accumulated Deferred Income Taxes - Property (Account No. 282)</t>
  </si>
  <si>
    <t>Deficient / (Excess) ADIT - Account 282</t>
  </si>
  <si>
    <t>Deficient / (Excess) Accumulated Deferred Income Taxes - Other (Account No. 283)</t>
  </si>
  <si>
    <t>Deficient / (Excess) ADIT - Account 283</t>
  </si>
  <si>
    <t xml:space="preserve">Unamortized Deficient / (Excess) ADIT - Federal (Projected) </t>
  </si>
  <si>
    <t xml:space="preserve">Unamortized Deficient / (Excess) ADIT - Federal (Actual) </t>
  </si>
  <si>
    <t>Reference</t>
  </si>
  <si>
    <t>Projected 
EOY Balance</t>
  </si>
  <si>
    <t xml:space="preserve">Unamortized Deficient / (Excess) ADIT - Federal </t>
  </si>
  <si>
    <t>(Entered in ATT H-1A, Line 41a)</t>
  </si>
  <si>
    <t xml:space="preserve">Unamortized Deficient / (Excess) ADIT - State (Projected) </t>
  </si>
  <si>
    <t xml:space="preserve">Unamortized Deficient / (Excess) ADIT - State (Actual) </t>
  </si>
  <si>
    <t>EOY
Balance</t>
  </si>
  <si>
    <t>Unamortized Deficient / (Excess) ADIT - State</t>
  </si>
  <si>
    <t xml:space="preserve">This section is used to calculate the projected deficient / (excess) ADIT balances.  The computations in columns A-H of this workpaper apply the proration rules of Reg. Sec. 1.167(l)-1(h)(6) to the projected annual activity of deficient / (excess) accumulated deferred income taxes subject to the normalization requirements .  Activity related to the portions of the account balances not subject to the proration requirement are averaged instead of prorated.  For deficient / (excess) accumulated deferred income taxes subject to the normalization requirements, projected activity for months prior to the future portion of the test period is averaged rather than prorated.  </t>
  </si>
  <si>
    <t>This section is used to calculate the actual deficient / (excess) ADIT balances.  The computations in columns A-M of this workpaper apply the proration rules of Reg. Sec. 1.167(l)-1(h)(6) and averaging in accordance with IRC Section 168(i)(9)(B) consistency requirement to the actual annual activity of deficient / (excess) accumulated deferred income taxes subject to the normalization requirements.  Differences attributable to over-projection of deficient / (excess) ADIT amortization in the projected revenue requirement will result in a proportionate reversal of the projected prorated deficient / (excess) ADIT activity in the true-up adjustment to the extent of the over-projection.  Differences attributable to under-projection of deficient / (excess) ADIT in the projected revenue requirement will result in an adjustment to the projected prorated ADIT activity by 50 percent of the difference between the projected monthly activity and the actual monthly activity.  However, when projected monthly deficient / (excess) ADIT activity is an increase and actual monthly deficient / (excess) ADIT activity is a decrease, 50 percent of the actual monthly deficient / (excess) ADIT activity will be used.  Likewise, when projected monthly deficient / (excess) ADIT activity is a decrease and actual monthly deficient / (excess) ADIT activity is an increase, 50 percent of actual monthly deficient / (excess) ADIT activity will be used.  This section is used to calculate deficient / (excess) ADIT activity in the true-up adjustment only.  For deficient / (excess) accumulated deferred income taxes subject to the normalization requirements, actual activity for months prior to the future portion of the test period is averaged rather than prorated.</t>
  </si>
  <si>
    <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t>
  </si>
  <si>
    <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t>
  </si>
  <si>
    <t xml:space="preserve">Column (L) applies when (1) Column (J) is under-projected AND (2) actual monthly and projected monthly activity are either both increases or decreases.  Enter the amount from Column (J).  In other situations, enter zero.                                                                                                                 </t>
  </si>
  <si>
    <t>IRS normalization adjustment</t>
  </si>
  <si>
    <t>Deficient / (Excess) Deferred Income Taxes - Transmission Allocated</t>
  </si>
  <si>
    <t>Attachment 1E - Deficient / (Excess) Deferred Income Tax Amortization  Worksheet</t>
  </si>
  <si>
    <t>BOY 
Balance</t>
  </si>
  <si>
    <t xml:space="preserve">Federal and State Income Tax Regulatory Asset / (Liability) related to Excess / Deficient Deferred Income Taxes </t>
  </si>
  <si>
    <t xml:space="preserve">3.  Update applicable formulas in the "Total Federal Deficient / (Excess) Deferred Income Taxes" and "Total State Deficient / (Excess) Deferred Income Taxes" sections to ensure appropriate  inclusion of deficient / (excess) ADIT deferred income taxes related to rate changes occurring after September 30, 2018. </t>
  </si>
  <si>
    <r>
      <t>The remaining unamortized excess and deficient ADIT related to the Tax Reform Act of 1986 will be amortized using the Average Rate Assumption Method (ARAM)  as provided in the Settlement in Docket No. ER19-5 et al</t>
    </r>
    <r>
      <rPr>
        <sz val="10"/>
        <color rgb="FFFF0000"/>
        <rFont val="Arial"/>
        <family val="2"/>
      </rPr>
      <t>.</t>
    </r>
    <r>
      <rPr>
        <sz val="10"/>
        <rFont val="Arial"/>
        <family val="2"/>
      </rPr>
      <t xml:space="preserve"> The current year amortization of deficient and (excess) ADIT is recorded in FERC Accounts 410.1 and 411.1. </t>
    </r>
  </si>
  <si>
    <t>Attachment F - Deficient / (Excess) Deferred Income Taxes  Worksheet</t>
  </si>
  <si>
    <t>Total
Deficient / (Excess)
ADIT Balance</t>
  </si>
  <si>
    <t>Transmission Allocated
Deficient / (Excess)
ADIT Balance</t>
  </si>
  <si>
    <t>Attachment 1B - ADIT EOY</t>
  </si>
  <si>
    <t>H</t>
  </si>
  <si>
    <t>In the true-up calculation, actual monthly balance records are used.</t>
  </si>
  <si>
    <t>From Attachment 5 for the end of year balance and records for other months.</t>
  </si>
  <si>
    <t>Projected balances are for the calendar year the revenue under this formula begins to be charged.</t>
  </si>
  <si>
    <t>Calculate using 13 month average balance, except ADIT.</t>
  </si>
  <si>
    <t xml:space="preserve">ADIT and Accumulated Deferred Income Tax Credits are computed using the average of the end of the year and the projection of the year balances. </t>
  </si>
  <si>
    <t>Recovery of regulatory asset or any associated amortization expenses is limited to any regulatory assets authorized by FERC.</t>
  </si>
  <si>
    <t>Notes:</t>
  </si>
  <si>
    <t xml:space="preserve">December </t>
  </si>
  <si>
    <t xml:space="preserve">August </t>
  </si>
  <si>
    <t xml:space="preserve">March </t>
  </si>
  <si>
    <t>December Prior Year</t>
  </si>
  <si>
    <t>(227.16.c * Labor Ratio) for end of year, records for other months</t>
  </si>
  <si>
    <t>214 for end of year, records for other months</t>
  </si>
  <si>
    <t>(l)</t>
  </si>
  <si>
    <t>(k)</t>
  </si>
  <si>
    <t>(j)</t>
  </si>
  <si>
    <t>(i)</t>
  </si>
  <si>
    <t>(h)</t>
  </si>
  <si>
    <t>(g)</t>
  </si>
  <si>
    <t>(f)</t>
  </si>
  <si>
    <t>(e)</t>
  </si>
  <si>
    <t>(d)</t>
  </si>
  <si>
    <t>(c)</t>
  </si>
  <si>
    <t>(b)</t>
  </si>
  <si>
    <t xml:space="preserve">  Prepayments</t>
  </si>
  <si>
    <t>Stores Expense</t>
  </si>
  <si>
    <t xml:space="preserve">  Materials &amp; Supplies</t>
  </si>
  <si>
    <t>Held for Future Use</t>
  </si>
  <si>
    <t xml:space="preserve">CWIP in Rate Base </t>
  </si>
  <si>
    <t>(a)</t>
  </si>
  <si>
    <t>Account No. 255
Accumulated Deferred Investment Credit</t>
  </si>
  <si>
    <t>Account No. 190
Accumulated Deferred Income Taxes (Note C)</t>
  </si>
  <si>
    <t>Account No. 283
Accumulated Deferred Income Taxes (Note C)</t>
  </si>
  <si>
    <t>Account No. 282
Accumulated Deferred Income Taxes (Note C)</t>
  </si>
  <si>
    <t xml:space="preserve">Unamortized Abandoned Plant  </t>
  </si>
  <si>
    <t xml:space="preserve">Unamortized Regulatory Asset </t>
  </si>
  <si>
    <t>Undistributed</t>
  </si>
  <si>
    <t>PHFU</t>
  </si>
  <si>
    <t>CWIP</t>
  </si>
  <si>
    <t>Line No</t>
  </si>
  <si>
    <t>Average of the 13 Monthly Balances Less Merger Cost to Achieve</t>
  </si>
  <si>
    <t>Less Merger Cost to Achieve (Attachment 10)</t>
  </si>
  <si>
    <t>Average of the 13 Monthly Balances (Attachment 9A)</t>
  </si>
  <si>
    <t>Col. (d) - Col. (g) - Col. (i)</t>
  </si>
  <si>
    <t>Col. (c) - Col. (f) - Col. (h)</t>
  </si>
  <si>
    <t>Col. (b) - Col. (e)</t>
  </si>
  <si>
    <t>Electric Only, Form No 1, page 356 for end of year, records for other months</t>
  </si>
  <si>
    <t>200.21c for end of year, records for other months</t>
  </si>
  <si>
    <t>219.28.c for end of year, records for other months</t>
  </si>
  <si>
    <t>Projected monthly balances that are expected to be included in 219.25.c for end of year and records for other months (Note E)</t>
  </si>
  <si>
    <t>207.99.g  minus 207.98.g for end of year, records for other months</t>
  </si>
  <si>
    <t>207.58.g minus 207.57.g.  Projected monthly balances that are the amounts expected to be included in 207.58.g for end of year and records for other months (Note E)</t>
  </si>
  <si>
    <t>Common</t>
  </si>
  <si>
    <t>Intangible</t>
  </si>
  <si>
    <t xml:space="preserve">General </t>
  </si>
  <si>
    <t>Net Plant In Service</t>
  </si>
  <si>
    <t>Accumulated Amortization</t>
  </si>
  <si>
    <t>Gross Plant In Service</t>
  </si>
  <si>
    <t xml:space="preserve">Rate Base Worksheet </t>
  </si>
  <si>
    <t>Attachment 9</t>
  </si>
  <si>
    <t xml:space="preserve">Average of the 13 Monthly Balances </t>
  </si>
  <si>
    <t>Col. (g) - Col. (m)</t>
  </si>
  <si>
    <t>Col. (f) - Col. (l)</t>
  </si>
  <si>
    <t>Col. (e) - Col. (k)</t>
  </si>
  <si>
    <t>Col. (d) - Col. (j)</t>
  </si>
  <si>
    <t>Col. (c) - Col. (i)</t>
  </si>
  <si>
    <t>Col. (b) - Col. (h)</t>
  </si>
  <si>
    <t>Common Amortization</t>
  </si>
  <si>
    <t>Common Depreciation</t>
  </si>
  <si>
    <t>Total Plant in Service</t>
  </si>
  <si>
    <t>Projected Accumulated Depreciation &amp; Amortization Less Projected Asset Retirement Obligations</t>
  </si>
  <si>
    <t>219.28c for end of year, records for other months</t>
  </si>
  <si>
    <t>219.25.c Projected monthly balances that are the amounts expected to be included in 219.25.c for end of year and records for other months</t>
  </si>
  <si>
    <t xml:space="preserve">219.29.c Projected monthly balances that are the amounts expected to be included in 219.29.c for end of year and records for other months </t>
  </si>
  <si>
    <t>(m)</t>
  </si>
  <si>
    <t>Common Amort.</t>
  </si>
  <si>
    <t>Common Depr.</t>
  </si>
  <si>
    <t>Intangible Amort.</t>
  </si>
  <si>
    <t>General Depr.</t>
  </si>
  <si>
    <t>Asset Retirement Obligations</t>
  </si>
  <si>
    <t>Accumulated Depreciation &amp; Amortization</t>
  </si>
  <si>
    <t>207.98.g. for end of year, records for other months</t>
  </si>
  <si>
    <t xml:space="preserve">207.57.g.  Projected monthly balances that are the amounts expected to be included in 207.57.g for end of year and records for other months </t>
  </si>
  <si>
    <t>207.57.g. + 207.74.g. + 207.83.g. + 207.98.g.  Projected monthly balances that are the amounts expected to be included in 207.57.g. + 207.74.g. + 207.83.g. + 207.98.g.  for end of year and records for other months</t>
  </si>
  <si>
    <t>207.99.g. plus 205.5.g. for end of year, records for other months</t>
  </si>
  <si>
    <t xml:space="preserve">p207.104.g. Projected monthly balances that are the amounts expected to be included in 207.104.g for end of year and records for other months </t>
  </si>
  <si>
    <t>Gross Plant in Service Less Projected Asset Retirement Obligations</t>
  </si>
  <si>
    <t>Rate Base Worksheet - Gross Plant in Service and Accumulated Depreciation (Less Asset Retirement Obligations)</t>
  </si>
  <si>
    <t>Attachment 9A</t>
  </si>
  <si>
    <t>Average</t>
  </si>
  <si>
    <t>Capital Cost To Achieve included in Total Plant in Service</t>
  </si>
  <si>
    <t>General</t>
  </si>
  <si>
    <t>Net Plant = Gross Plant Minus Accumulated Depreciation from above</t>
  </si>
  <si>
    <t>(x)</t>
  </si>
  <si>
    <t>(…)</t>
  </si>
  <si>
    <t>Attachment 10 - Merger Costs</t>
  </si>
  <si>
    <t>Gross Plant</t>
  </si>
  <si>
    <t>Capital Cost To Achieve included in Plant</t>
  </si>
  <si>
    <t>Common Plant</t>
  </si>
  <si>
    <t>Intangible Plant</t>
  </si>
  <si>
    <t>General Plant</t>
  </si>
  <si>
    <t>Allocation to Trans.</t>
  </si>
  <si>
    <t>FERC Account</t>
  </si>
  <si>
    <t>Depreciation &amp; Amortization Expense Cost To Achieve</t>
  </si>
  <si>
    <t xml:space="preserve">Transmission O&amp;M  </t>
  </si>
  <si>
    <t>O&amp;M Cost To Achieve</t>
  </si>
  <si>
    <t>p219.29c (See Attachment 9A, line 42, column b)</t>
  </si>
  <si>
    <t>p356 (See Attachment 9, line 16, column i)</t>
  </si>
  <si>
    <t>p356 (See Attachment 9, line 16, column g)</t>
  </si>
  <si>
    <t>p356 (See Attachment 9, line 16, column d)</t>
  </si>
  <si>
    <t>p214 (See Attachment 9, line 30, column c)</t>
  </si>
  <si>
    <t>p219.28.c (See attachment 9, line 16, column f)</t>
  </si>
  <si>
    <t>p200.21c (See Attachment 9, line 16, column h)</t>
  </si>
  <si>
    <t>Attachment 9, line 30, column h</t>
  </si>
  <si>
    <t>Attachment 9, line 30, column f</t>
  </si>
  <si>
    <t>p227.6c &amp; 16.c (See Attachment 9, line 30, column e)</t>
  </si>
  <si>
    <t>p227.8c + p227.5c (See Attachment 9, line 30, column d)</t>
  </si>
  <si>
    <t xml:space="preserve">End of Year December </t>
  </si>
  <si>
    <t>Allocation Factor</t>
  </si>
  <si>
    <t>p.111, l.57</t>
  </si>
  <si>
    <t xml:space="preserve">  </t>
  </si>
  <si>
    <t>Prepaid Pensions if not included in Prepayments</t>
  </si>
  <si>
    <t xml:space="preserve">  Prepaid Pension is recorded in FERC account 186 (see FERC Form 1 page 233).</t>
  </si>
  <si>
    <t>Total Monthly Balance Included in Rates</t>
  </si>
  <si>
    <t xml:space="preserve">  Attachment 9, line 17-29, column f</t>
  </si>
  <si>
    <t>Amount for Attachment H-2A, Line 40a</t>
  </si>
  <si>
    <t>Amount for Attachment H-2A, Line 40b</t>
  </si>
  <si>
    <t>Amount for Attachment H-2A, Line 40c</t>
  </si>
  <si>
    <t>Amount for Attachment H-2A, Line 40d</t>
  </si>
  <si>
    <t>Amount for Attachment H-2A, Line 40e</t>
  </si>
  <si>
    <t>Excluded because the underlying account(s) are not included in model</t>
  </si>
  <si>
    <t>Accrued Bonus</t>
  </si>
  <si>
    <t>Deferred Investment Tax Credit</t>
  </si>
  <si>
    <t>Excluded as per page 8 line 16 of Alan Heintz's direct testimony in FERC Case No. ER05-515</t>
  </si>
  <si>
    <t>Workers Compensation Reserve</t>
  </si>
  <si>
    <t>Gas-related &amp; accordingly excluded</t>
  </si>
  <si>
    <t>Post Retirement Benefits</t>
  </si>
  <si>
    <t>Vacation Pay</t>
  </si>
  <si>
    <t xml:space="preserve">Included because plant in service is included in rate base.  </t>
  </si>
  <si>
    <t xml:space="preserve">AFUDC Equity </t>
  </si>
  <si>
    <t>Pursuant to the requirements of FAS 109, BGE’s accumulated deferred taxes must encompass all timing differences regardless of whether the difference is normalized or flowed-through.  These items are removed below.</t>
  </si>
  <si>
    <t>Other Flow-through</t>
  </si>
  <si>
    <t>Maryland Additional Subtraction Modification</t>
  </si>
  <si>
    <t xml:space="preserve">Plant related basis difference not currently includible in rate base.
</t>
  </si>
  <si>
    <t xml:space="preserve">Accumulated Deferred Income Taxes attributable to income tax related regulatory assets and liabilities.  This balance is excluded from rate base.
</t>
  </si>
  <si>
    <t>Included in cost of debt computation</t>
  </si>
  <si>
    <t>Reg Asset - Smart Energy Rewards</t>
  </si>
  <si>
    <t>STRIDE Overrecovery</t>
  </si>
  <si>
    <t>ERI Overrecovery</t>
  </si>
  <si>
    <t>Prepaid IT Expense</t>
  </si>
  <si>
    <t xml:space="preserve">Included because prepayments are included in rate base.  Related to accelerated deductibility of these amounts for tax purposes. </t>
  </si>
  <si>
    <t>Property Tax Payable</t>
  </si>
  <si>
    <t>Legacy Meters</t>
  </si>
  <si>
    <t xml:space="preserve">Baltimore Gas and Electric Company elected to amortize investment tax credits against recoverable income tax expense, rather than to reduce rate base by unamortized investment tax credit.  </t>
  </si>
  <si>
    <t>Baltimore Gas and Electric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t>
  </si>
  <si>
    <t>Net Operating Losses (Federal and State)</t>
  </si>
  <si>
    <t>(Entered in ATT H-2A, Line 41b)</t>
  </si>
  <si>
    <t>ATT H-2A, Line 132b</t>
  </si>
  <si>
    <t xml:space="preserve">1. For transmission allocated deficient / (excess) accumulated deferred income taxes (ADIT) related to rate change(s) to income tax rates occurring after September 30, 2018, insert new amortization table(s) that delineates the deficient and (excess) ADIT by category (i.e., protected property, unprotected property, and unprotected non-property). </t>
  </si>
  <si>
    <r>
      <t>FERC Account 190 (</t>
    </r>
    <r>
      <rPr>
        <b/>
        <u/>
        <sz val="10"/>
        <color rgb="FF0070C0"/>
        <rFont val="Arial"/>
        <family val="2"/>
      </rPr>
      <t>Note A</t>
    </r>
    <r>
      <rPr>
        <b/>
        <u/>
        <sz val="10"/>
        <color theme="1"/>
        <rFont val="Arial"/>
        <family val="2"/>
      </rPr>
      <t>)</t>
    </r>
  </si>
  <si>
    <t>BCBS Claim Adjustment</t>
  </si>
  <si>
    <t>Charitable Contributions</t>
  </si>
  <si>
    <t>Charitable Contribution Fed C/F</t>
  </si>
  <si>
    <t>Deferred ITC</t>
  </si>
  <si>
    <t xml:space="preserve">Deferred ITC </t>
  </si>
  <si>
    <t>Post Retirements Benefits</t>
  </si>
  <si>
    <t>Allowance for Excess Material</t>
  </si>
  <si>
    <t>A&amp;G Ratio</t>
  </si>
  <si>
    <t>Gas Inventory</t>
  </si>
  <si>
    <t>Gas Inventory Overheads</t>
  </si>
  <si>
    <t>Gas Demand</t>
  </si>
  <si>
    <t>GCRC</t>
  </si>
  <si>
    <t>Environmental Reserves</t>
  </si>
  <si>
    <t>Purchase of Receivables</t>
  </si>
  <si>
    <t>Long Term Incentives</t>
  </si>
  <si>
    <t>Other (190)</t>
  </si>
  <si>
    <t>Workers Compensation Accruals</t>
  </si>
  <si>
    <t>Vacation Pay Accruals</t>
  </si>
  <si>
    <t>Pension</t>
  </si>
  <si>
    <t>Reg Liab - AMI</t>
  </si>
  <si>
    <t>Reg Liab</t>
  </si>
  <si>
    <t>ITC Federal Carryforward</t>
  </si>
  <si>
    <t>FAS 109 NonTCJA</t>
  </si>
  <si>
    <t>FAS109 TCJA</t>
  </si>
  <si>
    <r>
      <t>FERC Account 282 (</t>
    </r>
    <r>
      <rPr>
        <b/>
        <u/>
        <sz val="11"/>
        <color rgb="FF0070C0"/>
        <rFont val="Arial"/>
        <family val="2"/>
      </rPr>
      <t>Note A</t>
    </r>
    <r>
      <rPr>
        <b/>
        <u/>
        <sz val="11"/>
        <color theme="1"/>
        <rFont val="Arial"/>
        <family val="2"/>
      </rPr>
      <t>)</t>
    </r>
  </si>
  <si>
    <t>Fixed Asset Basis Differences (PowerTax) - Protected</t>
  </si>
  <si>
    <t>Plant Related Deferred Taxes</t>
  </si>
  <si>
    <t>ARO</t>
  </si>
  <si>
    <t>100% Electric</t>
  </si>
  <si>
    <r>
      <t>FERC Account 283 (</t>
    </r>
    <r>
      <rPr>
        <b/>
        <u/>
        <sz val="11"/>
        <color rgb="FF0070C0"/>
        <rFont val="Arial"/>
        <family val="2"/>
      </rPr>
      <t>Note A</t>
    </r>
    <r>
      <rPr>
        <b/>
        <u/>
        <sz val="11"/>
        <color theme="1"/>
        <rFont val="Arial"/>
        <family val="2"/>
      </rPr>
      <t>)</t>
    </r>
  </si>
  <si>
    <t>AMI Regulatory Asset</t>
  </si>
  <si>
    <t>AMI Reg Asset</t>
  </si>
  <si>
    <t>Deferred Fuel</t>
  </si>
  <si>
    <t>DRI Program</t>
  </si>
  <si>
    <t>Energy Efficiency Programs</t>
  </si>
  <si>
    <t>Energy Efficiency Program</t>
  </si>
  <si>
    <t>POLR</t>
  </si>
  <si>
    <t xml:space="preserve">POLR </t>
  </si>
  <si>
    <t>Regulatory Asset - Legacy Meters</t>
  </si>
  <si>
    <t>Regulatory Asset - ARO</t>
  </si>
  <si>
    <t>Reg Asset - ARO</t>
  </si>
  <si>
    <t>Regulatory Asset - Electric Trans Rt True Up</t>
  </si>
  <si>
    <t>Reg Asset Elec Trans Rt True Up</t>
  </si>
  <si>
    <t>Regulatory Asset-Spring Gardens</t>
  </si>
  <si>
    <t>Environmental Clean Up Costs Prv</t>
  </si>
  <si>
    <t>ERI</t>
  </si>
  <si>
    <t>RIF Reg Asset</t>
  </si>
  <si>
    <t>RIF Reg Asset Amort</t>
  </si>
  <si>
    <t>Rate Case Reg Asset</t>
  </si>
  <si>
    <t>Reg Asset - Rate Case</t>
  </si>
  <si>
    <t>Reg Asset - Cost to Achieve</t>
  </si>
  <si>
    <t>Reg Liab - Smart Energy Rewards</t>
  </si>
  <si>
    <t>Reg Liab - Stride</t>
  </si>
  <si>
    <t>Severance</t>
  </si>
  <si>
    <t>Severance Cost - Reg Asset</t>
  </si>
  <si>
    <t>Prepaid Software &amp; License Expenses</t>
  </si>
  <si>
    <t>Prepaid IT</t>
  </si>
  <si>
    <t>DRI Adjustment</t>
  </si>
  <si>
    <t>Other (283)</t>
  </si>
  <si>
    <t>Total Deficient / (Excess)ADIT</t>
  </si>
  <si>
    <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t>
  </si>
  <si>
    <t>Amount to Line 136e</t>
  </si>
  <si>
    <t xml:space="preserve">Instr. 6 below </t>
  </si>
  <si>
    <t xml:space="preserve">Transmission Depreciation Expense is the gross cumulative amount based upon tax records of capitalized AFUDC equity embedded in the gross plant attributable to the transmission function multiplied by the Capital Recovery Rate (described in Instruction 2). </t>
  </si>
  <si>
    <t>"AFUDC-Equity" category reflects the nondeductible component of depreciation expense related to the capitalized equity portion of Allowance for Funds Used During Construction (AFUDC).</t>
  </si>
  <si>
    <t>Upon enactment of changes in tax law, accumulated deferred income taxes are re-measured and adjusted in the Company's books of account, resulting in deficient or (excess) accumulated deferred income taxes (ADIT).  Such deficient or (excess) ADIT attributed to the transmission function will be based upon tax records and calculated in the calendar year in which the deficient or (excess) amount was measured and recorded for financial reporting purposes.  See Attachment 1E - EDIT Amortization, Column F, Line 50 and Line 79 for additional information and support for the current year amortization. The current year amortization of deficient and (excess) ADIT is recorded in FERC Accounts 410.1 and 411.1.</t>
  </si>
  <si>
    <t>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  The Other Flow-Through balance as of September 30, 2018 will reverse beginning October 1, 2018 based on the prescribed periods.</t>
  </si>
  <si>
    <t>Inst. 6</t>
  </si>
  <si>
    <t xml:space="preserve">Negative amounts (i.e. tax benefits) reduce recoverable tax expense and positive amounts (i.e. tax expense) increase recoverable tax expense. </t>
  </si>
  <si>
    <t>Distribution Specific Software</t>
  </si>
  <si>
    <t>Transmission Specific Software</t>
  </si>
  <si>
    <t>Distribution Specific Software Amort.</t>
  </si>
  <si>
    <t>Transmission Specific Software Amort.</t>
  </si>
  <si>
    <t>Distribution Specific Software Amortization</t>
  </si>
  <si>
    <t>Transmission Specific Software Amortization</t>
  </si>
  <si>
    <t>(n)</t>
  </si>
  <si>
    <t>(o)</t>
  </si>
  <si>
    <t>(p)</t>
  </si>
  <si>
    <t>(q)</t>
  </si>
  <si>
    <t>(s)</t>
  </si>
  <si>
    <t>Attachment H-2A, Line No:</t>
  </si>
  <si>
    <t xml:space="preserve"> (r)</t>
  </si>
  <si>
    <t>Distribution specific software recorded in Account 303</t>
  </si>
  <si>
    <t>Transmission specific software recorded in Account 303</t>
  </si>
  <si>
    <t>Col. (b) - Col. (j)</t>
  </si>
  <si>
    <t>Col. (c) - Col. (k)</t>
  </si>
  <si>
    <t>Col. (d) - Col. (l)</t>
  </si>
  <si>
    <t>Col. (e) - Col. (m)</t>
  </si>
  <si>
    <t>Col. (f) - Col. (n)</t>
  </si>
  <si>
    <t>Col. (g) - Col. (o)</t>
  </si>
  <si>
    <t>Col. (h) - Col. (p)</t>
  </si>
  <si>
    <t>Col. (i) - Col. (q)</t>
  </si>
  <si>
    <t>p207.104g (See Attachment 9A, line 14, column n)</t>
  </si>
  <si>
    <t>This Line Intentionally Left Blank</t>
  </si>
  <si>
    <t xml:space="preserve">Amount in Form 1 is already electric only.   Non-electric portion represents depreciation related to capital merger costs associated with the Exelon PHI merger.  </t>
  </si>
  <si>
    <t>Attachment 2</t>
  </si>
  <si>
    <t>Tax Gross-Up Factor  [1*1/(1-T)]</t>
  </si>
  <si>
    <t xml:space="preserve">Composite Income Taxes                                                                                                                                                                       </t>
  </si>
  <si>
    <t>44(a)</t>
  </si>
  <si>
    <t>105a</t>
  </si>
  <si>
    <t xml:space="preserve">    Less Account 219</t>
  </si>
  <si>
    <t>p112.15c</t>
  </si>
  <si>
    <t xml:space="preserve">These balances represent the unamortized federal and state deficient / (excess) deferred income taxes.  To preserve rate base neutrality and consistent with the exclusion of ADIT amounts associated with income tax-related regulatory assets and liabilities as described in Note V, regulatory assets and liabilities for deficient and excess ADIT are reflected without tax gross-up.    For the Annual Update (Projected) filing, see Attachment 1D - ADIT Rate Base Adjustment, Column C for inputs.  For the Annual Update (True-Up) filing, See Attachment 1D - ADIT Rate Base Adjustment, Column F for inputs. </t>
  </si>
  <si>
    <t>Y</t>
  </si>
  <si>
    <t xml:space="preserve">Common Stock balance will reflect the 13 month average of the balances, of which the 1st and 13th are found on page 112 lines 16.c &amp; d in the Form No. 1. The balances for January through November shall represent the actual balances in BGE’s books and records (trial balance or monthly balance sheet). </t>
  </si>
  <si>
    <t>Z</t>
  </si>
  <si>
    <t>AA</t>
  </si>
  <si>
    <t>Long Term Debt balance will reflect the 13 month average of the balances, of which the 1st and 13th are found on page 112 lines 18.c &amp; d to 21.c &amp; d in the Form No. 1. The balances for January through November shall represent the actual balances in BGE’s books and records (trial balance or monthly balance sheet).</t>
  </si>
  <si>
    <t>Preferred Stock balance will reflect the 13 month average of the balances, of which the 1st and 13th are found on page 112 line 3.c &amp; d in the Form No. 1. The balances for January through November shall represent the actual balances in BGE’s books and records (trial balance or monthly balance sheet).</t>
  </si>
  <si>
    <t>Calculation of Calendar Revenues for Trued-Up Year</t>
  </si>
  <si>
    <t>Number of Days Effective in the calendar Year</t>
  </si>
  <si>
    <t>Total PJM Billed Revenues from applicable update</t>
  </si>
  <si>
    <t>True-Up from applicable update</t>
  </si>
  <si>
    <t>Total Number of Months in Calendar Year</t>
  </si>
  <si>
    <t>Effective Number of Months in Calendar Year</t>
  </si>
  <si>
    <t>True-Up Included in PJM Billed Revenues Above</t>
  </si>
  <si>
    <t>Billed PJM Revenues, Excluding Impact of True-Up</t>
  </si>
  <si>
    <t>Lines 2 x 3 x 4</t>
  </si>
  <si>
    <t>Lines 5 - 9</t>
  </si>
  <si>
    <t>Comparison of Trued-Up File to Calendar Revenues</t>
  </si>
  <si>
    <t>Rev Req based on Current Year data before True-Up + Incentive Revenues</t>
  </si>
  <si>
    <t xml:space="preserve">Total Revenue Requirement </t>
  </si>
  <si>
    <t>Calendar Revenues Per Step 1 above</t>
  </si>
  <si>
    <t>Daily Rate ($/MW-Day)</t>
  </si>
  <si>
    <t>Line 172 of Applicable Update</t>
  </si>
  <si>
    <t>Line 173 of  Applicable Update</t>
  </si>
  <si>
    <t>Line 169 of  Applicable Update</t>
  </si>
  <si>
    <t>Lines 6 x 7 / 8</t>
  </si>
  <si>
    <t>(excl true-up)  with interest</t>
  </si>
  <si>
    <t>207.58.g. Projected monthly balances that are the amounts expected to be included in 207.58.g for end of year and records for other months</t>
  </si>
  <si>
    <t>227. 8. c + 227.5.c (see Att H-2A Note U) for end of year, records for other months</t>
  </si>
  <si>
    <t>Average of the 13 Monthly Balances (Note D)</t>
  </si>
  <si>
    <t>p207.58.g (See Attachment 9, line 16, column b and Attachment 9a, line 14, column f)</t>
  </si>
  <si>
    <t>p219.25.c (See Attachment 9, line 16, column e and Attachment 9a, line 42, column g)</t>
  </si>
  <si>
    <t>Projected</t>
  </si>
  <si>
    <t>Total - FERC Form 1, Page 277</t>
  </si>
  <si>
    <t>Total - FERC Form 1, Page 275</t>
  </si>
  <si>
    <t>Total - FERC Form 1, Page 267</t>
  </si>
  <si>
    <t>Total - FERC Form 1, Page 266</t>
  </si>
  <si>
    <t>Exclude Construction Work In Progress and leases that are expensed as O&amp;M (rather than amortized).  New Transmission plant included which is expected to be placed in service in the current calendar year weighted by number of months it is expected to be in-service.  For the true-up, new transmission plant which was actually placed in service weighted by the number of months it was actually in service</t>
  </si>
  <si>
    <t>Per FERC's order in Docket No. ER07-576, the Conastone and Waugh Chapel substation projects get an additional 100 basis points to the return on equity on top of a base ROE of 10.0% per FERC order issued in Docket No. EL13-48 and a 50 basis point RTO transmission planning participation adder approved in Baltimore Gas and Electric Co., Docket No. ER07-576, by order issued on July 24, 2007, for a total ROE of 11.5%.  The rest of transmission rate base, except as provided in Note Q below, gets an ROE of 10.5% because it excludes the additional 100 basis points approved solely for the Conastone and Waugh Chapel substation projects.</t>
  </si>
  <si>
    <t>Outstanding Network Credits is the balance of Network Facilities Upgrades Credits due Transmission Customers who have made lump-sum payments   (net of accumulated depreciation) towards the construction of Network Transmission Facilities consistent with Paragraph 657 of Order 2003-A. Interest on the Network Credits as booked each year is added to the revenue requirement to make the Transmission Owner whole on Line 154.</t>
  </si>
  <si>
    <t>Payments made under Schedule 12 of the PJM OATT that are not directly assessed to load in the zone under Schedule 12 are included in Transmission O&amp;M.  If they are booked to account 565, they are included in on line 64.</t>
  </si>
  <si>
    <t>On November 16, 2007, the Federal Energy Regulatory Commission (FERC) granted Baltimore Gas and Electric (BGE) in Docket No. ER07-576 incentive rate treatment for 6 projects designated in the PJM Regional Transmission Expansion Plan (RTEP) as Transmission Owner Initiated (TOI).  Specifically, FERC granted an additional 100 basis points to the return on equity (ROE) for these projects, resulting in a final ROE, for these projects, of 11.5%,  inclusive of a base ROE of 10.0% per FERC order issued in Docket No. EL13-48 and a 50 basis point ROE transmission planning adder approved in Baltimore Gas and Electric Co., Docket No. ER07-576, by order issued on July 24, 2007.</t>
  </si>
  <si>
    <t>Costs of Unamortized Abandoned Plant and Amortization of Abandoned Plant for Dedicated Facilities pre-approved for inclusion in this cell subject to Formula Rate Protocols by Commission order issued in PJM Interconnection, LLC and Baltimore Gas and Electric Co., 150 FERC ¶ 61,054 (2015).  Costs of Unamortized Abandoned Plant and Amortization of Abandoned Plant for Mid-Atlantic Power Pathway (MAPP) approved for inclusion in this cell subject to Formula Rate Protocols by Commission order issued in PJM Interconnection, L.L.C. and Baltimore Gas and Electric Co., 152 FERC  ¶ 61,254 (2015).  Costs of Unamortized Abandoned Plant and Amortization of Abandoned Plant for Project Baseline Upgrades b1254 and b1254.1 (“b1254”) approved for inclusion in this cell subject to Formula Rate Protocols by Commission order issued in PJM Interconnection, L.L.C. and Baltimore Gas and Electric Co., XXX FERC ¶XX1,XXX (XXXX).</t>
  </si>
  <si>
    <t>Investment Tax Credit Adjustment</t>
  </si>
  <si>
    <t>See Attachment 5 - Cost Support, section entitled "Other Income Tax Adjustment" for additional information.</t>
  </si>
  <si>
    <t xml:space="preserve">The Accumulated Deferred Income Tax (ADIT) balances in Accounts 190, 281, 282, and 283 are measured using the enacted tax rate that is expected to apply when the underlying temporary differences are expected to be settled or realized. To preserve rate base neutrality, theses balances appropriately exclude ADIT amounts associated with income tax related regulatory assets and liabilities.  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For the Annual Update (Projected) filing, see Attachment 1A - ADIT Summary, Column  H for inputs.  For the Annual Update (True-Up) filing, See Attachment 1A - ADIT Summary, Column M for inputs. </t>
  </si>
  <si>
    <t>Note: ADIT associated with Gain or Loss on Reacquired Debt included in ADIT-283, Column B is excluded from rate base and instead included in Cost of Debt on Attachment H-2A, Line 110.   A deferred tax (liability) should be reported as a positive balance and a deferred tax asset should be reported as a negative balance on Attachment H-2A, Line 110. The ADIT balance is based on the 13-month average.</t>
  </si>
  <si>
    <t>Attachment H-2A, Line 130</t>
  </si>
  <si>
    <t>Baltimore Gas and Electric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 multiplied by (1/1-T).</t>
  </si>
  <si>
    <t>p205.5.g &amp; p207.99.g (See Attachment 9, line 16, column c less Attachment 9a, line 14, columns q and r)</t>
  </si>
  <si>
    <t>p200.21c (See Attachment 9, line 16, column h less Attachment 9a, line 42, columns f and g)</t>
  </si>
  <si>
    <t>P200.4.c</t>
  </si>
  <si>
    <t>p323.197.b</t>
  </si>
  <si>
    <t>p323.185b</t>
  </si>
  <si>
    <t>(Sum Lines 103 to 105a)</t>
  </si>
  <si>
    <t xml:space="preserve">p </t>
  </si>
  <si>
    <t>(percent of federal income tax deductible for state purposes)</t>
  </si>
  <si>
    <t>Note P on Appendix A</t>
  </si>
  <si>
    <t>p</t>
  </si>
  <si>
    <t>P = (percent of federal income tax deductible for state purposes)</t>
  </si>
  <si>
    <t>AUTOMOBILES</t>
  </si>
  <si>
    <t>LIGHT TRUCKS UNDER 33,000</t>
  </si>
  <si>
    <t>HEAVY TRUCKS 33,000 AND OVER</t>
  </si>
  <si>
    <t>TRACTORS</t>
  </si>
  <si>
    <t>TRAILERS</t>
  </si>
  <si>
    <t>PRELEASED VEHICLES</t>
  </si>
  <si>
    <t>POWER OPERATED EQUIPMENT</t>
  </si>
  <si>
    <t xml:space="preserve">The difference between the Trued-Up Revenue Requirement and the calendar billed revenues </t>
  </si>
  <si>
    <t>Trued-Up Revenue Requirement per Line 167 of Attachment H2-A</t>
  </si>
  <si>
    <t>Line 1 / number of days in the year</t>
  </si>
  <si>
    <t>(Line 24)</t>
  </si>
  <si>
    <t>Deficient and (excess) ADIT related to the Tax Cuts and Jobs Act of 2017 (TCJA) will be amortized beginning January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tax return amendments, or new IRS guidance.  The amortization of protected property related deficient and (excess) ADIT will be calculated using the Average Rate Assumption Method (ARAM) or a manner that complies with the normalization requirements and may vary by year depending on where each underlying asset resides in its individual life cycle.  The unprotected property related deficient and (excess) ADIT will be fully amortized by December 31, 2022.  The unprotected non-property related excess and deficient ADIT will be fully amortized by December 31, 2021. Note - The amortization formula in Column F will change based on where BGE resides in the amortization cycle.  The current year amortization of deficient and (excess) ADIT is recorded in FERC Accounts 410.1 and 411.1.</t>
  </si>
  <si>
    <t>Total Transmission Related Reserves (13 month average)</t>
  </si>
  <si>
    <t xml:space="preserve">Includes only CWIP authorized by the Commission for inclusion in rate base.  </t>
  </si>
  <si>
    <t>Recovery of abandoned plant is limited to any abandoned plant recovery authorized by FERC.</t>
  </si>
  <si>
    <t>Attachment 11 - Depreciation Rates*</t>
  </si>
  <si>
    <t>Need to Update</t>
  </si>
  <si>
    <t>Dedicated Facility Project 2020</t>
  </si>
  <si>
    <t>December 31, 2021</t>
  </si>
  <si>
    <t xml:space="preserve">Pension Asset </t>
  </si>
  <si>
    <t>Included because the pension asset is included in rate base.  Related to accrual recognition of expense for book purposes &amp; deductibility of cash fundings for tax purposes.  The amount included is the electric portion as allocated by the application of the modified version of the Massachusetts formula.</t>
  </si>
  <si>
    <t>Allowance for Doubtful Accounts (Bad Debt)</t>
  </si>
  <si>
    <t>Capitalized Indirect Inventory (Gas)</t>
  </si>
  <si>
    <t>Gas Demand Charge</t>
  </si>
  <si>
    <t>Accrued Charitable Contributions</t>
  </si>
  <si>
    <t>Maryland Net Operating Losses, net of Federal</t>
  </si>
  <si>
    <t xml:space="preserve">Electric portion included in  rate base to the the extent attributable to plant related ADIT balances included in rate base that have not been monetized. The balance relates to Maryland net operating loss carry-forwards, net of federal taxes. </t>
  </si>
  <si>
    <t>Accrued Interest</t>
  </si>
  <si>
    <t>Accrued Payroll Taxes</t>
  </si>
  <si>
    <t>Property Related Deferred Taxes</t>
  </si>
  <si>
    <t>Asset Retirement Obligation</t>
  </si>
  <si>
    <t>FAS 109 Regulatory Liability</t>
  </si>
  <si>
    <t>Regulatory Asset (AMI)</t>
  </si>
  <si>
    <t>Regulatory Asset (POLR)</t>
  </si>
  <si>
    <t>Regulatory Asset (Elec Trans Rt True Up)</t>
  </si>
  <si>
    <t>Regulatory Asset (ARO Electric &amp; Gas)</t>
  </si>
  <si>
    <t>Regulatory Asset (Cost to Achieve)</t>
  </si>
  <si>
    <t>Regulatory Asset (Rate Case Case Expense)</t>
  </si>
  <si>
    <t>Regulatory Asset (Smart Energy Rewards)</t>
  </si>
  <si>
    <t>Regulatory Asset (Electric Vehicles)</t>
  </si>
  <si>
    <t>Regulatory Asset (Gas Meter)</t>
  </si>
  <si>
    <t>Regulatory Asset (Union Labor)</t>
  </si>
  <si>
    <t>Regulatory Asset (Riverside)</t>
  </si>
  <si>
    <t>Regulatory Asset (Severance)</t>
  </si>
  <si>
    <t>Regulatory Asset (Covid)</t>
  </si>
  <si>
    <t xml:space="preserve">Cloud Computing </t>
  </si>
  <si>
    <t xml:space="preserve">Included because the related underlying asset is included in rate base.  Related to accelerated deductibility of these amounts for tax purposes. </t>
  </si>
  <si>
    <t>Attachment 1A - ADIT Summary, Line 23</t>
  </si>
  <si>
    <t>Attachment 1A - ADIT Summary, Line 46</t>
  </si>
  <si>
    <t>Attachment 1A - ADIT Summary, Line 69</t>
  </si>
  <si>
    <t>Attachment 1A - ADIT Summary, Line 92</t>
  </si>
  <si>
    <t>Attachment 1A - ADIT Summary, Line 115</t>
  </si>
  <si>
    <t>Attachment 1D - ADIT Rate Base Adjustment, Line 73</t>
  </si>
  <si>
    <t>Attachment 1D - ADIT Rate Base Adjustment, Line 146</t>
  </si>
  <si>
    <t>Attachment 1B - ADIT EOY, Line 7</t>
  </si>
  <si>
    <t>(Note Y)</t>
  </si>
  <si>
    <t>(Note Z)</t>
  </si>
  <si>
    <t>(Note AA)</t>
  </si>
  <si>
    <t>(Line 18) from ATT H-2A</t>
  </si>
  <si>
    <t>2020 Update</t>
  </si>
  <si>
    <t xml:space="preserve">Amount in Form 1 is already electric only.   </t>
  </si>
  <si>
    <t>Dedicated Facility Project 2021</t>
  </si>
  <si>
    <t>East Towson</t>
  </si>
  <si>
    <t>Merger costs associated with the Exelon PHI merger ($358,570), costs associated with the Exelon separation ($1,032,543) and commodity specific A&amp;G costs ($1,667,584).</t>
  </si>
  <si>
    <t>Direct Transmission Wages Expense</t>
  </si>
  <si>
    <t>1a</t>
  </si>
  <si>
    <t>Exelon Business Services Company Transmission Wages Expense</t>
  </si>
  <si>
    <t>p354-p355 footnotes</t>
  </si>
  <si>
    <t>1b</t>
  </si>
  <si>
    <t>Total Transmission Wages Expense</t>
  </si>
  <si>
    <t>(Line 1 + 1a)</t>
  </si>
  <si>
    <t>Total Direct Wages Expense</t>
  </si>
  <si>
    <t>2a</t>
  </si>
  <si>
    <t>Total Exelon Business Services Company Wages Expense</t>
  </si>
  <si>
    <t>p354 - p355 footnotes</t>
  </si>
  <si>
    <t>2b</t>
  </si>
  <si>
    <t>(Line 2 + 2a)</t>
  </si>
  <si>
    <t>Less Direct A&amp;G Wages Expense</t>
  </si>
  <si>
    <t>3a</t>
  </si>
  <si>
    <t>Less Exelon Business Services Company A&amp;G Wages Expense</t>
  </si>
  <si>
    <t>(Line 2b - 3 - 3a)</t>
  </si>
  <si>
    <t>(Line 1b / 4)</t>
  </si>
  <si>
    <t>Transmission-specific ($863,890) and distribution-specific ($3,130,728) software amortization recorded as intangible amortization.</t>
  </si>
  <si>
    <t>Other Transmission - Various Properties</t>
  </si>
  <si>
    <t>2021 Update</t>
  </si>
  <si>
    <t xml:space="preserve">In 2021 the regulated electric business received 68.0% of common utility expenses and gas </t>
  </si>
  <si>
    <t>received a 32.0% share.</t>
  </si>
  <si>
    <t>December 31, 2022</t>
  </si>
  <si>
    <t>Projected for the 12 Months Ended December 31, 2022</t>
  </si>
  <si>
    <t>12/31/2021 (Actual)</t>
  </si>
  <si>
    <t>2022 Projected</t>
  </si>
  <si>
    <t>December 31, 2021 (Actual)</t>
  </si>
  <si>
    <t>Accrued Employee Bonuses</t>
  </si>
  <si>
    <t>Obsolete Materials</t>
  </si>
  <si>
    <t xml:space="preserve">Other Accrued Expenses </t>
  </si>
  <si>
    <t xml:space="preserve">Accrued State Taxes </t>
  </si>
  <si>
    <t>Regulatory Asset (Other)</t>
  </si>
  <si>
    <t>December 31, 2022 (Projected)</t>
  </si>
  <si>
    <t>b1251.1 - Rebuild Raphael-Bagley 230 kV 2017</t>
  </si>
  <si>
    <t>b1251 - Second Raphael-Bagley 230kv Circuit 2017</t>
  </si>
  <si>
    <t>b2766.1 - Rebuild Conastone 500 kV Substation Equip 2020</t>
  </si>
  <si>
    <t>b2992.3 - Rebuild Windy Edge-Glenarm 115 kV Circuit 2020</t>
  </si>
  <si>
    <t>b2992.4 - Rebuild Raphael-Northeast 230 kV Circuit 2020</t>
  </si>
  <si>
    <t>Actual calculation of the results of the method for 2021:</t>
  </si>
  <si>
    <t>Decrease in cost is mainly due to certain plan changes.</t>
  </si>
  <si>
    <t xml:space="preserve">Transmission-specific software amortization recorded as intangible amortization ($863,890) and additional depreciation associated with the dedicated facility ($492,686).  </t>
  </si>
  <si>
    <t>Adjustment reflects the removal of 2020 Separation costs including interest.</t>
  </si>
  <si>
    <t>2020 Additional True-Up</t>
  </si>
  <si>
    <t>b2992.1 - Reconduct Conastone-Graceton 230 kV Circuit 2021</t>
  </si>
  <si>
    <t>b2992.2 - Add Bundle Conductor Graceton-Bagley-Raphael 230 kV Circuit 2021</t>
  </si>
  <si>
    <t xml:space="preserve">EPRI Dues excluded from Transmission O&amp;M.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</si>
</sst>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
    <numFmt numFmtId="169" formatCode="0.00000"/>
    <numFmt numFmtId="170" formatCode="&quot;$&quot;#,##0.00"/>
    <numFmt numFmtId="171" formatCode="0.0%"/>
    <numFmt numFmtId="172" formatCode="_(* #,##0.0000_);_(* \(#,##0.0000\);_(* &quot;-&quot;??_);_(@_)"/>
    <numFmt numFmtId="173" formatCode="0.0000%"/>
    <numFmt numFmtId="174" formatCode="0.00000%"/>
    <numFmt numFmtId="175" formatCode="0.000000%"/>
    <numFmt numFmtId="176" formatCode="0.000000000"/>
    <numFmt numFmtId="177" formatCode="0.0000000"/>
    <numFmt numFmtId="178" formatCode="&quot;$&quot;#,##0"/>
    <numFmt numFmtId="179" formatCode="0.0000000000"/>
    <numFmt numFmtId="180" formatCode="#,##0.0_);\(#,##0.0\)"/>
    <numFmt numFmtId="181" formatCode="_(* #,##0.0_);_(* \(#,##0.0\);_(* &quot;-&quot;??_);_(@_)"/>
    <numFmt numFmtId="182" formatCode="_(* #,##0.000_);_(* \(#,##0.000\);_(* &quot;-&quot;???_);_(@_)"/>
    <numFmt numFmtId="183" formatCode="0_)"/>
    <numFmt numFmtId="184" formatCode="#,##0.000_);\(#,##0.000\)"/>
  </numFmts>
  <fonts count="11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0"/>
      <color indexed="10"/>
      <name val="Arial"/>
      <family val="2"/>
    </font>
    <font>
      <sz val="12"/>
      <name val="Arial"/>
      <family val="2"/>
    </font>
    <font>
      <sz val="10"/>
      <name val="Courier"/>
      <family val="3"/>
    </font>
    <font>
      <sz val="12"/>
      <color indexed="12"/>
      <name val="Arial"/>
      <family val="2"/>
    </font>
    <font>
      <b/>
      <sz val="12"/>
      <color indexed="10"/>
      <name val="Arial"/>
      <family val="2"/>
    </font>
    <font>
      <sz val="12"/>
      <color indexed="10"/>
      <name val="Arial"/>
      <family val="2"/>
    </font>
    <font>
      <b/>
      <sz val="10"/>
      <color indexed="10"/>
      <name val="Arial"/>
      <family val="2"/>
    </font>
    <font>
      <sz val="12"/>
      <name val="Arial MT"/>
    </font>
    <font>
      <sz val="10"/>
      <color indexed="12"/>
      <name val="Arial"/>
      <family val="2"/>
    </font>
    <font>
      <b/>
      <sz val="14"/>
      <name val="Arial"/>
      <family val="2"/>
    </font>
    <font>
      <sz val="12"/>
      <color indexed="12"/>
      <name val="Helv"/>
    </font>
    <font>
      <sz val="12"/>
      <name val="Helv"/>
    </font>
    <font>
      <sz val="12"/>
      <color indexed="13"/>
      <name val="Arial"/>
      <family val="2"/>
    </font>
    <font>
      <b/>
      <sz val="12"/>
      <color indexed="13"/>
      <name val="Arial"/>
      <family val="2"/>
    </font>
    <font>
      <sz val="14"/>
      <name val="Arial"/>
      <family val="2"/>
    </font>
    <font>
      <sz val="12"/>
      <name val="Arial Narrow"/>
      <family val="2"/>
    </font>
    <font>
      <b/>
      <sz val="12"/>
      <color indexed="10"/>
      <name val="Arial Narrow"/>
      <family val="2"/>
    </font>
    <font>
      <b/>
      <sz val="14"/>
      <color indexed="13"/>
      <name val="Arial"/>
      <family val="2"/>
    </font>
    <font>
      <b/>
      <sz val="18"/>
      <name val="Arial"/>
      <family val="2"/>
    </font>
    <font>
      <b/>
      <sz val="10"/>
      <color indexed="10"/>
      <name val="Arial Narrow"/>
      <family val="2"/>
    </font>
    <font>
      <sz val="10"/>
      <name val="Arial Narrow"/>
      <family val="2"/>
    </font>
    <font>
      <b/>
      <sz val="10"/>
      <color indexed="14"/>
      <name val="Arial"/>
      <family val="2"/>
    </font>
    <font>
      <sz val="11"/>
      <name val="Arial"/>
      <family val="2"/>
    </font>
    <font>
      <b/>
      <sz val="10"/>
      <name val="Arial Narrow"/>
      <family val="2"/>
    </font>
    <font>
      <sz val="10"/>
      <color indexed="12"/>
      <name val="Arial Narrow"/>
      <family val="2"/>
    </font>
    <font>
      <sz val="10"/>
      <color indexed="10"/>
      <name val="Arial Narrow"/>
      <family val="2"/>
    </font>
    <font>
      <b/>
      <sz val="12"/>
      <name val="Arial Narrow"/>
      <family val="2"/>
    </font>
    <font>
      <sz val="12"/>
      <color indexed="12"/>
      <name val="Arial Narrow"/>
      <family val="2"/>
    </font>
    <font>
      <b/>
      <sz val="12"/>
      <color indexed="13"/>
      <name val="Arial Narrow"/>
      <family val="2"/>
    </font>
    <font>
      <sz val="12"/>
      <color indexed="13"/>
      <name val="Arial Narrow"/>
      <family val="2"/>
    </font>
    <font>
      <sz val="12"/>
      <color indexed="10"/>
      <name val="Arial Narrow"/>
      <family val="2"/>
    </font>
    <font>
      <b/>
      <u/>
      <sz val="12"/>
      <name val="Arial Narrow"/>
      <family val="2"/>
    </font>
    <font>
      <b/>
      <sz val="14"/>
      <name val="Arial Narrow"/>
      <family val="2"/>
    </font>
    <font>
      <sz val="14"/>
      <name val="Arial Narrow"/>
      <family val="2"/>
    </font>
    <font>
      <b/>
      <i/>
      <sz val="12"/>
      <color indexed="14"/>
      <name val="Arial Narrow"/>
      <family val="2"/>
    </font>
    <font>
      <sz val="9"/>
      <color indexed="10"/>
      <name val="Arial Narrow"/>
      <family val="2"/>
    </font>
    <font>
      <b/>
      <sz val="14"/>
      <color indexed="10"/>
      <name val="Arial"/>
      <family val="2"/>
    </font>
    <font>
      <b/>
      <sz val="16"/>
      <color indexed="10"/>
      <name val="Arial"/>
      <family val="2"/>
    </font>
    <font>
      <sz val="11"/>
      <name val="Arial Narrow"/>
      <family val="2"/>
    </font>
    <font>
      <b/>
      <sz val="16"/>
      <name val="Arial"/>
      <family val="2"/>
    </font>
    <font>
      <sz val="9"/>
      <name val="Arial Narrow"/>
      <family val="2"/>
    </font>
    <font>
      <sz val="9"/>
      <name val="Arial"/>
      <family val="2"/>
    </font>
    <font>
      <b/>
      <sz val="9"/>
      <name val="Arial Narrow"/>
      <family val="2"/>
    </font>
    <font>
      <sz val="12"/>
      <color indexed="43"/>
      <name val="Arial"/>
      <family val="2"/>
    </font>
    <font>
      <b/>
      <u/>
      <sz val="10"/>
      <name val="Arial"/>
      <family val="2"/>
    </font>
    <font>
      <b/>
      <sz val="11"/>
      <name val="Arial"/>
      <family val="2"/>
    </font>
    <font>
      <u/>
      <sz val="10"/>
      <name val="Arial"/>
      <family val="2"/>
    </font>
    <font>
      <u/>
      <sz val="12"/>
      <name val="Arial"/>
      <family val="2"/>
    </font>
    <font>
      <b/>
      <u/>
      <sz val="12"/>
      <name val="Arial"/>
      <family val="2"/>
    </font>
    <font>
      <b/>
      <sz val="10"/>
      <color rgb="FFFF0000"/>
      <name val="Arial"/>
      <family val="2"/>
    </font>
    <font>
      <vertAlign val="superscript"/>
      <sz val="12"/>
      <name val="Arial"/>
      <family val="2"/>
    </font>
    <font>
      <b/>
      <u/>
      <sz val="16"/>
      <color indexed="10"/>
      <name val="Arial"/>
      <family val="2"/>
    </font>
    <font>
      <b/>
      <sz val="7"/>
      <name val="Arial Narrow"/>
      <family val="2"/>
    </font>
    <font>
      <sz val="10"/>
      <name val="Times New Roman"/>
      <family val="1"/>
    </font>
    <font>
      <sz val="7"/>
      <name val="Arial Narrow"/>
      <family val="2"/>
    </font>
    <font>
      <sz val="8"/>
      <name val="Arial Narrow"/>
      <family val="2"/>
    </font>
    <font>
      <sz val="10"/>
      <color indexed="10"/>
      <name val="Times New Roman"/>
      <family val="1"/>
    </font>
    <font>
      <strike/>
      <sz val="10"/>
      <color indexed="10"/>
      <name val="Times New Roman"/>
      <family val="1"/>
    </font>
    <font>
      <sz val="10"/>
      <color indexed="12"/>
      <name val="Times New Roman"/>
      <family val="1"/>
    </font>
    <font>
      <b/>
      <sz val="12"/>
      <color indexed="8"/>
      <name val="Arial"/>
      <family val="2"/>
    </font>
    <font>
      <b/>
      <sz val="12"/>
      <color indexed="14"/>
      <name val="Arial"/>
      <family val="2"/>
    </font>
    <font>
      <b/>
      <sz val="11"/>
      <name val="Arial Narrow"/>
      <family val="2"/>
    </font>
    <font>
      <i/>
      <sz val="10"/>
      <name val="Arial"/>
      <family val="2"/>
    </font>
    <font>
      <sz val="8"/>
      <name val="Arial"/>
      <family val="2"/>
    </font>
    <font>
      <u/>
      <sz val="14"/>
      <name val="Arial"/>
      <family val="2"/>
    </font>
    <font>
      <sz val="10"/>
      <name val="Arial"/>
      <family val="2"/>
    </font>
    <font>
      <sz val="11"/>
      <color theme="1"/>
      <name val="Times New Roman"/>
      <family val="1"/>
    </font>
    <font>
      <sz val="10"/>
      <color theme="1"/>
      <name val="Arial"/>
      <family val="2"/>
    </font>
    <font>
      <b/>
      <sz val="10"/>
      <color theme="1"/>
      <name val="Arial"/>
      <family val="2"/>
    </font>
    <font>
      <b/>
      <sz val="11"/>
      <color theme="1"/>
      <name val="Arial"/>
      <family val="2"/>
    </font>
    <font>
      <sz val="10"/>
      <color theme="0"/>
      <name val="Arial"/>
      <family val="2"/>
    </font>
    <font>
      <sz val="10"/>
      <color rgb="FF0070C0"/>
      <name val="Arial"/>
      <family val="2"/>
    </font>
    <font>
      <sz val="10"/>
      <color rgb="FFFF0000"/>
      <name val="Arial"/>
      <family val="2"/>
    </font>
    <font>
      <b/>
      <sz val="10"/>
      <color theme="0"/>
      <name val="Arial"/>
      <family val="2"/>
    </font>
    <font>
      <sz val="11"/>
      <color theme="1"/>
      <name val="Arial"/>
      <family val="2"/>
    </font>
    <font>
      <sz val="10"/>
      <color theme="3"/>
      <name val="Arial"/>
      <family val="2"/>
    </font>
    <font>
      <b/>
      <u/>
      <sz val="10"/>
      <color theme="1"/>
      <name val="Arial"/>
      <family val="2"/>
    </font>
    <font>
      <b/>
      <sz val="15"/>
      <color theme="0"/>
      <name val="Arial"/>
      <family val="2"/>
    </font>
    <font>
      <b/>
      <sz val="10"/>
      <color rgb="FF0070C0"/>
      <name val="Arial"/>
      <family val="2"/>
    </font>
    <font>
      <b/>
      <u/>
      <sz val="10"/>
      <color rgb="FF0070C0"/>
      <name val="Arial"/>
      <family val="2"/>
    </font>
    <font>
      <b/>
      <sz val="10"/>
      <color indexed="13"/>
      <name val="Arial"/>
      <family val="2"/>
    </font>
    <font>
      <b/>
      <i/>
      <sz val="10"/>
      <name val="Arial"/>
      <family val="2"/>
    </font>
    <font>
      <b/>
      <sz val="12"/>
      <color indexed="12"/>
      <name val="Arial"/>
      <family val="2"/>
    </font>
    <font>
      <b/>
      <sz val="9"/>
      <color indexed="10"/>
      <name val="Arial"/>
      <family val="2"/>
    </font>
    <font>
      <b/>
      <sz val="8"/>
      <color rgb="FFFF0000"/>
      <name val="Arial"/>
      <family val="2"/>
    </font>
    <font>
      <sz val="12"/>
      <color theme="1"/>
      <name val="Arial"/>
      <family val="2"/>
    </font>
    <font>
      <u/>
      <sz val="11"/>
      <name val="Arial"/>
      <family val="2"/>
    </font>
    <font>
      <b/>
      <sz val="12"/>
      <color theme="1"/>
      <name val="Arial"/>
      <family val="2"/>
    </font>
    <font>
      <sz val="12"/>
      <color theme="0"/>
      <name val="Arial"/>
      <family val="2"/>
    </font>
    <font>
      <b/>
      <sz val="14"/>
      <color theme="0"/>
      <name val="Arial"/>
      <family val="2"/>
    </font>
    <font>
      <sz val="10"/>
      <name val="MS Sans Serif"/>
      <family val="2"/>
    </font>
    <font>
      <b/>
      <sz val="10"/>
      <name val="MS Sans Serif"/>
      <family val="2"/>
    </font>
    <font>
      <sz val="11"/>
      <color indexed="8"/>
      <name val="Calibri"/>
      <family val="2"/>
    </font>
    <font>
      <b/>
      <i/>
      <sz val="12"/>
      <color theme="1"/>
      <name val="Arial"/>
      <family val="2"/>
    </font>
    <font>
      <sz val="10"/>
      <color rgb="FF000000"/>
      <name val="Arial"/>
      <family val="2"/>
    </font>
    <font>
      <sz val="10"/>
      <color indexed="40"/>
      <name val="Times New Roman"/>
      <family val="1"/>
    </font>
    <font>
      <strike/>
      <sz val="10"/>
      <name val="Times New Roman"/>
      <family val="1"/>
    </font>
    <font>
      <sz val="10"/>
      <color rgb="FFFF0000"/>
      <name val="Times New Roman"/>
      <family val="1"/>
    </font>
    <font>
      <b/>
      <sz val="10"/>
      <name val="Times New Roman"/>
      <family val="1"/>
    </font>
    <font>
      <sz val="10"/>
      <color theme="1"/>
      <name val="Times New Roman"/>
      <family val="1"/>
    </font>
    <font>
      <b/>
      <i/>
      <sz val="12"/>
      <name val="Arial"/>
      <family val="2"/>
    </font>
    <font>
      <sz val="11"/>
      <color theme="1"/>
      <name val="Arial Narrow"/>
      <family val="2"/>
    </font>
    <font>
      <sz val="10"/>
      <name val="Arial MT"/>
    </font>
    <font>
      <b/>
      <sz val="11"/>
      <color theme="1"/>
      <name val="Times New Roman"/>
      <family val="1"/>
    </font>
    <font>
      <b/>
      <sz val="12"/>
      <name val="Arial MT"/>
    </font>
    <font>
      <b/>
      <u/>
      <sz val="11"/>
      <color theme="1"/>
      <name val="Arial"/>
      <family val="2"/>
    </font>
    <font>
      <b/>
      <u/>
      <sz val="11"/>
      <color rgb="FF0070C0"/>
      <name val="Arial"/>
      <family val="2"/>
    </font>
    <font>
      <u/>
      <sz val="7"/>
      <name val="Arial"/>
      <family val="2"/>
    </font>
    <font>
      <b/>
      <sz val="7"/>
      <name val="Arial"/>
      <family val="2"/>
    </font>
    <font>
      <sz val="7"/>
      <name val="Arial"/>
      <family val="2"/>
    </font>
    <font>
      <i/>
      <sz val="7"/>
      <name val="Arial"/>
      <family val="2"/>
    </font>
  </fonts>
  <fills count="18">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solid">
        <fgColor indexed="14"/>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0070C0"/>
        <bgColor indexed="64"/>
      </patternFill>
    </fill>
    <fill>
      <patternFill patternType="solid">
        <fgColor theme="0"/>
        <bgColor indexed="64"/>
      </patternFill>
    </fill>
    <fill>
      <patternFill patternType="solid">
        <fgColor theme="0" tint="-0.34998626667073579"/>
        <bgColor indexed="64"/>
      </patternFill>
    </fill>
    <fill>
      <patternFill patternType="mediumGray">
        <fgColor indexed="22"/>
      </patternFill>
    </fill>
    <fill>
      <patternFill patternType="solid">
        <fgColor theme="1"/>
        <bgColor indexed="64"/>
      </patternFill>
    </fill>
    <fill>
      <patternFill patternType="solid">
        <fgColor theme="0" tint="-4.9989318521683403E-2"/>
        <bgColor indexed="64"/>
      </patternFill>
    </fill>
  </fills>
  <borders count="3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6">
    <xf numFmtId="0" fontId="0" fillId="0" borderId="0"/>
    <xf numFmtId="43" fontId="4" fillId="0" borderId="0" applyFont="0" applyFill="0" applyBorder="0" applyAlignment="0" applyProtection="0"/>
    <xf numFmtId="44" fontId="4" fillId="0" borderId="0" applyFont="0" applyFill="0" applyBorder="0" applyAlignment="0" applyProtection="0"/>
    <xf numFmtId="165" fontId="9" fillId="0" borderId="0"/>
    <xf numFmtId="170" fontId="14" fillId="0" borderId="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72"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74" fillId="0" borderId="0"/>
    <xf numFmtId="0" fontId="74" fillId="0" borderId="0"/>
    <xf numFmtId="0" fontId="74" fillId="0" borderId="0"/>
    <xf numFmtId="0" fontId="4" fillId="0" borderId="0"/>
    <xf numFmtId="0" fontId="4" fillId="0" borderId="0"/>
    <xf numFmtId="43" fontId="2" fillId="0" borderId="0" applyFont="0" applyFill="0" applyBorder="0" applyAlignment="0" applyProtection="0"/>
    <xf numFmtId="0" fontId="2" fillId="0" borderId="0"/>
    <xf numFmtId="0" fontId="4" fillId="0" borderId="0"/>
    <xf numFmtId="0" fontId="2"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2"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0" fontId="97" fillId="0" borderId="0" applyNumberFormat="0" applyFont="0" applyFill="0" applyBorder="0" applyProtection="0"/>
    <xf numFmtId="15" fontId="97" fillId="0" borderId="0" applyFont="0" applyFill="0" applyBorder="0" applyAlignment="0" applyProtection="0"/>
    <xf numFmtId="4" fontId="97" fillId="0" borderId="0" applyFont="0" applyFill="0" applyBorder="0" applyAlignment="0" applyProtection="0"/>
    <xf numFmtId="0" fontId="98" fillId="0" borderId="9">
      <alignment horizontal="center"/>
    </xf>
    <xf numFmtId="3" fontId="97" fillId="0" borderId="0" applyFont="0" applyFill="0" applyBorder="0" applyAlignment="0" applyProtection="0"/>
    <xf numFmtId="0" fontId="97" fillId="15" borderId="0" applyNumberFormat="0" applyFont="0" applyBorder="0" applyAlignment="0" applyProtection="0"/>
    <xf numFmtId="43" fontId="99" fillId="0" borderId="0" applyFont="0" applyFill="0" applyBorder="0" applyAlignment="0" applyProtection="0"/>
    <xf numFmtId="43" fontId="4"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4" fillId="0" borderId="0"/>
    <xf numFmtId="0" fontId="4" fillId="0" borderId="0"/>
    <xf numFmtId="9" fontId="1" fillId="0" borderId="0" applyFont="0" applyFill="0" applyBorder="0" applyAlignment="0" applyProtection="0"/>
    <xf numFmtId="0" fontId="74" fillId="0" borderId="0"/>
    <xf numFmtId="43" fontId="74" fillId="0" borderId="0" applyFont="0" applyFill="0" applyBorder="0" applyAlignment="0" applyProtection="0"/>
    <xf numFmtId="170" fontId="14" fillId="0" borderId="0" applyProtection="0"/>
    <xf numFmtId="44" fontId="1" fillId="0" borderId="0" applyFont="0" applyFill="0" applyBorder="0" applyAlignment="0" applyProtection="0"/>
    <xf numFmtId="9" fontId="4" fillId="0" borderId="0" applyFont="0" applyFill="0" applyBorder="0" applyAlignment="0" applyProtection="0"/>
    <xf numFmtId="170" fontId="14" fillId="0" borderId="0" applyProtection="0"/>
    <xf numFmtId="0" fontId="4" fillId="0" borderId="0"/>
    <xf numFmtId="0" fontId="14" fillId="0" borderId="0" applyProtection="0"/>
    <xf numFmtId="0" fontId="4" fillId="0" borderId="0"/>
    <xf numFmtId="0" fontId="4" fillId="0" borderId="0"/>
    <xf numFmtId="170" fontId="14" fillId="0" borderId="0" applyProtection="0"/>
    <xf numFmtId="0" fontId="4" fillId="0" borderId="0"/>
    <xf numFmtId="170" fontId="14" fillId="0" borderId="0" applyProtection="0"/>
    <xf numFmtId="170" fontId="14" fillId="0" borderId="0" applyProtection="0"/>
    <xf numFmtId="170" fontId="14" fillId="0" borderId="0" applyProtection="0"/>
    <xf numFmtId="0" fontId="1" fillId="0" borderId="0"/>
    <xf numFmtId="170" fontId="14" fillId="0" borderId="0" applyProtection="0"/>
    <xf numFmtId="9" fontId="4" fillId="0" borderId="0" applyFont="0" applyFill="0" applyBorder="0" applyAlignment="0" applyProtection="0"/>
    <xf numFmtId="0" fontId="4" fillId="0" borderId="0"/>
    <xf numFmtId="43" fontId="4" fillId="0" borderId="0" applyFont="0" applyFill="0" applyBorder="0" applyAlignment="0" applyProtection="0"/>
  </cellStyleXfs>
  <cellXfs count="1660">
    <xf numFmtId="0" fontId="0" fillId="0" borderId="0" xfId="0"/>
    <xf numFmtId="0" fontId="6" fillId="0" borderId="0" xfId="0" applyFont="1"/>
    <xf numFmtId="0" fontId="0" fillId="0" borderId="0" xfId="0" applyFill="1"/>
    <xf numFmtId="0" fontId="6" fillId="0" borderId="0" xfId="0" applyNumberFormat="1" applyFont="1" applyAlignment="1">
      <alignment horizontal="right"/>
    </xf>
    <xf numFmtId="0" fontId="8" fillId="0" borderId="0" xfId="0" applyNumberFormat="1" applyFont="1" applyAlignment="1">
      <alignment horizontal="center"/>
    </xf>
    <xf numFmtId="0" fontId="8" fillId="0" borderId="0" xfId="0" applyFont="1" applyAlignment="1"/>
    <xf numFmtId="0" fontId="14" fillId="0" borderId="0" xfId="0" applyNumberFormat="1" applyFont="1" applyFill="1"/>
    <xf numFmtId="0" fontId="6" fillId="0" borderId="1" xfId="0" applyFont="1" applyBorder="1"/>
    <xf numFmtId="173" fontId="6" fillId="0" borderId="0" xfId="5" applyNumberFormat="1" applyFont="1" applyAlignment="1"/>
    <xf numFmtId="3" fontId="6" fillId="0" borderId="2" xfId="0" applyNumberFormat="1" applyFont="1" applyBorder="1" applyAlignment="1"/>
    <xf numFmtId="0" fontId="6" fillId="0" borderId="2" xfId="0" applyFont="1" applyBorder="1"/>
    <xf numFmtId="3" fontId="6" fillId="0" borderId="2" xfId="0" applyNumberFormat="1" applyFont="1" applyBorder="1"/>
    <xf numFmtId="0" fontId="6" fillId="0" borderId="0" xfId="0" applyNumberFormat="1" applyFont="1" applyFill="1" applyAlignment="1">
      <alignment horizontal="center"/>
    </xf>
    <xf numFmtId="0" fontId="6" fillId="0" borderId="0" xfId="0" applyNumberFormat="1" applyFont="1" applyFill="1" applyBorder="1" applyAlignment="1"/>
    <xf numFmtId="0" fontId="8" fillId="0" borderId="0" xfId="0" applyFont="1"/>
    <xf numFmtId="0" fontId="8" fillId="0" borderId="0" xfId="0" applyNumberFormat="1" applyFont="1" applyAlignment="1">
      <alignment horizontal="left"/>
    </xf>
    <xf numFmtId="0" fontId="8" fillId="0" borderId="0" xfId="0" applyFont="1" applyFill="1" applyAlignment="1"/>
    <xf numFmtId="0" fontId="8" fillId="0" borderId="0" xfId="0" applyFont="1" applyFill="1"/>
    <xf numFmtId="0" fontId="8" fillId="0" borderId="1" xfId="0" applyFont="1" applyFill="1" applyBorder="1" applyAlignment="1"/>
    <xf numFmtId="0" fontId="8" fillId="0" borderId="1" xfId="0" applyFont="1" applyBorder="1"/>
    <xf numFmtId="0" fontId="8" fillId="0" borderId="1" xfId="0" applyFont="1" applyFill="1" applyBorder="1"/>
    <xf numFmtId="0" fontId="8" fillId="0" borderId="1" xfId="0" applyFont="1" applyBorder="1" applyAlignment="1"/>
    <xf numFmtId="10" fontId="8" fillId="0" borderId="0" xfId="0" applyNumberFormat="1" applyFont="1" applyFill="1" applyAlignment="1">
      <alignment horizontal="right"/>
    </xf>
    <xf numFmtId="0" fontId="8" fillId="0" borderId="0" xfId="0" applyFont="1" applyBorder="1" applyAlignment="1"/>
    <xf numFmtId="173" fontId="8" fillId="0" borderId="0" xfId="0" applyNumberFormat="1" applyFont="1" applyAlignment="1">
      <alignment horizontal="right"/>
    </xf>
    <xf numFmtId="10" fontId="8" fillId="0" borderId="0" xfId="0" applyNumberFormat="1" applyFont="1" applyAlignment="1">
      <alignment horizontal="right"/>
    </xf>
    <xf numFmtId="3" fontId="18" fillId="0" borderId="0" xfId="0" applyNumberFormat="1" applyFont="1" applyBorder="1" applyAlignment="1">
      <alignment horizontal="right"/>
    </xf>
    <xf numFmtId="0" fontId="8" fillId="0" borderId="0" xfId="0" applyFont="1" applyFill="1" applyAlignment="1">
      <alignment horizontal="left"/>
    </xf>
    <xf numFmtId="0" fontId="8" fillId="0" borderId="0" xfId="0" applyFont="1" applyAlignment="1">
      <alignment horizontal="left"/>
    </xf>
    <xf numFmtId="3" fontId="8" fillId="0" borderId="1" xfId="0" applyNumberFormat="1" applyFont="1" applyBorder="1" applyAlignment="1">
      <alignment horizontal="right"/>
    </xf>
    <xf numFmtId="3" fontId="6" fillId="0" borderId="1" xfId="0" applyNumberFormat="1" applyFont="1" applyBorder="1" applyAlignment="1">
      <alignment horizontal="right"/>
    </xf>
    <xf numFmtId="0" fontId="8" fillId="0" borderId="0" xfId="0" applyFont="1" applyAlignment="1">
      <alignment horizontal="right"/>
    </xf>
    <xf numFmtId="166" fontId="6" fillId="0" borderId="0" xfId="0" applyNumberFormat="1" applyFont="1" applyAlignment="1"/>
    <xf numFmtId="0" fontId="8" fillId="0" borderId="0" xfId="0" applyNumberFormat="1" applyFont="1" applyFill="1" applyAlignment="1">
      <alignment horizontal="center"/>
    </xf>
    <xf numFmtId="0" fontId="8" fillId="0" borderId="0" xfId="0" applyFont="1" applyFill="1" applyBorder="1" applyAlignment="1"/>
    <xf numFmtId="3" fontId="17" fillId="0" borderId="0" xfId="0" applyNumberFormat="1" applyFont="1" applyBorder="1" applyAlignment="1">
      <alignment horizontal="right"/>
    </xf>
    <xf numFmtId="0" fontId="8" fillId="0" borderId="0" xfId="0" applyFont="1" applyBorder="1"/>
    <xf numFmtId="3" fontId="6" fillId="0" borderId="0" xfId="0" quotePrefix="1" applyNumberFormat="1" applyFont="1" applyBorder="1" applyAlignment="1">
      <alignment horizontal="right"/>
    </xf>
    <xf numFmtId="3" fontId="8" fillId="0" borderId="0" xfId="0" applyNumberFormat="1" applyFont="1"/>
    <xf numFmtId="0" fontId="8" fillId="0" borderId="0" xfId="0" applyFont="1" applyAlignment="1">
      <alignment horizontal="center"/>
    </xf>
    <xf numFmtId="0" fontId="8" fillId="0" borderId="0" xfId="0" applyFont="1" applyFill="1" applyAlignment="1">
      <alignment horizontal="center"/>
    </xf>
    <xf numFmtId="0" fontId="8" fillId="0" borderId="3" xfId="0" applyFont="1" applyFill="1" applyBorder="1" applyAlignment="1">
      <alignment horizontal="left"/>
    </xf>
    <xf numFmtId="0" fontId="8" fillId="0" borderId="3" xfId="0" applyFont="1" applyBorder="1" applyAlignment="1"/>
    <xf numFmtId="173" fontId="8" fillId="0" borderId="3" xfId="0" applyNumberFormat="1" applyFont="1" applyBorder="1" applyAlignment="1">
      <alignment horizontal="right"/>
    </xf>
    <xf numFmtId="0" fontId="8" fillId="0" borderId="0" xfId="0" applyFont="1" applyFill="1" applyAlignment="1">
      <alignment horizontal="right"/>
    </xf>
    <xf numFmtId="0" fontId="8" fillId="0" borderId="0" xfId="0" applyFont="1" applyFill="1" applyBorder="1"/>
    <xf numFmtId="173" fontId="6" fillId="0" borderId="2" xfId="5" applyNumberFormat="1" applyFont="1" applyBorder="1" applyAlignment="1"/>
    <xf numFmtId="0" fontId="8" fillId="0" borderId="2" xfId="0" applyFont="1" applyBorder="1"/>
    <xf numFmtId="168" fontId="6" fillId="0" borderId="2" xfId="0" applyNumberFormat="1" applyFont="1" applyBorder="1" applyAlignment="1">
      <alignment horizontal="left"/>
    </xf>
    <xf numFmtId="169" fontId="6" fillId="0" borderId="2" xfId="0" applyNumberFormat="1" applyFont="1" applyBorder="1" applyAlignment="1">
      <alignment horizontal="center"/>
    </xf>
    <xf numFmtId="0" fontId="8" fillId="0" borderId="0" xfId="0" applyFont="1" applyFill="1" applyBorder="1" applyAlignment="1">
      <alignment horizontal="center" wrapText="1"/>
    </xf>
    <xf numFmtId="0" fontId="8" fillId="0" borderId="2" xfId="0" applyFont="1" applyBorder="1" applyAlignment="1"/>
    <xf numFmtId="0" fontId="8" fillId="3" borderId="0" xfId="0" applyFont="1" applyFill="1" applyAlignment="1"/>
    <xf numFmtId="0" fontId="8" fillId="3" borderId="0" xfId="0" applyFont="1" applyFill="1"/>
    <xf numFmtId="164" fontId="8" fillId="2" borderId="0" xfId="1" applyNumberFormat="1" applyFont="1" applyFill="1" applyBorder="1"/>
    <xf numFmtId="0" fontId="8" fillId="0" borderId="0" xfId="0" applyNumberFormat="1" applyFont="1" applyBorder="1"/>
    <xf numFmtId="173" fontId="8" fillId="0" borderId="0" xfId="0" applyNumberFormat="1" applyFont="1" applyBorder="1" applyAlignment="1">
      <alignment horizontal="right"/>
    </xf>
    <xf numFmtId="175" fontId="8" fillId="0" borderId="0" xfId="5" applyNumberFormat="1" applyFont="1"/>
    <xf numFmtId="43" fontId="8" fillId="0" borderId="0" xfId="1" applyFont="1"/>
    <xf numFmtId="0" fontId="6" fillId="0" borderId="1" xfId="0" applyFont="1" applyBorder="1" applyAlignment="1"/>
    <xf numFmtId="3" fontId="6" fillId="0" borderId="1" xfId="0" applyNumberFormat="1" applyFont="1" applyBorder="1"/>
    <xf numFmtId="0" fontId="8" fillId="3" borderId="0" xfId="0" applyNumberFormat="1" applyFont="1" applyFill="1" applyAlignment="1">
      <alignment horizontal="center"/>
    </xf>
    <xf numFmtId="0" fontId="7" fillId="0" borderId="0" xfId="0" applyFont="1"/>
    <xf numFmtId="0" fontId="21" fillId="0" borderId="4" xfId="0" applyFont="1" applyBorder="1" applyAlignment="1"/>
    <xf numFmtId="0" fontId="16" fillId="0" borderId="4" xfId="0" applyFont="1" applyBorder="1" applyAlignment="1"/>
    <xf numFmtId="3" fontId="16" fillId="0" borderId="4" xfId="0" applyNumberFormat="1" applyFont="1" applyBorder="1"/>
    <xf numFmtId="164" fontId="8" fillId="0" borderId="0" xfId="1" applyNumberFormat="1" applyFont="1"/>
    <xf numFmtId="0" fontId="6" fillId="0" borderId="4" xfId="0" applyFont="1" applyBorder="1"/>
    <xf numFmtId="0" fontId="16" fillId="0" borderId="0" xfId="0" applyNumberFormat="1" applyFont="1" applyBorder="1" applyAlignment="1">
      <alignment horizontal="center"/>
    </xf>
    <xf numFmtId="0" fontId="16" fillId="0" borderId="4" xfId="0" applyNumberFormat="1" applyFont="1" applyBorder="1" applyAlignment="1">
      <alignment horizontal="center"/>
    </xf>
    <xf numFmtId="0" fontId="6" fillId="0" borderId="0" xfId="0" applyNumberFormat="1" applyFont="1" applyBorder="1" applyAlignment="1">
      <alignment horizontal="left"/>
    </xf>
    <xf numFmtId="164" fontId="6" fillId="0" borderId="2" xfId="1" applyNumberFormat="1" applyFont="1" applyFill="1" applyBorder="1" applyAlignment="1">
      <alignment horizontal="right"/>
    </xf>
    <xf numFmtId="0" fontId="12" fillId="0" borderId="0" xfId="0" applyFont="1" applyFill="1" applyAlignment="1">
      <alignment horizontal="center"/>
    </xf>
    <xf numFmtId="0" fontId="8" fillId="0" borderId="0" xfId="0" applyFont="1" applyBorder="1" applyAlignment="1">
      <alignment horizontal="center"/>
    </xf>
    <xf numFmtId="0" fontId="10" fillId="0" borderId="0" xfId="0" applyFont="1" applyFill="1" applyAlignment="1">
      <alignment horizontal="center"/>
    </xf>
    <xf numFmtId="0" fontId="8" fillId="0" borderId="1" xfId="0" applyFont="1" applyBorder="1" applyAlignment="1">
      <alignment horizontal="center"/>
    </xf>
    <xf numFmtId="0" fontId="8" fillId="0" borderId="2" xfId="0" applyFont="1" applyBorder="1" applyAlignment="1">
      <alignment horizontal="center"/>
    </xf>
    <xf numFmtId="0" fontId="6" fillId="0" borderId="2" xfId="0" applyFont="1" applyBorder="1" applyAlignment="1">
      <alignment horizontal="center"/>
    </xf>
    <xf numFmtId="0" fontId="8" fillId="0" borderId="1" xfId="0" applyFont="1" applyFill="1" applyBorder="1" applyAlignment="1">
      <alignment horizontal="center"/>
    </xf>
    <xf numFmtId="0" fontId="8" fillId="0" borderId="3" xfId="0" applyFont="1" applyBorder="1" applyAlignment="1">
      <alignment horizontal="center"/>
    </xf>
    <xf numFmtId="3" fontId="6" fillId="0" borderId="2" xfId="0" applyNumberFormat="1" applyFont="1" applyBorder="1" applyAlignment="1">
      <alignment horizontal="center"/>
    </xf>
    <xf numFmtId="0" fontId="8" fillId="0" borderId="0" xfId="0" applyNumberFormat="1" applyFont="1" applyFill="1" applyBorder="1" applyAlignment="1">
      <alignment horizontal="center"/>
    </xf>
    <xf numFmtId="3" fontId="6" fillId="0" borderId="1" xfId="0" applyNumberFormat="1" applyFont="1" applyBorder="1" applyAlignment="1">
      <alignment horizontal="center"/>
    </xf>
    <xf numFmtId="0" fontId="16" fillId="0" borderId="4" xfId="0" applyFont="1" applyBorder="1" applyAlignment="1">
      <alignment horizontal="center"/>
    </xf>
    <xf numFmtId="0" fontId="10" fillId="0" borderId="0" xfId="0" applyFont="1" applyFill="1" applyBorder="1" applyAlignment="1">
      <alignment horizontal="center"/>
    </xf>
    <xf numFmtId="0" fontId="22" fillId="0" borderId="0" xfId="0" applyFont="1" applyBorder="1" applyAlignment="1"/>
    <xf numFmtId="0" fontId="23" fillId="0" borderId="0" xfId="0" applyFont="1" applyBorder="1" applyAlignment="1">
      <alignment horizontal="center"/>
    </xf>
    <xf numFmtId="37" fontId="22" fillId="0" borderId="0" xfId="0" applyNumberFormat="1" applyFont="1" applyBorder="1" applyAlignment="1">
      <alignment horizontal="left"/>
    </xf>
    <xf numFmtId="0" fontId="22" fillId="0" borderId="0" xfId="0" applyFont="1" applyFill="1" applyAlignment="1"/>
    <xf numFmtId="0" fontId="10" fillId="0" borderId="3" xfId="0" applyFont="1" applyFill="1" applyBorder="1" applyAlignment="1">
      <alignment horizontal="center"/>
    </xf>
    <xf numFmtId="0" fontId="8" fillId="0" borderId="0" xfId="0" applyFont="1" applyFill="1" applyBorder="1" applyAlignment="1">
      <alignment horizontal="center"/>
    </xf>
    <xf numFmtId="0" fontId="21" fillId="0" borderId="0" xfId="0" applyFont="1" applyBorder="1" applyAlignment="1"/>
    <xf numFmtId="0" fontId="22" fillId="0" borderId="0" xfId="0" applyFont="1" applyAlignment="1"/>
    <xf numFmtId="0" fontId="6" fillId="0" borderId="0" xfId="0" applyFont="1" applyFill="1"/>
    <xf numFmtId="37" fontId="16" fillId="0" borderId="4" xfId="0" applyNumberFormat="1" applyFont="1" applyBorder="1" applyAlignment="1">
      <alignment horizontal="center"/>
    </xf>
    <xf numFmtId="0" fontId="6" fillId="0" borderId="0" xfId="0" applyFont="1" applyFill="1" applyBorder="1"/>
    <xf numFmtId="3" fontId="6" fillId="0" borderId="0" xfId="0" applyNumberFormat="1" applyFont="1" applyFill="1" applyBorder="1"/>
    <xf numFmtId="0" fontId="0" fillId="0" borderId="0" xfId="0" applyAlignment="1">
      <alignment horizontal="center"/>
    </xf>
    <xf numFmtId="0" fontId="27" fillId="0" borderId="0" xfId="0" applyFont="1"/>
    <xf numFmtId="0" fontId="27" fillId="0" borderId="0" xfId="0" applyFont="1" applyFill="1"/>
    <xf numFmtId="0" fontId="27" fillId="0" borderId="0" xfId="0" applyFont="1" applyBorder="1"/>
    <xf numFmtId="0" fontId="26" fillId="0" borderId="0" xfId="0" applyFont="1" applyBorder="1"/>
    <xf numFmtId="0" fontId="13" fillId="0" borderId="0" xfId="0" applyFont="1"/>
    <xf numFmtId="0" fontId="28" fillId="0" borderId="0" xfId="0" applyFont="1" applyAlignment="1">
      <alignment horizontal="center"/>
    </xf>
    <xf numFmtId="0" fontId="13" fillId="0" borderId="0" xfId="0" applyFont="1" applyFill="1"/>
    <xf numFmtId="164" fontId="6" fillId="0" borderId="0" xfId="1" applyNumberFormat="1" applyFont="1" applyAlignment="1"/>
    <xf numFmtId="164" fontId="6" fillId="2" borderId="0" xfId="1" applyNumberFormat="1" applyFont="1" applyFill="1"/>
    <xf numFmtId="3" fontId="8" fillId="0" borderId="0" xfId="0" applyNumberFormat="1" applyFont="1" applyFill="1" applyBorder="1" applyAlignment="1">
      <alignment horizontal="right"/>
    </xf>
    <xf numFmtId="0" fontId="25" fillId="0" borderId="0" xfId="0" applyFont="1" applyFill="1" applyBorder="1" applyAlignment="1">
      <alignment horizontal="left"/>
    </xf>
    <xf numFmtId="0" fontId="6" fillId="0" borderId="0" xfId="0" applyFont="1" applyFill="1" applyBorder="1" applyAlignment="1">
      <alignment horizontal="center" wrapText="1"/>
    </xf>
    <xf numFmtId="0" fontId="8" fillId="0" borderId="0" xfId="0" applyFont="1" applyAlignment="1">
      <alignment wrapText="1"/>
    </xf>
    <xf numFmtId="0" fontId="8" fillId="2" borderId="0" xfId="0" applyFont="1" applyFill="1"/>
    <xf numFmtId="0" fontId="8" fillId="0" borderId="3" xfId="0" applyFont="1" applyBorder="1"/>
    <xf numFmtId="10" fontId="8" fillId="0" borderId="0" xfId="5" applyNumberFormat="1" applyFont="1" applyFill="1"/>
    <xf numFmtId="164" fontId="0" fillId="0" borderId="0" xfId="1" applyNumberFormat="1" applyFont="1"/>
    <xf numFmtId="43" fontId="0" fillId="0" borderId="0" xfId="0" applyNumberFormat="1"/>
    <xf numFmtId="0" fontId="0" fillId="0" borderId="6" xfId="0" applyBorder="1"/>
    <xf numFmtId="0" fontId="0" fillId="0" borderId="0" xfId="0" applyBorder="1"/>
    <xf numFmtId="0" fontId="0" fillId="0" borderId="7" xfId="0" applyBorder="1"/>
    <xf numFmtId="0" fontId="0" fillId="0" borderId="8" xfId="0" applyBorder="1"/>
    <xf numFmtId="0" fontId="0" fillId="0" borderId="9" xfId="0" applyBorder="1"/>
    <xf numFmtId="0" fontId="0" fillId="0" borderId="10" xfId="0" applyBorder="1"/>
    <xf numFmtId="164" fontId="0" fillId="0" borderId="0" xfId="1" applyNumberFormat="1" applyFont="1" applyFill="1"/>
    <xf numFmtId="173" fontId="0" fillId="0" borderId="0" xfId="5" applyNumberFormat="1" applyFont="1"/>
    <xf numFmtId="0" fontId="5" fillId="0" borderId="0" xfId="0" applyFont="1" applyAlignment="1">
      <alignment horizontal="left"/>
    </xf>
    <xf numFmtId="0" fontId="8" fillId="2" borderId="3" xfId="0" applyFont="1" applyFill="1" applyBorder="1"/>
    <xf numFmtId="3" fontId="6" fillId="0" borderId="1" xfId="0" applyNumberFormat="1" applyFont="1" applyFill="1" applyBorder="1" applyAlignment="1">
      <alignment horizontal="right"/>
    </xf>
    <xf numFmtId="3" fontId="6" fillId="0" borderId="1" xfId="0" applyNumberFormat="1" applyFont="1" applyBorder="1" applyAlignment="1"/>
    <xf numFmtId="3" fontId="6" fillId="2" borderId="1" xfId="0" applyNumberFormat="1" applyFont="1" applyFill="1" applyBorder="1" applyAlignment="1"/>
    <xf numFmtId="3" fontId="6" fillId="0" borderId="1" xfId="0" applyNumberFormat="1" applyFont="1" applyFill="1" applyBorder="1" applyAlignment="1"/>
    <xf numFmtId="164" fontId="6" fillId="0" borderId="0" xfId="1" applyNumberFormat="1" applyFont="1" applyFill="1" applyAlignment="1"/>
    <xf numFmtId="10" fontId="14" fillId="0" borderId="0" xfId="0" applyNumberFormat="1" applyFont="1" applyFill="1"/>
    <xf numFmtId="0" fontId="8" fillId="0" borderId="3" xfId="0" applyFont="1" applyFill="1" applyBorder="1" applyAlignment="1">
      <alignment horizontal="center"/>
    </xf>
    <xf numFmtId="0" fontId="22" fillId="0" borderId="0" xfId="0" applyFont="1" applyAlignment="1">
      <alignment vertical="center" wrapText="1"/>
    </xf>
    <xf numFmtId="0" fontId="31" fillId="0" borderId="0" xfId="0" applyFont="1" applyFill="1" applyBorder="1" applyAlignment="1">
      <alignment horizontal="center"/>
    </xf>
    <xf numFmtId="0" fontId="30" fillId="0" borderId="0" xfId="0" applyFont="1" applyBorder="1" applyAlignment="1">
      <alignment horizontal="center"/>
    </xf>
    <xf numFmtId="0" fontId="30" fillId="0" borderId="0" xfId="0" applyNumberFormat="1" applyFont="1" applyBorder="1" applyAlignment="1">
      <alignment horizontal="left"/>
    </xf>
    <xf numFmtId="0" fontId="33" fillId="0" borderId="0" xfId="0" applyNumberFormat="1" applyFont="1" applyFill="1" applyAlignment="1"/>
    <xf numFmtId="0" fontId="22" fillId="0" borderId="0" xfId="0" applyNumberFormat="1" applyFont="1" applyAlignment="1">
      <alignment horizontal="center"/>
    </xf>
    <xf numFmtId="0" fontId="22" fillId="0" borderId="0" xfId="0" applyFont="1" applyFill="1" applyBorder="1"/>
    <xf numFmtId="0" fontId="22" fillId="0" borderId="0" xfId="0" applyFont="1" applyBorder="1" applyAlignment="1">
      <alignment horizontal="center"/>
    </xf>
    <xf numFmtId="0" fontId="22" fillId="0" borderId="1" xfId="0" applyNumberFormat="1" applyFont="1" applyBorder="1" applyAlignment="1"/>
    <xf numFmtId="3" fontId="22" fillId="0" borderId="1" xfId="0" applyNumberFormat="1" applyFont="1" applyBorder="1" applyAlignment="1"/>
    <xf numFmtId="3" fontId="22" fillId="0" borderId="1" xfId="0" applyNumberFormat="1" applyFont="1" applyBorder="1" applyAlignment="1">
      <alignment horizontal="center"/>
    </xf>
    <xf numFmtId="0" fontId="33" fillId="0" borderId="2" xfId="0" applyNumberFormat="1" applyFont="1" applyFill="1" applyBorder="1" applyAlignment="1"/>
    <xf numFmtId="0" fontId="22" fillId="0" borderId="2" xfId="0" applyFont="1" applyFill="1" applyBorder="1" applyAlignment="1"/>
    <xf numFmtId="3" fontId="22" fillId="0" borderId="2" xfId="0" applyNumberFormat="1" applyFont="1" applyFill="1" applyBorder="1" applyAlignment="1">
      <alignment horizontal="center"/>
    </xf>
    <xf numFmtId="3" fontId="22" fillId="0" borderId="0" xfId="0" applyNumberFormat="1" applyFont="1" applyFill="1" applyAlignment="1">
      <alignment horizontal="center"/>
    </xf>
    <xf numFmtId="0" fontId="34" fillId="0" borderId="0" xfId="0" applyFont="1" applyFill="1" applyBorder="1" applyAlignment="1">
      <alignment horizontal="center"/>
    </xf>
    <xf numFmtId="0" fontId="22" fillId="0" borderId="0" xfId="0" applyFont="1" applyFill="1" applyBorder="1" applyAlignment="1"/>
    <xf numFmtId="0" fontId="35" fillId="3" borderId="0" xfId="0" applyFont="1" applyFill="1" applyBorder="1" applyAlignment="1"/>
    <xf numFmtId="0" fontId="22" fillId="3" borderId="0" xfId="0" applyFont="1" applyFill="1" applyBorder="1" applyAlignment="1"/>
    <xf numFmtId="0" fontId="33" fillId="3" borderId="0" xfId="0" applyNumberFormat="1" applyFont="1" applyFill="1" applyBorder="1" applyAlignment="1">
      <alignment horizontal="center"/>
    </xf>
    <xf numFmtId="0" fontId="35" fillId="0" borderId="0" xfId="0" applyFont="1" applyFill="1" applyBorder="1" applyAlignment="1"/>
    <xf numFmtId="0" fontId="33" fillId="0" borderId="0" xfId="0" applyNumberFormat="1" applyFont="1" applyFill="1" applyBorder="1" applyAlignment="1">
      <alignment horizontal="center"/>
    </xf>
    <xf numFmtId="3" fontId="22" fillId="0" borderId="0" xfId="0" applyNumberFormat="1" applyFont="1" applyBorder="1" applyAlignment="1"/>
    <xf numFmtId="0" fontId="22" fillId="0" borderId="0" xfId="0" applyNumberFormat="1" applyFont="1" applyBorder="1" applyAlignment="1"/>
    <xf numFmtId="3" fontId="22" fillId="0" borderId="0" xfId="0" applyNumberFormat="1" applyFont="1" applyBorder="1" applyAlignment="1">
      <alignment horizontal="center"/>
    </xf>
    <xf numFmtId="0" fontId="33" fillId="0" borderId="0" xfId="0" applyNumberFormat="1" applyFont="1" applyFill="1" applyBorder="1" applyAlignment="1">
      <alignment horizontal="left"/>
    </xf>
    <xf numFmtId="3" fontId="22" fillId="0" borderId="0" xfId="0" applyNumberFormat="1" applyFont="1" applyFill="1" applyBorder="1" applyAlignment="1"/>
    <xf numFmtId="0" fontId="22" fillId="0" borderId="0" xfId="0" applyNumberFormat="1" applyFont="1" applyFill="1" applyBorder="1" applyAlignment="1"/>
    <xf numFmtId="0" fontId="34" fillId="0" borderId="0" xfId="0" applyFont="1" applyFill="1" applyBorder="1"/>
    <xf numFmtId="3" fontId="34" fillId="0" borderId="0" xfId="0" applyNumberFormat="1" applyFont="1" applyFill="1" applyBorder="1" applyAlignment="1">
      <alignment horizontal="center"/>
    </xf>
    <xf numFmtId="0" fontId="22" fillId="0" borderId="0" xfId="0" applyFont="1" applyFill="1" applyBorder="1" applyAlignment="1">
      <alignment horizontal="left"/>
    </xf>
    <xf numFmtId="0" fontId="22" fillId="0" borderId="0" xfId="0" applyNumberFormat="1" applyFont="1" applyBorder="1" applyAlignment="1">
      <alignment horizontal="center"/>
    </xf>
    <xf numFmtId="0" fontId="33" fillId="0" borderId="0" xfId="0" applyFont="1" applyBorder="1" applyAlignment="1">
      <alignment horizontal="left"/>
    </xf>
    <xf numFmtId="0" fontId="22" fillId="0" borderId="0" xfId="0" applyNumberFormat="1" applyFont="1" applyFill="1" applyBorder="1" applyAlignment="1">
      <alignment horizontal="left"/>
    </xf>
    <xf numFmtId="0" fontId="22" fillId="0" borderId="0" xfId="0" applyNumberFormat="1" applyFont="1" applyBorder="1" applyAlignment="1">
      <alignment horizontal="left"/>
    </xf>
    <xf numFmtId="3" fontId="33" fillId="0" borderId="0" xfId="0" applyNumberFormat="1" applyFont="1" applyBorder="1" applyAlignment="1"/>
    <xf numFmtId="3" fontId="33" fillId="0" borderId="0" xfId="0" applyNumberFormat="1" applyFont="1" applyFill="1" applyBorder="1" applyAlignment="1"/>
    <xf numFmtId="0" fontId="22" fillId="0" borderId="0" xfId="0" applyFont="1" applyFill="1" applyBorder="1" applyAlignment="1">
      <alignment horizontal="center"/>
    </xf>
    <xf numFmtId="0" fontId="33" fillId="0" borderId="0" xfId="0" applyNumberFormat="1" applyFont="1" applyBorder="1" applyAlignment="1"/>
    <xf numFmtId="0" fontId="33" fillId="0" borderId="0" xfId="0" applyFont="1" applyBorder="1" applyAlignment="1"/>
    <xf numFmtId="0" fontId="33" fillId="0" borderId="0" xfId="0" applyFont="1" applyBorder="1" applyAlignment="1">
      <alignment horizontal="center"/>
    </xf>
    <xf numFmtId="168" fontId="33" fillId="0" borderId="0" xfId="0" applyNumberFormat="1" applyFont="1" applyBorder="1" applyAlignment="1">
      <alignment horizontal="left"/>
    </xf>
    <xf numFmtId="0" fontId="22" fillId="0" borderId="0" xfId="0" applyFont="1" applyBorder="1"/>
    <xf numFmtId="168" fontId="22" fillId="0" borderId="0" xfId="0" applyNumberFormat="1" applyFont="1" applyBorder="1" applyAlignment="1">
      <alignment horizontal="left"/>
    </xf>
    <xf numFmtId="0" fontId="39" fillId="0" borderId="5" xfId="0" applyNumberFormat="1" applyFont="1" applyBorder="1" applyAlignment="1">
      <alignment horizontal="center"/>
    </xf>
    <xf numFmtId="0" fontId="39" fillId="0" borderId="0" xfId="0" applyNumberFormat="1" applyFont="1" applyBorder="1" applyAlignment="1">
      <alignment horizontal="center"/>
    </xf>
    <xf numFmtId="0" fontId="33" fillId="0" borderId="0" xfId="0" applyNumberFormat="1" applyFont="1" applyBorder="1" applyAlignment="1">
      <alignment horizontal="left"/>
    </xf>
    <xf numFmtId="0" fontId="39" fillId="0" borderId="0" xfId="0" applyNumberFormat="1" applyFont="1" applyFill="1" applyBorder="1" applyAlignment="1"/>
    <xf numFmtId="0" fontId="39" fillId="0" borderId="0" xfId="0" applyFont="1" applyFill="1" applyBorder="1" applyAlignment="1"/>
    <xf numFmtId="3" fontId="39" fillId="0" borderId="0" xfId="0" applyNumberFormat="1" applyFont="1" applyBorder="1" applyAlignment="1">
      <alignment horizontal="center"/>
    </xf>
    <xf numFmtId="0" fontId="22" fillId="0" borderId="0" xfId="0" applyNumberFormat="1" applyFont="1" applyFill="1" applyBorder="1" applyAlignment="1">
      <alignment horizontal="center"/>
    </xf>
    <xf numFmtId="3" fontId="39" fillId="0" borderId="0" xfId="0" applyNumberFormat="1" applyFont="1" applyFill="1" applyBorder="1" applyAlignment="1">
      <alignment horizontal="center"/>
    </xf>
    <xf numFmtId="0" fontId="33" fillId="0" borderId="0" xfId="0" applyNumberFormat="1" applyFont="1" applyFill="1" applyBorder="1" applyAlignment="1"/>
    <xf numFmtId="0" fontId="39" fillId="0" borderId="4" xfId="0" applyNumberFormat="1" applyFont="1" applyBorder="1" applyAlignment="1">
      <alignment horizontal="left"/>
    </xf>
    <xf numFmtId="0" fontId="33" fillId="0" borderId="0" xfId="0" applyFont="1" applyFill="1" applyBorder="1"/>
    <xf numFmtId="0" fontId="34" fillId="0" borderId="0" xfId="0" applyFont="1" applyBorder="1" applyAlignment="1">
      <alignment horizontal="center"/>
    </xf>
    <xf numFmtId="0" fontId="23" fillId="2" borderId="0" xfId="0" applyFont="1" applyFill="1" applyBorder="1" applyAlignment="1">
      <alignment horizontal="center"/>
    </xf>
    <xf numFmtId="0" fontId="39" fillId="0" borderId="4" xfId="0" applyNumberFormat="1" applyFont="1" applyBorder="1" applyAlignment="1">
      <alignment horizontal="center"/>
    </xf>
    <xf numFmtId="0" fontId="33" fillId="0" borderId="6" xfId="0" applyNumberFormat="1" applyFont="1" applyFill="1" applyBorder="1" applyAlignment="1">
      <alignment horizontal="center"/>
    </xf>
    <xf numFmtId="3" fontId="22" fillId="0" borderId="7" xfId="0" applyNumberFormat="1" applyFont="1" applyBorder="1" applyAlignment="1"/>
    <xf numFmtId="0" fontId="22" fillId="0" borderId="6" xfId="0" applyNumberFormat="1" applyFont="1" applyBorder="1" applyAlignment="1">
      <alignment horizontal="center"/>
    </xf>
    <xf numFmtId="0" fontId="34" fillId="0" borderId="0" xfId="0" applyFont="1" applyFill="1" applyBorder="1" applyAlignment="1">
      <alignment horizontal="left"/>
    </xf>
    <xf numFmtId="0" fontId="22" fillId="0" borderId="6" xfId="0" applyFont="1" applyBorder="1" applyAlignment="1">
      <alignment horizontal="center"/>
    </xf>
    <xf numFmtId="0" fontId="22" fillId="0" borderId="7" xfId="0" applyFont="1" applyBorder="1"/>
    <xf numFmtId="0" fontId="22" fillId="0" borderId="7" xfId="0" applyFont="1" applyFill="1" applyBorder="1"/>
    <xf numFmtId="3" fontId="22" fillId="0" borderId="11" xfId="0" applyNumberFormat="1" applyFont="1" applyBorder="1" applyAlignment="1"/>
    <xf numFmtId="0" fontId="22" fillId="0" borderId="7" xfId="0" applyFont="1" applyBorder="1" applyAlignment="1"/>
    <xf numFmtId="3" fontId="22" fillId="0" borderId="12" xfId="0" applyNumberFormat="1" applyFont="1" applyBorder="1" applyAlignment="1"/>
    <xf numFmtId="3" fontId="22" fillId="0" borderId="0" xfId="0" applyNumberFormat="1" applyFont="1" applyFill="1" applyBorder="1" applyAlignment="1">
      <alignment horizontal="center"/>
    </xf>
    <xf numFmtId="0" fontId="22" fillId="0" borderId="6" xfId="0" applyNumberFormat="1" applyFont="1" applyFill="1" applyBorder="1" applyAlignment="1">
      <alignment horizontal="center"/>
    </xf>
    <xf numFmtId="3" fontId="22" fillId="0" borderId="7" xfId="0" applyNumberFormat="1" applyFont="1" applyFill="1" applyBorder="1" applyAlignment="1"/>
    <xf numFmtId="0" fontId="22" fillId="0" borderId="6" xfId="0" applyNumberFormat="1" applyFont="1" applyBorder="1" applyAlignment="1">
      <alignment horizontal="left"/>
    </xf>
    <xf numFmtId="0" fontId="35" fillId="3" borderId="6" xfId="0" applyFont="1" applyFill="1" applyBorder="1" applyAlignment="1">
      <alignment horizontal="left"/>
    </xf>
    <xf numFmtId="0" fontId="22" fillId="3" borderId="7" xfId="0" applyFont="1" applyFill="1" applyBorder="1"/>
    <xf numFmtId="0" fontId="36" fillId="0" borderId="6" xfId="0" applyFont="1" applyFill="1" applyBorder="1" applyAlignment="1">
      <alignment horizontal="center"/>
    </xf>
    <xf numFmtId="0" fontId="22" fillId="0" borderId="6" xfId="0" applyFont="1" applyFill="1" applyBorder="1" applyAlignment="1">
      <alignment horizontal="center"/>
    </xf>
    <xf numFmtId="0" fontId="22" fillId="0" borderId="0" xfId="0" applyFont="1" applyFill="1" applyBorder="1" applyAlignment="1">
      <alignment horizontal="right"/>
    </xf>
    <xf numFmtId="0" fontId="22" fillId="0" borderId="7" xfId="0" applyFont="1" applyFill="1" applyBorder="1" applyAlignment="1">
      <alignment horizontal="left"/>
    </xf>
    <xf numFmtId="0" fontId="23" fillId="0" borderId="0" xfId="0" applyFont="1" applyFill="1" applyBorder="1"/>
    <xf numFmtId="3" fontId="37" fillId="0" borderId="0" xfId="0" applyNumberFormat="1" applyFont="1" applyFill="1" applyBorder="1" applyAlignment="1">
      <alignment horizontal="center"/>
    </xf>
    <xf numFmtId="0" fontId="22" fillId="4" borderId="6" xfId="0" applyNumberFormat="1" applyFont="1" applyFill="1" applyBorder="1" applyAlignment="1">
      <alignment horizontal="center"/>
    </xf>
    <xf numFmtId="3" fontId="34" fillId="0" borderId="7" xfId="0" applyNumberFormat="1" applyFont="1" applyBorder="1" applyAlignment="1">
      <alignment horizontal="right"/>
    </xf>
    <xf numFmtId="0" fontId="38" fillId="0" borderId="0" xfId="0" applyNumberFormat="1" applyFont="1" applyFill="1" applyBorder="1" applyAlignment="1">
      <alignment horizontal="left"/>
    </xf>
    <xf numFmtId="0" fontId="22" fillId="0" borderId="7" xfId="0" applyNumberFormat="1" applyFont="1" applyBorder="1" applyAlignment="1">
      <alignment horizontal="left"/>
    </xf>
    <xf numFmtId="0" fontId="22" fillId="0" borderId="0" xfId="0" applyNumberFormat="1" applyFont="1" applyFill="1" applyBorder="1" applyAlignment="1">
      <alignment horizontal="right"/>
    </xf>
    <xf numFmtId="0" fontId="37" fillId="0" borderId="0" xfId="0" applyFont="1" applyFill="1" applyBorder="1" applyAlignment="1">
      <alignment horizontal="center"/>
    </xf>
    <xf numFmtId="3" fontId="34" fillId="0" borderId="7" xfId="0" applyNumberFormat="1" applyFont="1" applyFill="1" applyBorder="1" applyAlignment="1">
      <alignment horizontal="right"/>
    </xf>
    <xf numFmtId="0" fontId="22" fillId="0" borderId="7" xfId="0" applyNumberFormat="1" applyFont="1" applyFill="1" applyBorder="1" applyAlignment="1">
      <alignment horizontal="left"/>
    </xf>
    <xf numFmtId="0" fontId="22" fillId="0" borderId="0" xfId="0" applyFont="1" applyBorder="1" applyAlignment="1">
      <alignment horizontal="left"/>
    </xf>
    <xf numFmtId="0" fontId="33" fillId="0" borderId="0" xfId="0" applyNumberFormat="1" applyFont="1" applyFill="1" applyBorder="1" applyAlignment="1">
      <alignment horizontal="right"/>
    </xf>
    <xf numFmtId="0" fontId="33" fillId="0" borderId="6" xfId="0" applyFont="1" applyBorder="1"/>
    <xf numFmtId="0" fontId="33" fillId="0" borderId="0" xfId="0" applyFont="1" applyBorder="1"/>
    <xf numFmtId="3" fontId="34" fillId="0" borderId="0" xfId="0" applyNumberFormat="1" applyFont="1" applyBorder="1" applyAlignment="1">
      <alignment horizontal="center"/>
    </xf>
    <xf numFmtId="0" fontId="33" fillId="3" borderId="0" xfId="0" applyNumberFormat="1" applyFont="1" applyFill="1" applyBorder="1" applyAlignment="1">
      <alignment horizontal="left"/>
    </xf>
    <xf numFmtId="0" fontId="22" fillId="0" borderId="7" xfId="0" applyFont="1" applyFill="1" applyBorder="1" applyAlignment="1"/>
    <xf numFmtId="0" fontId="22" fillId="0" borderId="7" xfId="0" applyNumberFormat="1" applyFont="1" applyFill="1" applyBorder="1" applyAlignment="1"/>
    <xf numFmtId="0" fontId="22" fillId="0" borderId="7" xfId="0" applyFont="1" applyBorder="1" applyAlignment="1">
      <alignment horizontal="right"/>
    </xf>
    <xf numFmtId="0" fontId="22" fillId="0" borderId="0" xfId="0" applyNumberFormat="1" applyFont="1" applyBorder="1" applyAlignment="1">
      <alignment horizontal="right"/>
    </xf>
    <xf numFmtId="0" fontId="34" fillId="0" borderId="0" xfId="0" applyNumberFormat="1" applyFont="1" applyFill="1" applyBorder="1" applyAlignment="1">
      <alignment horizontal="center"/>
    </xf>
    <xf numFmtId="0" fontId="22" fillId="0" borderId="7" xfId="0" applyNumberFormat="1" applyFont="1" applyBorder="1" applyAlignment="1"/>
    <xf numFmtId="3" fontId="22" fillId="0" borderId="0" xfId="0" applyNumberFormat="1" applyFont="1" applyBorder="1" applyAlignment="1">
      <alignment horizontal="left"/>
    </xf>
    <xf numFmtId="0" fontId="22" fillId="0" borderId="0" xfId="0" applyNumberFormat="1" applyFont="1" applyFill="1" applyBorder="1"/>
    <xf numFmtId="170" fontId="22" fillId="0" borderId="0" xfId="0" applyNumberFormat="1" applyFont="1" applyBorder="1" applyAlignment="1"/>
    <xf numFmtId="0" fontId="39" fillId="0" borderId="6" xfId="0" applyNumberFormat="1" applyFont="1" applyBorder="1" applyAlignment="1">
      <alignment horizontal="center"/>
    </xf>
    <xf numFmtId="3" fontId="33" fillId="0" borderId="7" xfId="0" applyNumberFormat="1" applyFont="1" applyBorder="1" applyAlignment="1"/>
    <xf numFmtId="0" fontId="41" fillId="0" borderId="6" xfId="0" applyFont="1" applyBorder="1" applyAlignment="1">
      <alignment horizontal="left"/>
    </xf>
    <xf numFmtId="0" fontId="22" fillId="4" borderId="7" xfId="0" applyFont="1" applyFill="1" applyBorder="1" applyAlignment="1"/>
    <xf numFmtId="0" fontId="42" fillId="2" borderId="0" xfId="0" applyFont="1" applyFill="1" applyBorder="1" applyAlignment="1"/>
    <xf numFmtId="0" fontId="39" fillId="0" borderId="13" xfId="0" applyNumberFormat="1" applyFont="1" applyBorder="1" applyAlignment="1">
      <alignment horizontal="center"/>
    </xf>
    <xf numFmtId="0" fontId="34" fillId="0" borderId="0" xfId="0" applyFont="1" applyFill="1" applyBorder="1" applyAlignment="1"/>
    <xf numFmtId="3" fontId="34" fillId="0" borderId="0" xfId="0" applyNumberFormat="1" applyFont="1" applyBorder="1" applyAlignment="1">
      <alignment horizontal="right"/>
    </xf>
    <xf numFmtId="3" fontId="34" fillId="0" borderId="0" xfId="0" applyNumberFormat="1" applyFont="1" applyFill="1" applyBorder="1" applyAlignment="1">
      <alignment horizontal="right"/>
    </xf>
    <xf numFmtId="0" fontId="33" fillId="0" borderId="0" xfId="0" applyNumberFormat="1" applyFont="1" applyBorder="1" applyAlignment="1">
      <alignment horizontal="center"/>
    </xf>
    <xf numFmtId="0" fontId="34" fillId="0" borderId="0" xfId="0" applyNumberFormat="1" applyFont="1" applyBorder="1" applyAlignment="1">
      <alignment horizontal="center"/>
    </xf>
    <xf numFmtId="165" fontId="22" fillId="0" borderId="0" xfId="3" applyFont="1" applyBorder="1" applyAlignment="1">
      <alignment vertical="center"/>
    </xf>
    <xf numFmtId="3" fontId="33" fillId="0" borderId="0" xfId="0" applyNumberFormat="1" applyFont="1" applyBorder="1" applyAlignment="1">
      <alignment horizontal="center"/>
    </xf>
    <xf numFmtId="0" fontId="33" fillId="0" borderId="0" xfId="0" applyFont="1" applyFill="1" applyBorder="1" applyAlignment="1"/>
    <xf numFmtId="0" fontId="40" fillId="0" borderId="0" xfId="0" applyNumberFormat="1" applyFont="1" applyBorder="1" applyAlignment="1">
      <alignment horizontal="center"/>
    </xf>
    <xf numFmtId="0" fontId="39" fillId="0" borderId="0" xfId="0" applyNumberFormat="1" applyFont="1" applyBorder="1" applyAlignment="1">
      <alignment horizontal="left"/>
    </xf>
    <xf numFmtId="0" fontId="39" fillId="0" borderId="0" xfId="0" applyFont="1" applyFill="1" applyBorder="1"/>
    <xf numFmtId="0" fontId="39" fillId="0" borderId="0" xfId="0" applyFont="1" applyBorder="1" applyAlignment="1">
      <alignment horizontal="center"/>
    </xf>
    <xf numFmtId="3" fontId="39" fillId="0" borderId="7" xfId="0" applyNumberFormat="1" applyFont="1" applyBorder="1" applyAlignment="1"/>
    <xf numFmtId="0" fontId="22" fillId="0" borderId="8" xfId="0" applyNumberFormat="1" applyFont="1" applyFill="1" applyBorder="1" applyAlignment="1">
      <alignment horizontal="center"/>
    </xf>
    <xf numFmtId="0" fontId="22" fillId="0" borderId="9" xfId="0" applyNumberFormat="1" applyFont="1" applyBorder="1" applyAlignment="1">
      <alignment horizontal="center"/>
    </xf>
    <xf numFmtId="0" fontId="22" fillId="0" borderId="9" xfId="0" applyFont="1" applyBorder="1" applyAlignment="1"/>
    <xf numFmtId="0" fontId="34" fillId="0" borderId="9" xfId="0" applyFont="1" applyBorder="1" applyAlignment="1">
      <alignment horizontal="center"/>
    </xf>
    <xf numFmtId="0" fontId="22" fillId="0" borderId="10" xfId="0" applyFont="1" applyFill="1" applyBorder="1"/>
    <xf numFmtId="0" fontId="22" fillId="0" borderId="9" xfId="0" applyNumberFormat="1" applyFont="1" applyFill="1" applyBorder="1" applyAlignment="1">
      <alignment horizontal="center"/>
    </xf>
    <xf numFmtId="0" fontId="22" fillId="0" borderId="9" xfId="0" applyNumberFormat="1" applyFont="1" applyFill="1" applyBorder="1" applyAlignment="1"/>
    <xf numFmtId="0" fontId="22" fillId="0" borderId="9" xfId="0" applyFont="1" applyFill="1" applyBorder="1" applyAlignment="1"/>
    <xf numFmtId="3" fontId="34" fillId="0" borderId="9" xfId="0" applyNumberFormat="1" applyFont="1" applyBorder="1" applyAlignment="1">
      <alignment horizontal="center"/>
    </xf>
    <xf numFmtId="3" fontId="22" fillId="0" borderId="9" xfId="0" applyNumberFormat="1" applyFont="1" applyBorder="1" applyAlignment="1"/>
    <xf numFmtId="0" fontId="44" fillId="0" borderId="0" xfId="0" applyFont="1" applyFill="1" applyBorder="1" applyAlignment="1">
      <alignment horizontal="left"/>
    </xf>
    <xf numFmtId="0" fontId="22" fillId="0" borderId="9" xfId="0" applyNumberFormat="1" applyFont="1" applyFill="1" applyBorder="1" applyAlignment="1">
      <alignment horizontal="right"/>
    </xf>
    <xf numFmtId="0" fontId="22" fillId="0" borderId="9" xfId="0" applyNumberFormat="1" applyFont="1" applyFill="1" applyBorder="1" applyAlignment="1">
      <alignment horizontal="left"/>
    </xf>
    <xf numFmtId="0" fontId="34" fillId="0" borderId="9" xfId="0" applyNumberFormat="1" applyFont="1" applyFill="1" applyBorder="1" applyAlignment="1">
      <alignment horizontal="center"/>
    </xf>
    <xf numFmtId="0" fontId="22" fillId="0" borderId="10" xfId="0" applyNumberFormat="1" applyFont="1" applyFill="1" applyBorder="1" applyAlignment="1">
      <alignment horizontal="left"/>
    </xf>
    <xf numFmtId="0" fontId="22" fillId="0" borderId="9" xfId="0" applyNumberFormat="1" applyFont="1" applyBorder="1" applyAlignment="1"/>
    <xf numFmtId="0" fontId="34" fillId="0" borderId="9" xfId="0" applyFont="1" applyFill="1" applyBorder="1" applyAlignment="1">
      <alignment horizontal="center"/>
    </xf>
    <xf numFmtId="3" fontId="22" fillId="0" borderId="10" xfId="0" applyNumberFormat="1" applyFont="1" applyFill="1" applyBorder="1" applyAlignment="1"/>
    <xf numFmtId="0" fontId="22" fillId="0" borderId="9" xfId="0" applyFont="1" applyBorder="1"/>
    <xf numFmtId="3" fontId="34" fillId="0" borderId="9" xfId="0" applyNumberFormat="1" applyFont="1" applyFill="1" applyBorder="1" applyAlignment="1">
      <alignment horizontal="center"/>
    </xf>
    <xf numFmtId="3" fontId="22" fillId="0" borderId="9" xfId="0" applyNumberFormat="1" applyFont="1" applyFill="1" applyBorder="1" applyAlignment="1"/>
    <xf numFmtId="0" fontId="22" fillId="0" borderId="10" xfId="0" applyNumberFormat="1" applyFont="1" applyFill="1" applyBorder="1" applyAlignment="1"/>
    <xf numFmtId="0" fontId="22" fillId="0" borderId="8" xfId="0" applyNumberFormat="1" applyFont="1" applyBorder="1" applyAlignment="1">
      <alignment horizontal="center"/>
    </xf>
    <xf numFmtId="0" fontId="22" fillId="0" borderId="9" xfId="0" applyNumberFormat="1" applyFont="1" applyFill="1" applyBorder="1"/>
    <xf numFmtId="170" fontId="22" fillId="0" borderId="9" xfId="0" applyNumberFormat="1" applyFont="1" applyBorder="1" applyAlignment="1"/>
    <xf numFmtId="0" fontId="34" fillId="0" borderId="9" xfId="0" applyFont="1" applyFill="1" applyBorder="1" applyAlignment="1"/>
    <xf numFmtId="0" fontId="22" fillId="0" borderId="7" xfId="0" applyNumberFormat="1" applyFont="1" applyFill="1" applyBorder="1" applyAlignment="1">
      <alignment horizontal="center"/>
    </xf>
    <xf numFmtId="0" fontId="22" fillId="0" borderId="10" xfId="0" applyNumberFormat="1" applyFont="1" applyFill="1" applyBorder="1" applyAlignment="1">
      <alignment horizontal="center"/>
    </xf>
    <xf numFmtId="0" fontId="27" fillId="0" borderId="7" xfId="0" applyFont="1" applyBorder="1"/>
    <xf numFmtId="0" fontId="27" fillId="0" borderId="9" xfId="0" applyFont="1" applyBorder="1"/>
    <xf numFmtId="0" fontId="27" fillId="0" borderId="6" xfId="0" applyFont="1" applyBorder="1"/>
    <xf numFmtId="0" fontId="27" fillId="0" borderId="0" xfId="0" applyFont="1" applyFill="1" applyBorder="1" applyAlignment="1">
      <alignment horizontal="center" wrapText="1"/>
    </xf>
    <xf numFmtId="0" fontId="30" fillId="0" borderId="6" xfId="0" applyFont="1" applyBorder="1" applyAlignment="1">
      <alignment horizontal="center"/>
    </xf>
    <xf numFmtId="0" fontId="30" fillId="0" borderId="6" xfId="0" applyFont="1" applyBorder="1"/>
    <xf numFmtId="0" fontId="30" fillId="0" borderId="0" xfId="0" applyFont="1" applyFill="1" applyBorder="1" applyAlignment="1">
      <alignment horizontal="center" wrapText="1"/>
    </xf>
    <xf numFmtId="0" fontId="27" fillId="0" borderId="8" xfId="0" applyFont="1" applyBorder="1"/>
    <xf numFmtId="0" fontId="27" fillId="0" borderId="10" xfId="0" applyFont="1" applyBorder="1"/>
    <xf numFmtId="0" fontId="30" fillId="0" borderId="8" xfId="0" applyFont="1" applyBorder="1" applyAlignment="1">
      <alignment horizontal="center"/>
    </xf>
    <xf numFmtId="0" fontId="45" fillId="0" borderId="0" xfId="0" applyFont="1"/>
    <xf numFmtId="0" fontId="26" fillId="5" borderId="14" xfId="0" applyFont="1" applyFill="1" applyBorder="1" applyAlignment="1">
      <alignment horizontal="center" wrapText="1"/>
    </xf>
    <xf numFmtId="0" fontId="26" fillId="5" borderId="15" xfId="0" applyFont="1" applyFill="1" applyBorder="1" applyAlignment="1">
      <alignment horizontal="center" wrapText="1"/>
    </xf>
    <xf numFmtId="0" fontId="30" fillId="0" borderId="10" xfId="0" applyFont="1" applyBorder="1" applyAlignment="1">
      <alignment horizontal="center"/>
    </xf>
    <xf numFmtId="0" fontId="26" fillId="5" borderId="16" xfId="0" applyFont="1" applyFill="1" applyBorder="1" applyAlignment="1">
      <alignment horizontal="center" wrapText="1"/>
    </xf>
    <xf numFmtId="0" fontId="30" fillId="0" borderId="9" xfId="0" applyFont="1" applyBorder="1" applyAlignment="1">
      <alignment horizontal="center"/>
    </xf>
    <xf numFmtId="0" fontId="26" fillId="0" borderId="9" xfId="0" applyFont="1" applyBorder="1"/>
    <xf numFmtId="0" fontId="46" fillId="0" borderId="0" xfId="0" applyFont="1" applyAlignment="1">
      <alignment horizontal="center"/>
    </xf>
    <xf numFmtId="0" fontId="32" fillId="5" borderId="14" xfId="0" applyFont="1" applyFill="1" applyBorder="1" applyAlignment="1">
      <alignment horizontal="center"/>
    </xf>
    <xf numFmtId="0" fontId="32" fillId="5" borderId="15" xfId="0" applyFont="1" applyFill="1" applyBorder="1" applyAlignment="1">
      <alignment horizontal="center"/>
    </xf>
    <xf numFmtId="0" fontId="27" fillId="0" borderId="0" xfId="0" applyFont="1" applyBorder="1" applyAlignment="1"/>
    <xf numFmtId="0" fontId="27" fillId="0" borderId="7" xfId="0" applyFont="1" applyBorder="1" applyAlignment="1"/>
    <xf numFmtId="0" fontId="27" fillId="0" borderId="0" xfId="0" applyFont="1" applyFill="1" applyBorder="1" applyAlignment="1">
      <alignment horizontal="center"/>
    </xf>
    <xf numFmtId="0" fontId="27" fillId="0" borderId="7" xfId="0" applyFont="1" applyFill="1" applyBorder="1" applyAlignment="1">
      <alignment horizontal="center"/>
    </xf>
    <xf numFmtId="0" fontId="27" fillId="0" borderId="9" xfId="0" applyFont="1" applyBorder="1" applyAlignment="1"/>
    <xf numFmtId="0" fontId="27" fillId="0" borderId="10" xfId="0" applyFont="1" applyBorder="1" applyAlignment="1"/>
    <xf numFmtId="0" fontId="11" fillId="5" borderId="14" xfId="0" applyFont="1" applyFill="1" applyBorder="1" applyAlignment="1">
      <alignment horizontal="center"/>
    </xf>
    <xf numFmtId="2" fontId="22" fillId="0" borderId="0" xfId="0" applyNumberFormat="1" applyFont="1" applyFill="1" applyBorder="1" applyAlignment="1">
      <alignment horizontal="center"/>
    </xf>
    <xf numFmtId="0" fontId="33" fillId="0" borderId="0" xfId="0" applyFont="1" applyFill="1" applyBorder="1" applyAlignment="1">
      <alignment horizontal="center"/>
    </xf>
    <xf numFmtId="2" fontId="33" fillId="0" borderId="6" xfId="0" applyNumberFormat="1" applyFont="1" applyFill="1" applyBorder="1" applyAlignment="1">
      <alignment horizontal="center"/>
    </xf>
    <xf numFmtId="0" fontId="30" fillId="0" borderId="0" xfId="0" applyFont="1" applyBorder="1"/>
    <xf numFmtId="0" fontId="30" fillId="0" borderId="7" xfId="0" applyFont="1" applyBorder="1" applyAlignment="1">
      <alignment horizontal="center"/>
    </xf>
    <xf numFmtId="0" fontId="8" fillId="0" borderId="3" xfId="0" applyFont="1" applyFill="1" applyBorder="1"/>
    <xf numFmtId="0" fontId="30" fillId="3" borderId="0" xfId="0" applyFont="1" applyFill="1" applyBorder="1" applyAlignment="1">
      <alignment horizontal="center"/>
    </xf>
    <xf numFmtId="0" fontId="27" fillId="3" borderId="0" xfId="0" applyFont="1" applyFill="1" applyBorder="1"/>
    <xf numFmtId="0" fontId="27" fillId="3" borderId="7" xfId="0" applyFont="1" applyFill="1" applyBorder="1"/>
    <xf numFmtId="0" fontId="11" fillId="0" borderId="0" xfId="0" applyFont="1"/>
    <xf numFmtId="0" fontId="27" fillId="0" borderId="16" xfId="0" applyFont="1" applyBorder="1"/>
    <xf numFmtId="0" fontId="27" fillId="0" borderId="14" xfId="0" applyFont="1" applyBorder="1" applyAlignment="1">
      <alignment horizontal="center"/>
    </xf>
    <xf numFmtId="0" fontId="30" fillId="0" borderId="16" xfId="0" applyFont="1" applyBorder="1" applyAlignment="1">
      <alignment horizontal="center"/>
    </xf>
    <xf numFmtId="0" fontId="30" fillId="0" borderId="14" xfId="0" applyFont="1" applyBorder="1" applyAlignment="1">
      <alignment horizontal="center"/>
    </xf>
    <xf numFmtId="164" fontId="30" fillId="0" borderId="15" xfId="1" applyNumberFormat="1" applyFont="1" applyBorder="1" applyAlignment="1">
      <alignment horizontal="center"/>
    </xf>
    <xf numFmtId="0" fontId="30" fillId="0" borderId="15" xfId="0" applyFont="1" applyBorder="1" applyAlignment="1">
      <alignment horizontal="center"/>
    </xf>
    <xf numFmtId="0" fontId="27" fillId="0" borderId="0" xfId="0" applyFont="1" applyBorder="1" applyAlignment="1">
      <alignment horizontal="center"/>
    </xf>
    <xf numFmtId="0" fontId="27" fillId="0" borderId="6" xfId="0" applyFont="1" applyBorder="1" applyAlignment="1">
      <alignment horizontal="center"/>
    </xf>
    <xf numFmtId="164" fontId="27" fillId="0" borderId="7" xfId="1" applyNumberFormat="1" applyFont="1" applyBorder="1" applyAlignment="1">
      <alignment horizontal="center"/>
    </xf>
    <xf numFmtId="0" fontId="27" fillId="0" borderId="7" xfId="0" applyFont="1" applyBorder="1" applyAlignment="1">
      <alignment horizontal="center"/>
    </xf>
    <xf numFmtId="164" fontId="27" fillId="0" borderId="7" xfId="1" applyNumberFormat="1" applyFont="1" applyBorder="1"/>
    <xf numFmtId="164" fontId="27" fillId="0" borderId="6" xfId="1" applyNumberFormat="1" applyFont="1" applyBorder="1"/>
    <xf numFmtId="164" fontId="27" fillId="0" borderId="0" xfId="1" applyNumberFormat="1" applyFont="1" applyBorder="1"/>
    <xf numFmtId="0" fontId="27" fillId="0" borderId="9" xfId="0" applyFont="1" applyBorder="1" applyAlignment="1">
      <alignment horizontal="center"/>
    </xf>
    <xf numFmtId="164" fontId="27" fillId="0" borderId="8" xfId="1" applyNumberFormat="1" applyFont="1" applyBorder="1"/>
    <xf numFmtId="164" fontId="27" fillId="0" borderId="9" xfId="1" applyNumberFormat="1" applyFont="1" applyBorder="1"/>
    <xf numFmtId="164" fontId="27" fillId="0" borderId="10" xfId="1" applyNumberFormat="1" applyFont="1" applyBorder="1"/>
    <xf numFmtId="0" fontId="30" fillId="0" borderId="17" xfId="0" applyFont="1" applyBorder="1" applyAlignment="1">
      <alignment horizontal="center"/>
    </xf>
    <xf numFmtId="0" fontId="30" fillId="0" borderId="14" xfId="0" applyFont="1" applyFill="1" applyBorder="1" applyAlignment="1">
      <alignment horizontal="center"/>
    </xf>
    <xf numFmtId="0" fontId="30" fillId="0" borderId="15" xfId="0" applyFont="1" applyFill="1" applyBorder="1" applyAlignment="1">
      <alignment horizontal="center"/>
    </xf>
    <xf numFmtId="0" fontId="27" fillId="0" borderId="18" xfId="0" applyFont="1" applyBorder="1" applyAlignment="1">
      <alignment horizontal="center"/>
    </xf>
    <xf numFmtId="164" fontId="27" fillId="0" borderId="0" xfId="0" applyNumberFormat="1" applyFont="1" applyBorder="1"/>
    <xf numFmtId="167" fontId="27" fillId="0" borderId="7" xfId="0" applyNumberFormat="1" applyFont="1" applyBorder="1"/>
    <xf numFmtId="167" fontId="27" fillId="0" borderId="0" xfId="0" applyNumberFormat="1" applyFont="1" applyBorder="1"/>
    <xf numFmtId="164" fontId="27" fillId="0" borderId="6" xfId="0" applyNumberFormat="1" applyFont="1" applyBorder="1"/>
    <xf numFmtId="164" fontId="30" fillId="0" borderId="6" xfId="0" applyNumberFormat="1" applyFont="1" applyBorder="1"/>
    <xf numFmtId="164" fontId="30" fillId="0" borderId="18" xfId="0" applyNumberFormat="1" applyFont="1" applyBorder="1"/>
    <xf numFmtId="164" fontId="30" fillId="0" borderId="0" xfId="0" applyNumberFormat="1" applyFont="1" applyBorder="1"/>
    <xf numFmtId="164" fontId="30" fillId="0" borderId="7" xfId="1" applyNumberFormat="1" applyFont="1" applyBorder="1"/>
    <xf numFmtId="164" fontId="30" fillId="0" borderId="8" xfId="0" applyNumberFormat="1" applyFont="1" applyBorder="1"/>
    <xf numFmtId="164" fontId="30" fillId="0" borderId="19" xfId="0" applyNumberFormat="1" applyFont="1" applyBorder="1"/>
    <xf numFmtId="164" fontId="30" fillId="0" borderId="9" xfId="0" applyNumberFormat="1" applyFont="1" applyBorder="1"/>
    <xf numFmtId="164" fontId="30" fillId="0" borderId="10" xfId="1" applyNumberFormat="1" applyFont="1" applyBorder="1"/>
    <xf numFmtId="167" fontId="27" fillId="0" borderId="9" xfId="0" applyNumberFormat="1" applyFont="1" applyBorder="1"/>
    <xf numFmtId="0" fontId="27" fillId="0" borderId="0" xfId="0" applyFont="1" applyAlignment="1">
      <alignment horizontal="center"/>
    </xf>
    <xf numFmtId="164" fontId="27" fillId="0" borderId="0" xfId="1" applyNumberFormat="1" applyFont="1"/>
    <xf numFmtId="167" fontId="27" fillId="0" borderId="0" xfId="2" applyNumberFormat="1" applyFont="1"/>
    <xf numFmtId="0" fontId="22" fillId="0" borderId="0" xfId="0" applyFont="1"/>
    <xf numFmtId="0" fontId="22" fillId="0" borderId="0" xfId="0" applyFont="1" applyAlignment="1">
      <alignment horizontal="center"/>
    </xf>
    <xf numFmtId="0" fontId="30" fillId="0" borderId="17" xfId="0" applyFont="1" applyFill="1" applyBorder="1" applyAlignment="1">
      <alignment horizontal="center"/>
    </xf>
    <xf numFmtId="167" fontId="27" fillId="0" borderId="18" xfId="2" applyNumberFormat="1" applyFont="1" applyBorder="1"/>
    <xf numFmtId="167" fontId="27" fillId="0" borderId="19" xfId="2" applyNumberFormat="1" applyFont="1" applyBorder="1"/>
    <xf numFmtId="0" fontId="27" fillId="0" borderId="6" xfId="0" applyFont="1" applyFill="1" applyBorder="1"/>
    <xf numFmtId="164" fontId="27" fillId="0" borderId="6" xfId="1" applyNumberFormat="1" applyFont="1" applyFill="1" applyBorder="1"/>
    <xf numFmtId="164" fontId="27" fillId="0" borderId="0" xfId="1" applyNumberFormat="1" applyFont="1" applyFill="1" applyBorder="1"/>
    <xf numFmtId="164" fontId="27" fillId="0" borderId="7" xfId="1" applyNumberFormat="1" applyFont="1" applyFill="1" applyBorder="1"/>
    <xf numFmtId="0" fontId="0" fillId="0" borderId="0" xfId="0" applyFill="1" applyBorder="1" applyAlignment="1">
      <alignment horizontal="center"/>
    </xf>
    <xf numFmtId="0" fontId="0" fillId="0" borderId="0" xfId="0" applyFill="1" applyBorder="1"/>
    <xf numFmtId="164" fontId="0" fillId="0" borderId="0" xfId="1" applyNumberFormat="1" applyFont="1" applyFill="1" applyBorder="1"/>
    <xf numFmtId="0" fontId="27" fillId="0" borderId="15" xfId="0" applyFont="1" applyBorder="1"/>
    <xf numFmtId="0" fontId="27" fillId="0" borderId="7" xfId="0" applyFont="1" applyFill="1" applyBorder="1"/>
    <xf numFmtId="0" fontId="47" fillId="0" borderId="0" xfId="0" applyFont="1" applyAlignment="1">
      <alignment horizontal="center"/>
    </xf>
    <xf numFmtId="0" fontId="47" fillId="0" borderId="0" xfId="0" applyFont="1"/>
    <xf numFmtId="0" fontId="48" fillId="0" borderId="0" xfId="0" applyFont="1"/>
    <xf numFmtId="164" fontId="47" fillId="0" borderId="0" xfId="1" applyNumberFormat="1" applyFont="1"/>
    <xf numFmtId="0" fontId="47" fillId="0" borderId="0" xfId="0" applyFont="1" applyAlignment="1">
      <alignment horizontal="left"/>
    </xf>
    <xf numFmtId="164" fontId="47" fillId="0" borderId="0" xfId="0" applyNumberFormat="1" applyFont="1"/>
    <xf numFmtId="173" fontId="47" fillId="0" borderId="0" xfId="5" applyNumberFormat="1" applyFont="1"/>
    <xf numFmtId="167" fontId="47" fillId="0" borderId="0" xfId="0" applyNumberFormat="1" applyFont="1"/>
    <xf numFmtId="164" fontId="47" fillId="0" borderId="0" xfId="0" applyNumberFormat="1" applyFont="1" applyAlignment="1">
      <alignment horizontal="left"/>
    </xf>
    <xf numFmtId="164" fontId="47" fillId="0" borderId="0" xfId="0" applyNumberFormat="1" applyFont="1" applyAlignment="1">
      <alignment horizontal="center"/>
    </xf>
    <xf numFmtId="173" fontId="47" fillId="0" borderId="0" xfId="0" applyNumberFormat="1" applyFont="1"/>
    <xf numFmtId="168" fontId="47" fillId="0" borderId="0" xfId="5" applyNumberFormat="1" applyFont="1"/>
    <xf numFmtId="0" fontId="13" fillId="0" borderId="6" xfId="0" applyFont="1" applyBorder="1"/>
    <xf numFmtId="164" fontId="47" fillId="0" borderId="0" xfId="1" applyNumberFormat="1" applyFont="1" applyFill="1"/>
    <xf numFmtId="173" fontId="47" fillId="2" borderId="0" xfId="5" applyNumberFormat="1" applyFont="1" applyFill="1"/>
    <xf numFmtId="0" fontId="47" fillId="0" borderId="0" xfId="0" applyFont="1" applyFill="1"/>
    <xf numFmtId="164" fontId="47" fillId="0" borderId="0" xfId="0" applyNumberFormat="1" applyFont="1" applyFill="1"/>
    <xf numFmtId="0" fontId="47" fillId="0" borderId="0" xfId="0" applyNumberFormat="1" applyFont="1" applyAlignment="1">
      <alignment horizontal="left"/>
    </xf>
    <xf numFmtId="3" fontId="8" fillId="0" borderId="0" xfId="0" applyNumberFormat="1" applyFont="1" applyAlignment="1">
      <alignment horizontal="center"/>
    </xf>
    <xf numFmtId="0" fontId="27" fillId="0" borderId="0" xfId="0" applyFont="1" applyAlignment="1">
      <alignment horizontal="right"/>
    </xf>
    <xf numFmtId="0" fontId="8" fillId="6" borderId="14" xfId="0" applyFont="1" applyFill="1" applyBorder="1" applyAlignment="1"/>
    <xf numFmtId="0" fontId="8" fillId="6" borderId="14" xfId="0" applyFont="1" applyFill="1" applyBorder="1" applyAlignment="1">
      <alignment horizontal="center"/>
    </xf>
    <xf numFmtId="0" fontId="25" fillId="6" borderId="16" xfId="0" applyFont="1" applyFill="1" applyBorder="1" applyAlignment="1">
      <alignment horizontal="left"/>
    </xf>
    <xf numFmtId="3" fontId="6" fillId="0" borderId="0" xfId="0" applyNumberFormat="1" applyFont="1" applyFill="1" applyAlignment="1"/>
    <xf numFmtId="0" fontId="7" fillId="0" borderId="0" xfId="0" applyFont="1" applyFill="1"/>
    <xf numFmtId="0" fontId="28" fillId="0" borderId="0" xfId="0" applyFont="1" applyAlignment="1">
      <alignment horizontal="right"/>
    </xf>
    <xf numFmtId="0" fontId="5" fillId="0" borderId="0" xfId="0" applyFont="1" applyAlignment="1"/>
    <xf numFmtId="0" fontId="51" fillId="0" borderId="0" xfId="0" applyFont="1" applyAlignment="1"/>
    <xf numFmtId="3" fontId="27" fillId="0" borderId="0" xfId="0" applyNumberFormat="1" applyFont="1" applyBorder="1" applyAlignment="1">
      <alignment horizontal="center"/>
    </xf>
    <xf numFmtId="3" fontId="27" fillId="0" borderId="9" xfId="0" applyNumberFormat="1" applyFont="1" applyBorder="1" applyAlignment="1">
      <alignment horizontal="center"/>
    </xf>
    <xf numFmtId="164" fontId="27" fillId="0" borderId="8" xfId="1" applyNumberFormat="1" applyFont="1" applyBorder="1" applyAlignment="1">
      <alignment horizontal="center"/>
    </xf>
    <xf numFmtId="164" fontId="27" fillId="0" borderId="9" xfId="1" applyNumberFormat="1" applyFont="1" applyBorder="1" applyAlignment="1">
      <alignment horizontal="center"/>
    </xf>
    <xf numFmtId="10" fontId="27" fillId="0" borderId="8" xfId="5" applyNumberFormat="1" applyFont="1" applyBorder="1" applyAlignment="1">
      <alignment horizontal="center"/>
    </xf>
    <xf numFmtId="164" fontId="27" fillId="0" borderId="8" xfId="0" applyNumberFormat="1" applyFont="1" applyBorder="1" applyAlignment="1">
      <alignment horizontal="center"/>
    </xf>
    <xf numFmtId="164" fontId="30" fillId="0" borderId="8" xfId="1" applyNumberFormat="1" applyFont="1" applyBorder="1" applyAlignment="1">
      <alignment horizontal="center"/>
    </xf>
    <xf numFmtId="164" fontId="47" fillId="4" borderId="0" xfId="0" applyNumberFormat="1" applyFont="1" applyFill="1"/>
    <xf numFmtId="3" fontId="27" fillId="0" borderId="6" xfId="0" applyNumberFormat="1" applyFont="1" applyBorder="1" applyAlignment="1">
      <alignment horizontal="center"/>
    </xf>
    <xf numFmtId="0" fontId="10" fillId="0" borderId="3" xfId="0" applyFont="1" applyBorder="1" applyAlignment="1">
      <alignment horizontal="center"/>
    </xf>
    <xf numFmtId="164" fontId="27" fillId="0" borderId="8" xfId="1" applyNumberFormat="1" applyFont="1" applyFill="1" applyBorder="1" applyAlignment="1">
      <alignment horizontal="right"/>
    </xf>
    <xf numFmtId="3" fontId="27" fillId="0" borderId="6" xfId="0" applyNumberFormat="1" applyFont="1" applyBorder="1" applyAlignment="1">
      <alignment horizontal="right"/>
    </xf>
    <xf numFmtId="0" fontId="27" fillId="0" borderId="6" xfId="0" applyFont="1" applyBorder="1" applyAlignment="1">
      <alignment horizontal="right"/>
    </xf>
    <xf numFmtId="3" fontId="27" fillId="0" borderId="0" xfId="0" applyNumberFormat="1" applyFont="1" applyFill="1" applyBorder="1" applyAlignment="1">
      <alignment horizontal="center"/>
    </xf>
    <xf numFmtId="0" fontId="27" fillId="0" borderId="9" xfId="0" applyFont="1" applyFill="1" applyBorder="1"/>
    <xf numFmtId="0" fontId="27" fillId="0" borderId="13" xfId="0" applyFont="1" applyBorder="1"/>
    <xf numFmtId="0" fontId="44" fillId="0" borderId="5" xfId="0" applyFont="1" applyFill="1" applyBorder="1" applyAlignment="1">
      <alignment horizontal="left"/>
    </xf>
    <xf numFmtId="3" fontId="27" fillId="0" borderId="8" xfId="0" applyNumberFormat="1" applyFont="1" applyBorder="1" applyAlignment="1">
      <alignment horizontal="center"/>
    </xf>
    <xf numFmtId="3" fontId="29" fillId="0" borderId="0" xfId="0" applyNumberFormat="1" applyFont="1"/>
    <xf numFmtId="0" fontId="27" fillId="0" borderId="0" xfId="0" applyFont="1" applyFill="1" applyBorder="1" applyAlignment="1">
      <alignment horizontal="left"/>
    </xf>
    <xf numFmtId="3" fontId="10" fillId="0" borderId="3" xfId="0" applyNumberFormat="1" applyFont="1" applyFill="1" applyBorder="1" applyAlignment="1">
      <alignment horizontal="center"/>
    </xf>
    <xf numFmtId="0" fontId="22" fillId="0" borderId="0" xfId="0" applyFont="1" applyFill="1" applyBorder="1" applyAlignment="1">
      <alignment vertical="top"/>
    </xf>
    <xf numFmtId="0" fontId="34" fillId="0" borderId="0" xfId="0" applyFont="1" applyBorder="1" applyAlignment="1">
      <alignment horizontal="center" vertical="top"/>
    </xf>
    <xf numFmtId="0" fontId="22" fillId="0" borderId="7" xfId="0" applyNumberFormat="1" applyFont="1" applyFill="1" applyBorder="1" applyAlignment="1">
      <alignment horizontal="left" vertical="top"/>
    </xf>
    <xf numFmtId="3" fontId="27" fillId="0" borderId="6" xfId="0" applyNumberFormat="1" applyFont="1" applyBorder="1" applyAlignment="1">
      <alignment horizontal="center" vertical="top"/>
    </xf>
    <xf numFmtId="3" fontId="27" fillId="0" borderId="0" xfId="0" applyNumberFormat="1" applyFont="1" applyBorder="1" applyAlignment="1">
      <alignment horizontal="center" vertical="top"/>
    </xf>
    <xf numFmtId="0" fontId="22" fillId="0" borderId="0" xfId="0" applyNumberFormat="1" applyFont="1" applyFill="1" applyBorder="1" applyAlignment="1">
      <alignment vertical="top"/>
    </xf>
    <xf numFmtId="3" fontId="34" fillId="0" borderId="0" xfId="0" applyNumberFormat="1" applyFont="1" applyBorder="1" applyAlignment="1">
      <alignment horizontal="center" vertical="top"/>
    </xf>
    <xf numFmtId="0" fontId="49" fillId="0" borderId="0" xfId="0" applyFont="1" applyFill="1" applyAlignment="1">
      <alignment horizontal="left"/>
    </xf>
    <xf numFmtId="0" fontId="47" fillId="0" borderId="0" xfId="0" applyFont="1" applyFill="1" applyAlignment="1">
      <alignment horizontal="center"/>
    </xf>
    <xf numFmtId="3" fontId="22" fillId="0" borderId="7" xfId="0" applyNumberFormat="1" applyFont="1" applyFill="1" applyBorder="1" applyAlignment="1">
      <alignment horizontal="center" vertical="top"/>
    </xf>
    <xf numFmtId="3" fontId="6" fillId="0" borderId="0" xfId="0" applyNumberFormat="1" applyFont="1" applyFill="1" applyBorder="1" applyAlignment="1">
      <alignment horizontal="right"/>
    </xf>
    <xf numFmtId="0" fontId="7" fillId="0" borderId="0" xfId="0" applyFont="1" applyFill="1" applyBorder="1"/>
    <xf numFmtId="0" fontId="30" fillId="2" borderId="0" xfId="0" applyFont="1" applyFill="1" applyBorder="1" applyAlignment="1">
      <alignment horizontal="center"/>
    </xf>
    <xf numFmtId="164" fontId="27" fillId="0" borderId="6" xfId="0" applyNumberFormat="1" applyFont="1" applyBorder="1" applyAlignment="1">
      <alignment horizontal="center"/>
    </xf>
    <xf numFmtId="164" fontId="27" fillId="0" borderId="0" xfId="0" applyNumberFormat="1" applyFont="1" applyBorder="1" applyAlignment="1">
      <alignment horizontal="center"/>
    </xf>
    <xf numFmtId="0" fontId="22" fillId="0" borderId="9" xfId="0" applyNumberFormat="1" applyFont="1" applyBorder="1" applyAlignment="1">
      <alignment horizontal="left"/>
    </xf>
    <xf numFmtId="0" fontId="34" fillId="0" borderId="9" xfId="0" applyNumberFormat="1" applyFont="1" applyBorder="1" applyAlignment="1">
      <alignment horizontal="center"/>
    </xf>
    <xf numFmtId="0" fontId="22" fillId="0" borderId="10" xfId="0" applyNumberFormat="1" applyFont="1" applyBorder="1" applyAlignment="1">
      <alignment horizontal="left"/>
    </xf>
    <xf numFmtId="168" fontId="27" fillId="0" borderId="9" xfId="5" applyNumberFormat="1" applyFont="1" applyBorder="1" applyAlignment="1">
      <alignment horizontal="center"/>
    </xf>
    <xf numFmtId="164" fontId="27" fillId="0" borderId="9" xfId="0" applyNumberFormat="1" applyFont="1" applyBorder="1" applyAlignment="1">
      <alignment horizontal="center"/>
    </xf>
    <xf numFmtId="164" fontId="33" fillId="0" borderId="0" xfId="1" applyNumberFormat="1" applyFont="1" applyBorder="1"/>
    <xf numFmtId="0" fontId="27" fillId="0" borderId="6" xfId="0" applyNumberFormat="1" applyFont="1" applyFill="1" applyBorder="1" applyAlignment="1">
      <alignment horizontal="center"/>
    </xf>
    <xf numFmtId="0" fontId="27" fillId="0" borderId="0" xfId="0" applyNumberFormat="1" applyFont="1" applyFill="1" applyBorder="1" applyAlignment="1">
      <alignment horizontal="center"/>
    </xf>
    <xf numFmtId="0" fontId="27" fillId="0" borderId="0" xfId="0" applyNumberFormat="1" applyFont="1" applyFill="1" applyBorder="1" applyAlignment="1">
      <alignment horizontal="left"/>
    </xf>
    <xf numFmtId="0" fontId="31" fillId="0" borderId="0" xfId="0" applyNumberFormat="1" applyFont="1" applyFill="1" applyBorder="1" applyAlignment="1">
      <alignment horizontal="center"/>
    </xf>
    <xf numFmtId="0" fontId="27" fillId="0" borderId="7" xfId="0" applyNumberFormat="1" applyFont="1" applyFill="1" applyBorder="1" applyAlignment="1">
      <alignment horizontal="center"/>
    </xf>
    <xf numFmtId="164" fontId="6" fillId="2" borderId="0" xfId="1" applyNumberFormat="1" applyFont="1" applyFill="1" applyAlignment="1"/>
    <xf numFmtId="164" fontId="30" fillId="0" borderId="0" xfId="1" applyNumberFormat="1" applyFont="1" applyBorder="1" applyAlignment="1">
      <alignment horizontal="center"/>
    </xf>
    <xf numFmtId="0" fontId="5" fillId="0" borderId="0" xfId="0" applyFont="1"/>
    <xf numFmtId="0" fontId="47" fillId="0" borderId="0" xfId="0" applyFont="1" applyFill="1" applyAlignment="1">
      <alignment horizontal="left"/>
    </xf>
    <xf numFmtId="167" fontId="47" fillId="8" borderId="0" xfId="0" applyNumberFormat="1" applyFont="1" applyFill="1"/>
    <xf numFmtId="0" fontId="42" fillId="0" borderId="0" xfId="0" applyFont="1" applyFill="1" applyAlignment="1">
      <alignment horizontal="left"/>
    </xf>
    <xf numFmtId="9" fontId="27" fillId="0" borderId="0" xfId="5" applyFont="1" applyBorder="1" applyAlignment="1">
      <alignment horizontal="center"/>
    </xf>
    <xf numFmtId="10" fontId="27" fillId="0" borderId="0" xfId="5" applyNumberFormat="1" applyFont="1" applyBorder="1" applyAlignment="1">
      <alignment horizontal="center"/>
    </xf>
    <xf numFmtId="164" fontId="27" fillId="0" borderId="8" xfId="0" applyNumberFormat="1" applyFont="1" applyFill="1" applyBorder="1" applyAlignment="1">
      <alignment horizontal="center"/>
    </xf>
    <xf numFmtId="164" fontId="27" fillId="5" borderId="6" xfId="0" applyNumberFormat="1" applyFont="1" applyFill="1" applyBorder="1" applyAlignment="1">
      <alignment horizontal="center"/>
    </xf>
    <xf numFmtId="164" fontId="27" fillId="5" borderId="8" xfId="0" applyNumberFormat="1" applyFont="1" applyFill="1" applyBorder="1" applyAlignment="1">
      <alignment horizontal="center"/>
    </xf>
    <xf numFmtId="164" fontId="22" fillId="0" borderId="0" xfId="1" applyNumberFormat="1" applyFont="1" applyBorder="1"/>
    <xf numFmtId="0" fontId="44" fillId="0" borderId="0" xfId="0" applyNumberFormat="1" applyFont="1" applyFill="1" applyBorder="1" applyAlignment="1">
      <alignment horizontal="left"/>
    </xf>
    <xf numFmtId="0" fontId="27" fillId="0" borderId="14" xfId="0" applyFont="1" applyBorder="1"/>
    <xf numFmtId="0" fontId="26" fillId="0" borderId="14" xfId="0" applyFont="1" applyBorder="1"/>
    <xf numFmtId="167" fontId="27" fillId="0" borderId="6" xfId="2" applyNumberFormat="1" applyFont="1" applyBorder="1"/>
    <xf numFmtId="167" fontId="27" fillId="0" borderId="9" xfId="2" applyNumberFormat="1" applyFont="1" applyBorder="1"/>
    <xf numFmtId="164" fontId="27" fillId="0" borderId="0" xfId="1" applyNumberFormat="1" applyFont="1" applyAlignment="1">
      <alignment horizontal="center"/>
    </xf>
    <xf numFmtId="0" fontId="22" fillId="0" borderId="0" xfId="0" applyFont="1" applyFill="1" applyAlignment="1">
      <alignment vertical="center" wrapText="1"/>
    </xf>
    <xf numFmtId="0" fontId="39" fillId="0" borderId="0" xfId="0" applyFont="1" applyFill="1" applyBorder="1" applyAlignment="1">
      <alignment horizontal="center"/>
    </xf>
    <xf numFmtId="0" fontId="25" fillId="6" borderId="8" xfId="0" applyFont="1" applyFill="1" applyBorder="1" applyAlignment="1">
      <alignment horizontal="left"/>
    </xf>
    <xf numFmtId="0" fontId="47" fillId="0" borderId="0" xfId="0" applyFont="1" applyFill="1" applyAlignment="1">
      <alignment wrapText="1"/>
    </xf>
    <xf numFmtId="0" fontId="47" fillId="0" borderId="0" xfId="0" applyFont="1" applyAlignment="1">
      <alignment horizontal="center" vertical="top"/>
    </xf>
    <xf numFmtId="1" fontId="22" fillId="0" borderId="0" xfId="0" applyNumberFormat="1" applyFont="1" applyFill="1" applyBorder="1" applyAlignment="1">
      <alignment horizontal="center"/>
    </xf>
    <xf numFmtId="0" fontId="22" fillId="0" borderId="0" xfId="0" applyFont="1" applyFill="1" applyBorder="1" applyAlignment="1">
      <alignment horizontal="center" vertical="top"/>
    </xf>
    <xf numFmtId="0" fontId="22" fillId="0" borderId="9" xfId="0" applyFont="1" applyFill="1" applyBorder="1" applyAlignment="1">
      <alignment horizontal="center"/>
    </xf>
    <xf numFmtId="0" fontId="22" fillId="0" borderId="9" xfId="0" applyFont="1" applyBorder="1" applyAlignment="1">
      <alignment horizontal="center"/>
    </xf>
    <xf numFmtId="0" fontId="27" fillId="0" borderId="0" xfId="0" applyFont="1" applyFill="1" applyBorder="1"/>
    <xf numFmtId="0" fontId="4" fillId="0" borderId="0" xfId="0" applyFont="1"/>
    <xf numFmtId="164" fontId="53" fillId="0" borderId="0" xfId="0" applyNumberFormat="1" applyFont="1" applyFill="1" applyBorder="1"/>
    <xf numFmtId="164" fontId="53" fillId="0" borderId="0" xfId="1" applyNumberFormat="1" applyFont="1" applyFill="1" applyBorder="1"/>
    <xf numFmtId="164" fontId="4" fillId="0" borderId="0" xfId="0" applyNumberFormat="1" applyFont="1" applyFill="1" applyBorder="1"/>
    <xf numFmtId="0" fontId="4" fillId="0" borderId="0" xfId="0" applyFont="1" applyFill="1" applyBorder="1"/>
    <xf numFmtId="3" fontId="8" fillId="0" borderId="0" xfId="0" applyNumberFormat="1" applyFont="1" applyBorder="1" applyAlignment="1"/>
    <xf numFmtId="3" fontId="8" fillId="0" borderId="0" xfId="0" applyNumberFormat="1" applyFont="1" applyFill="1" applyBorder="1" applyAlignment="1"/>
    <xf numFmtId="3" fontId="8" fillId="0" borderId="3" xfId="0" applyNumberFormat="1" applyFont="1" applyFill="1" applyBorder="1" applyAlignment="1"/>
    <xf numFmtId="3" fontId="8" fillId="0" borderId="0" xfId="0" applyNumberFormat="1" applyFont="1" applyFill="1" applyAlignment="1"/>
    <xf numFmtId="3" fontId="8" fillId="0" borderId="0" xfId="0" applyNumberFormat="1" applyFont="1" applyFill="1" applyAlignment="1">
      <alignment horizontal="right"/>
    </xf>
    <xf numFmtId="0" fontId="4" fillId="0" borderId="0" xfId="0" applyFont="1" applyFill="1"/>
    <xf numFmtId="0" fontId="4" fillId="0" borderId="0" xfId="0" applyFont="1" applyFill="1" applyAlignment="1">
      <alignment wrapText="1"/>
    </xf>
    <xf numFmtId="3" fontId="8" fillId="0" borderId="3" xfId="0" applyNumberFormat="1" applyFont="1" applyFill="1" applyBorder="1" applyAlignment="1">
      <alignment horizontal="left"/>
    </xf>
    <xf numFmtId="3" fontId="8" fillId="0" borderId="0" xfId="0" applyNumberFormat="1" applyFont="1" applyFill="1" applyAlignment="1">
      <alignment horizontal="left"/>
    </xf>
    <xf numFmtId="0" fontId="8" fillId="0" borderId="1" xfId="0" applyFont="1" applyFill="1" applyBorder="1" applyAlignment="1">
      <alignment horizontal="left"/>
    </xf>
    <xf numFmtId="0" fontId="22" fillId="0" borderId="6" xfId="0" applyFont="1" applyFill="1" applyBorder="1" applyAlignment="1">
      <alignment horizontal="center" vertical="top"/>
    </xf>
    <xf numFmtId="0" fontId="22" fillId="0" borderId="6" xfId="0" applyNumberFormat="1" applyFont="1" applyFill="1" applyBorder="1" applyAlignment="1">
      <alignment horizontal="center" vertical="top"/>
    </xf>
    <xf numFmtId="0" fontId="4" fillId="0" borderId="0" xfId="0" applyFont="1" applyFill="1" applyAlignment="1">
      <alignment horizontal="center"/>
    </xf>
    <xf numFmtId="164" fontId="4" fillId="0" borderId="0" xfId="1" applyNumberFormat="1" applyFont="1" applyFill="1"/>
    <xf numFmtId="164" fontId="4" fillId="0" borderId="6" xfId="0" applyNumberFormat="1" applyFont="1" applyFill="1" applyBorder="1"/>
    <xf numFmtId="164" fontId="4" fillId="0" borderId="7" xfId="1" applyNumberFormat="1" applyFont="1" applyFill="1" applyBorder="1"/>
    <xf numFmtId="0" fontId="54" fillId="0" borderId="0" xfId="0" applyFont="1" applyFill="1" applyBorder="1"/>
    <xf numFmtId="3" fontId="55" fillId="0" borderId="0" xfId="0" applyNumberFormat="1" applyFont="1" applyFill="1" applyBorder="1" applyAlignment="1">
      <alignment horizontal="right"/>
    </xf>
    <xf numFmtId="0" fontId="6" fillId="0" borderId="2" xfId="0" applyFont="1" applyFill="1" applyBorder="1"/>
    <xf numFmtId="0" fontId="6" fillId="0" borderId="2" xfId="0" applyFont="1" applyFill="1" applyBorder="1" applyAlignment="1">
      <alignment horizontal="center"/>
    </xf>
    <xf numFmtId="3" fontId="6" fillId="0" borderId="2" xfId="0" applyNumberFormat="1" applyFont="1" applyFill="1" applyBorder="1"/>
    <xf numFmtId="0" fontId="6" fillId="0" borderId="2" xfId="0" applyFont="1" applyFill="1" applyBorder="1" applyAlignment="1">
      <alignment horizontal="right"/>
    </xf>
    <xf numFmtId="0" fontId="56" fillId="0" borderId="0" xfId="0" applyFont="1" applyFill="1" applyBorder="1"/>
    <xf numFmtId="0" fontId="4" fillId="0" borderId="6" xfId="0" applyFont="1" applyFill="1" applyBorder="1"/>
    <xf numFmtId="0" fontId="8" fillId="0" borderId="0" xfId="0" applyFont="1" applyFill="1" applyBorder="1" applyAlignment="1">
      <alignment wrapText="1"/>
    </xf>
    <xf numFmtId="0" fontId="5" fillId="0" borderId="14" xfId="0" applyFont="1" applyFill="1" applyBorder="1" applyAlignment="1">
      <alignment horizontal="center"/>
    </xf>
    <xf numFmtId="164" fontId="4" fillId="0" borderId="7" xfId="1" applyNumberFormat="1" applyFont="1" applyFill="1" applyBorder="1" applyAlignment="1">
      <alignment horizontal="center"/>
    </xf>
    <xf numFmtId="164" fontId="4" fillId="0" borderId="6" xfId="1" applyNumberFormat="1" applyFont="1" applyFill="1" applyBorder="1"/>
    <xf numFmtId="164" fontId="4" fillId="0" borderId="0" xfId="1" applyNumberFormat="1" applyFont="1" applyFill="1" applyBorder="1"/>
    <xf numFmtId="164" fontId="4" fillId="0" borderId="8" xfId="1" applyNumberFormat="1" applyFont="1" applyFill="1" applyBorder="1"/>
    <xf numFmtId="164" fontId="4" fillId="0" borderId="9" xfId="1" applyNumberFormat="1" applyFont="1" applyFill="1" applyBorder="1"/>
    <xf numFmtId="164" fontId="4" fillId="0" borderId="10" xfId="1" applyNumberFormat="1" applyFont="1" applyFill="1" applyBorder="1"/>
    <xf numFmtId="0" fontId="5" fillId="0" borderId="15" xfId="0" applyFont="1" applyFill="1" applyBorder="1" applyAlignment="1">
      <alignment horizontal="center"/>
    </xf>
    <xf numFmtId="0" fontId="5" fillId="0" borderId="6" xfId="0" applyFont="1" applyFill="1" applyBorder="1" applyAlignment="1">
      <alignment horizontal="center"/>
    </xf>
    <xf numFmtId="0" fontId="5" fillId="0" borderId="0" xfId="0" applyFont="1" applyFill="1" applyBorder="1" applyAlignment="1">
      <alignment horizontal="center"/>
    </xf>
    <xf numFmtId="0" fontId="5" fillId="0" borderId="7" xfId="0" applyFont="1" applyFill="1" applyBorder="1" applyAlignment="1">
      <alignment horizontal="center"/>
    </xf>
    <xf numFmtId="164" fontId="4" fillId="0" borderId="8" xfId="0" applyNumberFormat="1" applyFont="1" applyFill="1" applyBorder="1"/>
    <xf numFmtId="164" fontId="4" fillId="0" borderId="9" xfId="0" applyNumberFormat="1" applyFont="1" applyFill="1" applyBorder="1"/>
    <xf numFmtId="0" fontId="56" fillId="0" borderId="25" xfId="0" applyFont="1" applyFill="1" applyBorder="1"/>
    <xf numFmtId="0" fontId="56" fillId="0" borderId="22" xfId="0" applyFont="1" applyFill="1" applyBorder="1" applyAlignment="1">
      <alignment horizontal="center"/>
    </xf>
    <xf numFmtId="0" fontId="4" fillId="0" borderId="25" xfId="0" applyFont="1" applyFill="1" applyBorder="1"/>
    <xf numFmtId="3" fontId="4" fillId="0" borderId="22" xfId="0" applyNumberFormat="1" applyFont="1" applyFill="1" applyBorder="1" applyAlignment="1">
      <alignment horizontal="center"/>
    </xf>
    <xf numFmtId="0" fontId="4" fillId="0" borderId="22" xfId="0" applyFont="1" applyFill="1" applyBorder="1" applyAlignment="1">
      <alignment horizontal="center"/>
    </xf>
    <xf numFmtId="0" fontId="4" fillId="0" borderId="22" xfId="0" applyFont="1" applyFill="1" applyBorder="1"/>
    <xf numFmtId="0" fontId="58" fillId="9" borderId="23" xfId="0" applyFont="1" applyFill="1" applyBorder="1" applyAlignment="1">
      <alignment horizontal="left"/>
    </xf>
    <xf numFmtId="0" fontId="4" fillId="9" borderId="1" xfId="0" applyFont="1" applyFill="1" applyBorder="1"/>
    <xf numFmtId="0" fontId="4" fillId="9" borderId="24" xfId="0" applyFont="1" applyFill="1" applyBorder="1"/>
    <xf numFmtId="0" fontId="29" fillId="0" borderId="0" xfId="0" applyFont="1" applyFill="1" applyBorder="1" applyAlignment="1">
      <alignment wrapText="1"/>
    </xf>
    <xf numFmtId="0" fontId="60" fillId="0" borderId="0" xfId="0" applyFont="1"/>
    <xf numFmtId="0" fontId="62" fillId="0" borderId="0" xfId="0" applyFont="1"/>
    <xf numFmtId="49" fontId="63" fillId="0" borderId="0" xfId="0" applyNumberFormat="1" applyFont="1" applyAlignment="1">
      <alignment horizontal="left" indent="1"/>
    </xf>
    <xf numFmtId="2" fontId="63" fillId="0" borderId="0" xfId="0" applyNumberFormat="1" applyFont="1" applyFill="1"/>
    <xf numFmtId="49" fontId="60" fillId="0" borderId="0" xfId="0" applyNumberFormat="1" applyFont="1" applyAlignment="1">
      <alignment horizontal="left" indent="1"/>
    </xf>
    <xf numFmtId="2" fontId="60" fillId="0" borderId="0" xfId="0" applyNumberFormat="1" applyFont="1"/>
    <xf numFmtId="49" fontId="64" fillId="0" borderId="0" xfId="0" applyNumberFormat="1" applyFont="1" applyFill="1" applyAlignment="1">
      <alignment horizontal="left" indent="1"/>
    </xf>
    <xf numFmtId="0" fontId="65" fillId="0" borderId="0" xfId="0" applyFont="1" applyFill="1"/>
    <xf numFmtId="2" fontId="65" fillId="0" borderId="0" xfId="0" applyNumberFormat="1" applyFont="1" applyFill="1"/>
    <xf numFmtId="0" fontId="60" fillId="0" borderId="0" xfId="0" applyFont="1" applyAlignment="1">
      <alignment horizontal="right"/>
    </xf>
    <xf numFmtId="3" fontId="8" fillId="0" borderId="0" xfId="0" applyNumberFormat="1" applyFont="1" applyAlignment="1"/>
    <xf numFmtId="3" fontId="4" fillId="0" borderId="0" xfId="0" applyNumberFormat="1" applyFont="1" applyFill="1" applyBorder="1" applyAlignment="1">
      <alignment horizontal="center"/>
    </xf>
    <xf numFmtId="0" fontId="10" fillId="0" borderId="0" xfId="0" applyNumberFormat="1" applyFont="1" applyFill="1" applyBorder="1" applyAlignment="1">
      <alignment horizontal="center"/>
    </xf>
    <xf numFmtId="3" fontId="4" fillId="0" borderId="8" xfId="0" applyNumberFormat="1" applyFont="1" applyBorder="1" applyAlignment="1">
      <alignment horizontal="right"/>
    </xf>
    <xf numFmtId="3" fontId="4" fillId="0" borderId="9" xfId="0" applyNumberFormat="1" applyFont="1" applyBorder="1" applyAlignment="1">
      <alignment horizontal="center"/>
    </xf>
    <xf numFmtId="164" fontId="4" fillId="0" borderId="6" xfId="1" applyNumberFormat="1" applyFont="1" applyBorder="1"/>
    <xf numFmtId="0" fontId="4" fillId="0" borderId="16" xfId="0" applyFont="1" applyBorder="1"/>
    <xf numFmtId="0" fontId="5" fillId="0" borderId="14" xfId="0" applyFont="1" applyBorder="1" applyAlignment="1">
      <alignment horizontal="center"/>
    </xf>
    <xf numFmtId="0" fontId="5" fillId="0" borderId="15" xfId="0" applyFont="1" applyBorder="1" applyAlignment="1">
      <alignment horizontal="center"/>
    </xf>
    <xf numFmtId="0" fontId="4" fillId="0" borderId="15" xfId="0" applyFont="1" applyBorder="1"/>
    <xf numFmtId="0" fontId="4" fillId="0" borderId="0" xfId="0" applyFont="1" applyBorder="1" applyAlignment="1">
      <alignment horizontal="center"/>
    </xf>
    <xf numFmtId="0" fontId="4" fillId="2" borderId="6" xfId="0" applyFont="1" applyFill="1" applyBorder="1" applyAlignment="1">
      <alignment horizontal="center"/>
    </xf>
    <xf numFmtId="0" fontId="4" fillId="0" borderId="7" xfId="0" applyFont="1" applyBorder="1" applyAlignment="1">
      <alignment horizontal="center"/>
    </xf>
    <xf numFmtId="0" fontId="5" fillId="0" borderId="6" xfId="0" applyFont="1" applyBorder="1" applyAlignment="1">
      <alignment horizontal="center"/>
    </xf>
    <xf numFmtId="0" fontId="5" fillId="0" borderId="0" xfId="0" applyFont="1" applyBorder="1" applyAlignment="1">
      <alignment horizontal="center"/>
    </xf>
    <xf numFmtId="0" fontId="5" fillId="0" borderId="7" xfId="0" applyFont="1" applyBorder="1" applyAlignment="1">
      <alignment horizontal="center"/>
    </xf>
    <xf numFmtId="0" fontId="4" fillId="0" borderId="7" xfId="0" applyFont="1" applyBorder="1"/>
    <xf numFmtId="0" fontId="4" fillId="0" borderId="6" xfId="0" applyFont="1" applyBorder="1"/>
    <xf numFmtId="164" fontId="4" fillId="0" borderId="7" xfId="1" applyNumberFormat="1" applyFont="1" applyBorder="1" applyAlignment="1">
      <alignment horizontal="center"/>
    </xf>
    <xf numFmtId="0" fontId="4" fillId="0" borderId="6" xfId="0" applyFont="1" applyBorder="1" applyAlignment="1">
      <alignment horizontal="center"/>
    </xf>
    <xf numFmtId="0" fontId="4" fillId="0" borderId="0" xfId="0" applyFont="1" applyBorder="1"/>
    <xf numFmtId="164" fontId="4" fillId="0" borderId="7" xfId="1" applyNumberFormat="1" applyFont="1" applyBorder="1"/>
    <xf numFmtId="0" fontId="4" fillId="0" borderId="6" xfId="0" applyFont="1" applyFill="1" applyBorder="1" applyAlignment="1">
      <alignment horizontal="right"/>
    </xf>
    <xf numFmtId="176" fontId="4" fillId="0" borderId="6" xfId="0" applyNumberFormat="1" applyFont="1" applyBorder="1"/>
    <xf numFmtId="166" fontId="4" fillId="0" borderId="0" xfId="0" applyNumberFormat="1" applyFont="1" applyBorder="1"/>
    <xf numFmtId="164" fontId="4" fillId="2" borderId="6" xfId="1" applyNumberFormat="1" applyFont="1" applyFill="1" applyBorder="1"/>
    <xf numFmtId="164" fontId="4" fillId="0" borderId="0" xfId="1" applyNumberFormat="1" applyFont="1" applyBorder="1"/>
    <xf numFmtId="0" fontId="4" fillId="0" borderId="7" xfId="0" applyFont="1" applyFill="1" applyBorder="1"/>
    <xf numFmtId="0" fontId="4" fillId="0" borderId="8" xfId="0" applyFont="1" applyBorder="1"/>
    <xf numFmtId="0" fontId="4" fillId="0" borderId="9" xfId="0" applyFont="1" applyBorder="1" applyAlignment="1">
      <alignment horizontal="center"/>
    </xf>
    <xf numFmtId="164" fontId="4" fillId="0" borderId="8" xfId="1" applyNumberFormat="1" applyFont="1" applyBorder="1"/>
    <xf numFmtId="164" fontId="4" fillId="0" borderId="9" xfId="1" applyNumberFormat="1" applyFont="1" applyBorder="1"/>
    <xf numFmtId="164" fontId="4" fillId="0" borderId="10" xfId="1" applyNumberFormat="1" applyFont="1" applyBorder="1"/>
    <xf numFmtId="0" fontId="4" fillId="0" borderId="10" xfId="0" applyFont="1" applyBorder="1"/>
    <xf numFmtId="0" fontId="5" fillId="0" borderId="17" xfId="0" applyFont="1" applyBorder="1" applyAlignment="1">
      <alignment horizontal="center"/>
    </xf>
    <xf numFmtId="164" fontId="5" fillId="0" borderId="15" xfId="1" applyNumberFormat="1" applyFont="1" applyBorder="1" applyAlignment="1">
      <alignment horizontal="center"/>
    </xf>
    <xf numFmtId="0" fontId="5" fillId="0" borderId="17" xfId="0" applyFont="1" applyFill="1" applyBorder="1" applyAlignment="1">
      <alignment horizontal="center"/>
    </xf>
    <xf numFmtId="0" fontId="4" fillId="0" borderId="18" xfId="0" applyFont="1" applyBorder="1" applyAlignment="1">
      <alignment horizontal="center"/>
    </xf>
    <xf numFmtId="164" fontId="4" fillId="0" borderId="0" xfId="0" applyNumberFormat="1" applyFont="1" applyBorder="1"/>
    <xf numFmtId="164" fontId="4" fillId="0" borderId="6" xfId="0" applyNumberFormat="1" applyFont="1" applyBorder="1"/>
    <xf numFmtId="167" fontId="4" fillId="0" borderId="18" xfId="2" applyNumberFormat="1" applyFont="1" applyBorder="1"/>
    <xf numFmtId="167" fontId="4" fillId="0" borderId="7" xfId="0" applyNumberFormat="1" applyFont="1" applyBorder="1"/>
    <xf numFmtId="167" fontId="4" fillId="0" borderId="0" xfId="0" applyNumberFormat="1" applyFont="1" applyBorder="1"/>
    <xf numFmtId="164" fontId="4" fillId="0" borderId="0" xfId="0" applyNumberFormat="1" applyFont="1"/>
    <xf numFmtId="167" fontId="4" fillId="0" borderId="0" xfId="0" applyNumberFormat="1" applyFont="1"/>
    <xf numFmtId="167" fontId="4" fillId="0" borderId="18" xfId="2" applyNumberFormat="1" applyFont="1" applyFill="1" applyBorder="1"/>
    <xf numFmtId="164" fontId="5" fillId="0" borderId="0" xfId="0" applyNumberFormat="1" applyFont="1" applyBorder="1"/>
    <xf numFmtId="164" fontId="5" fillId="0" borderId="7" xfId="1" applyNumberFormat="1" applyFont="1" applyBorder="1"/>
    <xf numFmtId="164" fontId="5" fillId="0" borderId="0" xfId="0" applyNumberFormat="1" applyFont="1" applyFill="1" applyBorder="1"/>
    <xf numFmtId="164" fontId="5" fillId="0" borderId="7" xfId="1" applyNumberFormat="1" applyFont="1" applyFill="1" applyBorder="1"/>
    <xf numFmtId="164" fontId="5" fillId="0" borderId="0" xfId="1" applyNumberFormat="1" applyFont="1" applyFill="1" applyBorder="1"/>
    <xf numFmtId="164" fontId="5" fillId="0" borderId="8" xfId="0" applyNumberFormat="1" applyFont="1" applyBorder="1"/>
    <xf numFmtId="164" fontId="5" fillId="0" borderId="19" xfId="0" applyNumberFormat="1" applyFont="1" applyBorder="1"/>
    <xf numFmtId="164" fontId="5" fillId="0" borderId="9" xfId="0" applyNumberFormat="1" applyFont="1" applyBorder="1"/>
    <xf numFmtId="164" fontId="5" fillId="0" borderId="10" xfId="1" applyNumberFormat="1" applyFont="1" applyBorder="1"/>
    <xf numFmtId="164" fontId="5" fillId="0" borderId="9" xfId="0" applyNumberFormat="1" applyFont="1" applyFill="1" applyBorder="1"/>
    <xf numFmtId="164" fontId="5" fillId="0" borderId="10" xfId="1" applyNumberFormat="1" applyFont="1" applyFill="1" applyBorder="1"/>
    <xf numFmtId="164" fontId="5" fillId="0" borderId="9" xfId="1" applyNumberFormat="1" applyFont="1" applyFill="1" applyBorder="1"/>
    <xf numFmtId="167" fontId="4" fillId="0" borderId="19" xfId="2" applyNumberFormat="1" applyFont="1" applyBorder="1"/>
    <xf numFmtId="167" fontId="4" fillId="0" borderId="9" xfId="0" applyNumberFormat="1" applyFont="1" applyBorder="1"/>
    <xf numFmtId="176" fontId="4" fillId="0" borderId="6" xfId="0" applyNumberFormat="1" applyFont="1" applyFill="1" applyBorder="1"/>
    <xf numFmtId="176" fontId="4" fillId="0" borderId="6" xfId="0" applyNumberFormat="1" applyFont="1" applyFill="1" applyBorder="1" applyAlignment="1">
      <alignment horizontal="right"/>
    </xf>
    <xf numFmtId="43" fontId="4" fillId="0" borderId="0" xfId="1" applyFont="1" applyBorder="1"/>
    <xf numFmtId="167" fontId="4" fillId="0" borderId="0" xfId="0" applyNumberFormat="1" applyFont="1" applyFill="1"/>
    <xf numFmtId="173" fontId="4" fillId="0" borderId="6" xfId="0" applyNumberFormat="1" applyFont="1" applyBorder="1"/>
    <xf numFmtId="3" fontId="8" fillId="2" borderId="0" xfId="0" applyNumberFormat="1" applyFont="1" applyFill="1" applyAlignment="1"/>
    <xf numFmtId="3" fontId="8" fillId="0" borderId="1" xfId="0" applyNumberFormat="1" applyFont="1" applyFill="1" applyBorder="1" applyAlignment="1"/>
    <xf numFmtId="43" fontId="6" fillId="0" borderId="0" xfId="1" applyFont="1" applyAlignment="1"/>
    <xf numFmtId="43" fontId="6" fillId="0" borderId="0" xfId="1" applyFont="1" applyFill="1"/>
    <xf numFmtId="3" fontId="6" fillId="0" borderId="0" xfId="0" applyNumberFormat="1" applyFont="1" applyFill="1"/>
    <xf numFmtId="164" fontId="8" fillId="0" borderId="0" xfId="0" applyNumberFormat="1" applyFont="1" applyFill="1"/>
    <xf numFmtId="3" fontId="8" fillId="0" borderId="0" xfId="0" applyNumberFormat="1" applyFont="1" applyFill="1"/>
    <xf numFmtId="0" fontId="5" fillId="0" borderId="0" xfId="0" applyFont="1" applyFill="1"/>
    <xf numFmtId="0" fontId="30" fillId="0" borderId="0" xfId="0" applyFont="1" applyFill="1" applyBorder="1" applyAlignment="1">
      <alignment horizontal="center"/>
    </xf>
    <xf numFmtId="3" fontId="4" fillId="0" borderId="3" xfId="0" applyNumberFormat="1" applyFont="1" applyFill="1" applyBorder="1" applyAlignment="1">
      <alignment horizontal="center"/>
    </xf>
    <xf numFmtId="177" fontId="13" fillId="0" borderId="0" xfId="0" applyNumberFormat="1" applyFont="1" applyFill="1"/>
    <xf numFmtId="0" fontId="5" fillId="0" borderId="0" xfId="0" applyFont="1" applyFill="1" applyAlignment="1">
      <alignment horizontal="center"/>
    </xf>
    <xf numFmtId="0" fontId="16" fillId="0" borderId="0" xfId="0" applyFont="1" applyAlignment="1">
      <alignment horizontal="center"/>
    </xf>
    <xf numFmtId="0" fontId="39" fillId="0" borderId="0" xfId="0" applyFont="1" applyAlignment="1">
      <alignment horizontal="center"/>
    </xf>
    <xf numFmtId="0" fontId="5" fillId="0" borderId="0" xfId="0" applyFont="1" applyAlignment="1">
      <alignment horizontal="center"/>
    </xf>
    <xf numFmtId="0" fontId="43" fillId="5" borderId="16" xfId="0" applyFont="1" applyFill="1" applyBorder="1" applyAlignment="1">
      <alignment horizontal="center"/>
    </xf>
    <xf numFmtId="0" fontId="43" fillId="5" borderId="14" xfId="0" applyFont="1" applyFill="1" applyBorder="1" applyAlignment="1">
      <alignment horizontal="center"/>
    </xf>
    <xf numFmtId="0" fontId="26" fillId="5" borderId="14" xfId="0" applyFont="1" applyFill="1" applyBorder="1" applyAlignment="1">
      <alignment horizontal="center" wrapText="1"/>
    </xf>
    <xf numFmtId="0" fontId="26" fillId="0" borderId="0" xfId="0" applyFont="1" applyFill="1" applyBorder="1" applyAlignment="1">
      <alignment horizontal="center" wrapText="1"/>
    </xf>
    <xf numFmtId="0" fontId="27" fillId="0" borderId="0" xfId="0" applyFont="1" applyFill="1" applyBorder="1" applyAlignment="1">
      <alignment horizontal="center" wrapText="1"/>
    </xf>
    <xf numFmtId="0" fontId="30" fillId="0" borderId="0" xfId="0" applyFont="1" applyFill="1" applyBorder="1" applyAlignment="1">
      <alignment horizontal="center" wrapText="1"/>
    </xf>
    <xf numFmtId="0" fontId="27" fillId="0" borderId="7" xfId="0" applyFont="1" applyFill="1" applyBorder="1" applyAlignment="1">
      <alignment horizontal="center" wrapText="1"/>
    </xf>
    <xf numFmtId="0" fontId="4" fillId="0" borderId="6" xfId="0" applyFont="1" applyFill="1" applyBorder="1" applyAlignment="1">
      <alignment horizont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5" fillId="0" borderId="16" xfId="0" applyFont="1" applyBorder="1" applyAlignment="1">
      <alignment horizontal="center"/>
    </xf>
    <xf numFmtId="0" fontId="4" fillId="0" borderId="14" xfId="0" applyFont="1" applyBorder="1" applyAlignment="1">
      <alignment horizontal="center"/>
    </xf>
    <xf numFmtId="0" fontId="5" fillId="0" borderId="16" xfId="0" applyFont="1" applyFill="1" applyBorder="1" applyAlignment="1">
      <alignment horizontal="center"/>
    </xf>
    <xf numFmtId="0" fontId="6" fillId="6" borderId="9" xfId="0" applyFont="1" applyFill="1" applyBorder="1" applyAlignment="1"/>
    <xf numFmtId="0" fontId="6" fillId="0" borderId="0" xfId="0" applyFont="1" applyFill="1" applyBorder="1" applyAlignment="1"/>
    <xf numFmtId="0" fontId="66" fillId="4" borderId="0" xfId="0" applyFont="1" applyFill="1" applyBorder="1"/>
    <xf numFmtId="0" fontId="66" fillId="4" borderId="0" xfId="0" applyFont="1" applyFill="1" applyBorder="1" applyAlignment="1">
      <alignment horizontal="center" wrapText="1"/>
    </xf>
    <xf numFmtId="0" fontId="66" fillId="4" borderId="0" xfId="0" applyFont="1" applyFill="1"/>
    <xf numFmtId="3" fontId="8" fillId="0" borderId="1" xfId="0" applyNumberFormat="1" applyFont="1" applyBorder="1" applyAlignment="1"/>
    <xf numFmtId="3" fontId="8" fillId="0" borderId="1" xfId="0" applyNumberFormat="1" applyFont="1" applyBorder="1" applyAlignment="1">
      <alignment horizontal="center"/>
    </xf>
    <xf numFmtId="3" fontId="8" fillId="0" borderId="0" xfId="0" applyNumberFormat="1" applyFont="1" applyFill="1" applyAlignment="1">
      <alignment horizontal="center"/>
    </xf>
    <xf numFmtId="3" fontId="8" fillId="0" borderId="3" xfId="0" applyNumberFormat="1" applyFont="1" applyBorder="1" applyAlignment="1"/>
    <xf numFmtId="3" fontId="8" fillId="2" borderId="3" xfId="0" applyNumberFormat="1" applyFont="1" applyFill="1" applyBorder="1" applyAlignment="1"/>
    <xf numFmtId="3" fontId="8" fillId="2" borderId="0" xfId="0" applyNumberFormat="1" applyFont="1" applyFill="1" applyBorder="1" applyAlignment="1"/>
    <xf numFmtId="174" fontId="8" fillId="0" borderId="0" xfId="5" applyNumberFormat="1" applyFont="1" applyAlignment="1"/>
    <xf numFmtId="168" fontId="8" fillId="0" borderId="0" xfId="0" applyNumberFormat="1" applyFont="1" applyAlignment="1">
      <alignment horizontal="center"/>
    </xf>
    <xf numFmtId="174" fontId="8" fillId="0" borderId="0" xfId="5" applyNumberFormat="1" applyFont="1" applyBorder="1" applyAlignment="1"/>
    <xf numFmtId="0" fontId="67" fillId="0" borderId="0" xfId="0" applyFont="1" applyAlignment="1">
      <alignment horizontal="left"/>
    </xf>
    <xf numFmtId="0" fontId="67" fillId="0" borderId="0" xfId="0" applyFont="1"/>
    <xf numFmtId="0" fontId="6" fillId="0" borderId="1" xfId="0" applyFont="1" applyFill="1" applyBorder="1"/>
    <xf numFmtId="0" fontId="6" fillId="0" borderId="1" xfId="0" applyFont="1" applyBorder="1" applyAlignment="1">
      <alignment horizontal="left"/>
    </xf>
    <xf numFmtId="0" fontId="6" fillId="0" borderId="1" xfId="0" applyFont="1" applyBorder="1" applyAlignment="1">
      <alignment horizontal="center"/>
    </xf>
    <xf numFmtId="0" fontId="6" fillId="0" borderId="0" xfId="0" applyFont="1" applyBorder="1"/>
    <xf numFmtId="0" fontId="66" fillId="4" borderId="0" xfId="0" applyFont="1" applyFill="1" applyAlignment="1"/>
    <xf numFmtId="3" fontId="8" fillId="0" borderId="1" xfId="0" applyNumberFormat="1" applyFont="1" applyFill="1" applyBorder="1" applyAlignment="1">
      <alignment horizontal="center"/>
    </xf>
    <xf numFmtId="3" fontId="8" fillId="0" borderId="2" xfId="0" applyNumberFormat="1" applyFont="1" applyBorder="1" applyAlignment="1">
      <alignment horizontal="center"/>
    </xf>
    <xf numFmtId="165" fontId="8" fillId="0" borderId="3" xfId="3" applyFont="1" applyFill="1" applyBorder="1" applyAlignment="1">
      <alignment vertical="center"/>
    </xf>
    <xf numFmtId="3" fontId="8" fillId="2" borderId="3" xfId="0" applyNumberFormat="1" applyFont="1" applyFill="1" applyBorder="1" applyAlignment="1">
      <alignment horizontal="right"/>
    </xf>
    <xf numFmtId="3" fontId="8" fillId="0" borderId="3" xfId="0" applyNumberFormat="1" applyFont="1" applyFill="1" applyBorder="1" applyAlignment="1">
      <alignment horizontal="center"/>
    </xf>
    <xf numFmtId="9" fontId="8" fillId="0" borderId="0" xfId="0" applyNumberFormat="1" applyFont="1" applyAlignment="1"/>
    <xf numFmtId="3" fontId="8" fillId="0" borderId="0" xfId="0" applyNumberFormat="1" applyFont="1" applyAlignment="1">
      <alignment horizontal="left"/>
    </xf>
    <xf numFmtId="166" fontId="8" fillId="0" borderId="0" xfId="0" applyNumberFormat="1" applyFont="1" applyAlignment="1"/>
    <xf numFmtId="3" fontId="8" fillId="0" borderId="0" xfId="0" quotePrefix="1" applyNumberFormat="1" applyFont="1" applyAlignment="1">
      <alignment horizontal="right"/>
    </xf>
    <xf numFmtId="3" fontId="8" fillId="0" borderId="3" xfId="0" applyNumberFormat="1" applyFont="1" applyBorder="1" applyAlignment="1">
      <alignment horizontal="right"/>
    </xf>
    <xf numFmtId="166" fontId="8" fillId="0" borderId="3" xfId="0" applyNumberFormat="1" applyFont="1" applyBorder="1" applyAlignment="1"/>
    <xf numFmtId="169" fontId="8" fillId="0" borderId="0" xfId="0" applyNumberFormat="1" applyFont="1" applyAlignment="1">
      <alignment horizontal="center"/>
    </xf>
    <xf numFmtId="168" fontId="8" fillId="0" borderId="0" xfId="0" applyNumberFormat="1" applyFont="1" applyAlignment="1">
      <alignment horizontal="left"/>
    </xf>
    <xf numFmtId="169" fontId="8" fillId="0" borderId="0" xfId="0" applyNumberFormat="1" applyFont="1" applyAlignment="1"/>
    <xf numFmtId="174" fontId="8" fillId="0" borderId="0" xfId="5" applyNumberFormat="1" applyFont="1" applyFill="1" applyAlignment="1">
      <alignment horizontal="right"/>
    </xf>
    <xf numFmtId="0" fontId="66" fillId="0" borderId="0" xfId="0" applyFont="1" applyFill="1"/>
    <xf numFmtId="3" fontId="16" fillId="0" borderId="4" xfId="0" applyNumberFormat="1" applyFont="1" applyBorder="1" applyAlignment="1">
      <alignment horizontal="center"/>
    </xf>
    <xf numFmtId="3" fontId="16" fillId="0" borderId="0" xfId="0" applyNumberFormat="1" applyFont="1" applyBorder="1"/>
    <xf numFmtId="3" fontId="8" fillId="0" borderId="0" xfId="0" applyNumberFormat="1" applyFont="1" applyFill="1" applyBorder="1"/>
    <xf numFmtId="3" fontId="8" fillId="2" borderId="3" xfId="0" applyNumberFormat="1" applyFont="1" applyFill="1" applyBorder="1"/>
    <xf numFmtId="10" fontId="8" fillId="0" borderId="0" xfId="5" applyNumberFormat="1" applyFont="1" applyFill="1" applyBorder="1"/>
    <xf numFmtId="3" fontId="16" fillId="0" borderId="3" xfId="0" applyNumberFormat="1" applyFont="1" applyBorder="1" applyAlignment="1">
      <alignment horizontal="center"/>
    </xf>
    <xf numFmtId="3" fontId="8" fillId="0" borderId="3" xfId="0" applyNumberFormat="1" applyFont="1" applyFill="1" applyBorder="1"/>
    <xf numFmtId="164" fontId="8" fillId="2" borderId="0" xfId="1" applyNumberFormat="1" applyFont="1" applyFill="1" applyAlignment="1"/>
    <xf numFmtId="3" fontId="8" fillId="3" borderId="0" xfId="0" applyNumberFormat="1" applyFont="1" applyFill="1" applyAlignment="1">
      <alignment horizontal="center"/>
    </xf>
    <xf numFmtId="164" fontId="4" fillId="0" borderId="0" xfId="1" applyNumberFormat="1" applyFont="1"/>
    <xf numFmtId="0" fontId="4" fillId="0" borderId="0" xfId="0" applyFont="1" applyAlignment="1">
      <alignment horizontal="left"/>
    </xf>
    <xf numFmtId="37" fontId="4" fillId="0" borderId="0" xfId="0" applyNumberFormat="1" applyFont="1"/>
    <xf numFmtId="0" fontId="4" fillId="0" borderId="0" xfId="0" applyFont="1" applyFill="1" applyAlignment="1">
      <alignment horizontal="left"/>
    </xf>
    <xf numFmtId="0" fontId="4" fillId="2" borderId="0" xfId="0" applyFont="1" applyFill="1"/>
    <xf numFmtId="37" fontId="4" fillId="0" borderId="0" xfId="0" applyNumberFormat="1" applyFont="1" applyFill="1"/>
    <xf numFmtId="164" fontId="4" fillId="0" borderId="0" xfId="1" applyNumberFormat="1" applyFont="1" applyFill="1" applyAlignment="1">
      <alignment horizontal="right"/>
    </xf>
    <xf numFmtId="164" fontId="4" fillId="2" borderId="0" xfId="1" applyNumberFormat="1" applyFont="1" applyFill="1" applyAlignment="1">
      <alignment horizontal="right"/>
    </xf>
    <xf numFmtId="164" fontId="4" fillId="2" borderId="0" xfId="1" applyNumberFormat="1" applyFont="1" applyFill="1"/>
    <xf numFmtId="164" fontId="4" fillId="0" borderId="0" xfId="1" applyNumberFormat="1" applyFont="1" applyAlignment="1">
      <alignment horizontal="right"/>
    </xf>
    <xf numFmtId="164" fontId="5" fillId="0" borderId="0" xfId="1" applyNumberFormat="1" applyFont="1" applyFill="1" applyAlignment="1">
      <alignment horizontal="center"/>
    </xf>
    <xf numFmtId="164" fontId="13" fillId="0" borderId="0" xfId="1" applyNumberFormat="1" applyFont="1" applyFill="1" applyAlignment="1">
      <alignment horizontal="center"/>
    </xf>
    <xf numFmtId="164" fontId="5" fillId="0" borderId="0" xfId="1" applyNumberFormat="1" applyFont="1" applyFill="1" applyAlignment="1">
      <alignment horizontal="right"/>
    </xf>
    <xf numFmtId="0" fontId="4" fillId="2" borderId="0" xfId="0" applyFont="1" applyFill="1" applyAlignment="1">
      <alignment horizontal="left" wrapText="1"/>
    </xf>
    <xf numFmtId="0" fontId="4" fillId="0" borderId="0" xfId="0" applyFont="1" applyAlignment="1">
      <alignment horizontal="left" wrapText="1"/>
    </xf>
    <xf numFmtId="164" fontId="4" fillId="2" borderId="0" xfId="1" applyNumberFormat="1" applyFont="1" applyFill="1" applyAlignment="1">
      <alignment horizontal="right" wrapText="1"/>
    </xf>
    <xf numFmtId="164" fontId="4" fillId="0" borderId="0" xfId="1" applyNumberFormat="1" applyFont="1" applyAlignment="1">
      <alignment horizontal="right" wrapText="1"/>
    </xf>
    <xf numFmtId="173" fontId="4" fillId="2" borderId="0" xfId="0" applyNumberFormat="1" applyFont="1" applyFill="1" applyAlignment="1">
      <alignment horizontal="center" wrapText="1"/>
    </xf>
    <xf numFmtId="37" fontId="4" fillId="0" borderId="0" xfId="0" applyNumberFormat="1" applyFont="1" applyAlignment="1">
      <alignment horizontal="right" wrapText="1"/>
    </xf>
    <xf numFmtId="0" fontId="5" fillId="0" borderId="0" xfId="0" applyNumberFormat="1" applyFont="1" applyFill="1" applyBorder="1" applyAlignment="1">
      <alignment horizontal="center"/>
    </xf>
    <xf numFmtId="0" fontId="4" fillId="0" borderId="0" xfId="0" applyFont="1" applyAlignment="1">
      <alignment horizontal="left" vertical="center" wrapText="1"/>
    </xf>
    <xf numFmtId="0" fontId="4" fillId="0" borderId="0" xfId="0" applyFont="1" applyAlignment="1">
      <alignment horizontal="right" wrapText="1"/>
    </xf>
    <xf numFmtId="0" fontId="4" fillId="2" borderId="0" xfId="0" applyFont="1" applyFill="1" applyAlignment="1">
      <alignment horizontal="left" vertical="center" wrapText="1"/>
    </xf>
    <xf numFmtId="0" fontId="4" fillId="0" borderId="0" xfId="0" applyNumberFormat="1" applyFont="1" applyFill="1" applyBorder="1" applyAlignment="1">
      <alignment horizontal="left"/>
    </xf>
    <xf numFmtId="164" fontId="4" fillId="0" borderId="20" xfId="1" applyNumberFormat="1" applyFont="1" applyBorder="1" applyAlignment="1">
      <alignment horizontal="right"/>
    </xf>
    <xf numFmtId="41" fontId="4" fillId="0" borderId="0" xfId="0" applyNumberFormat="1" applyFont="1" applyFill="1" applyBorder="1" applyAlignment="1">
      <alignment horizontal="right"/>
    </xf>
    <xf numFmtId="37" fontId="4" fillId="0" borderId="0" xfId="0" applyNumberFormat="1" applyFont="1" applyFill="1" applyAlignment="1">
      <alignment horizontal="right" wrapText="1"/>
    </xf>
    <xf numFmtId="164" fontId="4" fillId="0" borderId="0" xfId="1" applyNumberFormat="1" applyFont="1" applyAlignment="1"/>
    <xf numFmtId="0" fontId="4" fillId="0" borderId="0" xfId="0" applyFont="1" applyAlignment="1">
      <alignment horizontal="center"/>
    </xf>
    <xf numFmtId="0" fontId="4" fillId="0" borderId="0" xfId="0" applyFont="1" applyFill="1" applyAlignment="1"/>
    <xf numFmtId="0" fontId="4" fillId="0" borderId="0" xfId="0" applyFont="1" applyAlignment="1"/>
    <xf numFmtId="164" fontId="4" fillId="2" borderId="0" xfId="1" applyNumberFormat="1" applyFont="1" applyFill="1" applyBorder="1" applyAlignment="1">
      <alignment wrapText="1"/>
    </xf>
    <xf numFmtId="164" fontId="4" fillId="0" borderId="0" xfId="1" applyNumberFormat="1" applyFont="1" applyFill="1" applyBorder="1" applyAlignment="1">
      <alignment wrapText="1"/>
    </xf>
    <xf numFmtId="0" fontId="4" fillId="0" borderId="0" xfId="0" applyFont="1" applyAlignment="1">
      <alignment horizontal="left" vertical="center"/>
    </xf>
    <xf numFmtId="164" fontId="4" fillId="0" borderId="0" xfId="1" applyNumberFormat="1" applyFont="1" applyAlignment="1">
      <alignment vertical="center" wrapText="1"/>
    </xf>
    <xf numFmtId="0" fontId="4" fillId="0" borderId="0" xfId="0" applyFont="1" applyAlignment="1">
      <alignment vertical="top"/>
    </xf>
    <xf numFmtId="0" fontId="4" fillId="0" borderId="0" xfId="0" applyFont="1" applyAlignment="1">
      <alignment wrapText="1"/>
    </xf>
    <xf numFmtId="164" fontId="4" fillId="2" borderId="0" xfId="1" applyNumberFormat="1" applyFont="1" applyFill="1" applyAlignment="1"/>
    <xf numFmtId="164" fontId="4" fillId="2" borderId="0" xfId="1" applyNumberFormat="1" applyFont="1" applyFill="1" applyBorder="1" applyAlignment="1"/>
    <xf numFmtId="164" fontId="4" fillId="0" borderId="0" xfId="1" applyNumberFormat="1" applyFont="1" applyFill="1" applyAlignment="1"/>
    <xf numFmtId="164" fontId="4" fillId="0" borderId="0" xfId="1" applyNumberFormat="1" applyFont="1" applyFill="1" applyBorder="1" applyAlignment="1"/>
    <xf numFmtId="0" fontId="4" fillId="0" borderId="0" xfId="0" applyFont="1" applyFill="1" applyAlignment="1">
      <alignment vertical="top"/>
    </xf>
    <xf numFmtId="0" fontId="4" fillId="0" borderId="0" xfId="0" applyFont="1" applyAlignment="1">
      <alignment vertical="center" wrapText="1"/>
    </xf>
    <xf numFmtId="0" fontId="4" fillId="0" borderId="0" xfId="0" applyFont="1" applyFill="1" applyAlignment="1">
      <alignment vertical="center" wrapText="1"/>
    </xf>
    <xf numFmtId="164" fontId="4" fillId="0" borderId="0" xfId="1" applyNumberFormat="1" applyFont="1" applyBorder="1" applyAlignment="1"/>
    <xf numFmtId="165" fontId="8" fillId="0" borderId="3" xfId="3" applyFont="1" applyBorder="1" applyAlignment="1">
      <alignment vertical="center"/>
    </xf>
    <xf numFmtId="9" fontId="8" fillId="0" borderId="0" xfId="0" applyNumberFormat="1" applyFont="1" applyFill="1" applyAlignment="1"/>
    <xf numFmtId="166" fontId="8" fillId="0" borderId="0" xfId="0" applyNumberFormat="1" applyFont="1" applyFill="1" applyAlignment="1"/>
    <xf numFmtId="164" fontId="8" fillId="0" borderId="0" xfId="1" applyNumberFormat="1" applyFont="1" applyFill="1" applyAlignment="1"/>
    <xf numFmtId="0" fontId="33" fillId="0" borderId="0" xfId="0" applyFont="1" applyAlignment="1">
      <alignment horizontal="right"/>
    </xf>
    <xf numFmtId="0" fontId="4" fillId="0" borderId="9" xfId="0" applyFont="1" applyBorder="1"/>
    <xf numFmtId="0" fontId="4" fillId="0" borderId="9" xfId="0" applyFont="1" applyFill="1" applyBorder="1"/>
    <xf numFmtId="0" fontId="4" fillId="0" borderId="0" xfId="0" applyFont="1" applyFill="1" applyBorder="1" applyAlignment="1">
      <alignment horizontal="right"/>
    </xf>
    <xf numFmtId="0" fontId="4" fillId="0" borderId="8" xfId="0" applyFont="1" applyFill="1" applyBorder="1"/>
    <xf numFmtId="2" fontId="4" fillId="0" borderId="0" xfId="0" applyNumberFormat="1" applyFont="1" applyFill="1" applyBorder="1" applyAlignment="1">
      <alignment horizontal="center"/>
    </xf>
    <xf numFmtId="5" fontId="4" fillId="0" borderId="0" xfId="0" applyNumberFormat="1" applyFont="1"/>
    <xf numFmtId="0" fontId="68" fillId="0" borderId="0" xfId="0" applyFont="1"/>
    <xf numFmtId="0" fontId="33" fillId="0" borderId="0" xfId="0" applyFont="1"/>
    <xf numFmtId="173" fontId="4" fillId="0" borderId="0" xfId="5" applyNumberFormat="1" applyFont="1"/>
    <xf numFmtId="43" fontId="4" fillId="0" borderId="0" xfId="0" applyNumberFormat="1" applyFont="1"/>
    <xf numFmtId="0" fontId="4" fillId="6" borderId="0" xfId="0" applyFont="1" applyFill="1"/>
    <xf numFmtId="0" fontId="56" fillId="0" borderId="0" xfId="0" applyFont="1" applyFill="1" applyBorder="1" applyAlignment="1">
      <alignment horizontal="center"/>
    </xf>
    <xf numFmtId="3" fontId="56" fillId="0" borderId="0" xfId="0" applyNumberFormat="1" applyFont="1" applyFill="1" applyBorder="1" applyAlignment="1">
      <alignment horizontal="center"/>
    </xf>
    <xf numFmtId="0" fontId="4" fillId="0" borderId="26" xfId="0" applyFont="1" applyFill="1" applyBorder="1"/>
    <xf numFmtId="0" fontId="4" fillId="0" borderId="3" xfId="0" applyFont="1" applyFill="1" applyBorder="1"/>
    <xf numFmtId="0" fontId="4" fillId="0" borderId="27" xfId="0" applyFont="1" applyFill="1" applyBorder="1"/>
    <xf numFmtId="0" fontId="59" fillId="0" borderId="0" xfId="0" applyFont="1" applyAlignment="1"/>
    <xf numFmtId="0" fontId="61" fillId="0" borderId="0" xfId="0" applyFont="1" applyAlignment="1"/>
    <xf numFmtId="0" fontId="26" fillId="5" borderId="14" xfId="0" applyFont="1" applyFill="1" applyBorder="1" applyAlignment="1">
      <alignment horizontal="center" wrapText="1"/>
    </xf>
    <xf numFmtId="0" fontId="26" fillId="0" borderId="0" xfId="0" applyFont="1" applyFill="1" applyBorder="1" applyAlignment="1">
      <alignment horizontal="center" wrapText="1"/>
    </xf>
    <xf numFmtId="0" fontId="43" fillId="0" borderId="0" xfId="0" applyFont="1" applyFill="1" applyBorder="1" applyAlignment="1">
      <alignment horizontal="center"/>
    </xf>
    <xf numFmtId="0" fontId="43" fillId="0" borderId="6" xfId="0" applyFont="1" applyFill="1" applyBorder="1" applyAlignment="1">
      <alignment horizontal="center"/>
    </xf>
    <xf numFmtId="0" fontId="43" fillId="0" borderId="7" xfId="0" applyFont="1" applyFill="1" applyBorder="1" applyAlignment="1">
      <alignment horizontal="center"/>
    </xf>
    <xf numFmtId="0" fontId="32" fillId="0" borderId="0" xfId="0" applyFont="1" applyFill="1" applyBorder="1" applyAlignment="1">
      <alignment horizontal="center" wrapText="1"/>
    </xf>
    <xf numFmtId="0" fontId="32" fillId="0" borderId="7" xfId="0" applyFont="1" applyFill="1" applyBorder="1" applyAlignment="1">
      <alignment horizontal="center" wrapText="1"/>
    </xf>
    <xf numFmtId="0" fontId="27" fillId="0" borderId="7" xfId="0" applyNumberFormat="1" applyFont="1" applyFill="1" applyBorder="1" applyAlignment="1">
      <alignment horizontal="left" wrapText="1"/>
    </xf>
    <xf numFmtId="164" fontId="27" fillId="0" borderId="9" xfId="0" applyNumberFormat="1" applyFont="1" applyBorder="1"/>
    <xf numFmtId="0" fontId="26" fillId="5" borderId="14" xfId="0" applyFont="1" applyFill="1" applyBorder="1" applyAlignment="1">
      <alignment horizontal="center" wrapText="1"/>
    </xf>
    <xf numFmtId="0" fontId="4" fillId="0" borderId="0" xfId="0" applyFont="1" applyFill="1" applyBorder="1" applyAlignment="1">
      <alignment horizontal="center"/>
    </xf>
    <xf numFmtId="0" fontId="5" fillId="0" borderId="16"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167" fontId="69" fillId="0" borderId="0" xfId="0" applyNumberFormat="1" applyFont="1" applyFill="1"/>
    <xf numFmtId="37" fontId="21" fillId="0" borderId="0" xfId="0" applyNumberFormat="1" applyFont="1" applyFill="1" applyBorder="1" applyAlignment="1">
      <alignment horizontal="center"/>
    </xf>
    <xf numFmtId="43" fontId="4" fillId="0" borderId="0" xfId="0" applyNumberFormat="1" applyFont="1" applyFill="1" applyBorder="1"/>
    <xf numFmtId="37" fontId="8" fillId="0" borderId="0" xfId="0" applyNumberFormat="1" applyFont="1" applyAlignment="1"/>
    <xf numFmtId="0" fontId="4" fillId="0" borderId="0" xfId="0" applyFont="1" applyAlignment="1">
      <alignment horizontal="center"/>
    </xf>
    <xf numFmtId="166" fontId="8" fillId="7" borderId="0" xfId="0" applyNumberFormat="1" applyFont="1" applyFill="1" applyAlignment="1"/>
    <xf numFmtId="172" fontId="8" fillId="0" borderId="0" xfId="1" applyNumberFormat="1" applyFont="1" applyFill="1" applyBorder="1" applyAlignment="1"/>
    <xf numFmtId="43" fontId="8" fillId="0" borderId="0" xfId="0" applyNumberFormat="1" applyFont="1" applyFill="1"/>
    <xf numFmtId="37" fontId="71" fillId="0" borderId="0" xfId="0" applyNumberFormat="1" applyFont="1" applyFill="1" applyBorder="1" applyAlignment="1">
      <alignment horizontal="center"/>
    </xf>
    <xf numFmtId="43" fontId="4" fillId="0" borderId="0" xfId="1" applyFont="1" applyFill="1"/>
    <xf numFmtId="0" fontId="4" fillId="0" borderId="7" xfId="0" applyFont="1" applyFill="1" applyBorder="1" applyAlignment="1">
      <alignment horizontal="center"/>
    </xf>
    <xf numFmtId="0" fontId="4" fillId="0" borderId="0" xfId="0" applyFont="1" applyFill="1" applyBorder="1" applyAlignment="1">
      <alignment horizontal="center"/>
    </xf>
    <xf numFmtId="0" fontId="5" fillId="0" borderId="16" xfId="0" applyFont="1" applyFill="1" applyBorder="1" applyAlignment="1">
      <alignment horizontal="center"/>
    </xf>
    <xf numFmtId="0" fontId="4" fillId="0" borderId="6" xfId="0" applyFont="1" applyFill="1" applyBorder="1" applyAlignment="1">
      <alignment horizontal="center"/>
    </xf>
    <xf numFmtId="164" fontId="7" fillId="0" borderId="0" xfId="1" applyNumberFormat="1" applyFont="1"/>
    <xf numFmtId="0" fontId="26" fillId="5" borderId="14" xfId="0" applyFont="1" applyFill="1" applyBorder="1" applyAlignment="1">
      <alignment horizontal="center" wrapText="1"/>
    </xf>
    <xf numFmtId="0" fontId="4" fillId="0" borderId="0" xfId="0" applyFont="1" applyFill="1" applyBorder="1" applyAlignment="1">
      <alignment horizontal="center"/>
    </xf>
    <xf numFmtId="0" fontId="5" fillId="0" borderId="16"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164" fontId="47" fillId="0" borderId="0" xfId="1" applyNumberFormat="1" applyFont="1" applyFill="1" applyAlignment="1">
      <alignment horizontal="left"/>
    </xf>
    <xf numFmtId="178" fontId="0" fillId="0" borderId="0" xfId="0" applyNumberFormat="1" applyAlignment="1">
      <alignment horizontal="right"/>
    </xf>
    <xf numFmtId="164" fontId="8" fillId="0" borderId="0" xfId="1" applyNumberFormat="1" applyFont="1" applyFill="1"/>
    <xf numFmtId="43" fontId="27" fillId="0" borderId="0" xfId="1" applyFont="1"/>
    <xf numFmtId="43" fontId="4" fillId="0" borderId="0" xfId="1" applyFont="1" applyFill="1" applyBorder="1"/>
    <xf numFmtId="0" fontId="4" fillId="0" borderId="0" xfId="0" applyFont="1" applyFill="1" applyBorder="1" applyAlignment="1">
      <alignment horizontal="center"/>
    </xf>
    <xf numFmtId="0" fontId="5" fillId="0" borderId="16"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0"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5" fillId="0" borderId="16" xfId="0" applyFont="1" applyFill="1" applyBorder="1" applyAlignment="1">
      <alignment horizontal="center"/>
    </xf>
    <xf numFmtId="173" fontId="0" fillId="0" borderId="6" xfId="0" applyNumberFormat="1" applyBorder="1"/>
    <xf numFmtId="164" fontId="4" fillId="0" borderId="0" xfId="1" applyNumberFormat="1" applyFont="1" applyFill="1" applyBorder="1" applyAlignment="1">
      <alignment horizontal="center"/>
    </xf>
    <xf numFmtId="179" fontId="4" fillId="0" borderId="0" xfId="0" applyNumberFormat="1" applyFont="1" applyFill="1"/>
    <xf numFmtId="0" fontId="5" fillId="0" borderId="16" xfId="0" applyFont="1" applyFill="1" applyBorder="1" applyAlignment="1">
      <alignment horizontal="center"/>
    </xf>
    <xf numFmtId="0" fontId="5" fillId="10" borderId="0" xfId="0" applyFont="1" applyFill="1" applyBorder="1"/>
    <xf numFmtId="0" fontId="4" fillId="10" borderId="0" xfId="0" applyFont="1" applyFill="1" applyAlignment="1">
      <alignment horizontal="center"/>
    </xf>
    <xf numFmtId="0" fontId="4" fillId="10" borderId="0" xfId="0" applyFont="1" applyFill="1"/>
    <xf numFmtId="164" fontId="4" fillId="10" borderId="0" xfId="1" applyNumberFormat="1" applyFont="1" applyFill="1"/>
    <xf numFmtId="0" fontId="4" fillId="10" borderId="0" xfId="0" applyFont="1" applyFill="1" applyBorder="1"/>
    <xf numFmtId="0" fontId="27" fillId="0" borderId="0" xfId="0" applyFont="1" applyFill="1" applyBorder="1" applyAlignment="1">
      <alignment horizontal="center"/>
    </xf>
    <xf numFmtId="0" fontId="27" fillId="0" borderId="7" xfId="0" applyFont="1" applyFill="1" applyBorder="1" applyAlignment="1">
      <alignment horizontal="center"/>
    </xf>
    <xf numFmtId="0" fontId="4" fillId="0" borderId="0" xfId="0" applyFont="1" applyFill="1" applyBorder="1" applyAlignment="1">
      <alignment horizontal="center"/>
    </xf>
    <xf numFmtId="0" fontId="5" fillId="0" borderId="16"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43" fontId="8" fillId="0" borderId="0" xfId="1" applyFont="1" applyFill="1" applyBorder="1" applyAlignment="1">
      <alignment horizontal="center"/>
    </xf>
    <xf numFmtId="3" fontId="27" fillId="0" borderId="0" xfId="0" applyNumberFormat="1" applyFont="1" applyBorder="1"/>
    <xf numFmtId="0" fontId="4" fillId="0" borderId="0" xfId="0" applyFont="1" applyFill="1" applyBorder="1" applyAlignment="1">
      <alignment horizontal="center"/>
    </xf>
    <xf numFmtId="0" fontId="4" fillId="0" borderId="7" xfId="0" applyFont="1" applyFill="1" applyBorder="1" applyAlignment="1">
      <alignment horizontal="center"/>
    </xf>
    <xf numFmtId="0" fontId="5" fillId="0" borderId="16" xfId="0" applyFont="1" applyFill="1" applyBorder="1" applyAlignment="1">
      <alignment horizontal="center"/>
    </xf>
    <xf numFmtId="169" fontId="6" fillId="0" borderId="2" xfId="0" applyNumberFormat="1" applyFont="1" applyFill="1" applyBorder="1" applyAlignment="1"/>
    <xf numFmtId="164" fontId="73" fillId="0" borderId="0" xfId="1" applyNumberFormat="1" applyFont="1"/>
    <xf numFmtId="43" fontId="47" fillId="0" borderId="0" xfId="1" applyNumberFormat="1" applyFont="1" applyFill="1" applyAlignment="1">
      <alignment horizontal="left"/>
    </xf>
    <xf numFmtId="0" fontId="43" fillId="9" borderId="5" xfId="0" applyFont="1" applyFill="1" applyBorder="1" applyAlignment="1">
      <alignment horizontal="left"/>
    </xf>
    <xf numFmtId="0" fontId="81" fillId="0" borderId="0" xfId="0" applyFont="1"/>
    <xf numFmtId="0" fontId="75" fillId="0" borderId="29" xfId="16" applyFont="1" applyBorder="1"/>
    <xf numFmtId="0" fontId="75" fillId="0" borderId="26" xfId="16" applyFont="1" applyBorder="1"/>
    <xf numFmtId="0" fontId="15" fillId="2" borderId="21" xfId="16" applyFont="1" applyFill="1" applyBorder="1" applyAlignment="1">
      <alignment wrapText="1"/>
    </xf>
    <xf numFmtId="0" fontId="6" fillId="6" borderId="9" xfId="0" applyNumberFormat="1" applyFont="1" applyFill="1" applyBorder="1" applyAlignment="1">
      <alignment horizontal="center"/>
    </xf>
    <xf numFmtId="0" fontId="6" fillId="0" borderId="0" xfId="0" applyNumberFormat="1" applyFont="1" applyFill="1" applyBorder="1" applyAlignment="1">
      <alignment horizontal="center"/>
    </xf>
    <xf numFmtId="3" fontId="8" fillId="0" borderId="0" xfId="0" applyNumberFormat="1" applyFont="1" applyBorder="1" applyAlignment="1">
      <alignment horizontal="right"/>
    </xf>
    <xf numFmtId="3" fontId="10" fillId="0" borderId="0" xfId="0" applyNumberFormat="1" applyFont="1" applyAlignment="1">
      <alignment horizontal="right"/>
    </xf>
    <xf numFmtId="3" fontId="10" fillId="0" borderId="0" xfId="0" applyNumberFormat="1" applyFont="1" applyFill="1" applyAlignment="1">
      <alignment horizontal="right"/>
    </xf>
    <xf numFmtId="3" fontId="10" fillId="0" borderId="1" xfId="0" applyNumberFormat="1" applyFont="1" applyBorder="1" applyAlignment="1">
      <alignment horizontal="right"/>
    </xf>
    <xf numFmtId="3" fontId="10" fillId="0" borderId="3" xfId="0" applyNumberFormat="1" applyFont="1" applyBorder="1" applyAlignment="1">
      <alignment horizontal="right"/>
    </xf>
    <xf numFmtId="3" fontId="89" fillId="0" borderId="1" xfId="0" applyNumberFormat="1" applyFont="1" applyBorder="1" applyAlignment="1">
      <alignment horizontal="right"/>
    </xf>
    <xf numFmtId="171" fontId="8" fillId="0" borderId="0" xfId="5" applyNumberFormat="1" applyFont="1" applyAlignment="1">
      <alignment horizontal="right"/>
    </xf>
    <xf numFmtId="3" fontId="6" fillId="0" borderId="0" xfId="0" applyNumberFormat="1" applyFont="1" applyBorder="1" applyAlignment="1">
      <alignment horizontal="right"/>
    </xf>
    <xf numFmtId="0" fontId="66" fillId="4" borderId="0" xfId="0" applyFont="1" applyFill="1" applyAlignment="1">
      <alignment horizontal="left"/>
    </xf>
    <xf numFmtId="3" fontId="6" fillId="0" borderId="0" xfId="0" applyNumberFormat="1" applyFont="1" applyFill="1" applyAlignment="1">
      <alignment horizontal="right"/>
    </xf>
    <xf numFmtId="3" fontId="8" fillId="2" borderId="0" xfId="0" applyNumberFormat="1" applyFont="1" applyFill="1" applyAlignment="1">
      <alignment horizontal="right"/>
    </xf>
    <xf numFmtId="173" fontId="10" fillId="0" borderId="0" xfId="0" applyNumberFormat="1" applyFont="1" applyAlignment="1">
      <alignment horizontal="right"/>
    </xf>
    <xf numFmtId="3" fontId="6" fillId="2" borderId="0" xfId="0" applyNumberFormat="1" applyFont="1" applyFill="1" applyAlignment="1">
      <alignment horizontal="right"/>
    </xf>
    <xf numFmtId="3" fontId="6" fillId="11" borderId="0" xfId="0" applyNumberFormat="1" applyFont="1" applyFill="1" applyAlignment="1">
      <alignment horizontal="right"/>
    </xf>
    <xf numFmtId="3" fontId="8" fillId="0" borderId="0" xfId="0" applyNumberFormat="1" applyFont="1" applyAlignment="1">
      <alignment horizontal="right"/>
    </xf>
    <xf numFmtId="0" fontId="8" fillId="0" borderId="0" xfId="0" applyNumberFormat="1" applyFont="1" applyFill="1"/>
    <xf numFmtId="10" fontId="8" fillId="2" borderId="0" xfId="0" applyNumberFormat="1" applyFont="1" applyFill="1"/>
    <xf numFmtId="10" fontId="8" fillId="0" borderId="0" xfId="0" applyNumberFormat="1" applyFont="1" applyFill="1"/>
    <xf numFmtId="3" fontId="10" fillId="0" borderId="0" xfId="0" applyNumberFormat="1" applyFont="1" applyBorder="1" applyAlignment="1">
      <alignment horizontal="right"/>
    </xf>
    <xf numFmtId="37" fontId="8" fillId="0" borderId="0" xfId="0" applyNumberFormat="1" applyFont="1" applyBorder="1" applyAlignment="1">
      <alignment horizontal="left"/>
    </xf>
    <xf numFmtId="37" fontId="6" fillId="7" borderId="0" xfId="0" applyNumberFormat="1" applyFont="1" applyFill="1" applyBorder="1" applyAlignment="1">
      <alignment horizontal="right"/>
    </xf>
    <xf numFmtId="37" fontId="8" fillId="0" borderId="0" xfId="0" applyNumberFormat="1" applyFont="1" applyFill="1" applyBorder="1" applyAlignment="1">
      <alignment horizontal="left"/>
    </xf>
    <xf numFmtId="37" fontId="6" fillId="0" borderId="0" xfId="0" applyNumberFormat="1" applyFont="1" applyBorder="1" applyAlignment="1">
      <alignment horizontal="right"/>
    </xf>
    <xf numFmtId="37" fontId="6" fillId="0" borderId="0" xfId="0" applyNumberFormat="1" applyFont="1" applyFill="1" applyBorder="1" applyAlignment="1">
      <alignment horizontal="right"/>
    </xf>
    <xf numFmtId="0" fontId="11" fillId="0" borderId="0" xfId="0" applyFont="1" applyFill="1" applyBorder="1" applyAlignment="1">
      <alignment horizontal="center"/>
    </xf>
    <xf numFmtId="0" fontId="70" fillId="0" borderId="0" xfId="0" applyFont="1" applyAlignment="1">
      <alignment vertical="center"/>
    </xf>
    <xf numFmtId="0" fontId="91" fillId="0" borderId="0" xfId="0" applyFont="1" applyAlignment="1">
      <alignment horizontal="center" vertical="center"/>
    </xf>
    <xf numFmtId="3" fontId="8" fillId="0" borderId="0" xfId="1" applyNumberFormat="1" applyFont="1" applyFill="1" applyBorder="1" applyAlignment="1">
      <alignment horizontal="right"/>
    </xf>
    <xf numFmtId="0" fontId="92" fillId="0" borderId="0" xfId="0" applyFont="1"/>
    <xf numFmtId="170" fontId="8" fillId="0" borderId="0" xfId="4" applyFont="1" applyFill="1" applyAlignment="1" applyProtection="1"/>
    <xf numFmtId="172" fontId="8" fillId="0" borderId="0" xfId="1" applyNumberFormat="1" applyFont="1" applyFill="1"/>
    <xf numFmtId="10" fontId="8" fillId="0" borderId="0" xfId="24" applyNumberFormat="1" applyFont="1" applyAlignment="1"/>
    <xf numFmtId="172" fontId="8" fillId="0" borderId="0" xfId="0" applyNumberFormat="1" applyFont="1" applyFill="1"/>
    <xf numFmtId="3" fontId="12" fillId="0" borderId="0" xfId="0" applyNumberFormat="1" applyFont="1" applyBorder="1" applyAlignment="1">
      <alignment horizontal="right"/>
    </xf>
    <xf numFmtId="3" fontId="8" fillId="11" borderId="0" xfId="0" applyNumberFormat="1" applyFont="1" applyFill="1"/>
    <xf numFmtId="3" fontId="8" fillId="11" borderId="3" xfId="0" applyNumberFormat="1" applyFont="1" applyFill="1" applyBorder="1"/>
    <xf numFmtId="0" fontId="7" fillId="9" borderId="4" xfId="0" applyFont="1" applyFill="1" applyBorder="1"/>
    <xf numFmtId="0" fontId="7" fillId="9" borderId="4" xfId="0" applyFont="1" applyFill="1" applyBorder="1" applyAlignment="1">
      <alignment horizontal="left"/>
    </xf>
    <xf numFmtId="0" fontId="7" fillId="9" borderId="13" xfId="0" applyFont="1" applyFill="1" applyBorder="1" applyAlignment="1">
      <alignment horizontal="left"/>
    </xf>
    <xf numFmtId="164" fontId="52" fillId="13" borderId="0" xfId="25" applyNumberFormat="1" applyFont="1" applyFill="1" applyBorder="1" applyAlignment="1">
      <alignment horizontal="center"/>
    </xf>
    <xf numFmtId="164" fontId="81" fillId="13" borderId="0" xfId="25" applyNumberFormat="1" applyFont="1" applyFill="1" applyBorder="1"/>
    <xf numFmtId="0" fontId="81" fillId="13" borderId="0" xfId="0" applyFont="1" applyFill="1" applyBorder="1" applyAlignment="1">
      <alignment horizontal="center"/>
    </xf>
    <xf numFmtId="0" fontId="81" fillId="13" borderId="7" xfId="0" applyFont="1" applyFill="1" applyBorder="1" applyAlignment="1">
      <alignment horizontal="center"/>
    </xf>
    <xf numFmtId="0" fontId="81" fillId="13" borderId="0" xfId="0" applyNumberFormat="1" applyFont="1" applyFill="1" applyBorder="1" applyAlignment="1"/>
    <xf numFmtId="0" fontId="81" fillId="13" borderId="7" xfId="0" applyNumberFormat="1" applyFont="1" applyFill="1" applyBorder="1" applyAlignment="1"/>
    <xf numFmtId="164" fontId="52" fillId="13" borderId="3" xfId="25" applyNumberFormat="1" applyFont="1" applyFill="1" applyBorder="1" applyAlignment="1">
      <alignment horizontal="center"/>
    </xf>
    <xf numFmtId="164" fontId="81" fillId="13" borderId="0" xfId="25" applyNumberFormat="1" applyFont="1" applyFill="1" applyBorder="1" applyAlignment="1">
      <alignment horizontal="center"/>
    </xf>
    <xf numFmtId="167" fontId="81" fillId="11" borderId="0" xfId="26" applyNumberFormat="1" applyFont="1" applyFill="1" applyBorder="1"/>
    <xf numFmtId="167" fontId="81" fillId="13" borderId="0" xfId="26" applyNumberFormat="1" applyFont="1" applyFill="1" applyBorder="1" applyAlignment="1">
      <alignment horizontal="center"/>
    </xf>
    <xf numFmtId="164" fontId="81" fillId="13" borderId="0" xfId="25" quotePrefix="1" applyNumberFormat="1" applyFont="1" applyFill="1" applyBorder="1" applyAlignment="1">
      <alignment horizontal="center"/>
    </xf>
    <xf numFmtId="167" fontId="81" fillId="13" borderId="0" xfId="26" applyNumberFormat="1" applyFont="1" applyFill="1" applyBorder="1"/>
    <xf numFmtId="0" fontId="29" fillId="13" borderId="0" xfId="25" applyNumberFormat="1" applyFont="1" applyFill="1" applyBorder="1" applyAlignment="1"/>
    <xf numFmtId="0" fontId="29" fillId="13" borderId="7" xfId="25" applyNumberFormat="1" applyFont="1" applyFill="1" applyBorder="1" applyAlignment="1"/>
    <xf numFmtId="0" fontId="29" fillId="13" borderId="0" xfId="26" applyNumberFormat="1" applyFont="1" applyFill="1" applyBorder="1" applyAlignment="1"/>
    <xf numFmtId="0" fontId="29" fillId="13" borderId="7" xfId="26" applyNumberFormat="1" applyFont="1" applyFill="1" applyBorder="1" applyAlignment="1"/>
    <xf numFmtId="167" fontId="81" fillId="13" borderId="2" xfId="26" applyNumberFormat="1" applyFont="1" applyFill="1" applyBorder="1"/>
    <xf numFmtId="0" fontId="81" fillId="13" borderId="9" xfId="0" applyNumberFormat="1" applyFont="1" applyFill="1" applyBorder="1" applyAlignment="1">
      <alignment horizontal="center"/>
    </xf>
    <xf numFmtId="164" fontId="81" fillId="13" borderId="9" xfId="25" applyNumberFormat="1" applyFont="1" applyFill="1" applyBorder="1"/>
    <xf numFmtId="164" fontId="81" fillId="13" borderId="9" xfId="0" applyNumberFormat="1" applyFont="1" applyFill="1" applyBorder="1"/>
    <xf numFmtId="0" fontId="52" fillId="13" borderId="9" xfId="0" applyFont="1" applyFill="1" applyBorder="1" applyAlignment="1">
      <alignment horizontal="center"/>
    </xf>
    <xf numFmtId="0" fontId="81" fillId="13" borderId="9" xfId="0" applyFont="1" applyFill="1" applyBorder="1" applyAlignment="1">
      <alignment horizontal="center"/>
    </xf>
    <xf numFmtId="0" fontId="81" fillId="13" borderId="10" xfId="0" applyFont="1" applyFill="1" applyBorder="1" applyAlignment="1">
      <alignment horizontal="center"/>
    </xf>
    <xf numFmtId="0" fontId="66" fillId="0" borderId="0" xfId="0" applyFont="1" applyFill="1" applyBorder="1" applyAlignment="1">
      <alignment horizontal="center" wrapText="1"/>
    </xf>
    <xf numFmtId="43" fontId="66" fillId="0" borderId="0" xfId="0" applyNumberFormat="1" applyFont="1" applyFill="1"/>
    <xf numFmtId="0" fontId="8" fillId="0" borderId="0" xfId="0" applyFont="1" applyFill="1" applyBorder="1" applyAlignment="1">
      <alignment horizontal="right"/>
    </xf>
    <xf numFmtId="0" fontId="92" fillId="0" borderId="0" xfId="0" applyFont="1" applyFill="1"/>
    <xf numFmtId="6" fontId="8" fillId="0" borderId="0" xfId="0" applyNumberFormat="1" applyFont="1" applyFill="1"/>
    <xf numFmtId="0" fontId="70" fillId="0" borderId="0" xfId="0" applyFont="1" applyFill="1" applyBorder="1"/>
    <xf numFmtId="3" fontId="8" fillId="2" borderId="0" xfId="1" applyNumberFormat="1" applyFont="1" applyFill="1" applyAlignment="1"/>
    <xf numFmtId="3" fontId="8" fillId="0" borderId="1" xfId="1" applyNumberFormat="1" applyFont="1" applyFill="1" applyBorder="1" applyAlignment="1">
      <alignment horizontal="right"/>
    </xf>
    <xf numFmtId="3" fontId="8" fillId="2" borderId="3" xfId="1" applyNumberFormat="1" applyFont="1" applyFill="1" applyBorder="1" applyAlignment="1"/>
    <xf numFmtId="3" fontId="8" fillId="0" borderId="0" xfId="1" applyNumberFormat="1" applyFont="1" applyFill="1"/>
    <xf numFmtId="3" fontId="8" fillId="0" borderId="3" xfId="1" applyNumberFormat="1" applyFont="1" applyFill="1" applyBorder="1"/>
    <xf numFmtId="0" fontId="81" fillId="13" borderId="8" xfId="0" applyNumberFormat="1" applyFont="1" applyFill="1" applyBorder="1" applyAlignment="1">
      <alignment horizontal="left" vertical="center"/>
    </xf>
    <xf numFmtId="0" fontId="4" fillId="0" borderId="0" xfId="0" applyFont="1" applyAlignment="1">
      <alignment horizontal="center"/>
    </xf>
    <xf numFmtId="0" fontId="47" fillId="11" borderId="0" xfId="9" applyNumberFormat="1" applyFont="1" applyFill="1" applyAlignment="1">
      <alignment horizontal="left"/>
    </xf>
    <xf numFmtId="0" fontId="47" fillId="11" borderId="0" xfId="9" applyFont="1" applyFill="1" applyAlignment="1">
      <alignment horizontal="center"/>
    </xf>
    <xf numFmtId="0" fontId="72" fillId="11" borderId="0" xfId="9" applyFill="1"/>
    <xf numFmtId="0" fontId="47" fillId="11" borderId="0" xfId="9" applyFont="1" applyFill="1" applyAlignment="1">
      <alignment horizontal="right"/>
    </xf>
    <xf numFmtId="164" fontId="47" fillId="11" borderId="3" xfId="1" applyNumberFormat="1" applyFont="1" applyFill="1" applyBorder="1"/>
    <xf numFmtId="0" fontId="5" fillId="0" borderId="0" xfId="0" applyFont="1" applyAlignment="1">
      <alignment horizontal="center"/>
    </xf>
    <xf numFmtId="0" fontId="5" fillId="0" borderId="16" xfId="0" applyFont="1" applyBorder="1" applyAlignment="1">
      <alignment horizontal="center"/>
    </xf>
    <xf numFmtId="0" fontId="4" fillId="0" borderId="0" xfId="0" applyFont="1" applyAlignment="1">
      <alignment horizontal="center"/>
    </xf>
    <xf numFmtId="3" fontId="8" fillId="2" borderId="0" xfId="0" applyNumberFormat="1" applyFont="1" applyFill="1"/>
    <xf numFmtId="180" fontId="6" fillId="2" borderId="0" xfId="0" applyNumberFormat="1" applyFont="1" applyFill="1" applyBorder="1" applyAlignment="1">
      <alignment horizontal="right"/>
    </xf>
    <xf numFmtId="164" fontId="4" fillId="2" borderId="0" xfId="1" applyNumberFormat="1" applyFill="1" applyAlignment="1">
      <alignment horizontal="right" wrapText="1"/>
    </xf>
    <xf numFmtId="164" fontId="4" fillId="2" borderId="0" xfId="1" applyNumberFormat="1" applyFill="1" applyAlignment="1">
      <alignment horizontal="right"/>
    </xf>
    <xf numFmtId="43" fontId="4" fillId="0" borderId="0" xfId="1" applyAlignment="1">
      <alignment horizontal="right"/>
    </xf>
    <xf numFmtId="164" fontId="4" fillId="2" borderId="0" xfId="1" applyNumberFormat="1" applyFill="1" applyAlignment="1">
      <alignment wrapText="1"/>
    </xf>
    <xf numFmtId="164" fontId="4" fillId="0" borderId="0" xfId="1" applyNumberFormat="1"/>
    <xf numFmtId="3" fontId="27" fillId="0" borderId="0" xfId="0" applyNumberFormat="1" applyFont="1" applyAlignment="1">
      <alignment horizontal="center"/>
    </xf>
    <xf numFmtId="3" fontId="56" fillId="0" borderId="22" xfId="0" applyNumberFormat="1" applyFont="1" applyBorder="1" applyAlignment="1">
      <alignment horizontal="center"/>
    </xf>
    <xf numFmtId="181" fontId="30" fillId="0" borderId="8" xfId="1" applyNumberFormat="1" applyFont="1" applyBorder="1" applyAlignment="1">
      <alignment horizontal="center"/>
    </xf>
    <xf numFmtId="181" fontId="22" fillId="0" borderId="0" xfId="1" applyNumberFormat="1" applyFont="1" applyAlignment="1">
      <alignment horizontal="center"/>
    </xf>
    <xf numFmtId="164" fontId="22" fillId="0" borderId="0" xfId="1" applyNumberFormat="1" applyFont="1" applyAlignment="1">
      <alignment horizontal="center"/>
    </xf>
    <xf numFmtId="164" fontId="27" fillId="0" borderId="0" xfId="0" applyNumberFormat="1" applyFont="1"/>
    <xf numFmtId="164" fontId="4" fillId="0" borderId="7" xfId="1" applyNumberFormat="1" applyBorder="1" applyAlignment="1">
      <alignment horizontal="center"/>
    </xf>
    <xf numFmtId="0" fontId="4" fillId="0" borderId="6" xfId="0" applyFont="1" applyBorder="1" applyAlignment="1">
      <alignment horizontal="right"/>
    </xf>
    <xf numFmtId="164" fontId="4" fillId="0" borderId="7" xfId="1" applyNumberFormat="1" applyBorder="1"/>
    <xf numFmtId="164" fontId="4" fillId="0" borderId="6" xfId="1" applyNumberFormat="1" applyBorder="1"/>
    <xf numFmtId="164" fontId="4" fillId="0" borderId="8" xfId="1" applyNumberFormat="1" applyBorder="1"/>
    <xf numFmtId="164" fontId="4" fillId="0" borderId="9" xfId="1" applyNumberFormat="1" applyBorder="1"/>
    <xf numFmtId="164" fontId="4" fillId="0" borderId="10" xfId="1" applyNumberFormat="1" applyBorder="1"/>
    <xf numFmtId="164" fontId="4" fillId="0" borderId="8" xfId="0" applyNumberFormat="1" applyFont="1" applyBorder="1"/>
    <xf numFmtId="164" fontId="4" fillId="0" borderId="9" xfId="0" applyNumberFormat="1" applyFont="1" applyBorder="1"/>
    <xf numFmtId="164" fontId="4" fillId="0" borderId="0" xfId="1" applyNumberFormat="1" applyBorder="1"/>
    <xf numFmtId="0" fontId="61" fillId="0" borderId="0" xfId="0" applyFont="1" applyBorder="1" applyAlignment="1">
      <alignment horizontal="right"/>
    </xf>
    <xf numFmtId="0" fontId="59" fillId="0" borderId="0" xfId="0" applyFont="1" applyBorder="1" applyAlignment="1">
      <alignment horizontal="right"/>
    </xf>
    <xf numFmtId="2" fontId="61" fillId="0" borderId="0" xfId="0" applyNumberFormat="1" applyFont="1" applyBorder="1" applyAlignment="1">
      <alignment horizontal="right"/>
    </xf>
    <xf numFmtId="164" fontId="4" fillId="0" borderId="9" xfId="1" applyNumberFormat="1" applyBorder="1" applyAlignment="1">
      <alignment horizontal="center"/>
    </xf>
    <xf numFmtId="164" fontId="4" fillId="2" borderId="21" xfId="23" applyNumberFormat="1" applyFill="1" applyBorder="1" applyAlignment="1">
      <alignment wrapText="1"/>
    </xf>
    <xf numFmtId="0" fontId="5" fillId="0" borderId="0" xfId="16" applyFont="1" applyAlignment="1">
      <alignment horizontal="center"/>
    </xf>
    <xf numFmtId="0" fontId="27" fillId="0" borderId="0" xfId="0" applyFont="1" applyFill="1" applyBorder="1" applyAlignment="1">
      <alignment horizontal="center" wrapText="1"/>
    </xf>
    <xf numFmtId="0" fontId="30" fillId="0" borderId="0" xfId="0" applyFont="1" applyFill="1" applyBorder="1" applyAlignment="1">
      <alignment horizontal="center" wrapText="1"/>
    </xf>
    <xf numFmtId="164" fontId="4" fillId="0" borderId="0" xfId="1" applyNumberFormat="1" applyFont="1" applyFill="1" applyBorder="1" applyAlignment="1">
      <alignment horizontal="center"/>
    </xf>
    <xf numFmtId="0" fontId="16" fillId="0" borderId="0" xfId="0" applyFont="1" applyAlignment="1">
      <alignment horizontal="center"/>
    </xf>
    <xf numFmtId="0" fontId="8" fillId="0" borderId="0" xfId="0" applyFont="1" applyAlignment="1">
      <alignment horizontal="center"/>
    </xf>
    <xf numFmtId="0" fontId="27" fillId="0" borderId="0" xfId="0" applyFont="1" applyAlignment="1">
      <alignment horizontal="left" wrapText="1"/>
    </xf>
    <xf numFmtId="0" fontId="27" fillId="0" borderId="7" xfId="0" applyFont="1" applyBorder="1" applyAlignment="1">
      <alignment horizontal="left" wrapText="1"/>
    </xf>
    <xf numFmtId="164" fontId="74" fillId="11" borderId="0" xfId="40" applyNumberFormat="1" applyFont="1" applyFill="1" applyBorder="1" applyAlignment="1">
      <alignment vertical="center" wrapText="1"/>
    </xf>
    <xf numFmtId="164" fontId="74" fillId="11" borderId="0" xfId="40" applyNumberFormat="1" applyFont="1" applyFill="1" applyBorder="1" applyAlignment="1">
      <alignment horizontal="right" vertical="center" wrapText="1"/>
    </xf>
    <xf numFmtId="10" fontId="74" fillId="0" borderId="0" xfId="45" applyNumberFormat="1" applyFont="1" applyFill="1"/>
    <xf numFmtId="164" fontId="74" fillId="0" borderId="0" xfId="40" applyNumberFormat="1" applyFont="1" applyFill="1" applyBorder="1" applyAlignment="1">
      <alignment horizontal="right" vertical="center" wrapText="1"/>
    </xf>
    <xf numFmtId="164" fontId="74" fillId="0" borderId="0" xfId="40" applyNumberFormat="1" applyFont="1" applyFill="1" applyBorder="1" applyAlignment="1">
      <alignment vertical="center" wrapText="1"/>
    </xf>
    <xf numFmtId="0" fontId="74" fillId="11" borderId="0" xfId="40" applyNumberFormat="1" applyFont="1" applyFill="1" applyBorder="1" applyAlignment="1">
      <alignment horizontal="right" vertical="center" wrapText="1"/>
    </xf>
    <xf numFmtId="164" fontId="74" fillId="0" borderId="1" xfId="40" applyNumberFormat="1" applyFont="1" applyFill="1" applyBorder="1" applyAlignment="1">
      <alignment vertical="center" wrapText="1"/>
    </xf>
    <xf numFmtId="0" fontId="74" fillId="0" borderId="0" xfId="40" applyNumberFormat="1" applyFont="1" applyFill="1" applyBorder="1" applyAlignment="1">
      <alignment horizontal="right" vertical="center" wrapText="1"/>
    </xf>
    <xf numFmtId="164" fontId="74" fillId="0" borderId="1" xfId="40" applyNumberFormat="1" applyFont="1" applyFill="1" applyBorder="1" applyAlignment="1">
      <alignment horizontal="right" vertical="center" wrapText="1"/>
    </xf>
    <xf numFmtId="164" fontId="74" fillId="11" borderId="0" xfId="40" applyNumberFormat="1" applyFont="1" applyFill="1" applyAlignment="1">
      <alignment vertical="center" wrapText="1"/>
    </xf>
    <xf numFmtId="164" fontId="74" fillId="11" borderId="3" xfId="40" applyNumberFormat="1" applyFont="1" applyFill="1" applyBorder="1" applyAlignment="1">
      <alignment vertical="center" wrapText="1"/>
    </xf>
    <xf numFmtId="164" fontId="101" fillId="0" borderId="0" xfId="40" applyNumberFormat="1" applyFont="1" applyFill="1" applyBorder="1" applyAlignment="1">
      <alignment vertical="center" wrapText="1"/>
    </xf>
    <xf numFmtId="164" fontId="74" fillId="0" borderId="32" xfId="40" applyNumberFormat="1" applyFont="1" applyFill="1" applyBorder="1" applyAlignment="1">
      <alignment vertical="center" wrapText="1"/>
    </xf>
    <xf numFmtId="0" fontId="4" fillId="0" borderId="0" xfId="46" applyFont="1"/>
    <xf numFmtId="0" fontId="88" fillId="0" borderId="0" xfId="46" applyFont="1" applyAlignment="1">
      <alignment horizontal="center"/>
    </xf>
    <xf numFmtId="0" fontId="4" fillId="0" borderId="0" xfId="46" applyFont="1" applyAlignment="1">
      <alignment horizontal="left"/>
    </xf>
    <xf numFmtId="0" fontId="88" fillId="0" borderId="0" xfId="46" applyFont="1"/>
    <xf numFmtId="0" fontId="5" fillId="0" borderId="0" xfId="46" applyFont="1" applyAlignment="1">
      <alignment horizontal="center"/>
    </xf>
    <xf numFmtId="0" fontId="5" fillId="0" borderId="3" xfId="46" applyFont="1" applyBorder="1"/>
    <xf numFmtId="0" fontId="5" fillId="0" borderId="3" xfId="16" applyFont="1" applyBorder="1" applyAlignment="1">
      <alignment horizontal="center"/>
    </xf>
    <xf numFmtId="0" fontId="5" fillId="0" borderId="3" xfId="46" applyFont="1" applyBorder="1" applyAlignment="1">
      <alignment horizontal="center"/>
    </xf>
    <xf numFmtId="0" fontId="4" fillId="0" borderId="0" xfId="16" applyAlignment="1">
      <alignment horizontal="left" indent="1"/>
    </xf>
    <xf numFmtId="164" fontId="4" fillId="11" borderId="0" xfId="40" applyNumberFormat="1" applyFont="1" applyFill="1"/>
    <xf numFmtId="41" fontId="4" fillId="0" borderId="0" xfId="46" applyNumberFormat="1" applyFont="1"/>
    <xf numFmtId="164" fontId="4" fillId="0" borderId="3" xfId="40" applyNumberFormat="1" applyFont="1" applyFill="1" applyBorder="1"/>
    <xf numFmtId="0" fontId="5" fillId="0" borderId="0" xfId="16" applyFont="1"/>
    <xf numFmtId="37" fontId="4" fillId="0" borderId="0" xfId="46" applyNumberFormat="1" applyFont="1"/>
    <xf numFmtId="164" fontId="4" fillId="0" borderId="0" xfId="46" applyNumberFormat="1" applyFont="1"/>
    <xf numFmtId="0" fontId="5" fillId="0" borderId="3" xfId="16" applyFont="1" applyBorder="1"/>
    <xf numFmtId="0" fontId="4" fillId="0" borderId="0" xfId="16"/>
    <xf numFmtId="164" fontId="4" fillId="0" borderId="0" xfId="47" applyNumberFormat="1" applyFont="1" applyFill="1"/>
    <xf numFmtId="0" fontId="4" fillId="0" borderId="0" xfId="46" applyFont="1" applyAlignment="1">
      <alignment horizontal="left" indent="1"/>
    </xf>
    <xf numFmtId="164" fontId="4" fillId="2" borderId="0" xfId="40" applyNumberFormat="1" applyFont="1" applyFill="1"/>
    <xf numFmtId="43" fontId="4" fillId="0" borderId="0" xfId="46" applyNumberFormat="1" applyFont="1"/>
    <xf numFmtId="0" fontId="4" fillId="0" borderId="0" xfId="16" applyAlignment="1">
      <alignment vertical="top" wrapText="1"/>
    </xf>
    <xf numFmtId="0" fontId="88" fillId="0" borderId="0" xfId="16" applyFont="1"/>
    <xf numFmtId="170" fontId="4" fillId="2" borderId="29" xfId="48" applyFont="1" applyFill="1" applyBorder="1" applyAlignment="1">
      <alignment vertical="top"/>
    </xf>
    <xf numFmtId="170" fontId="4" fillId="2" borderId="31" xfId="48" applyFont="1" applyFill="1" applyBorder="1" applyAlignment="1">
      <alignment wrapText="1"/>
    </xf>
    <xf numFmtId="164" fontId="4" fillId="2" borderId="21" xfId="23" applyNumberFormat="1" applyFill="1" applyBorder="1" applyAlignment="1">
      <alignment vertical="top" wrapText="1"/>
    </xf>
    <xf numFmtId="0" fontId="4" fillId="11" borderId="21" xfId="22" applyFill="1" applyBorder="1" applyAlignment="1">
      <alignment vertical="top" wrapText="1"/>
    </xf>
    <xf numFmtId="170" fontId="4" fillId="2" borderId="21" xfId="48" applyFont="1" applyFill="1" applyBorder="1" applyAlignment="1">
      <alignment wrapText="1"/>
    </xf>
    <xf numFmtId="0" fontId="4" fillId="11" borderId="21" xfId="22" applyFill="1" applyBorder="1" applyAlignment="1">
      <alignment wrapText="1"/>
    </xf>
    <xf numFmtId="0" fontId="4" fillId="0" borderId="27" xfId="16" applyBorder="1"/>
    <xf numFmtId="0" fontId="4" fillId="0" borderId="31" xfId="16" applyBorder="1"/>
    <xf numFmtId="0" fontId="4" fillId="0" borderId="21" xfId="16" applyBorder="1" applyAlignment="1">
      <alignment wrapText="1"/>
    </xf>
    <xf numFmtId="0" fontId="74" fillId="11" borderId="29" xfId="16" applyFont="1" applyFill="1" applyBorder="1"/>
    <xf numFmtId="0" fontId="4" fillId="11" borderId="31" xfId="16" applyFill="1" applyBorder="1"/>
    <xf numFmtId="0" fontId="4" fillId="0" borderId="21" xfId="16" applyBorder="1" applyAlignment="1">
      <alignment horizontal="left" indent="1"/>
    </xf>
    <xf numFmtId="0" fontId="88" fillId="0" borderId="21" xfId="16" applyFont="1" applyBorder="1"/>
    <xf numFmtId="0" fontId="4" fillId="0" borderId="21" xfId="46" applyFont="1" applyBorder="1"/>
    <xf numFmtId="41" fontId="4" fillId="0" borderId="21" xfId="46" applyNumberFormat="1" applyFont="1" applyBorder="1"/>
    <xf numFmtId="10" fontId="4" fillId="2" borderId="0" xfId="45" applyNumberFormat="1" applyFont="1" applyFill="1"/>
    <xf numFmtId="0" fontId="4" fillId="0" borderId="21" xfId="46" applyFont="1" applyBorder="1" applyAlignment="1">
      <alignment wrapText="1"/>
    </xf>
    <xf numFmtId="0" fontId="5" fillId="0" borderId="21" xfId="16" applyFont="1" applyBorder="1"/>
    <xf numFmtId="0" fontId="13" fillId="0" borderId="0" xfId="46" applyFont="1"/>
    <xf numFmtId="0" fontId="4" fillId="0" borderId="0" xfId="46" applyFont="1" applyAlignment="1">
      <alignment wrapText="1"/>
    </xf>
    <xf numFmtId="0" fontId="4" fillId="2" borderId="31" xfId="16" applyFill="1" applyBorder="1"/>
    <xf numFmtId="37" fontId="4" fillId="2" borderId="31" xfId="16" applyNumberFormat="1" applyFill="1" applyBorder="1"/>
    <xf numFmtId="37" fontId="4" fillId="2" borderId="21" xfId="16" applyNumberFormat="1" applyFill="1" applyBorder="1"/>
    <xf numFmtId="41" fontId="4" fillId="2" borderId="21" xfId="16" applyNumberFormat="1" applyFill="1" applyBorder="1"/>
    <xf numFmtId="0" fontId="4" fillId="2" borderId="21" xfId="16" applyFill="1" applyBorder="1" applyAlignment="1">
      <alignment wrapText="1"/>
    </xf>
    <xf numFmtId="0" fontId="74" fillId="11" borderId="26" xfId="16" applyFont="1" applyFill="1" applyBorder="1"/>
    <xf numFmtId="0" fontId="4" fillId="11" borderId="27" xfId="16" applyFill="1" applyBorder="1"/>
    <xf numFmtId="0" fontId="4" fillId="11" borderId="21" xfId="16" applyFill="1" applyBorder="1"/>
    <xf numFmtId="0" fontId="75" fillId="0" borderId="23" xfId="16" applyFont="1" applyBorder="1"/>
    <xf numFmtId="0" fontId="4" fillId="0" borderId="24" xfId="16" applyBorder="1"/>
    <xf numFmtId="0" fontId="13" fillId="0" borderId="29" xfId="46" applyFont="1" applyBorder="1"/>
    <xf numFmtId="0" fontId="4" fillId="0" borderId="31" xfId="46" applyFont="1" applyBorder="1"/>
    <xf numFmtId="0" fontId="4" fillId="0" borderId="33" xfId="16" applyBorder="1" applyAlignment="1">
      <alignment horizontal="left" indent="1"/>
    </xf>
    <xf numFmtId="0" fontId="88" fillId="0" borderId="33" xfId="16" applyFont="1" applyBorder="1"/>
    <xf numFmtId="0" fontId="4" fillId="0" borderId="0" xfId="16" applyAlignment="1">
      <alignment horizontal="left"/>
    </xf>
    <xf numFmtId="0" fontId="5" fillId="0" borderId="21" xfId="46" applyFont="1" applyBorder="1"/>
    <xf numFmtId="0" fontId="75" fillId="0" borderId="0" xfId="16" applyFont="1"/>
    <xf numFmtId="37" fontId="4" fillId="0" borderId="0" xfId="16" applyNumberFormat="1"/>
    <xf numFmtId="37" fontId="4" fillId="0" borderId="0" xfId="16" applyNumberFormat="1" applyAlignment="1">
      <alignment horizontal="center"/>
    </xf>
    <xf numFmtId="0" fontId="4" fillId="0" borderId="0" xfId="16" applyAlignment="1">
      <alignment horizontal="center"/>
    </xf>
    <xf numFmtId="0" fontId="4" fillId="0" borderId="0" xfId="16" applyAlignment="1">
      <alignment wrapText="1"/>
    </xf>
    <xf numFmtId="37" fontId="4" fillId="0" borderId="0" xfId="16" applyNumberFormat="1" applyAlignment="1">
      <alignment wrapText="1"/>
    </xf>
    <xf numFmtId="0" fontId="75" fillId="0" borderId="0" xfId="16" applyFont="1" applyAlignment="1">
      <alignment horizontal="left"/>
    </xf>
    <xf numFmtId="0" fontId="15" fillId="0" borderId="0" xfId="16" applyFont="1" applyAlignment="1">
      <alignment wrapText="1"/>
    </xf>
    <xf numFmtId="37" fontId="4" fillId="0" borderId="0" xfId="46" applyNumberFormat="1" applyFont="1" applyAlignment="1">
      <alignment horizontal="center"/>
    </xf>
    <xf numFmtId="0" fontId="4" fillId="0" borderId="0" xfId="46" applyFont="1" applyAlignment="1">
      <alignment horizontal="center"/>
    </xf>
    <xf numFmtId="0" fontId="7" fillId="0" borderId="0" xfId="46" applyFont="1"/>
    <xf numFmtId="0" fontId="4" fillId="2" borderId="29" xfId="16" applyFill="1" applyBorder="1"/>
    <xf numFmtId="0" fontId="4" fillId="2" borderId="21" xfId="16" applyFill="1" applyBorder="1" applyAlignment="1">
      <alignment vertical="top" wrapText="1"/>
    </xf>
    <xf numFmtId="0" fontId="5" fillId="0" borderId="0" xfId="16" applyFont="1" applyAlignment="1">
      <alignment horizontal="left"/>
    </xf>
    <xf numFmtId="0" fontId="5" fillId="0" borderId="0" xfId="46" applyFont="1" applyAlignment="1">
      <alignment horizontal="centerContinuous"/>
    </xf>
    <xf numFmtId="0" fontId="7" fillId="0" borderId="0" xfId="46" applyFont="1" applyAlignment="1">
      <alignment horizontal="centerContinuous"/>
    </xf>
    <xf numFmtId="0" fontId="4" fillId="0" borderId="0" xfId="46" applyFont="1" applyAlignment="1">
      <alignment horizontal="centerContinuous"/>
    </xf>
    <xf numFmtId="0" fontId="4" fillId="2" borderId="31" xfId="16" applyFill="1" applyBorder="1" applyAlignment="1">
      <alignment vertical="top"/>
    </xf>
    <xf numFmtId="37" fontId="4" fillId="2" borderId="21" xfId="16" applyNumberFormat="1" applyFill="1" applyBorder="1" applyAlignment="1">
      <alignment vertical="top"/>
    </xf>
    <xf numFmtId="0" fontId="4" fillId="0" borderId="21" xfId="16" applyBorder="1"/>
    <xf numFmtId="0" fontId="4" fillId="2" borderId="21" xfId="16" applyFill="1" applyBorder="1"/>
    <xf numFmtId="167" fontId="74" fillId="0" borderId="0" xfId="49" applyNumberFormat="1" applyFont="1" applyFill="1"/>
    <xf numFmtId="167" fontId="74" fillId="11" borderId="0" xfId="49" applyNumberFormat="1" applyFont="1" applyFill="1"/>
    <xf numFmtId="167" fontId="74" fillId="0" borderId="0" xfId="49" applyNumberFormat="1" applyFont="1"/>
    <xf numFmtId="167" fontId="75" fillId="0" borderId="30" xfId="49" applyNumberFormat="1" applyFont="1" applyBorder="1"/>
    <xf numFmtId="164" fontId="78" fillId="0" borderId="0" xfId="40" applyNumberFormat="1" applyFont="1" applyFill="1"/>
    <xf numFmtId="164" fontId="74" fillId="11" borderId="0" xfId="40" applyNumberFormat="1" applyFont="1" applyFill="1"/>
    <xf numFmtId="164" fontId="74" fillId="0" borderId="0" xfId="40" applyNumberFormat="1" applyFont="1" applyFill="1"/>
    <xf numFmtId="43" fontId="74" fillId="11" borderId="0" xfId="40" applyFont="1" applyFill="1"/>
    <xf numFmtId="43" fontId="74" fillId="0" borderId="0" xfId="40" applyFont="1" applyFill="1"/>
    <xf numFmtId="167" fontId="74" fillId="0" borderId="32" xfId="49" applyNumberFormat="1" applyFont="1" applyBorder="1"/>
    <xf numFmtId="167" fontId="74" fillId="0" borderId="1" xfId="49" applyNumberFormat="1" applyFont="1" applyBorder="1"/>
    <xf numFmtId="167" fontId="74" fillId="0" borderId="30" xfId="49" applyNumberFormat="1" applyFont="1" applyBorder="1"/>
    <xf numFmtId="167" fontId="74" fillId="0" borderId="2" xfId="49" applyNumberFormat="1" applyFont="1" applyBorder="1"/>
    <xf numFmtId="0" fontId="74" fillId="0" borderId="0" xfId="15"/>
    <xf numFmtId="0" fontId="74" fillId="0" borderId="0" xfId="15" applyAlignment="1">
      <alignment horizontal="center"/>
    </xf>
    <xf numFmtId="0" fontId="74" fillId="0" borderId="0" xfId="15" applyAlignment="1">
      <alignment horizontal="left"/>
    </xf>
    <xf numFmtId="0" fontId="92" fillId="0" borderId="0" xfId="15" applyFont="1"/>
    <xf numFmtId="0" fontId="92" fillId="0" borderId="0" xfId="15" applyFont="1" applyAlignment="1">
      <alignment horizontal="left"/>
    </xf>
    <xf numFmtId="0" fontId="95" fillId="0" borderId="0" xfId="15" applyFont="1"/>
    <xf numFmtId="0" fontId="92" fillId="0" borderId="0" xfId="15" applyFont="1" applyAlignment="1">
      <alignment horizontal="center"/>
    </xf>
    <xf numFmtId="0" fontId="4" fillId="0" borderId="0" xfId="15" applyFont="1"/>
    <xf numFmtId="0" fontId="80" fillId="0" borderId="0" xfId="15" applyFont="1" applyAlignment="1">
      <alignment horizontal="left"/>
    </xf>
    <xf numFmtId="0" fontId="80" fillId="0" borderId="0" xfId="15" applyFont="1" applyAlignment="1">
      <alignment horizontal="center" wrapText="1"/>
    </xf>
    <xf numFmtId="0" fontId="77" fillId="0" borderId="0" xfId="15" applyFont="1"/>
    <xf numFmtId="0" fontId="82" fillId="0" borderId="0" xfId="15" applyFont="1" applyAlignment="1">
      <alignment horizontal="left"/>
    </xf>
    <xf numFmtId="0" fontId="75" fillId="0" borderId="0" xfId="15" applyFont="1" applyAlignment="1">
      <alignment horizontal="left"/>
    </xf>
    <xf numFmtId="0" fontId="4" fillId="0" borderId="0" xfId="15" applyFont="1" applyAlignment="1">
      <alignment horizontal="left"/>
    </xf>
    <xf numFmtId="0" fontId="4" fillId="0" borderId="0" xfId="15" applyFont="1" applyAlignment="1">
      <alignment horizontal="center" vertical="center"/>
    </xf>
    <xf numFmtId="164" fontId="74" fillId="0" borderId="0" xfId="15" applyNumberFormat="1"/>
    <xf numFmtId="0" fontId="74" fillId="0" borderId="0" xfId="15" applyAlignment="1">
      <alignment horizontal="center" vertical="center"/>
    </xf>
    <xf numFmtId="3" fontId="8" fillId="0" borderId="3" xfId="0" applyNumberFormat="1" applyFont="1" applyBorder="1"/>
    <xf numFmtId="3" fontId="8" fillId="11" borderId="0" xfId="40" quotePrefix="1" applyNumberFormat="1" applyFont="1" applyFill="1" applyAlignment="1">
      <alignment horizontal="right"/>
    </xf>
    <xf numFmtId="3" fontId="8" fillId="11" borderId="3" xfId="40" quotePrefix="1" applyNumberFormat="1" applyFont="1" applyFill="1" applyBorder="1" applyAlignment="1">
      <alignment horizontal="right"/>
    </xf>
    <xf numFmtId="170" fontId="60" fillId="0" borderId="0" xfId="48" applyFont="1"/>
    <xf numFmtId="0" fontId="102" fillId="0" borderId="0" xfId="48" applyNumberFormat="1" applyFont="1" applyAlignment="1">
      <alignment horizontal="center"/>
    </xf>
    <xf numFmtId="0" fontId="60" fillId="0" borderId="0" xfId="48" applyNumberFormat="1" applyFont="1" applyAlignment="1">
      <alignment horizontal="center"/>
    </xf>
    <xf numFmtId="0" fontId="60" fillId="0" borderId="0" xfId="48" applyNumberFormat="1" applyFont="1" applyAlignment="1">
      <alignment vertical="top"/>
    </xf>
    <xf numFmtId="170" fontId="60" fillId="0" borderId="0" xfId="48" applyFont="1" applyAlignment="1">
      <alignment vertical="center" wrapText="1"/>
    </xf>
    <xf numFmtId="170" fontId="102" fillId="0" borderId="0" xfId="48" applyFont="1"/>
    <xf numFmtId="44" fontId="103" fillId="0" borderId="0" xfId="48" applyNumberFormat="1" applyFont="1"/>
    <xf numFmtId="170" fontId="103" fillId="0" borderId="0" xfId="48" applyFont="1" applyAlignment="1">
      <alignment horizontal="center"/>
    </xf>
    <xf numFmtId="0" fontId="103" fillId="0" borderId="0" xfId="48" applyNumberFormat="1" applyFont="1" applyAlignment="1">
      <alignment horizontal="center"/>
    </xf>
    <xf numFmtId="170" fontId="60" fillId="0" borderId="0" xfId="48" applyFont="1" applyAlignment="1">
      <alignment horizontal="center"/>
    </xf>
    <xf numFmtId="170" fontId="60" fillId="0" borderId="0" xfId="48" applyFont="1" applyAlignment="1">
      <alignment horizontal="right"/>
    </xf>
    <xf numFmtId="170" fontId="60" fillId="0" borderId="0" xfId="51" applyFont="1"/>
    <xf numFmtId="0" fontId="1" fillId="0" borderId="0" xfId="41"/>
    <xf numFmtId="0" fontId="60" fillId="0" borderId="0" xfId="52" applyFont="1"/>
    <xf numFmtId="164" fontId="60" fillId="0" borderId="2" xfId="25" applyNumberFormat="1" applyFont="1" applyFill="1" applyBorder="1"/>
    <xf numFmtId="43" fontId="60" fillId="0" borderId="2" xfId="25" applyFont="1" applyFill="1" applyBorder="1"/>
    <xf numFmtId="0" fontId="60" fillId="0" borderId="0" xfId="52" applyFont="1" applyAlignment="1">
      <alignment horizontal="left"/>
    </xf>
    <xf numFmtId="41" fontId="104" fillId="16" borderId="0" xfId="52" applyNumberFormat="1" applyFont="1" applyFill="1"/>
    <xf numFmtId="41" fontId="60" fillId="11" borderId="0" xfId="52" applyNumberFormat="1" applyFont="1" applyFill="1"/>
    <xf numFmtId="164" fontId="60" fillId="11" borderId="0" xfId="40" applyNumberFormat="1" applyFont="1" applyFill="1"/>
    <xf numFmtId="164" fontId="60" fillId="11" borderId="0" xfId="52" applyNumberFormat="1" applyFont="1" applyFill="1"/>
    <xf numFmtId="0" fontId="60" fillId="0" borderId="0" xfId="52" quotePrefix="1" applyFont="1" applyAlignment="1">
      <alignment horizontal="left"/>
    </xf>
    <xf numFmtId="0" fontId="105" fillId="0" borderId="0" xfId="53" applyFont="1" applyAlignment="1">
      <alignment horizontal="center" wrapText="1"/>
    </xf>
    <xf numFmtId="0" fontId="60" fillId="0" borderId="0" xfId="52" applyFont="1" applyAlignment="1">
      <alignment horizontal="center" wrapText="1"/>
    </xf>
    <xf numFmtId="3" fontId="60" fillId="0" borderId="0" xfId="54" applyNumberFormat="1" applyFont="1" applyAlignment="1">
      <alignment wrapText="1"/>
    </xf>
    <xf numFmtId="3" fontId="60" fillId="0" borderId="0" xfId="54" applyNumberFormat="1" applyFont="1" applyAlignment="1">
      <alignment horizontal="center" wrapText="1"/>
    </xf>
    <xf numFmtId="0" fontId="105" fillId="0" borderId="0" xfId="52" applyFont="1" applyAlignment="1">
      <alignment horizontal="center"/>
    </xf>
    <xf numFmtId="0" fontId="60" fillId="0" borderId="0" xfId="53" applyFont="1" applyAlignment="1">
      <alignment horizontal="center" wrapText="1"/>
    </xf>
    <xf numFmtId="37" fontId="60" fillId="0" borderId="0" xfId="25" applyNumberFormat="1" applyFont="1" applyFill="1" applyAlignment="1">
      <alignment horizontal="center" wrapText="1"/>
    </xf>
    <xf numFmtId="0" fontId="60" fillId="0" borderId="0" xfId="55" applyFont="1" applyAlignment="1">
      <alignment horizontal="left" wrapText="1"/>
    </xf>
    <xf numFmtId="0" fontId="105" fillId="0" borderId="0" xfId="52" applyFont="1" applyAlignment="1">
      <alignment horizontal="center" wrapText="1"/>
    </xf>
    <xf numFmtId="170" fontId="105" fillId="0" borderId="0" xfId="48" applyFont="1" applyAlignment="1">
      <alignment horizontal="center"/>
    </xf>
    <xf numFmtId="0" fontId="105" fillId="0" borderId="0" xfId="52" applyFont="1" applyAlignment="1">
      <alignment horizontal="centerContinuous"/>
    </xf>
    <xf numFmtId="0" fontId="105" fillId="0" borderId="0" xfId="52" applyFont="1" applyAlignment="1">
      <alignment horizontal="centerContinuous" wrapText="1"/>
    </xf>
    <xf numFmtId="37" fontId="60" fillId="0" borderId="0" xfId="52" applyNumberFormat="1" applyFont="1"/>
    <xf numFmtId="164" fontId="60" fillId="0" borderId="0" xfId="25" applyNumberFormat="1" applyFont="1" applyFill="1" applyBorder="1"/>
    <xf numFmtId="164" fontId="60" fillId="0" borderId="30" xfId="25" applyNumberFormat="1" applyFont="1" applyFill="1" applyBorder="1"/>
    <xf numFmtId="164" fontId="60" fillId="11" borderId="0" xfId="25" applyNumberFormat="1" applyFont="1" applyFill="1"/>
    <xf numFmtId="3" fontId="60" fillId="0" borderId="0" xfId="54" applyNumberFormat="1" applyFont="1" applyAlignment="1">
      <alignment horizontal="left" wrapText="1"/>
    </xf>
    <xf numFmtId="0" fontId="106" fillId="0" borderId="0" xfId="41" applyFont="1" applyAlignment="1">
      <alignment wrapText="1"/>
    </xf>
    <xf numFmtId="170" fontId="102" fillId="0" borderId="0" xfId="56" applyFont="1"/>
    <xf numFmtId="0" fontId="60" fillId="0" borderId="0" xfId="52" applyFont="1" applyAlignment="1">
      <alignment horizontal="center"/>
    </xf>
    <xf numFmtId="37" fontId="60" fillId="0" borderId="0" xfId="25" applyNumberFormat="1" applyFont="1" applyFill="1" applyAlignment="1">
      <alignment horizontal="center"/>
    </xf>
    <xf numFmtId="0" fontId="60" fillId="0" borderId="0" xfId="57" applyFont="1" applyAlignment="1">
      <alignment horizontal="left" wrapText="1"/>
    </xf>
    <xf numFmtId="0" fontId="60" fillId="0" borderId="0" xfId="56" applyNumberFormat="1" applyFont="1" applyAlignment="1">
      <alignment horizontal="center"/>
    </xf>
    <xf numFmtId="170" fontId="60" fillId="0" borderId="0" xfId="56" applyFont="1"/>
    <xf numFmtId="170" fontId="60" fillId="0" borderId="0" xfId="56" applyFont="1" applyAlignment="1">
      <alignment wrapText="1"/>
    </xf>
    <xf numFmtId="170" fontId="105" fillId="0" borderId="0" xfId="56" applyFont="1" applyAlignment="1">
      <alignment horizontal="center" wrapText="1"/>
    </xf>
    <xf numFmtId="0" fontId="60" fillId="0" borderId="0" xfId="56" applyNumberFormat="1" applyFont="1" applyAlignment="1">
      <alignment horizontal="center" wrapText="1"/>
    </xf>
    <xf numFmtId="0" fontId="105" fillId="0" borderId="0" xfId="52" applyFont="1"/>
    <xf numFmtId="0" fontId="60" fillId="0" borderId="0" xfId="52" applyFont="1" applyAlignment="1">
      <alignment horizontal="right"/>
    </xf>
    <xf numFmtId="0" fontId="102" fillId="0" borderId="0" xfId="56" applyNumberFormat="1" applyFont="1" applyAlignment="1">
      <alignment horizontal="center"/>
    </xf>
    <xf numFmtId="43" fontId="60" fillId="0" borderId="0" xfId="52" applyNumberFormat="1" applyFont="1" applyAlignment="1">
      <alignment horizontal="center"/>
    </xf>
    <xf numFmtId="170" fontId="60" fillId="0" borderId="0" xfId="48" applyFont="1" applyAlignment="1">
      <alignment wrapText="1"/>
    </xf>
    <xf numFmtId="170" fontId="105" fillId="0" borderId="0" xfId="48" applyFont="1" applyAlignment="1">
      <alignment horizontal="center" wrapText="1"/>
    </xf>
    <xf numFmtId="0" fontId="60" fillId="0" borderId="0" xfId="48" applyNumberFormat="1" applyFont="1" applyAlignment="1">
      <alignment horizontal="center" wrapText="1"/>
    </xf>
    <xf numFmtId="41" fontId="60" fillId="0" borderId="0" xfId="52" applyNumberFormat="1" applyFont="1"/>
    <xf numFmtId="170" fontId="14" fillId="0" borderId="0" xfId="60"/>
    <xf numFmtId="164" fontId="60" fillId="11" borderId="0" xfId="25" quotePrefix="1" applyNumberFormat="1" applyFont="1" applyFill="1" applyAlignment="1">
      <alignment horizontal="left"/>
    </xf>
    <xf numFmtId="0" fontId="60" fillId="0" borderId="0" xfId="52" quotePrefix="1" applyFont="1" applyAlignment="1">
      <alignment horizontal="center"/>
    </xf>
    <xf numFmtId="0" fontId="105" fillId="0" borderId="0" xfId="52" quotePrefix="1" applyFont="1" applyAlignment="1">
      <alignment horizontal="left"/>
    </xf>
    <xf numFmtId="164" fontId="60" fillId="0" borderId="0" xfId="25" quotePrefix="1" applyNumberFormat="1" applyFont="1" applyFill="1" applyAlignment="1">
      <alignment horizontal="left"/>
    </xf>
    <xf numFmtId="167" fontId="60" fillId="0" borderId="0" xfId="11" quotePrefix="1" applyNumberFormat="1" applyFont="1" applyFill="1" applyAlignment="1">
      <alignment horizontal="left"/>
    </xf>
    <xf numFmtId="0" fontId="105" fillId="0" borderId="0" xfId="52" quotePrefix="1" applyFont="1" applyAlignment="1">
      <alignment horizontal="center"/>
    </xf>
    <xf numFmtId="0" fontId="73" fillId="0" borderId="0" xfId="61" applyFont="1" applyAlignment="1">
      <alignment horizontal="center"/>
    </xf>
    <xf numFmtId="164" fontId="5" fillId="0" borderId="0" xfId="25" applyNumberFormat="1" applyFont="1" applyFill="1" applyAlignment="1"/>
    <xf numFmtId="0" fontId="46" fillId="0" borderId="0" xfId="44" applyFont="1"/>
    <xf numFmtId="164" fontId="4" fillId="0" borderId="0" xfId="25" applyNumberFormat="1" applyFont="1" applyFill="1" applyAlignment="1">
      <alignment horizontal="left"/>
    </xf>
    <xf numFmtId="164" fontId="0" fillId="0" borderId="0" xfId="25" applyNumberFormat="1" applyFont="1" applyAlignment="1"/>
    <xf numFmtId="39" fontId="60" fillId="11" borderId="0" xfId="25" quotePrefix="1" applyNumberFormat="1" applyFont="1" applyFill="1" applyAlignment="1">
      <alignment horizontal="left"/>
    </xf>
    <xf numFmtId="164" fontId="60" fillId="11" borderId="0" xfId="40" quotePrefix="1" applyNumberFormat="1" applyFont="1" applyFill="1" applyAlignment="1">
      <alignment horizontal="left"/>
    </xf>
    <xf numFmtId="0" fontId="108" fillId="0" borderId="0" xfId="61" applyFont="1"/>
    <xf numFmtId="0" fontId="108" fillId="0" borderId="0" xfId="61" applyFont="1" applyAlignment="1">
      <alignment horizontal="center"/>
    </xf>
    <xf numFmtId="167" fontId="60" fillId="0" borderId="0" xfId="26" quotePrefix="1" applyNumberFormat="1" applyFont="1" applyFill="1" applyAlignment="1">
      <alignment horizontal="left"/>
    </xf>
    <xf numFmtId="170" fontId="109" fillId="11" borderId="0" xfId="62" applyFont="1" applyFill="1"/>
    <xf numFmtId="10" fontId="60" fillId="11" borderId="0" xfId="45" applyNumberFormat="1" applyFont="1" applyFill="1" applyAlignment="1"/>
    <xf numFmtId="0" fontId="60" fillId="11" borderId="0" xfId="52" quotePrefix="1" applyFont="1" applyFill="1" applyAlignment="1">
      <alignment horizontal="center"/>
    </xf>
    <xf numFmtId="170" fontId="14" fillId="11" borderId="0" xfId="62" applyFill="1"/>
    <xf numFmtId="0" fontId="60" fillId="11" borderId="0" xfId="52" quotePrefix="1" applyFont="1" applyFill="1" applyAlignment="1">
      <alignment horizontal="left"/>
    </xf>
    <xf numFmtId="170" fontId="14" fillId="0" borderId="0" xfId="62"/>
    <xf numFmtId="164" fontId="14" fillId="0" borderId="0" xfId="40" applyNumberFormat="1" applyFont="1" applyAlignment="1"/>
    <xf numFmtId="170" fontId="109" fillId="11" borderId="0" xfId="60" applyFont="1" applyFill="1"/>
    <xf numFmtId="167" fontId="60" fillId="11" borderId="0" xfId="49" quotePrefix="1" applyNumberFormat="1" applyFont="1" applyFill="1" applyAlignment="1">
      <alignment horizontal="center"/>
    </xf>
    <xf numFmtId="164" fontId="109" fillId="11" borderId="0" xfId="40" applyNumberFormat="1" applyFont="1" applyFill="1" applyAlignment="1"/>
    <xf numFmtId="170" fontId="14" fillId="11" borderId="0" xfId="60" applyFill="1"/>
    <xf numFmtId="0" fontId="110" fillId="0" borderId="0" xfId="61" applyFont="1" applyAlignment="1">
      <alignment horizontal="center"/>
    </xf>
    <xf numFmtId="170" fontId="111" fillId="0" borderId="0" xfId="60" applyFont="1"/>
    <xf numFmtId="0" fontId="30" fillId="0" borderId="7" xfId="0" applyFont="1" applyBorder="1" applyAlignment="1">
      <alignment horizontal="left" wrapText="1"/>
    </xf>
    <xf numFmtId="0" fontId="27" fillId="0" borderId="0" xfId="0" applyFont="1" applyAlignment="1">
      <alignment horizontal="left"/>
    </xf>
    <xf numFmtId="0" fontId="8" fillId="0" borderId="3" xfId="0" applyFont="1" applyBorder="1" applyAlignment="1">
      <alignment horizontal="left"/>
    </xf>
    <xf numFmtId="37" fontId="74" fillId="11" borderId="0" xfId="0" applyNumberFormat="1" applyFont="1" applyFill="1" applyAlignment="1">
      <alignment horizontal="right" wrapText="1"/>
    </xf>
    <xf numFmtId="37" fontId="74" fillId="2" borderId="0" xfId="0" applyNumberFormat="1" applyFont="1" applyFill="1" applyAlignment="1">
      <alignment horizontal="right" wrapText="1"/>
    </xf>
    <xf numFmtId="41" fontId="4" fillId="2" borderId="0" xfId="0" applyNumberFormat="1" applyFont="1" applyFill="1" applyAlignment="1">
      <alignment horizontal="right" wrapText="1"/>
    </xf>
    <xf numFmtId="41" fontId="4" fillId="2" borderId="0" xfId="0" applyNumberFormat="1" applyFont="1" applyFill="1" applyAlignment="1">
      <alignment horizontal="right"/>
    </xf>
    <xf numFmtId="164" fontId="4" fillId="2" borderId="0" xfId="1" applyNumberFormat="1" applyFont="1" applyFill="1" applyAlignment="1">
      <alignment wrapText="1"/>
    </xf>
    <xf numFmtId="164" fontId="4" fillId="2" borderId="0" xfId="1" applyNumberFormat="1" applyFont="1" applyFill="1" applyAlignment="1">
      <alignment vertical="center" wrapText="1"/>
    </xf>
    <xf numFmtId="164" fontId="4" fillId="0" borderId="0" xfId="40" applyNumberFormat="1" applyFont="1" applyBorder="1" applyAlignment="1">
      <alignment horizontal="center"/>
    </xf>
    <xf numFmtId="0" fontId="26" fillId="0" borderId="16" xfId="0" applyFont="1" applyBorder="1" applyAlignment="1">
      <alignment horizontal="center" wrapText="1"/>
    </xf>
    <xf numFmtId="0" fontId="26" fillId="0" borderId="14" xfId="0" applyFont="1" applyBorder="1" applyAlignment="1">
      <alignment wrapText="1"/>
    </xf>
    <xf numFmtId="0" fontId="32" fillId="0" borderId="14" xfId="0" applyFont="1" applyBorder="1" applyAlignment="1">
      <alignment wrapText="1"/>
    </xf>
    <xf numFmtId="0" fontId="0" fillId="0" borderId="14" xfId="0" applyBorder="1"/>
    <xf numFmtId="0" fontId="0" fillId="0" borderId="15" xfId="0" applyBorder="1"/>
    <xf numFmtId="0" fontId="26" fillId="0" borderId="16" xfId="0" applyFont="1" applyBorder="1"/>
    <xf numFmtId="0" fontId="33" fillId="0" borderId="0" xfId="0" applyFont="1" applyAlignment="1">
      <alignment horizontal="left"/>
    </xf>
    <xf numFmtId="3" fontId="34" fillId="0" borderId="0" xfId="0" applyNumberFormat="1" applyFont="1" applyAlignment="1">
      <alignment horizontal="center"/>
    </xf>
    <xf numFmtId="3" fontId="33" fillId="0" borderId="7" xfId="0" applyNumberFormat="1" applyFont="1" applyBorder="1" applyAlignment="1">
      <alignment horizontal="center"/>
    </xf>
    <xf numFmtId="0" fontId="22" fillId="0" borderId="7" xfId="0" applyFont="1" applyBorder="1" applyAlignment="1">
      <alignment horizontal="left"/>
    </xf>
    <xf numFmtId="0" fontId="105" fillId="0" borderId="6" xfId="52" quotePrefix="1" applyFont="1" applyBorder="1" applyAlignment="1">
      <alignment horizontal="left" wrapText="1"/>
    </xf>
    <xf numFmtId="0" fontId="105" fillId="0" borderId="0" xfId="52" applyFont="1" applyAlignment="1">
      <alignment wrapText="1"/>
    </xf>
    <xf numFmtId="164" fontId="22" fillId="0" borderId="7" xfId="38" applyNumberFormat="1" applyFont="1" applyFill="1" applyBorder="1" applyAlignment="1">
      <alignment horizontal="left"/>
    </xf>
    <xf numFmtId="164" fontId="74" fillId="0" borderId="6" xfId="40" applyNumberFormat="1" applyFont="1" applyFill="1" applyBorder="1" applyAlignment="1">
      <alignment horizontal="center"/>
    </xf>
    <xf numFmtId="168" fontId="4" fillId="0" borderId="0" xfId="63" applyNumberFormat="1" applyFont="1" applyFill="1"/>
    <xf numFmtId="182" fontId="74" fillId="0" borderId="7" xfId="0" applyNumberFormat="1" applyFont="1" applyBorder="1"/>
    <xf numFmtId="9" fontId="27" fillId="0" borderId="6" xfId="63" applyFont="1" applyBorder="1" applyAlignment="1">
      <alignment horizontal="left"/>
    </xf>
    <xf numFmtId="167" fontId="0" fillId="0" borderId="0" xfId="8" applyNumberFormat="1" applyFont="1" applyFill="1"/>
    <xf numFmtId="164" fontId="74" fillId="0" borderId="0" xfId="40" applyNumberFormat="1" applyFont="1" applyFill="1" applyAlignment="1">
      <alignment horizontal="center"/>
    </xf>
    <xf numFmtId="9" fontId="27" fillId="0" borderId="6" xfId="63" applyFont="1" applyFill="1" applyBorder="1" applyAlignment="1">
      <alignment horizontal="left"/>
    </xf>
    <xf numFmtId="0" fontId="22" fillId="0" borderId="8" xfId="0" applyFont="1" applyBorder="1" applyAlignment="1">
      <alignment horizontal="center"/>
    </xf>
    <xf numFmtId="164" fontId="74" fillId="0" borderId="8" xfId="40" applyNumberFormat="1" applyFont="1" applyFill="1" applyBorder="1" applyAlignment="1">
      <alignment horizontal="center"/>
    </xf>
    <xf numFmtId="164" fontId="74" fillId="0" borderId="9" xfId="40" applyNumberFormat="1" applyFont="1" applyFill="1" applyBorder="1" applyAlignment="1">
      <alignment horizontal="center"/>
    </xf>
    <xf numFmtId="0" fontId="74" fillId="0" borderId="9" xfId="0" applyFont="1" applyBorder="1"/>
    <xf numFmtId="9" fontId="27" fillId="0" borderId="8" xfId="63" applyFont="1" applyFill="1" applyBorder="1" applyAlignment="1">
      <alignment horizontal="left"/>
    </xf>
    <xf numFmtId="164" fontId="33" fillId="0" borderId="7" xfId="1" applyNumberFormat="1" applyFont="1" applyBorder="1"/>
    <xf numFmtId="164" fontId="81" fillId="11" borderId="0" xfId="25" applyNumberFormat="1" applyFont="1" applyFill="1" applyBorder="1"/>
    <xf numFmtId="0" fontId="75" fillId="0" borderId="0" xfId="61" applyFont="1"/>
    <xf numFmtId="0" fontId="74" fillId="0" borderId="0" xfId="61" applyFont="1"/>
    <xf numFmtId="0" fontId="75" fillId="0" borderId="0" xfId="61" applyFont="1" applyAlignment="1">
      <alignment horizontal="center"/>
    </xf>
    <xf numFmtId="0" fontId="92" fillId="0" borderId="0" xfId="61" applyFont="1"/>
    <xf numFmtId="0" fontId="92" fillId="0" borderId="0" xfId="61" applyFont="1" applyAlignment="1">
      <alignment horizontal="center"/>
    </xf>
    <xf numFmtId="0" fontId="100" fillId="11" borderId="0" xfId="61" applyFont="1" applyFill="1"/>
    <xf numFmtId="0" fontId="92" fillId="11" borderId="0" xfId="61" applyFont="1" applyFill="1"/>
    <xf numFmtId="0" fontId="74" fillId="0" borderId="0" xfId="61" applyFont="1" applyAlignment="1">
      <alignment horizontal="center"/>
    </xf>
    <xf numFmtId="0" fontId="75" fillId="0" borderId="0" xfId="61" applyFont="1" applyAlignment="1">
      <alignment horizontal="center" vertical="center" wrapText="1"/>
    </xf>
    <xf numFmtId="0" fontId="75" fillId="0" borderId="34" xfId="61" applyFont="1" applyBorder="1" applyAlignment="1">
      <alignment horizontal="center" vertical="center"/>
    </xf>
    <xf numFmtId="0" fontId="74" fillId="0" borderId="3" xfId="61" applyFont="1" applyBorder="1" applyAlignment="1">
      <alignment horizontal="center" vertical="center"/>
    </xf>
    <xf numFmtId="0" fontId="74" fillId="0" borderId="33" xfId="61" applyFont="1" applyBorder="1" applyAlignment="1">
      <alignment horizontal="center" vertical="center" wrapText="1"/>
    </xf>
    <xf numFmtId="15" fontId="74" fillId="0" borderId="0" xfId="61" applyNumberFormat="1" applyFont="1" applyAlignment="1">
      <alignment horizontal="left" vertical="center" wrapText="1" indent="1"/>
    </xf>
    <xf numFmtId="15" fontId="74" fillId="0" borderId="3" xfId="61" applyNumberFormat="1" applyFont="1" applyBorder="1" applyAlignment="1">
      <alignment horizontal="left" vertical="center" wrapText="1" indent="1"/>
    </xf>
    <xf numFmtId="3" fontId="4" fillId="0" borderId="0" xfId="61" applyNumberFormat="1" applyFont="1"/>
    <xf numFmtId="0" fontId="74" fillId="0" borderId="1" xfId="61" applyFont="1" applyBorder="1" applyAlignment="1">
      <alignment vertical="center" wrapText="1"/>
    </xf>
    <xf numFmtId="0" fontId="74" fillId="0" borderId="1" xfId="61" applyFont="1" applyBorder="1" applyAlignment="1">
      <alignment horizontal="right" vertical="center" wrapText="1"/>
    </xf>
    <xf numFmtId="0" fontId="74" fillId="0" borderId="0" xfId="61" applyFont="1" applyAlignment="1">
      <alignment vertical="center" wrapText="1"/>
    </xf>
    <xf numFmtId="0" fontId="74" fillId="0" borderId="0" xfId="61" applyFont="1" applyAlignment="1">
      <alignment horizontal="right" vertical="center" wrapText="1"/>
    </xf>
    <xf numFmtId="0" fontId="74" fillId="0" borderId="0" xfId="61" applyFont="1" applyAlignment="1">
      <alignment horizontal="justify" vertical="center" wrapText="1"/>
    </xf>
    <xf numFmtId="0" fontId="74" fillId="0" borderId="0" xfId="61" quotePrefix="1" applyFont="1" applyAlignment="1">
      <alignment vertical="center"/>
    </xf>
    <xf numFmtId="0" fontId="78" fillId="11" borderId="0" xfId="61" applyFont="1" applyFill="1" applyAlignment="1">
      <alignment vertical="center" wrapText="1"/>
    </xf>
    <xf numFmtId="0" fontId="74" fillId="0" borderId="0" xfId="61" applyFont="1" applyAlignment="1">
      <alignment horizontal="right" vertical="center"/>
    </xf>
    <xf numFmtId="0" fontId="75" fillId="0" borderId="0" xfId="61" applyFont="1" applyAlignment="1">
      <alignment vertical="center"/>
    </xf>
    <xf numFmtId="0" fontId="75" fillId="0" borderId="3" xfId="61" quotePrefix="1" applyFont="1" applyBorder="1" applyAlignment="1">
      <alignment vertical="center"/>
    </xf>
    <xf numFmtId="0" fontId="75" fillId="0" borderId="3" xfId="61" applyFont="1" applyBorder="1" applyAlignment="1">
      <alignment vertical="center"/>
    </xf>
    <xf numFmtId="43" fontId="74" fillId="0" borderId="0" xfId="61" applyNumberFormat="1" applyFont="1"/>
    <xf numFmtId="41" fontId="74" fillId="0" borderId="0" xfId="61" applyNumberFormat="1" applyFont="1"/>
    <xf numFmtId="0" fontId="80" fillId="14" borderId="0" xfId="61" applyFont="1" applyFill="1"/>
    <xf numFmtId="0" fontId="80" fillId="14" borderId="0" xfId="61" applyFont="1" applyFill="1" applyAlignment="1">
      <alignment horizontal="center"/>
    </xf>
    <xf numFmtId="0" fontId="79" fillId="11" borderId="0" xfId="61" applyFont="1" applyFill="1"/>
    <xf numFmtId="0" fontId="79" fillId="0" borderId="0" xfId="61" applyFont="1" applyAlignment="1">
      <alignment vertical="center" wrapText="1"/>
    </xf>
    <xf numFmtId="0" fontId="4" fillId="11" borderId="29" xfId="61" applyFont="1" applyFill="1" applyBorder="1" applyAlignment="1">
      <alignment vertical="top"/>
    </xf>
    <xf numFmtId="0" fontId="4" fillId="11" borderId="31" xfId="61" applyFont="1" applyFill="1" applyBorder="1" applyAlignment="1">
      <alignment vertical="top"/>
    </xf>
    <xf numFmtId="164" fontId="4" fillId="2" borderId="21" xfId="40" applyNumberFormat="1" applyFont="1" applyFill="1" applyBorder="1"/>
    <xf numFmtId="41" fontId="4" fillId="0" borderId="21" xfId="61" applyNumberFormat="1" applyFont="1" applyBorder="1"/>
    <xf numFmtId="41" fontId="4" fillId="11" borderId="21" xfId="61" applyNumberFormat="1" applyFont="1" applyFill="1" applyBorder="1"/>
    <xf numFmtId="41" fontId="4" fillId="2" borderId="21" xfId="61" applyNumberFormat="1" applyFont="1" applyFill="1" applyBorder="1"/>
    <xf numFmtId="0" fontId="4" fillId="2" borderId="29" xfId="61" applyFont="1" applyFill="1" applyBorder="1"/>
    <xf numFmtId="0" fontId="4" fillId="2" borderId="21" xfId="61" applyFont="1" applyFill="1" applyBorder="1" applyAlignment="1">
      <alignment wrapText="1"/>
    </xf>
    <xf numFmtId="0" fontId="4" fillId="11" borderId="29" xfId="27" applyFill="1" applyBorder="1" applyAlignment="1">
      <alignment vertical="top"/>
    </xf>
    <xf numFmtId="164" fontId="4" fillId="11" borderId="21" xfId="23" applyNumberFormat="1" applyFont="1" applyFill="1" applyBorder="1" applyAlignment="1">
      <alignment vertical="top"/>
    </xf>
    <xf numFmtId="164" fontId="4" fillId="2" borderId="21" xfId="23" applyNumberFormat="1" applyFont="1" applyFill="1" applyBorder="1"/>
    <xf numFmtId="0" fontId="4" fillId="11" borderId="21" xfId="61" applyFont="1" applyFill="1" applyBorder="1" applyAlignment="1">
      <alignment horizontal="left" wrapText="1"/>
    </xf>
    <xf numFmtId="0" fontId="27" fillId="11" borderId="21" xfId="61" applyFont="1" applyFill="1" applyBorder="1"/>
    <xf numFmtId="0" fontId="4" fillId="2" borderId="21" xfId="61" applyFont="1" applyFill="1" applyBorder="1" applyAlignment="1">
      <alignment vertical="top" wrapText="1"/>
    </xf>
    <xf numFmtId="0" fontId="4" fillId="2" borderId="29" xfId="61" applyFont="1" applyFill="1" applyBorder="1" applyAlignment="1">
      <alignment vertical="top"/>
    </xf>
    <xf numFmtId="41" fontId="4" fillId="2" borderId="21" xfId="61" applyNumberFormat="1" applyFont="1" applyFill="1" applyBorder="1" applyAlignment="1">
      <alignment vertical="top"/>
    </xf>
    <xf numFmtId="0" fontId="20" fillId="3" borderId="0" xfId="61" applyFont="1" applyFill="1" applyAlignment="1">
      <alignment horizontal="left"/>
    </xf>
    <xf numFmtId="0" fontId="8" fillId="3" borderId="0" xfId="61" applyFont="1" applyFill="1" applyAlignment="1">
      <alignment horizontal="center"/>
    </xf>
    <xf numFmtId="0" fontId="8" fillId="3" borderId="0" xfId="61" applyFont="1" applyFill="1"/>
    <xf numFmtId="3" fontId="8" fillId="3" borderId="0" xfId="61" applyNumberFormat="1" applyFont="1" applyFill="1" applyAlignment="1">
      <alignment horizontal="center"/>
    </xf>
    <xf numFmtId="0" fontId="8" fillId="0" borderId="0" xfId="61" applyFont="1"/>
    <xf numFmtId="0" fontId="94" fillId="0" borderId="0" xfId="61" applyFont="1"/>
    <xf numFmtId="0" fontId="74" fillId="0" borderId="0" xfId="61" applyFont="1" applyAlignment="1">
      <alignment vertical="center"/>
    </xf>
    <xf numFmtId="0" fontId="75" fillId="0" borderId="26" xfId="61" applyFont="1" applyBorder="1" applyAlignment="1">
      <alignment vertical="center"/>
    </xf>
    <xf numFmtId="0" fontId="74" fillId="0" borderId="27" xfId="61" applyFont="1" applyBorder="1" applyAlignment="1">
      <alignment vertical="center" wrapText="1"/>
    </xf>
    <xf numFmtId="0" fontId="75" fillId="0" borderId="26" xfId="61" applyFont="1" applyBorder="1" applyAlignment="1">
      <alignment horizontal="left" vertical="center" indent="1"/>
    </xf>
    <xf numFmtId="0" fontId="74" fillId="0" borderId="27" xfId="61" applyFont="1" applyBorder="1"/>
    <xf numFmtId="0" fontId="75" fillId="0" borderId="21" xfId="61" applyFont="1" applyBorder="1" applyAlignment="1">
      <alignment horizontal="center" wrapText="1"/>
    </xf>
    <xf numFmtId="0" fontId="75" fillId="0" borderId="29" xfId="61" applyFont="1" applyBorder="1" applyAlignment="1">
      <alignment vertical="center"/>
    </xf>
    <xf numFmtId="0" fontId="74" fillId="0" borderId="31" xfId="61" applyFont="1" applyBorder="1" applyAlignment="1">
      <alignment vertical="center" wrapText="1"/>
    </xf>
    <xf numFmtId="0" fontId="75" fillId="0" borderId="29" xfId="61" applyFont="1" applyBorder="1" applyAlignment="1">
      <alignment horizontal="left" vertical="center" indent="1"/>
    </xf>
    <xf numFmtId="0" fontId="74" fillId="0" borderId="31" xfId="61" applyFont="1" applyBorder="1"/>
    <xf numFmtId="0" fontId="74" fillId="0" borderId="0" xfId="61" applyFont="1" applyAlignment="1">
      <alignment horizontal="left" indent="1"/>
    </xf>
    <xf numFmtId="3" fontId="4" fillId="0" borderId="0" xfId="61" applyNumberFormat="1" applyFont="1" applyAlignment="1">
      <alignment horizontal="left" indent="1"/>
    </xf>
    <xf numFmtId="164" fontId="74" fillId="11" borderId="0" xfId="61" applyNumberFormat="1" applyFont="1" applyFill="1"/>
    <xf numFmtId="0" fontId="5" fillId="0" borderId="0" xfId="61" applyFont="1" applyAlignment="1">
      <alignment horizontal="left"/>
    </xf>
    <xf numFmtId="3" fontId="4" fillId="0" borderId="0" xfId="61" applyNumberFormat="1" applyFont="1" applyAlignment="1">
      <alignment horizontal="left"/>
    </xf>
    <xf numFmtId="0" fontId="76" fillId="0" borderId="0" xfId="61" applyFont="1" applyAlignment="1">
      <alignment horizontal="left"/>
    </xf>
    <xf numFmtId="0" fontId="74" fillId="0" borderId="0" xfId="61" quotePrefix="1" applyFont="1"/>
    <xf numFmtId="0" fontId="74" fillId="11" borderId="0" xfId="61" quotePrefix="1" applyFont="1" applyFill="1"/>
    <xf numFmtId="0" fontId="74" fillId="0" borderId="0" xfId="61" applyFont="1" applyAlignment="1">
      <alignment horizontal="center" vertical="center"/>
    </xf>
    <xf numFmtId="0" fontId="74" fillId="0" borderId="3" xfId="61" quotePrefix="1" applyFont="1" applyBorder="1" applyAlignment="1">
      <alignment horizontal="center" vertical="center" wrapText="1"/>
    </xf>
    <xf numFmtId="164" fontId="74" fillId="0" borderId="0" xfId="61" applyNumberFormat="1" applyFont="1"/>
    <xf numFmtId="164" fontId="75" fillId="0" borderId="3" xfId="61" applyNumberFormat="1" applyFont="1" applyBorder="1"/>
    <xf numFmtId="164" fontId="74" fillId="0" borderId="0" xfId="61" applyNumberFormat="1" applyFont="1" applyAlignment="1">
      <alignment horizontal="center"/>
    </xf>
    <xf numFmtId="42" fontId="74" fillId="0" borderId="0" xfId="61" applyNumberFormat="1" applyFont="1"/>
    <xf numFmtId="167" fontId="74" fillId="0" borderId="0" xfId="61" applyNumberFormat="1" applyFont="1"/>
    <xf numFmtId="0" fontId="74" fillId="0" borderId="3" xfId="61" applyFont="1" applyBorder="1"/>
    <xf numFmtId="44" fontId="74" fillId="0" borderId="0" xfId="61" applyNumberFormat="1" applyFont="1"/>
    <xf numFmtId="15" fontId="74" fillId="0" borderId="0" xfId="61" quotePrefix="1" applyNumberFormat="1" applyFont="1"/>
    <xf numFmtId="0" fontId="79" fillId="0" borderId="0" xfId="61" applyFont="1"/>
    <xf numFmtId="0" fontId="96" fillId="14" borderId="0" xfId="61" applyFont="1" applyFill="1"/>
    <xf numFmtId="0" fontId="4" fillId="0" borderId="0" xfId="61" applyFont="1"/>
    <xf numFmtId="0" fontId="75" fillId="0" borderId="3" xfId="61" applyFont="1" applyBorder="1" applyAlignment="1">
      <alignment horizontal="center" wrapText="1"/>
    </xf>
    <xf numFmtId="0" fontId="75" fillId="0" borderId="3" xfId="61" applyFont="1" applyBorder="1" applyAlignment="1">
      <alignment horizontal="left" wrapText="1"/>
    </xf>
    <xf numFmtId="0" fontId="75" fillId="0" borderId="0" xfId="61" applyFont="1" applyAlignment="1">
      <alignment horizontal="left" wrapText="1" indent="1"/>
    </xf>
    <xf numFmtId="0" fontId="75" fillId="0" borderId="0" xfId="61" applyFont="1" applyAlignment="1">
      <alignment horizontal="center" wrapText="1"/>
    </xf>
    <xf numFmtId="0" fontId="75" fillId="0" borderId="0" xfId="61" applyFont="1" applyAlignment="1">
      <alignment horizontal="left" wrapText="1"/>
    </xf>
    <xf numFmtId="0" fontId="83" fillId="0" borderId="0" xfId="61" applyFont="1"/>
    <xf numFmtId="0" fontId="74" fillId="11" borderId="0" xfId="61" applyFont="1" applyFill="1"/>
    <xf numFmtId="42" fontId="74" fillId="11" borderId="0" xfId="23" applyNumberFormat="1" applyFont="1" applyFill="1" applyBorder="1"/>
    <xf numFmtId="42" fontId="74" fillId="0" borderId="0" xfId="23" applyNumberFormat="1" applyFont="1" applyFill="1" applyBorder="1"/>
    <xf numFmtId="164" fontId="4" fillId="0" borderId="0" xfId="39" applyNumberFormat="1" applyFont="1" applyFill="1" applyBorder="1" applyProtection="1">
      <protection locked="0"/>
    </xf>
    <xf numFmtId="164" fontId="4" fillId="0" borderId="0" xfId="39" applyNumberFormat="1" applyFont="1" applyFill="1" applyProtection="1"/>
    <xf numFmtId="168" fontId="4" fillId="0" borderId="0" xfId="50" applyNumberFormat="1" applyFont="1" applyFill="1" applyProtection="1"/>
    <xf numFmtId="164" fontId="74" fillId="11" borderId="0" xfId="23" applyNumberFormat="1" applyFont="1" applyFill="1" applyBorder="1"/>
    <xf numFmtId="164" fontId="74" fillId="0" borderId="0" xfId="23" applyNumberFormat="1" applyFont="1" applyFill="1" applyBorder="1"/>
    <xf numFmtId="164" fontId="4" fillId="0" borderId="0" xfId="23" applyNumberFormat="1" applyFont="1" applyFill="1" applyBorder="1" applyProtection="1">
      <protection locked="0"/>
    </xf>
    <xf numFmtId="164" fontId="74" fillId="0" borderId="0" xfId="23" applyNumberFormat="1" applyFont="1" applyFill="1" applyProtection="1"/>
    <xf numFmtId="164" fontId="75" fillId="0" borderId="0" xfId="61" applyNumberFormat="1" applyFont="1"/>
    <xf numFmtId="42" fontId="75" fillId="0" borderId="1" xfId="23" applyNumberFormat="1" applyFont="1" applyFill="1" applyBorder="1"/>
    <xf numFmtId="0" fontId="112" fillId="0" borderId="0" xfId="61" applyFont="1"/>
    <xf numFmtId="42" fontId="75" fillId="0" borderId="2" xfId="61" applyNumberFormat="1" applyFont="1" applyBorder="1"/>
    <xf numFmtId="164" fontId="74" fillId="0" borderId="0" xfId="61" applyNumberFormat="1" applyFont="1" applyAlignment="1">
      <alignment horizontal="right"/>
    </xf>
    <xf numFmtId="167" fontId="74" fillId="0" borderId="0" xfId="11" applyNumberFormat="1" applyFont="1" applyFill="1"/>
    <xf numFmtId="0" fontId="74" fillId="0" borderId="0" xfId="61" applyFont="1" applyAlignment="1">
      <alignment horizontal="right"/>
    </xf>
    <xf numFmtId="164" fontId="74" fillId="0" borderId="0" xfId="23" applyNumberFormat="1" applyFont="1" applyFill="1"/>
    <xf numFmtId="0" fontId="75" fillId="0" borderId="0" xfId="61" applyFont="1" applyAlignment="1">
      <alignment horizontal="right"/>
    </xf>
    <xf numFmtId="167" fontId="74" fillId="0" borderId="1" xfId="11" applyNumberFormat="1" applyFont="1" applyFill="1" applyBorder="1"/>
    <xf numFmtId="0" fontId="75" fillId="0" borderId="0" xfId="61" applyFont="1" applyAlignment="1">
      <alignment horizontal="left"/>
    </xf>
    <xf numFmtId="167" fontId="74" fillId="0" borderId="2" xfId="11" applyNumberFormat="1" applyFont="1" applyFill="1" applyBorder="1"/>
    <xf numFmtId="0" fontId="79" fillId="0" borderId="0" xfId="61" applyFont="1" applyAlignment="1">
      <alignment vertical="top" wrapText="1"/>
    </xf>
    <xf numFmtId="0" fontId="87" fillId="3" borderId="0" xfId="61" applyFont="1" applyFill="1" applyAlignment="1">
      <alignment horizontal="left"/>
    </xf>
    <xf numFmtId="0" fontId="4" fillId="3" borderId="0" xfId="61" applyFont="1" applyFill="1" applyAlignment="1">
      <alignment horizontal="center"/>
    </xf>
    <xf numFmtId="0" fontId="4" fillId="3" borderId="0" xfId="61" applyFont="1" applyFill="1"/>
    <xf numFmtId="3" fontId="4" fillId="3" borderId="0" xfId="61" applyNumberFormat="1" applyFont="1" applyFill="1" applyAlignment="1">
      <alignment horizontal="center"/>
    </xf>
    <xf numFmtId="0" fontId="81" fillId="13" borderId="6" xfId="0" applyFont="1" applyFill="1" applyBorder="1" applyAlignment="1">
      <alignment horizontal="center"/>
    </xf>
    <xf numFmtId="0" fontId="81" fillId="13" borderId="0" xfId="0" applyFont="1" applyFill="1" applyAlignment="1">
      <alignment horizontal="center"/>
    </xf>
    <xf numFmtId="0" fontId="81" fillId="13" borderId="0" xfId="0" applyFont="1" applyFill="1" applyAlignment="1">
      <alignment horizontal="left"/>
    </xf>
    <xf numFmtId="2" fontId="81" fillId="13" borderId="0" xfId="0" applyNumberFormat="1" applyFont="1" applyFill="1" applyAlignment="1">
      <alignment horizontal="center"/>
    </xf>
    <xf numFmtId="164" fontId="81" fillId="13" borderId="0" xfId="0" applyNumberFormat="1" applyFont="1" applyFill="1"/>
    <xf numFmtId="0" fontId="52" fillId="13" borderId="0" xfId="0" applyFont="1" applyFill="1" applyAlignment="1">
      <alignment horizontal="center"/>
    </xf>
    <xf numFmtId="0" fontId="52" fillId="13" borderId="0" xfId="0" applyFont="1" applyFill="1" applyAlignment="1">
      <alignment horizontal="left"/>
    </xf>
    <xf numFmtId="1" fontId="81" fillId="13" borderId="0" xfId="0" applyNumberFormat="1" applyFont="1" applyFill="1" applyAlignment="1">
      <alignment horizontal="center"/>
    </xf>
    <xf numFmtId="37" fontId="81" fillId="13" borderId="0" xfId="0" applyNumberFormat="1" applyFont="1" applyFill="1"/>
    <xf numFmtId="0" fontId="81" fillId="13" borderId="0" xfId="0" applyFont="1" applyFill="1"/>
    <xf numFmtId="0" fontId="81" fillId="13" borderId="28" xfId="0" applyFont="1" applyFill="1" applyBorder="1" applyAlignment="1">
      <alignment horizontal="left"/>
    </xf>
    <xf numFmtId="0" fontId="52" fillId="13" borderId="3" xfId="0" applyFont="1" applyFill="1" applyBorder="1" applyAlignment="1">
      <alignment horizontal="left"/>
    </xf>
    <xf numFmtId="0" fontId="52" fillId="13" borderId="3" xfId="0" applyFont="1" applyFill="1" applyBorder="1" applyAlignment="1">
      <alignment horizontal="center"/>
    </xf>
    <xf numFmtId="0" fontId="93" fillId="13" borderId="0" xfId="0" applyFont="1" applyFill="1" applyAlignment="1">
      <alignment horizontal="left"/>
    </xf>
    <xf numFmtId="10" fontId="81" fillId="11" borderId="0" xfId="24" applyNumberFormat="1" applyFont="1" applyFill="1" applyBorder="1" applyAlignment="1"/>
    <xf numFmtId="0" fontId="52" fillId="13" borderId="0" xfId="0" applyFont="1" applyFill="1" applyAlignment="1">
      <alignment horizontal="left" vertical="top"/>
    </xf>
    <xf numFmtId="0" fontId="93" fillId="13" borderId="6" xfId="0" applyFont="1" applyFill="1" applyBorder="1" applyAlignment="1">
      <alignment horizontal="left"/>
    </xf>
    <xf numFmtId="0" fontId="81" fillId="13" borderId="6" xfId="0" applyFont="1" applyFill="1" applyBorder="1" applyAlignment="1">
      <alignment horizontal="left" vertical="center"/>
    </xf>
    <xf numFmtId="0" fontId="105" fillId="0" borderId="0" xfId="52" quotePrefix="1" applyFont="1" applyAlignment="1">
      <alignment horizontal="center" wrapText="1"/>
    </xf>
    <xf numFmtId="0" fontId="30" fillId="0" borderId="0" xfId="0" applyFont="1"/>
    <xf numFmtId="3" fontId="8" fillId="11" borderId="0" xfId="0" applyNumberFormat="1" applyFont="1" applyFill="1" applyAlignment="1">
      <alignment horizontal="right"/>
    </xf>
    <xf numFmtId="0" fontId="106" fillId="0" borderId="0" xfId="41" applyFont="1" applyAlignment="1">
      <alignment horizontal="center" wrapText="1"/>
    </xf>
    <xf numFmtId="0" fontId="75" fillId="0" borderId="24" xfId="61" applyFont="1" applyBorder="1" applyAlignment="1">
      <alignment horizontal="center" vertical="center"/>
    </xf>
    <xf numFmtId="0" fontId="75" fillId="0" borderId="29" xfId="61" applyFont="1" applyBorder="1" applyAlignment="1">
      <alignment horizontal="center" vertical="center"/>
    </xf>
    <xf numFmtId="0" fontId="75" fillId="0" borderId="30" xfId="61" applyFont="1" applyBorder="1" applyAlignment="1">
      <alignment horizontal="center" vertical="center"/>
    </xf>
    <xf numFmtId="0" fontId="75" fillId="0" borderId="31" xfId="61" applyFont="1" applyBorder="1" applyAlignment="1">
      <alignment horizontal="center" vertical="center"/>
    </xf>
    <xf numFmtId="0" fontId="94" fillId="0" borderId="0" xfId="61" applyFont="1" applyAlignment="1">
      <alignment horizontal="center"/>
    </xf>
    <xf numFmtId="0" fontId="74" fillId="0" borderId="0" xfId="61" applyFont="1" applyAlignment="1">
      <alignment horizontal="left" vertical="top" wrapText="1"/>
    </xf>
    <xf numFmtId="0" fontId="75" fillId="0" borderId="0" xfId="61" applyFont="1" applyAlignment="1">
      <alignment horizontal="left" vertical="center" indent="1"/>
    </xf>
    <xf numFmtId="0" fontId="74" fillId="0" borderId="0" xfId="61" applyFont="1" applyAlignment="1">
      <alignment horizontal="center" vertical="center" wrapText="1"/>
    </xf>
    <xf numFmtId="0" fontId="74" fillId="0" borderId="3" xfId="61" applyFont="1" applyBorder="1" applyAlignment="1">
      <alignment horizontal="center" wrapText="1"/>
    </xf>
    <xf numFmtId="0" fontId="4" fillId="0" borderId="0" xfId="61" applyFont="1" applyAlignment="1">
      <alignment horizontal="left" vertical="top" wrapText="1"/>
    </xf>
    <xf numFmtId="0" fontId="4" fillId="0" borderId="0" xfId="0" applyFont="1" applyAlignment="1">
      <alignment horizontal="center"/>
    </xf>
    <xf numFmtId="0" fontId="8" fillId="0" borderId="0" xfId="0" applyNumberFormat="1" applyFont="1" applyFill="1" applyAlignment="1">
      <alignment vertical="top" wrapText="1"/>
    </xf>
    <xf numFmtId="16" fontId="47" fillId="0" borderId="0" xfId="0" applyNumberFormat="1" applyFont="1" applyFill="1" applyAlignment="1">
      <alignment horizontal="center"/>
    </xf>
    <xf numFmtId="0" fontId="47" fillId="0" borderId="0" xfId="0" applyFont="1" applyFill="1" applyAlignment="1">
      <alignment horizontal="center" vertical="top"/>
    </xf>
    <xf numFmtId="0" fontId="47" fillId="0" borderId="0" xfId="0" applyFont="1" applyFill="1" applyBorder="1" applyAlignment="1">
      <alignment horizontal="center"/>
    </xf>
    <xf numFmtId="164" fontId="47" fillId="0" borderId="0" xfId="0" applyNumberFormat="1" applyFont="1" applyFill="1" applyAlignment="1">
      <alignment horizontal="left"/>
    </xf>
    <xf numFmtId="0" fontId="47" fillId="0" borderId="0" xfId="0" quotePrefix="1" applyFont="1" applyFill="1"/>
    <xf numFmtId="2" fontId="47" fillId="0" borderId="0" xfId="0" applyNumberFormat="1" applyFont="1" applyFill="1"/>
    <xf numFmtId="37" fontId="47" fillId="11" borderId="0" xfId="0" applyNumberFormat="1" applyFont="1" applyFill="1"/>
    <xf numFmtId="0" fontId="47" fillId="11" borderId="3" xfId="0" applyFont="1" applyFill="1" applyBorder="1" applyAlignment="1">
      <alignment horizontal="center"/>
    </xf>
    <xf numFmtId="0" fontId="47" fillId="11" borderId="0" xfId="0" applyFont="1" applyFill="1"/>
    <xf numFmtId="164" fontId="47" fillId="11" borderId="0" xfId="1" applyNumberFormat="1" applyFont="1" applyFill="1"/>
    <xf numFmtId="164" fontId="47" fillId="0" borderId="0" xfId="1" applyNumberFormat="1" applyFont="1" applyFill="1" applyAlignment="1">
      <alignment horizontal="right"/>
    </xf>
    <xf numFmtId="0" fontId="47" fillId="0" borderId="0" xfId="0" applyFont="1" applyAlignment="1">
      <alignment horizontal="left" vertical="top"/>
    </xf>
    <xf numFmtId="0" fontId="47" fillId="0" borderId="0" xfId="9" applyNumberFormat="1" applyFont="1" applyFill="1" applyAlignment="1">
      <alignment horizontal="left"/>
    </xf>
    <xf numFmtId="0" fontId="47" fillId="0" borderId="0" xfId="9" applyFont="1" applyFill="1" applyAlignment="1">
      <alignment horizontal="center"/>
    </xf>
    <xf numFmtId="0" fontId="72" fillId="0" borderId="0" xfId="9" applyFill="1"/>
    <xf numFmtId="3" fontId="8" fillId="0" borderId="0" xfId="0" applyNumberFormat="1" applyFont="1" applyFill="1" applyAlignment="1">
      <alignment wrapText="1"/>
    </xf>
    <xf numFmtId="0" fontId="4" fillId="11" borderId="21" xfId="0" applyFont="1" applyFill="1" applyBorder="1" applyAlignment="1">
      <alignment horizontal="left" wrapText="1"/>
    </xf>
    <xf numFmtId="0" fontId="29" fillId="13" borderId="0" xfId="0" applyFont="1" applyFill="1" applyAlignment="1">
      <alignment horizontal="left" indent="1"/>
    </xf>
    <xf numFmtId="0" fontId="29" fillId="0" borderId="0" xfId="0" applyFont="1" applyAlignment="1">
      <alignment horizontal="left"/>
    </xf>
    <xf numFmtId="0" fontId="16" fillId="0" borderId="0" xfId="0" applyFont="1" applyAlignment="1">
      <alignment horizontal="center"/>
    </xf>
    <xf numFmtId="0" fontId="6" fillId="0" borderId="0" xfId="0" applyFont="1" applyAlignment="1">
      <alignment horizontal="center"/>
    </xf>
    <xf numFmtId="0" fontId="8" fillId="0" borderId="0" xfId="0" applyFont="1" applyAlignment="1">
      <alignment horizontal="center"/>
    </xf>
    <xf numFmtId="0" fontId="66" fillId="4" borderId="0" xfId="0" applyFont="1" applyFill="1" applyAlignment="1">
      <alignment horizontal="center"/>
    </xf>
    <xf numFmtId="0" fontId="10" fillId="0" borderId="0" xfId="0" applyFont="1" applyAlignment="1">
      <alignment horizontal="left"/>
    </xf>
    <xf numFmtId="3" fontId="8" fillId="0" borderId="1" xfId="0" applyNumberFormat="1" applyFont="1" applyBorder="1"/>
    <xf numFmtId="3" fontId="8" fillId="0" borderId="2" xfId="0" applyNumberFormat="1" applyFont="1" applyBorder="1"/>
    <xf numFmtId="0" fontId="10" fillId="0" borderId="0" xfId="0" applyFont="1" applyAlignment="1">
      <alignment horizontal="center"/>
    </xf>
    <xf numFmtId="0" fontId="19" fillId="0" borderId="0" xfId="0" applyFont="1" applyAlignment="1">
      <alignment horizontal="center"/>
    </xf>
    <xf numFmtId="0" fontId="20" fillId="0" borderId="0" xfId="0" applyFont="1"/>
    <xf numFmtId="0" fontId="8" fillId="0" borderId="0" xfId="0" applyFont="1" applyAlignment="1">
      <alignment horizontal="center" vertical="top"/>
    </xf>
    <xf numFmtId="0" fontId="6" fillId="0" borderId="0" xfId="0" applyFont="1" applyAlignment="1">
      <alignment horizontal="left"/>
    </xf>
    <xf numFmtId="0" fontId="8" fillId="0" borderId="1" xfId="0" applyFont="1" applyBorder="1" applyAlignment="1">
      <alignment horizontal="left"/>
    </xf>
    <xf numFmtId="0" fontId="55" fillId="0" borderId="0" xfId="0" applyFont="1" applyAlignment="1">
      <alignment horizontal="left"/>
    </xf>
    <xf numFmtId="0" fontId="12" fillId="0" borderId="0" xfId="0" applyFont="1" applyAlignment="1">
      <alignment horizontal="center"/>
    </xf>
    <xf numFmtId="0" fontId="6" fillId="0" borderId="0" xfId="0" applyFont="1" applyAlignment="1">
      <alignment horizontal="right"/>
    </xf>
    <xf numFmtId="0" fontId="10" fillId="0" borderId="3" xfId="0" applyFont="1" applyBorder="1"/>
    <xf numFmtId="0" fontId="12" fillId="0" borderId="0" xfId="0" applyFont="1"/>
    <xf numFmtId="0" fontId="6" fillId="0" borderId="2" xfId="0" applyFont="1" applyBorder="1" applyAlignment="1">
      <alignment horizontal="left"/>
    </xf>
    <xf numFmtId="3" fontId="6" fillId="0" borderId="0" xfId="0" applyNumberFormat="1" applyFont="1"/>
    <xf numFmtId="3" fontId="10" fillId="0" borderId="3" xfId="0" applyNumberFormat="1" applyFont="1" applyBorder="1" applyAlignment="1">
      <alignment horizontal="center"/>
    </xf>
    <xf numFmtId="3" fontId="10" fillId="0" borderId="0" xfId="0" applyNumberFormat="1" applyFont="1"/>
    <xf numFmtId="168" fontId="6" fillId="0" borderId="0" xfId="0" applyNumberFormat="1" applyFont="1" applyAlignment="1">
      <alignment horizontal="left"/>
    </xf>
    <xf numFmtId="170" fontId="8" fillId="0" borderId="0" xfId="0" applyNumberFormat="1" applyFont="1"/>
    <xf numFmtId="0" fontId="16" fillId="0" borderId="5" xfId="0" applyFont="1" applyBorder="1" applyAlignment="1">
      <alignment horizontal="center"/>
    </xf>
    <xf numFmtId="0" fontId="21" fillId="0" borderId="4" xfId="0" applyFont="1" applyBorder="1" applyAlignment="1">
      <alignment horizontal="center"/>
    </xf>
    <xf numFmtId="0" fontId="16" fillId="0" borderId="4" xfId="0" applyFont="1" applyBorder="1"/>
    <xf numFmtId="0" fontId="21" fillId="0" borderId="0" xfId="0" applyFont="1" applyAlignment="1">
      <alignment horizontal="center"/>
    </xf>
    <xf numFmtId="0" fontId="16" fillId="0" borderId="0" xfId="0" applyFont="1"/>
    <xf numFmtId="3" fontId="16" fillId="0" borderId="0" xfId="0" applyNumberFormat="1" applyFont="1" applyAlignment="1">
      <alignment horizontal="center"/>
    </xf>
    <xf numFmtId="0" fontId="16" fillId="0" borderId="3" xfId="0" applyFont="1" applyBorder="1"/>
    <xf numFmtId="0" fontId="16" fillId="0" borderId="4" xfId="0" applyFont="1" applyBorder="1" applyAlignment="1">
      <alignment horizontal="left"/>
    </xf>
    <xf numFmtId="0" fontId="50" fillId="0" borderId="0" xfId="0" applyFont="1"/>
    <xf numFmtId="0" fontId="90" fillId="0" borderId="0" xfId="0" applyFont="1"/>
    <xf numFmtId="0" fontId="11" fillId="0" borderId="0" xfId="0" applyFont="1" applyAlignment="1">
      <alignment horizontal="center"/>
    </xf>
    <xf numFmtId="37" fontId="8" fillId="0" borderId="0" xfId="0" applyNumberFormat="1" applyFont="1" applyAlignment="1">
      <alignment horizontal="left"/>
    </xf>
    <xf numFmtId="0" fontId="24" fillId="0" borderId="0" xfId="0" applyFont="1" applyAlignment="1">
      <alignment horizontal="left"/>
    </xf>
    <xf numFmtId="3" fontId="8" fillId="0" borderId="1" xfId="0" applyNumberFormat="1" applyFont="1" applyFill="1" applyBorder="1"/>
    <xf numFmtId="3" fontId="8" fillId="0" borderId="2" xfId="0" applyNumberFormat="1" applyFont="1" applyFill="1" applyBorder="1"/>
    <xf numFmtId="0" fontId="10" fillId="0" borderId="1" xfId="0" applyFont="1" applyFill="1" applyBorder="1"/>
    <xf numFmtId="0" fontId="6" fillId="0" borderId="0" xfId="0" applyFont="1" applyFill="1" applyAlignment="1">
      <alignment horizontal="left"/>
    </xf>
    <xf numFmtId="3" fontId="10" fillId="0" borderId="0" xfId="0" applyNumberFormat="1" applyFont="1" applyFill="1" applyAlignment="1">
      <alignment horizontal="center"/>
    </xf>
    <xf numFmtId="170" fontId="8" fillId="0" borderId="0" xfId="0" applyNumberFormat="1" applyFont="1" applyFill="1"/>
    <xf numFmtId="168" fontId="8" fillId="0" borderId="0" xfId="0" applyNumberFormat="1" applyFont="1" applyFill="1" applyAlignment="1">
      <alignment horizontal="center"/>
    </xf>
    <xf numFmtId="168" fontId="8" fillId="0" borderId="0" xfId="0" applyNumberFormat="1" applyFont="1" applyFill="1" applyAlignment="1">
      <alignment horizontal="left"/>
    </xf>
    <xf numFmtId="3" fontId="12" fillId="0" borderId="0" xfId="0" applyNumberFormat="1" applyFont="1" applyFill="1"/>
    <xf numFmtId="0" fontId="12" fillId="0" borderId="3" xfId="0" applyFont="1" applyFill="1" applyBorder="1" applyAlignment="1">
      <alignment horizontal="center"/>
    </xf>
    <xf numFmtId="168" fontId="6" fillId="0" borderId="0" xfId="0" applyNumberFormat="1" applyFont="1" applyFill="1" applyAlignment="1">
      <alignment horizontal="left"/>
    </xf>
    <xf numFmtId="0" fontId="11" fillId="0" borderId="0" xfId="0" applyFont="1" applyFill="1" applyAlignment="1">
      <alignment horizontal="center"/>
    </xf>
    <xf numFmtId="37" fontId="8" fillId="0" borderId="0" xfId="0" applyNumberFormat="1" applyFont="1" applyFill="1" applyAlignment="1">
      <alignment horizontal="left"/>
    </xf>
    <xf numFmtId="0" fontId="8" fillId="0" borderId="0" xfId="0" applyFont="1" applyFill="1" applyAlignment="1">
      <alignment horizontal="center" vertical="top"/>
    </xf>
    <xf numFmtId="3" fontId="6" fillId="0" borderId="2" xfId="0" applyNumberFormat="1" applyFont="1" applyBorder="1" applyAlignment="1">
      <alignment horizontal="left"/>
    </xf>
    <xf numFmtId="3" fontId="6" fillId="0" borderId="0" xfId="0" applyNumberFormat="1" applyFont="1" applyFill="1" applyAlignment="1">
      <alignment horizontal="left"/>
    </xf>
    <xf numFmtId="3" fontId="29" fillId="0" borderId="0" xfId="0" applyNumberFormat="1" applyFont="1" applyFill="1"/>
    <xf numFmtId="169" fontId="8" fillId="0" borderId="0" xfId="0" applyNumberFormat="1" applyFont="1" applyFill="1" applyAlignment="1">
      <alignment horizontal="center"/>
    </xf>
    <xf numFmtId="0" fontId="114" fillId="0" borderId="0" xfId="0" applyFont="1"/>
    <xf numFmtId="0" fontId="115" fillId="0" borderId="0" xfId="0" applyFont="1"/>
    <xf numFmtId="0" fontId="115" fillId="0" borderId="0" xfId="0" applyFont="1" applyAlignment="1">
      <alignment horizontal="right"/>
    </xf>
    <xf numFmtId="0" fontId="115" fillId="0" borderId="3" xfId="0" applyFont="1" applyBorder="1" applyAlignment="1">
      <alignment horizontal="right"/>
    </xf>
    <xf numFmtId="2" fontId="116" fillId="0" borderId="0" xfId="0" applyNumberFormat="1" applyFont="1" applyAlignment="1">
      <alignment horizontal="left"/>
    </xf>
    <xf numFmtId="0" fontId="116" fillId="0" borderId="0" xfId="0" applyFont="1"/>
    <xf numFmtId="0" fontId="116" fillId="0" borderId="0" xfId="0" applyFont="1" applyAlignment="1">
      <alignment horizontal="right"/>
    </xf>
    <xf numFmtId="0" fontId="115" fillId="0" borderId="3" xfId="0" applyFont="1" applyBorder="1"/>
    <xf numFmtId="2" fontId="117" fillId="0" borderId="0" xfId="0" applyNumberFormat="1" applyFont="1" applyAlignment="1">
      <alignment horizontal="left"/>
    </xf>
    <xf numFmtId="0" fontId="117" fillId="0" borderId="0" xfId="0" applyFont="1"/>
    <xf numFmtId="0" fontId="4" fillId="0" borderId="0" xfId="0" applyFont="1" applyAlignment="1">
      <alignment horizontal="right"/>
    </xf>
    <xf numFmtId="0" fontId="105" fillId="0" borderId="0" xfId="59" applyNumberFormat="1" applyFont="1" applyAlignment="1" applyProtection="1">
      <alignment horizontal="center"/>
      <protection locked="0"/>
    </xf>
    <xf numFmtId="0" fontId="105" fillId="0" borderId="0" xfId="58" applyNumberFormat="1" applyFont="1" applyAlignment="1">
      <alignment horizontal="center"/>
    </xf>
    <xf numFmtId="0" fontId="47" fillId="0" borderId="0" xfId="0" quotePrefix="1" applyFont="1"/>
    <xf numFmtId="2" fontId="116" fillId="0" borderId="0" xfId="0" applyNumberFormat="1" applyFont="1" applyAlignment="1">
      <alignment horizontal="right"/>
    </xf>
    <xf numFmtId="3" fontId="27" fillId="0" borderId="0" xfId="0" applyNumberFormat="1" applyFont="1" applyFill="1" applyAlignment="1">
      <alignment horizontal="center"/>
    </xf>
    <xf numFmtId="3" fontId="27" fillId="0" borderId="6" xfId="0" applyNumberFormat="1" applyFont="1" applyFill="1" applyBorder="1" applyAlignment="1">
      <alignment horizontal="center"/>
    </xf>
    <xf numFmtId="3" fontId="27" fillId="0" borderId="9" xfId="0" applyNumberFormat="1" applyFont="1" applyFill="1" applyBorder="1" applyAlignment="1">
      <alignment horizontal="center"/>
    </xf>
    <xf numFmtId="3" fontId="4" fillId="0" borderId="9" xfId="0" applyNumberFormat="1" applyFont="1" applyFill="1" applyBorder="1" applyAlignment="1">
      <alignment horizontal="center"/>
    </xf>
    <xf numFmtId="164" fontId="27" fillId="0" borderId="9" xfId="1" applyNumberFormat="1" applyFont="1" applyFill="1" applyBorder="1" applyAlignment="1">
      <alignment horizontal="center"/>
    </xf>
    <xf numFmtId="0" fontId="4" fillId="0" borderId="0"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5" fillId="0" borderId="16" xfId="0" applyFont="1" applyBorder="1" applyAlignment="1">
      <alignment horizontal="center"/>
    </xf>
    <xf numFmtId="0" fontId="5" fillId="0" borderId="16" xfId="0" applyFont="1" applyFill="1" applyBorder="1" applyAlignment="1">
      <alignment horizontal="center"/>
    </xf>
    <xf numFmtId="0" fontId="4" fillId="0" borderId="0" xfId="0" applyFont="1" applyAlignment="1">
      <alignment horizontal="center"/>
    </xf>
    <xf numFmtId="0" fontId="4" fillId="11" borderId="6" xfId="0" applyFont="1" applyFill="1" applyBorder="1" applyAlignment="1">
      <alignment horizontal="center"/>
    </xf>
    <xf numFmtId="164" fontId="4" fillId="11" borderId="6" xfId="1" applyNumberFormat="1" applyFont="1" applyFill="1" applyBorder="1"/>
    <xf numFmtId="43" fontId="4" fillId="11" borderId="0" xfId="1" applyFont="1" applyFill="1"/>
    <xf numFmtId="164" fontId="4" fillId="11" borderId="0" xfId="1" applyNumberFormat="1" applyFont="1" applyFill="1"/>
    <xf numFmtId="39" fontId="4" fillId="11" borderId="0" xfId="0" applyNumberFormat="1" applyFont="1" applyFill="1"/>
    <xf numFmtId="0" fontId="4" fillId="11" borderId="31" xfId="27" applyFill="1" applyBorder="1" applyAlignment="1">
      <alignment vertical="top"/>
    </xf>
    <xf numFmtId="37" fontId="4" fillId="11" borderId="21" xfId="27" applyNumberFormat="1" applyFill="1" applyBorder="1" applyAlignment="1">
      <alignment vertical="top"/>
    </xf>
    <xf numFmtId="0" fontId="4" fillId="11" borderId="21" xfId="27" applyFill="1" applyBorder="1" applyAlignment="1">
      <alignment horizontal="left" vertical="top" wrapText="1"/>
    </xf>
    <xf numFmtId="0" fontId="4" fillId="11" borderId="21" xfId="27" applyFill="1" applyBorder="1" applyAlignment="1">
      <alignment vertical="top"/>
    </xf>
    <xf numFmtId="0" fontId="4" fillId="11" borderId="21" xfId="27" applyFill="1" applyBorder="1"/>
    <xf numFmtId="164" fontId="4" fillId="11" borderId="21" xfId="65" applyNumberFormat="1" applyFill="1" applyBorder="1" applyAlignment="1">
      <alignment vertical="top"/>
    </xf>
    <xf numFmtId="183" fontId="4" fillId="11" borderId="29" xfId="64" applyNumberFormat="1" applyFill="1" applyBorder="1" applyAlignment="1" applyProtection="1">
      <alignment horizontal="left" vertical="top" wrapText="1"/>
      <protection locked="0"/>
    </xf>
    <xf numFmtId="0" fontId="27" fillId="11" borderId="21" xfId="27" applyFont="1" applyFill="1" applyBorder="1"/>
    <xf numFmtId="37" fontId="4" fillId="11" borderId="21" xfId="27" applyNumberFormat="1" applyFill="1" applyBorder="1"/>
    <xf numFmtId="0" fontId="4" fillId="11" borderId="21" xfId="27" applyFill="1" applyBorder="1" applyAlignment="1">
      <alignment horizontal="left" wrapText="1"/>
    </xf>
    <xf numFmtId="164" fontId="4" fillId="11" borderId="21" xfId="1" applyNumberFormat="1" applyFill="1" applyBorder="1" applyAlignment="1">
      <alignment vertical="top"/>
    </xf>
    <xf numFmtId="164" fontId="4" fillId="11" borderId="21" xfId="1" applyNumberFormat="1" applyFill="1" applyBorder="1"/>
    <xf numFmtId="164" fontId="74" fillId="0" borderId="0" xfId="61" applyNumberFormat="1" applyFont="1" applyAlignment="1">
      <alignment horizontal="justify" vertical="center" wrapText="1"/>
    </xf>
    <xf numFmtId="41" fontId="74" fillId="0" borderId="0" xfId="61" applyNumberFormat="1" applyFont="1" applyAlignment="1">
      <alignment horizontal="justify" vertical="center" wrapText="1"/>
    </xf>
    <xf numFmtId="0" fontId="105" fillId="11" borderId="0" xfId="52" quotePrefix="1" applyFont="1" applyFill="1" applyAlignment="1">
      <alignment horizontal="center"/>
    </xf>
    <xf numFmtId="173" fontId="8" fillId="0" borderId="0" xfId="5" applyNumberFormat="1" applyFont="1" applyFill="1" applyAlignment="1">
      <alignment horizontal="right"/>
    </xf>
    <xf numFmtId="184" fontId="6" fillId="0" borderId="0" xfId="0" applyNumberFormat="1" applyFont="1" applyFill="1" applyBorder="1" applyAlignment="1">
      <alignment horizontal="right"/>
    </xf>
    <xf numFmtId="39" fontId="6" fillId="0" borderId="0" xfId="0" applyNumberFormat="1" applyFont="1" applyBorder="1" applyAlignment="1">
      <alignment horizontal="right"/>
    </xf>
    <xf numFmtId="0" fontId="5" fillId="0" borderId="16" xfId="0" applyFont="1" applyBorder="1" applyAlignment="1">
      <alignment horizontal="center"/>
    </xf>
    <xf numFmtId="0" fontId="4" fillId="0" borderId="0" xfId="0" applyFont="1" applyAlignment="1">
      <alignment horizontal="center"/>
    </xf>
    <xf numFmtId="0" fontId="105" fillId="0" borderId="0" xfId="52" applyFont="1" applyFill="1" applyAlignment="1">
      <alignment horizontal="center"/>
    </xf>
    <xf numFmtId="0" fontId="105" fillId="0" borderId="0" xfId="52" applyFont="1" applyFill="1" applyAlignment="1">
      <alignment horizontal="center" wrapText="1"/>
    </xf>
    <xf numFmtId="0" fontId="8" fillId="0" borderId="0" xfId="0" applyFont="1" applyAlignment="1">
      <alignment horizontal="center"/>
    </xf>
    <xf numFmtId="0" fontId="10" fillId="0" borderId="3" xfId="0" applyFont="1" applyBorder="1" applyAlignment="1">
      <alignment horizontal="left"/>
    </xf>
    <xf numFmtId="3" fontId="27" fillId="0" borderId="8" xfId="0" applyNumberFormat="1" applyFont="1" applyFill="1" applyBorder="1" applyAlignment="1">
      <alignment horizontal="center"/>
    </xf>
    <xf numFmtId="0" fontId="105" fillId="0" borderId="0" xfId="52" applyFont="1" applyFill="1" applyAlignment="1">
      <alignment horizontal="centerContinuous"/>
    </xf>
    <xf numFmtId="164" fontId="4" fillId="0" borderId="0" xfId="25" applyNumberFormat="1" applyFont="1" applyFill="1" applyAlignment="1"/>
    <xf numFmtId="170" fontId="14" fillId="0" borderId="0" xfId="60" applyFill="1"/>
    <xf numFmtId="164" fontId="0" fillId="0" borderId="0" xfId="25" applyNumberFormat="1" applyFont="1" applyFill="1" applyAlignment="1"/>
    <xf numFmtId="164" fontId="27" fillId="0" borderId="0" xfId="0" applyNumberFormat="1" applyFont="1" applyFill="1"/>
    <xf numFmtId="3" fontId="6" fillId="0" borderId="2" xfId="0" applyNumberFormat="1" applyFont="1" applyBorder="1" applyAlignment="1">
      <alignment horizontal="right"/>
    </xf>
    <xf numFmtId="170" fontId="105" fillId="0" borderId="0" xfId="56" applyFont="1" applyFill="1" applyAlignment="1">
      <alignment horizontal="center" wrapText="1"/>
    </xf>
    <xf numFmtId="3" fontId="60" fillId="0" borderId="0" xfId="54" applyNumberFormat="1" applyFont="1" applyFill="1" applyAlignment="1">
      <alignment horizontal="center" wrapText="1"/>
    </xf>
    <xf numFmtId="3" fontId="4" fillId="0" borderId="0" xfId="46" applyNumberFormat="1" applyFont="1"/>
    <xf numFmtId="164" fontId="74" fillId="0" borderId="0" xfId="61" applyNumberFormat="1" applyFont="1" applyAlignment="1">
      <alignment horizontal="right" vertical="center" wrapText="1"/>
    </xf>
    <xf numFmtId="43" fontId="8" fillId="0" borderId="0" xfId="1" applyFont="1" applyFill="1"/>
    <xf numFmtId="0" fontId="4" fillId="0" borderId="0"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5" fillId="0" borderId="16" xfId="0" applyFont="1" applyFill="1" applyBorder="1" applyAlignment="1">
      <alignment horizontal="center"/>
    </xf>
    <xf numFmtId="0" fontId="10" fillId="0" borderId="3" xfId="0" applyFont="1" applyFill="1" applyBorder="1" applyAlignment="1">
      <alignment horizontal="left"/>
    </xf>
    <xf numFmtId="0" fontId="6" fillId="6" borderId="15" xfId="0" applyFont="1" applyFill="1" applyBorder="1" applyAlignment="1">
      <alignment horizontal="center" wrapText="1"/>
    </xf>
    <xf numFmtId="0" fontId="6" fillId="6" borderId="10" xfId="0" applyFont="1" applyFill="1" applyBorder="1" applyAlignment="1">
      <alignment horizontal="center" wrapText="1"/>
    </xf>
    <xf numFmtId="0" fontId="6" fillId="2" borderId="17" xfId="0" applyFont="1" applyFill="1" applyBorder="1" applyAlignment="1">
      <alignment horizontal="center" wrapText="1"/>
    </xf>
    <xf numFmtId="0" fontId="6" fillId="2" borderId="19" xfId="0" applyFont="1" applyFill="1" applyBorder="1" applyAlignment="1">
      <alignment horizontal="center" wrapText="1"/>
    </xf>
    <xf numFmtId="0" fontId="8" fillId="0" borderId="0" xfId="0" applyFont="1" applyFill="1" applyAlignment="1">
      <alignment horizontal="left" vertical="top" wrapText="1"/>
    </xf>
    <xf numFmtId="0" fontId="8" fillId="0" borderId="0" xfId="0" applyFont="1" applyAlignment="1">
      <alignment horizontal="left" vertical="top" wrapText="1"/>
    </xf>
    <xf numFmtId="170" fontId="8" fillId="0" borderId="0" xfId="4" applyFont="1" applyAlignment="1" applyProtection="1">
      <alignment horizontal="left" vertical="top" wrapText="1"/>
      <protection locked="0"/>
    </xf>
    <xf numFmtId="0" fontId="75" fillId="0" borderId="23" xfId="61" applyFont="1" applyBorder="1" applyAlignment="1">
      <alignment horizontal="center" vertical="center"/>
    </xf>
    <xf numFmtId="0" fontId="75" fillId="0" borderId="1" xfId="61" applyFont="1" applyBorder="1" applyAlignment="1">
      <alignment horizontal="center" vertical="center"/>
    </xf>
    <xf numFmtId="0" fontId="75" fillId="0" borderId="24" xfId="61" applyFont="1" applyBorder="1" applyAlignment="1">
      <alignment horizontal="center" vertical="center"/>
    </xf>
    <xf numFmtId="0" fontId="75" fillId="0" borderId="29" xfId="61" applyFont="1" applyBorder="1" applyAlignment="1">
      <alignment horizontal="center" vertical="center"/>
    </xf>
    <xf numFmtId="0" fontId="75" fillId="0" borderId="30" xfId="61" applyFont="1" applyBorder="1" applyAlignment="1">
      <alignment horizontal="center" vertical="center"/>
    </xf>
    <xf numFmtId="0" fontId="75" fillId="0" borderId="31" xfId="61" applyFont="1" applyBorder="1" applyAlignment="1">
      <alignment horizontal="center" vertical="center"/>
    </xf>
    <xf numFmtId="0" fontId="94" fillId="0" borderId="0" xfId="61" applyFont="1" applyAlignment="1">
      <alignment horizontal="center"/>
    </xf>
    <xf numFmtId="0" fontId="75" fillId="0" borderId="3" xfId="61" applyFont="1" applyBorder="1" applyAlignment="1">
      <alignment horizontal="center" vertical="center"/>
    </xf>
    <xf numFmtId="0" fontId="74" fillId="0" borderId="0" xfId="61" applyFont="1" applyAlignment="1">
      <alignment horizontal="left" vertical="top" wrapText="1"/>
    </xf>
    <xf numFmtId="0" fontId="74" fillId="0" borderId="0" xfId="61" applyFont="1" applyAlignment="1">
      <alignment horizontal="left" vertical="top"/>
    </xf>
    <xf numFmtId="0" fontId="74" fillId="11" borderId="0" xfId="61" applyFont="1" applyFill="1" applyAlignment="1">
      <alignment horizontal="left" vertical="top" wrapText="1"/>
    </xf>
    <xf numFmtId="0" fontId="5" fillId="0" borderId="0" xfId="16" applyFont="1" applyAlignment="1">
      <alignment horizontal="left" vertical="top" wrapText="1"/>
    </xf>
    <xf numFmtId="0" fontId="6" fillId="0" borderId="0" xfId="16" applyFont="1" applyAlignment="1">
      <alignment horizontal="center"/>
    </xf>
    <xf numFmtId="0" fontId="6" fillId="0" borderId="0" xfId="46" applyFont="1" applyAlignment="1">
      <alignment horizontal="center"/>
    </xf>
    <xf numFmtId="15" fontId="5" fillId="11" borderId="0" xfId="46" quotePrefix="1" applyNumberFormat="1" applyFont="1" applyFill="1" applyAlignment="1">
      <alignment horizontal="center"/>
    </xf>
    <xf numFmtId="0" fontId="4" fillId="0" borderId="0" xfId="16" applyAlignment="1">
      <alignment horizontal="left" vertical="top" wrapText="1"/>
    </xf>
    <xf numFmtId="0" fontId="75" fillId="0" borderId="0" xfId="16" applyFont="1" applyAlignment="1">
      <alignment horizontal="left" vertical="top" wrapText="1"/>
    </xf>
    <xf numFmtId="0" fontId="95" fillId="12" borderId="0" xfId="61" applyFont="1" applyFill="1" applyAlignment="1">
      <alignment horizontal="center"/>
    </xf>
    <xf numFmtId="0" fontId="80" fillId="12" borderId="0" xfId="61" applyFont="1" applyFill="1" applyAlignment="1">
      <alignment horizontal="left"/>
    </xf>
    <xf numFmtId="0" fontId="80" fillId="12" borderId="3" xfId="61" applyFont="1" applyFill="1" applyBorder="1" applyAlignment="1">
      <alignment horizontal="left"/>
    </xf>
    <xf numFmtId="0" fontId="75" fillId="0" borderId="0" xfId="61" applyFont="1" applyAlignment="1">
      <alignment horizontal="left" vertical="center" indent="1"/>
    </xf>
    <xf numFmtId="0" fontId="75" fillId="0" borderId="3" xfId="61" applyFont="1" applyBorder="1" applyAlignment="1">
      <alignment horizontal="left" vertical="center" indent="1"/>
    </xf>
    <xf numFmtId="0" fontId="75" fillId="0" borderId="0" xfId="61" applyFont="1" applyAlignment="1">
      <alignment horizontal="left" vertical="center" wrapText="1"/>
    </xf>
    <xf numFmtId="0" fontId="75" fillId="0" borderId="3" xfId="61" applyFont="1" applyBorder="1" applyAlignment="1">
      <alignment horizontal="left" vertical="center" wrapText="1"/>
    </xf>
    <xf numFmtId="0" fontId="74" fillId="0" borderId="0" xfId="61" applyFont="1" applyAlignment="1">
      <alignment horizontal="center" vertical="center" wrapText="1"/>
    </xf>
    <xf numFmtId="0" fontId="74" fillId="0" borderId="3" xfId="61" applyFont="1" applyBorder="1" applyAlignment="1">
      <alignment horizontal="center" vertical="center" wrapText="1"/>
    </xf>
    <xf numFmtId="0" fontId="74" fillId="0" borderId="0" xfId="61" applyFont="1" applyAlignment="1">
      <alignment horizontal="center" wrapText="1"/>
    </xf>
    <xf numFmtId="0" fontId="74" fillId="0" borderId="3" xfId="61" applyFont="1" applyBorder="1" applyAlignment="1">
      <alignment horizontal="center" wrapText="1"/>
    </xf>
    <xf numFmtId="0" fontId="92" fillId="0" borderId="29" xfId="61" applyFont="1" applyBorder="1" applyAlignment="1">
      <alignment horizontal="center"/>
    </xf>
    <xf numFmtId="0" fontId="92" fillId="0" borderId="30" xfId="61" applyFont="1" applyBorder="1" applyAlignment="1">
      <alignment horizontal="center"/>
    </xf>
    <xf numFmtId="0" fontId="92" fillId="0" borderId="31" xfId="61" applyFont="1" applyBorder="1" applyAlignment="1">
      <alignment horizontal="center"/>
    </xf>
    <xf numFmtId="0" fontId="75" fillId="0" borderId="0" xfId="61" applyFont="1" applyAlignment="1">
      <alignment horizontal="center" vertical="center"/>
    </xf>
    <xf numFmtId="0" fontId="75" fillId="0" borderId="0" xfId="61" applyFont="1" applyAlignment="1">
      <alignment horizontal="left" vertical="center"/>
    </xf>
    <xf numFmtId="0" fontId="75" fillId="0" borderId="3" xfId="61" applyFont="1" applyBorder="1" applyAlignment="1">
      <alignment horizontal="left" vertical="center"/>
    </xf>
    <xf numFmtId="0" fontId="74" fillId="0" borderId="0" xfId="61" applyFont="1" applyAlignment="1">
      <alignment horizontal="left" vertical="center" wrapText="1" indent="1"/>
    </xf>
    <xf numFmtId="0" fontId="74" fillId="0" borderId="3" xfId="61" applyFont="1" applyBorder="1" applyAlignment="1">
      <alignment horizontal="left" vertical="center" wrapText="1" indent="1"/>
    </xf>
    <xf numFmtId="0" fontId="4" fillId="0" borderId="0" xfId="61" applyFont="1" applyAlignment="1">
      <alignment horizontal="left" vertical="top" wrapText="1"/>
    </xf>
    <xf numFmtId="0" fontId="4" fillId="0" borderId="0" xfId="15" applyFont="1" applyAlignment="1">
      <alignment horizontal="left" vertical="top" wrapText="1"/>
    </xf>
    <xf numFmtId="0" fontId="74" fillId="0" borderId="0" xfId="15" applyAlignment="1">
      <alignment horizontal="left" vertical="top" wrapText="1"/>
    </xf>
    <xf numFmtId="0" fontId="84" fillId="12" borderId="29" xfId="61" applyFont="1" applyFill="1" applyBorder="1" applyAlignment="1">
      <alignment horizontal="center"/>
    </xf>
    <xf numFmtId="0" fontId="84" fillId="12" borderId="30" xfId="61" applyFont="1" applyFill="1" applyBorder="1" applyAlignment="1">
      <alignment horizontal="center"/>
    </xf>
    <xf numFmtId="0" fontId="84" fillId="12" borderId="31" xfId="61" applyFont="1" applyFill="1" applyBorder="1" applyAlignment="1">
      <alignment horizontal="center"/>
    </xf>
    <xf numFmtId="0" fontId="94" fillId="0" borderId="29" xfId="61" applyFont="1" applyBorder="1" applyAlignment="1">
      <alignment horizontal="center"/>
    </xf>
    <xf numFmtId="0" fontId="94" fillId="0" borderId="30" xfId="61" applyFont="1" applyBorder="1" applyAlignment="1">
      <alignment horizontal="center"/>
    </xf>
    <xf numFmtId="0" fontId="94" fillId="0" borderId="31" xfId="61" applyFont="1" applyBorder="1" applyAlignment="1">
      <alignment horizontal="center"/>
    </xf>
    <xf numFmtId="0" fontId="16" fillId="0" borderId="0" xfId="0" applyFont="1" applyAlignment="1">
      <alignment horizontal="center"/>
    </xf>
    <xf numFmtId="0" fontId="4" fillId="0" borderId="0" xfId="0" applyFont="1" applyAlignment="1"/>
    <xf numFmtId="0" fontId="6" fillId="0" borderId="0" xfId="0" applyFont="1" applyAlignment="1">
      <alignment horizontal="center"/>
    </xf>
    <xf numFmtId="0" fontId="8" fillId="0" borderId="0" xfId="0" applyFont="1" applyAlignment="1">
      <alignment horizontal="center"/>
    </xf>
    <xf numFmtId="0" fontId="5" fillId="0" borderId="0" xfId="0" applyFont="1" applyAlignment="1">
      <alignment horizontal="center"/>
    </xf>
    <xf numFmtId="0" fontId="30" fillId="0" borderId="0" xfId="0" applyFont="1" applyFill="1" applyBorder="1" applyAlignment="1">
      <alignment horizontal="center" wrapText="1"/>
    </xf>
    <xf numFmtId="0" fontId="27" fillId="0" borderId="0" xfId="0" applyFont="1" applyFill="1" applyBorder="1" applyAlignment="1">
      <alignment horizontal="center" wrapText="1"/>
    </xf>
    <xf numFmtId="0" fontId="30" fillId="0" borderId="9" xfId="0" applyFont="1" applyFill="1" applyBorder="1" applyAlignment="1">
      <alignment horizontal="center" wrapText="1"/>
    </xf>
    <xf numFmtId="0" fontId="27" fillId="0" borderId="9" xfId="0" applyFont="1" applyFill="1" applyBorder="1" applyAlignment="1">
      <alignment horizontal="center" wrapText="1"/>
    </xf>
    <xf numFmtId="0" fontId="43" fillId="5" borderId="16" xfId="0" applyFont="1" applyFill="1" applyBorder="1" applyAlignment="1">
      <alignment horizontal="center"/>
    </xf>
    <xf numFmtId="0" fontId="43" fillId="5" borderId="14" xfId="0" applyFont="1" applyFill="1" applyBorder="1" applyAlignment="1">
      <alignment horizontal="center"/>
    </xf>
    <xf numFmtId="0" fontId="43" fillId="5" borderId="15" xfId="0" applyFont="1" applyFill="1" applyBorder="1" applyAlignment="1">
      <alignment horizontal="center"/>
    </xf>
    <xf numFmtId="0" fontId="26" fillId="5" borderId="14" xfId="0" applyFont="1" applyFill="1" applyBorder="1" applyAlignment="1">
      <alignment horizontal="center" wrapText="1"/>
    </xf>
    <xf numFmtId="0" fontId="32" fillId="5" borderId="14" xfId="0" applyFont="1" applyFill="1" applyBorder="1" applyAlignment="1">
      <alignment horizontal="center" wrapText="1"/>
    </xf>
    <xf numFmtId="0" fontId="27" fillId="0" borderId="14" xfId="0" applyFont="1" applyBorder="1" applyAlignment="1">
      <alignment horizontal="center" wrapText="1"/>
    </xf>
    <xf numFmtId="0" fontId="27" fillId="0" borderId="0" xfId="0" applyFont="1" applyAlignment="1">
      <alignment horizontal="center" wrapText="1"/>
    </xf>
    <xf numFmtId="0" fontId="27" fillId="0" borderId="9" xfId="0" applyFont="1" applyBorder="1" applyAlignment="1">
      <alignment horizontal="center" wrapText="1"/>
    </xf>
    <xf numFmtId="0" fontId="26" fillId="0" borderId="0" xfId="0" applyFont="1" applyFill="1" applyBorder="1" applyAlignment="1">
      <alignment horizontal="center" wrapText="1"/>
    </xf>
    <xf numFmtId="0" fontId="43" fillId="5" borderId="16" xfId="0" applyFont="1" applyFill="1" applyBorder="1" applyAlignment="1">
      <alignment horizontal="center" wrapText="1"/>
    </xf>
    <xf numFmtId="0" fontId="43" fillId="5" borderId="14" xfId="0" applyFont="1" applyFill="1" applyBorder="1" applyAlignment="1">
      <alignment horizontal="center" wrapText="1"/>
    </xf>
    <xf numFmtId="0" fontId="43" fillId="5" borderId="15" xfId="0" applyFont="1" applyFill="1" applyBorder="1" applyAlignment="1">
      <alignment horizontal="center" wrapText="1"/>
    </xf>
    <xf numFmtId="0" fontId="44" fillId="5" borderId="16" xfId="0" applyFont="1" applyFill="1" applyBorder="1" applyAlignment="1">
      <alignment horizontal="center"/>
    </xf>
    <xf numFmtId="0" fontId="44" fillId="5" borderId="14" xfId="0" applyFont="1" applyFill="1" applyBorder="1" applyAlignment="1">
      <alignment horizontal="center"/>
    </xf>
    <xf numFmtId="0" fontId="43" fillId="0" borderId="0" xfId="0" applyFont="1" applyFill="1" applyBorder="1" applyAlignment="1">
      <alignment horizontal="center"/>
    </xf>
    <xf numFmtId="0" fontId="39" fillId="0" borderId="0" xfId="0" applyFont="1" applyAlignment="1">
      <alignment horizontal="center"/>
    </xf>
    <xf numFmtId="0" fontId="81" fillId="13" borderId="9" xfId="0" applyNumberFormat="1" applyFont="1" applyFill="1" applyBorder="1" applyAlignment="1">
      <alignment horizontal="left" vertical="center" wrapText="1"/>
    </xf>
    <xf numFmtId="0" fontId="43" fillId="9" borderId="5" xfId="0" applyFont="1" applyFill="1" applyBorder="1" applyAlignment="1">
      <alignment horizontal="left"/>
    </xf>
    <xf numFmtId="0" fontId="43" fillId="9" borderId="4" xfId="0" applyFont="1" applyFill="1" applyBorder="1" applyAlignment="1">
      <alignment horizontal="left"/>
    </xf>
    <xf numFmtId="0" fontId="43" fillId="9" borderId="13" xfId="0" applyFont="1" applyFill="1" applyBorder="1" applyAlignment="1">
      <alignment horizontal="left"/>
    </xf>
    <xf numFmtId="0" fontId="23" fillId="5" borderId="16" xfId="0" applyFont="1" applyFill="1" applyBorder="1" applyAlignment="1">
      <alignment horizontal="center"/>
    </xf>
    <xf numFmtId="0" fontId="4" fillId="0" borderId="14" xfId="0" applyFont="1" applyBorder="1" applyAlignment="1">
      <alignment horizontal="center"/>
    </xf>
    <xf numFmtId="0" fontId="23" fillId="5" borderId="14" xfId="0" applyFont="1" applyFill="1" applyBorder="1" applyAlignment="1">
      <alignment horizontal="center"/>
    </xf>
    <xf numFmtId="0" fontId="81" fillId="13" borderId="0" xfId="0" applyFont="1" applyFill="1" applyAlignment="1">
      <alignment horizontal="left" vertical="top" wrapText="1"/>
    </xf>
    <xf numFmtId="0" fontId="81" fillId="13" borderId="0" xfId="0" applyFont="1" applyFill="1" applyAlignment="1">
      <alignment horizontal="left" vertical="center" wrapText="1"/>
    </xf>
    <xf numFmtId="0" fontId="29" fillId="13" borderId="0" xfId="0" applyFont="1" applyFill="1" applyAlignment="1">
      <alignment horizontal="left" vertical="top" wrapText="1"/>
    </xf>
    <xf numFmtId="0" fontId="4" fillId="0" borderId="14" xfId="0" applyFont="1" applyBorder="1" applyAlignment="1">
      <alignment wrapText="1"/>
    </xf>
    <xf numFmtId="0" fontId="4" fillId="0" borderId="15" xfId="0" applyFont="1" applyBorder="1" applyAlignment="1">
      <alignment wrapText="1"/>
    </xf>
    <xf numFmtId="0" fontId="27" fillId="0" borderId="0" xfId="0" applyFont="1" applyAlignment="1">
      <alignment horizontal="left" wrapText="1"/>
    </xf>
    <xf numFmtId="0" fontId="4" fillId="0" borderId="0" xfId="0" applyFont="1" applyAlignment="1">
      <alignment horizontal="left" wrapText="1"/>
    </xf>
    <xf numFmtId="0" fontId="4" fillId="0" borderId="7" xfId="0" applyFont="1" applyBorder="1" applyAlignment="1">
      <alignment horizontal="left" wrapText="1"/>
    </xf>
    <xf numFmtId="0" fontId="30" fillId="0" borderId="0" xfId="0" applyFont="1" applyAlignment="1">
      <alignment horizontal="left" wrapText="1"/>
    </xf>
    <xf numFmtId="0" fontId="30" fillId="0" borderId="7" xfId="0" applyFont="1" applyBorder="1" applyAlignment="1">
      <alignment horizontal="left" wrapText="1"/>
    </xf>
    <xf numFmtId="0" fontId="27" fillId="0" borderId="7" xfId="0" applyFont="1" applyBorder="1" applyAlignment="1">
      <alignment horizontal="left" wrapText="1"/>
    </xf>
    <xf numFmtId="0" fontId="27" fillId="0" borderId="7" xfId="0" applyFont="1" applyFill="1" applyBorder="1" applyAlignment="1">
      <alignment horizontal="center" wrapText="1"/>
    </xf>
    <xf numFmtId="0" fontId="27" fillId="0" borderId="15" xfId="0" applyFont="1" applyBorder="1" applyAlignment="1">
      <alignment horizontal="center" wrapText="1"/>
    </xf>
    <xf numFmtId="0" fontId="27" fillId="0" borderId="10" xfId="0" applyFont="1" applyFill="1" applyBorder="1" applyAlignment="1">
      <alignment horizontal="center" wrapText="1"/>
    </xf>
    <xf numFmtId="0" fontId="25" fillId="0" borderId="0" xfId="0" applyFont="1" applyFill="1" applyAlignment="1">
      <alignment horizontal="left" vertical="top" textRotation="180" wrapText="1"/>
    </xf>
    <xf numFmtId="0" fontId="25" fillId="0" borderId="0" xfId="0" applyFont="1" applyFill="1" applyAlignment="1"/>
    <xf numFmtId="0" fontId="4" fillId="0" borderId="9" xfId="0" applyFont="1" applyBorder="1" applyAlignment="1">
      <alignment horizontal="left" wrapText="1"/>
    </xf>
    <xf numFmtId="0" fontId="4" fillId="0" borderId="10" xfId="0" applyFont="1" applyBorder="1" applyAlignment="1">
      <alignment horizontal="left" wrapText="1"/>
    </xf>
    <xf numFmtId="164" fontId="27" fillId="0" borderId="9" xfId="1" applyNumberFormat="1" applyFont="1" applyFill="1" applyBorder="1" applyAlignment="1">
      <alignment horizontal="center" wrapText="1"/>
    </xf>
    <xf numFmtId="164" fontId="27" fillId="0" borderId="10" xfId="1" applyNumberFormat="1" applyFont="1" applyFill="1" applyBorder="1" applyAlignment="1">
      <alignment horizontal="center" wrapText="1"/>
    </xf>
    <xf numFmtId="0" fontId="27" fillId="0" borderId="7" xfId="0" applyFont="1" applyBorder="1" applyAlignment="1">
      <alignment horizontal="center" wrapText="1"/>
    </xf>
    <xf numFmtId="0" fontId="27" fillId="0" borderId="0" xfId="0" applyFont="1" applyFill="1" applyBorder="1" applyAlignment="1">
      <alignment horizontal="center"/>
    </xf>
    <xf numFmtId="0" fontId="27" fillId="0" borderId="7" xfId="0" applyFont="1" applyFill="1" applyBorder="1" applyAlignment="1">
      <alignment horizontal="center"/>
    </xf>
    <xf numFmtId="3" fontId="27" fillId="0" borderId="0" xfId="0" applyNumberFormat="1" applyFont="1" applyBorder="1" applyAlignment="1">
      <alignment horizontal="left" wrapText="1"/>
    </xf>
    <xf numFmtId="0" fontId="4" fillId="0" borderId="0" xfId="0" applyFont="1" applyBorder="1" applyAlignment="1">
      <alignment wrapText="1"/>
    </xf>
    <xf numFmtId="0" fontId="4" fillId="0" borderId="7" xfId="0" applyFont="1" applyBorder="1" applyAlignment="1">
      <alignment wrapText="1"/>
    </xf>
    <xf numFmtId="0" fontId="30" fillId="0" borderId="0" xfId="0" applyFont="1" applyAlignment="1">
      <alignment horizontal="left" vertical="top" wrapText="1"/>
    </xf>
    <xf numFmtId="0" fontId="30" fillId="0" borderId="7" xfId="0" applyFont="1" applyBorder="1" applyAlignment="1">
      <alignment horizontal="left" vertical="top" wrapText="1"/>
    </xf>
    <xf numFmtId="0" fontId="30" fillId="0" borderId="9" xfId="0" applyFont="1" applyBorder="1" applyAlignment="1">
      <alignment horizontal="left" wrapText="1"/>
    </xf>
    <xf numFmtId="0" fontId="30" fillId="0" borderId="10" xfId="0" applyFont="1" applyBorder="1" applyAlignment="1">
      <alignment horizontal="left" wrapText="1"/>
    </xf>
    <xf numFmtId="0" fontId="27" fillId="0" borderId="0" xfId="0" applyFont="1" applyFill="1" applyBorder="1" applyAlignment="1">
      <alignment horizontal="left" wrapText="1"/>
    </xf>
    <xf numFmtId="0" fontId="27" fillId="0" borderId="7" xfId="0" applyFont="1" applyFill="1" applyBorder="1" applyAlignment="1">
      <alignment horizontal="left" wrapText="1"/>
    </xf>
    <xf numFmtId="0" fontId="30" fillId="0" borderId="7" xfId="0" applyFont="1" applyFill="1" applyBorder="1" applyAlignment="1">
      <alignment horizontal="center" wrapText="1"/>
    </xf>
    <xf numFmtId="0" fontId="27" fillId="0" borderId="10" xfId="0" applyFont="1" applyBorder="1" applyAlignment="1">
      <alignment horizontal="center" wrapText="1"/>
    </xf>
    <xf numFmtId="0" fontId="32" fillId="5" borderId="15" xfId="0" applyFont="1" applyFill="1" applyBorder="1" applyAlignment="1">
      <alignment horizontal="center" wrapText="1"/>
    </xf>
    <xf numFmtId="164" fontId="27" fillId="0" borderId="9" xfId="0" applyNumberFormat="1" applyFont="1" applyFill="1" applyBorder="1" applyAlignment="1">
      <alignment horizontal="center" wrapText="1"/>
    </xf>
    <xf numFmtId="0" fontId="43" fillId="9" borderId="16" xfId="0" applyFont="1" applyFill="1" applyBorder="1" applyAlignment="1">
      <alignment horizontal="center"/>
    </xf>
    <xf numFmtId="0" fontId="43" fillId="9" borderId="14" xfId="0" applyFont="1" applyFill="1" applyBorder="1" applyAlignment="1">
      <alignment horizontal="center"/>
    </xf>
    <xf numFmtId="0" fontId="43" fillId="9" borderId="15" xfId="0" applyFont="1" applyFill="1" applyBorder="1" applyAlignment="1">
      <alignment horizontal="center"/>
    </xf>
    <xf numFmtId="0" fontId="4" fillId="0" borderId="9" xfId="0" applyFont="1" applyFill="1" applyBorder="1" applyAlignment="1">
      <alignment horizontal="left" wrapText="1"/>
    </xf>
    <xf numFmtId="0" fontId="4" fillId="0" borderId="10" xfId="0" applyFont="1" applyFill="1" applyBorder="1" applyAlignment="1">
      <alignment horizontal="left" wrapText="1"/>
    </xf>
    <xf numFmtId="164" fontId="33" fillId="0" borderId="8" xfId="1" applyNumberFormat="1" applyFont="1" applyFill="1" applyBorder="1" applyAlignment="1">
      <alignment horizontal="center"/>
    </xf>
    <xf numFmtId="164" fontId="4" fillId="0" borderId="9" xfId="1" applyNumberFormat="1" applyFont="1" applyFill="1" applyBorder="1" applyAlignment="1">
      <alignment horizontal="center"/>
    </xf>
    <xf numFmtId="164" fontId="33" fillId="0" borderId="9" xfId="1" applyNumberFormat="1" applyFont="1" applyFill="1" applyBorder="1" applyAlignment="1">
      <alignment horizontal="center"/>
    </xf>
    <xf numFmtId="164" fontId="33" fillId="0" borderId="6" xfId="1" applyNumberFormat="1" applyFont="1" applyFill="1" applyBorder="1" applyAlignment="1">
      <alignment horizontal="center"/>
    </xf>
    <xf numFmtId="164" fontId="4" fillId="0" borderId="0" xfId="1" applyNumberFormat="1" applyFont="1" applyFill="1" applyBorder="1" applyAlignment="1">
      <alignment horizontal="center"/>
    </xf>
    <xf numFmtId="164" fontId="33" fillId="0" borderId="0" xfId="1" applyNumberFormat="1" applyFont="1" applyFill="1" applyBorder="1" applyAlignment="1">
      <alignment horizontal="center"/>
    </xf>
    <xf numFmtId="2" fontId="33" fillId="0" borderId="0" xfId="0" applyNumberFormat="1" applyFont="1" applyFill="1" applyBorder="1" applyAlignment="1">
      <alignment horizontal="center"/>
    </xf>
    <xf numFmtId="2" fontId="4" fillId="0" borderId="0" xfId="0" applyNumberFormat="1" applyFont="1" applyFill="1" applyBorder="1" applyAlignment="1">
      <alignment horizontal="center"/>
    </xf>
    <xf numFmtId="0" fontId="4" fillId="0" borderId="0" xfId="0" applyFont="1" applyFill="1" applyBorder="1" applyAlignment="1">
      <alignment horizontal="center"/>
    </xf>
    <xf numFmtId="0" fontId="26" fillId="5" borderId="15" xfId="0" applyFont="1" applyFill="1" applyBorder="1" applyAlignment="1">
      <alignment horizontal="center" wrapText="1"/>
    </xf>
    <xf numFmtId="0" fontId="16" fillId="0" borderId="0" xfId="0" applyFont="1" applyAlignment="1"/>
    <xf numFmtId="0" fontId="47" fillId="0" borderId="0" xfId="0" applyNumberFormat="1" applyFont="1" applyAlignment="1">
      <alignment horizontal="left" wrapText="1"/>
    </xf>
    <xf numFmtId="0" fontId="5" fillId="0" borderId="16" xfId="0" applyFont="1" applyBorder="1" applyAlignment="1">
      <alignment horizontal="center" wrapText="1"/>
    </xf>
    <xf numFmtId="0" fontId="4" fillId="0" borderId="14" xfId="0" applyFont="1" applyBorder="1" applyAlignment="1">
      <alignment horizontal="center" wrapText="1"/>
    </xf>
    <xf numFmtId="0" fontId="4" fillId="0" borderId="15" xfId="0" applyFont="1" applyBorder="1" applyAlignment="1">
      <alignment horizontal="center" wrapText="1"/>
    </xf>
    <xf numFmtId="0" fontId="5" fillId="0" borderId="14" xfId="0" applyFont="1" applyBorder="1" applyAlignment="1">
      <alignment horizontal="center" wrapText="1"/>
    </xf>
    <xf numFmtId="0" fontId="5" fillId="0" borderId="15" xfId="0" applyFont="1" applyBorder="1" applyAlignment="1">
      <alignment horizontal="center" wrapText="1"/>
    </xf>
    <xf numFmtId="0" fontId="5" fillId="0" borderId="16" xfId="0" applyFont="1" applyFill="1" applyBorder="1" applyAlignment="1">
      <alignment horizontal="center" wrapText="1"/>
    </xf>
    <xf numFmtId="0" fontId="4" fillId="0" borderId="14" xfId="0" applyFont="1" applyFill="1" applyBorder="1" applyAlignment="1">
      <alignment horizontal="center" wrapText="1"/>
    </xf>
    <xf numFmtId="0" fontId="4" fillId="0" borderId="15" xfId="0" applyFont="1" applyFill="1" applyBorder="1" applyAlignment="1">
      <alignment horizontal="center" wrapText="1"/>
    </xf>
    <xf numFmtId="0" fontId="5" fillId="0" borderId="14" xfId="0" applyFont="1" applyFill="1" applyBorder="1" applyAlignment="1">
      <alignment horizontal="center" wrapText="1"/>
    </xf>
    <xf numFmtId="0" fontId="5" fillId="0" borderId="15" xfId="0" applyFont="1" applyFill="1" applyBorder="1" applyAlignment="1">
      <alignment horizontal="center" wrapText="1"/>
    </xf>
    <xf numFmtId="0" fontId="4" fillId="0" borderId="6" xfId="0" applyFont="1" applyFill="1" applyBorder="1" applyAlignment="1">
      <alignment horizontal="center"/>
    </xf>
    <xf numFmtId="0" fontId="4" fillId="0" borderId="7" xfId="0" applyFont="1" applyFill="1" applyBorder="1" applyAlignment="1">
      <alignment horizontal="center"/>
    </xf>
    <xf numFmtId="0" fontId="5" fillId="0" borderId="16" xfId="0" applyFont="1" applyBorder="1" applyAlignment="1">
      <alignment horizontal="center"/>
    </xf>
    <xf numFmtId="0" fontId="4" fillId="0" borderId="15" xfId="0" applyFont="1" applyBorder="1" applyAlignment="1">
      <alignment horizontal="center"/>
    </xf>
    <xf numFmtId="0" fontId="5" fillId="0" borderId="16" xfId="0" applyFont="1" applyFill="1" applyBorder="1" applyAlignment="1">
      <alignment horizontal="center"/>
    </xf>
    <xf numFmtId="0" fontId="4" fillId="0" borderId="14" xfId="0" applyFont="1" applyFill="1" applyBorder="1" applyAlignment="1">
      <alignment horizontal="center"/>
    </xf>
    <xf numFmtId="0" fontId="4" fillId="0" borderId="15" xfId="0" applyFont="1" applyFill="1" applyBorder="1" applyAlignment="1">
      <alignment horizontal="center"/>
    </xf>
    <xf numFmtId="0" fontId="4" fillId="0" borderId="0" xfId="0" applyFont="1" applyAlignment="1">
      <alignment horizontal="center"/>
    </xf>
    <xf numFmtId="0" fontId="52" fillId="0" borderId="0" xfId="0" applyFont="1" applyAlignment="1">
      <alignment horizontal="center"/>
    </xf>
    <xf numFmtId="0" fontId="105" fillId="17" borderId="29" xfId="52" applyFont="1" applyFill="1" applyBorder="1" applyAlignment="1">
      <alignment horizontal="center"/>
    </xf>
    <xf numFmtId="0" fontId="105" fillId="17" borderId="30" xfId="52" applyFont="1" applyFill="1" applyBorder="1" applyAlignment="1">
      <alignment horizontal="center"/>
    </xf>
    <xf numFmtId="0" fontId="105" fillId="17" borderId="31" xfId="52" applyFont="1" applyFill="1" applyBorder="1" applyAlignment="1">
      <alignment horizontal="center"/>
    </xf>
    <xf numFmtId="170" fontId="105" fillId="17" borderId="29" xfId="56" applyFont="1" applyFill="1" applyBorder="1" applyAlignment="1">
      <alignment horizontal="center"/>
    </xf>
    <xf numFmtId="0" fontId="1" fillId="0" borderId="30" xfId="41" applyBorder="1" applyAlignment="1">
      <alignment horizontal="center"/>
    </xf>
    <xf numFmtId="170" fontId="105" fillId="0" borderId="0" xfId="48" applyFont="1" applyAlignment="1">
      <alignment horizontal="center"/>
    </xf>
    <xf numFmtId="170" fontId="60" fillId="0" borderId="0" xfId="48" applyFont="1" applyAlignment="1">
      <alignment horizontal="left" vertical="center" wrapText="1"/>
    </xf>
    <xf numFmtId="0" fontId="1" fillId="0" borderId="31" xfId="41" applyBorder="1"/>
    <xf numFmtId="0" fontId="1" fillId="0" borderId="31" xfId="41" applyBorder="1" applyAlignment="1">
      <alignment horizontal="center"/>
    </xf>
    <xf numFmtId="0" fontId="105" fillId="17" borderId="5" xfId="52" applyFont="1" applyFill="1" applyBorder="1" applyAlignment="1">
      <alignment horizontal="center"/>
    </xf>
    <xf numFmtId="0" fontId="105" fillId="17" borderId="4" xfId="52" applyFont="1" applyFill="1" applyBorder="1" applyAlignment="1">
      <alignment horizontal="center"/>
    </xf>
    <xf numFmtId="0" fontId="105" fillId="17" borderId="13" xfId="52" applyFont="1" applyFill="1" applyBorder="1" applyAlignment="1">
      <alignment horizontal="center"/>
    </xf>
    <xf numFmtId="0" fontId="16" fillId="0" borderId="0" xfId="44" applyFont="1" applyAlignment="1">
      <alignment horizontal="center"/>
    </xf>
    <xf numFmtId="170" fontId="107" fillId="0" borderId="0" xfId="60" applyFont="1" applyAlignment="1">
      <alignment horizontal="center"/>
    </xf>
    <xf numFmtId="0" fontId="59" fillId="0" borderId="0" xfId="0" applyFont="1" applyAlignment="1">
      <alignment horizontal="center"/>
    </xf>
    <xf numFmtId="0" fontId="70" fillId="0" borderId="0" xfId="0" applyFont="1" applyAlignment="1">
      <alignment horizontal="left" vertical="top" wrapText="1"/>
    </xf>
  </cellXfs>
  <cellStyles count="66">
    <cellStyle name="Comma" xfId="1" builtinId="3"/>
    <cellStyle name="Comma [0] 2" xfId="29" xr:uid="{C6DC47A9-03E1-40F4-8D59-33A54FE83F9A}"/>
    <cellStyle name="Comma 10 10 2" xfId="23" xr:uid="{B1FBBBF2-15F9-4E7B-B945-E86A81096B9B}"/>
    <cellStyle name="Comma 10 11" xfId="25" xr:uid="{ACBB846C-A497-4ABA-8BE5-BEE670B9869C}"/>
    <cellStyle name="Comma 10 2 2 3" xfId="65" xr:uid="{30D9F1D2-6C68-471C-979E-98B5030A89B9}"/>
    <cellStyle name="Comma 11 5" xfId="18" xr:uid="{00E0F50A-7D74-4D7A-B003-65954CE12943}"/>
    <cellStyle name="Comma 11 5 2" xfId="40" xr:uid="{5F8C5951-80EC-419F-A998-A1A78C757CED}"/>
    <cellStyle name="Comma 11 5 3" xfId="47" xr:uid="{02C0532E-14CE-4220-9F11-C6F8B6767588}"/>
    <cellStyle name="Comma 158" xfId="37" xr:uid="{A0DF21C3-9398-4D73-94BF-E31F2D6A8FC5}"/>
    <cellStyle name="Comma 2" xfId="10" xr:uid="{00000000-0005-0000-0000-000001000000}"/>
    <cellStyle name="Comma 3" xfId="7" xr:uid="{00000000-0005-0000-0000-000002000000}"/>
    <cellStyle name="Comma 3 2 2 2" xfId="39" xr:uid="{4CAA1CE0-0467-4225-BB4A-2469E2C4A06E}"/>
    <cellStyle name="Comma 4" xfId="38" xr:uid="{5217ED15-B2ED-4391-9490-B27B035D1A8F}"/>
    <cellStyle name="Currency" xfId="2" builtinId="4"/>
    <cellStyle name="Currency [0] 2" xfId="28" xr:uid="{1D81E8DC-A28C-47C9-92A9-BC6726CE8C7B}"/>
    <cellStyle name="Currency 2" xfId="11" xr:uid="{00000000-0005-0000-0000-000004000000}"/>
    <cellStyle name="Currency 2 10" xfId="26" xr:uid="{04D5D954-1820-4BF6-9D63-D427B9DF4018}"/>
    <cellStyle name="Currency 3" xfId="8" xr:uid="{00000000-0005-0000-0000-000005000000}"/>
    <cellStyle name="Currency 4" xfId="30" xr:uid="{868B3564-A7E7-4362-B70D-6979B32FF8B4}"/>
    <cellStyle name="Currency 5" xfId="49" xr:uid="{E377AE25-184C-449E-992C-9DA0ED5D884C}"/>
    <cellStyle name="Normal" xfId="0" builtinId="0"/>
    <cellStyle name="Normal 10 2" xfId="16" xr:uid="{1107EA75-FE61-4C78-B20C-99FCF036C840}"/>
    <cellStyle name="Normal 10 2 18" xfId="27" xr:uid="{8EEAB536-8828-4984-94C0-3E9C82532CBC}"/>
    <cellStyle name="Normal 10 2 2" xfId="17" xr:uid="{A9F240EF-59DA-4335-80F3-5E91B91BE306}"/>
    <cellStyle name="Normal 10 2 2 2" xfId="46" xr:uid="{AE75A3AD-56E2-455B-9E64-CA40E815F92E}"/>
    <cellStyle name="Normal 10 2 2 3" xfId="20" xr:uid="{4336250A-795D-4BEC-8FE1-87F422F44DEA}"/>
    <cellStyle name="Normal 10 3" xfId="60" xr:uid="{765CC47D-3EDB-462D-BFFA-9C72EB42420B}"/>
    <cellStyle name="Normal 10 3 7" xfId="62" xr:uid="{2CC8072F-50BC-46C8-91D5-10F8C8E90E04}"/>
    <cellStyle name="Normal 11" xfId="22" xr:uid="{354A5658-E2F5-428D-AEB6-C0DD15B768F6}"/>
    <cellStyle name="Normal 12 2" xfId="61" xr:uid="{F6C50A99-096A-4600-AF51-4CA93726A3DC}"/>
    <cellStyle name="Normal 156" xfId="19" xr:uid="{6C1E73A1-8B30-4E6E-A711-029683407F31}"/>
    <cellStyle name="Normal 156 2" xfId="41" xr:uid="{70FC9994-4D70-4BB3-9BD1-94D2E5BBA27B}"/>
    <cellStyle name="Normal 2" xfId="9" xr:uid="{00000000-0005-0000-0000-000007000000}"/>
    <cellStyle name="Normal 2 10" xfId="44" xr:uid="{CACE750B-AFF6-42F1-8772-701653B91664}"/>
    <cellStyle name="Normal 2 2" xfId="43" xr:uid="{E4CC35A5-2D9F-4195-8FB2-BA2C670AB842}"/>
    <cellStyle name="Normal 3" xfId="6" xr:uid="{00000000-0005-0000-0000-000008000000}"/>
    <cellStyle name="Normal 3_Attach O, GG, Support -New Method 2-14-11" xfId="54" xr:uid="{B4157073-C88F-4D67-85D0-0B13B974D0E2}"/>
    <cellStyle name="Normal 4" xfId="48" xr:uid="{990B4A5F-BC4E-4BE3-9209-B45E2A5F712C}"/>
    <cellStyle name="Normal 4 22 2" xfId="56" xr:uid="{D8AF70E1-C5D7-4D00-9667-D12CE824F221}"/>
    <cellStyle name="Normal 5" xfId="13" xr:uid="{C831D463-2AF4-46F4-90CB-B2131F228C18}"/>
    <cellStyle name="Normal 5 10" xfId="57" xr:uid="{6779542C-3C76-46DE-BE24-441E3A94DD18}"/>
    <cellStyle name="Normal 5 2" xfId="55" xr:uid="{C86E2AC9-FF74-4BA9-9A40-38683606C15A}"/>
    <cellStyle name="Normal 5 60" xfId="15" xr:uid="{3B5363CD-DCBC-4A22-AD14-C9E4CD9F81C0}"/>
    <cellStyle name="Normal 55 4" xfId="21" xr:uid="{E246B0AA-A71B-4CD7-B3B6-5F30907FBFF4}"/>
    <cellStyle name="Normal 55 4 2" xfId="42" xr:uid="{FF88AE84-6BDA-4EB9-8B78-7D9DB270AC9B}"/>
    <cellStyle name="Normal 6 12" xfId="14" xr:uid="{1EFF9654-FD8D-411E-A297-239361CF5260}"/>
    <cellStyle name="Normal 7" xfId="59" xr:uid="{6CF23449-6ECB-4F6F-B108-B333834F7049}"/>
    <cellStyle name="Normal_1995 FCWS" xfId="3" xr:uid="{00000000-0005-0000-0000-000009000000}"/>
    <cellStyle name="Normal_2002 Sch M Adds and Deducts 8-14-03" xfId="64" xr:uid="{B178FEE6-7A3E-473A-B207-53AC4671D145}"/>
    <cellStyle name="Normal_21 Exh B" xfId="53" xr:uid="{9A699871-0530-40CB-BEF4-3F1483A938DD}"/>
    <cellStyle name="Normal_ATC Projected 2008 Monthly Plant Balances for Attachment O 2 (2)" xfId="51" xr:uid="{E8854AE1-4156-42E0-84C1-DED2717AA615}"/>
    <cellStyle name="Normal_Attachment Os for 2002 True-up" xfId="58" xr:uid="{103E547F-3204-42FB-B130-FDD7CE19F56E}"/>
    <cellStyle name="Normal_FN1 Ratebase Draft SPP template (6-11-04) v2" xfId="4" xr:uid="{00000000-0005-0000-0000-00000A000000}"/>
    <cellStyle name="Normal_Schedule O Info for Mike" xfId="52" xr:uid="{B311B189-F98D-4C4B-8958-F000AD97414B}"/>
    <cellStyle name="Percent" xfId="5" builtinId="5"/>
    <cellStyle name="Percent 10" xfId="50" xr:uid="{87451E31-2A4E-4C3E-93C3-F193DB750EF4}"/>
    <cellStyle name="Percent 2" xfId="12" xr:uid="{00000000-0005-0000-0000-00000C000000}"/>
    <cellStyle name="Percent 2 10" xfId="24" xr:uid="{EF640663-66B7-4B9E-B625-BD08D7885D6E}"/>
    <cellStyle name="Percent 3" xfId="45" xr:uid="{0B925745-5469-4B19-BA70-09EA8F476B4B}"/>
    <cellStyle name="Percent 3 2" xfId="63" xr:uid="{B5C8F5DA-6B22-47E8-8952-9B05DB0C5B97}"/>
    <cellStyle name="PSChar" xfId="31" xr:uid="{0EF09A37-E8DE-44A3-98D3-59723F6A41C4}"/>
    <cellStyle name="PSDate" xfId="32" xr:uid="{8B51A511-5BA7-4571-83E6-A09539974DBD}"/>
    <cellStyle name="PSDec" xfId="33" xr:uid="{9E398A7A-65A4-4B04-B81E-6F30C5B17750}"/>
    <cellStyle name="PSHeading" xfId="34" xr:uid="{21883F36-9634-4D4F-8309-924EE83EA29F}"/>
    <cellStyle name="PSInt" xfId="35" xr:uid="{B1D67382-F1E0-4CFF-8867-4A99F87824EB}"/>
    <cellStyle name="PSSpacer" xfId="36" xr:uid="{E11153FA-C4BE-4362-B58C-9FA97109C4FB}"/>
  </cellStyles>
  <dxfs count="0"/>
  <tableStyles count="0" defaultTableStyle="TableStyleMedium9" defaultPivotStyle="PivotStyleLight16"/>
  <colors>
    <mruColors>
      <color rgb="FFFFFF99"/>
      <color rgb="FF66FF66"/>
      <color rgb="FFFF99CC"/>
      <color rgb="FF00CC66"/>
      <color rgb="FFFFFF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5.xml"/><Relationship Id="rId117" Type="http://schemas.openxmlformats.org/officeDocument/2006/relationships/externalLink" Target="externalLinks/externalLink96.xml"/><Relationship Id="rId21" Type="http://schemas.openxmlformats.org/officeDocument/2006/relationships/worksheet" Target="worksheets/sheet21.xml"/><Relationship Id="rId42" Type="http://schemas.openxmlformats.org/officeDocument/2006/relationships/externalLink" Target="externalLinks/externalLink21.xml"/><Relationship Id="rId47" Type="http://schemas.openxmlformats.org/officeDocument/2006/relationships/externalLink" Target="externalLinks/externalLink26.xml"/><Relationship Id="rId63" Type="http://schemas.openxmlformats.org/officeDocument/2006/relationships/externalLink" Target="externalLinks/externalLink42.xml"/><Relationship Id="rId68" Type="http://schemas.openxmlformats.org/officeDocument/2006/relationships/externalLink" Target="externalLinks/externalLink47.xml"/><Relationship Id="rId84" Type="http://schemas.openxmlformats.org/officeDocument/2006/relationships/externalLink" Target="externalLinks/externalLink63.xml"/><Relationship Id="rId89" Type="http://schemas.openxmlformats.org/officeDocument/2006/relationships/externalLink" Target="externalLinks/externalLink68.xml"/><Relationship Id="rId112" Type="http://schemas.openxmlformats.org/officeDocument/2006/relationships/externalLink" Target="externalLinks/externalLink91.xml"/><Relationship Id="rId16" Type="http://schemas.openxmlformats.org/officeDocument/2006/relationships/worksheet" Target="worksheets/sheet16.xml"/><Relationship Id="rId107" Type="http://schemas.openxmlformats.org/officeDocument/2006/relationships/externalLink" Target="externalLinks/externalLink86.xml"/><Relationship Id="rId11" Type="http://schemas.openxmlformats.org/officeDocument/2006/relationships/worksheet" Target="worksheets/sheet11.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53" Type="http://schemas.openxmlformats.org/officeDocument/2006/relationships/externalLink" Target="externalLinks/externalLink32.xml"/><Relationship Id="rId58" Type="http://schemas.openxmlformats.org/officeDocument/2006/relationships/externalLink" Target="externalLinks/externalLink37.xml"/><Relationship Id="rId74" Type="http://schemas.openxmlformats.org/officeDocument/2006/relationships/externalLink" Target="externalLinks/externalLink53.xml"/><Relationship Id="rId79" Type="http://schemas.openxmlformats.org/officeDocument/2006/relationships/externalLink" Target="externalLinks/externalLink58.xml"/><Relationship Id="rId102" Type="http://schemas.openxmlformats.org/officeDocument/2006/relationships/externalLink" Target="externalLinks/externalLink81.xml"/><Relationship Id="rId123"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40.xml"/><Relationship Id="rId82" Type="http://schemas.openxmlformats.org/officeDocument/2006/relationships/externalLink" Target="externalLinks/externalLink61.xml"/><Relationship Id="rId90" Type="http://schemas.openxmlformats.org/officeDocument/2006/relationships/externalLink" Target="externalLinks/externalLink69.xml"/><Relationship Id="rId95" Type="http://schemas.openxmlformats.org/officeDocument/2006/relationships/externalLink" Target="externalLinks/externalLink7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externalLink" Target="externalLinks/externalLink22.xml"/><Relationship Id="rId48" Type="http://schemas.openxmlformats.org/officeDocument/2006/relationships/externalLink" Target="externalLinks/externalLink27.xml"/><Relationship Id="rId56" Type="http://schemas.openxmlformats.org/officeDocument/2006/relationships/externalLink" Target="externalLinks/externalLink35.xml"/><Relationship Id="rId64" Type="http://schemas.openxmlformats.org/officeDocument/2006/relationships/externalLink" Target="externalLinks/externalLink43.xml"/><Relationship Id="rId69" Type="http://schemas.openxmlformats.org/officeDocument/2006/relationships/externalLink" Target="externalLinks/externalLink48.xml"/><Relationship Id="rId77" Type="http://schemas.openxmlformats.org/officeDocument/2006/relationships/externalLink" Target="externalLinks/externalLink56.xml"/><Relationship Id="rId100" Type="http://schemas.openxmlformats.org/officeDocument/2006/relationships/externalLink" Target="externalLinks/externalLink79.xml"/><Relationship Id="rId105" Type="http://schemas.openxmlformats.org/officeDocument/2006/relationships/externalLink" Target="externalLinks/externalLink84.xml"/><Relationship Id="rId113" Type="http://schemas.openxmlformats.org/officeDocument/2006/relationships/externalLink" Target="externalLinks/externalLink92.xml"/><Relationship Id="rId118" Type="http://schemas.openxmlformats.org/officeDocument/2006/relationships/externalLink" Target="externalLinks/externalLink97.xml"/><Relationship Id="rId8" Type="http://schemas.openxmlformats.org/officeDocument/2006/relationships/worksheet" Target="worksheets/sheet8.xml"/><Relationship Id="rId51" Type="http://schemas.openxmlformats.org/officeDocument/2006/relationships/externalLink" Target="externalLinks/externalLink30.xml"/><Relationship Id="rId72" Type="http://schemas.openxmlformats.org/officeDocument/2006/relationships/externalLink" Target="externalLinks/externalLink51.xml"/><Relationship Id="rId80" Type="http://schemas.openxmlformats.org/officeDocument/2006/relationships/externalLink" Target="externalLinks/externalLink59.xml"/><Relationship Id="rId85" Type="http://schemas.openxmlformats.org/officeDocument/2006/relationships/externalLink" Target="externalLinks/externalLink64.xml"/><Relationship Id="rId93" Type="http://schemas.openxmlformats.org/officeDocument/2006/relationships/externalLink" Target="externalLinks/externalLink72.xml"/><Relationship Id="rId98" Type="http://schemas.openxmlformats.org/officeDocument/2006/relationships/externalLink" Target="externalLinks/externalLink77.xml"/><Relationship Id="rId12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externalLink" Target="externalLinks/externalLink25.xml"/><Relationship Id="rId59" Type="http://schemas.openxmlformats.org/officeDocument/2006/relationships/externalLink" Target="externalLinks/externalLink38.xml"/><Relationship Id="rId67" Type="http://schemas.openxmlformats.org/officeDocument/2006/relationships/externalLink" Target="externalLinks/externalLink46.xml"/><Relationship Id="rId103" Type="http://schemas.openxmlformats.org/officeDocument/2006/relationships/externalLink" Target="externalLinks/externalLink82.xml"/><Relationship Id="rId108" Type="http://schemas.openxmlformats.org/officeDocument/2006/relationships/externalLink" Target="externalLinks/externalLink87.xml"/><Relationship Id="rId116" Type="http://schemas.openxmlformats.org/officeDocument/2006/relationships/externalLink" Target="externalLinks/externalLink95.xml"/><Relationship Id="rId20" Type="http://schemas.openxmlformats.org/officeDocument/2006/relationships/worksheet" Target="worksheets/sheet20.xml"/><Relationship Id="rId41" Type="http://schemas.openxmlformats.org/officeDocument/2006/relationships/externalLink" Target="externalLinks/externalLink20.xml"/><Relationship Id="rId54" Type="http://schemas.openxmlformats.org/officeDocument/2006/relationships/externalLink" Target="externalLinks/externalLink33.xml"/><Relationship Id="rId62" Type="http://schemas.openxmlformats.org/officeDocument/2006/relationships/externalLink" Target="externalLinks/externalLink41.xml"/><Relationship Id="rId70" Type="http://schemas.openxmlformats.org/officeDocument/2006/relationships/externalLink" Target="externalLinks/externalLink49.xml"/><Relationship Id="rId75" Type="http://schemas.openxmlformats.org/officeDocument/2006/relationships/externalLink" Target="externalLinks/externalLink54.xml"/><Relationship Id="rId83" Type="http://schemas.openxmlformats.org/officeDocument/2006/relationships/externalLink" Target="externalLinks/externalLink62.xml"/><Relationship Id="rId88" Type="http://schemas.openxmlformats.org/officeDocument/2006/relationships/externalLink" Target="externalLinks/externalLink67.xml"/><Relationship Id="rId91" Type="http://schemas.openxmlformats.org/officeDocument/2006/relationships/externalLink" Target="externalLinks/externalLink70.xml"/><Relationship Id="rId96" Type="http://schemas.openxmlformats.org/officeDocument/2006/relationships/externalLink" Target="externalLinks/externalLink75.xml"/><Relationship Id="rId111" Type="http://schemas.openxmlformats.org/officeDocument/2006/relationships/externalLink" Target="externalLinks/externalLink9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49" Type="http://schemas.openxmlformats.org/officeDocument/2006/relationships/externalLink" Target="externalLinks/externalLink28.xml"/><Relationship Id="rId57" Type="http://schemas.openxmlformats.org/officeDocument/2006/relationships/externalLink" Target="externalLinks/externalLink36.xml"/><Relationship Id="rId106" Type="http://schemas.openxmlformats.org/officeDocument/2006/relationships/externalLink" Target="externalLinks/externalLink85.xml"/><Relationship Id="rId114" Type="http://schemas.openxmlformats.org/officeDocument/2006/relationships/externalLink" Target="externalLinks/externalLink93.xml"/><Relationship Id="rId119" Type="http://schemas.openxmlformats.org/officeDocument/2006/relationships/externalLink" Target="externalLinks/externalLink98.xml"/><Relationship Id="rId10" Type="http://schemas.openxmlformats.org/officeDocument/2006/relationships/worksheet" Target="worksheets/sheet10.xml"/><Relationship Id="rId31" Type="http://schemas.openxmlformats.org/officeDocument/2006/relationships/externalLink" Target="externalLinks/externalLink10.xml"/><Relationship Id="rId44" Type="http://schemas.openxmlformats.org/officeDocument/2006/relationships/externalLink" Target="externalLinks/externalLink23.xml"/><Relationship Id="rId52" Type="http://schemas.openxmlformats.org/officeDocument/2006/relationships/externalLink" Target="externalLinks/externalLink31.xml"/><Relationship Id="rId60" Type="http://schemas.openxmlformats.org/officeDocument/2006/relationships/externalLink" Target="externalLinks/externalLink39.xml"/><Relationship Id="rId65" Type="http://schemas.openxmlformats.org/officeDocument/2006/relationships/externalLink" Target="externalLinks/externalLink44.xml"/><Relationship Id="rId73" Type="http://schemas.openxmlformats.org/officeDocument/2006/relationships/externalLink" Target="externalLinks/externalLink52.xml"/><Relationship Id="rId78" Type="http://schemas.openxmlformats.org/officeDocument/2006/relationships/externalLink" Target="externalLinks/externalLink57.xml"/><Relationship Id="rId81" Type="http://schemas.openxmlformats.org/officeDocument/2006/relationships/externalLink" Target="externalLinks/externalLink60.xml"/><Relationship Id="rId86" Type="http://schemas.openxmlformats.org/officeDocument/2006/relationships/externalLink" Target="externalLinks/externalLink65.xml"/><Relationship Id="rId94" Type="http://schemas.openxmlformats.org/officeDocument/2006/relationships/externalLink" Target="externalLinks/externalLink73.xml"/><Relationship Id="rId99" Type="http://schemas.openxmlformats.org/officeDocument/2006/relationships/externalLink" Target="externalLinks/externalLink78.xml"/><Relationship Id="rId101" Type="http://schemas.openxmlformats.org/officeDocument/2006/relationships/externalLink" Target="externalLinks/externalLink80.xml"/><Relationship Id="rId12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8.xml"/><Relationship Id="rId109" Type="http://schemas.openxmlformats.org/officeDocument/2006/relationships/externalLink" Target="externalLinks/externalLink88.xml"/><Relationship Id="rId34" Type="http://schemas.openxmlformats.org/officeDocument/2006/relationships/externalLink" Target="externalLinks/externalLink13.xml"/><Relationship Id="rId50" Type="http://schemas.openxmlformats.org/officeDocument/2006/relationships/externalLink" Target="externalLinks/externalLink29.xml"/><Relationship Id="rId55" Type="http://schemas.openxmlformats.org/officeDocument/2006/relationships/externalLink" Target="externalLinks/externalLink34.xml"/><Relationship Id="rId76" Type="http://schemas.openxmlformats.org/officeDocument/2006/relationships/externalLink" Target="externalLinks/externalLink55.xml"/><Relationship Id="rId97" Type="http://schemas.openxmlformats.org/officeDocument/2006/relationships/externalLink" Target="externalLinks/externalLink76.xml"/><Relationship Id="rId104" Type="http://schemas.openxmlformats.org/officeDocument/2006/relationships/externalLink" Target="externalLinks/externalLink83.xml"/><Relationship Id="rId120"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50.xml"/><Relationship Id="rId92" Type="http://schemas.openxmlformats.org/officeDocument/2006/relationships/externalLink" Target="externalLinks/externalLink71.xml"/><Relationship Id="rId2" Type="http://schemas.openxmlformats.org/officeDocument/2006/relationships/worksheet" Target="worksheets/sheet2.xml"/><Relationship Id="rId29" Type="http://schemas.openxmlformats.org/officeDocument/2006/relationships/externalLink" Target="externalLinks/externalLink8.xml"/><Relationship Id="rId24" Type="http://schemas.openxmlformats.org/officeDocument/2006/relationships/externalLink" Target="externalLinks/externalLink3.xml"/><Relationship Id="rId40" Type="http://schemas.openxmlformats.org/officeDocument/2006/relationships/externalLink" Target="externalLinks/externalLink19.xml"/><Relationship Id="rId45" Type="http://schemas.openxmlformats.org/officeDocument/2006/relationships/externalLink" Target="externalLinks/externalLink24.xml"/><Relationship Id="rId66" Type="http://schemas.openxmlformats.org/officeDocument/2006/relationships/externalLink" Target="externalLinks/externalLink45.xml"/><Relationship Id="rId87" Type="http://schemas.openxmlformats.org/officeDocument/2006/relationships/externalLink" Target="externalLinks/externalLink66.xml"/><Relationship Id="rId110" Type="http://schemas.openxmlformats.org/officeDocument/2006/relationships/externalLink" Target="externalLinks/externalLink89.xml"/><Relationship Id="rId115" Type="http://schemas.openxmlformats.org/officeDocument/2006/relationships/externalLink" Target="externalLinks/externalLink9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jbailey\Local%20Settings\Temporary%20Internet%20Files\OLKA\JE%20130111%20August%20200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snf1gtsfp01\tls_snf1_grp\My%20Documents\SANALYT\CONS_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CC\TAXCOMM\Corptax\2004\04%20April\APR04%20SPP%20accrual%20&amp;%20regulatory%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CLIENTS\Clients\STR\Indirect%20Cost\Conectiv\Contractors\2000%20Orders%20with%20vendo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s\Finance\0992_g038\DC%20DETAIL%202006\Annual%20Ratios%20for%20Rev%20Req\2006%20Rent%20Revenue\Rent%20Revenue%20Analysis%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ervices\Finance\0848_tax_dept\Regulatory\Pepco\Operating%20&amp;%20Nonoperating%20Reclass%20Entries\RPT50MON%2008%20Qrtly%20FERC%20Budg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ervices\Finance\0848_corptaxnorth\tax\accrual\2006\ACE\December\Worksheet%20in%20Basis%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D4\Services\Finance\0848_tax_dept\Regulatory\Pepco\Operating%20&amp;%20Nonoperating%20Reclass%20Entries\RPT50MON%2008%20Qrtly%20FERC%20Budg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ervices\Finance\0848_tax_dept\TOTIT\Close\Entity%20Sub-Group\PEPCO\Monthly%20Recon\2009\Nov%20236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kyeh001\My%20Documents\Agouron\Ready%20for%20Review\Executive%20Summary\california%20Agouron%20Supermodel@10%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LIENTS\Clients\STR\Indirect%20Cost\Conectiv\Contractors\2000%20Orders%20with%20vendo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My%20Documents\depraccrDec20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D4\Services\Finance\0848_tax_dept\TOTIT\Close\Entity%20Sub-Group\PEPCO\Monthly%20Recon\2009\Nov%202360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502765%20GM\2005\WD05_Capital\NQ05_M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Yang.Li\Local%20Settings\Temporary%20Internet%20Files\OLK35\NQ04_M0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ssnd1gtsfp01\tls_snd1_grp\Documents%20and%20Settings\kyeh001\My%20Documents\Agouron\Ready%20for%20Review\Executive%20Summary\california%20Agouron%20Supermodel@10%25.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Masterdata"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ssnf1gtsfp01\tls_snf1_grp\My%20Documents\1997\1996\DEPR9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ssnf1gtsfp01\tls_snf1_grp\Documents%20and%20Settings\bvalmonte001\My%20Documents\R&amp;D\Saes%20Getters\SAES%20Calc%20from%20Hoon%207.31.02\SAES%20Getters%20Calc%208.01.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ervices\Finance\0848_tax_dept\TOTIT\Close\Entity%20Sub-Group\PEPCO\Monthly%20Recon\2010\Sept%20236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PEPCO\FERC%20Form%201\Form%2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ervices\Finance\0848_tax_dept\Regulatory\Pepco\FERC%20Workpapers\Fas109%203rd%20Qtr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1\khang\LOCALS~1\Temp\notesC66157\2011%20Q4%20SAP%20Cash%20Payment%20Data.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NJ%20Restructuring\2002%20Budget%20and%20Rates\2002%20High%20Level%20Budget\2002-2006%20TUB%20Forecast%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ww.oasis.oati.com/REGSUPP/FERC/FERC%20-%20OATT/RS1081%20Rate%20Filings/2013%20(2012%20TY)%20ER13-1623/Model%20&amp;%20Filing/Model%20RevReq%202013%20OATT%20-%20Final%20As%20Filed.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20SPPC%202001%20Remove%20Capital%20Direct%20Cost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NPC%20%20Adjustment%20%202001%20Direct%20Capital%20Costs%20Removed%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ww.oasis.oati.com/Data%20(D)/1-Projects/1-%20Projects-Pending/PacifiCorp/Post%20settlement%20Formula%20runs/Issued%20Copy%20of%202013_Projection__Variance_Analysis.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1\smallk\LOCALS~1\Temp\notesA188F6\2002True-up%20for%20Sep15th-FINA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ntum\Viewed\IDD%20#5 - Alliant - IPL_7.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ntum\Viewed\DirectoryStructure\Activities\Accounting\Fuel\Fuel_NUCLEAR\2002\1202\nuclear_journal_December.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kmapp-na1-02.towers.com:8901/00270/2000mlob/othsys/team/p8001w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_5%20Year%20Plan%202004-08\_June%20Board\Working%20Model%20DTE%20Consol%20Base%20JUNE%20BR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Services\Finance\0865\04tr\Monthly%20Balances%20for%20Cap%20Int%20excluded%20routine%20job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nts%20and%20Settings\KMARS001\My%20Documents\Clients\Accounting%20Method\AES\2002%20Indirect%20Cost%20Study%20-%20Calculatio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ocumentum\Viewed\2008%20New%20Method%20263A%20Calculatio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1\KMARS001\LOCALS~1\Temp\notes335BF6\WBS%20by%20Profit%20Center%20CE%20Summary.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1\kfjeldal\LOCALS~1\Temp\notes8160F2\2002-2006%20TUB%20Forecast%2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1\kfjeldal\LOCALS~1\Temp\notes8160F2\2003-2007%20TUB%20Forecast%20Deferral%20Case%20v0801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heathas6-xp\cos0699%20case%203137\EXCEL\TGSgas\WP%20AA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Alliant%20Energy\Dept%20Analysis\AandGAnalysis%20199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Shared\NewJerseyDeferrals\1999%20Deferrals\oct99\OctoberTariff(Ol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PAWATER\WATER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P-WPP-FP04\UD2\X080KGA\My%20Documents\version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usgrtaxcredit\agtax$\Agtax\2004\Tax%20Provision\Tax%20Provision%20To%20Return\2004%20TAX%20PROVISION%20PROVISION%20TO%20RETUR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TEMP\Res_Alloc_MBS_Replacement_Projec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Services\Finance\0865\06tr\cap%20int%202006\Cut-In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cp-wpp-in21:60009/Services/Finance/0848_tax_dept/Tax%20Accounting,%20Provisions,%20and%20Reserves/TBBS/10K%20Footnote%20Support/2009/10K%20Support%20GL%20Lookup%20-%20Updated%20with%202009%20Acct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Users\antgallo\AppData\Local\Temp\wz13d3\2008%20Casualty%20Calc%20and%20memos\ACE%202008%20Summary.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FERC%20Deferred%20Rollforward\Q2%202009%20Deferred%20Rollforward.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um\Viewed\DTE%202%20Go%20Live\2007\March%202007\March%20FIT%20R3%20expense%20validation%20-%20%20by%20transaction%20typ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m-ga-fs02\m-ga-projects01\39005\003\Templates%20to%20Compare\Formula%20December%202017%20True-up%20with%20Interest.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WINDOWS\TEMP\Unit%20Data%20Upload\Templates\Hyp.%20Retrieve%20v3.5%20%20-%20May%20%20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www.oatioasis.com/TEMP/FERCFACT.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My%20Documents\SANALYT\CONS_TA.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www.oasis.oati.com/Kraft/Special%20Projects/OATT/2001/2001%20OATT%20Rates%20TD%20OMadj.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nvision\NPC\NVPWR_BALANCE_SHEET_(2001-12-3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9\PHI%20Consolidated\Q1\Rollforwards,%20Acct%20Recs,%20ETR\PHI%20Consol%20Current-Def'd%20Exp%202009-03%20-%20WORKING.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T:\_5%20Year%20Plan%202004-08\April%2030%202004%20EC\Summary%20for%20Leadership%20Meeting%204-23-04.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kmapp-na1-02.towers.com:8901/Documents%20and%20Settings/judar/Local%20Settings/Temp/C.NOTEDATA/fastool.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1\smallk\LOCALS~1\Temp\notesA188F6\DOCUME~1\x0560fs\LOCALS~1\Temp\notes61BBD3\Pepco%2012-31-07%20TBBS%20adjust%20for%20MD%20rate%20change%20updated%20KR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ocumentum\Viewed\DOCUME~1\e50781\LOCALS~1\Temp\Domino%20Web%20Access\3-12-07%20KCK%20-%20For%20Next%20Rate%20Case.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JJanocha\JJanocha\NJ%20Restructuring\2000%20Rates\Rate%20Design\2000%20Rate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www.oasis.oati.com/REGSUPP/FERC/MISO/MISO%20OATT%20Tariff/OpCos%20Attmnt%20O%2010-25-2012%2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G304\CorpModel\Download\eda_cwip.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Services\Finance\0865\06tr\cap%20int%202006\Interest%20Computation.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Documentum\Viewed\2007\Accounting\March%20Q1\DTE%20YTD%20MARCH%202007%20FIT%20ANALYSI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10\PHI%20Consolidated\Q3\PHI%20Consol%20Current-Defd%20Exp%202010-09%20-%20Working%20Copy.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ocumentum\Viewed\2004\Companies\Detroit%20Edison\Forecast\Nuclear%20Fuel\Fuel%20Depr%20without%20bonu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Services\Finance\0848_tax_dept\Income%20Tax%20Compliance\Tax%20Year%202009\Federal\Tax%20Return%20(and%20Workpapers)\Power%20Delivery\Pepco\2009%20Depreciation\CPI\CPI%20Rates%202009.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8\Power%20Delivery\PEPCO\Q3\Uploads,%20Journal%20Entries\July%20Close\July%202008%20Provision.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12\Power%20Delivery\Pepco\Q3\September\Pepco%202012%20September%20Close%202.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NBNW301\VOL5\STAFF\jdm\misc\2001%202Q\MERGER2.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Documents%20and%20Settings\KMARS001\Local%20Settings\Temp\wz5907\Expense%20by%20Cost%20Center%20Group%20Reg%20Ind%205-9%202008%20with%20Group%20TDBU%20PC'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Documentum\Viewed\Financial%20Reports\Rpts2000\1200\UNSEC\DECO10QB.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ACC\TAXCOMM\tax%20returns\2004%20Tax%20Returns\Federal\NVP\NVP%20standalone%2004.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Documents%20and%20Settings\whohol001\My%20Documents\Wade%20Hohol\02-09%20Projects\Agriliance\Agriliance_Master_Calc-new.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H:\ElecRate\Info%20from%20Previous%20Cases\COS\W&amp;S%20Adj.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Documentum\Viewed\NN05\FRED\PLTST99\FINAL\PLTSTDEC.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Documentum\Viewed\Accounting%20Operations\Asset%20Management\AM%20Group%20Documents\TKrysinski\DECo%20Balancing\AQA%20Uploads\2006\Sep06\NN05\FRED\PLTST99\FINAL\PLTSTDEC.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NBNW301\VOL5\STAFF\jdm\KMH\Merge\FERC%20Filing\FERC%20stmts2.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pepcoholdings.biz\userhome\PDelivery\NCRO\Regiondata1\0888_revaccount\Accts%20Rec%20Aging\2006\Pepco\Pepco%20AR%20Aging%20Analysis\Pepco%202006%20Aging\AR%20Aging%202005\DATA06.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P-NT04\NCRFiles\Finance\Finsvcs\Close%20-%20Current\Current%20Month%20Analyses.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Nstar\Pools\Summary%20Query%20other%20cos%20-%20full%20list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DOCUME~1\KMARS001\LOCALS~1\Temp\notes335BF6\MEC%20EMPLOYEE%20HEADCOUNT%202006-2009%20updated.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C-WPP-FP05\UD3\yoakumj\My%20Documents\Entry%20Template%20-%20State%20Dropdown.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Documents%20and%20Settings\mangai\Local%20Settings\Temporary%20Internet%20Files\OLK184\Appleton%20Papers%202000-2001_Additional%201040%20exclusion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Documents%20and%20Settings\albresi1\Local%20Settings\Temporary%20Internet%20Files\OLK35\Use%20of%20Non-%20Recognized%20Net%20Operating%20Loss%20-%20NOL.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Documentum\Viewed\DOCUME~1\WHOHOL~1\LOCALS~1\Temp\notes3C72B0\2006%20Plant%20Statement.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Users\audrey.cobb\AppData\Local\Microsoft\Windows\INetCache\Content.Outlook\04H3ZT9M\A6849424.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U:\WDIR\Desktop\Synforms_4.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Documents%20and%20Settings\a315749\Local%20Settings\Temporary%20Internet%20Files\OLK31\SGRS_Synforms%20(1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Program%20Files\Exchange\MP%20Adds%20200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Pes\Finance\LMK%20Files%202-25-05\2005%20Budget\2005%20PES%20Budget%201-01-05%20FINAL%20.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PHI_Shared_Services\G038\MDDETAIL\PROPTA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ata"/>
      <sheetName val="Data Entry"/>
      <sheetName val="Temp Data"/>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RCC Summary"/>
      <sheetName val="Aday IS DECo &amp; Other"/>
      <sheetName val="Aday IS EG Subs"/>
      <sheetName val="DEPR96"/>
      <sheetName val="C12 - AL"/>
      <sheetName val="C2 - GA"/>
      <sheetName val="C3- KS"/>
      <sheetName val="C5- MN"/>
      <sheetName val="C4 - MS"/>
      <sheetName val="C6 - MO"/>
      <sheetName val="C7 - NC"/>
      <sheetName val="X3 - ETPs"/>
      <sheetName val="C8- OH"/>
      <sheetName val="C9 - PA"/>
      <sheetName val="C10 - SC"/>
      <sheetName val="C11 - TN"/>
      <sheetName val="C13- WI"/>
      <sheetName val="LeverageAnalysis"/>
      <sheetName val="Product_Data"/>
      <sheetName val="WIP 12-31"/>
      <sheetName val="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yforward Notes"/>
      <sheetName val="Accrued Deferred Adjs "/>
      <sheetName val="Accrued Current (409) adjs "/>
      <sheetName val="ITC."/>
      <sheetName val="Rolling 12 month balances "/>
      <sheetName val="support for rolling 12 balances"/>
      <sheetName val="ad valorem taxes support T"/>
      <sheetName val="Curr adj - depn basis diff"/>
      <sheetName val="deferred tax queries"/>
      <sheetName val="queries 409 410 411"/>
      <sheetName val="Indirect Cost simplified metho "/>
      <sheetName val="481a amounts     J"/>
      <sheetName val="Amort misc 481a adjs  J1"/>
      <sheetName val="BB reconciliation"/>
      <sheetName val="adj JE template"/>
      <sheetName val="equity in subs"/>
      <sheetName val="ITC.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Revenue"/>
      <sheetName val="Starpower"/>
      <sheetName val="Summary Dec06"/>
    </sheetNames>
    <sheetDataSet>
      <sheetData sheetId="0"/>
      <sheetData sheetId="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not used"/>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Not Used"/>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1109 vs 1009 165100"/>
      <sheetName val="2009vs2008 3rd Qtr Jay   "/>
      <sheetName val="2009vs2008 2nd Qtr Jay  "/>
      <sheetName val="2009vs2008 1st Qtr Jay  "/>
      <sheetName val="Dec 08 vs Dec 07 - expenses"/>
      <sheetName val="2008vs2007 4th Qtr Jay "/>
      <sheetName val="2008vs2007 3rd Qtr Jay"/>
      <sheetName val="2008vs2007 3rd Qtr Gita"/>
      <sheetName val="Mar 08 vs Dec 07 "/>
      <sheetName val="PWC Recon of 797000 accts 2007"/>
      <sheetName val="Jan 08 vs Jan 07 Larry"/>
      <sheetName val="2008vs2007 2nd Qtr Jay"/>
      <sheetName val="2008vs200 YTD 2nd Exp"/>
      <sheetName val="Jan 08 Actual vs Budget"/>
      <sheetName val="2008vs2007 1st Qtr J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refreshError="1"/>
      <sheetData sheetId="1" refreshError="1">
        <row r="11">
          <cell r="I11" t="str">
            <v>Agouron Pharmaceuticals, Inc.</v>
          </cell>
        </row>
      </sheetData>
      <sheetData sheetId="2" refreshError="1">
        <row r="5">
          <cell r="B5" t="str">
            <v>&amp;Model</v>
          </cell>
          <cell r="E5" t="str">
            <v>&amp;QRE's</v>
          </cell>
          <cell r="I5" t="str">
            <v>&amp;Wages by B/U by Year</v>
          </cell>
          <cell r="N5" t="str">
            <v>&amp;SBU Worksheet Help</v>
          </cell>
        </row>
        <row r="6">
          <cell r="B6" t="str">
            <v>&amp;QRE's</v>
          </cell>
          <cell r="E6" t="str">
            <v>&amp;Model</v>
          </cell>
          <cell r="I6" t="str">
            <v>&amp;Supplies by B/U by Year</v>
          </cell>
          <cell r="N6" t="str">
            <v>&amp;QRE Help</v>
          </cell>
        </row>
        <row r="7">
          <cell r="B7" t="str">
            <v>&amp;Gross Receipts</v>
          </cell>
          <cell r="E7" t="str">
            <v>&amp;Gross Receipts</v>
          </cell>
          <cell r="I7" t="str">
            <v>&amp;Contracts by B/U by Year</v>
          </cell>
          <cell r="N7" t="str">
            <v>&amp;Phase I vs Phase II Mode Help</v>
          </cell>
        </row>
        <row r="8">
          <cell r="B8" t="str">
            <v>&amp;Comparison</v>
          </cell>
          <cell r="E8" t="str">
            <v>&amp;Sensitivity QRE's</v>
          </cell>
          <cell r="I8" t="str">
            <v>&amp;QRE's by Type</v>
          </cell>
          <cell r="N8" t="str">
            <v>Help Topic 4</v>
          </cell>
        </row>
        <row r="9">
          <cell r="B9" t="str">
            <v>Report 5</v>
          </cell>
          <cell r="E9" t="str">
            <v>S&amp;ensitivity Model</v>
          </cell>
          <cell r="I9" t="str">
            <v>&amp;Total QRE's by Company</v>
          </cell>
          <cell r="N9" t="str">
            <v>Help Topic 5</v>
          </cell>
        </row>
        <row r="10">
          <cell r="B10" t="str">
            <v>Report 6</v>
          </cell>
          <cell r="E10" t="str">
            <v>Se&amp;nsitivity Gross Receipts</v>
          </cell>
          <cell r="I10" t="str">
            <v>Tax Credit by &amp;Year</v>
          </cell>
          <cell r="N10" t="str">
            <v>Help Topic 6</v>
          </cell>
        </row>
        <row r="11">
          <cell r="B11" t="str">
            <v>Report 7</v>
          </cell>
          <cell r="E11" t="str">
            <v>Sensitivity QRE &amp;Factor</v>
          </cell>
          <cell r="I11" t="str">
            <v>Sensitivity &amp;Analysis</v>
          </cell>
          <cell r="N11" t="str">
            <v>Help Topic 7</v>
          </cell>
        </row>
        <row r="12">
          <cell r="B12" t="str">
            <v>Report 8</v>
          </cell>
          <cell r="E12" t="str">
            <v>Sens Gross Rec. F&amp;actor</v>
          </cell>
          <cell r="I12" t="str">
            <v>Sensitivity Wa&amp;ges</v>
          </cell>
          <cell r="N12" t="str">
            <v>Help Topic 8</v>
          </cell>
        </row>
        <row r="13">
          <cell r="B13" t="str">
            <v>Report 9</v>
          </cell>
          <cell r="E13" t="str">
            <v>Worksheet 9</v>
          </cell>
          <cell r="I13" t="str">
            <v>Chart 9</v>
          </cell>
          <cell r="N13" t="str">
            <v>Help Topic 9</v>
          </cell>
        </row>
        <row r="14">
          <cell r="B14" t="str">
            <v>Report 10</v>
          </cell>
          <cell r="E14" t="str">
            <v>Worksheet 10</v>
          </cell>
          <cell r="I14" t="str">
            <v>Chart 10</v>
          </cell>
          <cell r="N14" t="str">
            <v>Help Topic 10</v>
          </cell>
        </row>
        <row r="15">
          <cell r="B15" t="str">
            <v>Report 11</v>
          </cell>
          <cell r="E15" t="str">
            <v>Worksheet 11</v>
          </cell>
          <cell r="I15" t="str">
            <v>Chart 11</v>
          </cell>
          <cell r="N15" t="str">
            <v>Help Topic 11</v>
          </cell>
        </row>
        <row r="16">
          <cell r="B16" t="str">
            <v>Report 12</v>
          </cell>
          <cell r="E16" t="str">
            <v>Worksheet 12</v>
          </cell>
          <cell r="I16" t="str">
            <v>Chart 12</v>
          </cell>
          <cell r="N16" t="str">
            <v>Help Topic 12</v>
          </cell>
        </row>
        <row r="21">
          <cell r="C21">
            <v>1</v>
          </cell>
          <cell r="F21">
            <v>2</v>
          </cell>
        </row>
        <row r="22">
          <cell r="C22" t="str">
            <v>FACTOR_.75</v>
          </cell>
        </row>
        <row r="23">
          <cell r="C23" t="str">
            <v>0.75</v>
          </cell>
        </row>
        <row r="27">
          <cell r="B27" t="str">
            <v>FACTOR_.75</v>
          </cell>
          <cell r="C27">
            <v>0.75</v>
          </cell>
        </row>
        <row r="28">
          <cell r="B28" t="str">
            <v>FACTOR_.80</v>
          </cell>
          <cell r="C28">
            <v>0.8</v>
          </cell>
        </row>
        <row r="29">
          <cell r="B29" t="str">
            <v>FACTOR_.85</v>
          </cell>
          <cell r="C29">
            <v>0.85</v>
          </cell>
        </row>
        <row r="30">
          <cell r="B30" t="str">
            <v>FACTOR_.90</v>
          </cell>
          <cell r="C30">
            <v>0.9</v>
          </cell>
        </row>
        <row r="31">
          <cell r="B31" t="str">
            <v>FACTOR_.95</v>
          </cell>
          <cell r="C31">
            <v>0.95</v>
          </cell>
        </row>
        <row r="32">
          <cell r="B32" t="str">
            <v>FACTOR_1</v>
          </cell>
          <cell r="C32">
            <v>1</v>
          </cell>
        </row>
        <row r="33">
          <cell r="B33" t="str">
            <v>FACTOR_1.05</v>
          </cell>
          <cell r="C33">
            <v>1.05</v>
          </cell>
        </row>
        <row r="34">
          <cell r="B34" t="str">
            <v>FACTOR_1.1</v>
          </cell>
          <cell r="C34">
            <v>1.1000000000000001</v>
          </cell>
        </row>
        <row r="35">
          <cell r="B35" t="str">
            <v>FACTOR_1.15</v>
          </cell>
          <cell r="C35">
            <v>1.1499999999999999</v>
          </cell>
        </row>
        <row r="36">
          <cell r="B36" t="str">
            <v>FACTOR_1.2</v>
          </cell>
          <cell r="C36">
            <v>1.2</v>
          </cell>
        </row>
        <row r="37">
          <cell r="B37" t="str">
            <v>FACTOR_1.25</v>
          </cell>
          <cell r="C37">
            <v>1.25</v>
          </cell>
        </row>
      </sheetData>
      <sheetData sheetId="3" refreshError="1">
        <row r="8">
          <cell r="A8">
            <v>1998</v>
          </cell>
          <cell r="C8">
            <v>10504391</v>
          </cell>
          <cell r="E8">
            <v>0</v>
          </cell>
          <cell r="G8">
            <v>3547208.5504999999</v>
          </cell>
        </row>
        <row r="18">
          <cell r="I18">
            <v>0.11</v>
          </cell>
        </row>
        <row r="20">
          <cell r="I20">
            <v>772837.97527749999</v>
          </cell>
        </row>
        <row r="22">
          <cell r="G22" t="str">
            <v>280C Reduced CA R&amp;D Credit (at 91.16%)</v>
          </cell>
          <cell r="I22">
            <v>704519.09826296894</v>
          </cell>
        </row>
        <row r="31">
          <cell r="C31">
            <v>1994</v>
          </cell>
          <cell r="E31">
            <v>1995</v>
          </cell>
          <cell r="G31">
            <v>1996</v>
          </cell>
          <cell r="I31">
            <v>1997</v>
          </cell>
        </row>
        <row r="32">
          <cell r="C32">
            <v>81903401</v>
          </cell>
          <cell r="E32">
            <v>68045552</v>
          </cell>
          <cell r="G32">
            <v>76597856.979284361</v>
          </cell>
          <cell r="I32">
            <v>73305142</v>
          </cell>
        </row>
        <row r="41">
          <cell r="C41">
            <v>1655205</v>
          </cell>
          <cell r="E41">
            <v>547263</v>
          </cell>
          <cell r="G41">
            <v>915000</v>
          </cell>
          <cell r="I41">
            <v>915000</v>
          </cell>
          <cell r="K41">
            <v>1798000</v>
          </cell>
        </row>
        <row r="48">
          <cell r="C48">
            <v>41166843</v>
          </cell>
          <cell r="E48">
            <v>52148995</v>
          </cell>
          <cell r="G48">
            <v>54699776</v>
          </cell>
          <cell r="I48">
            <v>64438385</v>
          </cell>
          <cell r="K48">
            <v>67069226</v>
          </cell>
        </row>
      </sheetData>
      <sheetData sheetId="4" refreshError="1"/>
      <sheetData sheetId="5" refreshError="1">
        <row r="1">
          <cell r="P1">
            <v>36599.437053703703</v>
          </cell>
          <cell r="Q1">
            <v>36599.437053703703</v>
          </cell>
        </row>
        <row r="2">
          <cell r="A2" t="str">
            <v>Agouron Pharmaceuticals, Inc.</v>
          </cell>
        </row>
        <row r="3">
          <cell r="A3" t="str">
            <v>1990-98 CA R&amp;D Credit Calculation</v>
          </cell>
        </row>
        <row r="4">
          <cell r="A4" t="str">
            <v>Calculation of Gross Receipts (GR) by Year</v>
          </cell>
        </row>
        <row r="6">
          <cell r="A6" t="str">
            <v>GROSS RECEIPTS (GR)</v>
          </cell>
          <cell r="B6" t="str">
            <v>W/P Ref</v>
          </cell>
          <cell r="C6" t="str">
            <v>1984</v>
          </cell>
          <cell r="D6" t="str">
            <v>1985</v>
          </cell>
          <cell r="E6" t="str">
            <v>1986</v>
          </cell>
          <cell r="F6" t="str">
            <v>1987</v>
          </cell>
          <cell r="G6" t="str">
            <v>1988</v>
          </cell>
          <cell r="H6" t="str">
            <v>1989</v>
          </cell>
          <cell r="I6" t="str">
            <v>1990</v>
          </cell>
          <cell r="J6" t="str">
            <v>1991</v>
          </cell>
          <cell r="K6" t="str">
            <v>1992</v>
          </cell>
          <cell r="L6" t="str">
            <v>1993</v>
          </cell>
          <cell r="M6" t="str">
            <v>1994</v>
          </cell>
          <cell r="N6" t="str">
            <v>1995</v>
          </cell>
          <cell r="O6" t="str">
            <v>1996</v>
          </cell>
          <cell r="P6" t="str">
            <v>1997</v>
          </cell>
          <cell r="Q6" t="str">
            <v>1998</v>
          </cell>
        </row>
        <row r="7">
          <cell r="A7" t="str">
            <v>Per Supporting Schedule</v>
          </cell>
          <cell r="B7" t="str">
            <v>GR1</v>
          </cell>
          <cell r="C7">
            <v>90000</v>
          </cell>
          <cell r="D7">
            <v>318000</v>
          </cell>
          <cell r="E7">
            <v>442000</v>
          </cell>
          <cell r="F7">
            <v>1116901</v>
          </cell>
          <cell r="G7">
            <v>2552332</v>
          </cell>
          <cell r="H7">
            <v>2546075</v>
          </cell>
          <cell r="I7">
            <v>4736970</v>
          </cell>
          <cell r="J7">
            <v>5908119</v>
          </cell>
          <cell r="K7">
            <v>8087866</v>
          </cell>
          <cell r="L7">
            <v>20292732</v>
          </cell>
          <cell r="M7">
            <v>25649583</v>
          </cell>
          <cell r="N7">
            <v>61615795</v>
          </cell>
          <cell r="O7">
            <v>18804582</v>
          </cell>
          <cell r="P7">
            <v>62236360</v>
          </cell>
          <cell r="Q7">
            <v>0</v>
          </cell>
        </row>
        <row r="8">
          <cell r="A8" t="str">
            <v xml:space="preserve">  Adjustments:</v>
          </cell>
        </row>
        <row r="11">
          <cell r="A11" t="str">
            <v>Total before Year by Year Adj</v>
          </cell>
          <cell r="C11">
            <v>90000</v>
          </cell>
          <cell r="D11">
            <v>318000</v>
          </cell>
          <cell r="E11">
            <v>442000</v>
          </cell>
          <cell r="F11">
            <v>1116901</v>
          </cell>
          <cell r="G11">
            <v>2552332</v>
          </cell>
          <cell r="H11">
            <v>2546075</v>
          </cell>
          <cell r="I11">
            <v>4736970</v>
          </cell>
          <cell r="J11">
            <v>5908119</v>
          </cell>
          <cell r="K11">
            <v>8087866</v>
          </cell>
          <cell r="L11">
            <v>20292732</v>
          </cell>
          <cell r="M11">
            <v>25649583</v>
          </cell>
          <cell r="N11">
            <v>61615795</v>
          </cell>
          <cell r="O11">
            <v>18804582</v>
          </cell>
          <cell r="P11">
            <v>62236360</v>
          </cell>
          <cell r="Q11">
            <v>0</v>
          </cell>
        </row>
        <row r="12">
          <cell r="A12" t="str">
            <v xml:space="preserve">  Adjustments:</v>
          </cell>
        </row>
        <row r="15">
          <cell r="A15" t="str">
            <v>Total for 1990 Calculation</v>
          </cell>
          <cell r="C15">
            <v>90000</v>
          </cell>
          <cell r="D15">
            <v>318000</v>
          </cell>
          <cell r="E15">
            <v>442000</v>
          </cell>
          <cell r="F15">
            <v>1116901</v>
          </cell>
          <cell r="G15">
            <v>2552332</v>
          </cell>
          <cell r="H15">
            <v>2546075</v>
          </cell>
          <cell r="I15">
            <v>4736970</v>
          </cell>
          <cell r="J15">
            <v>5908119</v>
          </cell>
          <cell r="K15">
            <v>8087866</v>
          </cell>
          <cell r="L15">
            <v>20292732</v>
          </cell>
          <cell r="M15">
            <v>25649583</v>
          </cell>
          <cell r="N15">
            <v>61615795</v>
          </cell>
          <cell r="O15">
            <v>18804582</v>
          </cell>
          <cell r="P15">
            <v>62236360</v>
          </cell>
          <cell r="Q15">
            <v>0</v>
          </cell>
        </row>
        <row r="16">
          <cell r="A16" t="str">
            <v xml:space="preserve">  Adjustments:</v>
          </cell>
        </row>
        <row r="19">
          <cell r="A19" t="str">
            <v>Total For 1991</v>
          </cell>
          <cell r="C19">
            <v>90000</v>
          </cell>
          <cell r="D19">
            <v>318000</v>
          </cell>
          <cell r="E19">
            <v>442000</v>
          </cell>
          <cell r="F19">
            <v>1116901</v>
          </cell>
          <cell r="G19">
            <v>2552332</v>
          </cell>
          <cell r="H19">
            <v>2546075</v>
          </cell>
          <cell r="I19">
            <v>4736970</v>
          </cell>
          <cell r="J19">
            <v>5908119</v>
          </cell>
          <cell r="K19">
            <v>8087866</v>
          </cell>
          <cell r="L19">
            <v>20292732</v>
          </cell>
          <cell r="M19">
            <v>25649583</v>
          </cell>
          <cell r="N19">
            <v>61615795</v>
          </cell>
          <cell r="O19">
            <v>18804582</v>
          </cell>
          <cell r="P19">
            <v>62236360</v>
          </cell>
          <cell r="Q19">
            <v>0</v>
          </cell>
        </row>
        <row r="20">
          <cell r="A20" t="str">
            <v xml:space="preserve">  Adjustments:</v>
          </cell>
        </row>
        <row r="23">
          <cell r="A23" t="str">
            <v>Total For 1992</v>
          </cell>
          <cell r="C23">
            <v>90000</v>
          </cell>
          <cell r="D23">
            <v>318000</v>
          </cell>
          <cell r="E23">
            <v>442000</v>
          </cell>
          <cell r="F23">
            <v>1116901</v>
          </cell>
          <cell r="G23">
            <v>2552332</v>
          </cell>
          <cell r="H23">
            <v>2546075</v>
          </cell>
          <cell r="I23">
            <v>4736970</v>
          </cell>
          <cell r="J23">
            <v>5908119</v>
          </cell>
          <cell r="K23">
            <v>8087866</v>
          </cell>
          <cell r="L23">
            <v>20292732</v>
          </cell>
          <cell r="M23">
            <v>25649583</v>
          </cell>
          <cell r="N23">
            <v>61615795</v>
          </cell>
          <cell r="O23">
            <v>18804582</v>
          </cell>
          <cell r="P23">
            <v>62236360</v>
          </cell>
          <cell r="Q23">
            <v>0</v>
          </cell>
        </row>
        <row r="24">
          <cell r="A24" t="str">
            <v xml:space="preserve">  Adjustments:</v>
          </cell>
        </row>
        <row r="26">
          <cell r="A26" t="str">
            <v>Total For 1993</v>
          </cell>
          <cell r="C26">
            <v>90000</v>
          </cell>
          <cell r="D26">
            <v>318000</v>
          </cell>
          <cell r="E26">
            <v>442000</v>
          </cell>
          <cell r="F26">
            <v>1116901</v>
          </cell>
          <cell r="G26">
            <v>2552332</v>
          </cell>
          <cell r="H26">
            <v>2546075</v>
          </cell>
          <cell r="I26">
            <v>4736970</v>
          </cell>
          <cell r="J26">
            <v>5908119</v>
          </cell>
          <cell r="K26">
            <v>8087866</v>
          </cell>
          <cell r="L26">
            <v>20292732</v>
          </cell>
          <cell r="M26">
            <v>25649583</v>
          </cell>
          <cell r="N26">
            <v>61615795</v>
          </cell>
          <cell r="O26">
            <v>18804582</v>
          </cell>
          <cell r="P26">
            <v>62236360</v>
          </cell>
          <cell r="Q26">
            <v>0</v>
          </cell>
        </row>
        <row r="27">
          <cell r="A27" t="str">
            <v xml:space="preserve">  Adjustments:</v>
          </cell>
        </row>
        <row r="30">
          <cell r="A30" t="str">
            <v>Total For 1994</v>
          </cell>
          <cell r="C30">
            <v>90000</v>
          </cell>
          <cell r="D30">
            <v>318000</v>
          </cell>
          <cell r="E30">
            <v>442000</v>
          </cell>
          <cell r="F30">
            <v>1116901</v>
          </cell>
          <cell r="G30">
            <v>2552332</v>
          </cell>
          <cell r="H30">
            <v>2546075</v>
          </cell>
          <cell r="I30">
            <v>4736970</v>
          </cell>
          <cell r="J30">
            <v>5908119</v>
          </cell>
          <cell r="K30">
            <v>8087866</v>
          </cell>
          <cell r="L30">
            <v>20292732</v>
          </cell>
          <cell r="M30">
            <v>25649583</v>
          </cell>
          <cell r="N30">
            <v>61615795</v>
          </cell>
          <cell r="O30">
            <v>18804582</v>
          </cell>
          <cell r="P30">
            <v>62236360</v>
          </cell>
          <cell r="Q30">
            <v>0</v>
          </cell>
        </row>
        <row r="31">
          <cell r="A31" t="str">
            <v xml:space="preserve">  Adjustments:</v>
          </cell>
        </row>
        <row r="34">
          <cell r="A34" t="str">
            <v>Total For 1995</v>
          </cell>
          <cell r="C34">
            <v>90000</v>
          </cell>
          <cell r="D34">
            <v>318000</v>
          </cell>
          <cell r="E34">
            <v>442000</v>
          </cell>
          <cell r="F34">
            <v>1116901</v>
          </cell>
          <cell r="G34">
            <v>2552332</v>
          </cell>
          <cell r="H34">
            <v>2546075</v>
          </cell>
          <cell r="I34">
            <v>4736970</v>
          </cell>
          <cell r="J34">
            <v>5908119</v>
          </cell>
          <cell r="K34">
            <v>8087866</v>
          </cell>
          <cell r="L34">
            <v>20292732</v>
          </cell>
          <cell r="M34">
            <v>25649583</v>
          </cell>
          <cell r="N34">
            <v>61615795</v>
          </cell>
          <cell r="O34">
            <v>18804582</v>
          </cell>
          <cell r="P34">
            <v>62236360</v>
          </cell>
          <cell r="Q34">
            <v>0</v>
          </cell>
        </row>
        <row r="35">
          <cell r="A35" t="str">
            <v xml:space="preserve">  Adjustments:</v>
          </cell>
        </row>
        <row r="36">
          <cell r="A36" t="str">
            <v xml:space="preserve"> </v>
          </cell>
          <cell r="C36">
            <v>0</v>
          </cell>
          <cell r="D36">
            <v>0</v>
          </cell>
          <cell r="E36">
            <v>0</v>
          </cell>
          <cell r="F36">
            <v>0</v>
          </cell>
          <cell r="G36">
            <v>0</v>
          </cell>
          <cell r="K36">
            <v>0</v>
          </cell>
          <cell r="L36">
            <v>0</v>
          </cell>
          <cell r="M36">
            <v>0</v>
          </cell>
          <cell r="N36">
            <v>0</v>
          </cell>
        </row>
        <row r="38">
          <cell r="A38" t="str">
            <v>Total For 1996</v>
          </cell>
          <cell r="C38">
            <v>90000</v>
          </cell>
          <cell r="D38">
            <v>318000</v>
          </cell>
          <cell r="E38">
            <v>442000</v>
          </cell>
          <cell r="F38">
            <v>1116901</v>
          </cell>
          <cell r="G38">
            <v>2552332</v>
          </cell>
          <cell r="H38">
            <v>2546075</v>
          </cell>
          <cell r="I38">
            <v>4736970</v>
          </cell>
          <cell r="J38">
            <v>5908119</v>
          </cell>
          <cell r="K38">
            <v>8087866</v>
          </cell>
          <cell r="L38">
            <v>20292732</v>
          </cell>
          <cell r="M38">
            <v>25649583</v>
          </cell>
          <cell r="N38">
            <v>61615795</v>
          </cell>
          <cell r="O38">
            <v>18804582</v>
          </cell>
          <cell r="P38">
            <v>62236360</v>
          </cell>
          <cell r="Q38">
            <v>0</v>
          </cell>
        </row>
        <row r="39">
          <cell r="A39" t="str">
            <v xml:space="preserve">  Adjustments:</v>
          </cell>
        </row>
        <row r="40">
          <cell r="C40">
            <v>0</v>
          </cell>
          <cell r="D40">
            <v>0</v>
          </cell>
          <cell r="E40">
            <v>0</v>
          </cell>
          <cell r="F40">
            <v>0</v>
          </cell>
          <cell r="G40">
            <v>0</v>
          </cell>
          <cell r="K40">
            <v>0</v>
          </cell>
          <cell r="L40">
            <v>0</v>
          </cell>
          <cell r="M40">
            <v>0</v>
          </cell>
          <cell r="N40">
            <v>0</v>
          </cell>
          <cell r="O40">
            <v>0</v>
          </cell>
          <cell r="P40" t="str">
            <v xml:space="preserve"> </v>
          </cell>
        </row>
        <row r="41">
          <cell r="C41">
            <v>0</v>
          </cell>
          <cell r="D41">
            <v>0</v>
          </cell>
          <cell r="E41">
            <v>0</v>
          </cell>
          <cell r="F41">
            <v>0</v>
          </cell>
          <cell r="G41">
            <v>0</v>
          </cell>
          <cell r="K41">
            <v>0</v>
          </cell>
          <cell r="L41">
            <v>0</v>
          </cell>
          <cell r="M41">
            <v>0</v>
          </cell>
          <cell r="N41">
            <v>0</v>
          </cell>
          <cell r="O41">
            <v>0</v>
          </cell>
          <cell r="P41">
            <v>0</v>
          </cell>
        </row>
        <row r="42">
          <cell r="C42">
            <v>0</v>
          </cell>
          <cell r="D42">
            <v>0</v>
          </cell>
          <cell r="E42">
            <v>0</v>
          </cell>
          <cell r="F42">
            <v>0</v>
          </cell>
          <cell r="G42">
            <v>0</v>
          </cell>
          <cell r="K42">
            <v>0</v>
          </cell>
          <cell r="L42">
            <v>0</v>
          </cell>
          <cell r="M42">
            <v>0</v>
          </cell>
          <cell r="N42">
            <v>0</v>
          </cell>
          <cell r="O42">
            <v>0</v>
          </cell>
          <cell r="P42">
            <v>0</v>
          </cell>
        </row>
        <row r="44">
          <cell r="A44" t="str">
            <v>Total For 1997</v>
          </cell>
          <cell r="C44">
            <v>90000</v>
          </cell>
          <cell r="D44">
            <v>318000</v>
          </cell>
          <cell r="E44">
            <v>442000</v>
          </cell>
          <cell r="F44">
            <v>1116901</v>
          </cell>
          <cell r="G44">
            <v>2552332</v>
          </cell>
          <cell r="H44">
            <v>2546075</v>
          </cell>
          <cell r="I44">
            <v>4736970</v>
          </cell>
          <cell r="J44">
            <v>5908119</v>
          </cell>
          <cell r="K44">
            <v>8087866</v>
          </cell>
          <cell r="L44">
            <v>20292732</v>
          </cell>
          <cell r="M44">
            <v>25649583</v>
          </cell>
          <cell r="N44">
            <v>61615795</v>
          </cell>
          <cell r="O44">
            <v>18804582</v>
          </cell>
          <cell r="P44">
            <v>62236360</v>
          </cell>
          <cell r="Q44">
            <v>0</v>
          </cell>
        </row>
        <row r="45">
          <cell r="A45" t="str">
            <v xml:space="preserve">  Adjustments:</v>
          </cell>
        </row>
        <row r="46">
          <cell r="B46" t="str">
            <v xml:space="preserve"> </v>
          </cell>
        </row>
        <row r="47">
          <cell r="A47" t="str">
            <v>Total For 1998</v>
          </cell>
          <cell r="C47">
            <v>90000</v>
          </cell>
          <cell r="D47">
            <v>318000</v>
          </cell>
          <cell r="E47">
            <v>442000</v>
          </cell>
          <cell r="F47">
            <v>1116901</v>
          </cell>
          <cell r="G47">
            <v>2552332</v>
          </cell>
          <cell r="H47">
            <v>2546075</v>
          </cell>
          <cell r="I47">
            <v>4736970</v>
          </cell>
          <cell r="J47">
            <v>5908119</v>
          </cell>
          <cell r="K47">
            <v>8087866</v>
          </cell>
          <cell r="L47">
            <v>20292732</v>
          </cell>
          <cell r="M47">
            <v>25649583</v>
          </cell>
          <cell r="N47">
            <v>61615795</v>
          </cell>
          <cell r="O47">
            <v>18804582</v>
          </cell>
          <cell r="P47">
            <v>62236360</v>
          </cell>
          <cell r="Q47">
            <v>0</v>
          </cell>
        </row>
        <row r="49">
          <cell r="A49" t="str">
            <v>Base Period Gross Receipts:</v>
          </cell>
          <cell r="I49" t="str">
            <v>1990</v>
          </cell>
          <cell r="J49" t="str">
            <v>1991</v>
          </cell>
          <cell r="K49" t="str">
            <v>1992</v>
          </cell>
          <cell r="L49" t="str">
            <v>1993</v>
          </cell>
          <cell r="M49" t="str">
            <v>1994</v>
          </cell>
          <cell r="N49" t="str">
            <v>1995</v>
          </cell>
          <cell r="O49" t="str">
            <v>1996</v>
          </cell>
          <cell r="P49" t="str">
            <v>1997</v>
          </cell>
          <cell r="Q49" t="str">
            <v>1998</v>
          </cell>
        </row>
        <row r="50">
          <cell r="A50" t="str">
            <v>1984</v>
          </cell>
          <cell r="B50" t="str">
            <v>Above</v>
          </cell>
          <cell r="I50">
            <v>90000</v>
          </cell>
          <cell r="J50">
            <v>90000</v>
          </cell>
          <cell r="K50">
            <v>90000</v>
          </cell>
          <cell r="L50">
            <v>90000</v>
          </cell>
          <cell r="M50">
            <v>90000</v>
          </cell>
          <cell r="N50">
            <v>90000</v>
          </cell>
          <cell r="O50">
            <v>90000</v>
          </cell>
          <cell r="P50">
            <v>90000</v>
          </cell>
          <cell r="Q50">
            <v>90000</v>
          </cell>
        </row>
        <row r="51">
          <cell r="A51" t="str">
            <v>1985</v>
          </cell>
          <cell r="B51" t="str">
            <v>Above</v>
          </cell>
          <cell r="I51">
            <v>318000</v>
          </cell>
          <cell r="J51">
            <v>318000</v>
          </cell>
          <cell r="K51">
            <v>318000</v>
          </cell>
          <cell r="L51">
            <v>318000</v>
          </cell>
          <cell r="M51">
            <v>318000</v>
          </cell>
          <cell r="N51">
            <v>318000</v>
          </cell>
          <cell r="O51">
            <v>318000</v>
          </cell>
          <cell r="P51">
            <v>318000</v>
          </cell>
          <cell r="Q51">
            <v>318000</v>
          </cell>
        </row>
        <row r="52">
          <cell r="A52" t="str">
            <v>1986</v>
          </cell>
          <cell r="B52" t="str">
            <v>Above</v>
          </cell>
          <cell r="I52">
            <v>442000</v>
          </cell>
          <cell r="J52">
            <v>442000</v>
          </cell>
          <cell r="K52">
            <v>442000</v>
          </cell>
          <cell r="L52">
            <v>442000</v>
          </cell>
          <cell r="M52">
            <v>442000</v>
          </cell>
          <cell r="N52">
            <v>442000</v>
          </cell>
          <cell r="O52">
            <v>442000</v>
          </cell>
          <cell r="P52">
            <v>442000</v>
          </cell>
          <cell r="Q52">
            <v>442000</v>
          </cell>
        </row>
        <row r="53">
          <cell r="A53" t="str">
            <v>1987</v>
          </cell>
          <cell r="B53" t="str">
            <v>Above</v>
          </cell>
          <cell r="I53">
            <v>1116901</v>
          </cell>
          <cell r="J53">
            <v>1116901</v>
          </cell>
          <cell r="K53">
            <v>1116901</v>
          </cell>
          <cell r="L53">
            <v>1116901</v>
          </cell>
          <cell r="M53">
            <v>1116901</v>
          </cell>
          <cell r="N53">
            <v>1116901</v>
          </cell>
          <cell r="O53">
            <v>1116901</v>
          </cell>
          <cell r="P53">
            <v>1116901</v>
          </cell>
          <cell r="Q53">
            <v>1116901</v>
          </cell>
        </row>
        <row r="54">
          <cell r="A54" t="str">
            <v>1988</v>
          </cell>
          <cell r="B54" t="str">
            <v>Above</v>
          </cell>
          <cell r="I54">
            <v>2552332</v>
          </cell>
          <cell r="J54">
            <v>2552332</v>
          </cell>
          <cell r="K54">
            <v>2552332</v>
          </cell>
          <cell r="L54">
            <v>2552332</v>
          </cell>
          <cell r="M54">
            <v>2552332</v>
          </cell>
          <cell r="N54">
            <v>2552332</v>
          </cell>
          <cell r="O54">
            <v>2552332</v>
          </cell>
          <cell r="P54">
            <v>2552332</v>
          </cell>
          <cell r="Q54">
            <v>2552332</v>
          </cell>
        </row>
        <row r="55">
          <cell r="A55" t="str">
            <v xml:space="preserve">     Total</v>
          </cell>
          <cell r="I55">
            <v>4519233</v>
          </cell>
          <cell r="J55">
            <v>4519233</v>
          </cell>
          <cell r="K55">
            <v>4519233</v>
          </cell>
          <cell r="L55">
            <v>4519233</v>
          </cell>
          <cell r="M55">
            <v>4519233</v>
          </cell>
          <cell r="N55">
            <v>4519233</v>
          </cell>
          <cell r="O55">
            <v>4519233</v>
          </cell>
          <cell r="P55">
            <v>4519233</v>
          </cell>
          <cell r="Q55">
            <v>4519233</v>
          </cell>
        </row>
        <row r="57">
          <cell r="A57" t="str">
            <v>Average Gross Receipts:</v>
          </cell>
        </row>
        <row r="58">
          <cell r="A58" t="str">
            <v>1986</v>
          </cell>
          <cell r="B58" t="str">
            <v>Above</v>
          </cell>
          <cell r="I58">
            <v>442000</v>
          </cell>
        </row>
        <row r="59">
          <cell r="A59" t="str">
            <v>1987</v>
          </cell>
          <cell r="B59" t="str">
            <v>Above</v>
          </cell>
          <cell r="I59">
            <v>1116901</v>
          </cell>
          <cell r="J59">
            <v>1116901</v>
          </cell>
        </row>
        <row r="60">
          <cell r="A60" t="str">
            <v>1988</v>
          </cell>
          <cell r="B60" t="str">
            <v>Above</v>
          </cell>
          <cell r="I60">
            <v>2552332</v>
          </cell>
          <cell r="J60">
            <v>2552332</v>
          </cell>
          <cell r="K60">
            <v>2552332</v>
          </cell>
        </row>
        <row r="61">
          <cell r="A61" t="str">
            <v>1989</v>
          </cell>
          <cell r="B61" t="str">
            <v>Above</v>
          </cell>
          <cell r="I61">
            <v>2546075</v>
          </cell>
          <cell r="J61">
            <v>2546075</v>
          </cell>
          <cell r="K61">
            <v>2546075</v>
          </cell>
          <cell r="L61">
            <v>2546075</v>
          </cell>
        </row>
        <row r="62">
          <cell r="A62" t="str">
            <v>1990</v>
          </cell>
          <cell r="B62" t="str">
            <v>Above</v>
          </cell>
          <cell r="J62">
            <v>4736970</v>
          </cell>
          <cell r="K62">
            <v>4736970</v>
          </cell>
          <cell r="L62">
            <v>4736970</v>
          </cell>
          <cell r="M62">
            <v>4736970</v>
          </cell>
        </row>
        <row r="63">
          <cell r="A63" t="str">
            <v>1991</v>
          </cell>
          <cell r="B63" t="str">
            <v>Above</v>
          </cell>
          <cell r="K63">
            <v>5908119</v>
          </cell>
          <cell r="L63">
            <v>5908119</v>
          </cell>
          <cell r="M63">
            <v>5908119</v>
          </cell>
          <cell r="N63">
            <v>5908119</v>
          </cell>
        </row>
        <row r="64">
          <cell r="A64" t="str">
            <v>1992</v>
          </cell>
          <cell r="B64" t="str">
            <v>Above</v>
          </cell>
          <cell r="L64">
            <v>8087866</v>
          </cell>
          <cell r="M64">
            <v>8087866</v>
          </cell>
          <cell r="N64">
            <v>8087866</v>
          </cell>
          <cell r="O64">
            <v>8087866</v>
          </cell>
        </row>
        <row r="65">
          <cell r="A65" t="str">
            <v>1993</v>
          </cell>
          <cell r="B65" t="str">
            <v>Above</v>
          </cell>
          <cell r="M65">
            <v>20292732</v>
          </cell>
          <cell r="N65">
            <v>20292732</v>
          </cell>
          <cell r="O65">
            <v>20292732</v>
          </cell>
          <cell r="P65">
            <v>20292732</v>
          </cell>
        </row>
        <row r="66">
          <cell r="A66" t="str">
            <v>1994</v>
          </cell>
          <cell r="B66" t="str">
            <v>Above</v>
          </cell>
          <cell r="N66">
            <v>25649583</v>
          </cell>
          <cell r="O66">
            <v>25649583</v>
          </cell>
          <cell r="P66">
            <v>25649583</v>
          </cell>
          <cell r="Q66">
            <v>25649583</v>
          </cell>
        </row>
        <row r="67">
          <cell r="A67" t="str">
            <v>1995</v>
          </cell>
          <cell r="B67" t="str">
            <v>Above</v>
          </cell>
          <cell r="O67">
            <v>61615795</v>
          </cell>
          <cell r="P67">
            <v>61615795</v>
          </cell>
          <cell r="Q67">
            <v>61615795</v>
          </cell>
        </row>
        <row r="68">
          <cell r="A68" t="str">
            <v>1996</v>
          </cell>
          <cell r="B68" t="str">
            <v>Above</v>
          </cell>
          <cell r="P68">
            <v>18804582</v>
          </cell>
          <cell r="Q68">
            <v>18804582</v>
          </cell>
        </row>
        <row r="69">
          <cell r="A69" t="str">
            <v>1997</v>
          </cell>
          <cell r="B69" t="str">
            <v>Above</v>
          </cell>
          <cell r="Q69">
            <v>62236360</v>
          </cell>
        </row>
        <row r="70">
          <cell r="A70">
            <v>1998</v>
          </cell>
          <cell r="B70" t="str">
            <v>Above</v>
          </cell>
        </row>
        <row r="71">
          <cell r="A71" t="str">
            <v xml:space="preserve">     Total</v>
          </cell>
          <cell r="I71">
            <v>6657308</v>
          </cell>
          <cell r="J71">
            <v>10952278</v>
          </cell>
          <cell r="K71">
            <v>15743496</v>
          </cell>
          <cell r="L71">
            <v>21279030</v>
          </cell>
          <cell r="M71">
            <v>39025687</v>
          </cell>
          <cell r="N71">
            <v>59938300</v>
          </cell>
          <cell r="O71">
            <v>115645976</v>
          </cell>
          <cell r="P71">
            <v>126362692</v>
          </cell>
          <cell r="Q71">
            <v>168306320</v>
          </cell>
        </row>
        <row r="72">
          <cell r="A72" t="str">
            <v>Average Gross Receipts (/4)</v>
          </cell>
          <cell r="I72">
            <v>1664327</v>
          </cell>
          <cell r="J72">
            <v>2738069.5</v>
          </cell>
          <cell r="K72">
            <v>3935874</v>
          </cell>
          <cell r="L72">
            <v>5319757.5</v>
          </cell>
          <cell r="M72">
            <v>9756421.75</v>
          </cell>
          <cell r="N72">
            <v>14984575</v>
          </cell>
          <cell r="O72">
            <v>28911494</v>
          </cell>
          <cell r="P72">
            <v>31590673</v>
          </cell>
          <cell r="Q72">
            <v>42076580</v>
          </cell>
        </row>
        <row r="74">
          <cell r="A74" t="str">
            <v xml:space="preserve"> </v>
          </cell>
        </row>
        <row r="75">
          <cell r="A75" t="str">
            <v xml:space="preserve"> </v>
          </cell>
        </row>
        <row r="76">
          <cell r="A76" t="str">
            <v>Schedule CC2</v>
          </cell>
          <cell r="P76">
            <v>36599.437053703703</v>
          </cell>
          <cell r="Q76">
            <v>36599.437053703703</v>
          </cell>
        </row>
        <row r="77">
          <cell r="A77" t="str">
            <v>Agouron Pharmaceuticals, Inc.</v>
          </cell>
        </row>
        <row r="78">
          <cell r="A78" t="str">
            <v>1998 CA R&amp;D Credit Calculation</v>
          </cell>
        </row>
        <row r="79">
          <cell r="A79" t="str">
            <v>Calculation of R&amp;D Expenditures (QRE) by Year</v>
          </cell>
        </row>
        <row r="81">
          <cell r="A81" t="str">
            <v>R&amp;D EXPENDITURES (QRE)</v>
          </cell>
          <cell r="B81" t="str">
            <v>W/P Ref</v>
          </cell>
          <cell r="C81" t="str">
            <v>1984</v>
          </cell>
          <cell r="D81" t="str">
            <v>1985</v>
          </cell>
          <cell r="E81" t="str">
            <v>1986</v>
          </cell>
          <cell r="F81" t="str">
            <v>1987</v>
          </cell>
          <cell r="G81" t="str">
            <v>1988</v>
          </cell>
          <cell r="H81" t="str">
            <v>1989</v>
          </cell>
          <cell r="I81" t="str">
            <v>1990</v>
          </cell>
          <cell r="J81" t="str">
            <v>1991</v>
          </cell>
          <cell r="K81" t="str">
            <v>1992</v>
          </cell>
          <cell r="L81" t="str">
            <v>1993</v>
          </cell>
          <cell r="M81" t="str">
            <v>1994</v>
          </cell>
          <cell r="N81" t="str">
            <v>1995</v>
          </cell>
          <cell r="O81" t="str">
            <v>1996</v>
          </cell>
          <cell r="P81" t="str">
            <v>1997</v>
          </cell>
          <cell r="Q81" t="str">
            <v>1998</v>
          </cell>
        </row>
        <row r="82">
          <cell r="A82" t="str">
            <v>Per Supporting Schedule</v>
          </cell>
          <cell r="B82" t="str">
            <v>QRE1</v>
          </cell>
          <cell r="C82">
            <v>20127</v>
          </cell>
          <cell r="D82">
            <v>63138</v>
          </cell>
          <cell r="E82">
            <v>500401</v>
          </cell>
          <cell r="F82">
            <v>1329416</v>
          </cell>
          <cell r="G82">
            <v>3373992</v>
          </cell>
          <cell r="H82">
            <v>3881959</v>
          </cell>
          <cell r="I82">
            <v>3454243.852</v>
          </cell>
          <cell r="J82">
            <v>5569741.7879999997</v>
          </cell>
          <cell r="K82">
            <v>7927846.0099999998</v>
          </cell>
          <cell r="L82">
            <v>11613530.587000001</v>
          </cell>
          <cell r="M82">
            <v>19707135.007000003</v>
          </cell>
          <cell r="N82">
            <v>35935120.957800001</v>
          </cell>
          <cell r="O82">
            <v>25478958.238794774</v>
          </cell>
          <cell r="P82">
            <v>58157347.527499996</v>
          </cell>
          <cell r="Q82">
            <v>56448709.302500002</v>
          </cell>
        </row>
        <row r="83">
          <cell r="A83" t="str">
            <v xml:space="preserve">  Adjustments:</v>
          </cell>
        </row>
        <row r="86">
          <cell r="A86" t="str">
            <v>Total before Yr by Yr Adj</v>
          </cell>
          <cell r="C86">
            <v>20127</v>
          </cell>
          <cell r="D86">
            <v>63138</v>
          </cell>
          <cell r="E86">
            <v>500401</v>
          </cell>
          <cell r="F86">
            <v>1329416</v>
          </cell>
          <cell r="G86">
            <v>3373992</v>
          </cell>
          <cell r="H86">
            <v>3881959</v>
          </cell>
          <cell r="I86">
            <v>3454243.852</v>
          </cell>
          <cell r="J86">
            <v>5569741.7879999997</v>
          </cell>
          <cell r="K86">
            <v>7927846.0099999998</v>
          </cell>
          <cell r="L86">
            <v>11613530.587000001</v>
          </cell>
          <cell r="M86">
            <v>19707135.007000003</v>
          </cell>
          <cell r="N86">
            <v>35935120.957800001</v>
          </cell>
          <cell r="O86">
            <v>25478958.238794774</v>
          </cell>
          <cell r="P86">
            <v>58157347.527499996</v>
          </cell>
          <cell r="Q86">
            <v>56448709.302500002</v>
          </cell>
        </row>
        <row r="87">
          <cell r="A87" t="str">
            <v xml:space="preserve">  Adjustments:</v>
          </cell>
        </row>
        <row r="90">
          <cell r="A90" t="str">
            <v>Total for 1990</v>
          </cell>
          <cell r="C90">
            <v>20127</v>
          </cell>
          <cell r="D90">
            <v>63138</v>
          </cell>
          <cell r="E90">
            <v>500401</v>
          </cell>
          <cell r="F90">
            <v>1329416</v>
          </cell>
          <cell r="G90">
            <v>3373992</v>
          </cell>
          <cell r="H90">
            <v>3881959</v>
          </cell>
          <cell r="I90">
            <v>3454243.852</v>
          </cell>
          <cell r="J90">
            <v>5569741.7879999997</v>
          </cell>
          <cell r="K90">
            <v>7927846.0099999998</v>
          </cell>
          <cell r="L90">
            <v>11613530.587000001</v>
          </cell>
          <cell r="M90">
            <v>19707135.007000003</v>
          </cell>
          <cell r="N90">
            <v>35935120.957800001</v>
          </cell>
          <cell r="O90">
            <v>25478958.238794774</v>
          </cell>
          <cell r="P90">
            <v>58157347.527499996</v>
          </cell>
          <cell r="Q90">
            <v>56448709.302500002</v>
          </cell>
        </row>
        <row r="91">
          <cell r="A91" t="str">
            <v xml:space="preserve">  Adjustments:</v>
          </cell>
        </row>
        <row r="94">
          <cell r="A94" t="str">
            <v>Total For  1991</v>
          </cell>
          <cell r="C94">
            <v>20127</v>
          </cell>
          <cell r="D94">
            <v>63138</v>
          </cell>
          <cell r="E94">
            <v>500401</v>
          </cell>
          <cell r="F94">
            <v>1329416</v>
          </cell>
          <cell r="G94">
            <v>3373992</v>
          </cell>
          <cell r="H94">
            <v>3881959</v>
          </cell>
          <cell r="I94">
            <v>3454243.852</v>
          </cell>
          <cell r="J94">
            <v>5569741.7879999997</v>
          </cell>
          <cell r="K94">
            <v>7927846.0099999998</v>
          </cell>
          <cell r="L94">
            <v>11613530.587000001</v>
          </cell>
          <cell r="M94">
            <v>19707135.007000003</v>
          </cell>
          <cell r="N94">
            <v>35935120.957800001</v>
          </cell>
          <cell r="O94">
            <v>25478958.238794774</v>
          </cell>
          <cell r="P94">
            <v>58157347.527499996</v>
          </cell>
          <cell r="Q94">
            <v>56448709.302500002</v>
          </cell>
        </row>
        <row r="95">
          <cell r="A95" t="str">
            <v xml:space="preserve">  Adjustments:</v>
          </cell>
        </row>
        <row r="98">
          <cell r="A98" t="str">
            <v>Total For 1992</v>
          </cell>
          <cell r="C98">
            <v>20127</v>
          </cell>
          <cell r="D98">
            <v>63138</v>
          </cell>
          <cell r="E98">
            <v>500401</v>
          </cell>
          <cell r="F98">
            <v>1329416</v>
          </cell>
          <cell r="G98">
            <v>3373992</v>
          </cell>
          <cell r="H98">
            <v>3881959</v>
          </cell>
          <cell r="I98">
            <v>3454243.852</v>
          </cell>
          <cell r="J98">
            <v>5569741.7879999997</v>
          </cell>
          <cell r="K98">
            <v>7927846.0099999998</v>
          </cell>
          <cell r="L98">
            <v>11613530.587000001</v>
          </cell>
          <cell r="M98">
            <v>19707135.007000003</v>
          </cell>
          <cell r="N98">
            <v>35935120.957800001</v>
          </cell>
          <cell r="O98">
            <v>25478958.238794774</v>
          </cell>
          <cell r="P98">
            <v>58157347.527499996</v>
          </cell>
          <cell r="Q98">
            <v>56448709.302500002</v>
          </cell>
        </row>
        <row r="99">
          <cell r="A99" t="str">
            <v xml:space="preserve">  Adjustments:</v>
          </cell>
        </row>
        <row r="101">
          <cell r="A101" t="str">
            <v>Total For 1993</v>
          </cell>
          <cell r="C101">
            <v>20127</v>
          </cell>
          <cell r="D101">
            <v>63138</v>
          </cell>
          <cell r="E101">
            <v>500401</v>
          </cell>
          <cell r="F101">
            <v>1329416</v>
          </cell>
          <cell r="G101">
            <v>3373992</v>
          </cell>
          <cell r="H101">
            <v>3881959</v>
          </cell>
          <cell r="I101">
            <v>3454243.852</v>
          </cell>
          <cell r="J101">
            <v>5569741.7879999997</v>
          </cell>
          <cell r="K101">
            <v>7927846.0099999998</v>
          </cell>
          <cell r="L101">
            <v>11613530.587000001</v>
          </cell>
          <cell r="M101">
            <v>19707135.007000003</v>
          </cell>
          <cell r="N101">
            <v>35935120.957800001</v>
          </cell>
          <cell r="O101">
            <v>25478958.238794774</v>
          </cell>
          <cell r="P101">
            <v>58157347.527499996</v>
          </cell>
          <cell r="Q101">
            <v>56448709.302500002</v>
          </cell>
        </row>
        <row r="102">
          <cell r="A102" t="str">
            <v xml:space="preserve">  Adjustments:</v>
          </cell>
        </row>
        <row r="105">
          <cell r="A105" t="str">
            <v>Total For 1994</v>
          </cell>
          <cell r="C105">
            <v>20127</v>
          </cell>
          <cell r="D105">
            <v>63138</v>
          </cell>
          <cell r="E105">
            <v>500401</v>
          </cell>
          <cell r="F105">
            <v>1329416</v>
          </cell>
          <cell r="G105">
            <v>3373992</v>
          </cell>
          <cell r="H105">
            <v>3881959</v>
          </cell>
          <cell r="I105">
            <v>3454243.852</v>
          </cell>
          <cell r="J105">
            <v>5569741.7879999997</v>
          </cell>
          <cell r="K105">
            <v>7927846.0099999998</v>
          </cell>
          <cell r="L105">
            <v>11613530.587000001</v>
          </cell>
          <cell r="M105">
            <v>19707135.007000003</v>
          </cell>
          <cell r="N105">
            <v>35935120.957800001</v>
          </cell>
          <cell r="O105">
            <v>25478958.238794774</v>
          </cell>
          <cell r="P105">
            <v>58157347.527499996</v>
          </cell>
          <cell r="Q105">
            <v>56448709.302500002</v>
          </cell>
        </row>
        <row r="106">
          <cell r="A106" t="str">
            <v xml:space="preserve">  Adjustments:</v>
          </cell>
        </row>
        <row r="109">
          <cell r="A109" t="str">
            <v>Total For 1995</v>
          </cell>
          <cell r="C109">
            <v>20127</v>
          </cell>
          <cell r="D109">
            <v>63138</v>
          </cell>
          <cell r="E109">
            <v>500401</v>
          </cell>
          <cell r="F109">
            <v>1329416</v>
          </cell>
          <cell r="G109">
            <v>3373992</v>
          </cell>
          <cell r="H109">
            <v>3881959</v>
          </cell>
          <cell r="I109">
            <v>3454243.852</v>
          </cell>
          <cell r="J109">
            <v>5569741.7879999997</v>
          </cell>
          <cell r="K109">
            <v>7927846.0099999998</v>
          </cell>
          <cell r="L109">
            <v>11613530.587000001</v>
          </cell>
          <cell r="M109">
            <v>19707135.007000003</v>
          </cell>
          <cell r="N109">
            <v>35935120.957800001</v>
          </cell>
          <cell r="O109">
            <v>25478958.238794774</v>
          </cell>
          <cell r="P109">
            <v>58157347.527499996</v>
          </cell>
          <cell r="Q109">
            <v>56448709.302500002</v>
          </cell>
        </row>
        <row r="110">
          <cell r="A110" t="str">
            <v xml:space="preserve">  Adjustments:</v>
          </cell>
        </row>
        <row r="111">
          <cell r="A111" t="str">
            <v>REIS</v>
          </cell>
          <cell r="C111">
            <v>0</v>
          </cell>
          <cell r="D111">
            <v>0</v>
          </cell>
          <cell r="E111">
            <v>0</v>
          </cell>
          <cell r="F111">
            <v>0</v>
          </cell>
          <cell r="G111">
            <v>0</v>
          </cell>
        </row>
        <row r="113">
          <cell r="A113" t="str">
            <v>Total For 1996</v>
          </cell>
          <cell r="C113">
            <v>20127</v>
          </cell>
          <cell r="D113">
            <v>63138</v>
          </cell>
          <cell r="E113">
            <v>500401</v>
          </cell>
          <cell r="F113">
            <v>1329416</v>
          </cell>
          <cell r="G113">
            <v>3373992</v>
          </cell>
          <cell r="H113">
            <v>3881959</v>
          </cell>
          <cell r="I113">
            <v>3454243.852</v>
          </cell>
          <cell r="J113">
            <v>5569741.7879999997</v>
          </cell>
          <cell r="K113">
            <v>7927846.0099999998</v>
          </cell>
          <cell r="L113">
            <v>11613530.587000001</v>
          </cell>
          <cell r="M113">
            <v>19707135.007000003</v>
          </cell>
          <cell r="N113">
            <v>35935120.957800001</v>
          </cell>
          <cell r="O113">
            <v>25478958.238794774</v>
          </cell>
          <cell r="P113">
            <v>58157347.527499996</v>
          </cell>
          <cell r="Q113">
            <v>56448709.302500002</v>
          </cell>
        </row>
        <row r="114">
          <cell r="A114" t="str">
            <v xml:space="preserve">  Adjustments:</v>
          </cell>
        </row>
        <row r="115">
          <cell r="A115" t="str">
            <v>REIS</v>
          </cell>
          <cell r="C115">
            <v>0</v>
          </cell>
          <cell r="D115">
            <v>0</v>
          </cell>
          <cell r="E115">
            <v>0</v>
          </cell>
          <cell r="F115">
            <v>0</v>
          </cell>
          <cell r="G115">
            <v>0</v>
          </cell>
        </row>
        <row r="116">
          <cell r="A116" t="str">
            <v>DMT</v>
          </cell>
          <cell r="C116">
            <v>0</v>
          </cell>
          <cell r="D116">
            <v>0</v>
          </cell>
          <cell r="E116">
            <v>0</v>
          </cell>
          <cell r="F116">
            <v>0</v>
          </cell>
          <cell r="G116">
            <v>0</v>
          </cell>
          <cell r="O116">
            <v>0</v>
          </cell>
          <cell r="P116">
            <v>0</v>
          </cell>
          <cell r="Q116">
            <v>0</v>
          </cell>
        </row>
        <row r="117">
          <cell r="A117" t="str">
            <v>BRIGAR</v>
          </cell>
          <cell r="C117">
            <v>0</v>
          </cell>
          <cell r="D117">
            <v>0</v>
          </cell>
          <cell r="E117">
            <v>0</v>
          </cell>
          <cell r="F117">
            <v>0</v>
          </cell>
          <cell r="G117">
            <v>0</v>
          </cell>
          <cell r="O117">
            <v>0</v>
          </cell>
          <cell r="P117">
            <v>0</v>
          </cell>
          <cell r="Q117">
            <v>0</v>
          </cell>
        </row>
        <row r="119">
          <cell r="A119" t="str">
            <v>Total For 1997</v>
          </cell>
          <cell r="C119">
            <v>20127</v>
          </cell>
          <cell r="D119">
            <v>63138</v>
          </cell>
          <cell r="E119">
            <v>500401</v>
          </cell>
          <cell r="F119">
            <v>1329416</v>
          </cell>
          <cell r="G119">
            <v>3373992</v>
          </cell>
          <cell r="H119">
            <v>3881959</v>
          </cell>
          <cell r="I119">
            <v>3454243.852</v>
          </cell>
          <cell r="J119">
            <v>5569741.7879999997</v>
          </cell>
          <cell r="K119">
            <v>7927846.0099999998</v>
          </cell>
          <cell r="L119">
            <v>11613530.587000001</v>
          </cell>
          <cell r="M119">
            <v>19707135.007000003</v>
          </cell>
          <cell r="N119">
            <v>35935120.957800001</v>
          </cell>
          <cell r="O119">
            <v>25478958.238794774</v>
          </cell>
          <cell r="P119">
            <v>58157347.527499996</v>
          </cell>
          <cell r="Q119">
            <v>56448709.302500002</v>
          </cell>
        </row>
        <row r="120">
          <cell r="A120" t="str">
            <v xml:space="preserve">  Adjustments:</v>
          </cell>
        </row>
        <row r="121">
          <cell r="A121" t="str">
            <v>Metromail</v>
          </cell>
          <cell r="C121">
            <v>0</v>
          </cell>
          <cell r="D121">
            <v>0</v>
          </cell>
          <cell r="E121">
            <v>0</v>
          </cell>
          <cell r="F121">
            <v>0</v>
          </cell>
          <cell r="G121">
            <v>0</v>
          </cell>
        </row>
        <row r="123">
          <cell r="A123" t="str">
            <v>Total For 1998</v>
          </cell>
          <cell r="C123">
            <v>20127</v>
          </cell>
          <cell r="D123">
            <v>63138</v>
          </cell>
          <cell r="E123">
            <v>500401</v>
          </cell>
          <cell r="F123">
            <v>1329416</v>
          </cell>
          <cell r="G123">
            <v>3373992</v>
          </cell>
          <cell r="H123">
            <v>3881959</v>
          </cell>
          <cell r="I123">
            <v>3454243.852</v>
          </cell>
          <cell r="J123">
            <v>5569741.7879999997</v>
          </cell>
          <cell r="K123">
            <v>7927846.0099999998</v>
          </cell>
          <cell r="L123">
            <v>11613530.587000001</v>
          </cell>
          <cell r="M123">
            <v>19707135.007000003</v>
          </cell>
          <cell r="N123">
            <v>35935120.957800001</v>
          </cell>
          <cell r="O123">
            <v>25478958.238794774</v>
          </cell>
          <cell r="P123">
            <v>58157347.527499996</v>
          </cell>
          <cell r="Q123">
            <v>56448709.302500002</v>
          </cell>
        </row>
        <row r="125">
          <cell r="A125" t="str">
            <v>Base Period QRE:</v>
          </cell>
          <cell r="I125" t="str">
            <v>1990</v>
          </cell>
          <cell r="J125" t="str">
            <v>1991</v>
          </cell>
          <cell r="K125" t="str">
            <v>1992</v>
          </cell>
          <cell r="L125" t="str">
            <v>1993</v>
          </cell>
          <cell r="M125" t="str">
            <v>1994</v>
          </cell>
          <cell r="N125" t="str">
            <v>1995</v>
          </cell>
          <cell r="O125" t="str">
            <v>1996</v>
          </cell>
          <cell r="P125" t="str">
            <v>1997</v>
          </cell>
          <cell r="Q125" t="str">
            <v>1998</v>
          </cell>
        </row>
        <row r="126">
          <cell r="A126" t="str">
            <v>1984</v>
          </cell>
          <cell r="B126" t="str">
            <v>Above</v>
          </cell>
          <cell r="I126">
            <v>20127</v>
          </cell>
          <cell r="J126">
            <v>20127</v>
          </cell>
          <cell r="K126">
            <v>20127</v>
          </cell>
          <cell r="L126">
            <v>20127</v>
          </cell>
          <cell r="M126">
            <v>20127</v>
          </cell>
          <cell r="N126">
            <v>20127</v>
          </cell>
          <cell r="O126">
            <v>20127</v>
          </cell>
          <cell r="P126">
            <v>20127</v>
          </cell>
          <cell r="Q126">
            <v>20127</v>
          </cell>
        </row>
        <row r="127">
          <cell r="A127" t="str">
            <v>1985</v>
          </cell>
          <cell r="B127" t="str">
            <v>Above</v>
          </cell>
          <cell r="I127">
            <v>63138</v>
          </cell>
          <cell r="J127">
            <v>63138</v>
          </cell>
          <cell r="K127">
            <v>63138</v>
          </cell>
          <cell r="L127">
            <v>63138</v>
          </cell>
          <cell r="M127">
            <v>63138</v>
          </cell>
          <cell r="N127">
            <v>63138</v>
          </cell>
          <cell r="O127">
            <v>63138</v>
          </cell>
          <cell r="P127">
            <v>63138</v>
          </cell>
          <cell r="Q127">
            <v>63138</v>
          </cell>
        </row>
        <row r="128">
          <cell r="A128" t="str">
            <v>1986</v>
          </cell>
          <cell r="B128" t="str">
            <v>Above</v>
          </cell>
          <cell r="I128">
            <v>500401</v>
          </cell>
          <cell r="J128">
            <v>500401</v>
          </cell>
          <cell r="K128">
            <v>500401</v>
          </cell>
          <cell r="L128">
            <v>500401</v>
          </cell>
          <cell r="M128">
            <v>500401</v>
          </cell>
          <cell r="N128">
            <v>500401</v>
          </cell>
          <cell r="O128">
            <v>500401</v>
          </cell>
          <cell r="P128">
            <v>500401</v>
          </cell>
          <cell r="Q128">
            <v>500401</v>
          </cell>
        </row>
        <row r="129">
          <cell r="A129" t="str">
            <v>1987</v>
          </cell>
          <cell r="B129" t="str">
            <v>Above</v>
          </cell>
          <cell r="I129">
            <v>1329416</v>
          </cell>
          <cell r="J129">
            <v>1329416</v>
          </cell>
          <cell r="K129">
            <v>1329416</v>
          </cell>
          <cell r="L129">
            <v>1329416</v>
          </cell>
          <cell r="M129">
            <v>1329416</v>
          </cell>
          <cell r="N129">
            <v>1329416</v>
          </cell>
          <cell r="O129">
            <v>1329416</v>
          </cell>
          <cell r="P129">
            <v>1329416</v>
          </cell>
          <cell r="Q129">
            <v>1329416</v>
          </cell>
        </row>
        <row r="130">
          <cell r="A130" t="str">
            <v>1988</v>
          </cell>
          <cell r="B130" t="str">
            <v>Above</v>
          </cell>
          <cell r="I130">
            <v>3373992</v>
          </cell>
          <cell r="J130">
            <v>3373992</v>
          </cell>
          <cell r="K130">
            <v>3373992</v>
          </cell>
          <cell r="L130">
            <v>3373992</v>
          </cell>
          <cell r="M130">
            <v>3373992</v>
          </cell>
          <cell r="N130">
            <v>3373992</v>
          </cell>
          <cell r="O130">
            <v>3373992</v>
          </cell>
          <cell r="P130">
            <v>3373992</v>
          </cell>
          <cell r="Q130">
            <v>3373992</v>
          </cell>
        </row>
        <row r="131">
          <cell r="A131" t="str">
            <v xml:space="preserve">     Total</v>
          </cell>
          <cell r="I131">
            <v>5287074</v>
          </cell>
          <cell r="J131">
            <v>5287074</v>
          </cell>
          <cell r="K131">
            <v>5287074</v>
          </cell>
          <cell r="L131">
            <v>5287074</v>
          </cell>
          <cell r="M131">
            <v>5287074</v>
          </cell>
          <cell r="N131">
            <v>5287074</v>
          </cell>
          <cell r="O131">
            <v>5287074</v>
          </cell>
          <cell r="P131">
            <v>5287074</v>
          </cell>
          <cell r="Q131">
            <v>5287074</v>
          </cell>
        </row>
        <row r="134">
          <cell r="A134" t="str">
            <v>Fixed Base Percentage:</v>
          </cell>
        </row>
        <row r="135">
          <cell r="A135" t="str">
            <v xml:space="preserve">  Base Period QRE</v>
          </cell>
          <cell r="B135" t="str">
            <v>Above</v>
          </cell>
          <cell r="I135">
            <v>5287074</v>
          </cell>
          <cell r="J135">
            <v>5287074</v>
          </cell>
          <cell r="K135">
            <v>5287074</v>
          </cell>
          <cell r="L135">
            <v>5287074</v>
          </cell>
          <cell r="M135">
            <v>5287074</v>
          </cell>
          <cell r="N135">
            <v>5287074</v>
          </cell>
          <cell r="O135">
            <v>5287074</v>
          </cell>
          <cell r="P135">
            <v>5287074</v>
          </cell>
          <cell r="Q135">
            <v>5287074</v>
          </cell>
        </row>
        <row r="136">
          <cell r="A136" t="str">
            <v xml:space="preserve">  Base Period Gr Rec</v>
          </cell>
          <cell r="B136" t="str">
            <v>CC1</v>
          </cell>
          <cell r="I136">
            <v>4519233</v>
          </cell>
          <cell r="J136">
            <v>4519233</v>
          </cell>
          <cell r="K136">
            <v>4519233</v>
          </cell>
          <cell r="L136">
            <v>4519233</v>
          </cell>
          <cell r="M136">
            <v>4519233</v>
          </cell>
          <cell r="N136">
            <v>4519233</v>
          </cell>
          <cell r="O136">
            <v>4519233</v>
          </cell>
          <cell r="P136">
            <v>4519233</v>
          </cell>
          <cell r="Q136">
            <v>4519233</v>
          </cell>
        </row>
        <row r="137">
          <cell r="A137" t="str">
            <v xml:space="preserve">     Fixed Base % (QRE/GR)</v>
          </cell>
          <cell r="B137" t="str">
            <v>(A)</v>
          </cell>
          <cell r="C137" t="str">
            <v>(Note:  The FB% is automatically limited to the maximum of 16%.)</v>
          </cell>
          <cell r="I137">
            <v>0.16</v>
          </cell>
          <cell r="J137">
            <v>0.16</v>
          </cell>
          <cell r="K137">
            <v>0.16</v>
          </cell>
          <cell r="L137">
            <v>0.16</v>
          </cell>
          <cell r="M137">
            <v>0.16</v>
          </cell>
          <cell r="N137">
            <v>0.16</v>
          </cell>
          <cell r="O137">
            <v>0.16</v>
          </cell>
          <cell r="P137">
            <v>0.03</v>
          </cell>
          <cell r="Q137">
            <v>0.03</v>
          </cell>
        </row>
        <row r="140">
          <cell r="A140" t="str">
            <v>Fixed Base Amount:</v>
          </cell>
        </row>
        <row r="141">
          <cell r="A141" t="str">
            <v xml:space="preserve">  Avg Gross Receipts</v>
          </cell>
          <cell r="B141" t="str">
            <v>CC1</v>
          </cell>
          <cell r="I141">
            <v>1664327</v>
          </cell>
          <cell r="J141">
            <v>2738069.5</v>
          </cell>
          <cell r="K141">
            <v>3935874</v>
          </cell>
          <cell r="L141">
            <v>5319757.5</v>
          </cell>
          <cell r="M141">
            <v>9756421.75</v>
          </cell>
          <cell r="N141">
            <v>14984575</v>
          </cell>
          <cell r="O141">
            <v>28911494</v>
          </cell>
          <cell r="P141">
            <v>31590673</v>
          </cell>
          <cell r="Q141">
            <v>42076580</v>
          </cell>
        </row>
        <row r="142">
          <cell r="A142" t="str">
            <v xml:space="preserve">  Fixed Base % (above)</v>
          </cell>
          <cell r="B142" t="str">
            <v>(A)</v>
          </cell>
          <cell r="I142">
            <v>0.16</v>
          </cell>
          <cell r="J142">
            <v>0.16</v>
          </cell>
          <cell r="K142">
            <v>0.16</v>
          </cell>
          <cell r="L142">
            <v>0.16</v>
          </cell>
          <cell r="M142">
            <v>0.16</v>
          </cell>
          <cell r="N142">
            <v>0.16</v>
          </cell>
          <cell r="O142">
            <v>0.16</v>
          </cell>
          <cell r="P142">
            <v>0.03</v>
          </cell>
          <cell r="Q142">
            <v>0.03</v>
          </cell>
        </row>
        <row r="143">
          <cell r="A143" t="str">
            <v xml:space="preserve">    Base Amt (AGR*FB%)</v>
          </cell>
          <cell r="I143">
            <v>266292.32</v>
          </cell>
          <cell r="J143">
            <v>438091.12</v>
          </cell>
          <cell r="K143">
            <v>629739.84</v>
          </cell>
          <cell r="L143">
            <v>851161.20000000007</v>
          </cell>
          <cell r="M143">
            <v>1561027.48</v>
          </cell>
          <cell r="N143">
            <v>2397532</v>
          </cell>
          <cell r="O143">
            <v>4625839.04</v>
          </cell>
          <cell r="P143">
            <v>947720.19</v>
          </cell>
          <cell r="Q143">
            <v>1262297.3999999999</v>
          </cell>
        </row>
        <row r="145">
          <cell r="A145" t="str">
            <v xml:space="preserve"> *** C A U T I O N *** :  ALL TOTALS AND SUBTOTALS ARE SENSITIVE TO EXISTING LOCATIONS OF ROWS AND COLUMNS !!!</v>
          </cell>
        </row>
        <row r="146">
          <cell r="A146" t="str">
            <v xml:space="preserve">                                       IF ANY ELEMENTS OF EXISTING FORMATS ARE CHANGED, ALL TOTALS AND SUBTOTALS MUST BE CHECKED !!!</v>
          </cell>
        </row>
        <row r="152">
          <cell r="A152">
            <v>0</v>
          </cell>
          <cell r="P152">
            <v>36599.437053703703</v>
          </cell>
          <cell r="Q152">
            <v>36599.437053703703</v>
          </cell>
        </row>
        <row r="153">
          <cell r="A153" t="str">
            <v>Agouron Pharmaceuticals, Inc.</v>
          </cell>
        </row>
        <row r="154">
          <cell r="A154" t="str">
            <v>R&amp;D Credit Calculation</v>
          </cell>
        </row>
        <row r="155">
          <cell r="A155" t="str">
            <v>Gross/Net Credit</v>
          </cell>
        </row>
        <row r="157">
          <cell r="A157" t="str">
            <v>R&amp;D TAX CREDIT:</v>
          </cell>
          <cell r="B157" t="str">
            <v>W/P Ref</v>
          </cell>
          <cell r="C157" t="str">
            <v>1984</v>
          </cell>
          <cell r="D157" t="str">
            <v>1985</v>
          </cell>
          <cell r="E157" t="str">
            <v>1986</v>
          </cell>
          <cell r="F157" t="str">
            <v>1987</v>
          </cell>
          <cell r="G157" t="str">
            <v>1988</v>
          </cell>
          <cell r="H157" t="str">
            <v>1989</v>
          </cell>
          <cell r="I157" t="str">
            <v>1990</v>
          </cell>
          <cell r="J157" t="str">
            <v>1991</v>
          </cell>
          <cell r="K157" t="str">
            <v>1992</v>
          </cell>
          <cell r="L157" t="str">
            <v>1993</v>
          </cell>
          <cell r="M157" t="str">
            <v>1994</v>
          </cell>
          <cell r="N157" t="str">
            <v>1995</v>
          </cell>
          <cell r="O157" t="str">
            <v>1996</v>
          </cell>
          <cell r="P157" t="str">
            <v>1997</v>
          </cell>
          <cell r="Q157" t="str">
            <v>1998</v>
          </cell>
        </row>
        <row r="158">
          <cell r="A158" t="str">
            <v>Current Yr QRE: (Post 1989)</v>
          </cell>
          <cell r="B158" t="str">
            <v>CC2</v>
          </cell>
          <cell r="I158">
            <v>3454243.852</v>
          </cell>
          <cell r="J158">
            <v>5569741.7879999997</v>
          </cell>
          <cell r="K158">
            <v>7927846.0099999998</v>
          </cell>
          <cell r="L158">
            <v>11613530.587000001</v>
          </cell>
          <cell r="M158">
            <v>19707135.007000003</v>
          </cell>
          <cell r="N158">
            <v>35935120.957800001</v>
          </cell>
          <cell r="O158">
            <v>25478958.238794774</v>
          </cell>
          <cell r="P158">
            <v>58157347.527499996</v>
          </cell>
          <cell r="Q158">
            <v>56448709.302500002</v>
          </cell>
        </row>
        <row r="160">
          <cell r="A160" t="str">
            <v xml:space="preserve">                               (Pre-1990)</v>
          </cell>
          <cell r="C160">
            <v>0</v>
          </cell>
          <cell r="D160">
            <v>0</v>
          </cell>
          <cell r="E160">
            <v>0</v>
          </cell>
          <cell r="F160">
            <v>0</v>
          </cell>
          <cell r="G160">
            <v>0</v>
          </cell>
          <cell r="H160">
            <v>0</v>
          </cell>
        </row>
        <row r="161">
          <cell r="A161" t="str">
            <v xml:space="preserve">Less Base Amount:  </v>
          </cell>
          <cell r="B161" t="str">
            <v>CC2</v>
          </cell>
          <cell r="I161">
            <v>266292.32</v>
          </cell>
          <cell r="J161">
            <v>438091.12</v>
          </cell>
          <cell r="K161">
            <v>629739.84</v>
          </cell>
          <cell r="L161">
            <v>851161.20000000007</v>
          </cell>
          <cell r="M161">
            <v>1561027.48</v>
          </cell>
          <cell r="N161">
            <v>2397532</v>
          </cell>
          <cell r="O161">
            <v>2451947.4692896176</v>
          </cell>
          <cell r="P161">
            <v>947720.19</v>
          </cell>
          <cell r="Q161">
            <v>1262297.3999999999</v>
          </cell>
        </row>
        <row r="162">
          <cell r="A162" t="str">
            <v xml:space="preserve">  1981 QREs</v>
          </cell>
          <cell r="C162">
            <v>0</v>
          </cell>
        </row>
        <row r="163">
          <cell r="A163" t="str">
            <v xml:space="preserve">  1982 QREs</v>
          </cell>
          <cell r="C163">
            <v>0</v>
          </cell>
          <cell r="D163">
            <v>0</v>
          </cell>
        </row>
        <row r="164">
          <cell r="A164" t="str">
            <v xml:space="preserve">  1983 QREs</v>
          </cell>
          <cell r="C164">
            <v>0</v>
          </cell>
          <cell r="D164">
            <v>0</v>
          </cell>
          <cell r="E164">
            <v>0</v>
          </cell>
        </row>
        <row r="165">
          <cell r="A165" t="str">
            <v xml:space="preserve">  1984 QREs</v>
          </cell>
          <cell r="D165">
            <v>0</v>
          </cell>
          <cell r="E165">
            <v>0</v>
          </cell>
          <cell r="F165">
            <v>0</v>
          </cell>
        </row>
        <row r="166">
          <cell r="A166" t="str">
            <v xml:space="preserve">  1985 QREs</v>
          </cell>
          <cell r="E166">
            <v>0</v>
          </cell>
          <cell r="F166">
            <v>0</v>
          </cell>
          <cell r="G166">
            <v>0</v>
          </cell>
        </row>
        <row r="167">
          <cell r="A167" t="str">
            <v xml:space="preserve">  1986 QREs</v>
          </cell>
          <cell r="F167">
            <v>0</v>
          </cell>
          <cell r="G167">
            <v>0</v>
          </cell>
          <cell r="H167">
            <v>0</v>
          </cell>
        </row>
        <row r="168">
          <cell r="A168" t="str">
            <v xml:space="preserve">  1987 QREs</v>
          </cell>
          <cell r="G168">
            <v>0</v>
          </cell>
          <cell r="H168">
            <v>0</v>
          </cell>
        </row>
        <row r="169">
          <cell r="A169" t="str">
            <v xml:space="preserve">  1988 QREs</v>
          </cell>
          <cell r="H169">
            <v>0</v>
          </cell>
        </row>
        <row r="170">
          <cell r="A170" t="str">
            <v xml:space="preserve">     Total</v>
          </cell>
          <cell r="C170">
            <v>0</v>
          </cell>
          <cell r="D170">
            <v>0</v>
          </cell>
          <cell r="E170">
            <v>0</v>
          </cell>
          <cell r="F170">
            <v>0</v>
          </cell>
          <cell r="G170">
            <v>0</v>
          </cell>
          <cell r="H170">
            <v>0</v>
          </cell>
        </row>
        <row r="171">
          <cell r="A171" t="str">
            <v>Base Amount (/ 3 THRU '89)</v>
          </cell>
          <cell r="C171">
            <v>0</v>
          </cell>
          <cell r="D171">
            <v>0</v>
          </cell>
          <cell r="E171">
            <v>0</v>
          </cell>
          <cell r="F171">
            <v>0</v>
          </cell>
          <cell r="G171">
            <v>0</v>
          </cell>
          <cell r="H171">
            <v>0</v>
          </cell>
          <cell r="I171">
            <v>266292.32</v>
          </cell>
          <cell r="J171">
            <v>438091.12</v>
          </cell>
          <cell r="K171">
            <v>629739.84</v>
          </cell>
          <cell r="L171">
            <v>851161.20000000007</v>
          </cell>
          <cell r="M171">
            <v>1561027.48</v>
          </cell>
          <cell r="N171">
            <v>2397532</v>
          </cell>
          <cell r="O171">
            <v>2451947.4692896176</v>
          </cell>
          <cell r="P171">
            <v>947720.19</v>
          </cell>
          <cell r="Q171">
            <v>1262297.3999999999</v>
          </cell>
        </row>
        <row r="172">
          <cell r="A172" t="str">
            <v>Curr Yr Less Base Amt      (X)</v>
          </cell>
          <cell r="C172">
            <v>0</v>
          </cell>
          <cell r="D172">
            <v>0</v>
          </cell>
          <cell r="E172">
            <v>0</v>
          </cell>
          <cell r="F172">
            <v>0</v>
          </cell>
          <cell r="G172">
            <v>0</v>
          </cell>
          <cell r="H172">
            <v>0</v>
          </cell>
          <cell r="I172">
            <v>3187951.5320000001</v>
          </cell>
          <cell r="J172">
            <v>5131650.6679999996</v>
          </cell>
          <cell r="K172">
            <v>7298106.1699999999</v>
          </cell>
          <cell r="L172">
            <v>10762369.387000002</v>
          </cell>
          <cell r="M172">
            <v>18146107.527000003</v>
          </cell>
          <cell r="N172">
            <v>33537588.957800001</v>
          </cell>
          <cell r="O172">
            <v>23027010.769505158</v>
          </cell>
          <cell r="P172">
            <v>57209627.337499999</v>
          </cell>
          <cell r="Q172">
            <v>55186411.902500004</v>
          </cell>
        </row>
        <row r="173">
          <cell r="A173" t="str">
            <v>50% of Current Year          (Y)</v>
          </cell>
          <cell r="C173">
            <v>0</v>
          </cell>
          <cell r="D173">
            <v>0</v>
          </cell>
          <cell r="E173">
            <v>0</v>
          </cell>
          <cell r="F173">
            <v>0</v>
          </cell>
          <cell r="G173">
            <v>0</v>
          </cell>
          <cell r="H173">
            <v>0</v>
          </cell>
          <cell r="I173">
            <v>1727121.926</v>
          </cell>
          <cell r="J173">
            <v>2784870.8939999999</v>
          </cell>
          <cell r="K173">
            <v>3963923.0049999999</v>
          </cell>
          <cell r="L173">
            <v>5806765.2935000006</v>
          </cell>
          <cell r="M173">
            <v>9853567.5035000015</v>
          </cell>
          <cell r="N173">
            <v>17967560.4789</v>
          </cell>
          <cell r="O173">
            <v>12739479.119397387</v>
          </cell>
          <cell r="P173">
            <v>29078673.763749998</v>
          </cell>
          <cell r="Q173">
            <v>28224354.651250001</v>
          </cell>
        </row>
        <row r="174">
          <cell r="A174" t="str">
            <v>Creditable Amt &lt; of (X) or (Y)</v>
          </cell>
          <cell r="C174">
            <v>0</v>
          </cell>
          <cell r="D174">
            <v>0</v>
          </cell>
          <cell r="E174">
            <v>0</v>
          </cell>
          <cell r="F174">
            <v>0</v>
          </cell>
          <cell r="G174">
            <v>0</v>
          </cell>
          <cell r="H174">
            <v>0</v>
          </cell>
          <cell r="I174">
            <v>1727121.926</v>
          </cell>
          <cell r="J174">
            <v>2784870.8939999999</v>
          </cell>
          <cell r="K174">
            <v>3963923.0049999999</v>
          </cell>
          <cell r="L174">
            <v>5806765.2935000006</v>
          </cell>
          <cell r="M174">
            <v>9853567.5035000015</v>
          </cell>
          <cell r="N174">
            <v>17967560.4789</v>
          </cell>
          <cell r="O174">
            <v>12739479.119397387</v>
          </cell>
          <cell r="P174">
            <v>29078673.763749998</v>
          </cell>
          <cell r="Q174">
            <v>28224354.651250001</v>
          </cell>
        </row>
        <row r="175">
          <cell r="A175" t="str">
            <v>Credit Rate</v>
          </cell>
          <cell r="C175">
            <v>0</v>
          </cell>
          <cell r="D175">
            <v>0</v>
          </cell>
          <cell r="E175">
            <v>0</v>
          </cell>
          <cell r="F175">
            <v>0</v>
          </cell>
          <cell r="G175">
            <v>0</v>
          </cell>
          <cell r="H175">
            <v>0</v>
          </cell>
          <cell r="I175">
            <v>0.08</v>
          </cell>
          <cell r="J175">
            <v>0.08</v>
          </cell>
          <cell r="K175">
            <v>0.08</v>
          </cell>
          <cell r="L175">
            <v>0.08</v>
          </cell>
          <cell r="M175">
            <v>0.08</v>
          </cell>
          <cell r="N175">
            <v>0.08</v>
          </cell>
          <cell r="O175">
            <v>0.08</v>
          </cell>
          <cell r="P175">
            <v>0.11</v>
          </cell>
          <cell r="Q175">
            <v>0.11</v>
          </cell>
        </row>
        <row r="176">
          <cell r="A176" t="str">
            <v>California R&amp;D Tax Credit</v>
          </cell>
          <cell r="C176">
            <v>0</v>
          </cell>
          <cell r="D176">
            <v>0</v>
          </cell>
          <cell r="E176">
            <v>0</v>
          </cell>
          <cell r="F176">
            <v>0</v>
          </cell>
          <cell r="G176">
            <v>0</v>
          </cell>
          <cell r="H176">
            <v>0</v>
          </cell>
          <cell r="I176">
            <v>138169.75408000001</v>
          </cell>
          <cell r="J176">
            <v>222789.67152</v>
          </cell>
          <cell r="K176">
            <v>317113.84039999999</v>
          </cell>
          <cell r="L176">
            <v>464541.22348000004</v>
          </cell>
          <cell r="M176">
            <v>788285.40028000018</v>
          </cell>
          <cell r="N176">
            <v>1437404.838312</v>
          </cell>
          <cell r="O176">
            <v>1019158.329551791</v>
          </cell>
          <cell r="P176">
            <v>3198654.1140124998</v>
          </cell>
          <cell r="Q176">
            <v>3104679.0116375</v>
          </cell>
        </row>
        <row r="181">
          <cell r="G181" t="str">
            <v>California</v>
          </cell>
          <cell r="H181" t="str">
            <v xml:space="preserve">Incremental </v>
          </cell>
        </row>
        <row r="182">
          <cell r="A182" t="str">
            <v>TAX CREDIT SUMMARY:</v>
          </cell>
          <cell r="C182" t="str">
            <v>Gross</v>
          </cell>
          <cell r="D182" t="str">
            <v>280C Reduction</v>
          </cell>
          <cell r="E182" t="str">
            <v>280C Reduced Credit</v>
          </cell>
          <cell r="G182" t="str">
            <v>Credit as Filed</v>
          </cell>
          <cell r="H182" t="str">
            <v>Benefit</v>
          </cell>
        </row>
        <row r="184">
          <cell r="A184" t="str">
            <v>1984</v>
          </cell>
          <cell r="B184" t="str">
            <v>Above</v>
          </cell>
          <cell r="C184">
            <v>0</v>
          </cell>
          <cell r="D184" t="str">
            <v>none</v>
          </cell>
          <cell r="E184">
            <v>0</v>
          </cell>
        </row>
        <row r="185">
          <cell r="A185" t="str">
            <v>1985</v>
          </cell>
          <cell r="B185" t="str">
            <v>Above</v>
          </cell>
          <cell r="C185">
            <v>0</v>
          </cell>
          <cell r="D185" t="str">
            <v>none</v>
          </cell>
          <cell r="E185">
            <v>0</v>
          </cell>
        </row>
        <row r="186">
          <cell r="A186" t="str">
            <v>1986</v>
          </cell>
          <cell r="B186" t="str">
            <v>Above</v>
          </cell>
          <cell r="C186">
            <v>0</v>
          </cell>
          <cell r="D186" t="str">
            <v>none</v>
          </cell>
          <cell r="E186">
            <v>0</v>
          </cell>
        </row>
        <row r="187">
          <cell r="A187" t="str">
            <v>1987</v>
          </cell>
          <cell r="B187" t="str">
            <v>Above</v>
          </cell>
          <cell r="C187">
            <v>0</v>
          </cell>
          <cell r="D187" t="str">
            <v>none</v>
          </cell>
          <cell r="E187">
            <v>0</v>
          </cell>
          <cell r="G187" t="str">
            <v xml:space="preserve"> </v>
          </cell>
        </row>
        <row r="188">
          <cell r="A188" t="str">
            <v>1988</v>
          </cell>
          <cell r="B188" t="str">
            <v>Above</v>
          </cell>
          <cell r="C188">
            <v>0</v>
          </cell>
          <cell r="D188" t="str">
            <v>none</v>
          </cell>
          <cell r="E188">
            <v>0</v>
          </cell>
          <cell r="G188" t="str">
            <v xml:space="preserve"> </v>
          </cell>
        </row>
        <row r="189">
          <cell r="A189" t="str">
            <v>1989</v>
          </cell>
          <cell r="B189" t="str">
            <v>Above</v>
          </cell>
          <cell r="C189">
            <v>0</v>
          </cell>
          <cell r="D189" t="str">
            <v>none</v>
          </cell>
          <cell r="E189">
            <v>0</v>
          </cell>
          <cell r="G189" t="str">
            <v xml:space="preserve"> </v>
          </cell>
        </row>
        <row r="190">
          <cell r="A190" t="str">
            <v>1990</v>
          </cell>
          <cell r="B190" t="str">
            <v>Above</v>
          </cell>
          <cell r="C190">
            <v>138169.75408000001</v>
          </cell>
          <cell r="D190" t="str">
            <v>90.7% of full credit</v>
          </cell>
          <cell r="E190">
            <v>125319.96695056002</v>
          </cell>
          <cell r="G190">
            <v>129856</v>
          </cell>
          <cell r="H190">
            <v>-4536.0330494399823</v>
          </cell>
        </row>
        <row r="191">
          <cell r="A191" t="str">
            <v>1991</v>
          </cell>
          <cell r="B191" t="str">
            <v>Above</v>
          </cell>
          <cell r="C191">
            <v>222789.67152</v>
          </cell>
          <cell r="D191" t="str">
            <v>90.7% of full credit</v>
          </cell>
          <cell r="E191">
            <v>202070.23206864001</v>
          </cell>
          <cell r="G191">
            <v>203230</v>
          </cell>
          <cell r="H191">
            <v>-1159.7679313599947</v>
          </cell>
        </row>
        <row r="192">
          <cell r="A192" t="str">
            <v>1992</v>
          </cell>
          <cell r="B192" t="str">
            <v>Above</v>
          </cell>
          <cell r="C192">
            <v>317113.84039999999</v>
          </cell>
          <cell r="D192" t="str">
            <v>90.7% of full credit</v>
          </cell>
          <cell r="E192">
            <v>287622.25324280001</v>
          </cell>
          <cell r="G192">
            <v>175281</v>
          </cell>
          <cell r="H192">
            <v>112341.25324280001</v>
          </cell>
        </row>
        <row r="193">
          <cell r="A193" t="str">
            <v>1993</v>
          </cell>
          <cell r="B193" t="str">
            <v>Above</v>
          </cell>
          <cell r="C193">
            <v>464541.22348000004</v>
          </cell>
          <cell r="D193" t="str">
            <v>90.7% of full credit</v>
          </cell>
          <cell r="E193">
            <v>421338.88969636004</v>
          </cell>
          <cell r="G193">
            <v>294709</v>
          </cell>
          <cell r="H193">
            <v>126629.88969636004</v>
          </cell>
        </row>
        <row r="194">
          <cell r="A194" t="str">
            <v>1994</v>
          </cell>
          <cell r="B194" t="str">
            <v>Above</v>
          </cell>
          <cell r="C194">
            <v>788285.40028000018</v>
          </cell>
          <cell r="D194" t="str">
            <v>90.7% of full credit</v>
          </cell>
          <cell r="E194">
            <v>714974.85805396014</v>
          </cell>
          <cell r="G194">
            <v>340813</v>
          </cell>
          <cell r="H194">
            <v>374161.85805396014</v>
          </cell>
        </row>
        <row r="195">
          <cell r="A195" t="str">
            <v>1995</v>
          </cell>
          <cell r="B195" t="str">
            <v>Above</v>
          </cell>
          <cell r="C195">
            <v>1437404.838312</v>
          </cell>
          <cell r="D195" t="str">
            <v>90.7% of full credit</v>
          </cell>
          <cell r="E195">
            <v>1303726.1883489841</v>
          </cell>
          <cell r="G195">
            <v>582317</v>
          </cell>
          <cell r="H195">
            <v>721409.18834898411</v>
          </cell>
        </row>
        <row r="196">
          <cell r="A196" t="str">
            <v>1996</v>
          </cell>
          <cell r="B196" t="str">
            <v>Above</v>
          </cell>
          <cell r="C196">
            <v>1019158.329551791</v>
          </cell>
          <cell r="D196" t="str">
            <v>90.7% of full credit</v>
          </cell>
          <cell r="E196">
            <v>924376.60490347445</v>
          </cell>
          <cell r="G196">
            <v>926500</v>
          </cell>
          <cell r="H196">
            <v>-2123.3950965255499</v>
          </cell>
        </row>
        <row r="197">
          <cell r="A197" t="str">
            <v>1997</v>
          </cell>
          <cell r="B197" t="str">
            <v>Above</v>
          </cell>
          <cell r="C197">
            <v>3198654.1140124998</v>
          </cell>
          <cell r="D197" t="str">
            <v>91.16% of full credit</v>
          </cell>
          <cell r="E197">
            <v>2915893.0903337947</v>
          </cell>
          <cell r="G197">
            <v>2876621</v>
          </cell>
          <cell r="H197">
            <v>39272.090333794709</v>
          </cell>
        </row>
        <row r="198">
          <cell r="A198" t="str">
            <v>1998</v>
          </cell>
          <cell r="B198" t="str">
            <v>Above</v>
          </cell>
          <cell r="C198">
            <v>3104679.0116375</v>
          </cell>
          <cell r="D198" t="str">
            <v>91.16% of full credit</v>
          </cell>
          <cell r="E198">
            <v>2830225.3870087448</v>
          </cell>
          <cell r="G198">
            <v>3568615</v>
          </cell>
          <cell r="H198">
            <v>-738389.61299125524</v>
          </cell>
        </row>
        <row r="200">
          <cell r="A200" t="str">
            <v xml:space="preserve">     Total</v>
          </cell>
          <cell r="C200">
            <v>10690796.18327379</v>
          </cell>
          <cell r="E200">
            <v>9725547.470607318</v>
          </cell>
          <cell r="G200">
            <v>9097942</v>
          </cell>
          <cell r="H200">
            <v>627605.47060731798</v>
          </cell>
        </row>
        <row r="202">
          <cell r="A202" t="str">
            <v xml:space="preserve">  NOTE 1 : **CAUTION**  For 1984-1989 calculations: </v>
          </cell>
        </row>
        <row r="203">
          <cell r="A203" t="str">
            <v xml:space="preserve">    1. Current and base year expenditures must be entered in the appropriate cells, and</v>
          </cell>
        </row>
        <row r="204">
          <cell r="A204" t="str">
            <v xml:space="preserve">    2. Current and base year amounts must be adjusted for Acq/Disp.</v>
          </cell>
        </row>
        <row r="206">
          <cell r="A206" t="str">
            <v xml:space="preserve"> **C A U T I O N** :  ALL TOTALS AND SUBTOTALS ARE SENSITIVE TO EXISTING LOCATIONS OF ROWS AND COLUMNS !!!</v>
          </cell>
        </row>
        <row r="207">
          <cell r="A207" t="str">
            <v xml:space="preserve">                                  IF ANY ELEMENTS OF EXISTING FORMATS ARE CHANGED, ALL TOTALS AND SUBTOTALS MUST BE CHECKED !!!</v>
          </cell>
        </row>
      </sheetData>
      <sheetData sheetId="6" refreshError="1">
        <row r="15">
          <cell r="B15" t="str">
            <v>Qualifying Research</v>
          </cell>
          <cell r="C15">
            <v>25478958.238794774</v>
          </cell>
        </row>
      </sheetData>
      <sheetData sheetId="7" refreshError="1">
        <row r="2">
          <cell r="B2" t="str">
            <v>Agouron Pharmaceuticals, Inc.</v>
          </cell>
        </row>
        <row r="3">
          <cell r="B3" t="str">
            <v>1998 CA R&amp;D Credit Calculation</v>
          </cell>
        </row>
        <row r="4">
          <cell r="B4" t="str">
            <v>Gross Receipts (GR) Detail</v>
          </cell>
        </row>
        <row r="6">
          <cell r="B6" t="str">
            <v>DESCRIPTION</v>
          </cell>
          <cell r="C6" t="str">
            <v>W/P Ref</v>
          </cell>
          <cell r="D6">
            <v>1984</v>
          </cell>
          <cell r="E6">
            <v>1985</v>
          </cell>
          <cell r="F6">
            <v>1986</v>
          </cell>
          <cell r="G6">
            <v>1987</v>
          </cell>
          <cell r="H6">
            <v>1988</v>
          </cell>
          <cell r="I6">
            <v>1989</v>
          </cell>
          <cell r="J6">
            <v>1990</v>
          </cell>
          <cell r="K6">
            <v>1991</v>
          </cell>
          <cell r="L6">
            <v>1992</v>
          </cell>
          <cell r="M6">
            <v>1993</v>
          </cell>
        </row>
        <row r="7">
          <cell r="C7" t="str">
            <v xml:space="preserve"> </v>
          </cell>
        </row>
        <row r="8">
          <cell r="A8">
            <v>0</v>
          </cell>
          <cell r="B8" t="str">
            <v>Agouron Pharmaceuticals, Inc.</v>
          </cell>
          <cell r="D8">
            <v>90000</v>
          </cell>
          <cell r="E8">
            <v>318000</v>
          </cell>
          <cell r="F8">
            <v>442000</v>
          </cell>
          <cell r="G8">
            <v>1116901</v>
          </cell>
          <cell r="H8">
            <v>2552332</v>
          </cell>
          <cell r="I8">
            <v>2546075</v>
          </cell>
          <cell r="J8">
            <v>4736970</v>
          </cell>
          <cell r="K8">
            <v>5908119</v>
          </cell>
          <cell r="L8">
            <v>8087866</v>
          </cell>
          <cell r="M8">
            <v>20292732</v>
          </cell>
          <cell r="N8">
            <v>25649583</v>
          </cell>
          <cell r="O8">
            <v>61615795</v>
          </cell>
          <cell r="P8">
            <v>18804582</v>
          </cell>
          <cell r="Q8">
            <v>62236360</v>
          </cell>
        </row>
        <row r="9">
          <cell r="A9" t="str">
            <v>||</v>
          </cell>
          <cell r="B9" t="str">
            <v xml:space="preserve"> </v>
          </cell>
        </row>
        <row r="10">
          <cell r="A10" t="str">
            <v>||</v>
          </cell>
          <cell r="B10" t="str">
            <v xml:space="preserve"> </v>
          </cell>
        </row>
        <row r="11">
          <cell r="A11" t="str">
            <v>||</v>
          </cell>
          <cell r="B11" t="str">
            <v xml:space="preserve"> </v>
          </cell>
        </row>
        <row r="12">
          <cell r="A12" t="str">
            <v>||</v>
          </cell>
          <cell r="B12" t="str">
            <v xml:space="preserve"> </v>
          </cell>
        </row>
        <row r="13">
          <cell r="A13" t="str">
            <v>||</v>
          </cell>
          <cell r="B13" t="str">
            <v xml:space="preserve"> </v>
          </cell>
        </row>
        <row r="14">
          <cell r="A14" t="str">
            <v>||</v>
          </cell>
          <cell r="B14" t="str">
            <v xml:space="preserve"> </v>
          </cell>
        </row>
        <row r="15">
          <cell r="A15" t="str">
            <v>||</v>
          </cell>
          <cell r="B15" t="str">
            <v>&lt;&lt;&lt;Company N&gt;&gt;&gt;</v>
          </cell>
          <cell r="R15" t="str">
            <v xml:space="preserve"> </v>
          </cell>
        </row>
        <row r="16">
          <cell r="A16" t="str">
            <v>||</v>
          </cell>
          <cell r="B16" t="str">
            <v>&lt;&lt;&lt;Company O&gt;&gt;&gt;</v>
          </cell>
        </row>
        <row r="17">
          <cell r="A17" t="str">
            <v>||</v>
          </cell>
          <cell r="B17" t="str">
            <v>&lt;&lt;&lt;Company P&gt;&gt;&gt;</v>
          </cell>
        </row>
        <row r="18">
          <cell r="A18" t="str">
            <v>||</v>
          </cell>
          <cell r="B18" t="str">
            <v>&lt;&lt;&lt;Company Q&gt;&gt;&gt;</v>
          </cell>
        </row>
        <row r="19">
          <cell r="A19" t="str">
            <v>||</v>
          </cell>
          <cell r="B19" t="str">
            <v>&lt;&lt;&lt;Company R&gt;&gt;&gt;</v>
          </cell>
        </row>
        <row r="20">
          <cell r="A20" t="str">
            <v>||</v>
          </cell>
          <cell r="B20" t="str">
            <v>&lt;&lt;&lt;Company S&gt;&gt;&gt;</v>
          </cell>
        </row>
        <row r="21">
          <cell r="A21" t="str">
            <v>||</v>
          </cell>
          <cell r="B21" t="str">
            <v>&lt;&lt;&lt;Company T&gt;&gt;&gt;</v>
          </cell>
        </row>
        <row r="22">
          <cell r="A22" t="str">
            <v>||</v>
          </cell>
          <cell r="B22" t="str">
            <v>&lt;&lt;&lt;Company U&gt;&gt;&gt;</v>
          </cell>
        </row>
        <row r="23">
          <cell r="A23" t="str">
            <v>||</v>
          </cell>
          <cell r="B23" t="str">
            <v>&lt;&lt;&lt;Company V&gt;&gt;&gt;</v>
          </cell>
        </row>
        <row r="24">
          <cell r="A24" t="str">
            <v>||</v>
          </cell>
          <cell r="B24" t="str">
            <v>&lt;&lt;&lt;Company W&gt;&gt;&gt;</v>
          </cell>
        </row>
        <row r="25">
          <cell r="A25" t="str">
            <v>||</v>
          </cell>
          <cell r="B25" t="str">
            <v>&lt;&lt;&lt;Company X&gt;&gt;&gt;</v>
          </cell>
        </row>
        <row r="26">
          <cell r="B26" t="str">
            <v>&lt;&lt;&lt;Company Y&gt;&gt;&gt;</v>
          </cell>
        </row>
        <row r="27">
          <cell r="B27" t="str">
            <v>&lt;&lt;&lt;Company Z&gt;&gt;&gt;</v>
          </cell>
        </row>
        <row r="28">
          <cell r="B28" t="str">
            <v>Total Gross Receipts Per 1120s</v>
          </cell>
          <cell r="D28">
            <v>90000</v>
          </cell>
          <cell r="E28">
            <v>318000</v>
          </cell>
          <cell r="F28">
            <v>442000</v>
          </cell>
          <cell r="G28">
            <v>1116901</v>
          </cell>
          <cell r="H28">
            <v>2552332</v>
          </cell>
          <cell r="I28">
            <v>2546075</v>
          </cell>
          <cell r="J28">
            <v>4736970</v>
          </cell>
          <cell r="K28">
            <v>5908119</v>
          </cell>
          <cell r="L28">
            <v>8087866</v>
          </cell>
          <cell r="M28">
            <v>20292732</v>
          </cell>
          <cell r="N28">
            <v>25649583</v>
          </cell>
          <cell r="O28">
            <v>61615795</v>
          </cell>
          <cell r="P28">
            <v>18804582</v>
          </cell>
          <cell r="Q28">
            <v>62236360</v>
          </cell>
        </row>
        <row r="30">
          <cell r="B30" t="str">
            <v xml:space="preserve">  Tax Return Adjustments:</v>
          </cell>
        </row>
        <row r="31">
          <cell r="B31" t="str">
            <v xml:space="preserve">    Amendments</v>
          </cell>
        </row>
        <row r="32">
          <cell r="B32" t="str">
            <v xml:space="preserve">    IRS Adjustments</v>
          </cell>
        </row>
        <row r="34">
          <cell r="B34" t="str">
            <v>Total Adjusted Gross Receipts Per 1120s</v>
          </cell>
          <cell r="D34">
            <v>90000</v>
          </cell>
          <cell r="E34">
            <v>318000</v>
          </cell>
          <cell r="F34">
            <v>442000</v>
          </cell>
          <cell r="G34">
            <v>1116901</v>
          </cell>
          <cell r="H34">
            <v>2552332</v>
          </cell>
          <cell r="I34">
            <v>2546075</v>
          </cell>
          <cell r="J34">
            <v>4736970</v>
          </cell>
          <cell r="K34">
            <v>5908119</v>
          </cell>
          <cell r="L34">
            <v>8087866</v>
          </cell>
          <cell r="M34">
            <v>20292732</v>
          </cell>
          <cell r="N34">
            <v>25649583</v>
          </cell>
          <cell r="O34">
            <v>61615795</v>
          </cell>
          <cell r="P34">
            <v>18804582</v>
          </cell>
          <cell r="Q34">
            <v>62236360</v>
          </cell>
          <cell r="R34" t="str">
            <v xml:space="preserve"> </v>
          </cell>
        </row>
        <row r="36">
          <cell r="B36" t="str">
            <v xml:space="preserve">  Other Adjustments:</v>
          </cell>
        </row>
        <row r="37">
          <cell r="A37" t="str">
            <v>||</v>
          </cell>
          <cell r="B37" t="str">
            <v xml:space="preserve">    Tax Exempt Interest</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B49" t="str">
            <v>Adjusted Gross Receipts</v>
          </cell>
          <cell r="D49">
            <v>90000</v>
          </cell>
          <cell r="E49">
            <v>318000</v>
          </cell>
          <cell r="F49">
            <v>442000</v>
          </cell>
          <cell r="G49">
            <v>1116901</v>
          </cell>
          <cell r="H49">
            <v>2552332</v>
          </cell>
          <cell r="I49">
            <v>2546075</v>
          </cell>
          <cell r="J49">
            <v>4736970</v>
          </cell>
          <cell r="K49">
            <v>5908119</v>
          </cell>
          <cell r="L49">
            <v>8087866</v>
          </cell>
          <cell r="M49">
            <v>20292732</v>
          </cell>
          <cell r="N49">
            <v>25649583</v>
          </cell>
          <cell r="O49">
            <v>61615795</v>
          </cell>
          <cell r="P49">
            <v>18804582</v>
          </cell>
          <cell r="Q49">
            <v>62236360</v>
          </cell>
          <cell r="R49">
            <v>0</v>
          </cell>
        </row>
        <row r="51">
          <cell r="B51" t="str">
            <v xml:space="preserve"> </v>
          </cell>
        </row>
        <row r="52">
          <cell r="B52" t="str">
            <v xml:space="preserve"> </v>
          </cell>
        </row>
      </sheetData>
      <sheetData sheetId="8" refreshError="1"/>
      <sheetData sheetId="9" refreshError="1"/>
      <sheetData sheetId="10" refreshError="1">
        <row r="1">
          <cell r="Q1">
            <v>36599.437053703703</v>
          </cell>
          <cell r="R1">
            <v>36599.437053703703</v>
          </cell>
        </row>
        <row r="6">
          <cell r="D6">
            <v>1984</v>
          </cell>
          <cell r="E6">
            <v>1985</v>
          </cell>
          <cell r="F6">
            <v>1986</v>
          </cell>
          <cell r="G6">
            <v>1987</v>
          </cell>
          <cell r="H6">
            <v>1988</v>
          </cell>
          <cell r="I6">
            <v>1989</v>
          </cell>
          <cell r="J6">
            <v>1990</v>
          </cell>
          <cell r="K6">
            <v>1991</v>
          </cell>
          <cell r="L6">
            <v>1992</v>
          </cell>
          <cell r="M6">
            <v>1993</v>
          </cell>
          <cell r="N6">
            <v>1994</v>
          </cell>
          <cell r="O6">
            <v>1995</v>
          </cell>
          <cell r="P6">
            <v>1996</v>
          </cell>
          <cell r="Q6">
            <v>1997</v>
          </cell>
          <cell r="R6">
            <v>1998</v>
          </cell>
        </row>
        <row r="7">
          <cell r="A7">
            <v>0</v>
          </cell>
          <cell r="B7" t="str">
            <v>&lt;&lt;California Phase II QRE Findings&gt;&gt;</v>
          </cell>
          <cell r="C7" t="str">
            <v>'[california Agouron Supermodel@10%.xls]PHASE II'!$B$2</v>
          </cell>
        </row>
        <row r="8">
          <cell r="A8">
            <v>0</v>
          </cell>
          <cell r="B8" t="str">
            <v xml:space="preserve">  Qualifying Wages</v>
          </cell>
          <cell r="C8" t="str">
            <v>BU1</v>
          </cell>
          <cell r="D8">
            <v>11087</v>
          </cell>
          <cell r="E8">
            <v>50015</v>
          </cell>
          <cell r="F8">
            <v>323590</v>
          </cell>
          <cell r="G8">
            <v>899647</v>
          </cell>
          <cell r="H8">
            <v>2067727</v>
          </cell>
          <cell r="I8">
            <v>2741619</v>
          </cell>
          <cell r="J8">
            <v>2299558.0019999999</v>
          </cell>
          <cell r="K8">
            <v>3542463.7879999997</v>
          </cell>
          <cell r="L8">
            <v>5126210.5599999996</v>
          </cell>
          <cell r="M8">
            <v>7134127.5369999995</v>
          </cell>
          <cell r="N8">
            <v>9257454.4570000004</v>
          </cell>
          <cell r="O8">
            <v>17917881</v>
          </cell>
          <cell r="P8">
            <v>29938649</v>
          </cell>
          <cell r="Q8">
            <v>50930323</v>
          </cell>
          <cell r="R8">
            <v>49405882</v>
          </cell>
        </row>
        <row r="9">
          <cell r="A9">
            <v>0</v>
          </cell>
          <cell r="B9" t="str">
            <v xml:space="preserve">  Qualifying Supplies</v>
          </cell>
          <cell r="C9" t="str">
            <v>BU1</v>
          </cell>
          <cell r="D9">
            <v>5472</v>
          </cell>
          <cell r="E9">
            <v>12863</v>
          </cell>
          <cell r="F9">
            <v>125054</v>
          </cell>
          <cell r="G9">
            <v>256771</v>
          </cell>
          <cell r="H9">
            <v>535563</v>
          </cell>
          <cell r="I9">
            <v>808521</v>
          </cell>
          <cell r="J9">
            <v>710184</v>
          </cell>
          <cell r="K9">
            <v>1384519</v>
          </cell>
          <cell r="L9">
            <v>1667156</v>
          </cell>
          <cell r="M9">
            <v>2705568</v>
          </cell>
          <cell r="N9">
            <v>7703244</v>
          </cell>
          <cell r="O9">
            <v>13677482.189999999</v>
          </cell>
          <cell r="P9">
            <v>2205524.4</v>
          </cell>
          <cell r="Q9">
            <v>6259486.3000000007</v>
          </cell>
          <cell r="R9">
            <v>7163698.8000000007</v>
          </cell>
        </row>
        <row r="10">
          <cell r="A10">
            <v>0</v>
          </cell>
          <cell r="B10" t="str">
            <v xml:space="preserve">  Qualifying Contract (@65%)</v>
          </cell>
          <cell r="C10" t="str">
            <v>BU1</v>
          </cell>
          <cell r="D10">
            <v>3568</v>
          </cell>
          <cell r="E10">
            <v>260</v>
          </cell>
          <cell r="F10">
            <v>51757</v>
          </cell>
          <cell r="G10">
            <v>172998</v>
          </cell>
          <cell r="H10">
            <v>770702</v>
          </cell>
          <cell r="I10">
            <v>331819</v>
          </cell>
          <cell r="J10">
            <v>444501.85</v>
          </cell>
          <cell r="K10">
            <v>642759</v>
          </cell>
          <cell r="L10">
            <v>1134479.4500000002</v>
          </cell>
          <cell r="M10">
            <v>1773835.05</v>
          </cell>
          <cell r="N10">
            <v>2746436.55</v>
          </cell>
          <cell r="O10">
            <v>4339757.7677999996</v>
          </cell>
          <cell r="P10">
            <v>-6665215.1612052238</v>
          </cell>
          <cell r="Q10">
            <v>967538.2274999998</v>
          </cell>
          <cell r="R10">
            <v>-120871.49749999781</v>
          </cell>
        </row>
        <row r="11">
          <cell r="A11" t="str">
            <v>||</v>
          </cell>
          <cell r="B11" t="str">
            <v>B_U_3</v>
          </cell>
          <cell r="C11" t="str">
            <v>'[california Agouron Supermodel@10%.xls]B_U_3'!$B$2</v>
          </cell>
        </row>
        <row r="12">
          <cell r="A12" t="str">
            <v>||</v>
          </cell>
          <cell r="B12" t="str">
            <v xml:space="preserve">  Qualifying Wages</v>
          </cell>
          <cell r="C12" t="str">
            <v>BU3</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v>
          </cell>
          <cell r="B13" t="str">
            <v xml:space="preserve">  Qualifying Supplies</v>
          </cell>
          <cell r="C13" t="str">
            <v>BU3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v>
          </cell>
          <cell r="B14" t="str">
            <v xml:space="preserve">  Qualifying Contract (@65%)</v>
          </cell>
          <cell r="C14" t="str">
            <v>BU3</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v>
          </cell>
          <cell r="B15" t="str">
            <v xml:space="preserve"> </v>
          </cell>
          <cell r="C15" t="str">
            <v>'[california Agouron Supermodel@10%.xls]B_U_4'!$B$2</v>
          </cell>
        </row>
        <row r="16">
          <cell r="A16" t="str">
            <v>||</v>
          </cell>
          <cell r="B16" t="str">
            <v xml:space="preserve">  Qualifying Wages</v>
          </cell>
          <cell r="C16" t="str">
            <v>BU4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v>
          </cell>
          <cell r="B17" t="str">
            <v xml:space="preserve">  Qualifying Supplies</v>
          </cell>
          <cell r="C17" t="str">
            <v>BU4</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v>
          </cell>
          <cell r="B18" t="str">
            <v xml:space="preserve">  Qualifying Contract (@65%)</v>
          </cell>
          <cell r="C18" t="str">
            <v>BU4</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row>
        <row r="19">
          <cell r="A19" t="str">
            <v>||</v>
          </cell>
          <cell r="B19" t="str">
            <v>B_U_5</v>
          </cell>
          <cell r="C19" t="str">
            <v>'[california Agouron Supermodel@10%.xls]B_U_5'!$B$2</v>
          </cell>
        </row>
        <row r="20">
          <cell r="A20" t="str">
            <v>||</v>
          </cell>
          <cell r="B20" t="str">
            <v xml:space="preserve">  Qualifying Wages</v>
          </cell>
          <cell r="C20" t="str">
            <v>BU5</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row>
        <row r="21">
          <cell r="A21" t="str">
            <v>||</v>
          </cell>
          <cell r="B21" t="str">
            <v xml:space="preserve">  Qualifying Supplies</v>
          </cell>
          <cell r="C21" t="str">
            <v>BU5</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v>
          </cell>
          <cell r="B22" t="str">
            <v xml:space="preserve">  Qualifying Contract (@65%)</v>
          </cell>
          <cell r="C22" t="str">
            <v>BU5</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v>
          </cell>
          <cell r="B23" t="str">
            <v>B_U_6</v>
          </cell>
          <cell r="C23" t="str">
            <v>'[california Agouron Supermodel@10%.xls]B_U_6'!$B$2</v>
          </cell>
        </row>
        <row r="24">
          <cell r="A24" t="str">
            <v>||</v>
          </cell>
          <cell r="B24" t="str">
            <v xml:space="preserve">  Qualifying Wages</v>
          </cell>
          <cell r="C24" t="str">
            <v>BU6</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row>
        <row r="25">
          <cell r="A25" t="str">
            <v>||</v>
          </cell>
          <cell r="B25" t="str">
            <v xml:space="preserve">  Qualifying Supplies</v>
          </cell>
          <cell r="C25" t="str">
            <v>BU6</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v>
          </cell>
          <cell r="B26" t="str">
            <v xml:space="preserve">  Qualifying Contract (@65%)</v>
          </cell>
          <cell r="C26" t="str">
            <v>BU6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7">
          <cell r="A27" t="str">
            <v>||</v>
          </cell>
          <cell r="B27" t="str">
            <v xml:space="preserve"> </v>
          </cell>
          <cell r="C27" t="str">
            <v>'[california Agouron Supermodel@10%.xls]B_U_7'!$B$2</v>
          </cell>
        </row>
        <row r="28">
          <cell r="A28" t="str">
            <v>||</v>
          </cell>
          <cell r="B28" t="str">
            <v xml:space="preserve">  Qualifying Wages</v>
          </cell>
          <cell r="C28" t="str">
            <v>BU7</v>
          </cell>
          <cell r="D28">
            <v>0</v>
          </cell>
          <cell r="E28">
            <v>0</v>
          </cell>
          <cell r="F28">
            <v>0</v>
          </cell>
          <cell r="G28">
            <v>0</v>
          </cell>
          <cell r="H28">
            <v>0</v>
          </cell>
          <cell r="I28">
            <v>0</v>
          </cell>
          <cell r="J28">
            <v>0</v>
          </cell>
          <cell r="K28">
            <v>0</v>
          </cell>
          <cell r="L28">
            <v>0</v>
          </cell>
          <cell r="M28">
            <v>0</v>
          </cell>
          <cell r="N28">
            <v>0</v>
          </cell>
          <cell r="O28">
            <v>0</v>
          </cell>
          <cell r="P28" t="str">
            <v xml:space="preserve"> </v>
          </cell>
          <cell r="Q28">
            <v>0</v>
          </cell>
          <cell r="R28">
            <v>0</v>
          </cell>
        </row>
        <row r="29">
          <cell r="A29" t="str">
            <v>||</v>
          </cell>
          <cell r="B29" t="str">
            <v xml:space="preserve">  Qualifying Supplies</v>
          </cell>
          <cell r="C29" t="str">
            <v>BU7</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v>
          </cell>
          <cell r="B30" t="str">
            <v xml:space="preserve">  Qualifying Contract (@65%)</v>
          </cell>
          <cell r="C30" t="str">
            <v>BU7</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v>
          </cell>
          <cell r="B31" t="str">
            <v>B_U_8</v>
          </cell>
          <cell r="C31" t="str">
            <v>'[california Agouron Supermodel@10%.xls]B_U_8'!$B$2</v>
          </cell>
        </row>
        <row r="32">
          <cell r="A32" t="str">
            <v>||</v>
          </cell>
          <cell r="B32" t="str">
            <v xml:space="preserve">  Qualifying Wages</v>
          </cell>
          <cell r="C32" t="str">
            <v>BU8</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v>
          </cell>
          <cell r="B33" t="str">
            <v xml:space="preserve">  Qualifying Supplies</v>
          </cell>
          <cell r="C33" t="str">
            <v>BU8</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v>
          </cell>
          <cell r="B34" t="str">
            <v xml:space="preserve">  Qualifying Contract (@65%)</v>
          </cell>
          <cell r="C34" t="str">
            <v>BU8</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v>
          </cell>
          <cell r="B35" t="str">
            <v>B_U_9</v>
          </cell>
          <cell r="C35" t="str">
            <v>'[california Agouron Supermodel@10%.xls]B_U_9'!$B$2</v>
          </cell>
        </row>
        <row r="36">
          <cell r="A36" t="str">
            <v>||</v>
          </cell>
          <cell r="B36" t="str">
            <v xml:space="preserve">  Qualifying Wages</v>
          </cell>
          <cell r="C36" t="str">
            <v>BU9</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row>
        <row r="37">
          <cell r="A37" t="str">
            <v>||</v>
          </cell>
          <cell r="B37" t="str">
            <v xml:space="preserve">  Qualifying Supplies</v>
          </cell>
          <cell r="C37" t="str">
            <v>BU9</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v>
          </cell>
          <cell r="B38" t="str">
            <v xml:space="preserve">  Qualifying Contract (@65%)</v>
          </cell>
          <cell r="C38" t="str">
            <v>BU9</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v>
          </cell>
          <cell r="B39" t="str">
            <v>B_U_10</v>
          </cell>
          <cell r="C39" t="str">
            <v>'[california Agouron Supermodel@10%.xls]B_U_10'!$B$2</v>
          </cell>
        </row>
        <row r="40">
          <cell r="A40" t="str">
            <v>||</v>
          </cell>
          <cell r="B40" t="str">
            <v xml:space="preserve">  Qualifying Wages</v>
          </cell>
          <cell r="C40" t="str">
            <v>BU10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1">
          <cell r="A41" t="str">
            <v>||</v>
          </cell>
          <cell r="B41" t="str">
            <v xml:space="preserve">  Qualifying Supplies</v>
          </cell>
          <cell r="C41" t="str">
            <v>BU10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v>
          </cell>
          <cell r="B42" t="str">
            <v xml:space="preserve">  Qualifying Contract (@65%)</v>
          </cell>
          <cell r="C42" t="str">
            <v>BU10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A43" t="str">
            <v>||</v>
          </cell>
          <cell r="B43" t="str">
            <v>B_U_11</v>
          </cell>
          <cell r="C43" t="str">
            <v>'[california Agouron Supermodel@10%.xls]B_U_11'!$B$2</v>
          </cell>
        </row>
        <row r="44">
          <cell r="A44" t="str">
            <v>||</v>
          </cell>
          <cell r="B44" t="str">
            <v xml:space="preserve">  Qualifying Wages</v>
          </cell>
          <cell r="C44" t="str">
            <v>BU11</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v>
          </cell>
          <cell r="B45" t="str">
            <v xml:space="preserve">  Qualifying Supplies</v>
          </cell>
          <cell r="C45" t="str">
            <v>BU11</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v>
          </cell>
          <cell r="B46" t="str">
            <v xml:space="preserve">  Qualifying Contract (@65%)</v>
          </cell>
          <cell r="C46" t="str">
            <v>BU11</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row r="47">
          <cell r="A47" t="str">
            <v>||</v>
          </cell>
          <cell r="B47" t="str">
            <v>B_U_12</v>
          </cell>
          <cell r="C47" t="str">
            <v>'[california Agouron Supermodel@10%.xls]B_U_12'!$B$2</v>
          </cell>
        </row>
        <row r="48">
          <cell r="A48" t="str">
            <v>||</v>
          </cell>
          <cell r="B48" t="str">
            <v xml:space="preserve">  Qualifying Wages</v>
          </cell>
          <cell r="C48" t="str">
            <v>BU12</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49">
          <cell r="A49" t="str">
            <v>||</v>
          </cell>
          <cell r="B49" t="str">
            <v xml:space="preserve">  Qualifying Supplies</v>
          </cell>
          <cell r="C49" t="str">
            <v>BU12</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row>
        <row r="50">
          <cell r="A50" t="str">
            <v>||</v>
          </cell>
          <cell r="B50" t="str">
            <v xml:space="preserve">  Qualifying Contract (@65%)</v>
          </cell>
          <cell r="C50" t="str">
            <v>BU12</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row>
        <row r="51">
          <cell r="A51" t="str">
            <v>||</v>
          </cell>
          <cell r="B51" t="str">
            <v>B_U_13</v>
          </cell>
          <cell r="C51" t="str">
            <v>'[california Agouron Supermodel@10%.xls]B_U_13'!$B$2</v>
          </cell>
        </row>
        <row r="52">
          <cell r="A52" t="str">
            <v>||</v>
          </cell>
          <cell r="B52" t="str">
            <v xml:space="preserve">  Qualifying Wages</v>
          </cell>
          <cell r="C52" t="str">
            <v>BU13</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row>
        <row r="53">
          <cell r="A53" t="str">
            <v>||</v>
          </cell>
          <cell r="B53" t="str">
            <v xml:space="preserve">  Qualifying Supplies</v>
          </cell>
          <cell r="C53" t="str">
            <v>BU13</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v>
          </cell>
          <cell r="B54" t="str">
            <v xml:space="preserve">  Qualifying Contract (@65%)</v>
          </cell>
          <cell r="C54" t="str">
            <v>BU13</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row>
        <row r="55">
          <cell r="A55" t="str">
            <v>||</v>
          </cell>
          <cell r="B55" t="str">
            <v>B_U_14</v>
          </cell>
          <cell r="C55" t="str">
            <v>'[california Agouron Supermodel@10%.xls]B_U_14'!$B$2</v>
          </cell>
        </row>
        <row r="56">
          <cell r="A56" t="str">
            <v>||</v>
          </cell>
          <cell r="B56" t="str">
            <v xml:space="preserve">  Qualifying Wages</v>
          </cell>
          <cell r="C56" t="str">
            <v>BU14</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7">
          <cell r="A57" t="str">
            <v>||</v>
          </cell>
          <cell r="B57" t="str">
            <v xml:space="preserve">  Qualifying Supplies</v>
          </cell>
          <cell r="C57" t="str">
            <v>BU14</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row>
        <row r="58">
          <cell r="A58" t="str">
            <v>||</v>
          </cell>
          <cell r="B58" t="str">
            <v xml:space="preserve">  Qualifying Contract (@65%)</v>
          </cell>
          <cell r="C58" t="str">
            <v>BU14</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row>
        <row r="59">
          <cell r="A59" t="str">
            <v>||</v>
          </cell>
          <cell r="B59" t="str">
            <v>B_U_15</v>
          </cell>
          <cell r="C59" t="str">
            <v>'[california Agouron Supermodel@10%.xls]B_U_15'!$B$2</v>
          </cell>
        </row>
        <row r="60">
          <cell r="A60" t="str">
            <v>||</v>
          </cell>
          <cell r="B60" t="str">
            <v xml:space="preserve">  Qualifying Wages</v>
          </cell>
          <cell r="C60" t="str">
            <v>BU15</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row>
        <row r="61">
          <cell r="A61" t="str">
            <v>||</v>
          </cell>
          <cell r="B61" t="str">
            <v xml:space="preserve">  Qualifying Supplies</v>
          </cell>
          <cell r="C61" t="str">
            <v>BU15</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row>
        <row r="62">
          <cell r="A62" t="str">
            <v>||</v>
          </cell>
          <cell r="B62" t="str">
            <v xml:space="preserve">  Qualifying Contract (@65%)</v>
          </cell>
          <cell r="C62" t="str">
            <v>BU15</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row>
        <row r="63">
          <cell r="A63" t="str">
            <v>||</v>
          </cell>
          <cell r="B63" t="str">
            <v>B_U_16</v>
          </cell>
          <cell r="C63" t="str">
            <v>'[california Agouron Supermodel@10%.xls]B_U_16'!$B$2</v>
          </cell>
        </row>
        <row r="64">
          <cell r="A64" t="str">
            <v>||</v>
          </cell>
          <cell r="B64" t="str">
            <v xml:space="preserve">  Qualifying Wages</v>
          </cell>
          <cell r="C64" t="str">
            <v>BU16</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row>
        <row r="65">
          <cell r="A65" t="str">
            <v>||</v>
          </cell>
          <cell r="B65" t="str">
            <v xml:space="preserve">  Qualifying Supplies</v>
          </cell>
          <cell r="C65" t="str">
            <v>BU16</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row>
        <row r="66">
          <cell r="A66" t="str">
            <v>||</v>
          </cell>
          <cell r="B66" t="str">
            <v xml:space="preserve">  Qualifying Contract (@65%)</v>
          </cell>
          <cell r="C66" t="str">
            <v>BU16</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row>
        <row r="67">
          <cell r="A67" t="str">
            <v>||</v>
          </cell>
          <cell r="B67" t="str">
            <v>B_U_17</v>
          </cell>
          <cell r="C67" t="str">
            <v>'[california Agouron Supermodel@10%.xls]B_U_17'!$B$2</v>
          </cell>
        </row>
        <row r="68">
          <cell r="A68" t="str">
            <v>||</v>
          </cell>
          <cell r="B68" t="str">
            <v xml:space="preserve">  Qualifying Wages</v>
          </cell>
          <cell r="C68" t="str">
            <v>BU17</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row>
        <row r="69">
          <cell r="A69" t="str">
            <v>||</v>
          </cell>
          <cell r="B69" t="str">
            <v xml:space="preserve">  Qualifying Supplies</v>
          </cell>
          <cell r="C69" t="str">
            <v>BU17</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row>
        <row r="70">
          <cell r="A70" t="str">
            <v>||</v>
          </cell>
          <cell r="B70" t="str">
            <v xml:space="preserve">  Qualifying Contract (@65%)</v>
          </cell>
          <cell r="C70" t="str">
            <v>BU17</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row>
        <row r="71">
          <cell r="A71" t="str">
            <v>||</v>
          </cell>
          <cell r="B71" t="str">
            <v>B_U_18</v>
          </cell>
          <cell r="C71" t="str">
            <v>'[california Agouron Supermodel@10%.xls]B_U_18'!$B$2</v>
          </cell>
        </row>
        <row r="72">
          <cell r="A72" t="str">
            <v>||</v>
          </cell>
          <cell r="B72" t="str">
            <v xml:space="preserve">  Qualifying Wages</v>
          </cell>
          <cell r="C72" t="str">
            <v>BU18</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row>
        <row r="73">
          <cell r="A73" t="str">
            <v>||</v>
          </cell>
          <cell r="B73" t="str">
            <v xml:space="preserve">  Qualifying Supplies</v>
          </cell>
          <cell r="C73" t="str">
            <v>BU18</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row>
        <row r="74">
          <cell r="A74" t="str">
            <v>||</v>
          </cell>
          <cell r="B74" t="str">
            <v xml:space="preserve">  Qualifying Contract (@65%)</v>
          </cell>
          <cell r="C74" t="str">
            <v>BU18</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row>
        <row r="75">
          <cell r="A75" t="str">
            <v>||</v>
          </cell>
          <cell r="B75" t="str">
            <v>B_U_19</v>
          </cell>
          <cell r="C75" t="str">
            <v>'[california Agouron Supermodel@10%.xls]B_U_19'!$B$2</v>
          </cell>
        </row>
        <row r="76">
          <cell r="A76" t="str">
            <v>||</v>
          </cell>
          <cell r="B76" t="str">
            <v xml:space="preserve">  Qualifying Wages</v>
          </cell>
          <cell r="C76" t="str">
            <v>BU19</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A77" t="str">
            <v>||</v>
          </cell>
          <cell r="B77" t="str">
            <v xml:space="preserve">  Qualifying Supplies</v>
          </cell>
          <cell r="C77" t="str">
            <v>BU19</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row>
        <row r="78">
          <cell r="A78" t="str">
            <v>||</v>
          </cell>
          <cell r="B78" t="str">
            <v xml:space="preserve">  Qualifying Contract (@65%)</v>
          </cell>
          <cell r="C78" t="str">
            <v>BU19</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row>
        <row r="79">
          <cell r="A79" t="str">
            <v>||</v>
          </cell>
          <cell r="B79" t="str">
            <v>B_U_20</v>
          </cell>
          <cell r="C79" t="str">
            <v>'[california Agouron Supermodel@10%.xls]B_U_20'!$B$2</v>
          </cell>
        </row>
        <row r="80">
          <cell r="A80" t="str">
            <v>||</v>
          </cell>
          <cell r="B80" t="str">
            <v xml:space="preserve">  Qualifying Wages</v>
          </cell>
          <cell r="C80" t="str">
            <v>BU20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row>
        <row r="81">
          <cell r="A81" t="str">
            <v>||</v>
          </cell>
          <cell r="B81" t="str">
            <v xml:space="preserve">  Qualifying Supplies</v>
          </cell>
          <cell r="C81" t="str">
            <v>BU20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row>
        <row r="82">
          <cell r="A82" t="str">
            <v>||</v>
          </cell>
          <cell r="B82" t="str">
            <v xml:space="preserve">  Qualifying Contract (@65%)</v>
          </cell>
          <cell r="C82" t="str">
            <v>BU20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row>
        <row r="83">
          <cell r="A83" t="str">
            <v>||</v>
          </cell>
          <cell r="B83" t="str">
            <v>B_U_21</v>
          </cell>
          <cell r="C83" t="str">
            <v>'[california Agouron Supermodel@10%.xls]B_U_21'!$B$2</v>
          </cell>
        </row>
        <row r="84">
          <cell r="A84" t="str">
            <v>||</v>
          </cell>
          <cell r="B84" t="str">
            <v xml:space="preserve">  Qualifying Wages</v>
          </cell>
          <cell r="C84" t="str">
            <v>BU21</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row>
        <row r="85">
          <cell r="A85" t="str">
            <v>||</v>
          </cell>
          <cell r="B85" t="str">
            <v xml:space="preserve">  Qualifying Supplies</v>
          </cell>
          <cell r="C85" t="str">
            <v>BU21</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row>
        <row r="86">
          <cell r="A86" t="str">
            <v>||</v>
          </cell>
          <cell r="B86" t="str">
            <v xml:space="preserve">  Qualifying Contract (@65%)</v>
          </cell>
          <cell r="C86" t="str">
            <v>BU21</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row>
        <row r="87">
          <cell r="A87" t="str">
            <v>||</v>
          </cell>
          <cell r="B87" t="str">
            <v>B_U_22</v>
          </cell>
          <cell r="C87" t="str">
            <v>'[california Agouron Supermodel@10%.xls]B_U_22'!$B$2</v>
          </cell>
        </row>
        <row r="88">
          <cell r="A88" t="str">
            <v>||</v>
          </cell>
          <cell r="B88" t="str">
            <v xml:space="preserve">  Qualifying Wages</v>
          </cell>
          <cell r="C88" t="str">
            <v>BU22</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row>
        <row r="89">
          <cell r="A89" t="str">
            <v>||</v>
          </cell>
          <cell r="B89" t="str">
            <v xml:space="preserve">  Qualifying Supplies</v>
          </cell>
          <cell r="C89" t="str">
            <v>BU22</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v>
          </cell>
          <cell r="B90" t="str">
            <v xml:space="preserve">  Qualifying Contract (@65%)</v>
          </cell>
          <cell r="C90" t="str">
            <v>BU22</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row>
        <row r="91">
          <cell r="A91" t="str">
            <v>||</v>
          </cell>
          <cell r="B91" t="str">
            <v>B_U_23</v>
          </cell>
          <cell r="C91" t="str">
            <v>'[california Agouron Supermodel@10%.xls]B_U_23'!$B$2</v>
          </cell>
        </row>
        <row r="92">
          <cell r="A92" t="str">
            <v>||</v>
          </cell>
          <cell r="B92" t="str">
            <v xml:space="preserve">  Qualifying Wages</v>
          </cell>
          <cell r="C92" t="str">
            <v>BU23</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row>
        <row r="93">
          <cell r="A93" t="str">
            <v>||</v>
          </cell>
          <cell r="B93" t="str">
            <v xml:space="preserve">  Qualifying Supplies</v>
          </cell>
          <cell r="C93" t="str">
            <v>BU23</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row>
        <row r="94">
          <cell r="A94" t="str">
            <v>||</v>
          </cell>
          <cell r="B94" t="str">
            <v xml:space="preserve">  Qualifying Contract (@65%)</v>
          </cell>
          <cell r="C94" t="str">
            <v>BU23</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row>
        <row r="96">
          <cell r="B96" t="str">
            <v>Totals</v>
          </cell>
          <cell r="D96">
            <v>20127</v>
          </cell>
          <cell r="E96">
            <v>63138</v>
          </cell>
          <cell r="F96">
            <v>500401</v>
          </cell>
          <cell r="G96">
            <v>1329416</v>
          </cell>
          <cell r="H96">
            <v>3373992</v>
          </cell>
          <cell r="I96">
            <v>3881959</v>
          </cell>
          <cell r="J96">
            <v>3454243.852</v>
          </cell>
          <cell r="K96">
            <v>5569741.7879999997</v>
          </cell>
          <cell r="L96">
            <v>7927846.0099999998</v>
          </cell>
          <cell r="M96">
            <v>11613530.587000001</v>
          </cell>
          <cell r="N96">
            <v>19707135.007000003</v>
          </cell>
          <cell r="O96">
            <v>35935120.957800001</v>
          </cell>
          <cell r="P96">
            <v>25478958.238794774</v>
          </cell>
          <cell r="Q96">
            <v>58157347.527499996</v>
          </cell>
          <cell r="R96">
            <v>56448709.302500002</v>
          </cell>
        </row>
        <row r="98">
          <cell r="B98" t="str">
            <v>PHASE II Summary:</v>
          </cell>
        </row>
        <row r="99">
          <cell r="B99" t="str">
            <v>Total Qualifying Wages</v>
          </cell>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B100" t="str">
            <v>Total Qualifying Supplies</v>
          </cell>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B101" t="str">
            <v>Total Qualifying Contract (@65%)</v>
          </cell>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row r="102">
          <cell r="B102" t="str">
            <v xml:space="preserve">  Total Qualifying Expenses</v>
          </cell>
          <cell r="D102">
            <v>20127</v>
          </cell>
          <cell r="E102">
            <v>63138</v>
          </cell>
          <cell r="F102">
            <v>500401</v>
          </cell>
          <cell r="G102">
            <v>1329416</v>
          </cell>
          <cell r="H102">
            <v>3373992</v>
          </cell>
          <cell r="I102">
            <v>3881959</v>
          </cell>
          <cell r="J102">
            <v>3454243.852</v>
          </cell>
          <cell r="K102">
            <v>5569741.7879999997</v>
          </cell>
          <cell r="L102">
            <v>7927846.0099999998</v>
          </cell>
          <cell r="M102">
            <v>11613530.587000001</v>
          </cell>
          <cell r="N102">
            <v>19707135.007000003</v>
          </cell>
          <cell r="O102">
            <v>35935120.957800001</v>
          </cell>
          <cell r="P102">
            <v>25478958.238794774</v>
          </cell>
          <cell r="Q102">
            <v>58157347.527499996</v>
          </cell>
          <cell r="R102">
            <v>56448709.302500002</v>
          </cell>
        </row>
        <row r="103">
          <cell r="B103" t="str">
            <v xml:space="preserve"> </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row>
        <row r="104">
          <cell r="B104" t="str">
            <v xml:space="preserve"> *** C A U T I O N *** :  ALL TOTALS AND SUBTOTALS ARE SENSITIVE TO EXISTING LOCATIONS OF ROWS AND COLUMNS !!!</v>
          </cell>
          <cell r="I104" t="str">
            <v xml:space="preserve"> </v>
          </cell>
          <cell r="J104" t="str">
            <v xml:space="preserve"> </v>
          </cell>
          <cell r="K104" t="str">
            <v xml:space="preserve"> </v>
          </cell>
          <cell r="L104" t="str">
            <v xml:space="preserve"> </v>
          </cell>
          <cell r="M104" t="str">
            <v xml:space="preserve"> </v>
          </cell>
          <cell r="N104" t="str">
            <v xml:space="preserve"> </v>
          </cell>
        </row>
        <row r="105">
          <cell r="B105" t="str">
            <v xml:space="preserve">                                       IF ANY ELEMENTS OF EXISTING FORMATS ARE CHANGED, ALL TOTALS AND SUBTOTALS MUST BE CHECKED !!!</v>
          </cell>
        </row>
        <row r="108">
          <cell r="C108" t="str">
            <v>W/P Ref</v>
          </cell>
          <cell r="D108">
            <v>1984</v>
          </cell>
          <cell r="E108">
            <v>1985</v>
          </cell>
          <cell r="F108">
            <v>1986</v>
          </cell>
          <cell r="G108">
            <v>1987</v>
          </cell>
          <cell r="H108">
            <v>1988</v>
          </cell>
          <cell r="I108">
            <v>1989</v>
          </cell>
          <cell r="J108">
            <v>1990</v>
          </cell>
          <cell r="K108">
            <v>1991</v>
          </cell>
          <cell r="L108">
            <v>1992</v>
          </cell>
          <cell r="M108">
            <v>1993</v>
          </cell>
          <cell r="N108">
            <v>1994</v>
          </cell>
          <cell r="O108">
            <v>1995</v>
          </cell>
          <cell r="P108">
            <v>1996</v>
          </cell>
          <cell r="Q108">
            <v>1997</v>
          </cell>
          <cell r="R108">
            <v>1998</v>
          </cell>
        </row>
        <row r="109">
          <cell r="B109" t="str">
            <v>Total Qualifying Wages</v>
          </cell>
          <cell r="D109">
            <v>11087</v>
          </cell>
          <cell r="E109">
            <v>50015</v>
          </cell>
          <cell r="F109">
            <v>323590</v>
          </cell>
          <cell r="G109">
            <v>899647</v>
          </cell>
          <cell r="H109">
            <v>2067727</v>
          </cell>
          <cell r="I109">
            <v>2741619</v>
          </cell>
          <cell r="J109">
            <v>2299558.0019999999</v>
          </cell>
          <cell r="K109">
            <v>3542463.7879999997</v>
          </cell>
          <cell r="L109">
            <v>5126210.5599999996</v>
          </cell>
          <cell r="M109">
            <v>7134127.5369999995</v>
          </cell>
          <cell r="N109">
            <v>9257454.4570000004</v>
          </cell>
          <cell r="O109">
            <v>17917881</v>
          </cell>
          <cell r="P109">
            <v>29938649</v>
          </cell>
          <cell r="Q109">
            <v>50930323</v>
          </cell>
          <cell r="R109">
            <v>49405882</v>
          </cell>
        </row>
        <row r="110">
          <cell r="B110" t="str">
            <v>Total Qualifying Supplies</v>
          </cell>
          <cell r="D110">
            <v>5472</v>
          </cell>
          <cell r="E110">
            <v>12863</v>
          </cell>
          <cell r="F110">
            <v>125054</v>
          </cell>
          <cell r="G110">
            <v>256771</v>
          </cell>
          <cell r="H110">
            <v>535563</v>
          </cell>
          <cell r="I110">
            <v>808521</v>
          </cell>
          <cell r="J110">
            <v>710184</v>
          </cell>
          <cell r="K110">
            <v>1384519</v>
          </cell>
          <cell r="L110">
            <v>1667156</v>
          </cell>
          <cell r="M110">
            <v>2705568</v>
          </cell>
          <cell r="N110">
            <v>7703244</v>
          </cell>
          <cell r="O110">
            <v>13677482.189999999</v>
          </cell>
          <cell r="P110">
            <v>2205524.4</v>
          </cell>
          <cell r="Q110">
            <v>6259486.3000000007</v>
          </cell>
          <cell r="R110">
            <v>7163698.8000000007</v>
          </cell>
        </row>
        <row r="111">
          <cell r="B111" t="str">
            <v>Total Qualifying Contract (@65%)</v>
          </cell>
          <cell r="D111">
            <v>3568</v>
          </cell>
          <cell r="E111">
            <v>260</v>
          </cell>
          <cell r="F111">
            <v>51757</v>
          </cell>
          <cell r="G111">
            <v>172998</v>
          </cell>
          <cell r="H111">
            <v>770702</v>
          </cell>
          <cell r="I111">
            <v>331819</v>
          </cell>
          <cell r="J111">
            <v>444501.85</v>
          </cell>
          <cell r="K111">
            <v>642759</v>
          </cell>
          <cell r="L111">
            <v>1134479.4500000002</v>
          </cell>
          <cell r="M111">
            <v>1773835.05</v>
          </cell>
          <cell r="N111">
            <v>2746436.55</v>
          </cell>
          <cell r="O111">
            <v>4339757.7677999996</v>
          </cell>
          <cell r="P111">
            <v>-6665215.1612052238</v>
          </cell>
          <cell r="Q111">
            <v>967538.2274999998</v>
          </cell>
          <cell r="R111">
            <v>-120871.49749999781</v>
          </cell>
        </row>
        <row r="112">
          <cell r="B112" t="str">
            <v xml:space="preserve">  Total Qualifying Expenses</v>
          </cell>
          <cell r="D112">
            <v>20127</v>
          </cell>
          <cell r="E112">
            <v>63138</v>
          </cell>
          <cell r="F112">
            <v>500401</v>
          </cell>
          <cell r="G112">
            <v>1329416</v>
          </cell>
          <cell r="H112">
            <v>3373992</v>
          </cell>
          <cell r="I112">
            <v>3881959</v>
          </cell>
          <cell r="J112">
            <v>3454243.852</v>
          </cell>
          <cell r="K112">
            <v>5569741.7879999997</v>
          </cell>
          <cell r="L112">
            <v>7927846.0099999998</v>
          </cell>
          <cell r="M112">
            <v>11613530.587000001</v>
          </cell>
          <cell r="N112">
            <v>19707135.007000003</v>
          </cell>
          <cell r="O112">
            <v>35935120.957800001</v>
          </cell>
          <cell r="P112">
            <v>25478958.238794774</v>
          </cell>
          <cell r="Q112">
            <v>58157347.527499996</v>
          </cell>
          <cell r="R112">
            <v>56448709.302500002</v>
          </cell>
        </row>
        <row r="115">
          <cell r="D115">
            <v>84</v>
          </cell>
          <cell r="E115">
            <v>85</v>
          </cell>
          <cell r="F115">
            <v>86</v>
          </cell>
          <cell r="G115">
            <v>87</v>
          </cell>
          <cell r="H115">
            <v>88</v>
          </cell>
          <cell r="I115">
            <v>89</v>
          </cell>
          <cell r="J115">
            <v>90</v>
          </cell>
          <cell r="K115">
            <v>91</v>
          </cell>
          <cell r="L115">
            <v>92</v>
          </cell>
          <cell r="M115">
            <v>93</v>
          </cell>
          <cell r="N115">
            <v>94</v>
          </cell>
          <cell r="O115">
            <v>95</v>
          </cell>
          <cell r="P115">
            <v>96</v>
          </cell>
          <cell r="Q115">
            <v>97</v>
          </cell>
          <cell r="R115">
            <v>98</v>
          </cell>
        </row>
        <row r="116">
          <cell r="D116">
            <v>20127</v>
          </cell>
          <cell r="E116">
            <v>63138</v>
          </cell>
          <cell r="F116">
            <v>500401</v>
          </cell>
          <cell r="G116">
            <v>1329416</v>
          </cell>
          <cell r="H116">
            <v>3373992</v>
          </cell>
          <cell r="I116">
            <v>3881959</v>
          </cell>
          <cell r="J116">
            <v>3454243.852</v>
          </cell>
          <cell r="K116">
            <v>5569741.7879999997</v>
          </cell>
          <cell r="L116">
            <v>7927846.0099999998</v>
          </cell>
          <cell r="M116">
            <v>11613530.587000001</v>
          </cell>
          <cell r="N116">
            <v>19707135.007000003</v>
          </cell>
          <cell r="O116">
            <v>35935120.957800001</v>
          </cell>
          <cell r="P116">
            <v>25478958.238794774</v>
          </cell>
          <cell r="Q116">
            <v>58157347.527499996</v>
          </cell>
          <cell r="R116">
            <v>56448709.302500002</v>
          </cell>
        </row>
      </sheetData>
      <sheetData sheetId="11" refreshError="1">
        <row r="216">
          <cell r="D216">
            <v>1984</v>
          </cell>
          <cell r="E216">
            <v>1985</v>
          </cell>
          <cell r="F216">
            <v>1986</v>
          </cell>
          <cell r="G216">
            <v>1987</v>
          </cell>
          <cell r="H216">
            <v>1988</v>
          </cell>
          <cell r="I216">
            <v>1989</v>
          </cell>
          <cell r="J216">
            <v>1990</v>
          </cell>
          <cell r="K216">
            <v>1991</v>
          </cell>
          <cell r="L216">
            <v>1992</v>
          </cell>
          <cell r="M216">
            <v>1993</v>
          </cell>
          <cell r="N216">
            <v>1994</v>
          </cell>
          <cell r="O216">
            <v>1995</v>
          </cell>
          <cell r="P216">
            <v>1996</v>
          </cell>
          <cell r="Q216">
            <v>1997</v>
          </cell>
          <cell r="R216">
            <v>1998</v>
          </cell>
        </row>
        <row r="217">
          <cell r="C217" t="str">
            <v>Wages</v>
          </cell>
          <cell r="D217">
            <v>11.087</v>
          </cell>
          <cell r="E217">
            <v>50.015000000000001</v>
          </cell>
          <cell r="F217">
            <v>323.58999999999997</v>
          </cell>
          <cell r="G217">
            <v>899.64700000000005</v>
          </cell>
          <cell r="H217">
            <v>2067.7269999999999</v>
          </cell>
          <cell r="I217">
            <v>2741.6190000000001</v>
          </cell>
          <cell r="J217">
            <v>2299.5580019999998</v>
          </cell>
          <cell r="K217">
            <v>3542.4637879999996</v>
          </cell>
          <cell r="L217">
            <v>5126.2105599999995</v>
          </cell>
          <cell r="M217">
            <v>7134.1275369999994</v>
          </cell>
          <cell r="N217">
            <v>9257.4544569999998</v>
          </cell>
          <cell r="O217">
            <v>17917.881000000001</v>
          </cell>
          <cell r="P217">
            <v>29938.649000000001</v>
          </cell>
          <cell r="Q217">
            <v>50930.322999999997</v>
          </cell>
          <cell r="R217">
            <v>49405.881999999998</v>
          </cell>
        </row>
        <row r="218">
          <cell r="C218" t="str">
            <v>Supplies</v>
          </cell>
          <cell r="D218">
            <v>5.4720000000000004</v>
          </cell>
          <cell r="E218">
            <v>12.863</v>
          </cell>
          <cell r="F218">
            <v>125.054</v>
          </cell>
          <cell r="G218">
            <v>256.77100000000002</v>
          </cell>
          <cell r="H218">
            <v>535.56299999999999</v>
          </cell>
          <cell r="I218">
            <v>808.52099999999996</v>
          </cell>
          <cell r="J218">
            <v>710.18399999999997</v>
          </cell>
          <cell r="K218">
            <v>1384.519</v>
          </cell>
          <cell r="L218">
            <v>1667.1559999999999</v>
          </cell>
          <cell r="M218">
            <v>2705.5680000000002</v>
          </cell>
          <cell r="N218">
            <v>7703.2439999999997</v>
          </cell>
          <cell r="O218">
            <v>13677.482189999999</v>
          </cell>
          <cell r="P218">
            <v>2205.5243999999998</v>
          </cell>
          <cell r="Q218">
            <v>6259.4863000000005</v>
          </cell>
          <cell r="R218">
            <v>7163.698800000001</v>
          </cell>
        </row>
        <row r="219">
          <cell r="C219" t="str">
            <v>Contracts</v>
          </cell>
          <cell r="D219">
            <v>3.5680000000000001</v>
          </cell>
          <cell r="E219">
            <v>0.26</v>
          </cell>
          <cell r="F219">
            <v>51.756999999999998</v>
          </cell>
          <cell r="G219">
            <v>172.99799999999999</v>
          </cell>
          <cell r="H219">
            <v>770.702</v>
          </cell>
          <cell r="I219">
            <v>331.81900000000002</v>
          </cell>
          <cell r="J219">
            <v>444.50184999999999</v>
          </cell>
          <cell r="K219">
            <v>642.75900000000001</v>
          </cell>
          <cell r="L219">
            <v>1134.4794500000003</v>
          </cell>
          <cell r="M219">
            <v>1773.8350500000001</v>
          </cell>
          <cell r="N219">
            <v>2746.4365499999999</v>
          </cell>
          <cell r="O219">
            <v>4339.7577677999998</v>
          </cell>
          <cell r="P219">
            <v>-6665.2151612052239</v>
          </cell>
          <cell r="Q219">
            <v>967.53822749999983</v>
          </cell>
          <cell r="R219">
            <v>-120.87149749999782</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C223" t="str">
            <v>Phase II Findings</v>
          </cell>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C224" t="str">
            <v xml:space="preserve">As Filed QRE </v>
          </cell>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C225">
            <v>0</v>
          </cell>
          <cell r="D225"/>
          <cell r="E225"/>
          <cell r="F225"/>
          <cell r="G225"/>
          <cell r="H225"/>
          <cell r="I225"/>
          <cell r="J225"/>
          <cell r="K225"/>
          <cell r="L225"/>
          <cell r="M225"/>
          <cell r="N225"/>
          <cell r="O225"/>
          <cell r="P225"/>
          <cell r="Q225"/>
          <cell r="R225"/>
        </row>
        <row r="226">
          <cell r="C226">
            <v>0</v>
          </cell>
          <cell r="D226"/>
          <cell r="E226"/>
          <cell r="F226"/>
          <cell r="G226"/>
          <cell r="H226"/>
          <cell r="I226"/>
          <cell r="J226"/>
          <cell r="K226"/>
          <cell r="L226"/>
          <cell r="M226"/>
          <cell r="N226"/>
          <cell r="O226"/>
          <cell r="P226"/>
          <cell r="Q226"/>
          <cell r="R226"/>
        </row>
        <row r="227">
          <cell r="C227">
            <v>0</v>
          </cell>
          <cell r="D227"/>
          <cell r="E227"/>
          <cell r="F227"/>
          <cell r="G227"/>
          <cell r="H227"/>
          <cell r="I227"/>
          <cell r="J227"/>
          <cell r="K227"/>
          <cell r="L227"/>
          <cell r="M227"/>
          <cell r="N227"/>
          <cell r="O227"/>
          <cell r="P227"/>
          <cell r="Q227"/>
          <cell r="R227"/>
        </row>
        <row r="228">
          <cell r="C228">
            <v>0</v>
          </cell>
          <cell r="D228"/>
          <cell r="E228"/>
          <cell r="F228"/>
          <cell r="G228"/>
          <cell r="H228"/>
          <cell r="I228"/>
          <cell r="J228"/>
          <cell r="K228"/>
          <cell r="L228"/>
          <cell r="M228"/>
          <cell r="N228"/>
          <cell r="O228"/>
          <cell r="P228"/>
          <cell r="Q228"/>
          <cell r="R228"/>
        </row>
        <row r="229">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row>
        <row r="230">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row>
        <row r="231">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row>
        <row r="232">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row>
        <row r="233">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row>
        <row r="234">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row>
        <row r="235">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row>
        <row r="236">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row>
        <row r="237">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row>
        <row r="238">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row>
        <row r="239">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row>
        <row r="240">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row>
        <row r="241">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row>
        <row r="242">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row>
        <row r="243">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row>
        <row r="244">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row>
        <row r="245">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row>
        <row r="248">
          <cell r="D248">
            <v>1984</v>
          </cell>
          <cell r="E248">
            <v>1985</v>
          </cell>
          <cell r="F248">
            <v>1986</v>
          </cell>
          <cell r="G248">
            <v>1987</v>
          </cell>
          <cell r="H248">
            <v>1988</v>
          </cell>
          <cell r="I248">
            <v>1989</v>
          </cell>
          <cell r="J248">
            <v>1990</v>
          </cell>
          <cell r="K248">
            <v>1991</v>
          </cell>
          <cell r="L248">
            <v>1992</v>
          </cell>
          <cell r="M248">
            <v>1993</v>
          </cell>
          <cell r="N248">
            <v>1994</v>
          </cell>
          <cell r="O248">
            <v>1995</v>
          </cell>
          <cell r="P248">
            <v>1996</v>
          </cell>
          <cell r="Q248">
            <v>1997</v>
          </cell>
          <cell r="R248">
            <v>1998</v>
          </cell>
        </row>
        <row r="249">
          <cell r="C249" t="str">
            <v>Phase II Findings</v>
          </cell>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cell r="R249">
            <v>7163.698800000001</v>
          </cell>
        </row>
        <row r="250">
          <cell r="C250" t="str">
            <v xml:space="preserve">As Filed QRE </v>
          </cell>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cell r="R250" t="e">
            <v>#REF!</v>
          </cell>
        </row>
        <row r="251">
          <cell r="C251">
            <v>0</v>
          </cell>
          <cell r="D251"/>
          <cell r="E251"/>
          <cell r="F251"/>
          <cell r="G251"/>
          <cell r="H251"/>
          <cell r="I251"/>
          <cell r="J251"/>
          <cell r="K251"/>
          <cell r="L251"/>
          <cell r="M251"/>
          <cell r="N251"/>
          <cell r="O251"/>
          <cell r="P251"/>
          <cell r="Q251"/>
          <cell r="R251">
            <v>0</v>
          </cell>
        </row>
        <row r="252">
          <cell r="C252">
            <v>0</v>
          </cell>
          <cell r="D252"/>
          <cell r="E252"/>
          <cell r="F252"/>
          <cell r="G252"/>
          <cell r="H252"/>
          <cell r="I252"/>
          <cell r="J252"/>
          <cell r="K252"/>
          <cell r="L252"/>
          <cell r="M252"/>
          <cell r="N252"/>
          <cell r="O252"/>
          <cell r="P252"/>
          <cell r="Q252"/>
          <cell r="R252">
            <v>0</v>
          </cell>
        </row>
        <row r="253">
          <cell r="C253">
            <v>0</v>
          </cell>
          <cell r="D253"/>
          <cell r="E253"/>
          <cell r="F253"/>
          <cell r="G253"/>
          <cell r="H253"/>
          <cell r="I253"/>
          <cell r="J253"/>
          <cell r="K253"/>
          <cell r="L253"/>
          <cell r="M253"/>
          <cell r="N253"/>
          <cell r="O253"/>
          <cell r="P253"/>
          <cell r="Q253"/>
          <cell r="R253">
            <v>0</v>
          </cell>
        </row>
        <row r="254">
          <cell r="C254">
            <v>0</v>
          </cell>
          <cell r="D254"/>
          <cell r="E254"/>
          <cell r="F254"/>
          <cell r="G254"/>
          <cell r="H254"/>
          <cell r="I254"/>
          <cell r="J254"/>
          <cell r="K254"/>
          <cell r="L254"/>
          <cell r="M254"/>
          <cell r="N254"/>
          <cell r="O254"/>
          <cell r="P254"/>
          <cell r="Q254"/>
          <cell r="R254">
            <v>0</v>
          </cell>
        </row>
        <row r="255">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row>
        <row r="256">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row>
        <row r="257">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row>
        <row r="258">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row>
        <row r="259">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row>
        <row r="260">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row>
        <row r="261">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row>
        <row r="262">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row>
        <row r="263">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row>
        <row r="264">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row>
        <row r="265">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row>
        <row r="266">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row>
        <row r="267">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row>
        <row r="268">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row>
        <row r="269">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row>
        <row r="270">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row>
        <row r="271">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row>
        <row r="274">
          <cell r="D274">
            <v>1984</v>
          </cell>
          <cell r="E274">
            <v>1985</v>
          </cell>
          <cell r="F274">
            <v>1986</v>
          </cell>
          <cell r="G274">
            <v>1987</v>
          </cell>
          <cell r="H274">
            <v>1988</v>
          </cell>
          <cell r="I274">
            <v>1989</v>
          </cell>
          <cell r="J274">
            <v>1990</v>
          </cell>
          <cell r="K274">
            <v>1991</v>
          </cell>
          <cell r="L274">
            <v>1992</v>
          </cell>
          <cell r="M274">
            <v>1993</v>
          </cell>
          <cell r="N274">
            <v>1994</v>
          </cell>
          <cell r="O274">
            <v>1995</v>
          </cell>
          <cell r="P274">
            <v>1996</v>
          </cell>
          <cell r="Q274">
            <v>1997</v>
          </cell>
          <cell r="R274">
            <v>1998</v>
          </cell>
        </row>
        <row r="275">
          <cell r="C275" t="str">
            <v>Phase II Findings</v>
          </cell>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cell r="R275">
            <v>-120.87149749999782</v>
          </cell>
        </row>
        <row r="276">
          <cell r="C276" t="str">
            <v xml:space="preserve">As Filed QRE </v>
          </cell>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cell r="R276" t="e">
            <v>#REF!</v>
          </cell>
        </row>
        <row r="277">
          <cell r="C277">
            <v>0</v>
          </cell>
          <cell r="D277"/>
          <cell r="E277"/>
          <cell r="F277"/>
          <cell r="G277"/>
          <cell r="H277"/>
          <cell r="I277"/>
          <cell r="J277"/>
          <cell r="K277"/>
          <cell r="L277"/>
          <cell r="M277"/>
          <cell r="N277"/>
          <cell r="O277"/>
          <cell r="P277"/>
          <cell r="Q277"/>
          <cell r="R277">
            <v>0</v>
          </cell>
        </row>
        <row r="278">
          <cell r="C278">
            <v>0</v>
          </cell>
          <cell r="D278"/>
          <cell r="E278"/>
          <cell r="F278"/>
          <cell r="G278"/>
          <cell r="H278"/>
          <cell r="I278"/>
          <cell r="J278"/>
          <cell r="K278"/>
          <cell r="L278"/>
          <cell r="M278"/>
          <cell r="N278"/>
          <cell r="O278"/>
          <cell r="P278"/>
          <cell r="Q278"/>
          <cell r="R278">
            <v>0</v>
          </cell>
        </row>
        <row r="279">
          <cell r="C279">
            <v>0</v>
          </cell>
          <cell r="D279"/>
          <cell r="E279"/>
          <cell r="F279"/>
          <cell r="G279"/>
          <cell r="H279"/>
          <cell r="I279"/>
          <cell r="J279"/>
          <cell r="K279"/>
          <cell r="L279"/>
          <cell r="M279"/>
          <cell r="N279"/>
          <cell r="O279"/>
          <cell r="P279"/>
          <cell r="Q279"/>
          <cell r="R279">
            <v>0</v>
          </cell>
        </row>
        <row r="280">
          <cell r="C280">
            <v>0</v>
          </cell>
          <cell r="D280"/>
          <cell r="E280"/>
          <cell r="F280"/>
          <cell r="G280"/>
          <cell r="H280"/>
          <cell r="I280"/>
          <cell r="J280"/>
          <cell r="K280"/>
          <cell r="L280"/>
          <cell r="M280"/>
          <cell r="N280"/>
          <cell r="O280"/>
          <cell r="P280"/>
          <cell r="Q280"/>
          <cell r="R280">
            <v>0</v>
          </cell>
        </row>
        <row r="281">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row>
        <row r="282">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row>
        <row r="283">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row>
        <row r="284">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row>
        <row r="285">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row>
        <row r="286">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row>
        <row r="287">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row>
        <row r="288">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row>
        <row r="289">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row>
        <row r="290">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row>
        <row r="291">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row>
        <row r="292">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row>
        <row r="293">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row>
        <row r="294">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row>
        <row r="295">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row>
        <row r="296">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row>
        <row r="297">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row>
        <row r="300">
          <cell r="D300">
            <v>1984</v>
          </cell>
          <cell r="E300">
            <v>1985</v>
          </cell>
          <cell r="F300">
            <v>1986</v>
          </cell>
          <cell r="G300">
            <v>1987</v>
          </cell>
          <cell r="H300">
            <v>1988</v>
          </cell>
          <cell r="I300">
            <v>1989</v>
          </cell>
          <cell r="J300">
            <v>1990</v>
          </cell>
          <cell r="K300">
            <v>1991</v>
          </cell>
          <cell r="L300">
            <v>1992</v>
          </cell>
          <cell r="M300">
            <v>1993</v>
          </cell>
          <cell r="N300">
            <v>1994</v>
          </cell>
          <cell r="O300">
            <v>1995</v>
          </cell>
          <cell r="P300">
            <v>1996</v>
          </cell>
          <cell r="Q300">
            <v>1997</v>
          </cell>
          <cell r="R300">
            <v>1998</v>
          </cell>
        </row>
        <row r="301">
          <cell r="C301" t="str">
            <v>Phase II Findings</v>
          </cell>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C302" t="str">
            <v xml:space="preserve">As Filed QRE </v>
          </cell>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07">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row>
        <row r="308">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row>
        <row r="309">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row>
        <row r="310">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row>
        <row r="311">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row>
        <row r="312">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row>
        <row r="313">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row>
        <row r="314">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row>
        <row r="315">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row>
        <row r="316">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row>
        <row r="317">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row>
        <row r="318">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row>
        <row r="319">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row>
        <row r="320">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row>
        <row r="321">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row>
        <row r="322">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row>
        <row r="323">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row>
        <row r="327">
          <cell r="D327" t="str">
            <v>Gross</v>
          </cell>
          <cell r="E327" t="str">
            <v>Reduced</v>
          </cell>
        </row>
        <row r="328">
          <cell r="C328" t="str">
            <v>1987</v>
          </cell>
          <cell r="D328" t="e">
            <v>#REF!</v>
          </cell>
          <cell r="E328" t="e">
            <v>#REF!</v>
          </cell>
        </row>
        <row r="329">
          <cell r="C329" t="str">
            <v>1988</v>
          </cell>
          <cell r="D329" t="e">
            <v>#REF!</v>
          </cell>
          <cell r="E329" t="e">
            <v>#REF!</v>
          </cell>
        </row>
        <row r="330">
          <cell r="C330" t="str">
            <v>1989</v>
          </cell>
          <cell r="D330" t="e">
            <v>#REF!</v>
          </cell>
          <cell r="E330" t="e">
            <v>#REF!</v>
          </cell>
        </row>
        <row r="331">
          <cell r="C331" t="str">
            <v>1990</v>
          </cell>
          <cell r="D331" t="e">
            <v>#REF!</v>
          </cell>
          <cell r="E331" t="e">
            <v>#REF!</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row r="372">
          <cell r="E372">
            <v>-0.25</v>
          </cell>
          <cell r="F372">
            <v>-0.2</v>
          </cell>
          <cell r="G372">
            <v>-0.15</v>
          </cell>
          <cell r="H372">
            <v>-0.1</v>
          </cell>
          <cell r="I372">
            <v>-0.05</v>
          </cell>
          <cell r="J372">
            <v>0</v>
          </cell>
          <cell r="K372">
            <v>0.05</v>
          </cell>
          <cell r="L372">
            <v>0.1</v>
          </cell>
          <cell r="M372">
            <v>0.15</v>
          </cell>
          <cell r="N372">
            <v>0.2</v>
          </cell>
          <cell r="O372">
            <v>0.25</v>
          </cell>
        </row>
        <row r="373">
          <cell r="D373" t="str">
            <v>All QREs</v>
          </cell>
          <cell r="E373">
            <v>11922.04169</v>
          </cell>
          <cell r="F373">
            <v>12694.779039999999</v>
          </cell>
          <cell r="G373">
            <v>13456.63305</v>
          </cell>
          <cell r="H373">
            <v>14229.37039</v>
          </cell>
          <cell r="I373">
            <v>14996.09304</v>
          </cell>
          <cell r="J373">
            <v>15763.96175</v>
          </cell>
          <cell r="K373">
            <v>16653.546259999999</v>
          </cell>
          <cell r="L373">
            <v>18240.241770000001</v>
          </cell>
          <cell r="M373">
            <v>19826.937280000002</v>
          </cell>
          <cell r="N373">
            <v>21376.616959999999</v>
          </cell>
          <cell r="O373">
            <v>22870.053800000002</v>
          </cell>
        </row>
        <row r="374">
          <cell r="D374" t="str">
            <v>Base Year QREs</v>
          </cell>
          <cell r="E374">
            <v>19227.246629999998</v>
          </cell>
          <cell r="F374">
            <v>18774.650579999998</v>
          </cell>
          <cell r="G374">
            <v>18140.893010000003</v>
          </cell>
          <cell r="H374">
            <v>17402.761409999999</v>
          </cell>
          <cell r="I374">
            <v>16582.788550000001</v>
          </cell>
          <cell r="J374">
            <v>15763.96175</v>
          </cell>
          <cell r="K374">
            <v>15066.85075</v>
          </cell>
          <cell r="L374">
            <v>15066.85075</v>
          </cell>
          <cell r="M374">
            <v>15066.85075</v>
          </cell>
          <cell r="N374">
            <v>15066.85075</v>
          </cell>
          <cell r="O374">
            <v>15066.85075</v>
          </cell>
        </row>
        <row r="375">
          <cell r="D375" t="str">
            <v>Cur. Year QREs</v>
          </cell>
          <cell r="E375">
            <v>7727.8069100000002</v>
          </cell>
          <cell r="F375">
            <v>9417.1797200000001</v>
          </cell>
          <cell r="G375">
            <v>11003.87523</v>
          </cell>
          <cell r="H375">
            <v>12590.570740000001</v>
          </cell>
          <cell r="I375">
            <v>14177.266250000001</v>
          </cell>
          <cell r="J375">
            <v>15763.96175</v>
          </cell>
          <cell r="K375">
            <v>17350.65726</v>
          </cell>
          <cell r="L375">
            <v>18937.352770000001</v>
          </cell>
          <cell r="M375">
            <v>20478.36635</v>
          </cell>
          <cell r="N375">
            <v>21960.539430000001</v>
          </cell>
          <cell r="O375">
            <v>23371.872800000001</v>
          </cell>
        </row>
      </sheetData>
      <sheetData sheetId="12" refreshError="1">
        <row r="8">
          <cell r="B8">
            <v>0</v>
          </cell>
        </row>
        <row r="9">
          <cell r="B9">
            <v>0</v>
          </cell>
          <cell r="E9">
            <v>11087</v>
          </cell>
          <cell r="F9">
            <v>11087</v>
          </cell>
          <cell r="I9">
            <v>50015</v>
          </cell>
          <cell r="J9">
            <v>50015</v>
          </cell>
          <cell r="M9">
            <v>323590</v>
          </cell>
          <cell r="N9">
            <v>323590</v>
          </cell>
          <cell r="Q9">
            <v>899647</v>
          </cell>
          <cell r="R9">
            <v>899647</v>
          </cell>
          <cell r="U9">
            <v>2067727</v>
          </cell>
          <cell r="V9">
            <v>2067727</v>
          </cell>
          <cell r="W9">
            <v>0</v>
          </cell>
          <cell r="X9">
            <v>0</v>
          </cell>
          <cell r="Y9">
            <v>3352066</v>
          </cell>
          <cell r="Z9">
            <v>3352066</v>
          </cell>
          <cell r="AA9">
            <v>0</v>
          </cell>
          <cell r="AB9">
            <v>1</v>
          </cell>
          <cell r="AD9">
            <v>2741619</v>
          </cell>
          <cell r="AE9">
            <v>2741619</v>
          </cell>
          <cell r="AF9">
            <v>1</v>
          </cell>
          <cell r="AH9">
            <v>2364968.878</v>
          </cell>
          <cell r="AI9">
            <v>2299558.0019999999</v>
          </cell>
          <cell r="AJ9">
            <v>1</v>
          </cell>
          <cell r="AL9">
            <v>3426032.9020000002</v>
          </cell>
          <cell r="AM9">
            <v>3542463.7879999997</v>
          </cell>
          <cell r="AN9">
            <v>1</v>
          </cell>
          <cell r="AP9">
            <v>4621040.9079999998</v>
          </cell>
          <cell r="AQ9">
            <v>5126210.5599999996</v>
          </cell>
          <cell r="AR9">
            <v>1</v>
          </cell>
          <cell r="AT9">
            <v>7353704.7200000007</v>
          </cell>
          <cell r="AU9">
            <v>7134127.5369999995</v>
          </cell>
          <cell r="AV9">
            <v>1</v>
          </cell>
          <cell r="AX9">
            <v>9134388.2870000005</v>
          </cell>
          <cell r="AY9">
            <v>9257454.4570000004</v>
          </cell>
          <cell r="AZ9">
            <v>1</v>
          </cell>
          <cell r="BB9">
            <v>17761685.096699994</v>
          </cell>
          <cell r="BC9">
            <v>17917881</v>
          </cell>
          <cell r="BF9">
            <v>29422280.493699975</v>
          </cell>
          <cell r="BG9">
            <v>29938649</v>
          </cell>
          <cell r="BJ9">
            <v>50557924.736599997</v>
          </cell>
          <cell r="BK9">
            <v>50930323</v>
          </cell>
          <cell r="BN9">
            <v>49233100.005600043</v>
          </cell>
          <cell r="BO9">
            <v>49405882</v>
          </cell>
          <cell r="BP9">
            <v>7</v>
          </cell>
          <cell r="BQ9">
            <v>0</v>
          </cell>
          <cell r="BR9">
            <v>176616745.02760002</v>
          </cell>
          <cell r="BS9">
            <v>178294168.34399998</v>
          </cell>
          <cell r="BT9">
            <v>1677423.3163999617</v>
          </cell>
        </row>
        <row r="10">
          <cell r="B10">
            <v>0</v>
          </cell>
          <cell r="E10">
            <v>5472</v>
          </cell>
          <cell r="F10">
            <v>5472</v>
          </cell>
          <cell r="I10">
            <v>12863</v>
          </cell>
          <cell r="J10">
            <v>12863</v>
          </cell>
          <cell r="M10">
            <v>125054</v>
          </cell>
          <cell r="N10">
            <v>125054</v>
          </cell>
          <cell r="Q10">
            <v>256771</v>
          </cell>
          <cell r="R10">
            <v>256771</v>
          </cell>
          <cell r="U10">
            <v>535563</v>
          </cell>
          <cell r="V10">
            <v>535563</v>
          </cell>
          <cell r="W10">
            <v>0</v>
          </cell>
          <cell r="X10">
            <v>0</v>
          </cell>
          <cell r="Y10">
            <v>935723</v>
          </cell>
          <cell r="Z10">
            <v>935723</v>
          </cell>
          <cell r="AA10">
            <v>0</v>
          </cell>
          <cell r="AD10">
            <v>808521</v>
          </cell>
          <cell r="AE10">
            <v>808521</v>
          </cell>
          <cell r="AH10">
            <v>714239</v>
          </cell>
          <cell r="AI10">
            <v>710184</v>
          </cell>
          <cell r="AL10">
            <v>1397172</v>
          </cell>
          <cell r="AM10">
            <v>1384519</v>
          </cell>
          <cell r="AP10">
            <v>1683615</v>
          </cell>
          <cell r="AQ10">
            <v>1667156</v>
          </cell>
          <cell r="AT10">
            <v>2726531</v>
          </cell>
          <cell r="AU10">
            <v>2705568</v>
          </cell>
          <cell r="AX10">
            <v>7723880</v>
          </cell>
          <cell r="AY10">
            <v>7703244</v>
          </cell>
          <cell r="BB10">
            <v>24610983</v>
          </cell>
          <cell r="BC10">
            <v>13677482.189999999</v>
          </cell>
          <cell r="BF10">
            <v>2232470.7999999998</v>
          </cell>
          <cell r="BG10">
            <v>2205524.4</v>
          </cell>
          <cell r="BJ10">
            <v>8856932.6999999993</v>
          </cell>
          <cell r="BK10">
            <v>6259486.3000000007</v>
          </cell>
          <cell r="BN10">
            <v>13919145</v>
          </cell>
          <cell r="BO10">
            <v>7163698.8000000007</v>
          </cell>
          <cell r="BP10">
            <v>0</v>
          </cell>
          <cell r="BQ10">
            <v>0</v>
          </cell>
          <cell r="BR10">
            <v>64673489.5</v>
          </cell>
          <cell r="BS10">
            <v>44285383.689999998</v>
          </cell>
          <cell r="BT10">
            <v>-20388105.810000002</v>
          </cell>
        </row>
        <row r="11">
          <cell r="B11">
            <v>0</v>
          </cell>
          <cell r="E11">
            <v>3568</v>
          </cell>
          <cell r="F11">
            <v>3568</v>
          </cell>
          <cell r="I11">
            <v>260</v>
          </cell>
          <cell r="J11">
            <v>260</v>
          </cell>
          <cell r="M11">
            <v>51757</v>
          </cell>
          <cell r="N11">
            <v>51757</v>
          </cell>
          <cell r="Q11">
            <v>172998</v>
          </cell>
          <cell r="R11">
            <v>172998</v>
          </cell>
          <cell r="U11">
            <v>770702</v>
          </cell>
          <cell r="V11">
            <v>770702</v>
          </cell>
          <cell r="W11">
            <v>0</v>
          </cell>
          <cell r="X11">
            <v>0</v>
          </cell>
          <cell r="Y11">
            <v>999285</v>
          </cell>
          <cell r="Z11">
            <v>999285</v>
          </cell>
          <cell r="AA11">
            <v>0</v>
          </cell>
          <cell r="AD11">
            <v>331819</v>
          </cell>
          <cell r="AE11">
            <v>331819</v>
          </cell>
          <cell r="AH11">
            <v>363805.65</v>
          </cell>
          <cell r="AI11">
            <v>444501.85</v>
          </cell>
          <cell r="AL11">
            <v>464111.05</v>
          </cell>
          <cell r="AM11">
            <v>642759</v>
          </cell>
          <cell r="AP11">
            <v>759462.6</v>
          </cell>
          <cell r="AQ11">
            <v>1134479.4500000002</v>
          </cell>
          <cell r="AT11">
            <v>1383510.05</v>
          </cell>
          <cell r="AU11">
            <v>1773835.05</v>
          </cell>
          <cell r="AX11">
            <v>2427295</v>
          </cell>
          <cell r="AY11">
            <v>2746436.55</v>
          </cell>
          <cell r="BB11">
            <v>5976756.6377999987</v>
          </cell>
          <cell r="BC11">
            <v>4339757.7677999996</v>
          </cell>
          <cell r="BF11">
            <v>6597332.0587947778</v>
          </cell>
          <cell r="BG11">
            <v>-6665215.1612052238</v>
          </cell>
          <cell r="BJ11">
            <v>11089853.157499999</v>
          </cell>
          <cell r="BK11">
            <v>967538.2274999998</v>
          </cell>
          <cell r="BN11">
            <v>10010021.612500001</v>
          </cell>
          <cell r="BO11">
            <v>-120871.49749999781</v>
          </cell>
          <cell r="BP11">
            <v>0</v>
          </cell>
          <cell r="BQ11">
            <v>0</v>
          </cell>
          <cell r="BR11">
            <v>39403966.816594779</v>
          </cell>
          <cell r="BS11">
            <v>5595040.2365947785</v>
          </cell>
          <cell r="BT11">
            <v>-33808926.579999998</v>
          </cell>
        </row>
        <row r="12">
          <cell r="B12">
            <v>0</v>
          </cell>
          <cell r="W12">
            <v>0</v>
          </cell>
          <cell r="X12">
            <v>0</v>
          </cell>
          <cell r="Y12">
            <v>0</v>
          </cell>
          <cell r="Z12">
            <v>0</v>
          </cell>
          <cell r="AA12">
            <v>0</v>
          </cell>
          <cell r="BP12">
            <v>0</v>
          </cell>
          <cell r="BQ12">
            <v>0</v>
          </cell>
          <cell r="BR12">
            <v>0</v>
          </cell>
          <cell r="BS12">
            <v>0</v>
          </cell>
          <cell r="BT12">
            <v>0</v>
          </cell>
        </row>
        <row r="13">
          <cell r="B13">
            <v>0</v>
          </cell>
          <cell r="C13">
            <v>0</v>
          </cell>
          <cell r="D13">
            <v>0</v>
          </cell>
          <cell r="E13">
            <v>20127</v>
          </cell>
          <cell r="F13">
            <v>20127</v>
          </cell>
          <cell r="G13">
            <v>0</v>
          </cell>
          <cell r="H13">
            <v>0</v>
          </cell>
          <cell r="I13">
            <v>63138</v>
          </cell>
          <cell r="J13">
            <v>63138</v>
          </cell>
          <cell r="K13">
            <v>0</v>
          </cell>
          <cell r="L13">
            <v>0</v>
          </cell>
          <cell r="M13">
            <v>500401</v>
          </cell>
          <cell r="N13">
            <v>500401</v>
          </cell>
          <cell r="O13">
            <v>0</v>
          </cell>
          <cell r="P13">
            <v>0</v>
          </cell>
          <cell r="Q13">
            <v>1329416</v>
          </cell>
          <cell r="R13">
            <v>1329416</v>
          </cell>
          <cell r="S13">
            <v>0</v>
          </cell>
          <cell r="T13">
            <v>0</v>
          </cell>
          <cell r="U13">
            <v>3373992</v>
          </cell>
          <cell r="V13">
            <v>3373992</v>
          </cell>
          <cell r="W13">
            <v>0</v>
          </cell>
          <cell r="X13">
            <v>0</v>
          </cell>
          <cell r="Y13">
            <v>5287074</v>
          </cell>
          <cell r="Z13">
            <v>5287074</v>
          </cell>
          <cell r="AA13">
            <v>0</v>
          </cell>
          <cell r="AB13">
            <v>1</v>
          </cell>
          <cell r="AC13">
            <v>0</v>
          </cell>
          <cell r="AD13">
            <v>3881959</v>
          </cell>
          <cell r="AE13">
            <v>3881959</v>
          </cell>
          <cell r="AF13">
            <v>1</v>
          </cell>
          <cell r="AG13">
            <v>0</v>
          </cell>
          <cell r="AH13">
            <v>3443013.5279999999</v>
          </cell>
          <cell r="AI13">
            <v>3454243.852</v>
          </cell>
          <cell r="AJ13">
            <v>1</v>
          </cell>
          <cell r="AK13">
            <v>0</v>
          </cell>
          <cell r="AL13">
            <v>5287315.9520000005</v>
          </cell>
          <cell r="AM13">
            <v>5569741.7879999997</v>
          </cell>
          <cell r="AN13">
            <v>1</v>
          </cell>
          <cell r="AO13">
            <v>0</v>
          </cell>
          <cell r="AP13">
            <v>7064118.5079999994</v>
          </cell>
          <cell r="AQ13">
            <v>7927846.0099999998</v>
          </cell>
          <cell r="AR13">
            <v>1</v>
          </cell>
          <cell r="AS13">
            <v>0</v>
          </cell>
          <cell r="AT13">
            <v>11463745.770000001</v>
          </cell>
          <cell r="AU13">
            <v>11613530.587000001</v>
          </cell>
          <cell r="AV13">
            <v>1</v>
          </cell>
          <cell r="AW13">
            <v>0</v>
          </cell>
          <cell r="AX13">
            <v>19285563.287</v>
          </cell>
          <cell r="AY13">
            <v>19707135.007000003</v>
          </cell>
          <cell r="AZ13">
            <v>1</v>
          </cell>
          <cell r="BA13">
            <v>0</v>
          </cell>
          <cell r="BB13">
            <v>48349424.734499998</v>
          </cell>
          <cell r="BC13">
            <v>35935120.957800001</v>
          </cell>
          <cell r="BD13">
            <v>0</v>
          </cell>
          <cell r="BE13">
            <v>0</v>
          </cell>
          <cell r="BF13">
            <v>38252083.352494754</v>
          </cell>
          <cell r="BG13">
            <v>25478958.238794774</v>
          </cell>
          <cell r="BH13">
            <v>0</v>
          </cell>
          <cell r="BI13">
            <v>0</v>
          </cell>
          <cell r="BJ13">
            <v>70504710.594099998</v>
          </cell>
          <cell r="BK13">
            <v>58157347.527499996</v>
          </cell>
          <cell r="BL13">
            <v>0</v>
          </cell>
          <cell r="BM13">
            <v>0</v>
          </cell>
          <cell r="BN13">
            <v>73162266.618100047</v>
          </cell>
          <cell r="BO13">
            <v>56448709.302500002</v>
          </cell>
          <cell r="BP13">
            <v>7</v>
          </cell>
          <cell r="BQ13">
            <v>0</v>
          </cell>
          <cell r="BR13">
            <v>280694201.34419477</v>
          </cell>
          <cell r="BS13">
            <v>228174592.27059475</v>
          </cell>
          <cell r="BT13">
            <v>-52519609.073600039</v>
          </cell>
        </row>
        <row r="14">
          <cell r="B14">
            <v>0</v>
          </cell>
        </row>
        <row r="15">
          <cell r="B15" t="e">
            <v>#REF!</v>
          </cell>
        </row>
        <row r="16">
          <cell r="B16" t="e">
            <v>#REF!</v>
          </cell>
          <cell r="E16">
            <v>11087</v>
          </cell>
          <cell r="F16" t="e">
            <v>#REF!</v>
          </cell>
          <cell r="I16">
            <v>50015</v>
          </cell>
          <cell r="J16" t="e">
            <v>#REF!</v>
          </cell>
          <cell r="M16">
            <v>323590</v>
          </cell>
          <cell r="N16" t="e">
            <v>#REF!</v>
          </cell>
          <cell r="Q16">
            <v>899647</v>
          </cell>
          <cell r="R16" t="e">
            <v>#REF!</v>
          </cell>
          <cell r="U16">
            <v>2067727</v>
          </cell>
          <cell r="V16" t="e">
            <v>#REF!</v>
          </cell>
          <cell r="W16">
            <v>0</v>
          </cell>
          <cell r="X16">
            <v>0</v>
          </cell>
          <cell r="Y16">
            <v>3352066</v>
          </cell>
          <cell r="Z16" t="e">
            <v>#REF!</v>
          </cell>
          <cell r="AA16" t="e">
            <v>#REF!</v>
          </cell>
          <cell r="AD16">
            <v>2741619</v>
          </cell>
          <cell r="AE16" t="e">
            <v>#REF!</v>
          </cell>
          <cell r="AH16">
            <v>2809588</v>
          </cell>
          <cell r="AI16" t="e">
            <v>#REF!</v>
          </cell>
          <cell r="AL16">
            <v>4377397</v>
          </cell>
          <cell r="AM16" t="e">
            <v>#REF!</v>
          </cell>
          <cell r="AP16">
            <v>4698444</v>
          </cell>
          <cell r="AQ16" t="e">
            <v>#REF!</v>
          </cell>
          <cell r="AT16">
            <v>4319648</v>
          </cell>
          <cell r="AU16" t="e">
            <v>#REF!</v>
          </cell>
          <cell r="AX16">
            <v>5302315</v>
          </cell>
          <cell r="AY16" t="e">
            <v>#REF!</v>
          </cell>
          <cell r="BB16">
            <v>9586719</v>
          </cell>
          <cell r="BC16" t="e">
            <v>#REF!</v>
          </cell>
          <cell r="BF16">
            <v>13854048</v>
          </cell>
          <cell r="BG16" t="e">
            <v>#REF!</v>
          </cell>
          <cell r="BJ16">
            <v>33436790</v>
          </cell>
          <cell r="BK16" t="e">
            <v>#REF!</v>
          </cell>
          <cell r="BN16">
            <v>51732983</v>
          </cell>
          <cell r="BO16" t="e">
            <v>#REF!</v>
          </cell>
          <cell r="BP16">
            <v>0</v>
          </cell>
          <cell r="BQ16">
            <v>0</v>
          </cell>
          <cell r="BR16">
            <v>132859551</v>
          </cell>
          <cell r="BS16" t="e">
            <v>#REF!</v>
          </cell>
          <cell r="BT16" t="e">
            <v>#REF!</v>
          </cell>
        </row>
        <row r="17">
          <cell r="B17" t="e">
            <v>#REF!</v>
          </cell>
          <cell r="E17">
            <v>5472</v>
          </cell>
          <cell r="F17" t="e">
            <v>#REF!</v>
          </cell>
          <cell r="I17">
            <v>12863</v>
          </cell>
          <cell r="J17" t="e">
            <v>#REF!</v>
          </cell>
          <cell r="M17">
            <v>125054</v>
          </cell>
          <cell r="N17" t="e">
            <v>#REF!</v>
          </cell>
          <cell r="Q17">
            <v>256771</v>
          </cell>
          <cell r="R17" t="e">
            <v>#REF!</v>
          </cell>
          <cell r="U17">
            <v>535563</v>
          </cell>
          <cell r="V17" t="e">
            <v>#REF!</v>
          </cell>
          <cell r="W17">
            <v>0</v>
          </cell>
          <cell r="X17">
            <v>0</v>
          </cell>
          <cell r="Y17">
            <v>935723</v>
          </cell>
          <cell r="Z17" t="e">
            <v>#REF!</v>
          </cell>
          <cell r="AA17" t="e">
            <v>#REF!</v>
          </cell>
          <cell r="AD17">
            <v>808521</v>
          </cell>
          <cell r="AE17" t="e">
            <v>#REF!</v>
          </cell>
          <cell r="AH17">
            <v>827290</v>
          </cell>
          <cell r="AI17" t="e">
            <v>#REF!</v>
          </cell>
          <cell r="AL17">
            <v>1405466</v>
          </cell>
          <cell r="AM17" t="e">
            <v>#REF!</v>
          </cell>
          <cell r="AP17">
            <v>1631124</v>
          </cell>
          <cell r="AQ17" t="e">
            <v>#REF!</v>
          </cell>
          <cell r="AT17">
            <v>1155473</v>
          </cell>
          <cell r="AU17" t="e">
            <v>#REF!</v>
          </cell>
          <cell r="AX17">
            <v>1311723</v>
          </cell>
          <cell r="AY17" t="e">
            <v>#REF!</v>
          </cell>
          <cell r="BB17">
            <v>1387634</v>
          </cell>
          <cell r="BC17" t="e">
            <v>#REF!</v>
          </cell>
          <cell r="BF17">
            <v>3296508</v>
          </cell>
          <cell r="BG17" t="e">
            <v>#REF!</v>
          </cell>
          <cell r="BJ17">
            <v>6844107</v>
          </cell>
          <cell r="BK17" t="e">
            <v>#REF!</v>
          </cell>
          <cell r="BN17">
            <v>6280173</v>
          </cell>
          <cell r="BO17" t="e">
            <v>#REF!</v>
          </cell>
          <cell r="BP17">
            <v>0</v>
          </cell>
          <cell r="BQ17">
            <v>0</v>
          </cell>
          <cell r="BR17">
            <v>24948019</v>
          </cell>
          <cell r="BS17" t="e">
            <v>#REF!</v>
          </cell>
          <cell r="BT17" t="e">
            <v>#REF!</v>
          </cell>
        </row>
        <row r="18">
          <cell r="B18" t="e">
            <v>#REF!</v>
          </cell>
          <cell r="E18">
            <v>3568</v>
          </cell>
          <cell r="F18" t="e">
            <v>#REF!</v>
          </cell>
          <cell r="I18">
            <v>260</v>
          </cell>
          <cell r="J18" t="e">
            <v>#REF!</v>
          </cell>
          <cell r="M18">
            <v>51757</v>
          </cell>
          <cell r="N18" t="e">
            <v>#REF!</v>
          </cell>
          <cell r="Q18">
            <v>172998</v>
          </cell>
          <cell r="R18" t="e">
            <v>#REF!</v>
          </cell>
          <cell r="U18">
            <v>770702</v>
          </cell>
          <cell r="V18" t="e">
            <v>#REF!</v>
          </cell>
          <cell r="W18">
            <v>0</v>
          </cell>
          <cell r="X18">
            <v>0</v>
          </cell>
          <cell r="Y18">
            <v>999285</v>
          </cell>
          <cell r="Z18" t="e">
            <v>#REF!</v>
          </cell>
          <cell r="AA18" t="e">
            <v>#REF!</v>
          </cell>
          <cell r="AD18">
            <v>331819</v>
          </cell>
          <cell r="AE18" t="e">
            <v>#REF!</v>
          </cell>
          <cell r="AH18">
            <v>380220</v>
          </cell>
          <cell r="AI18" t="e">
            <v>#REF!</v>
          </cell>
          <cell r="AL18">
            <v>566408</v>
          </cell>
          <cell r="AM18" t="e">
            <v>#REF!</v>
          </cell>
          <cell r="AP18">
            <v>835546</v>
          </cell>
          <cell r="AQ18" t="e">
            <v>#REF!</v>
          </cell>
          <cell r="AT18">
            <v>1892597</v>
          </cell>
          <cell r="AU18" t="e">
            <v>#REF!</v>
          </cell>
          <cell r="AX18">
            <v>1906287</v>
          </cell>
          <cell r="AY18" t="e">
            <v>#REF!</v>
          </cell>
          <cell r="BB18">
            <v>3583572</v>
          </cell>
          <cell r="BC18" t="e">
            <v>#REF!</v>
          </cell>
          <cell r="BF18">
            <v>8386911</v>
          </cell>
          <cell r="BG18" t="e">
            <v>#REF!</v>
          </cell>
          <cell r="BJ18">
            <v>12021298</v>
          </cell>
          <cell r="BK18" t="e">
            <v>#REF!</v>
          </cell>
          <cell r="BN18">
            <v>13162696</v>
          </cell>
          <cell r="BO18" t="e">
            <v>#REF!</v>
          </cell>
          <cell r="BP18">
            <v>0</v>
          </cell>
          <cell r="BQ18">
            <v>0</v>
          </cell>
          <cell r="BR18">
            <v>43067354</v>
          </cell>
          <cell r="BS18" t="e">
            <v>#REF!</v>
          </cell>
          <cell r="BT18" t="e">
            <v>#REF!</v>
          </cell>
        </row>
        <row r="19">
          <cell r="B19" t="e">
            <v>#REF!</v>
          </cell>
          <cell r="W19">
            <v>0</v>
          </cell>
          <cell r="X19">
            <v>0</v>
          </cell>
          <cell r="Y19">
            <v>0</v>
          </cell>
          <cell r="Z19">
            <v>0</v>
          </cell>
          <cell r="AA19">
            <v>0</v>
          </cell>
          <cell r="BP19">
            <v>0</v>
          </cell>
          <cell r="BQ19">
            <v>0</v>
          </cell>
          <cell r="BR19">
            <v>0</v>
          </cell>
          <cell r="BS19">
            <v>0</v>
          </cell>
          <cell r="BT19">
            <v>0</v>
          </cell>
        </row>
        <row r="20">
          <cell r="B20" t="e">
            <v>#REF!</v>
          </cell>
          <cell r="C20">
            <v>0</v>
          </cell>
          <cell r="D20">
            <v>0</v>
          </cell>
          <cell r="E20">
            <v>20127</v>
          </cell>
          <cell r="F20" t="e">
            <v>#REF!</v>
          </cell>
          <cell r="G20">
            <v>0</v>
          </cell>
          <cell r="H20">
            <v>0</v>
          </cell>
          <cell r="I20">
            <v>63138</v>
          </cell>
          <cell r="J20" t="e">
            <v>#REF!</v>
          </cell>
          <cell r="K20">
            <v>0</v>
          </cell>
          <cell r="L20">
            <v>0</v>
          </cell>
          <cell r="M20">
            <v>500401</v>
          </cell>
          <cell r="N20" t="e">
            <v>#REF!</v>
          </cell>
          <cell r="O20">
            <v>0</v>
          </cell>
          <cell r="P20">
            <v>0</v>
          </cell>
          <cell r="Q20">
            <v>1329416</v>
          </cell>
          <cell r="R20" t="e">
            <v>#REF!</v>
          </cell>
          <cell r="S20">
            <v>0</v>
          </cell>
          <cell r="T20">
            <v>0</v>
          </cell>
          <cell r="U20">
            <v>3373992</v>
          </cell>
          <cell r="V20" t="e">
            <v>#REF!</v>
          </cell>
          <cell r="W20">
            <v>0</v>
          </cell>
          <cell r="X20">
            <v>0</v>
          </cell>
          <cell r="Y20">
            <v>5287074</v>
          </cell>
          <cell r="Z20" t="e">
            <v>#REF!</v>
          </cell>
          <cell r="AA20" t="e">
            <v>#REF!</v>
          </cell>
          <cell r="AB20">
            <v>0</v>
          </cell>
          <cell r="AC20">
            <v>0</v>
          </cell>
          <cell r="AD20">
            <v>3881959</v>
          </cell>
          <cell r="AE20" t="e">
            <v>#REF!</v>
          </cell>
          <cell r="AF20">
            <v>0</v>
          </cell>
          <cell r="AG20">
            <v>0</v>
          </cell>
          <cell r="AH20">
            <v>4017098</v>
          </cell>
          <cell r="AI20" t="e">
            <v>#REF!</v>
          </cell>
          <cell r="AJ20">
            <v>0</v>
          </cell>
          <cell r="AK20">
            <v>0</v>
          </cell>
          <cell r="AL20">
            <v>6349271</v>
          </cell>
          <cell r="AM20" t="e">
            <v>#REF!</v>
          </cell>
          <cell r="AN20">
            <v>0</v>
          </cell>
          <cell r="AO20">
            <v>0</v>
          </cell>
          <cell r="AP20">
            <v>7165114</v>
          </cell>
          <cell r="AQ20" t="e">
            <v>#REF!</v>
          </cell>
          <cell r="AR20">
            <v>0</v>
          </cell>
          <cell r="AS20">
            <v>0</v>
          </cell>
          <cell r="AT20">
            <v>7367718</v>
          </cell>
          <cell r="AU20" t="e">
            <v>#REF!</v>
          </cell>
          <cell r="AV20">
            <v>0</v>
          </cell>
          <cell r="AW20">
            <v>0</v>
          </cell>
          <cell r="AX20">
            <v>8520325</v>
          </cell>
          <cell r="AY20" t="e">
            <v>#REF!</v>
          </cell>
          <cell r="AZ20">
            <v>0</v>
          </cell>
          <cell r="BA20">
            <v>0</v>
          </cell>
          <cell r="BB20">
            <v>14557925</v>
          </cell>
          <cell r="BC20" t="e">
            <v>#REF!</v>
          </cell>
          <cell r="BD20">
            <v>0</v>
          </cell>
          <cell r="BE20">
            <v>0</v>
          </cell>
          <cell r="BF20">
            <v>25537467</v>
          </cell>
          <cell r="BG20" t="e">
            <v>#REF!</v>
          </cell>
          <cell r="BH20">
            <v>0</v>
          </cell>
          <cell r="BI20">
            <v>0</v>
          </cell>
          <cell r="BJ20">
            <v>52302195</v>
          </cell>
          <cell r="BK20" t="e">
            <v>#REF!</v>
          </cell>
          <cell r="BL20">
            <v>0</v>
          </cell>
          <cell r="BM20">
            <v>0</v>
          </cell>
          <cell r="BN20">
            <v>71175852</v>
          </cell>
          <cell r="BO20" t="e">
            <v>#REF!</v>
          </cell>
          <cell r="BP20">
            <v>0</v>
          </cell>
          <cell r="BQ20">
            <v>0</v>
          </cell>
          <cell r="BR20">
            <v>200874924</v>
          </cell>
          <cell r="BS20" t="e">
            <v>#REF!</v>
          </cell>
          <cell r="BT20" t="e">
            <v>#REF!</v>
          </cell>
        </row>
        <row r="21">
          <cell r="B21" t="e">
            <v>#REF!</v>
          </cell>
        </row>
        <row r="22">
          <cell r="B22" t="str">
            <v>||</v>
          </cell>
        </row>
        <row r="23">
          <cell r="B23" t="str">
            <v>||</v>
          </cell>
          <cell r="E23">
            <v>0</v>
          </cell>
          <cell r="F23">
            <v>0</v>
          </cell>
          <cell r="I23">
            <v>0</v>
          </cell>
          <cell r="J23">
            <v>0</v>
          </cell>
          <cell r="M23">
            <v>0</v>
          </cell>
          <cell r="N23">
            <v>0</v>
          </cell>
          <cell r="Q23">
            <v>0</v>
          </cell>
          <cell r="R23">
            <v>0</v>
          </cell>
          <cell r="U23">
            <v>0</v>
          </cell>
          <cell r="V23">
            <v>0</v>
          </cell>
          <cell r="W23">
            <v>0</v>
          </cell>
          <cell r="X23">
            <v>0</v>
          </cell>
          <cell r="Y23">
            <v>0</v>
          </cell>
          <cell r="Z23">
            <v>0</v>
          </cell>
          <cell r="AA23">
            <v>0</v>
          </cell>
          <cell r="AD23">
            <v>0</v>
          </cell>
          <cell r="AE23">
            <v>0</v>
          </cell>
          <cell r="AH23">
            <v>0</v>
          </cell>
          <cell r="AI23">
            <v>0</v>
          </cell>
          <cell r="AL23">
            <v>0</v>
          </cell>
          <cell r="AM23">
            <v>0</v>
          </cell>
          <cell r="AP23">
            <v>0</v>
          </cell>
          <cell r="AQ23">
            <v>0</v>
          </cell>
          <cell r="AT23">
            <v>0</v>
          </cell>
          <cell r="AU23">
            <v>0</v>
          </cell>
          <cell r="AX23">
            <v>0</v>
          </cell>
          <cell r="AY23">
            <v>0</v>
          </cell>
          <cell r="BB23">
            <v>0</v>
          </cell>
          <cell r="BC23">
            <v>0</v>
          </cell>
          <cell r="BF23">
            <v>0</v>
          </cell>
          <cell r="BG23">
            <v>0</v>
          </cell>
          <cell r="BJ23">
            <v>0</v>
          </cell>
          <cell r="BK23">
            <v>0</v>
          </cell>
          <cell r="BN23">
            <v>0</v>
          </cell>
          <cell r="BO23">
            <v>0</v>
          </cell>
          <cell r="BP23">
            <v>0</v>
          </cell>
          <cell r="BQ23">
            <v>0</v>
          </cell>
          <cell r="BR23">
            <v>0</v>
          </cell>
          <cell r="BS23">
            <v>0</v>
          </cell>
          <cell r="BT23">
            <v>0</v>
          </cell>
        </row>
        <row r="24">
          <cell r="B24" t="str">
            <v>||</v>
          </cell>
          <cell r="E24">
            <v>0</v>
          </cell>
          <cell r="F24">
            <v>0</v>
          </cell>
          <cell r="I24">
            <v>0</v>
          </cell>
          <cell r="J24">
            <v>0</v>
          </cell>
          <cell r="M24">
            <v>0</v>
          </cell>
          <cell r="N24">
            <v>0</v>
          </cell>
          <cell r="Q24">
            <v>0</v>
          </cell>
          <cell r="R24">
            <v>0</v>
          </cell>
          <cell r="U24">
            <v>0</v>
          </cell>
          <cell r="V24">
            <v>0</v>
          </cell>
          <cell r="W24">
            <v>0</v>
          </cell>
          <cell r="X24">
            <v>0</v>
          </cell>
          <cell r="Y24">
            <v>0</v>
          </cell>
          <cell r="Z24">
            <v>0</v>
          </cell>
          <cell r="AA24">
            <v>0</v>
          </cell>
          <cell r="AD24">
            <v>0</v>
          </cell>
          <cell r="AE24">
            <v>0</v>
          </cell>
          <cell r="AH24">
            <v>0</v>
          </cell>
          <cell r="AI24">
            <v>0</v>
          </cell>
          <cell r="AL24">
            <v>0</v>
          </cell>
          <cell r="AM24">
            <v>0</v>
          </cell>
          <cell r="AP24">
            <v>0</v>
          </cell>
          <cell r="AQ24">
            <v>0</v>
          </cell>
          <cell r="AT24">
            <v>0</v>
          </cell>
          <cell r="AU24">
            <v>0</v>
          </cell>
          <cell r="AX24">
            <v>0</v>
          </cell>
          <cell r="AY24">
            <v>0</v>
          </cell>
          <cell r="BB24">
            <v>0</v>
          </cell>
          <cell r="BC24">
            <v>0</v>
          </cell>
          <cell r="BF24">
            <v>0</v>
          </cell>
          <cell r="BG24">
            <v>0</v>
          </cell>
          <cell r="BJ24">
            <v>0</v>
          </cell>
          <cell r="BK24">
            <v>0</v>
          </cell>
          <cell r="BN24">
            <v>0</v>
          </cell>
          <cell r="BO24">
            <v>0</v>
          </cell>
          <cell r="BP24">
            <v>0</v>
          </cell>
          <cell r="BQ24">
            <v>0</v>
          </cell>
          <cell r="BR24">
            <v>0</v>
          </cell>
          <cell r="BS24">
            <v>0</v>
          </cell>
          <cell r="BT24">
            <v>0</v>
          </cell>
        </row>
        <row r="25">
          <cell r="B25" t="str">
            <v>||</v>
          </cell>
          <cell r="E25">
            <v>0</v>
          </cell>
          <cell r="F25">
            <v>0</v>
          </cell>
          <cell r="I25">
            <v>0</v>
          </cell>
          <cell r="J25">
            <v>0</v>
          </cell>
          <cell r="M25">
            <v>0</v>
          </cell>
          <cell r="N25">
            <v>0</v>
          </cell>
          <cell r="Q25">
            <v>0</v>
          </cell>
          <cell r="R25">
            <v>0</v>
          </cell>
          <cell r="U25">
            <v>0</v>
          </cell>
          <cell r="V25">
            <v>0</v>
          </cell>
          <cell r="W25">
            <v>0</v>
          </cell>
          <cell r="X25">
            <v>0</v>
          </cell>
          <cell r="Y25">
            <v>0</v>
          </cell>
          <cell r="Z25">
            <v>0</v>
          </cell>
          <cell r="AA25">
            <v>0</v>
          </cell>
          <cell r="AD25">
            <v>0</v>
          </cell>
          <cell r="AE25">
            <v>0</v>
          </cell>
          <cell r="AH25">
            <v>0</v>
          </cell>
          <cell r="AI25">
            <v>0</v>
          </cell>
          <cell r="AL25">
            <v>0</v>
          </cell>
          <cell r="AM25">
            <v>0</v>
          </cell>
          <cell r="AP25">
            <v>0</v>
          </cell>
          <cell r="AQ25">
            <v>0</v>
          </cell>
          <cell r="AT25">
            <v>0</v>
          </cell>
          <cell r="AU25">
            <v>0</v>
          </cell>
          <cell r="AX25">
            <v>0</v>
          </cell>
          <cell r="AY25">
            <v>0</v>
          </cell>
          <cell r="BB25">
            <v>0</v>
          </cell>
          <cell r="BC25">
            <v>0</v>
          </cell>
          <cell r="BF25">
            <v>0</v>
          </cell>
          <cell r="BG25">
            <v>0</v>
          </cell>
          <cell r="BJ25">
            <v>0</v>
          </cell>
          <cell r="BK25">
            <v>0</v>
          </cell>
          <cell r="BN25">
            <v>0</v>
          </cell>
          <cell r="BO25">
            <v>0</v>
          </cell>
          <cell r="BP25">
            <v>0</v>
          </cell>
          <cell r="BQ25">
            <v>0</v>
          </cell>
          <cell r="BR25">
            <v>0</v>
          </cell>
          <cell r="BS25">
            <v>0</v>
          </cell>
          <cell r="BT25">
            <v>0</v>
          </cell>
        </row>
        <row r="26">
          <cell r="B26" t="str">
            <v>||</v>
          </cell>
          <cell r="W26">
            <v>0</v>
          </cell>
          <cell r="X26">
            <v>0</v>
          </cell>
          <cell r="Y26">
            <v>0</v>
          </cell>
          <cell r="Z26">
            <v>0</v>
          </cell>
          <cell r="AA26">
            <v>0</v>
          </cell>
          <cell r="BP26">
            <v>0</v>
          </cell>
          <cell r="BQ26">
            <v>0</v>
          </cell>
          <cell r="BR26">
            <v>0</v>
          </cell>
          <cell r="BS26">
            <v>0</v>
          </cell>
          <cell r="BT26">
            <v>0</v>
          </cell>
        </row>
        <row r="27">
          <cell r="B27" t="str">
            <v>||</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row>
        <row r="28">
          <cell r="B28" t="str">
            <v>||</v>
          </cell>
        </row>
        <row r="29">
          <cell r="B29" t="str">
            <v>||</v>
          </cell>
        </row>
        <row r="30">
          <cell r="B30" t="str">
            <v>||</v>
          </cell>
          <cell r="E30">
            <v>0</v>
          </cell>
          <cell r="F30">
            <v>0</v>
          </cell>
          <cell r="I30">
            <v>0</v>
          </cell>
          <cell r="J30">
            <v>0</v>
          </cell>
          <cell r="M30">
            <v>0</v>
          </cell>
          <cell r="N30">
            <v>0</v>
          </cell>
          <cell r="Q30">
            <v>0</v>
          </cell>
          <cell r="R30">
            <v>0</v>
          </cell>
          <cell r="U30">
            <v>0</v>
          </cell>
          <cell r="V30">
            <v>0</v>
          </cell>
          <cell r="W30">
            <v>0</v>
          </cell>
          <cell r="X30">
            <v>0</v>
          </cell>
          <cell r="Y30">
            <v>0</v>
          </cell>
          <cell r="Z30">
            <v>0</v>
          </cell>
          <cell r="AA30">
            <v>0</v>
          </cell>
          <cell r="AD30">
            <v>0</v>
          </cell>
          <cell r="AE30">
            <v>0</v>
          </cell>
          <cell r="AH30">
            <v>0</v>
          </cell>
          <cell r="AI30">
            <v>0</v>
          </cell>
          <cell r="AL30">
            <v>0</v>
          </cell>
          <cell r="AM30">
            <v>0</v>
          </cell>
          <cell r="AP30">
            <v>0</v>
          </cell>
          <cell r="AQ30">
            <v>0</v>
          </cell>
          <cell r="AT30">
            <v>0</v>
          </cell>
          <cell r="AU30">
            <v>0</v>
          </cell>
          <cell r="AX30">
            <v>0</v>
          </cell>
          <cell r="AY30">
            <v>0</v>
          </cell>
          <cell r="BB30">
            <v>0</v>
          </cell>
          <cell r="BC30">
            <v>0</v>
          </cell>
          <cell r="BF30">
            <v>0</v>
          </cell>
          <cell r="BG30">
            <v>0</v>
          </cell>
          <cell r="BJ30">
            <v>0</v>
          </cell>
          <cell r="BK30">
            <v>0</v>
          </cell>
          <cell r="BN30">
            <v>0</v>
          </cell>
          <cell r="BO30">
            <v>0</v>
          </cell>
          <cell r="BP30">
            <v>0</v>
          </cell>
          <cell r="BQ30">
            <v>0</v>
          </cell>
          <cell r="BR30">
            <v>0</v>
          </cell>
          <cell r="BS30">
            <v>0</v>
          </cell>
          <cell r="BT30">
            <v>0</v>
          </cell>
        </row>
        <row r="31">
          <cell r="B31" t="str">
            <v>||</v>
          </cell>
          <cell r="E31">
            <v>0</v>
          </cell>
          <cell r="F31">
            <v>0</v>
          </cell>
          <cell r="I31">
            <v>0</v>
          </cell>
          <cell r="J31">
            <v>0</v>
          </cell>
          <cell r="M31">
            <v>0</v>
          </cell>
          <cell r="N31">
            <v>0</v>
          </cell>
          <cell r="Q31">
            <v>0</v>
          </cell>
          <cell r="R31">
            <v>0</v>
          </cell>
          <cell r="U31">
            <v>0</v>
          </cell>
          <cell r="V31">
            <v>0</v>
          </cell>
          <cell r="W31">
            <v>0</v>
          </cell>
          <cell r="X31">
            <v>0</v>
          </cell>
          <cell r="Y31">
            <v>0</v>
          </cell>
          <cell r="Z31">
            <v>0</v>
          </cell>
          <cell r="AA31">
            <v>0</v>
          </cell>
          <cell r="AD31">
            <v>0</v>
          </cell>
          <cell r="AE31">
            <v>0</v>
          </cell>
          <cell r="AH31">
            <v>0</v>
          </cell>
          <cell r="AI31">
            <v>0</v>
          </cell>
          <cell r="AL31">
            <v>0</v>
          </cell>
          <cell r="AM31">
            <v>0</v>
          </cell>
          <cell r="AP31">
            <v>0</v>
          </cell>
          <cell r="AQ31">
            <v>0</v>
          </cell>
          <cell r="AT31">
            <v>0</v>
          </cell>
          <cell r="AU31">
            <v>0</v>
          </cell>
          <cell r="AX31">
            <v>0</v>
          </cell>
          <cell r="AY31">
            <v>0</v>
          </cell>
          <cell r="BB31">
            <v>0</v>
          </cell>
          <cell r="BC31">
            <v>0</v>
          </cell>
          <cell r="BF31">
            <v>0</v>
          </cell>
          <cell r="BG31">
            <v>0</v>
          </cell>
          <cell r="BJ31">
            <v>0</v>
          </cell>
          <cell r="BK31">
            <v>0</v>
          </cell>
          <cell r="BN31">
            <v>0</v>
          </cell>
          <cell r="BO31">
            <v>0</v>
          </cell>
          <cell r="BP31">
            <v>0</v>
          </cell>
          <cell r="BQ31">
            <v>0</v>
          </cell>
          <cell r="BR31">
            <v>0</v>
          </cell>
          <cell r="BS31">
            <v>0</v>
          </cell>
          <cell r="BT31">
            <v>0</v>
          </cell>
        </row>
        <row r="32">
          <cell r="B32" t="str">
            <v>||</v>
          </cell>
          <cell r="E32">
            <v>0</v>
          </cell>
          <cell r="F32">
            <v>0</v>
          </cell>
          <cell r="I32">
            <v>0</v>
          </cell>
          <cell r="J32">
            <v>0</v>
          </cell>
          <cell r="M32">
            <v>0</v>
          </cell>
          <cell r="N32">
            <v>0</v>
          </cell>
          <cell r="Q32">
            <v>0</v>
          </cell>
          <cell r="R32">
            <v>0</v>
          </cell>
          <cell r="U32">
            <v>0</v>
          </cell>
          <cell r="V32">
            <v>0</v>
          </cell>
          <cell r="W32">
            <v>0</v>
          </cell>
          <cell r="X32">
            <v>0</v>
          </cell>
          <cell r="Y32">
            <v>0</v>
          </cell>
          <cell r="Z32">
            <v>0</v>
          </cell>
          <cell r="AA32">
            <v>0</v>
          </cell>
          <cell r="AD32">
            <v>0</v>
          </cell>
          <cell r="AE32">
            <v>0</v>
          </cell>
          <cell r="AH32">
            <v>0</v>
          </cell>
          <cell r="AI32">
            <v>0</v>
          </cell>
          <cell r="AL32">
            <v>0</v>
          </cell>
          <cell r="AM32">
            <v>0</v>
          </cell>
          <cell r="AP32">
            <v>0</v>
          </cell>
          <cell r="AQ32">
            <v>0</v>
          </cell>
          <cell r="AT32">
            <v>0</v>
          </cell>
          <cell r="AU32">
            <v>0</v>
          </cell>
          <cell r="AX32">
            <v>0</v>
          </cell>
          <cell r="AY32">
            <v>0</v>
          </cell>
          <cell r="BB32">
            <v>0</v>
          </cell>
          <cell r="BC32">
            <v>0</v>
          </cell>
          <cell r="BF32">
            <v>0</v>
          </cell>
          <cell r="BG32">
            <v>0</v>
          </cell>
          <cell r="BJ32">
            <v>0</v>
          </cell>
          <cell r="BK32">
            <v>0</v>
          </cell>
          <cell r="BN32">
            <v>0</v>
          </cell>
          <cell r="BO32">
            <v>0</v>
          </cell>
          <cell r="BP32">
            <v>0</v>
          </cell>
          <cell r="BQ32">
            <v>0</v>
          </cell>
          <cell r="BR32">
            <v>0</v>
          </cell>
          <cell r="BS32">
            <v>0</v>
          </cell>
          <cell r="BT32">
            <v>0</v>
          </cell>
        </row>
        <row r="33">
          <cell r="B33" t="str">
            <v>||</v>
          </cell>
          <cell r="W33">
            <v>0</v>
          </cell>
          <cell r="X33">
            <v>0</v>
          </cell>
          <cell r="Y33">
            <v>0</v>
          </cell>
          <cell r="Z33">
            <v>0</v>
          </cell>
          <cell r="AA33">
            <v>0</v>
          </cell>
          <cell r="BP33">
            <v>0</v>
          </cell>
          <cell r="BQ33">
            <v>0</v>
          </cell>
          <cell r="BR33">
            <v>0</v>
          </cell>
          <cell r="BS33">
            <v>0</v>
          </cell>
          <cell r="BT33">
            <v>0</v>
          </cell>
        </row>
        <row r="34">
          <cell r="B34" t="str">
            <v>||</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row>
        <row r="35">
          <cell r="B35" t="str">
            <v>||</v>
          </cell>
        </row>
        <row r="36">
          <cell r="B36" t="str">
            <v>||</v>
          </cell>
        </row>
        <row r="37">
          <cell r="B37" t="str">
            <v>||</v>
          </cell>
          <cell r="E37">
            <v>0</v>
          </cell>
          <cell r="F37">
            <v>0</v>
          </cell>
          <cell r="I37">
            <v>0</v>
          </cell>
          <cell r="J37">
            <v>0</v>
          </cell>
          <cell r="M37">
            <v>0</v>
          </cell>
          <cell r="N37">
            <v>0</v>
          </cell>
          <cell r="Q37">
            <v>0</v>
          </cell>
          <cell r="R37">
            <v>0</v>
          </cell>
          <cell r="U37">
            <v>0</v>
          </cell>
          <cell r="V37">
            <v>0</v>
          </cell>
          <cell r="W37">
            <v>0</v>
          </cell>
          <cell r="X37">
            <v>0</v>
          </cell>
          <cell r="Y37">
            <v>0</v>
          </cell>
          <cell r="Z37">
            <v>0</v>
          </cell>
          <cell r="AA37">
            <v>0</v>
          </cell>
          <cell r="AD37">
            <v>0</v>
          </cell>
          <cell r="AE37">
            <v>0</v>
          </cell>
          <cell r="AH37">
            <v>0</v>
          </cell>
          <cell r="AI37">
            <v>0</v>
          </cell>
          <cell r="AL37">
            <v>0</v>
          </cell>
          <cell r="AM37">
            <v>0</v>
          </cell>
          <cell r="AP37">
            <v>0</v>
          </cell>
          <cell r="AQ37">
            <v>0</v>
          </cell>
          <cell r="AT37">
            <v>0</v>
          </cell>
          <cell r="AU37">
            <v>0</v>
          </cell>
          <cell r="AX37">
            <v>0</v>
          </cell>
          <cell r="AY37">
            <v>0</v>
          </cell>
          <cell r="BB37">
            <v>0</v>
          </cell>
          <cell r="BC37">
            <v>0</v>
          </cell>
          <cell r="BF37">
            <v>0</v>
          </cell>
          <cell r="BG37">
            <v>0</v>
          </cell>
          <cell r="BJ37">
            <v>0</v>
          </cell>
          <cell r="BK37">
            <v>0</v>
          </cell>
          <cell r="BN37">
            <v>0</v>
          </cell>
          <cell r="BO37">
            <v>0</v>
          </cell>
          <cell r="BP37">
            <v>0</v>
          </cell>
          <cell r="BQ37">
            <v>0</v>
          </cell>
          <cell r="BR37">
            <v>0</v>
          </cell>
          <cell r="BS37">
            <v>0</v>
          </cell>
          <cell r="BT37">
            <v>0</v>
          </cell>
        </row>
        <row r="38">
          <cell r="B38" t="str">
            <v>||</v>
          </cell>
          <cell r="E38">
            <v>0</v>
          </cell>
          <cell r="F38">
            <v>0</v>
          </cell>
          <cell r="I38">
            <v>0</v>
          </cell>
          <cell r="J38">
            <v>0</v>
          </cell>
          <cell r="M38">
            <v>0</v>
          </cell>
          <cell r="N38">
            <v>0</v>
          </cell>
          <cell r="Q38">
            <v>0</v>
          </cell>
          <cell r="R38">
            <v>0</v>
          </cell>
          <cell r="U38">
            <v>0</v>
          </cell>
          <cell r="V38">
            <v>0</v>
          </cell>
          <cell r="W38">
            <v>0</v>
          </cell>
          <cell r="X38">
            <v>0</v>
          </cell>
          <cell r="Y38">
            <v>0</v>
          </cell>
          <cell r="Z38">
            <v>0</v>
          </cell>
          <cell r="AA38">
            <v>0</v>
          </cell>
          <cell r="AD38">
            <v>0</v>
          </cell>
          <cell r="AE38">
            <v>0</v>
          </cell>
          <cell r="AH38">
            <v>0</v>
          </cell>
          <cell r="AI38">
            <v>0</v>
          </cell>
          <cell r="AL38">
            <v>0</v>
          </cell>
          <cell r="AM38">
            <v>0</v>
          </cell>
          <cell r="AP38">
            <v>0</v>
          </cell>
          <cell r="AQ38">
            <v>0</v>
          </cell>
          <cell r="AT38">
            <v>0</v>
          </cell>
          <cell r="AU38">
            <v>0</v>
          </cell>
          <cell r="AX38">
            <v>0</v>
          </cell>
          <cell r="AY38">
            <v>0</v>
          </cell>
          <cell r="BB38">
            <v>0</v>
          </cell>
          <cell r="BC38">
            <v>0</v>
          </cell>
          <cell r="BF38">
            <v>0</v>
          </cell>
          <cell r="BG38">
            <v>0</v>
          </cell>
          <cell r="BJ38">
            <v>0</v>
          </cell>
          <cell r="BK38">
            <v>0</v>
          </cell>
          <cell r="BN38">
            <v>0</v>
          </cell>
          <cell r="BO38">
            <v>0</v>
          </cell>
          <cell r="BP38">
            <v>0</v>
          </cell>
          <cell r="BQ38">
            <v>0</v>
          </cell>
          <cell r="BR38">
            <v>0</v>
          </cell>
          <cell r="BS38">
            <v>0</v>
          </cell>
          <cell r="BT38">
            <v>0</v>
          </cell>
        </row>
        <row r="39">
          <cell r="B39" t="str">
            <v>||</v>
          </cell>
          <cell r="E39">
            <v>0</v>
          </cell>
          <cell r="F39">
            <v>0</v>
          </cell>
          <cell r="I39">
            <v>0</v>
          </cell>
          <cell r="J39">
            <v>0</v>
          </cell>
          <cell r="M39">
            <v>0</v>
          </cell>
          <cell r="N39">
            <v>0</v>
          </cell>
          <cell r="Q39">
            <v>0</v>
          </cell>
          <cell r="R39">
            <v>0</v>
          </cell>
          <cell r="U39">
            <v>0</v>
          </cell>
          <cell r="V39">
            <v>0</v>
          </cell>
          <cell r="W39">
            <v>0</v>
          </cell>
          <cell r="X39">
            <v>0</v>
          </cell>
          <cell r="Y39">
            <v>0</v>
          </cell>
          <cell r="Z39">
            <v>0</v>
          </cell>
          <cell r="AA39">
            <v>0</v>
          </cell>
          <cell r="AD39">
            <v>0</v>
          </cell>
          <cell r="AE39">
            <v>0</v>
          </cell>
          <cell r="AH39">
            <v>0</v>
          </cell>
          <cell r="AI39">
            <v>0</v>
          </cell>
          <cell r="AL39">
            <v>0</v>
          </cell>
          <cell r="AM39">
            <v>0</v>
          </cell>
          <cell r="AP39">
            <v>0</v>
          </cell>
          <cell r="AQ39">
            <v>0</v>
          </cell>
          <cell r="AT39">
            <v>0</v>
          </cell>
          <cell r="AU39">
            <v>0</v>
          </cell>
          <cell r="AX39">
            <v>0</v>
          </cell>
          <cell r="AY39">
            <v>0</v>
          </cell>
          <cell r="BB39">
            <v>0</v>
          </cell>
          <cell r="BC39">
            <v>0</v>
          </cell>
          <cell r="BF39">
            <v>0</v>
          </cell>
          <cell r="BG39">
            <v>0</v>
          </cell>
          <cell r="BJ39">
            <v>0</v>
          </cell>
          <cell r="BK39">
            <v>0</v>
          </cell>
          <cell r="BN39">
            <v>0</v>
          </cell>
          <cell r="BO39">
            <v>0</v>
          </cell>
          <cell r="BP39">
            <v>0</v>
          </cell>
          <cell r="BQ39">
            <v>0</v>
          </cell>
          <cell r="BR39">
            <v>0</v>
          </cell>
          <cell r="BS39">
            <v>0</v>
          </cell>
          <cell r="BT39">
            <v>0</v>
          </cell>
        </row>
        <row r="40">
          <cell r="B40" t="str">
            <v>||</v>
          </cell>
          <cell r="W40">
            <v>0</v>
          </cell>
          <cell r="X40">
            <v>0</v>
          </cell>
          <cell r="Y40">
            <v>0</v>
          </cell>
          <cell r="Z40">
            <v>0</v>
          </cell>
          <cell r="AA40">
            <v>0</v>
          </cell>
          <cell r="BP40">
            <v>0</v>
          </cell>
          <cell r="BQ40">
            <v>0</v>
          </cell>
          <cell r="BR40">
            <v>0</v>
          </cell>
          <cell r="BS40">
            <v>0</v>
          </cell>
          <cell r="BT40">
            <v>0</v>
          </cell>
        </row>
        <row r="41">
          <cell r="B41" t="str">
            <v>||</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row>
        <row r="42">
          <cell r="B42" t="str">
            <v>||</v>
          </cell>
        </row>
        <row r="43">
          <cell r="B43" t="str">
            <v>||</v>
          </cell>
        </row>
        <row r="44">
          <cell r="B44" t="str">
            <v>||</v>
          </cell>
          <cell r="E44">
            <v>0</v>
          </cell>
          <cell r="F44">
            <v>0</v>
          </cell>
          <cell r="I44">
            <v>0</v>
          </cell>
          <cell r="J44">
            <v>0</v>
          </cell>
          <cell r="M44">
            <v>0</v>
          </cell>
          <cell r="N44">
            <v>0</v>
          </cell>
          <cell r="Q44">
            <v>0</v>
          </cell>
          <cell r="R44">
            <v>0</v>
          </cell>
          <cell r="U44">
            <v>0</v>
          </cell>
          <cell r="V44">
            <v>0</v>
          </cell>
          <cell r="W44">
            <v>0</v>
          </cell>
          <cell r="X44">
            <v>0</v>
          </cell>
          <cell r="Y44">
            <v>0</v>
          </cell>
          <cell r="Z44">
            <v>0</v>
          </cell>
          <cell r="AA44">
            <v>0</v>
          </cell>
          <cell r="AD44">
            <v>0</v>
          </cell>
          <cell r="AE44">
            <v>0</v>
          </cell>
          <cell r="AH44">
            <v>0</v>
          </cell>
          <cell r="AI44">
            <v>0</v>
          </cell>
          <cell r="AL44">
            <v>0</v>
          </cell>
          <cell r="AM44">
            <v>0</v>
          </cell>
          <cell r="AP44">
            <v>0</v>
          </cell>
          <cell r="AQ44">
            <v>0</v>
          </cell>
          <cell r="AT44">
            <v>0</v>
          </cell>
          <cell r="AU44">
            <v>0</v>
          </cell>
          <cell r="AX44">
            <v>0</v>
          </cell>
          <cell r="AY44">
            <v>0</v>
          </cell>
          <cell r="BB44">
            <v>0</v>
          </cell>
          <cell r="BC44">
            <v>0</v>
          </cell>
          <cell r="BF44">
            <v>0</v>
          </cell>
          <cell r="BG44">
            <v>0</v>
          </cell>
          <cell r="BJ44">
            <v>0</v>
          </cell>
          <cell r="BK44">
            <v>0</v>
          </cell>
          <cell r="BN44">
            <v>0</v>
          </cell>
          <cell r="BO44">
            <v>0</v>
          </cell>
          <cell r="BP44">
            <v>0</v>
          </cell>
          <cell r="BQ44">
            <v>0</v>
          </cell>
          <cell r="BR44">
            <v>0</v>
          </cell>
          <cell r="BS44">
            <v>0</v>
          </cell>
          <cell r="BT44">
            <v>0</v>
          </cell>
        </row>
        <row r="45">
          <cell r="B45" t="str">
            <v>||</v>
          </cell>
          <cell r="E45">
            <v>0</v>
          </cell>
          <cell r="F45">
            <v>0</v>
          </cell>
          <cell r="I45">
            <v>0</v>
          </cell>
          <cell r="J45">
            <v>0</v>
          </cell>
          <cell r="M45">
            <v>0</v>
          </cell>
          <cell r="N45">
            <v>0</v>
          </cell>
          <cell r="Q45">
            <v>0</v>
          </cell>
          <cell r="R45">
            <v>0</v>
          </cell>
          <cell r="U45">
            <v>0</v>
          </cell>
          <cell r="V45">
            <v>0</v>
          </cell>
          <cell r="W45">
            <v>0</v>
          </cell>
          <cell r="X45">
            <v>0</v>
          </cell>
          <cell r="Y45">
            <v>0</v>
          </cell>
          <cell r="Z45">
            <v>0</v>
          </cell>
          <cell r="AA45">
            <v>0</v>
          </cell>
          <cell r="AD45">
            <v>0</v>
          </cell>
          <cell r="AE45">
            <v>0</v>
          </cell>
          <cell r="AH45">
            <v>0</v>
          </cell>
          <cell r="AI45">
            <v>0</v>
          </cell>
          <cell r="AL45">
            <v>0</v>
          </cell>
          <cell r="AM45">
            <v>0</v>
          </cell>
          <cell r="AP45">
            <v>0</v>
          </cell>
          <cell r="AQ45">
            <v>0</v>
          </cell>
          <cell r="AT45">
            <v>0</v>
          </cell>
          <cell r="AU45">
            <v>0</v>
          </cell>
          <cell r="AX45">
            <v>0</v>
          </cell>
          <cell r="AY45">
            <v>0</v>
          </cell>
          <cell r="BB45">
            <v>0</v>
          </cell>
          <cell r="BC45">
            <v>0</v>
          </cell>
          <cell r="BF45">
            <v>0</v>
          </cell>
          <cell r="BG45">
            <v>0</v>
          </cell>
          <cell r="BJ45">
            <v>0</v>
          </cell>
          <cell r="BK45">
            <v>0</v>
          </cell>
          <cell r="BN45">
            <v>0</v>
          </cell>
          <cell r="BO45">
            <v>0</v>
          </cell>
          <cell r="BP45">
            <v>0</v>
          </cell>
          <cell r="BQ45">
            <v>0</v>
          </cell>
          <cell r="BR45">
            <v>0</v>
          </cell>
          <cell r="BS45">
            <v>0</v>
          </cell>
          <cell r="BT45">
            <v>0</v>
          </cell>
        </row>
        <row r="46">
          <cell r="B46" t="str">
            <v>||</v>
          </cell>
          <cell r="E46">
            <v>0</v>
          </cell>
          <cell r="F46">
            <v>0</v>
          </cell>
          <cell r="I46">
            <v>0</v>
          </cell>
          <cell r="J46">
            <v>0</v>
          </cell>
          <cell r="M46">
            <v>0</v>
          </cell>
          <cell r="N46">
            <v>0</v>
          </cell>
          <cell r="Q46">
            <v>0</v>
          </cell>
          <cell r="R46">
            <v>0</v>
          </cell>
          <cell r="U46">
            <v>0</v>
          </cell>
          <cell r="V46">
            <v>0</v>
          </cell>
          <cell r="W46">
            <v>0</v>
          </cell>
          <cell r="X46">
            <v>0</v>
          </cell>
          <cell r="Y46">
            <v>0</v>
          </cell>
          <cell r="Z46">
            <v>0</v>
          </cell>
          <cell r="AA46">
            <v>0</v>
          </cell>
          <cell r="AD46">
            <v>0</v>
          </cell>
          <cell r="AE46">
            <v>0</v>
          </cell>
          <cell r="AH46">
            <v>0</v>
          </cell>
          <cell r="AI46">
            <v>0</v>
          </cell>
          <cell r="AL46">
            <v>0</v>
          </cell>
          <cell r="AM46">
            <v>0</v>
          </cell>
          <cell r="AP46">
            <v>0</v>
          </cell>
          <cell r="AQ46">
            <v>0</v>
          </cell>
          <cell r="AT46">
            <v>0</v>
          </cell>
          <cell r="AU46">
            <v>0</v>
          </cell>
          <cell r="AX46">
            <v>0</v>
          </cell>
          <cell r="AY46">
            <v>0</v>
          </cell>
          <cell r="BB46">
            <v>0</v>
          </cell>
          <cell r="BC46">
            <v>0</v>
          </cell>
          <cell r="BF46">
            <v>0</v>
          </cell>
          <cell r="BG46">
            <v>0</v>
          </cell>
          <cell r="BJ46">
            <v>0</v>
          </cell>
          <cell r="BK46">
            <v>0</v>
          </cell>
          <cell r="BN46">
            <v>0</v>
          </cell>
          <cell r="BO46">
            <v>0</v>
          </cell>
          <cell r="BP46">
            <v>0</v>
          </cell>
          <cell r="BQ46">
            <v>0</v>
          </cell>
          <cell r="BR46">
            <v>0</v>
          </cell>
          <cell r="BS46">
            <v>0</v>
          </cell>
          <cell r="BT46">
            <v>0</v>
          </cell>
        </row>
        <row r="47">
          <cell r="B47" t="str">
            <v>||</v>
          </cell>
          <cell r="W47">
            <v>0</v>
          </cell>
          <cell r="X47">
            <v>0</v>
          </cell>
          <cell r="Y47">
            <v>0</v>
          </cell>
          <cell r="Z47">
            <v>0</v>
          </cell>
          <cell r="AA47">
            <v>0</v>
          </cell>
          <cell r="BP47">
            <v>0</v>
          </cell>
          <cell r="BQ47">
            <v>0</v>
          </cell>
          <cell r="BR47">
            <v>0</v>
          </cell>
          <cell r="BS47">
            <v>0</v>
          </cell>
          <cell r="BT47">
            <v>0</v>
          </cell>
        </row>
        <row r="48">
          <cell r="B48" t="str">
            <v>||</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row>
        <row r="49">
          <cell r="B49" t="str">
            <v>||</v>
          </cell>
        </row>
        <row r="50">
          <cell r="B50" t="str">
            <v>||</v>
          </cell>
        </row>
        <row r="51">
          <cell r="B51" t="str">
            <v>||</v>
          </cell>
          <cell r="E51">
            <v>0</v>
          </cell>
          <cell r="F51">
            <v>0</v>
          </cell>
          <cell r="I51">
            <v>0</v>
          </cell>
          <cell r="J51">
            <v>0</v>
          </cell>
          <cell r="M51">
            <v>0</v>
          </cell>
          <cell r="N51">
            <v>0</v>
          </cell>
          <cell r="Q51">
            <v>0</v>
          </cell>
          <cell r="R51">
            <v>0</v>
          </cell>
          <cell r="U51">
            <v>0</v>
          </cell>
          <cell r="V51">
            <v>0</v>
          </cell>
          <cell r="W51">
            <v>0</v>
          </cell>
          <cell r="X51">
            <v>0</v>
          </cell>
          <cell r="Y51">
            <v>0</v>
          </cell>
          <cell r="Z51">
            <v>0</v>
          </cell>
          <cell r="AA51">
            <v>0</v>
          </cell>
          <cell r="AD51">
            <v>0</v>
          </cell>
          <cell r="AE51">
            <v>0</v>
          </cell>
          <cell r="AH51">
            <v>0</v>
          </cell>
          <cell r="AI51">
            <v>0</v>
          </cell>
          <cell r="AL51">
            <v>0</v>
          </cell>
          <cell r="AM51">
            <v>0</v>
          </cell>
          <cell r="AP51">
            <v>0</v>
          </cell>
          <cell r="AQ51">
            <v>0</v>
          </cell>
          <cell r="AT51">
            <v>0</v>
          </cell>
          <cell r="AU51">
            <v>0</v>
          </cell>
          <cell r="AX51">
            <v>0</v>
          </cell>
          <cell r="AY51">
            <v>0</v>
          </cell>
          <cell r="BB51">
            <v>0</v>
          </cell>
          <cell r="BC51">
            <v>0</v>
          </cell>
          <cell r="BF51" t="str">
            <v xml:space="preserve"> </v>
          </cell>
          <cell r="BG51" t="str">
            <v xml:space="preserve"> </v>
          </cell>
          <cell r="BJ51">
            <v>0</v>
          </cell>
          <cell r="BK51">
            <v>0</v>
          </cell>
          <cell r="BN51">
            <v>0</v>
          </cell>
          <cell r="BO51">
            <v>0</v>
          </cell>
          <cell r="BP51">
            <v>0</v>
          </cell>
          <cell r="BQ51">
            <v>0</v>
          </cell>
          <cell r="BR51">
            <v>0</v>
          </cell>
          <cell r="BS51">
            <v>0</v>
          </cell>
          <cell r="BT51">
            <v>0</v>
          </cell>
        </row>
        <row r="52">
          <cell r="B52" t="str">
            <v>||</v>
          </cell>
          <cell r="E52">
            <v>0</v>
          </cell>
          <cell r="F52">
            <v>0</v>
          </cell>
          <cell r="I52">
            <v>0</v>
          </cell>
          <cell r="J52">
            <v>0</v>
          </cell>
          <cell r="M52">
            <v>0</v>
          </cell>
          <cell r="N52">
            <v>0</v>
          </cell>
          <cell r="Q52">
            <v>0</v>
          </cell>
          <cell r="R52">
            <v>0</v>
          </cell>
          <cell r="U52">
            <v>0</v>
          </cell>
          <cell r="V52">
            <v>0</v>
          </cell>
          <cell r="W52">
            <v>0</v>
          </cell>
          <cell r="X52">
            <v>0</v>
          </cell>
          <cell r="Y52">
            <v>0</v>
          </cell>
          <cell r="Z52">
            <v>0</v>
          </cell>
          <cell r="AA52">
            <v>0</v>
          </cell>
          <cell r="AD52">
            <v>0</v>
          </cell>
          <cell r="AE52">
            <v>0</v>
          </cell>
          <cell r="AH52">
            <v>0</v>
          </cell>
          <cell r="AI52">
            <v>0</v>
          </cell>
          <cell r="AL52">
            <v>0</v>
          </cell>
          <cell r="AM52">
            <v>0</v>
          </cell>
          <cell r="AP52">
            <v>0</v>
          </cell>
          <cell r="AQ52">
            <v>0</v>
          </cell>
          <cell r="AT52">
            <v>0</v>
          </cell>
          <cell r="AU52">
            <v>0</v>
          </cell>
          <cell r="AX52">
            <v>0</v>
          </cell>
          <cell r="AY52">
            <v>0</v>
          </cell>
          <cell r="BB52">
            <v>0</v>
          </cell>
          <cell r="BC52">
            <v>0</v>
          </cell>
          <cell r="BF52">
            <v>0</v>
          </cell>
          <cell r="BG52">
            <v>0</v>
          </cell>
          <cell r="BJ52">
            <v>0</v>
          </cell>
          <cell r="BK52">
            <v>0</v>
          </cell>
          <cell r="BN52">
            <v>0</v>
          </cell>
          <cell r="BO52">
            <v>0</v>
          </cell>
          <cell r="BP52">
            <v>0</v>
          </cell>
          <cell r="BQ52">
            <v>0</v>
          </cell>
          <cell r="BR52">
            <v>0</v>
          </cell>
          <cell r="BS52">
            <v>0</v>
          </cell>
          <cell r="BT52">
            <v>0</v>
          </cell>
        </row>
        <row r="53">
          <cell r="B53" t="str">
            <v>||</v>
          </cell>
          <cell r="E53">
            <v>0</v>
          </cell>
          <cell r="F53">
            <v>0</v>
          </cell>
          <cell r="I53">
            <v>0</v>
          </cell>
          <cell r="J53">
            <v>0</v>
          </cell>
          <cell r="M53">
            <v>0</v>
          </cell>
          <cell r="N53">
            <v>0</v>
          </cell>
          <cell r="Q53">
            <v>0</v>
          </cell>
          <cell r="R53">
            <v>0</v>
          </cell>
          <cell r="U53">
            <v>0</v>
          </cell>
          <cell r="V53">
            <v>0</v>
          </cell>
          <cell r="W53">
            <v>0</v>
          </cell>
          <cell r="X53">
            <v>0</v>
          </cell>
          <cell r="Y53">
            <v>0</v>
          </cell>
          <cell r="Z53">
            <v>0</v>
          </cell>
          <cell r="AA53">
            <v>0</v>
          </cell>
          <cell r="AD53">
            <v>0</v>
          </cell>
          <cell r="AE53">
            <v>0</v>
          </cell>
          <cell r="AH53">
            <v>0</v>
          </cell>
          <cell r="AI53">
            <v>0</v>
          </cell>
          <cell r="AL53">
            <v>0</v>
          </cell>
          <cell r="AM53">
            <v>0</v>
          </cell>
          <cell r="AP53">
            <v>0</v>
          </cell>
          <cell r="AQ53">
            <v>0</v>
          </cell>
          <cell r="AT53">
            <v>0</v>
          </cell>
          <cell r="AU53">
            <v>0</v>
          </cell>
          <cell r="AX53">
            <v>0</v>
          </cell>
          <cell r="AY53">
            <v>0</v>
          </cell>
          <cell r="BB53">
            <v>0</v>
          </cell>
          <cell r="BC53">
            <v>0</v>
          </cell>
          <cell r="BF53">
            <v>0</v>
          </cell>
          <cell r="BG53">
            <v>0</v>
          </cell>
          <cell r="BJ53">
            <v>0</v>
          </cell>
          <cell r="BK53">
            <v>0</v>
          </cell>
          <cell r="BN53">
            <v>0</v>
          </cell>
          <cell r="BO53">
            <v>0</v>
          </cell>
          <cell r="BP53">
            <v>0</v>
          </cell>
          <cell r="BQ53">
            <v>0</v>
          </cell>
          <cell r="BR53">
            <v>0</v>
          </cell>
          <cell r="BS53">
            <v>0</v>
          </cell>
          <cell r="BT53">
            <v>0</v>
          </cell>
        </row>
        <row r="54">
          <cell r="B54" t="str">
            <v>||</v>
          </cell>
          <cell r="W54">
            <v>0</v>
          </cell>
          <cell r="X54">
            <v>0</v>
          </cell>
          <cell r="Y54">
            <v>0</v>
          </cell>
          <cell r="Z54">
            <v>0</v>
          </cell>
          <cell r="AA54">
            <v>0</v>
          </cell>
          <cell r="BP54">
            <v>0</v>
          </cell>
          <cell r="BQ54">
            <v>0</v>
          </cell>
          <cell r="BR54">
            <v>0</v>
          </cell>
          <cell r="BS54">
            <v>0</v>
          </cell>
          <cell r="BT54">
            <v>0</v>
          </cell>
        </row>
        <row r="55">
          <cell r="B55" t="str">
            <v>||</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row>
        <row r="56">
          <cell r="B56" t="str">
            <v>||</v>
          </cell>
        </row>
        <row r="57">
          <cell r="B57" t="str">
            <v>||</v>
          </cell>
        </row>
        <row r="58">
          <cell r="B58" t="str">
            <v>||</v>
          </cell>
          <cell r="E58">
            <v>0</v>
          </cell>
          <cell r="F58">
            <v>0</v>
          </cell>
          <cell r="I58">
            <v>0</v>
          </cell>
          <cell r="J58">
            <v>0</v>
          </cell>
          <cell r="M58">
            <v>0</v>
          </cell>
          <cell r="N58">
            <v>0</v>
          </cell>
          <cell r="Q58">
            <v>0</v>
          </cell>
          <cell r="R58">
            <v>0</v>
          </cell>
          <cell r="U58">
            <v>0</v>
          </cell>
          <cell r="V58">
            <v>0</v>
          </cell>
          <cell r="W58">
            <v>0</v>
          </cell>
          <cell r="X58">
            <v>0</v>
          </cell>
          <cell r="Y58">
            <v>0</v>
          </cell>
          <cell r="Z58">
            <v>0</v>
          </cell>
          <cell r="AA58">
            <v>0</v>
          </cell>
          <cell r="AD58">
            <v>0</v>
          </cell>
          <cell r="AE58">
            <v>0</v>
          </cell>
          <cell r="AH58">
            <v>0</v>
          </cell>
          <cell r="AI58">
            <v>0</v>
          </cell>
          <cell r="AL58">
            <v>0</v>
          </cell>
          <cell r="AM58">
            <v>0</v>
          </cell>
          <cell r="AP58">
            <v>0</v>
          </cell>
          <cell r="AQ58">
            <v>0</v>
          </cell>
          <cell r="AT58">
            <v>0</v>
          </cell>
          <cell r="AU58">
            <v>0</v>
          </cell>
          <cell r="AX58">
            <v>0</v>
          </cell>
          <cell r="AY58">
            <v>0</v>
          </cell>
          <cell r="BB58">
            <v>0</v>
          </cell>
          <cell r="BC58">
            <v>0</v>
          </cell>
          <cell r="BF58">
            <v>0</v>
          </cell>
          <cell r="BG58">
            <v>0</v>
          </cell>
          <cell r="BJ58">
            <v>0</v>
          </cell>
          <cell r="BK58">
            <v>0</v>
          </cell>
          <cell r="BN58">
            <v>0</v>
          </cell>
          <cell r="BO58">
            <v>0</v>
          </cell>
          <cell r="BP58">
            <v>0</v>
          </cell>
          <cell r="BQ58">
            <v>0</v>
          </cell>
          <cell r="BR58">
            <v>0</v>
          </cell>
          <cell r="BS58">
            <v>0</v>
          </cell>
          <cell r="BT58">
            <v>0</v>
          </cell>
        </row>
        <row r="59">
          <cell r="B59" t="str">
            <v>||</v>
          </cell>
          <cell r="E59">
            <v>0</v>
          </cell>
          <cell r="F59">
            <v>0</v>
          </cell>
          <cell r="I59">
            <v>0</v>
          </cell>
          <cell r="J59">
            <v>0</v>
          </cell>
          <cell r="M59">
            <v>0</v>
          </cell>
          <cell r="N59">
            <v>0</v>
          </cell>
          <cell r="Q59">
            <v>0</v>
          </cell>
          <cell r="R59">
            <v>0</v>
          </cell>
          <cell r="U59">
            <v>0</v>
          </cell>
          <cell r="V59">
            <v>0</v>
          </cell>
          <cell r="W59">
            <v>0</v>
          </cell>
          <cell r="X59">
            <v>0</v>
          </cell>
          <cell r="Y59">
            <v>0</v>
          </cell>
          <cell r="Z59">
            <v>0</v>
          </cell>
          <cell r="AA59">
            <v>0</v>
          </cell>
          <cell r="AD59">
            <v>0</v>
          </cell>
          <cell r="AE59">
            <v>0</v>
          </cell>
          <cell r="AH59">
            <v>0</v>
          </cell>
          <cell r="AI59">
            <v>0</v>
          </cell>
          <cell r="AL59">
            <v>0</v>
          </cell>
          <cell r="AM59">
            <v>0</v>
          </cell>
          <cell r="AP59">
            <v>0</v>
          </cell>
          <cell r="AQ59">
            <v>0</v>
          </cell>
          <cell r="AT59">
            <v>0</v>
          </cell>
          <cell r="AU59">
            <v>0</v>
          </cell>
          <cell r="AX59">
            <v>0</v>
          </cell>
          <cell r="AY59">
            <v>0</v>
          </cell>
          <cell r="BB59">
            <v>0</v>
          </cell>
          <cell r="BC59">
            <v>0</v>
          </cell>
          <cell r="BF59">
            <v>0</v>
          </cell>
          <cell r="BG59">
            <v>0</v>
          </cell>
          <cell r="BJ59">
            <v>0</v>
          </cell>
          <cell r="BK59">
            <v>0</v>
          </cell>
          <cell r="BN59">
            <v>0</v>
          </cell>
          <cell r="BO59">
            <v>0</v>
          </cell>
          <cell r="BP59">
            <v>0</v>
          </cell>
          <cell r="BQ59">
            <v>0</v>
          </cell>
          <cell r="BR59">
            <v>0</v>
          </cell>
          <cell r="BS59">
            <v>0</v>
          </cell>
          <cell r="BT59">
            <v>0</v>
          </cell>
        </row>
        <row r="60">
          <cell r="B60" t="str">
            <v>||</v>
          </cell>
          <cell r="E60">
            <v>0</v>
          </cell>
          <cell r="F60">
            <v>0</v>
          </cell>
          <cell r="I60">
            <v>0</v>
          </cell>
          <cell r="J60">
            <v>0</v>
          </cell>
          <cell r="M60">
            <v>0</v>
          </cell>
          <cell r="N60">
            <v>0</v>
          </cell>
          <cell r="Q60">
            <v>0</v>
          </cell>
          <cell r="R60">
            <v>0</v>
          </cell>
          <cell r="U60">
            <v>0</v>
          </cell>
          <cell r="V60">
            <v>0</v>
          </cell>
          <cell r="W60">
            <v>0</v>
          </cell>
          <cell r="X60">
            <v>0</v>
          </cell>
          <cell r="Y60">
            <v>0</v>
          </cell>
          <cell r="Z60">
            <v>0</v>
          </cell>
          <cell r="AA60">
            <v>0</v>
          </cell>
          <cell r="AD60">
            <v>0</v>
          </cell>
          <cell r="AE60">
            <v>0</v>
          </cell>
          <cell r="AH60">
            <v>0</v>
          </cell>
          <cell r="AI60">
            <v>0</v>
          </cell>
          <cell r="AL60">
            <v>0</v>
          </cell>
          <cell r="AM60">
            <v>0</v>
          </cell>
          <cell r="AP60">
            <v>0</v>
          </cell>
          <cell r="AQ60">
            <v>0</v>
          </cell>
          <cell r="AT60">
            <v>0</v>
          </cell>
          <cell r="AU60">
            <v>0</v>
          </cell>
          <cell r="AX60">
            <v>0</v>
          </cell>
          <cell r="AY60">
            <v>0</v>
          </cell>
          <cell r="BB60">
            <v>0</v>
          </cell>
          <cell r="BC60">
            <v>0</v>
          </cell>
          <cell r="BF60">
            <v>0</v>
          </cell>
          <cell r="BG60">
            <v>0</v>
          </cell>
          <cell r="BJ60">
            <v>0</v>
          </cell>
          <cell r="BK60">
            <v>0</v>
          </cell>
          <cell r="BN60">
            <v>0</v>
          </cell>
          <cell r="BO60">
            <v>0</v>
          </cell>
          <cell r="BP60">
            <v>0</v>
          </cell>
          <cell r="BQ60">
            <v>0</v>
          </cell>
          <cell r="BR60">
            <v>0</v>
          </cell>
          <cell r="BS60">
            <v>0</v>
          </cell>
          <cell r="BT60">
            <v>0</v>
          </cell>
        </row>
        <row r="61">
          <cell r="B61" t="str">
            <v>||</v>
          </cell>
          <cell r="W61">
            <v>0</v>
          </cell>
          <cell r="X61">
            <v>0</v>
          </cell>
          <cell r="Y61">
            <v>0</v>
          </cell>
          <cell r="Z61">
            <v>0</v>
          </cell>
          <cell r="AA61">
            <v>0</v>
          </cell>
          <cell r="BP61">
            <v>0</v>
          </cell>
          <cell r="BQ61">
            <v>0</v>
          </cell>
          <cell r="BR61">
            <v>0</v>
          </cell>
          <cell r="BS61">
            <v>0</v>
          </cell>
          <cell r="BT61">
            <v>0</v>
          </cell>
        </row>
        <row r="62">
          <cell r="B62" t="str">
            <v>||</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row>
        <row r="63">
          <cell r="B63" t="str">
            <v>||</v>
          </cell>
        </row>
        <row r="64">
          <cell r="B64" t="str">
            <v>||</v>
          </cell>
        </row>
        <row r="65">
          <cell r="B65" t="str">
            <v>||</v>
          </cell>
          <cell r="E65">
            <v>0</v>
          </cell>
          <cell r="F65">
            <v>0</v>
          </cell>
          <cell r="I65">
            <v>0</v>
          </cell>
          <cell r="J65">
            <v>0</v>
          </cell>
          <cell r="M65">
            <v>0</v>
          </cell>
          <cell r="N65">
            <v>0</v>
          </cell>
          <cell r="Q65">
            <v>0</v>
          </cell>
          <cell r="R65">
            <v>0</v>
          </cell>
          <cell r="U65">
            <v>0</v>
          </cell>
          <cell r="V65">
            <v>0</v>
          </cell>
          <cell r="W65">
            <v>0</v>
          </cell>
          <cell r="X65">
            <v>0</v>
          </cell>
          <cell r="Y65">
            <v>0</v>
          </cell>
          <cell r="Z65">
            <v>0</v>
          </cell>
          <cell r="AA65">
            <v>0</v>
          </cell>
          <cell r="AD65">
            <v>0</v>
          </cell>
          <cell r="AE65">
            <v>0</v>
          </cell>
          <cell r="AH65">
            <v>0</v>
          </cell>
          <cell r="AI65">
            <v>0</v>
          </cell>
          <cell r="AL65">
            <v>0</v>
          </cell>
          <cell r="AM65">
            <v>0</v>
          </cell>
          <cell r="AP65">
            <v>0</v>
          </cell>
          <cell r="AQ65">
            <v>0</v>
          </cell>
          <cell r="AT65">
            <v>0</v>
          </cell>
          <cell r="AU65">
            <v>0</v>
          </cell>
          <cell r="AX65">
            <v>0</v>
          </cell>
          <cell r="AY65">
            <v>0</v>
          </cell>
          <cell r="BB65">
            <v>0</v>
          </cell>
          <cell r="BC65">
            <v>0</v>
          </cell>
          <cell r="BF65">
            <v>0</v>
          </cell>
          <cell r="BG65">
            <v>0</v>
          </cell>
          <cell r="BJ65">
            <v>0</v>
          </cell>
          <cell r="BK65">
            <v>0</v>
          </cell>
          <cell r="BN65">
            <v>0</v>
          </cell>
          <cell r="BO65">
            <v>0</v>
          </cell>
          <cell r="BP65">
            <v>0</v>
          </cell>
          <cell r="BQ65">
            <v>0</v>
          </cell>
          <cell r="BR65">
            <v>0</v>
          </cell>
          <cell r="BS65">
            <v>0</v>
          </cell>
          <cell r="BT65">
            <v>0</v>
          </cell>
        </row>
        <row r="66">
          <cell r="B66" t="str">
            <v>||</v>
          </cell>
          <cell r="E66">
            <v>0</v>
          </cell>
          <cell r="F66">
            <v>0</v>
          </cell>
          <cell r="I66">
            <v>0</v>
          </cell>
          <cell r="J66">
            <v>0</v>
          </cell>
          <cell r="M66">
            <v>0</v>
          </cell>
          <cell r="N66">
            <v>0</v>
          </cell>
          <cell r="Q66">
            <v>0</v>
          </cell>
          <cell r="R66">
            <v>0</v>
          </cell>
          <cell r="U66">
            <v>0</v>
          </cell>
          <cell r="V66">
            <v>0</v>
          </cell>
          <cell r="W66">
            <v>0</v>
          </cell>
          <cell r="X66">
            <v>0</v>
          </cell>
          <cell r="Y66">
            <v>0</v>
          </cell>
          <cell r="Z66">
            <v>0</v>
          </cell>
          <cell r="AA66">
            <v>0</v>
          </cell>
          <cell r="AD66">
            <v>0</v>
          </cell>
          <cell r="AE66">
            <v>0</v>
          </cell>
          <cell r="AH66">
            <v>0</v>
          </cell>
          <cell r="AI66">
            <v>0</v>
          </cell>
          <cell r="AL66">
            <v>0</v>
          </cell>
          <cell r="AM66">
            <v>0</v>
          </cell>
          <cell r="AP66">
            <v>0</v>
          </cell>
          <cell r="AQ66">
            <v>0</v>
          </cell>
          <cell r="AT66">
            <v>0</v>
          </cell>
          <cell r="AU66">
            <v>0</v>
          </cell>
          <cell r="AX66">
            <v>0</v>
          </cell>
          <cell r="AY66">
            <v>0</v>
          </cell>
          <cell r="BB66">
            <v>0</v>
          </cell>
          <cell r="BC66">
            <v>0</v>
          </cell>
          <cell r="BF66">
            <v>0</v>
          </cell>
          <cell r="BG66">
            <v>0</v>
          </cell>
          <cell r="BJ66">
            <v>0</v>
          </cell>
          <cell r="BK66">
            <v>0</v>
          </cell>
          <cell r="BN66">
            <v>0</v>
          </cell>
          <cell r="BO66">
            <v>0</v>
          </cell>
          <cell r="BP66">
            <v>0</v>
          </cell>
          <cell r="BQ66">
            <v>0</v>
          </cell>
          <cell r="BR66">
            <v>0</v>
          </cell>
          <cell r="BS66">
            <v>0</v>
          </cell>
          <cell r="BT66">
            <v>0</v>
          </cell>
        </row>
        <row r="67">
          <cell r="B67" t="str">
            <v>||</v>
          </cell>
          <cell r="E67">
            <v>0</v>
          </cell>
          <cell r="F67">
            <v>0</v>
          </cell>
          <cell r="I67">
            <v>0</v>
          </cell>
          <cell r="J67">
            <v>0</v>
          </cell>
          <cell r="M67">
            <v>0</v>
          </cell>
          <cell r="N67">
            <v>0</v>
          </cell>
          <cell r="Q67">
            <v>0</v>
          </cell>
          <cell r="R67">
            <v>0</v>
          </cell>
          <cell r="U67">
            <v>0</v>
          </cell>
          <cell r="V67">
            <v>0</v>
          </cell>
          <cell r="W67">
            <v>0</v>
          </cell>
          <cell r="X67">
            <v>0</v>
          </cell>
          <cell r="Y67">
            <v>0</v>
          </cell>
          <cell r="Z67">
            <v>0</v>
          </cell>
          <cell r="AA67">
            <v>0</v>
          </cell>
          <cell r="AD67">
            <v>0</v>
          </cell>
          <cell r="AE67">
            <v>0</v>
          </cell>
          <cell r="AH67">
            <v>0</v>
          </cell>
          <cell r="AI67">
            <v>0</v>
          </cell>
          <cell r="AL67">
            <v>0</v>
          </cell>
          <cell r="AM67">
            <v>0</v>
          </cell>
          <cell r="AP67">
            <v>0</v>
          </cell>
          <cell r="AQ67">
            <v>0</v>
          </cell>
          <cell r="AT67">
            <v>0</v>
          </cell>
          <cell r="AU67">
            <v>0</v>
          </cell>
          <cell r="AX67">
            <v>0</v>
          </cell>
          <cell r="AY67">
            <v>0</v>
          </cell>
          <cell r="BB67">
            <v>0</v>
          </cell>
          <cell r="BC67">
            <v>0</v>
          </cell>
          <cell r="BF67">
            <v>0</v>
          </cell>
          <cell r="BG67">
            <v>0</v>
          </cell>
          <cell r="BJ67">
            <v>0</v>
          </cell>
          <cell r="BK67">
            <v>0</v>
          </cell>
          <cell r="BN67">
            <v>0</v>
          </cell>
          <cell r="BO67">
            <v>0</v>
          </cell>
          <cell r="BP67">
            <v>0</v>
          </cell>
          <cell r="BQ67">
            <v>0</v>
          </cell>
          <cell r="BR67">
            <v>0</v>
          </cell>
          <cell r="BS67">
            <v>0</v>
          </cell>
          <cell r="BT67">
            <v>0</v>
          </cell>
        </row>
        <row r="68">
          <cell r="B68" t="str">
            <v>||</v>
          </cell>
          <cell r="W68">
            <v>0</v>
          </cell>
          <cell r="X68">
            <v>0</v>
          </cell>
          <cell r="Y68">
            <v>0</v>
          </cell>
          <cell r="Z68">
            <v>0</v>
          </cell>
          <cell r="AA68">
            <v>0</v>
          </cell>
          <cell r="BP68">
            <v>0</v>
          </cell>
          <cell r="BQ68">
            <v>0</v>
          </cell>
          <cell r="BR68">
            <v>0</v>
          </cell>
          <cell r="BS68">
            <v>0</v>
          </cell>
          <cell r="BT68">
            <v>0</v>
          </cell>
        </row>
        <row r="69">
          <cell r="B69" t="str">
            <v>||</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row>
        <row r="70">
          <cell r="B70" t="str">
            <v>||</v>
          </cell>
        </row>
        <row r="71">
          <cell r="B71" t="str">
            <v>||</v>
          </cell>
        </row>
        <row r="72">
          <cell r="B72" t="str">
            <v>||</v>
          </cell>
          <cell r="E72">
            <v>0</v>
          </cell>
          <cell r="F72">
            <v>0</v>
          </cell>
          <cell r="I72">
            <v>0</v>
          </cell>
          <cell r="J72">
            <v>0</v>
          </cell>
          <cell r="M72">
            <v>0</v>
          </cell>
          <cell r="N72">
            <v>0</v>
          </cell>
          <cell r="Q72">
            <v>0</v>
          </cell>
          <cell r="R72">
            <v>0</v>
          </cell>
          <cell r="U72">
            <v>0</v>
          </cell>
          <cell r="V72">
            <v>0</v>
          </cell>
          <cell r="W72">
            <v>0</v>
          </cell>
          <cell r="X72">
            <v>0</v>
          </cell>
          <cell r="Y72">
            <v>0</v>
          </cell>
          <cell r="Z72">
            <v>0</v>
          </cell>
          <cell r="AA72">
            <v>0</v>
          </cell>
          <cell r="AD72">
            <v>0</v>
          </cell>
          <cell r="AE72">
            <v>0</v>
          </cell>
          <cell r="AH72">
            <v>0</v>
          </cell>
          <cell r="AI72">
            <v>0</v>
          </cell>
          <cell r="AL72">
            <v>0</v>
          </cell>
          <cell r="AM72">
            <v>0</v>
          </cell>
          <cell r="AP72">
            <v>0</v>
          </cell>
          <cell r="AQ72">
            <v>0</v>
          </cell>
          <cell r="AT72">
            <v>0</v>
          </cell>
          <cell r="AU72">
            <v>0</v>
          </cell>
          <cell r="AX72">
            <v>0</v>
          </cell>
          <cell r="AY72">
            <v>0</v>
          </cell>
          <cell r="BB72">
            <v>0</v>
          </cell>
          <cell r="BC72">
            <v>0</v>
          </cell>
          <cell r="BF72">
            <v>0</v>
          </cell>
          <cell r="BG72">
            <v>0</v>
          </cell>
          <cell r="BJ72">
            <v>0</v>
          </cell>
          <cell r="BK72">
            <v>0</v>
          </cell>
          <cell r="BN72">
            <v>0</v>
          </cell>
          <cell r="BO72">
            <v>0</v>
          </cell>
          <cell r="BP72">
            <v>0</v>
          </cell>
          <cell r="BQ72">
            <v>0</v>
          </cell>
          <cell r="BR72">
            <v>0</v>
          </cell>
          <cell r="BS72">
            <v>0</v>
          </cell>
          <cell r="BT72">
            <v>0</v>
          </cell>
        </row>
        <row r="73">
          <cell r="B73" t="str">
            <v>||</v>
          </cell>
          <cell r="E73">
            <v>0</v>
          </cell>
          <cell r="F73">
            <v>0</v>
          </cell>
          <cell r="I73">
            <v>0</v>
          </cell>
          <cell r="J73">
            <v>0</v>
          </cell>
          <cell r="M73">
            <v>0</v>
          </cell>
          <cell r="N73">
            <v>0</v>
          </cell>
          <cell r="Q73">
            <v>0</v>
          </cell>
          <cell r="R73">
            <v>0</v>
          </cell>
          <cell r="U73">
            <v>0</v>
          </cell>
          <cell r="V73">
            <v>0</v>
          </cell>
          <cell r="W73">
            <v>0</v>
          </cell>
          <cell r="X73">
            <v>0</v>
          </cell>
          <cell r="Y73">
            <v>0</v>
          </cell>
          <cell r="Z73">
            <v>0</v>
          </cell>
          <cell r="AA73">
            <v>0</v>
          </cell>
          <cell r="AD73">
            <v>0</v>
          </cell>
          <cell r="AE73">
            <v>0</v>
          </cell>
          <cell r="AH73">
            <v>0</v>
          </cell>
          <cell r="AI73">
            <v>0</v>
          </cell>
          <cell r="AL73">
            <v>0</v>
          </cell>
          <cell r="AM73">
            <v>0</v>
          </cell>
          <cell r="AP73">
            <v>0</v>
          </cell>
          <cell r="AQ73">
            <v>0</v>
          </cell>
          <cell r="AT73">
            <v>0</v>
          </cell>
          <cell r="AU73">
            <v>0</v>
          </cell>
          <cell r="AX73">
            <v>0</v>
          </cell>
          <cell r="AY73">
            <v>0</v>
          </cell>
          <cell r="BB73">
            <v>0</v>
          </cell>
          <cell r="BC73">
            <v>0</v>
          </cell>
          <cell r="BF73">
            <v>0</v>
          </cell>
          <cell r="BG73">
            <v>0</v>
          </cell>
          <cell r="BJ73">
            <v>0</v>
          </cell>
          <cell r="BK73">
            <v>0</v>
          </cell>
          <cell r="BN73">
            <v>0</v>
          </cell>
          <cell r="BO73">
            <v>0</v>
          </cell>
          <cell r="BP73">
            <v>0</v>
          </cell>
          <cell r="BQ73">
            <v>0</v>
          </cell>
          <cell r="BR73">
            <v>0</v>
          </cell>
          <cell r="BS73">
            <v>0</v>
          </cell>
          <cell r="BT73">
            <v>0</v>
          </cell>
        </row>
        <row r="74">
          <cell r="B74" t="str">
            <v>||</v>
          </cell>
          <cell r="E74">
            <v>0</v>
          </cell>
          <cell r="F74">
            <v>0</v>
          </cell>
          <cell r="I74">
            <v>0</v>
          </cell>
          <cell r="J74">
            <v>0</v>
          </cell>
          <cell r="M74">
            <v>0</v>
          </cell>
          <cell r="N74">
            <v>0</v>
          </cell>
          <cell r="Q74">
            <v>0</v>
          </cell>
          <cell r="R74">
            <v>0</v>
          </cell>
          <cell r="U74">
            <v>0</v>
          </cell>
          <cell r="V74">
            <v>0</v>
          </cell>
          <cell r="W74">
            <v>0</v>
          </cell>
          <cell r="X74">
            <v>0</v>
          </cell>
          <cell r="Y74">
            <v>0</v>
          </cell>
          <cell r="Z74">
            <v>0</v>
          </cell>
          <cell r="AA74">
            <v>0</v>
          </cell>
          <cell r="AD74">
            <v>0</v>
          </cell>
          <cell r="AE74">
            <v>0</v>
          </cell>
          <cell r="AH74">
            <v>0</v>
          </cell>
          <cell r="AI74">
            <v>0</v>
          </cell>
          <cell r="AL74">
            <v>0</v>
          </cell>
          <cell r="AM74">
            <v>0</v>
          </cell>
          <cell r="AP74">
            <v>0</v>
          </cell>
          <cell r="AQ74">
            <v>0</v>
          </cell>
          <cell r="AT74">
            <v>0</v>
          </cell>
          <cell r="AU74">
            <v>0</v>
          </cell>
          <cell r="AX74">
            <v>0</v>
          </cell>
          <cell r="AY74">
            <v>0</v>
          </cell>
          <cell r="BB74">
            <v>0</v>
          </cell>
          <cell r="BC74">
            <v>0</v>
          </cell>
          <cell r="BF74">
            <v>0</v>
          </cell>
          <cell r="BG74">
            <v>0</v>
          </cell>
          <cell r="BJ74">
            <v>0</v>
          </cell>
          <cell r="BK74">
            <v>0</v>
          </cell>
          <cell r="BN74">
            <v>0</v>
          </cell>
          <cell r="BO74">
            <v>0</v>
          </cell>
          <cell r="BP74">
            <v>0</v>
          </cell>
          <cell r="BQ74">
            <v>0</v>
          </cell>
          <cell r="BR74">
            <v>0</v>
          </cell>
          <cell r="BS74">
            <v>0</v>
          </cell>
          <cell r="BT74">
            <v>0</v>
          </cell>
        </row>
        <row r="75">
          <cell r="B75" t="str">
            <v>||</v>
          </cell>
          <cell r="W75">
            <v>0</v>
          </cell>
          <cell r="X75">
            <v>0</v>
          </cell>
          <cell r="Y75">
            <v>0</v>
          </cell>
          <cell r="Z75">
            <v>0</v>
          </cell>
          <cell r="AA75">
            <v>0</v>
          </cell>
          <cell r="BP75">
            <v>0</v>
          </cell>
          <cell r="BQ75">
            <v>0</v>
          </cell>
          <cell r="BR75">
            <v>0</v>
          </cell>
          <cell r="BS75">
            <v>0</v>
          </cell>
          <cell r="BT75">
            <v>0</v>
          </cell>
        </row>
        <row r="76">
          <cell r="B76" t="str">
            <v>||</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row>
        <row r="77">
          <cell r="B77" t="str">
            <v>||</v>
          </cell>
        </row>
        <row r="78">
          <cell r="B78" t="str">
            <v>||</v>
          </cell>
        </row>
        <row r="79">
          <cell r="B79" t="str">
            <v>||</v>
          </cell>
          <cell r="E79">
            <v>0</v>
          </cell>
          <cell r="F79">
            <v>0</v>
          </cell>
          <cell r="I79">
            <v>0</v>
          </cell>
          <cell r="J79">
            <v>0</v>
          </cell>
          <cell r="M79">
            <v>0</v>
          </cell>
          <cell r="N79">
            <v>0</v>
          </cell>
          <cell r="Q79">
            <v>0</v>
          </cell>
          <cell r="R79">
            <v>0</v>
          </cell>
          <cell r="U79">
            <v>0</v>
          </cell>
          <cell r="V79">
            <v>0</v>
          </cell>
          <cell r="W79">
            <v>0</v>
          </cell>
          <cell r="X79">
            <v>0</v>
          </cell>
          <cell r="Y79">
            <v>0</v>
          </cell>
          <cell r="Z79">
            <v>0</v>
          </cell>
          <cell r="AA79">
            <v>0</v>
          </cell>
          <cell r="AD79">
            <v>0</v>
          </cell>
          <cell r="AE79">
            <v>0</v>
          </cell>
          <cell r="AH79">
            <v>0</v>
          </cell>
          <cell r="AI79">
            <v>0</v>
          </cell>
          <cell r="AL79">
            <v>0</v>
          </cell>
          <cell r="AM79">
            <v>0</v>
          </cell>
          <cell r="AP79">
            <v>0</v>
          </cell>
          <cell r="AQ79">
            <v>0</v>
          </cell>
          <cell r="AT79">
            <v>0</v>
          </cell>
          <cell r="AU79">
            <v>0</v>
          </cell>
          <cell r="AX79">
            <v>0</v>
          </cell>
          <cell r="AY79">
            <v>0</v>
          </cell>
          <cell r="BB79">
            <v>0</v>
          </cell>
          <cell r="BC79">
            <v>0</v>
          </cell>
          <cell r="BF79">
            <v>0</v>
          </cell>
          <cell r="BG79">
            <v>0</v>
          </cell>
          <cell r="BJ79">
            <v>0</v>
          </cell>
          <cell r="BK79">
            <v>0</v>
          </cell>
          <cell r="BN79">
            <v>0</v>
          </cell>
          <cell r="BO79">
            <v>0</v>
          </cell>
          <cell r="BP79">
            <v>0</v>
          </cell>
          <cell r="BQ79">
            <v>0</v>
          </cell>
          <cell r="BR79">
            <v>0</v>
          </cell>
          <cell r="BS79">
            <v>0</v>
          </cell>
          <cell r="BT79">
            <v>0</v>
          </cell>
        </row>
        <row r="80">
          <cell r="B80" t="str">
            <v>||</v>
          </cell>
          <cell r="E80">
            <v>0</v>
          </cell>
          <cell r="F80">
            <v>0</v>
          </cell>
          <cell r="I80">
            <v>0</v>
          </cell>
          <cell r="J80">
            <v>0</v>
          </cell>
          <cell r="M80">
            <v>0</v>
          </cell>
          <cell r="N80">
            <v>0</v>
          </cell>
          <cell r="Q80">
            <v>0</v>
          </cell>
          <cell r="R80">
            <v>0</v>
          </cell>
          <cell r="U80">
            <v>0</v>
          </cell>
          <cell r="V80">
            <v>0</v>
          </cell>
          <cell r="W80">
            <v>0</v>
          </cell>
          <cell r="X80">
            <v>0</v>
          </cell>
          <cell r="Y80">
            <v>0</v>
          </cell>
          <cell r="Z80">
            <v>0</v>
          </cell>
          <cell r="AA80">
            <v>0</v>
          </cell>
          <cell r="AD80">
            <v>0</v>
          </cell>
          <cell r="AE80">
            <v>0</v>
          </cell>
          <cell r="AH80">
            <v>0</v>
          </cell>
          <cell r="AI80">
            <v>0</v>
          </cell>
          <cell r="AL80">
            <v>0</v>
          </cell>
          <cell r="AM80">
            <v>0</v>
          </cell>
          <cell r="AP80">
            <v>0</v>
          </cell>
          <cell r="AQ80">
            <v>0</v>
          </cell>
          <cell r="AT80">
            <v>0</v>
          </cell>
          <cell r="AU80">
            <v>0</v>
          </cell>
          <cell r="AX80">
            <v>0</v>
          </cell>
          <cell r="AY80">
            <v>0</v>
          </cell>
          <cell r="BB80">
            <v>0</v>
          </cell>
          <cell r="BC80">
            <v>0</v>
          </cell>
          <cell r="BF80">
            <v>0</v>
          </cell>
          <cell r="BG80">
            <v>0</v>
          </cell>
          <cell r="BJ80">
            <v>0</v>
          </cell>
          <cell r="BK80">
            <v>0</v>
          </cell>
          <cell r="BN80">
            <v>0</v>
          </cell>
          <cell r="BO80">
            <v>0</v>
          </cell>
          <cell r="BP80">
            <v>0</v>
          </cell>
          <cell r="BQ80">
            <v>0</v>
          </cell>
          <cell r="BR80">
            <v>0</v>
          </cell>
          <cell r="BS80">
            <v>0</v>
          </cell>
          <cell r="BT80">
            <v>0</v>
          </cell>
        </row>
        <row r="81">
          <cell r="B81" t="str">
            <v>||</v>
          </cell>
          <cell r="E81">
            <v>0</v>
          </cell>
          <cell r="F81">
            <v>0</v>
          </cell>
          <cell r="I81">
            <v>0</v>
          </cell>
          <cell r="J81">
            <v>0</v>
          </cell>
          <cell r="M81">
            <v>0</v>
          </cell>
          <cell r="N81">
            <v>0</v>
          </cell>
          <cell r="Q81">
            <v>0</v>
          </cell>
          <cell r="R81">
            <v>0</v>
          </cell>
          <cell r="U81">
            <v>0</v>
          </cell>
          <cell r="V81">
            <v>0</v>
          </cell>
          <cell r="W81">
            <v>0</v>
          </cell>
          <cell r="X81">
            <v>0</v>
          </cell>
          <cell r="Y81">
            <v>0</v>
          </cell>
          <cell r="Z81">
            <v>0</v>
          </cell>
          <cell r="AA81">
            <v>0</v>
          </cell>
          <cell r="AD81">
            <v>0</v>
          </cell>
          <cell r="AE81">
            <v>0</v>
          </cell>
          <cell r="AH81">
            <v>0</v>
          </cell>
          <cell r="AI81">
            <v>0</v>
          </cell>
          <cell r="AL81">
            <v>0</v>
          </cell>
          <cell r="AM81">
            <v>0</v>
          </cell>
          <cell r="AP81">
            <v>0</v>
          </cell>
          <cell r="AQ81">
            <v>0</v>
          </cell>
          <cell r="AT81">
            <v>0</v>
          </cell>
          <cell r="AU81">
            <v>0</v>
          </cell>
          <cell r="AX81">
            <v>0</v>
          </cell>
          <cell r="AY81">
            <v>0</v>
          </cell>
          <cell r="BB81">
            <v>0</v>
          </cell>
          <cell r="BC81">
            <v>0</v>
          </cell>
          <cell r="BF81">
            <v>0</v>
          </cell>
          <cell r="BG81">
            <v>0</v>
          </cell>
          <cell r="BJ81">
            <v>0</v>
          </cell>
          <cell r="BK81">
            <v>0</v>
          </cell>
          <cell r="BN81">
            <v>0</v>
          </cell>
          <cell r="BO81">
            <v>0</v>
          </cell>
          <cell r="BP81">
            <v>0</v>
          </cell>
          <cell r="BQ81">
            <v>0</v>
          </cell>
          <cell r="BR81">
            <v>0</v>
          </cell>
          <cell r="BS81">
            <v>0</v>
          </cell>
          <cell r="BT81">
            <v>0</v>
          </cell>
        </row>
        <row r="82">
          <cell r="B82" t="str">
            <v>||</v>
          </cell>
          <cell r="W82">
            <v>0</v>
          </cell>
          <cell r="X82">
            <v>0</v>
          </cell>
          <cell r="Y82">
            <v>0</v>
          </cell>
          <cell r="Z82">
            <v>0</v>
          </cell>
          <cell r="AA82">
            <v>0</v>
          </cell>
          <cell r="BP82">
            <v>0</v>
          </cell>
          <cell r="BQ82">
            <v>0</v>
          </cell>
          <cell r="BR82">
            <v>0</v>
          </cell>
          <cell r="BS82">
            <v>0</v>
          </cell>
          <cell r="BT82">
            <v>0</v>
          </cell>
        </row>
        <row r="83">
          <cell r="B83" t="str">
            <v>||</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row>
        <row r="84">
          <cell r="B84" t="str">
            <v>||</v>
          </cell>
        </row>
        <row r="85">
          <cell r="B85" t="str">
            <v>||</v>
          </cell>
        </row>
        <row r="86">
          <cell r="B86" t="str">
            <v>||</v>
          </cell>
          <cell r="E86">
            <v>0</v>
          </cell>
          <cell r="F86">
            <v>0</v>
          </cell>
          <cell r="I86">
            <v>0</v>
          </cell>
          <cell r="J86">
            <v>0</v>
          </cell>
          <cell r="M86">
            <v>0</v>
          </cell>
          <cell r="N86">
            <v>0</v>
          </cell>
          <cell r="Q86">
            <v>0</v>
          </cell>
          <cell r="R86">
            <v>0</v>
          </cell>
          <cell r="U86">
            <v>0</v>
          </cell>
          <cell r="V86">
            <v>0</v>
          </cell>
          <cell r="W86">
            <v>0</v>
          </cell>
          <cell r="X86">
            <v>0</v>
          </cell>
          <cell r="Y86">
            <v>0</v>
          </cell>
          <cell r="Z86">
            <v>0</v>
          </cell>
          <cell r="AA86">
            <v>0</v>
          </cell>
          <cell r="AD86">
            <v>0</v>
          </cell>
          <cell r="AE86">
            <v>0</v>
          </cell>
          <cell r="AH86">
            <v>0</v>
          </cell>
          <cell r="AI86">
            <v>0</v>
          </cell>
          <cell r="AL86">
            <v>0</v>
          </cell>
          <cell r="AM86">
            <v>0</v>
          </cell>
          <cell r="AP86">
            <v>0</v>
          </cell>
          <cell r="AQ86">
            <v>0</v>
          </cell>
          <cell r="AT86">
            <v>0</v>
          </cell>
          <cell r="AU86">
            <v>0</v>
          </cell>
          <cell r="AX86">
            <v>0</v>
          </cell>
          <cell r="AY86">
            <v>0</v>
          </cell>
          <cell r="BB86">
            <v>0</v>
          </cell>
          <cell r="BC86">
            <v>0</v>
          </cell>
          <cell r="BF86">
            <v>0</v>
          </cell>
          <cell r="BG86">
            <v>0</v>
          </cell>
          <cell r="BJ86">
            <v>0</v>
          </cell>
          <cell r="BK86">
            <v>0</v>
          </cell>
          <cell r="BN86">
            <v>0</v>
          </cell>
          <cell r="BO86">
            <v>0</v>
          </cell>
          <cell r="BP86">
            <v>0</v>
          </cell>
          <cell r="BQ86">
            <v>0</v>
          </cell>
          <cell r="BR86">
            <v>0</v>
          </cell>
          <cell r="BS86">
            <v>0</v>
          </cell>
          <cell r="BT86">
            <v>0</v>
          </cell>
        </row>
        <row r="87">
          <cell r="B87" t="str">
            <v>||</v>
          </cell>
          <cell r="E87">
            <v>0</v>
          </cell>
          <cell r="F87">
            <v>0</v>
          </cell>
          <cell r="I87">
            <v>0</v>
          </cell>
          <cell r="J87">
            <v>0</v>
          </cell>
          <cell r="M87">
            <v>0</v>
          </cell>
          <cell r="N87">
            <v>0</v>
          </cell>
          <cell r="Q87">
            <v>0</v>
          </cell>
          <cell r="R87">
            <v>0</v>
          </cell>
          <cell r="U87">
            <v>0</v>
          </cell>
          <cell r="V87">
            <v>0</v>
          </cell>
          <cell r="W87">
            <v>0</v>
          </cell>
          <cell r="X87">
            <v>0</v>
          </cell>
          <cell r="Y87">
            <v>0</v>
          </cell>
          <cell r="Z87">
            <v>0</v>
          </cell>
          <cell r="AA87">
            <v>0</v>
          </cell>
          <cell r="AD87">
            <v>0</v>
          </cell>
          <cell r="AE87">
            <v>0</v>
          </cell>
          <cell r="AH87">
            <v>0</v>
          </cell>
          <cell r="AI87">
            <v>0</v>
          </cell>
          <cell r="AL87">
            <v>0</v>
          </cell>
          <cell r="AM87">
            <v>0</v>
          </cell>
          <cell r="AP87">
            <v>0</v>
          </cell>
          <cell r="AQ87">
            <v>0</v>
          </cell>
          <cell r="AT87">
            <v>0</v>
          </cell>
          <cell r="AU87">
            <v>0</v>
          </cell>
          <cell r="AX87">
            <v>0</v>
          </cell>
          <cell r="AY87">
            <v>0</v>
          </cell>
          <cell r="BB87">
            <v>0</v>
          </cell>
          <cell r="BC87">
            <v>0</v>
          </cell>
          <cell r="BF87">
            <v>0</v>
          </cell>
          <cell r="BG87">
            <v>0</v>
          </cell>
          <cell r="BJ87">
            <v>0</v>
          </cell>
          <cell r="BK87">
            <v>0</v>
          </cell>
          <cell r="BN87">
            <v>0</v>
          </cell>
          <cell r="BO87">
            <v>0</v>
          </cell>
          <cell r="BP87">
            <v>0</v>
          </cell>
          <cell r="BQ87">
            <v>0</v>
          </cell>
          <cell r="BR87">
            <v>0</v>
          </cell>
          <cell r="BS87">
            <v>0</v>
          </cell>
          <cell r="BT87">
            <v>0</v>
          </cell>
        </row>
        <row r="88">
          <cell r="B88" t="str">
            <v>||</v>
          </cell>
          <cell r="E88">
            <v>0</v>
          </cell>
          <cell r="F88">
            <v>0</v>
          </cell>
          <cell r="I88">
            <v>0</v>
          </cell>
          <cell r="J88">
            <v>0</v>
          </cell>
          <cell r="M88">
            <v>0</v>
          </cell>
          <cell r="N88">
            <v>0</v>
          </cell>
          <cell r="Q88">
            <v>0</v>
          </cell>
          <cell r="R88">
            <v>0</v>
          </cell>
          <cell r="U88">
            <v>0</v>
          </cell>
          <cell r="V88">
            <v>0</v>
          </cell>
          <cell r="W88">
            <v>0</v>
          </cell>
          <cell r="X88">
            <v>0</v>
          </cell>
          <cell r="Y88">
            <v>0</v>
          </cell>
          <cell r="Z88">
            <v>0</v>
          </cell>
          <cell r="AA88">
            <v>0</v>
          </cell>
          <cell r="AD88">
            <v>0</v>
          </cell>
          <cell r="AE88">
            <v>0</v>
          </cell>
          <cell r="AH88">
            <v>0</v>
          </cell>
          <cell r="AI88">
            <v>0</v>
          </cell>
          <cell r="AL88">
            <v>0</v>
          </cell>
          <cell r="AM88">
            <v>0</v>
          </cell>
          <cell r="AP88">
            <v>0</v>
          </cell>
          <cell r="AQ88">
            <v>0</v>
          </cell>
          <cell r="AT88">
            <v>0</v>
          </cell>
          <cell r="AU88">
            <v>0</v>
          </cell>
          <cell r="AX88">
            <v>0</v>
          </cell>
          <cell r="AY88">
            <v>0</v>
          </cell>
          <cell r="BB88">
            <v>0</v>
          </cell>
          <cell r="BC88">
            <v>0</v>
          </cell>
          <cell r="BF88">
            <v>0</v>
          </cell>
          <cell r="BG88">
            <v>0</v>
          </cell>
          <cell r="BJ88">
            <v>0</v>
          </cell>
          <cell r="BK88">
            <v>0</v>
          </cell>
          <cell r="BN88">
            <v>0</v>
          </cell>
          <cell r="BO88">
            <v>0</v>
          </cell>
          <cell r="BP88">
            <v>0</v>
          </cell>
          <cell r="BQ88">
            <v>0</v>
          </cell>
          <cell r="BR88">
            <v>0</v>
          </cell>
          <cell r="BS88">
            <v>0</v>
          </cell>
          <cell r="BT88">
            <v>0</v>
          </cell>
        </row>
        <row r="89">
          <cell r="B89" t="str">
            <v>||</v>
          </cell>
          <cell r="W89">
            <v>0</v>
          </cell>
          <cell r="X89">
            <v>0</v>
          </cell>
          <cell r="Y89">
            <v>0</v>
          </cell>
          <cell r="Z89">
            <v>0</v>
          </cell>
          <cell r="AA89">
            <v>0</v>
          </cell>
          <cell r="BP89">
            <v>0</v>
          </cell>
          <cell r="BQ89">
            <v>0</v>
          </cell>
          <cell r="BR89">
            <v>0</v>
          </cell>
          <cell r="BS89">
            <v>0</v>
          </cell>
          <cell r="BT89">
            <v>0</v>
          </cell>
        </row>
        <row r="90">
          <cell r="B90" t="str">
            <v>||</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row>
        <row r="91">
          <cell r="B91" t="str">
            <v>||</v>
          </cell>
        </row>
        <row r="92">
          <cell r="B92" t="str">
            <v>||</v>
          </cell>
        </row>
        <row r="93">
          <cell r="B93" t="str">
            <v>||</v>
          </cell>
          <cell r="E93">
            <v>0</v>
          </cell>
          <cell r="F93">
            <v>0</v>
          </cell>
          <cell r="I93">
            <v>0</v>
          </cell>
          <cell r="J93">
            <v>0</v>
          </cell>
          <cell r="M93">
            <v>0</v>
          </cell>
          <cell r="N93">
            <v>0</v>
          </cell>
          <cell r="Q93">
            <v>0</v>
          </cell>
          <cell r="R93">
            <v>0</v>
          </cell>
          <cell r="U93">
            <v>0</v>
          </cell>
          <cell r="V93">
            <v>0</v>
          </cell>
          <cell r="W93">
            <v>0</v>
          </cell>
          <cell r="X93">
            <v>0</v>
          </cell>
          <cell r="Y93">
            <v>0</v>
          </cell>
          <cell r="Z93">
            <v>0</v>
          </cell>
          <cell r="AA93">
            <v>0</v>
          </cell>
          <cell r="AD93">
            <v>0</v>
          </cell>
          <cell r="AE93">
            <v>0</v>
          </cell>
          <cell r="AH93">
            <v>0</v>
          </cell>
          <cell r="AI93">
            <v>0</v>
          </cell>
          <cell r="AL93">
            <v>0</v>
          </cell>
          <cell r="AM93">
            <v>0</v>
          </cell>
          <cell r="AP93">
            <v>0</v>
          </cell>
          <cell r="AQ93">
            <v>0</v>
          </cell>
          <cell r="AT93">
            <v>0</v>
          </cell>
          <cell r="AU93">
            <v>0</v>
          </cell>
          <cell r="AX93">
            <v>0</v>
          </cell>
          <cell r="AY93">
            <v>0</v>
          </cell>
          <cell r="BB93">
            <v>0</v>
          </cell>
          <cell r="BC93">
            <v>0</v>
          </cell>
          <cell r="BF93">
            <v>0</v>
          </cell>
          <cell r="BG93">
            <v>0</v>
          </cell>
          <cell r="BJ93">
            <v>0</v>
          </cell>
          <cell r="BK93">
            <v>0</v>
          </cell>
          <cell r="BN93">
            <v>0</v>
          </cell>
          <cell r="BO93">
            <v>0</v>
          </cell>
          <cell r="BP93">
            <v>0</v>
          </cell>
          <cell r="BQ93">
            <v>0</v>
          </cell>
          <cell r="BR93">
            <v>0</v>
          </cell>
          <cell r="BS93">
            <v>0</v>
          </cell>
          <cell r="BT93">
            <v>0</v>
          </cell>
        </row>
        <row r="94">
          <cell r="B94" t="str">
            <v>||</v>
          </cell>
          <cell r="E94">
            <v>0</v>
          </cell>
          <cell r="F94">
            <v>0</v>
          </cell>
          <cell r="I94">
            <v>0</v>
          </cell>
          <cell r="J94">
            <v>0</v>
          </cell>
          <cell r="M94">
            <v>0</v>
          </cell>
          <cell r="N94">
            <v>0</v>
          </cell>
          <cell r="Q94">
            <v>0</v>
          </cell>
          <cell r="R94">
            <v>0</v>
          </cell>
          <cell r="U94">
            <v>0</v>
          </cell>
          <cell r="V94">
            <v>0</v>
          </cell>
          <cell r="W94">
            <v>0</v>
          </cell>
          <cell r="X94">
            <v>0</v>
          </cell>
          <cell r="Y94">
            <v>0</v>
          </cell>
          <cell r="Z94">
            <v>0</v>
          </cell>
          <cell r="AA94">
            <v>0</v>
          </cell>
          <cell r="AD94">
            <v>0</v>
          </cell>
          <cell r="AE94">
            <v>0</v>
          </cell>
          <cell r="AH94">
            <v>0</v>
          </cell>
          <cell r="AI94">
            <v>0</v>
          </cell>
          <cell r="AL94">
            <v>0</v>
          </cell>
          <cell r="AM94">
            <v>0</v>
          </cell>
          <cell r="AP94">
            <v>0</v>
          </cell>
          <cell r="AQ94">
            <v>0</v>
          </cell>
          <cell r="AT94">
            <v>0</v>
          </cell>
          <cell r="AU94">
            <v>0</v>
          </cell>
          <cell r="AX94">
            <v>0</v>
          </cell>
          <cell r="AY94">
            <v>0</v>
          </cell>
          <cell r="BB94">
            <v>0</v>
          </cell>
          <cell r="BC94">
            <v>0</v>
          </cell>
          <cell r="BF94">
            <v>0</v>
          </cell>
          <cell r="BG94">
            <v>0</v>
          </cell>
          <cell r="BJ94">
            <v>0</v>
          </cell>
          <cell r="BK94">
            <v>0</v>
          </cell>
          <cell r="BN94">
            <v>0</v>
          </cell>
          <cell r="BO94">
            <v>0</v>
          </cell>
          <cell r="BP94">
            <v>0</v>
          </cell>
          <cell r="BQ94">
            <v>0</v>
          </cell>
          <cell r="BR94">
            <v>0</v>
          </cell>
          <cell r="BS94">
            <v>0</v>
          </cell>
          <cell r="BT94">
            <v>0</v>
          </cell>
        </row>
        <row r="95">
          <cell r="B95" t="str">
            <v>||</v>
          </cell>
          <cell r="E95">
            <v>0</v>
          </cell>
          <cell r="F95">
            <v>0</v>
          </cell>
          <cell r="I95">
            <v>0</v>
          </cell>
          <cell r="J95">
            <v>0</v>
          </cell>
          <cell r="M95">
            <v>0</v>
          </cell>
          <cell r="N95">
            <v>0</v>
          </cell>
          <cell r="Q95">
            <v>0</v>
          </cell>
          <cell r="R95">
            <v>0</v>
          </cell>
          <cell r="U95">
            <v>0</v>
          </cell>
          <cell r="V95">
            <v>0</v>
          </cell>
          <cell r="W95">
            <v>0</v>
          </cell>
          <cell r="X95">
            <v>0</v>
          </cell>
          <cell r="Y95">
            <v>0</v>
          </cell>
          <cell r="Z95">
            <v>0</v>
          </cell>
          <cell r="AA95">
            <v>0</v>
          </cell>
          <cell r="AD95">
            <v>0</v>
          </cell>
          <cell r="AE95">
            <v>0</v>
          </cell>
          <cell r="AH95">
            <v>0</v>
          </cell>
          <cell r="AI95">
            <v>0</v>
          </cell>
          <cell r="AL95">
            <v>0</v>
          </cell>
          <cell r="AM95">
            <v>0</v>
          </cell>
          <cell r="AP95">
            <v>0</v>
          </cell>
          <cell r="AQ95">
            <v>0</v>
          </cell>
          <cell r="AT95">
            <v>0</v>
          </cell>
          <cell r="AU95">
            <v>0</v>
          </cell>
          <cell r="AX95">
            <v>0</v>
          </cell>
          <cell r="AY95">
            <v>0</v>
          </cell>
          <cell r="BB95">
            <v>0</v>
          </cell>
          <cell r="BC95">
            <v>0</v>
          </cell>
          <cell r="BF95">
            <v>0</v>
          </cell>
          <cell r="BG95">
            <v>0</v>
          </cell>
          <cell r="BJ95">
            <v>0</v>
          </cell>
          <cell r="BK95">
            <v>0</v>
          </cell>
          <cell r="BN95">
            <v>0</v>
          </cell>
          <cell r="BO95">
            <v>0</v>
          </cell>
          <cell r="BP95">
            <v>0</v>
          </cell>
          <cell r="BQ95">
            <v>0</v>
          </cell>
          <cell r="BR95">
            <v>0</v>
          </cell>
          <cell r="BS95">
            <v>0</v>
          </cell>
          <cell r="BT95">
            <v>0</v>
          </cell>
        </row>
        <row r="96">
          <cell r="B96" t="str">
            <v>||</v>
          </cell>
          <cell r="W96">
            <v>0</v>
          </cell>
          <cell r="X96">
            <v>0</v>
          </cell>
          <cell r="Y96">
            <v>0</v>
          </cell>
          <cell r="Z96">
            <v>0</v>
          </cell>
          <cell r="AA96">
            <v>0</v>
          </cell>
          <cell r="BP96">
            <v>0</v>
          </cell>
          <cell r="BQ96">
            <v>0</v>
          </cell>
          <cell r="BR96">
            <v>0</v>
          </cell>
          <cell r="BS96">
            <v>0</v>
          </cell>
          <cell r="BT96">
            <v>0</v>
          </cell>
        </row>
        <row r="97">
          <cell r="B97" t="str">
            <v>||</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row>
        <row r="98">
          <cell r="B98" t="str">
            <v>||</v>
          </cell>
        </row>
        <row r="99">
          <cell r="B99" t="str">
            <v>||</v>
          </cell>
        </row>
        <row r="100">
          <cell r="B100" t="str">
            <v>||</v>
          </cell>
          <cell r="E100">
            <v>0</v>
          </cell>
          <cell r="F100">
            <v>0</v>
          </cell>
          <cell r="I100">
            <v>0</v>
          </cell>
          <cell r="J100">
            <v>0</v>
          </cell>
          <cell r="M100">
            <v>0</v>
          </cell>
          <cell r="N100">
            <v>0</v>
          </cell>
          <cell r="Q100">
            <v>0</v>
          </cell>
          <cell r="R100">
            <v>0</v>
          </cell>
          <cell r="U100">
            <v>0</v>
          </cell>
          <cell r="V100">
            <v>0</v>
          </cell>
          <cell r="W100">
            <v>0</v>
          </cell>
          <cell r="X100">
            <v>0</v>
          </cell>
          <cell r="Y100">
            <v>0</v>
          </cell>
          <cell r="Z100">
            <v>0</v>
          </cell>
          <cell r="AA100">
            <v>0</v>
          </cell>
          <cell r="AD100">
            <v>0</v>
          </cell>
          <cell r="AE100">
            <v>0</v>
          </cell>
          <cell r="AH100">
            <v>0</v>
          </cell>
          <cell r="AI100">
            <v>0</v>
          </cell>
          <cell r="AL100">
            <v>0</v>
          </cell>
          <cell r="AM100">
            <v>0</v>
          </cell>
          <cell r="AP100">
            <v>0</v>
          </cell>
          <cell r="AQ100">
            <v>0</v>
          </cell>
          <cell r="AT100">
            <v>0</v>
          </cell>
          <cell r="AU100">
            <v>0</v>
          </cell>
          <cell r="AX100">
            <v>0</v>
          </cell>
          <cell r="AY100">
            <v>0</v>
          </cell>
          <cell r="BB100">
            <v>0</v>
          </cell>
          <cell r="BC100">
            <v>0</v>
          </cell>
          <cell r="BF100">
            <v>0</v>
          </cell>
          <cell r="BG100">
            <v>0</v>
          </cell>
          <cell r="BJ100">
            <v>0</v>
          </cell>
          <cell r="BK100">
            <v>0</v>
          </cell>
          <cell r="BN100">
            <v>0</v>
          </cell>
          <cell r="BO100">
            <v>0</v>
          </cell>
          <cell r="BP100">
            <v>0</v>
          </cell>
          <cell r="BQ100">
            <v>0</v>
          </cell>
          <cell r="BR100">
            <v>0</v>
          </cell>
          <cell r="BS100">
            <v>0</v>
          </cell>
          <cell r="BT100">
            <v>0</v>
          </cell>
        </row>
        <row r="101">
          <cell r="B101" t="str">
            <v>||</v>
          </cell>
          <cell r="E101">
            <v>0</v>
          </cell>
          <cell r="F101">
            <v>0</v>
          </cell>
          <cell r="I101">
            <v>0</v>
          </cell>
          <cell r="J101">
            <v>0</v>
          </cell>
          <cell r="M101">
            <v>0</v>
          </cell>
          <cell r="N101">
            <v>0</v>
          </cell>
          <cell r="Q101">
            <v>0</v>
          </cell>
          <cell r="R101">
            <v>0</v>
          </cell>
          <cell r="U101">
            <v>0</v>
          </cell>
          <cell r="V101">
            <v>0</v>
          </cell>
          <cell r="W101">
            <v>0</v>
          </cell>
          <cell r="X101">
            <v>0</v>
          </cell>
          <cell r="Y101">
            <v>0</v>
          </cell>
          <cell r="Z101">
            <v>0</v>
          </cell>
          <cell r="AA101">
            <v>0</v>
          </cell>
          <cell r="AD101">
            <v>0</v>
          </cell>
          <cell r="AE101">
            <v>0</v>
          </cell>
          <cell r="AH101">
            <v>0</v>
          </cell>
          <cell r="AI101">
            <v>0</v>
          </cell>
          <cell r="AL101">
            <v>0</v>
          </cell>
          <cell r="AM101">
            <v>0</v>
          </cell>
          <cell r="AP101">
            <v>0</v>
          </cell>
          <cell r="AQ101">
            <v>0</v>
          </cell>
          <cell r="AT101">
            <v>0</v>
          </cell>
          <cell r="AU101">
            <v>0</v>
          </cell>
          <cell r="AX101">
            <v>0</v>
          </cell>
          <cell r="AY101">
            <v>0</v>
          </cell>
          <cell r="BB101">
            <v>0</v>
          </cell>
          <cell r="BC101">
            <v>0</v>
          </cell>
          <cell r="BF101">
            <v>0</v>
          </cell>
          <cell r="BG101">
            <v>0</v>
          </cell>
          <cell r="BJ101">
            <v>0</v>
          </cell>
          <cell r="BK101">
            <v>0</v>
          </cell>
          <cell r="BN101">
            <v>0</v>
          </cell>
          <cell r="BO101">
            <v>0</v>
          </cell>
          <cell r="BP101">
            <v>0</v>
          </cell>
          <cell r="BQ101">
            <v>0</v>
          </cell>
          <cell r="BR101">
            <v>0</v>
          </cell>
          <cell r="BS101">
            <v>0</v>
          </cell>
          <cell r="BT101">
            <v>0</v>
          </cell>
        </row>
        <row r="102">
          <cell r="B102" t="str">
            <v>||</v>
          </cell>
          <cell r="E102">
            <v>0</v>
          </cell>
          <cell r="F102">
            <v>0</v>
          </cell>
          <cell r="I102">
            <v>0</v>
          </cell>
          <cell r="J102">
            <v>0</v>
          </cell>
          <cell r="M102">
            <v>0</v>
          </cell>
          <cell r="N102">
            <v>0</v>
          </cell>
          <cell r="Q102">
            <v>0</v>
          </cell>
          <cell r="R102">
            <v>0</v>
          </cell>
          <cell r="U102">
            <v>0</v>
          </cell>
          <cell r="V102">
            <v>0</v>
          </cell>
          <cell r="W102">
            <v>0</v>
          </cell>
          <cell r="X102">
            <v>0</v>
          </cell>
          <cell r="Y102">
            <v>0</v>
          </cell>
          <cell r="Z102">
            <v>0</v>
          </cell>
          <cell r="AA102">
            <v>0</v>
          </cell>
          <cell r="AD102">
            <v>0</v>
          </cell>
          <cell r="AE102">
            <v>0</v>
          </cell>
          <cell r="AH102">
            <v>0</v>
          </cell>
          <cell r="AI102">
            <v>0</v>
          </cell>
          <cell r="AL102">
            <v>0</v>
          </cell>
          <cell r="AM102">
            <v>0</v>
          </cell>
          <cell r="AP102">
            <v>0</v>
          </cell>
          <cell r="AQ102">
            <v>0</v>
          </cell>
          <cell r="AT102">
            <v>0</v>
          </cell>
          <cell r="AU102">
            <v>0</v>
          </cell>
          <cell r="AX102">
            <v>0</v>
          </cell>
          <cell r="AY102">
            <v>0</v>
          </cell>
          <cell r="BB102">
            <v>0</v>
          </cell>
          <cell r="BC102">
            <v>0</v>
          </cell>
          <cell r="BF102">
            <v>0</v>
          </cell>
          <cell r="BG102">
            <v>0</v>
          </cell>
          <cell r="BJ102">
            <v>0</v>
          </cell>
          <cell r="BK102">
            <v>0</v>
          </cell>
          <cell r="BN102">
            <v>0</v>
          </cell>
          <cell r="BO102">
            <v>0</v>
          </cell>
          <cell r="BP102">
            <v>0</v>
          </cell>
          <cell r="BQ102">
            <v>0</v>
          </cell>
          <cell r="BR102">
            <v>0</v>
          </cell>
          <cell r="BS102">
            <v>0</v>
          </cell>
          <cell r="BT102">
            <v>0</v>
          </cell>
        </row>
        <row r="103">
          <cell r="B103" t="str">
            <v>||</v>
          </cell>
          <cell r="W103">
            <v>0</v>
          </cell>
          <cell r="X103">
            <v>0</v>
          </cell>
          <cell r="Y103">
            <v>0</v>
          </cell>
          <cell r="Z103">
            <v>0</v>
          </cell>
          <cell r="AA103">
            <v>0</v>
          </cell>
          <cell r="BP103">
            <v>0</v>
          </cell>
          <cell r="BQ103">
            <v>0</v>
          </cell>
          <cell r="BR103">
            <v>0</v>
          </cell>
          <cell r="BS103">
            <v>0</v>
          </cell>
          <cell r="BT103">
            <v>0</v>
          </cell>
        </row>
        <row r="104">
          <cell r="B104" t="str">
            <v>||</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row>
        <row r="105">
          <cell r="B105" t="str">
            <v>||</v>
          </cell>
        </row>
        <row r="106">
          <cell r="B106" t="str">
            <v>||</v>
          </cell>
        </row>
        <row r="107">
          <cell r="B107" t="str">
            <v>||</v>
          </cell>
          <cell r="E107">
            <v>0</v>
          </cell>
          <cell r="F107">
            <v>0</v>
          </cell>
          <cell r="I107">
            <v>0</v>
          </cell>
          <cell r="J107">
            <v>0</v>
          </cell>
          <cell r="M107">
            <v>0</v>
          </cell>
          <cell r="N107">
            <v>0</v>
          </cell>
          <cell r="Q107">
            <v>0</v>
          </cell>
          <cell r="R107">
            <v>0</v>
          </cell>
          <cell r="U107">
            <v>0</v>
          </cell>
          <cell r="V107">
            <v>0</v>
          </cell>
          <cell r="W107">
            <v>0</v>
          </cell>
          <cell r="X107">
            <v>0</v>
          </cell>
          <cell r="Y107">
            <v>0</v>
          </cell>
          <cell r="Z107">
            <v>0</v>
          </cell>
          <cell r="AA107">
            <v>0</v>
          </cell>
          <cell r="AD107">
            <v>0</v>
          </cell>
          <cell r="AE107">
            <v>0</v>
          </cell>
          <cell r="AH107">
            <v>0</v>
          </cell>
          <cell r="AI107">
            <v>0</v>
          </cell>
          <cell r="AL107">
            <v>0</v>
          </cell>
          <cell r="AM107">
            <v>0</v>
          </cell>
          <cell r="AP107">
            <v>0</v>
          </cell>
          <cell r="AQ107">
            <v>0</v>
          </cell>
          <cell r="AT107">
            <v>0</v>
          </cell>
          <cell r="AU107">
            <v>0</v>
          </cell>
          <cell r="AX107">
            <v>0</v>
          </cell>
          <cell r="AY107">
            <v>0</v>
          </cell>
          <cell r="BB107">
            <v>0</v>
          </cell>
          <cell r="BC107">
            <v>0</v>
          </cell>
          <cell r="BF107">
            <v>0</v>
          </cell>
          <cell r="BG107">
            <v>0</v>
          </cell>
          <cell r="BJ107">
            <v>0</v>
          </cell>
          <cell r="BK107">
            <v>0</v>
          </cell>
          <cell r="BN107">
            <v>0</v>
          </cell>
          <cell r="BO107">
            <v>0</v>
          </cell>
          <cell r="BP107">
            <v>0</v>
          </cell>
          <cell r="BQ107">
            <v>0</v>
          </cell>
          <cell r="BR107">
            <v>0</v>
          </cell>
          <cell r="BS107">
            <v>0</v>
          </cell>
          <cell r="BT107">
            <v>0</v>
          </cell>
        </row>
        <row r="108">
          <cell r="B108" t="str">
            <v>||</v>
          </cell>
          <cell r="E108">
            <v>0</v>
          </cell>
          <cell r="F108">
            <v>0</v>
          </cell>
          <cell r="I108">
            <v>0</v>
          </cell>
          <cell r="J108">
            <v>0</v>
          </cell>
          <cell r="M108">
            <v>0</v>
          </cell>
          <cell r="N108">
            <v>0</v>
          </cell>
          <cell r="Q108">
            <v>0</v>
          </cell>
          <cell r="R108">
            <v>0</v>
          </cell>
          <cell r="U108">
            <v>0</v>
          </cell>
          <cell r="V108">
            <v>0</v>
          </cell>
          <cell r="W108">
            <v>0</v>
          </cell>
          <cell r="X108">
            <v>0</v>
          </cell>
          <cell r="Y108">
            <v>0</v>
          </cell>
          <cell r="Z108">
            <v>0</v>
          </cell>
          <cell r="AA108">
            <v>0</v>
          </cell>
          <cell r="AD108">
            <v>0</v>
          </cell>
          <cell r="AE108">
            <v>0</v>
          </cell>
          <cell r="AH108">
            <v>0</v>
          </cell>
          <cell r="AI108">
            <v>0</v>
          </cell>
          <cell r="AL108">
            <v>0</v>
          </cell>
          <cell r="AM108">
            <v>0</v>
          </cell>
          <cell r="AP108">
            <v>0</v>
          </cell>
          <cell r="AQ108">
            <v>0</v>
          </cell>
          <cell r="AT108">
            <v>0</v>
          </cell>
          <cell r="AU108">
            <v>0</v>
          </cell>
          <cell r="AX108">
            <v>0</v>
          </cell>
          <cell r="AY108">
            <v>0</v>
          </cell>
          <cell r="BB108">
            <v>0</v>
          </cell>
          <cell r="BC108">
            <v>0</v>
          </cell>
          <cell r="BF108">
            <v>0</v>
          </cell>
          <cell r="BG108">
            <v>0</v>
          </cell>
          <cell r="BJ108">
            <v>0</v>
          </cell>
          <cell r="BK108">
            <v>0</v>
          </cell>
          <cell r="BN108">
            <v>0</v>
          </cell>
          <cell r="BO108">
            <v>0</v>
          </cell>
          <cell r="BP108">
            <v>0</v>
          </cell>
          <cell r="BQ108">
            <v>0</v>
          </cell>
          <cell r="BR108">
            <v>0</v>
          </cell>
          <cell r="BS108">
            <v>0</v>
          </cell>
          <cell r="BT108">
            <v>0</v>
          </cell>
        </row>
        <row r="109">
          <cell r="B109" t="str">
            <v>||</v>
          </cell>
          <cell r="E109">
            <v>0</v>
          </cell>
          <cell r="F109">
            <v>0</v>
          </cell>
          <cell r="I109">
            <v>0</v>
          </cell>
          <cell r="J109">
            <v>0</v>
          </cell>
          <cell r="M109">
            <v>0</v>
          </cell>
          <cell r="N109">
            <v>0</v>
          </cell>
          <cell r="Q109">
            <v>0</v>
          </cell>
          <cell r="R109">
            <v>0</v>
          </cell>
          <cell r="U109">
            <v>0</v>
          </cell>
          <cell r="V109">
            <v>0</v>
          </cell>
          <cell r="W109">
            <v>0</v>
          </cell>
          <cell r="X109">
            <v>0</v>
          </cell>
          <cell r="Y109">
            <v>0</v>
          </cell>
          <cell r="Z109">
            <v>0</v>
          </cell>
          <cell r="AA109">
            <v>0</v>
          </cell>
          <cell r="AD109">
            <v>0</v>
          </cell>
          <cell r="AE109">
            <v>0</v>
          </cell>
          <cell r="AH109">
            <v>0</v>
          </cell>
          <cell r="AI109">
            <v>0</v>
          </cell>
          <cell r="AL109">
            <v>0</v>
          </cell>
          <cell r="AM109">
            <v>0</v>
          </cell>
          <cell r="AP109">
            <v>0</v>
          </cell>
          <cell r="AQ109">
            <v>0</v>
          </cell>
          <cell r="AT109">
            <v>0</v>
          </cell>
          <cell r="AU109">
            <v>0</v>
          </cell>
          <cell r="AX109">
            <v>0</v>
          </cell>
          <cell r="AY109">
            <v>0</v>
          </cell>
          <cell r="BB109">
            <v>0</v>
          </cell>
          <cell r="BC109">
            <v>0</v>
          </cell>
          <cell r="BF109">
            <v>0</v>
          </cell>
          <cell r="BG109">
            <v>0</v>
          </cell>
          <cell r="BJ109">
            <v>0</v>
          </cell>
          <cell r="BK109">
            <v>0</v>
          </cell>
          <cell r="BN109">
            <v>0</v>
          </cell>
          <cell r="BO109">
            <v>0</v>
          </cell>
          <cell r="BP109">
            <v>0</v>
          </cell>
          <cell r="BQ109">
            <v>0</v>
          </cell>
          <cell r="BR109">
            <v>0</v>
          </cell>
          <cell r="BS109">
            <v>0</v>
          </cell>
          <cell r="BT109">
            <v>0</v>
          </cell>
        </row>
        <row r="110">
          <cell r="B110" t="str">
            <v>||</v>
          </cell>
          <cell r="W110">
            <v>0</v>
          </cell>
          <cell r="X110">
            <v>0</v>
          </cell>
          <cell r="Y110">
            <v>0</v>
          </cell>
          <cell r="Z110">
            <v>0</v>
          </cell>
          <cell r="AA110">
            <v>0</v>
          </cell>
          <cell r="BP110">
            <v>0</v>
          </cell>
          <cell r="BQ110">
            <v>0</v>
          </cell>
          <cell r="BR110">
            <v>0</v>
          </cell>
          <cell r="BS110">
            <v>0</v>
          </cell>
          <cell r="BT110">
            <v>0</v>
          </cell>
        </row>
        <row r="111">
          <cell r="B111" t="str">
            <v>||</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row>
        <row r="112">
          <cell r="B112" t="str">
            <v>||</v>
          </cell>
        </row>
        <row r="113">
          <cell r="B113" t="str">
            <v>||</v>
          </cell>
        </row>
        <row r="114">
          <cell r="B114" t="str">
            <v>||</v>
          </cell>
          <cell r="E114">
            <v>0</v>
          </cell>
          <cell r="F114">
            <v>0</v>
          </cell>
          <cell r="I114">
            <v>0</v>
          </cell>
          <cell r="J114">
            <v>0</v>
          </cell>
          <cell r="M114">
            <v>0</v>
          </cell>
          <cell r="N114">
            <v>0</v>
          </cell>
          <cell r="Q114">
            <v>0</v>
          </cell>
          <cell r="R114">
            <v>0</v>
          </cell>
          <cell r="U114">
            <v>0</v>
          </cell>
          <cell r="V114">
            <v>0</v>
          </cell>
          <cell r="W114">
            <v>0</v>
          </cell>
          <cell r="X114">
            <v>0</v>
          </cell>
          <cell r="Y114">
            <v>0</v>
          </cell>
          <cell r="Z114">
            <v>0</v>
          </cell>
          <cell r="AA114">
            <v>0</v>
          </cell>
          <cell r="AD114">
            <v>0</v>
          </cell>
          <cell r="AE114">
            <v>0</v>
          </cell>
          <cell r="AH114">
            <v>0</v>
          </cell>
          <cell r="AI114">
            <v>0</v>
          </cell>
          <cell r="AL114">
            <v>0</v>
          </cell>
          <cell r="AM114">
            <v>0</v>
          </cell>
          <cell r="AP114">
            <v>0</v>
          </cell>
          <cell r="AQ114">
            <v>0</v>
          </cell>
          <cell r="AT114">
            <v>0</v>
          </cell>
          <cell r="AU114">
            <v>0</v>
          </cell>
          <cell r="AX114">
            <v>0</v>
          </cell>
          <cell r="AY114">
            <v>0</v>
          </cell>
          <cell r="BB114">
            <v>0</v>
          </cell>
          <cell r="BC114">
            <v>0</v>
          </cell>
          <cell r="BF114">
            <v>0</v>
          </cell>
          <cell r="BG114">
            <v>0</v>
          </cell>
          <cell r="BJ114">
            <v>0</v>
          </cell>
          <cell r="BK114">
            <v>0</v>
          </cell>
          <cell r="BN114">
            <v>0</v>
          </cell>
          <cell r="BO114">
            <v>0</v>
          </cell>
          <cell r="BP114">
            <v>0</v>
          </cell>
          <cell r="BQ114">
            <v>0</v>
          </cell>
          <cell r="BR114">
            <v>0</v>
          </cell>
          <cell r="BS114">
            <v>0</v>
          </cell>
          <cell r="BT114">
            <v>0</v>
          </cell>
        </row>
        <row r="115">
          <cell r="B115" t="str">
            <v>||</v>
          </cell>
          <cell r="E115">
            <v>0</v>
          </cell>
          <cell r="F115">
            <v>0</v>
          </cell>
          <cell r="I115">
            <v>0</v>
          </cell>
          <cell r="J115">
            <v>0</v>
          </cell>
          <cell r="M115">
            <v>0</v>
          </cell>
          <cell r="N115">
            <v>0</v>
          </cell>
          <cell r="Q115">
            <v>0</v>
          </cell>
          <cell r="R115">
            <v>0</v>
          </cell>
          <cell r="U115">
            <v>0</v>
          </cell>
          <cell r="V115">
            <v>0</v>
          </cell>
          <cell r="W115">
            <v>0</v>
          </cell>
          <cell r="X115">
            <v>0</v>
          </cell>
          <cell r="Y115">
            <v>0</v>
          </cell>
          <cell r="Z115">
            <v>0</v>
          </cell>
          <cell r="AA115">
            <v>0</v>
          </cell>
          <cell r="AD115">
            <v>0</v>
          </cell>
          <cell r="AE115">
            <v>0</v>
          </cell>
          <cell r="AH115">
            <v>0</v>
          </cell>
          <cell r="AI115">
            <v>0</v>
          </cell>
          <cell r="AL115">
            <v>0</v>
          </cell>
          <cell r="AM115">
            <v>0</v>
          </cell>
          <cell r="AP115">
            <v>0</v>
          </cell>
          <cell r="AQ115">
            <v>0</v>
          </cell>
          <cell r="AT115">
            <v>0</v>
          </cell>
          <cell r="AU115">
            <v>0</v>
          </cell>
          <cell r="AX115">
            <v>0</v>
          </cell>
          <cell r="AY115">
            <v>0</v>
          </cell>
          <cell r="BB115">
            <v>0</v>
          </cell>
          <cell r="BC115">
            <v>0</v>
          </cell>
          <cell r="BF115">
            <v>0</v>
          </cell>
          <cell r="BG115">
            <v>0</v>
          </cell>
          <cell r="BJ115">
            <v>0</v>
          </cell>
          <cell r="BK115">
            <v>0</v>
          </cell>
          <cell r="BN115">
            <v>0</v>
          </cell>
          <cell r="BO115">
            <v>0</v>
          </cell>
          <cell r="BP115">
            <v>0</v>
          </cell>
          <cell r="BQ115">
            <v>0</v>
          </cell>
          <cell r="BR115">
            <v>0</v>
          </cell>
          <cell r="BS115">
            <v>0</v>
          </cell>
          <cell r="BT115">
            <v>0</v>
          </cell>
        </row>
        <row r="116">
          <cell r="B116" t="str">
            <v>||</v>
          </cell>
          <cell r="E116">
            <v>0</v>
          </cell>
          <cell r="F116">
            <v>0</v>
          </cell>
          <cell r="I116">
            <v>0</v>
          </cell>
          <cell r="J116">
            <v>0</v>
          </cell>
          <cell r="M116">
            <v>0</v>
          </cell>
          <cell r="N116">
            <v>0</v>
          </cell>
          <cell r="Q116">
            <v>0</v>
          </cell>
          <cell r="R116">
            <v>0</v>
          </cell>
          <cell r="U116">
            <v>0</v>
          </cell>
          <cell r="V116">
            <v>0</v>
          </cell>
          <cell r="W116">
            <v>0</v>
          </cell>
          <cell r="X116">
            <v>0</v>
          </cell>
          <cell r="Y116">
            <v>0</v>
          </cell>
          <cell r="Z116">
            <v>0</v>
          </cell>
          <cell r="AA116">
            <v>0</v>
          </cell>
          <cell r="AD116">
            <v>0</v>
          </cell>
          <cell r="AE116">
            <v>0</v>
          </cell>
          <cell r="AH116">
            <v>0</v>
          </cell>
          <cell r="AI116">
            <v>0</v>
          </cell>
          <cell r="AL116">
            <v>0</v>
          </cell>
          <cell r="AM116">
            <v>0</v>
          </cell>
          <cell r="AP116">
            <v>0</v>
          </cell>
          <cell r="AQ116">
            <v>0</v>
          </cell>
          <cell r="AT116">
            <v>0</v>
          </cell>
          <cell r="AU116">
            <v>0</v>
          </cell>
          <cell r="AX116">
            <v>0</v>
          </cell>
          <cell r="AY116">
            <v>0</v>
          </cell>
          <cell r="BB116">
            <v>0</v>
          </cell>
          <cell r="BC116">
            <v>0</v>
          </cell>
          <cell r="BF116">
            <v>0</v>
          </cell>
          <cell r="BG116">
            <v>0</v>
          </cell>
          <cell r="BJ116">
            <v>0</v>
          </cell>
          <cell r="BK116">
            <v>0</v>
          </cell>
          <cell r="BN116">
            <v>0</v>
          </cell>
          <cell r="BO116">
            <v>0</v>
          </cell>
          <cell r="BP116">
            <v>0</v>
          </cell>
          <cell r="BQ116">
            <v>0</v>
          </cell>
          <cell r="BR116">
            <v>0</v>
          </cell>
          <cell r="BS116">
            <v>0</v>
          </cell>
          <cell r="BT116">
            <v>0</v>
          </cell>
        </row>
        <row r="117">
          <cell r="B117" t="str">
            <v>||</v>
          </cell>
          <cell r="W117">
            <v>0</v>
          </cell>
          <cell r="X117">
            <v>0</v>
          </cell>
          <cell r="Y117">
            <v>0</v>
          </cell>
          <cell r="Z117">
            <v>0</v>
          </cell>
          <cell r="AA117">
            <v>0</v>
          </cell>
          <cell r="BP117">
            <v>0</v>
          </cell>
          <cell r="BQ117">
            <v>0</v>
          </cell>
          <cell r="BR117">
            <v>0</v>
          </cell>
          <cell r="BS117">
            <v>0</v>
          </cell>
          <cell r="BT117">
            <v>0</v>
          </cell>
        </row>
        <row r="118">
          <cell r="B118" t="str">
            <v>||</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row>
        <row r="119">
          <cell r="B119" t="str">
            <v>||</v>
          </cell>
        </row>
        <row r="120">
          <cell r="B120" t="str">
            <v>||</v>
          </cell>
        </row>
        <row r="121">
          <cell r="B121" t="str">
            <v>||</v>
          </cell>
          <cell r="E121">
            <v>0</v>
          </cell>
          <cell r="F121">
            <v>0</v>
          </cell>
          <cell r="I121">
            <v>0</v>
          </cell>
          <cell r="J121">
            <v>0</v>
          </cell>
          <cell r="M121">
            <v>0</v>
          </cell>
          <cell r="N121">
            <v>0</v>
          </cell>
          <cell r="Q121">
            <v>0</v>
          </cell>
          <cell r="R121">
            <v>0</v>
          </cell>
          <cell r="U121">
            <v>0</v>
          </cell>
          <cell r="V121">
            <v>0</v>
          </cell>
          <cell r="W121">
            <v>0</v>
          </cell>
          <cell r="X121">
            <v>0</v>
          </cell>
          <cell r="Y121">
            <v>0</v>
          </cell>
          <cell r="Z121">
            <v>0</v>
          </cell>
          <cell r="AA121">
            <v>0</v>
          </cell>
          <cell r="AD121">
            <v>0</v>
          </cell>
          <cell r="AE121">
            <v>0</v>
          </cell>
          <cell r="AH121">
            <v>0</v>
          </cell>
          <cell r="AI121">
            <v>0</v>
          </cell>
          <cell r="AL121">
            <v>0</v>
          </cell>
          <cell r="AM121">
            <v>0</v>
          </cell>
          <cell r="AP121">
            <v>0</v>
          </cell>
          <cell r="AQ121">
            <v>0</v>
          </cell>
          <cell r="AT121">
            <v>0</v>
          </cell>
          <cell r="AU121">
            <v>0</v>
          </cell>
          <cell r="AX121">
            <v>0</v>
          </cell>
          <cell r="AY121">
            <v>0</v>
          </cell>
          <cell r="BB121">
            <v>0</v>
          </cell>
          <cell r="BC121">
            <v>0</v>
          </cell>
          <cell r="BF121">
            <v>0</v>
          </cell>
          <cell r="BG121">
            <v>0</v>
          </cell>
          <cell r="BJ121">
            <v>0</v>
          </cell>
          <cell r="BK121">
            <v>0</v>
          </cell>
          <cell r="BN121">
            <v>0</v>
          </cell>
          <cell r="BO121">
            <v>0</v>
          </cell>
          <cell r="BP121">
            <v>0</v>
          </cell>
          <cell r="BQ121">
            <v>0</v>
          </cell>
          <cell r="BR121">
            <v>0</v>
          </cell>
          <cell r="BS121">
            <v>0</v>
          </cell>
          <cell r="BT121">
            <v>0</v>
          </cell>
        </row>
        <row r="122">
          <cell r="B122" t="str">
            <v>||</v>
          </cell>
          <cell r="E122">
            <v>0</v>
          </cell>
          <cell r="F122">
            <v>0</v>
          </cell>
          <cell r="I122">
            <v>0</v>
          </cell>
          <cell r="J122">
            <v>0</v>
          </cell>
          <cell r="M122">
            <v>0</v>
          </cell>
          <cell r="N122">
            <v>0</v>
          </cell>
          <cell r="Q122">
            <v>0</v>
          </cell>
          <cell r="R122">
            <v>0</v>
          </cell>
          <cell r="U122">
            <v>0</v>
          </cell>
          <cell r="V122">
            <v>0</v>
          </cell>
          <cell r="W122">
            <v>0</v>
          </cell>
          <cell r="X122">
            <v>0</v>
          </cell>
          <cell r="Y122">
            <v>0</v>
          </cell>
          <cell r="Z122">
            <v>0</v>
          </cell>
          <cell r="AA122">
            <v>0</v>
          </cell>
          <cell r="AD122">
            <v>0</v>
          </cell>
          <cell r="AE122">
            <v>0</v>
          </cell>
          <cell r="AH122">
            <v>0</v>
          </cell>
          <cell r="AI122">
            <v>0</v>
          </cell>
          <cell r="AL122">
            <v>0</v>
          </cell>
          <cell r="AM122">
            <v>0</v>
          </cell>
          <cell r="AP122">
            <v>0</v>
          </cell>
          <cell r="AQ122">
            <v>0</v>
          </cell>
          <cell r="AT122">
            <v>0</v>
          </cell>
          <cell r="AU122">
            <v>0</v>
          </cell>
          <cell r="AX122">
            <v>0</v>
          </cell>
          <cell r="AY122">
            <v>0</v>
          </cell>
          <cell r="BB122">
            <v>0</v>
          </cell>
          <cell r="BC122">
            <v>0</v>
          </cell>
          <cell r="BF122">
            <v>0</v>
          </cell>
          <cell r="BG122">
            <v>0</v>
          </cell>
          <cell r="BJ122">
            <v>0</v>
          </cell>
          <cell r="BK122">
            <v>0</v>
          </cell>
          <cell r="BN122">
            <v>0</v>
          </cell>
          <cell r="BO122">
            <v>0</v>
          </cell>
          <cell r="BP122">
            <v>0</v>
          </cell>
          <cell r="BQ122">
            <v>0</v>
          </cell>
          <cell r="BR122">
            <v>0</v>
          </cell>
          <cell r="BS122">
            <v>0</v>
          </cell>
          <cell r="BT122">
            <v>0</v>
          </cell>
        </row>
        <row r="123">
          <cell r="B123" t="str">
            <v>||</v>
          </cell>
          <cell r="E123">
            <v>0</v>
          </cell>
          <cell r="F123">
            <v>0</v>
          </cell>
          <cell r="I123">
            <v>0</v>
          </cell>
          <cell r="J123">
            <v>0</v>
          </cell>
          <cell r="M123">
            <v>0</v>
          </cell>
          <cell r="N123">
            <v>0</v>
          </cell>
          <cell r="Q123">
            <v>0</v>
          </cell>
          <cell r="R123">
            <v>0</v>
          </cell>
          <cell r="U123">
            <v>0</v>
          </cell>
          <cell r="V123">
            <v>0</v>
          </cell>
          <cell r="W123">
            <v>0</v>
          </cell>
          <cell r="X123">
            <v>0</v>
          </cell>
          <cell r="Y123">
            <v>0</v>
          </cell>
          <cell r="Z123">
            <v>0</v>
          </cell>
          <cell r="AA123">
            <v>0</v>
          </cell>
          <cell r="AD123">
            <v>0</v>
          </cell>
          <cell r="AE123">
            <v>0</v>
          </cell>
          <cell r="AH123">
            <v>0</v>
          </cell>
          <cell r="AI123">
            <v>0</v>
          </cell>
          <cell r="AL123">
            <v>0</v>
          </cell>
          <cell r="AM123">
            <v>0</v>
          </cell>
          <cell r="AP123">
            <v>0</v>
          </cell>
          <cell r="AQ123">
            <v>0</v>
          </cell>
          <cell r="AT123">
            <v>0</v>
          </cell>
          <cell r="AU123">
            <v>0</v>
          </cell>
          <cell r="AX123">
            <v>0</v>
          </cell>
          <cell r="AY123">
            <v>0</v>
          </cell>
          <cell r="BB123">
            <v>0</v>
          </cell>
          <cell r="BC123">
            <v>0</v>
          </cell>
          <cell r="BF123">
            <v>0</v>
          </cell>
          <cell r="BG123">
            <v>0</v>
          </cell>
          <cell r="BJ123">
            <v>0</v>
          </cell>
          <cell r="BK123">
            <v>0</v>
          </cell>
          <cell r="BN123">
            <v>0</v>
          </cell>
          <cell r="BO123">
            <v>0</v>
          </cell>
          <cell r="BP123">
            <v>0</v>
          </cell>
          <cell r="BQ123">
            <v>0</v>
          </cell>
          <cell r="BR123">
            <v>0</v>
          </cell>
          <cell r="BS123">
            <v>0</v>
          </cell>
          <cell r="BT123">
            <v>0</v>
          </cell>
        </row>
        <row r="124">
          <cell r="B124" t="str">
            <v>||</v>
          </cell>
          <cell r="W124">
            <v>0</v>
          </cell>
          <cell r="X124">
            <v>0</v>
          </cell>
          <cell r="Y124">
            <v>0</v>
          </cell>
          <cell r="Z124">
            <v>0</v>
          </cell>
          <cell r="AA124">
            <v>0</v>
          </cell>
          <cell r="BP124">
            <v>0</v>
          </cell>
          <cell r="BQ124">
            <v>0</v>
          </cell>
          <cell r="BR124">
            <v>0</v>
          </cell>
          <cell r="BS124">
            <v>0</v>
          </cell>
          <cell r="BT124">
            <v>0</v>
          </cell>
        </row>
        <row r="125">
          <cell r="B125" t="str">
            <v>||</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row>
        <row r="126">
          <cell r="B126" t="str">
            <v>||</v>
          </cell>
        </row>
        <row r="127">
          <cell r="B127" t="str">
            <v>||</v>
          </cell>
        </row>
        <row r="128">
          <cell r="B128" t="str">
            <v>||</v>
          </cell>
          <cell r="E128">
            <v>0</v>
          </cell>
          <cell r="F128">
            <v>0</v>
          </cell>
          <cell r="I128">
            <v>0</v>
          </cell>
          <cell r="J128">
            <v>0</v>
          </cell>
          <cell r="M128">
            <v>0</v>
          </cell>
          <cell r="N128">
            <v>0</v>
          </cell>
          <cell r="Q128">
            <v>0</v>
          </cell>
          <cell r="R128">
            <v>0</v>
          </cell>
          <cell r="U128">
            <v>0</v>
          </cell>
          <cell r="V128">
            <v>0</v>
          </cell>
          <cell r="W128">
            <v>0</v>
          </cell>
          <cell r="X128">
            <v>0</v>
          </cell>
          <cell r="Y128">
            <v>0</v>
          </cell>
          <cell r="Z128">
            <v>0</v>
          </cell>
          <cell r="AA128">
            <v>0</v>
          </cell>
          <cell r="AD128">
            <v>0</v>
          </cell>
          <cell r="AE128">
            <v>0</v>
          </cell>
          <cell r="AH128">
            <v>0</v>
          </cell>
          <cell r="AI128">
            <v>0</v>
          </cell>
          <cell r="AL128">
            <v>0</v>
          </cell>
          <cell r="AM128">
            <v>0</v>
          </cell>
          <cell r="AP128">
            <v>0</v>
          </cell>
          <cell r="AQ128">
            <v>0</v>
          </cell>
          <cell r="AT128">
            <v>0</v>
          </cell>
          <cell r="AU128">
            <v>0</v>
          </cell>
          <cell r="AX128">
            <v>0</v>
          </cell>
          <cell r="AY128">
            <v>0</v>
          </cell>
          <cell r="BB128">
            <v>0</v>
          </cell>
          <cell r="BC128">
            <v>0</v>
          </cell>
          <cell r="BF128">
            <v>0</v>
          </cell>
          <cell r="BG128">
            <v>0</v>
          </cell>
          <cell r="BJ128">
            <v>0</v>
          </cell>
          <cell r="BK128">
            <v>0</v>
          </cell>
          <cell r="BN128">
            <v>0</v>
          </cell>
          <cell r="BO128">
            <v>0</v>
          </cell>
          <cell r="BP128">
            <v>0</v>
          </cell>
          <cell r="BQ128">
            <v>0</v>
          </cell>
          <cell r="BR128">
            <v>0</v>
          </cell>
          <cell r="BS128">
            <v>0</v>
          </cell>
          <cell r="BT128">
            <v>0</v>
          </cell>
        </row>
        <row r="129">
          <cell r="B129" t="str">
            <v>||</v>
          </cell>
          <cell r="E129">
            <v>0</v>
          </cell>
          <cell r="F129">
            <v>0</v>
          </cell>
          <cell r="I129">
            <v>0</v>
          </cell>
          <cell r="J129">
            <v>0</v>
          </cell>
          <cell r="M129">
            <v>0</v>
          </cell>
          <cell r="N129">
            <v>0</v>
          </cell>
          <cell r="Q129">
            <v>0</v>
          </cell>
          <cell r="R129">
            <v>0</v>
          </cell>
          <cell r="U129">
            <v>0</v>
          </cell>
          <cell r="V129">
            <v>0</v>
          </cell>
          <cell r="W129">
            <v>0</v>
          </cell>
          <cell r="X129">
            <v>0</v>
          </cell>
          <cell r="Y129">
            <v>0</v>
          </cell>
          <cell r="Z129">
            <v>0</v>
          </cell>
          <cell r="AA129">
            <v>0</v>
          </cell>
          <cell r="AD129">
            <v>0</v>
          </cell>
          <cell r="AE129">
            <v>0</v>
          </cell>
          <cell r="AH129">
            <v>0</v>
          </cell>
          <cell r="AI129">
            <v>0</v>
          </cell>
          <cell r="AL129">
            <v>0</v>
          </cell>
          <cell r="AM129">
            <v>0</v>
          </cell>
          <cell r="AP129">
            <v>0</v>
          </cell>
          <cell r="AQ129">
            <v>0</v>
          </cell>
          <cell r="AT129">
            <v>0</v>
          </cell>
          <cell r="AU129">
            <v>0</v>
          </cell>
          <cell r="AX129">
            <v>0</v>
          </cell>
          <cell r="AY129">
            <v>0</v>
          </cell>
          <cell r="BB129">
            <v>0</v>
          </cell>
          <cell r="BC129">
            <v>0</v>
          </cell>
          <cell r="BF129">
            <v>0</v>
          </cell>
          <cell r="BG129">
            <v>0</v>
          </cell>
          <cell r="BJ129">
            <v>0</v>
          </cell>
          <cell r="BK129">
            <v>0</v>
          </cell>
          <cell r="BN129">
            <v>0</v>
          </cell>
          <cell r="BO129">
            <v>0</v>
          </cell>
          <cell r="BP129">
            <v>0</v>
          </cell>
          <cell r="BQ129">
            <v>0</v>
          </cell>
          <cell r="BR129">
            <v>0</v>
          </cell>
          <cell r="BS129">
            <v>0</v>
          </cell>
          <cell r="BT129">
            <v>0</v>
          </cell>
        </row>
        <row r="130">
          <cell r="B130" t="str">
            <v>||</v>
          </cell>
          <cell r="E130">
            <v>0</v>
          </cell>
          <cell r="F130">
            <v>0</v>
          </cell>
          <cell r="I130">
            <v>0</v>
          </cell>
          <cell r="J130">
            <v>0</v>
          </cell>
          <cell r="M130">
            <v>0</v>
          </cell>
          <cell r="N130">
            <v>0</v>
          </cell>
          <cell r="Q130">
            <v>0</v>
          </cell>
          <cell r="R130">
            <v>0</v>
          </cell>
          <cell r="U130">
            <v>0</v>
          </cell>
          <cell r="V130">
            <v>0</v>
          </cell>
          <cell r="W130">
            <v>0</v>
          </cell>
          <cell r="X130">
            <v>0</v>
          </cell>
          <cell r="Y130">
            <v>0</v>
          </cell>
          <cell r="Z130">
            <v>0</v>
          </cell>
          <cell r="AA130">
            <v>0</v>
          </cell>
          <cell r="AD130">
            <v>0</v>
          </cell>
          <cell r="AE130">
            <v>0</v>
          </cell>
          <cell r="AH130">
            <v>0</v>
          </cell>
          <cell r="AI130">
            <v>0</v>
          </cell>
          <cell r="AL130">
            <v>0</v>
          </cell>
          <cell r="AM130">
            <v>0</v>
          </cell>
          <cell r="AP130">
            <v>0</v>
          </cell>
          <cell r="AQ130">
            <v>0</v>
          </cell>
          <cell r="AT130">
            <v>0</v>
          </cell>
          <cell r="AU130">
            <v>0</v>
          </cell>
          <cell r="AX130">
            <v>0</v>
          </cell>
          <cell r="AY130">
            <v>0</v>
          </cell>
          <cell r="BB130">
            <v>0</v>
          </cell>
          <cell r="BC130">
            <v>0</v>
          </cell>
          <cell r="BF130">
            <v>0</v>
          </cell>
          <cell r="BG130">
            <v>0</v>
          </cell>
          <cell r="BJ130">
            <v>0</v>
          </cell>
          <cell r="BK130">
            <v>0</v>
          </cell>
          <cell r="BN130">
            <v>0</v>
          </cell>
          <cell r="BO130">
            <v>0</v>
          </cell>
          <cell r="BP130">
            <v>0</v>
          </cell>
          <cell r="BQ130">
            <v>0</v>
          </cell>
          <cell r="BR130">
            <v>0</v>
          </cell>
          <cell r="BS130">
            <v>0</v>
          </cell>
          <cell r="BT130">
            <v>0</v>
          </cell>
        </row>
        <row r="131">
          <cell r="B131" t="str">
            <v>||</v>
          </cell>
          <cell r="W131">
            <v>0</v>
          </cell>
          <cell r="X131">
            <v>0</v>
          </cell>
          <cell r="Y131">
            <v>0</v>
          </cell>
          <cell r="Z131">
            <v>0</v>
          </cell>
          <cell r="AA131">
            <v>0</v>
          </cell>
          <cell r="BP131">
            <v>0</v>
          </cell>
          <cell r="BQ131">
            <v>0</v>
          </cell>
          <cell r="BR131">
            <v>0</v>
          </cell>
          <cell r="BS131">
            <v>0</v>
          </cell>
          <cell r="BT131">
            <v>0</v>
          </cell>
        </row>
        <row r="132">
          <cell r="B132" t="str">
            <v>||</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row>
        <row r="133">
          <cell r="B133" t="str">
            <v>||</v>
          </cell>
        </row>
        <row r="134">
          <cell r="B134" t="str">
            <v>||</v>
          </cell>
        </row>
        <row r="135">
          <cell r="B135" t="str">
            <v>||</v>
          </cell>
          <cell r="E135">
            <v>0</v>
          </cell>
          <cell r="F135">
            <v>0</v>
          </cell>
          <cell r="I135">
            <v>0</v>
          </cell>
          <cell r="J135">
            <v>0</v>
          </cell>
          <cell r="M135">
            <v>0</v>
          </cell>
          <cell r="N135">
            <v>0</v>
          </cell>
          <cell r="Q135">
            <v>0</v>
          </cell>
          <cell r="R135">
            <v>0</v>
          </cell>
          <cell r="U135">
            <v>0</v>
          </cell>
          <cell r="V135">
            <v>0</v>
          </cell>
          <cell r="W135">
            <v>0</v>
          </cell>
          <cell r="X135">
            <v>0</v>
          </cell>
          <cell r="Y135">
            <v>0</v>
          </cell>
          <cell r="Z135">
            <v>0</v>
          </cell>
          <cell r="AA135">
            <v>0</v>
          </cell>
          <cell r="AD135">
            <v>0</v>
          </cell>
          <cell r="AE135">
            <v>0</v>
          </cell>
          <cell r="AH135">
            <v>0</v>
          </cell>
          <cell r="AI135">
            <v>0</v>
          </cell>
          <cell r="AL135">
            <v>0</v>
          </cell>
          <cell r="AM135">
            <v>0</v>
          </cell>
          <cell r="AP135">
            <v>0</v>
          </cell>
          <cell r="AQ135">
            <v>0</v>
          </cell>
          <cell r="AT135">
            <v>0</v>
          </cell>
          <cell r="AU135">
            <v>0</v>
          </cell>
          <cell r="AX135">
            <v>0</v>
          </cell>
          <cell r="AY135">
            <v>0</v>
          </cell>
          <cell r="BB135">
            <v>0</v>
          </cell>
          <cell r="BC135">
            <v>0</v>
          </cell>
          <cell r="BF135">
            <v>0</v>
          </cell>
          <cell r="BG135">
            <v>0</v>
          </cell>
          <cell r="BJ135">
            <v>0</v>
          </cell>
          <cell r="BK135">
            <v>0</v>
          </cell>
          <cell r="BN135">
            <v>0</v>
          </cell>
          <cell r="BO135">
            <v>0</v>
          </cell>
          <cell r="BP135">
            <v>0</v>
          </cell>
          <cell r="BQ135">
            <v>0</v>
          </cell>
          <cell r="BR135">
            <v>0</v>
          </cell>
          <cell r="BS135">
            <v>0</v>
          </cell>
          <cell r="BT135">
            <v>0</v>
          </cell>
        </row>
        <row r="136">
          <cell r="B136" t="str">
            <v>||</v>
          </cell>
          <cell r="E136">
            <v>0</v>
          </cell>
          <cell r="F136">
            <v>0</v>
          </cell>
          <cell r="I136">
            <v>0</v>
          </cell>
          <cell r="J136">
            <v>0</v>
          </cell>
          <cell r="M136">
            <v>0</v>
          </cell>
          <cell r="N136">
            <v>0</v>
          </cell>
          <cell r="Q136">
            <v>0</v>
          </cell>
          <cell r="R136">
            <v>0</v>
          </cell>
          <cell r="U136">
            <v>0</v>
          </cell>
          <cell r="V136">
            <v>0</v>
          </cell>
          <cell r="W136">
            <v>0</v>
          </cell>
          <cell r="X136">
            <v>0</v>
          </cell>
          <cell r="Y136">
            <v>0</v>
          </cell>
          <cell r="Z136">
            <v>0</v>
          </cell>
          <cell r="AA136">
            <v>0</v>
          </cell>
          <cell r="AD136">
            <v>0</v>
          </cell>
          <cell r="AE136">
            <v>0</v>
          </cell>
          <cell r="AH136">
            <v>0</v>
          </cell>
          <cell r="AI136">
            <v>0</v>
          </cell>
          <cell r="AL136">
            <v>0</v>
          </cell>
          <cell r="AM136">
            <v>0</v>
          </cell>
          <cell r="AP136">
            <v>0</v>
          </cell>
          <cell r="AQ136">
            <v>0</v>
          </cell>
          <cell r="AT136">
            <v>0</v>
          </cell>
          <cell r="AU136">
            <v>0</v>
          </cell>
          <cell r="AX136">
            <v>0</v>
          </cell>
          <cell r="AY136">
            <v>0</v>
          </cell>
          <cell r="BB136">
            <v>0</v>
          </cell>
          <cell r="BC136">
            <v>0</v>
          </cell>
          <cell r="BF136">
            <v>0</v>
          </cell>
          <cell r="BG136">
            <v>0</v>
          </cell>
          <cell r="BJ136">
            <v>0</v>
          </cell>
          <cell r="BK136">
            <v>0</v>
          </cell>
          <cell r="BN136">
            <v>0</v>
          </cell>
          <cell r="BO136">
            <v>0</v>
          </cell>
          <cell r="BP136">
            <v>0</v>
          </cell>
          <cell r="BQ136">
            <v>0</v>
          </cell>
          <cell r="BR136">
            <v>0</v>
          </cell>
          <cell r="BS136">
            <v>0</v>
          </cell>
          <cell r="BT136">
            <v>0</v>
          </cell>
        </row>
        <row r="137">
          <cell r="B137" t="str">
            <v>||</v>
          </cell>
          <cell r="E137">
            <v>0</v>
          </cell>
          <cell r="F137">
            <v>0</v>
          </cell>
          <cell r="I137">
            <v>0</v>
          </cell>
          <cell r="J137">
            <v>0</v>
          </cell>
          <cell r="M137">
            <v>0</v>
          </cell>
          <cell r="N137">
            <v>0</v>
          </cell>
          <cell r="Q137">
            <v>0</v>
          </cell>
          <cell r="R137">
            <v>0</v>
          </cell>
          <cell r="U137">
            <v>0</v>
          </cell>
          <cell r="V137">
            <v>0</v>
          </cell>
          <cell r="W137">
            <v>0</v>
          </cell>
          <cell r="X137">
            <v>0</v>
          </cell>
          <cell r="Y137">
            <v>0</v>
          </cell>
          <cell r="Z137">
            <v>0</v>
          </cell>
          <cell r="AA137">
            <v>0</v>
          </cell>
          <cell r="AD137">
            <v>0</v>
          </cell>
          <cell r="AE137">
            <v>0</v>
          </cell>
          <cell r="AH137">
            <v>0</v>
          </cell>
          <cell r="AI137">
            <v>0</v>
          </cell>
          <cell r="AL137">
            <v>0</v>
          </cell>
          <cell r="AM137">
            <v>0</v>
          </cell>
          <cell r="AP137">
            <v>0</v>
          </cell>
          <cell r="AQ137">
            <v>0</v>
          </cell>
          <cell r="AT137">
            <v>0</v>
          </cell>
          <cell r="AU137">
            <v>0</v>
          </cell>
          <cell r="AX137">
            <v>0</v>
          </cell>
          <cell r="AY137">
            <v>0</v>
          </cell>
          <cell r="BB137">
            <v>0</v>
          </cell>
          <cell r="BC137">
            <v>0</v>
          </cell>
          <cell r="BF137">
            <v>0</v>
          </cell>
          <cell r="BG137">
            <v>0</v>
          </cell>
          <cell r="BJ137">
            <v>0</v>
          </cell>
          <cell r="BK137">
            <v>0</v>
          </cell>
          <cell r="BN137">
            <v>0</v>
          </cell>
          <cell r="BO137">
            <v>0</v>
          </cell>
          <cell r="BP137">
            <v>0</v>
          </cell>
          <cell r="BQ137">
            <v>0</v>
          </cell>
          <cell r="BR137">
            <v>0</v>
          </cell>
          <cell r="BS137">
            <v>0</v>
          </cell>
          <cell r="BT137">
            <v>0</v>
          </cell>
        </row>
        <row r="138">
          <cell r="B138" t="str">
            <v>||</v>
          </cell>
          <cell r="W138">
            <v>0</v>
          </cell>
          <cell r="X138">
            <v>0</v>
          </cell>
          <cell r="Y138">
            <v>0</v>
          </cell>
          <cell r="Z138">
            <v>0</v>
          </cell>
          <cell r="AA138">
            <v>0</v>
          </cell>
          <cell r="BP138">
            <v>0</v>
          </cell>
          <cell r="BQ138">
            <v>0</v>
          </cell>
          <cell r="BR138">
            <v>0</v>
          </cell>
          <cell r="BS138">
            <v>0</v>
          </cell>
          <cell r="BT138">
            <v>0</v>
          </cell>
        </row>
        <row r="139">
          <cell r="B139" t="str">
            <v>||</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row>
        <row r="140">
          <cell r="B140" t="str">
            <v>||</v>
          </cell>
        </row>
        <row r="141">
          <cell r="B141" t="str">
            <v>||</v>
          </cell>
        </row>
        <row r="142">
          <cell r="B142" t="str">
            <v>||</v>
          </cell>
          <cell r="E142">
            <v>0</v>
          </cell>
          <cell r="F142">
            <v>0</v>
          </cell>
          <cell r="I142">
            <v>0</v>
          </cell>
          <cell r="J142">
            <v>0</v>
          </cell>
          <cell r="M142">
            <v>0</v>
          </cell>
          <cell r="N142">
            <v>0</v>
          </cell>
          <cell r="Q142">
            <v>0</v>
          </cell>
          <cell r="R142">
            <v>0</v>
          </cell>
          <cell r="U142">
            <v>0</v>
          </cell>
          <cell r="V142">
            <v>0</v>
          </cell>
          <cell r="W142">
            <v>0</v>
          </cell>
          <cell r="X142">
            <v>0</v>
          </cell>
          <cell r="Y142">
            <v>0</v>
          </cell>
          <cell r="Z142">
            <v>0</v>
          </cell>
          <cell r="AA142">
            <v>0</v>
          </cell>
          <cell r="AD142">
            <v>0</v>
          </cell>
          <cell r="AE142">
            <v>0</v>
          </cell>
          <cell r="AH142">
            <v>0</v>
          </cell>
          <cell r="AI142">
            <v>0</v>
          </cell>
          <cell r="AL142">
            <v>0</v>
          </cell>
          <cell r="AM142">
            <v>0</v>
          </cell>
          <cell r="AP142">
            <v>0</v>
          </cell>
          <cell r="AQ142">
            <v>0</v>
          </cell>
          <cell r="AT142">
            <v>0</v>
          </cell>
          <cell r="AU142">
            <v>0</v>
          </cell>
          <cell r="AX142">
            <v>0</v>
          </cell>
          <cell r="AY142">
            <v>0</v>
          </cell>
          <cell r="BB142">
            <v>0</v>
          </cell>
          <cell r="BC142">
            <v>0</v>
          </cell>
          <cell r="BF142">
            <v>0</v>
          </cell>
          <cell r="BG142">
            <v>0</v>
          </cell>
          <cell r="BJ142">
            <v>0</v>
          </cell>
          <cell r="BK142">
            <v>0</v>
          </cell>
          <cell r="BN142">
            <v>0</v>
          </cell>
          <cell r="BO142">
            <v>0</v>
          </cell>
          <cell r="BP142">
            <v>0</v>
          </cell>
          <cell r="BQ142">
            <v>0</v>
          </cell>
          <cell r="BR142">
            <v>0</v>
          </cell>
          <cell r="BS142">
            <v>0</v>
          </cell>
          <cell r="BT142">
            <v>0</v>
          </cell>
        </row>
        <row r="143">
          <cell r="B143" t="str">
            <v>||</v>
          </cell>
          <cell r="E143">
            <v>0</v>
          </cell>
          <cell r="F143">
            <v>0</v>
          </cell>
          <cell r="I143">
            <v>0</v>
          </cell>
          <cell r="J143">
            <v>0</v>
          </cell>
          <cell r="M143">
            <v>0</v>
          </cell>
          <cell r="N143">
            <v>0</v>
          </cell>
          <cell r="Q143">
            <v>0</v>
          </cell>
          <cell r="R143">
            <v>0</v>
          </cell>
          <cell r="U143">
            <v>0</v>
          </cell>
          <cell r="V143">
            <v>0</v>
          </cell>
          <cell r="W143">
            <v>0</v>
          </cell>
          <cell r="X143">
            <v>0</v>
          </cell>
          <cell r="Y143">
            <v>0</v>
          </cell>
          <cell r="Z143">
            <v>0</v>
          </cell>
          <cell r="AA143">
            <v>0</v>
          </cell>
          <cell r="AD143">
            <v>0</v>
          </cell>
          <cell r="AE143">
            <v>0</v>
          </cell>
          <cell r="AH143">
            <v>0</v>
          </cell>
          <cell r="AI143">
            <v>0</v>
          </cell>
          <cell r="AL143">
            <v>0</v>
          </cell>
          <cell r="AM143">
            <v>0</v>
          </cell>
          <cell r="AP143">
            <v>0</v>
          </cell>
          <cell r="AQ143">
            <v>0</v>
          </cell>
          <cell r="AT143">
            <v>0</v>
          </cell>
          <cell r="AU143">
            <v>0</v>
          </cell>
          <cell r="AX143">
            <v>0</v>
          </cell>
          <cell r="AY143">
            <v>0</v>
          </cell>
          <cell r="BB143">
            <v>0</v>
          </cell>
          <cell r="BC143">
            <v>0</v>
          </cell>
          <cell r="BF143">
            <v>0</v>
          </cell>
          <cell r="BG143">
            <v>0</v>
          </cell>
          <cell r="BJ143">
            <v>0</v>
          </cell>
          <cell r="BK143">
            <v>0</v>
          </cell>
          <cell r="BN143">
            <v>0</v>
          </cell>
          <cell r="BO143">
            <v>0</v>
          </cell>
          <cell r="BP143">
            <v>0</v>
          </cell>
          <cell r="BQ143">
            <v>0</v>
          </cell>
          <cell r="BR143">
            <v>0</v>
          </cell>
          <cell r="BS143">
            <v>0</v>
          </cell>
          <cell r="BT143">
            <v>0</v>
          </cell>
        </row>
        <row r="144">
          <cell r="B144" t="str">
            <v>||</v>
          </cell>
          <cell r="E144">
            <v>0</v>
          </cell>
          <cell r="F144">
            <v>0</v>
          </cell>
          <cell r="I144">
            <v>0</v>
          </cell>
          <cell r="J144">
            <v>0</v>
          </cell>
          <cell r="M144">
            <v>0</v>
          </cell>
          <cell r="N144">
            <v>0</v>
          </cell>
          <cell r="Q144">
            <v>0</v>
          </cell>
          <cell r="R144">
            <v>0</v>
          </cell>
          <cell r="U144">
            <v>0</v>
          </cell>
          <cell r="V144">
            <v>0</v>
          </cell>
          <cell r="W144">
            <v>0</v>
          </cell>
          <cell r="X144">
            <v>0</v>
          </cell>
          <cell r="Y144">
            <v>0</v>
          </cell>
          <cell r="Z144">
            <v>0</v>
          </cell>
          <cell r="AA144">
            <v>0</v>
          </cell>
          <cell r="AD144">
            <v>0</v>
          </cell>
          <cell r="AE144">
            <v>0</v>
          </cell>
          <cell r="AH144">
            <v>0</v>
          </cell>
          <cell r="AI144">
            <v>0</v>
          </cell>
          <cell r="AL144">
            <v>0</v>
          </cell>
          <cell r="AM144">
            <v>0</v>
          </cell>
          <cell r="AP144">
            <v>0</v>
          </cell>
          <cell r="AQ144">
            <v>0</v>
          </cell>
          <cell r="AT144">
            <v>0</v>
          </cell>
          <cell r="AU144">
            <v>0</v>
          </cell>
          <cell r="AX144">
            <v>0</v>
          </cell>
          <cell r="AY144">
            <v>0</v>
          </cell>
          <cell r="BB144">
            <v>0</v>
          </cell>
          <cell r="BC144">
            <v>0</v>
          </cell>
          <cell r="BF144">
            <v>0</v>
          </cell>
          <cell r="BG144">
            <v>0</v>
          </cell>
          <cell r="BJ144">
            <v>0</v>
          </cell>
          <cell r="BK144">
            <v>0</v>
          </cell>
          <cell r="BN144">
            <v>0</v>
          </cell>
          <cell r="BO144">
            <v>0</v>
          </cell>
          <cell r="BP144">
            <v>0</v>
          </cell>
          <cell r="BQ144">
            <v>0</v>
          </cell>
          <cell r="BR144">
            <v>0</v>
          </cell>
          <cell r="BS144">
            <v>0</v>
          </cell>
          <cell r="BT144">
            <v>0</v>
          </cell>
        </row>
        <row r="145">
          <cell r="B145" t="str">
            <v>||</v>
          </cell>
          <cell r="W145">
            <v>0</v>
          </cell>
          <cell r="X145">
            <v>0</v>
          </cell>
          <cell r="Y145">
            <v>0</v>
          </cell>
          <cell r="Z145">
            <v>0</v>
          </cell>
          <cell r="AA145">
            <v>0</v>
          </cell>
          <cell r="BP145">
            <v>0</v>
          </cell>
          <cell r="BQ145">
            <v>0</v>
          </cell>
          <cell r="BR145">
            <v>0</v>
          </cell>
          <cell r="BS145">
            <v>0</v>
          </cell>
          <cell r="BT145">
            <v>0</v>
          </cell>
        </row>
        <row r="146">
          <cell r="B146" t="str">
            <v>||</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row>
        <row r="147">
          <cell r="B147" t="str">
            <v>||</v>
          </cell>
        </row>
        <row r="148">
          <cell r="B148" t="str">
            <v>||</v>
          </cell>
        </row>
        <row r="149">
          <cell r="B149" t="str">
            <v>||</v>
          </cell>
          <cell r="E149">
            <v>0</v>
          </cell>
          <cell r="F149">
            <v>0</v>
          </cell>
          <cell r="I149">
            <v>0</v>
          </cell>
          <cell r="J149">
            <v>0</v>
          </cell>
          <cell r="M149">
            <v>0</v>
          </cell>
          <cell r="N149">
            <v>0</v>
          </cell>
          <cell r="Q149">
            <v>0</v>
          </cell>
          <cell r="R149">
            <v>0</v>
          </cell>
          <cell r="U149">
            <v>0</v>
          </cell>
          <cell r="V149">
            <v>0</v>
          </cell>
          <cell r="W149">
            <v>0</v>
          </cell>
          <cell r="X149">
            <v>0</v>
          </cell>
          <cell r="Y149">
            <v>0</v>
          </cell>
          <cell r="Z149">
            <v>0</v>
          </cell>
          <cell r="AA149">
            <v>0</v>
          </cell>
          <cell r="AD149">
            <v>0</v>
          </cell>
          <cell r="AE149">
            <v>0</v>
          </cell>
          <cell r="AH149">
            <v>0</v>
          </cell>
          <cell r="AI149">
            <v>0</v>
          </cell>
          <cell r="AL149">
            <v>0</v>
          </cell>
          <cell r="AM149">
            <v>0</v>
          </cell>
          <cell r="AP149">
            <v>0</v>
          </cell>
          <cell r="AQ149">
            <v>0</v>
          </cell>
          <cell r="AT149">
            <v>0</v>
          </cell>
          <cell r="AU149">
            <v>0</v>
          </cell>
          <cell r="AX149">
            <v>0</v>
          </cell>
          <cell r="AY149">
            <v>0</v>
          </cell>
          <cell r="BB149">
            <v>0</v>
          </cell>
          <cell r="BC149">
            <v>0</v>
          </cell>
          <cell r="BF149">
            <v>0</v>
          </cell>
          <cell r="BG149">
            <v>0</v>
          </cell>
          <cell r="BJ149">
            <v>0</v>
          </cell>
          <cell r="BK149">
            <v>0</v>
          </cell>
          <cell r="BN149">
            <v>0</v>
          </cell>
          <cell r="BO149">
            <v>0</v>
          </cell>
          <cell r="BP149">
            <v>0</v>
          </cell>
          <cell r="BQ149">
            <v>0</v>
          </cell>
          <cell r="BR149">
            <v>0</v>
          </cell>
          <cell r="BS149">
            <v>0</v>
          </cell>
          <cell r="BT149">
            <v>0</v>
          </cell>
        </row>
        <row r="150">
          <cell r="B150" t="str">
            <v>||</v>
          </cell>
          <cell r="E150">
            <v>0</v>
          </cell>
          <cell r="F150">
            <v>0</v>
          </cell>
          <cell r="I150">
            <v>0</v>
          </cell>
          <cell r="J150">
            <v>0</v>
          </cell>
          <cell r="M150">
            <v>0</v>
          </cell>
          <cell r="N150">
            <v>0</v>
          </cell>
          <cell r="Q150">
            <v>0</v>
          </cell>
          <cell r="R150">
            <v>0</v>
          </cell>
          <cell r="U150">
            <v>0</v>
          </cell>
          <cell r="V150">
            <v>0</v>
          </cell>
          <cell r="W150">
            <v>0</v>
          </cell>
          <cell r="X150">
            <v>0</v>
          </cell>
          <cell r="Y150">
            <v>0</v>
          </cell>
          <cell r="Z150">
            <v>0</v>
          </cell>
          <cell r="AA150">
            <v>0</v>
          </cell>
          <cell r="AD150">
            <v>0</v>
          </cell>
          <cell r="AE150">
            <v>0</v>
          </cell>
          <cell r="AH150">
            <v>0</v>
          </cell>
          <cell r="AI150">
            <v>0</v>
          </cell>
          <cell r="AL150">
            <v>0</v>
          </cell>
          <cell r="AM150">
            <v>0</v>
          </cell>
          <cell r="AP150">
            <v>0</v>
          </cell>
          <cell r="AQ150">
            <v>0</v>
          </cell>
          <cell r="AT150">
            <v>0</v>
          </cell>
          <cell r="AU150">
            <v>0</v>
          </cell>
          <cell r="AX150">
            <v>0</v>
          </cell>
          <cell r="AY150">
            <v>0</v>
          </cell>
          <cell r="BB150">
            <v>0</v>
          </cell>
          <cell r="BC150">
            <v>0</v>
          </cell>
          <cell r="BF150">
            <v>0</v>
          </cell>
          <cell r="BG150">
            <v>0</v>
          </cell>
          <cell r="BJ150">
            <v>0</v>
          </cell>
          <cell r="BK150">
            <v>0</v>
          </cell>
          <cell r="BN150">
            <v>0</v>
          </cell>
          <cell r="BO150">
            <v>0</v>
          </cell>
          <cell r="BP150">
            <v>0</v>
          </cell>
          <cell r="BQ150">
            <v>0</v>
          </cell>
          <cell r="BR150">
            <v>0</v>
          </cell>
          <cell r="BS150">
            <v>0</v>
          </cell>
          <cell r="BT150">
            <v>0</v>
          </cell>
        </row>
        <row r="151">
          <cell r="B151" t="str">
            <v>||</v>
          </cell>
          <cell r="E151">
            <v>0</v>
          </cell>
          <cell r="F151">
            <v>0</v>
          </cell>
          <cell r="I151">
            <v>0</v>
          </cell>
          <cell r="J151">
            <v>0</v>
          </cell>
          <cell r="M151">
            <v>0</v>
          </cell>
          <cell r="N151">
            <v>0</v>
          </cell>
          <cell r="Q151">
            <v>0</v>
          </cell>
          <cell r="R151">
            <v>0</v>
          </cell>
          <cell r="U151">
            <v>0</v>
          </cell>
          <cell r="V151">
            <v>0</v>
          </cell>
          <cell r="W151">
            <v>0</v>
          </cell>
          <cell r="X151">
            <v>0</v>
          </cell>
          <cell r="Y151">
            <v>0</v>
          </cell>
          <cell r="Z151">
            <v>0</v>
          </cell>
          <cell r="AA151">
            <v>0</v>
          </cell>
          <cell r="AD151">
            <v>0</v>
          </cell>
          <cell r="AE151">
            <v>0</v>
          </cell>
          <cell r="AH151">
            <v>0</v>
          </cell>
          <cell r="AI151">
            <v>0</v>
          </cell>
          <cell r="AL151">
            <v>0</v>
          </cell>
          <cell r="AM151">
            <v>0</v>
          </cell>
          <cell r="AP151">
            <v>0</v>
          </cell>
          <cell r="AQ151">
            <v>0</v>
          </cell>
          <cell r="AT151">
            <v>0</v>
          </cell>
          <cell r="AU151">
            <v>0</v>
          </cell>
          <cell r="AX151">
            <v>0</v>
          </cell>
          <cell r="AY151">
            <v>0</v>
          </cell>
          <cell r="BB151">
            <v>0</v>
          </cell>
          <cell r="BC151">
            <v>0</v>
          </cell>
          <cell r="BF151">
            <v>0</v>
          </cell>
          <cell r="BG151">
            <v>0</v>
          </cell>
          <cell r="BJ151">
            <v>0</v>
          </cell>
          <cell r="BK151">
            <v>0</v>
          </cell>
          <cell r="BN151">
            <v>0</v>
          </cell>
          <cell r="BO151">
            <v>0</v>
          </cell>
          <cell r="BP151">
            <v>0</v>
          </cell>
          <cell r="BQ151">
            <v>0</v>
          </cell>
          <cell r="BR151">
            <v>0</v>
          </cell>
          <cell r="BS151">
            <v>0</v>
          </cell>
          <cell r="BT151">
            <v>0</v>
          </cell>
        </row>
        <row r="152">
          <cell r="B152" t="str">
            <v>||</v>
          </cell>
          <cell r="W152">
            <v>0</v>
          </cell>
          <cell r="X152">
            <v>0</v>
          </cell>
          <cell r="Y152">
            <v>0</v>
          </cell>
          <cell r="Z152">
            <v>0</v>
          </cell>
          <cell r="AA152">
            <v>0</v>
          </cell>
          <cell r="BP152">
            <v>0</v>
          </cell>
          <cell r="BQ152">
            <v>0</v>
          </cell>
          <cell r="BR152">
            <v>0</v>
          </cell>
          <cell r="BS152">
            <v>0</v>
          </cell>
          <cell r="BT152">
            <v>0</v>
          </cell>
        </row>
        <row r="153">
          <cell r="B153" t="str">
            <v>||</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row>
        <row r="154">
          <cell r="B154" t="str">
            <v>||</v>
          </cell>
        </row>
        <row r="155">
          <cell r="B155" t="str">
            <v>||</v>
          </cell>
        </row>
        <row r="156">
          <cell r="B156" t="str">
            <v>||</v>
          </cell>
          <cell r="E156">
            <v>0</v>
          </cell>
          <cell r="F156">
            <v>0</v>
          </cell>
          <cell r="I156">
            <v>0</v>
          </cell>
          <cell r="J156">
            <v>0</v>
          </cell>
          <cell r="M156">
            <v>0</v>
          </cell>
          <cell r="N156">
            <v>0</v>
          </cell>
          <cell r="Q156">
            <v>0</v>
          </cell>
          <cell r="R156">
            <v>0</v>
          </cell>
          <cell r="U156">
            <v>0</v>
          </cell>
          <cell r="V156">
            <v>0</v>
          </cell>
          <cell r="W156">
            <v>0</v>
          </cell>
          <cell r="X156">
            <v>0</v>
          </cell>
          <cell r="Y156">
            <v>0</v>
          </cell>
          <cell r="Z156">
            <v>0</v>
          </cell>
          <cell r="AA156">
            <v>0</v>
          </cell>
          <cell r="AD156">
            <v>0</v>
          </cell>
          <cell r="AE156">
            <v>0</v>
          </cell>
          <cell r="AH156">
            <v>0</v>
          </cell>
          <cell r="AI156">
            <v>0</v>
          </cell>
          <cell r="AL156">
            <v>0</v>
          </cell>
          <cell r="AM156">
            <v>0</v>
          </cell>
          <cell r="AP156">
            <v>0</v>
          </cell>
          <cell r="AQ156">
            <v>0</v>
          </cell>
          <cell r="AT156">
            <v>0</v>
          </cell>
          <cell r="AU156">
            <v>0</v>
          </cell>
          <cell r="AX156">
            <v>0</v>
          </cell>
          <cell r="AY156">
            <v>0</v>
          </cell>
          <cell r="BB156">
            <v>0</v>
          </cell>
          <cell r="BC156">
            <v>0</v>
          </cell>
          <cell r="BF156">
            <v>0</v>
          </cell>
          <cell r="BG156">
            <v>0</v>
          </cell>
          <cell r="BJ156">
            <v>0</v>
          </cell>
          <cell r="BK156">
            <v>0</v>
          </cell>
          <cell r="BN156">
            <v>0</v>
          </cell>
          <cell r="BO156">
            <v>0</v>
          </cell>
          <cell r="BP156">
            <v>0</v>
          </cell>
          <cell r="BQ156">
            <v>0</v>
          </cell>
          <cell r="BR156">
            <v>0</v>
          </cell>
          <cell r="BS156">
            <v>0</v>
          </cell>
          <cell r="BT156">
            <v>0</v>
          </cell>
        </row>
        <row r="157">
          <cell r="B157" t="str">
            <v>||</v>
          </cell>
          <cell r="E157">
            <v>0</v>
          </cell>
          <cell r="F157">
            <v>0</v>
          </cell>
          <cell r="I157">
            <v>0</v>
          </cell>
          <cell r="J157">
            <v>0</v>
          </cell>
          <cell r="M157">
            <v>0</v>
          </cell>
          <cell r="N157">
            <v>0</v>
          </cell>
          <cell r="Q157">
            <v>0</v>
          </cell>
          <cell r="R157">
            <v>0</v>
          </cell>
          <cell r="U157">
            <v>0</v>
          </cell>
          <cell r="V157">
            <v>0</v>
          </cell>
          <cell r="W157">
            <v>0</v>
          </cell>
          <cell r="X157">
            <v>0</v>
          </cell>
          <cell r="Y157">
            <v>0</v>
          </cell>
          <cell r="Z157">
            <v>0</v>
          </cell>
          <cell r="AA157">
            <v>0</v>
          </cell>
          <cell r="AD157">
            <v>0</v>
          </cell>
          <cell r="AE157">
            <v>0</v>
          </cell>
          <cell r="AH157">
            <v>0</v>
          </cell>
          <cell r="AI157">
            <v>0</v>
          </cell>
          <cell r="AL157">
            <v>0</v>
          </cell>
          <cell r="AM157">
            <v>0</v>
          </cell>
          <cell r="AP157">
            <v>0</v>
          </cell>
          <cell r="AQ157">
            <v>0</v>
          </cell>
          <cell r="AT157">
            <v>0</v>
          </cell>
          <cell r="AU157">
            <v>0</v>
          </cell>
          <cell r="AX157">
            <v>0</v>
          </cell>
          <cell r="AY157">
            <v>0</v>
          </cell>
          <cell r="BB157">
            <v>0</v>
          </cell>
          <cell r="BC157">
            <v>0</v>
          </cell>
          <cell r="BF157">
            <v>0</v>
          </cell>
          <cell r="BG157">
            <v>0</v>
          </cell>
          <cell r="BJ157">
            <v>0</v>
          </cell>
          <cell r="BK157">
            <v>0</v>
          </cell>
          <cell r="BN157">
            <v>0</v>
          </cell>
          <cell r="BO157">
            <v>0</v>
          </cell>
          <cell r="BP157">
            <v>0</v>
          </cell>
          <cell r="BQ157">
            <v>0</v>
          </cell>
          <cell r="BR157">
            <v>0</v>
          </cell>
          <cell r="BS157">
            <v>0</v>
          </cell>
          <cell r="BT157">
            <v>0</v>
          </cell>
        </row>
        <row r="158">
          <cell r="B158" t="str">
            <v>||</v>
          </cell>
          <cell r="E158">
            <v>0</v>
          </cell>
          <cell r="F158">
            <v>0</v>
          </cell>
          <cell r="I158">
            <v>0</v>
          </cell>
          <cell r="J158">
            <v>0</v>
          </cell>
          <cell r="M158">
            <v>0</v>
          </cell>
          <cell r="N158">
            <v>0</v>
          </cell>
          <cell r="Q158">
            <v>0</v>
          </cell>
          <cell r="R158">
            <v>0</v>
          </cell>
          <cell r="U158">
            <v>0</v>
          </cell>
          <cell r="V158">
            <v>0</v>
          </cell>
          <cell r="W158">
            <v>0</v>
          </cell>
          <cell r="X158">
            <v>0</v>
          </cell>
          <cell r="Y158">
            <v>0</v>
          </cell>
          <cell r="Z158">
            <v>0</v>
          </cell>
          <cell r="AA158">
            <v>0</v>
          </cell>
          <cell r="AD158">
            <v>0</v>
          </cell>
          <cell r="AE158">
            <v>0</v>
          </cell>
          <cell r="AH158">
            <v>0</v>
          </cell>
          <cell r="AI158">
            <v>0</v>
          </cell>
          <cell r="AL158">
            <v>0</v>
          </cell>
          <cell r="AM158">
            <v>0</v>
          </cell>
          <cell r="AP158">
            <v>0</v>
          </cell>
          <cell r="AQ158">
            <v>0</v>
          </cell>
          <cell r="AT158">
            <v>0</v>
          </cell>
          <cell r="AU158">
            <v>0</v>
          </cell>
          <cell r="AX158">
            <v>0</v>
          </cell>
          <cell r="AY158">
            <v>0</v>
          </cell>
          <cell r="BB158">
            <v>0</v>
          </cell>
          <cell r="BC158">
            <v>0</v>
          </cell>
          <cell r="BF158">
            <v>0</v>
          </cell>
          <cell r="BG158">
            <v>0</v>
          </cell>
          <cell r="BJ158">
            <v>0</v>
          </cell>
          <cell r="BK158">
            <v>0</v>
          </cell>
          <cell r="BN158">
            <v>0</v>
          </cell>
          <cell r="BO158">
            <v>0</v>
          </cell>
          <cell r="BP158">
            <v>0</v>
          </cell>
          <cell r="BQ158">
            <v>0</v>
          </cell>
          <cell r="BR158">
            <v>0</v>
          </cell>
          <cell r="BS158">
            <v>0</v>
          </cell>
          <cell r="BT158">
            <v>0</v>
          </cell>
        </row>
        <row r="159">
          <cell r="B159" t="str">
            <v>||</v>
          </cell>
          <cell r="W159">
            <v>0</v>
          </cell>
          <cell r="X159">
            <v>0</v>
          </cell>
          <cell r="Y159">
            <v>0</v>
          </cell>
          <cell r="Z159">
            <v>0</v>
          </cell>
          <cell r="AA159">
            <v>0</v>
          </cell>
          <cell r="BP159">
            <v>0</v>
          </cell>
          <cell r="BQ159">
            <v>0</v>
          </cell>
          <cell r="BR159">
            <v>0</v>
          </cell>
          <cell r="BS159">
            <v>0</v>
          </cell>
          <cell r="BT159">
            <v>0</v>
          </cell>
        </row>
        <row r="160">
          <cell r="B160" t="str">
            <v>||</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row>
        <row r="161">
          <cell r="B161" t="str">
            <v>||</v>
          </cell>
        </row>
        <row r="162">
          <cell r="B162" t="str">
            <v>||</v>
          </cell>
        </row>
        <row r="163">
          <cell r="B163" t="str">
            <v>||</v>
          </cell>
          <cell r="E163">
            <v>0</v>
          </cell>
          <cell r="F163">
            <v>0</v>
          </cell>
          <cell r="I163">
            <v>0</v>
          </cell>
          <cell r="J163">
            <v>0</v>
          </cell>
          <cell r="M163">
            <v>0</v>
          </cell>
          <cell r="N163">
            <v>0</v>
          </cell>
          <cell r="Q163">
            <v>0</v>
          </cell>
          <cell r="R163">
            <v>0</v>
          </cell>
          <cell r="U163">
            <v>0</v>
          </cell>
          <cell r="V163">
            <v>0</v>
          </cell>
          <cell r="W163">
            <v>0</v>
          </cell>
          <cell r="X163">
            <v>0</v>
          </cell>
          <cell r="Y163">
            <v>0</v>
          </cell>
          <cell r="Z163">
            <v>0</v>
          </cell>
          <cell r="AA163">
            <v>0</v>
          </cell>
          <cell r="AD163">
            <v>0</v>
          </cell>
          <cell r="AE163">
            <v>0</v>
          </cell>
          <cell r="AH163">
            <v>0</v>
          </cell>
          <cell r="AI163">
            <v>0</v>
          </cell>
          <cell r="AL163">
            <v>0</v>
          </cell>
          <cell r="AM163">
            <v>0</v>
          </cell>
          <cell r="AP163">
            <v>0</v>
          </cell>
          <cell r="AQ163">
            <v>0</v>
          </cell>
          <cell r="AT163">
            <v>0</v>
          </cell>
          <cell r="AU163">
            <v>0</v>
          </cell>
          <cell r="AX163">
            <v>0</v>
          </cell>
          <cell r="AY163">
            <v>0</v>
          </cell>
          <cell r="BB163">
            <v>0</v>
          </cell>
          <cell r="BC163">
            <v>0</v>
          </cell>
          <cell r="BF163">
            <v>0</v>
          </cell>
          <cell r="BG163">
            <v>0</v>
          </cell>
          <cell r="BJ163">
            <v>0</v>
          </cell>
          <cell r="BK163">
            <v>0</v>
          </cell>
          <cell r="BN163">
            <v>0</v>
          </cell>
          <cell r="BO163">
            <v>0</v>
          </cell>
          <cell r="BP163">
            <v>0</v>
          </cell>
          <cell r="BQ163">
            <v>0</v>
          </cell>
          <cell r="BR163">
            <v>0</v>
          </cell>
          <cell r="BS163">
            <v>0</v>
          </cell>
          <cell r="BT163">
            <v>0</v>
          </cell>
        </row>
        <row r="164">
          <cell r="B164" t="str">
            <v>||</v>
          </cell>
          <cell r="E164">
            <v>0</v>
          </cell>
          <cell r="F164">
            <v>0</v>
          </cell>
          <cell r="I164">
            <v>0</v>
          </cell>
          <cell r="J164">
            <v>0</v>
          </cell>
          <cell r="M164">
            <v>0</v>
          </cell>
          <cell r="N164">
            <v>0</v>
          </cell>
          <cell r="Q164">
            <v>0</v>
          </cell>
          <cell r="R164">
            <v>0</v>
          </cell>
          <cell r="U164">
            <v>0</v>
          </cell>
          <cell r="V164">
            <v>0</v>
          </cell>
          <cell r="W164">
            <v>0</v>
          </cell>
          <cell r="X164">
            <v>0</v>
          </cell>
          <cell r="Y164">
            <v>0</v>
          </cell>
          <cell r="Z164">
            <v>0</v>
          </cell>
          <cell r="AA164">
            <v>0</v>
          </cell>
          <cell r="AD164">
            <v>0</v>
          </cell>
          <cell r="AE164">
            <v>0</v>
          </cell>
          <cell r="AH164">
            <v>0</v>
          </cell>
          <cell r="AI164">
            <v>0</v>
          </cell>
          <cell r="AL164">
            <v>0</v>
          </cell>
          <cell r="AM164">
            <v>0</v>
          </cell>
          <cell r="AP164">
            <v>0</v>
          </cell>
          <cell r="AQ164">
            <v>0</v>
          </cell>
          <cell r="AT164">
            <v>0</v>
          </cell>
          <cell r="AU164">
            <v>0</v>
          </cell>
          <cell r="AX164">
            <v>0</v>
          </cell>
          <cell r="AY164">
            <v>0</v>
          </cell>
          <cell r="BB164">
            <v>0</v>
          </cell>
          <cell r="BC164">
            <v>0</v>
          </cell>
          <cell r="BF164">
            <v>0</v>
          </cell>
          <cell r="BG164">
            <v>0</v>
          </cell>
          <cell r="BJ164">
            <v>0</v>
          </cell>
          <cell r="BK164">
            <v>0</v>
          </cell>
          <cell r="BN164">
            <v>0</v>
          </cell>
          <cell r="BO164">
            <v>0</v>
          </cell>
          <cell r="BP164">
            <v>0</v>
          </cell>
          <cell r="BQ164">
            <v>0</v>
          </cell>
          <cell r="BR164">
            <v>0</v>
          </cell>
          <cell r="BS164">
            <v>0</v>
          </cell>
          <cell r="BT164">
            <v>0</v>
          </cell>
        </row>
        <row r="165">
          <cell r="B165" t="str">
            <v>||</v>
          </cell>
          <cell r="E165">
            <v>0</v>
          </cell>
          <cell r="F165">
            <v>0</v>
          </cell>
          <cell r="I165">
            <v>0</v>
          </cell>
          <cell r="J165">
            <v>0</v>
          </cell>
          <cell r="M165">
            <v>0</v>
          </cell>
          <cell r="N165">
            <v>0</v>
          </cell>
          <cell r="Q165">
            <v>0</v>
          </cell>
          <cell r="R165">
            <v>0</v>
          </cell>
          <cell r="U165">
            <v>0</v>
          </cell>
          <cell r="V165">
            <v>0</v>
          </cell>
          <cell r="W165">
            <v>0</v>
          </cell>
          <cell r="X165">
            <v>0</v>
          </cell>
          <cell r="Y165">
            <v>0</v>
          </cell>
          <cell r="Z165">
            <v>0</v>
          </cell>
          <cell r="AA165">
            <v>0</v>
          </cell>
          <cell r="AD165">
            <v>0</v>
          </cell>
          <cell r="AE165">
            <v>0</v>
          </cell>
          <cell r="AH165">
            <v>0</v>
          </cell>
          <cell r="AI165">
            <v>0</v>
          </cell>
          <cell r="AL165">
            <v>0</v>
          </cell>
          <cell r="AM165">
            <v>0</v>
          </cell>
          <cell r="AP165">
            <v>0</v>
          </cell>
          <cell r="AQ165">
            <v>0</v>
          </cell>
          <cell r="AT165">
            <v>0</v>
          </cell>
          <cell r="AU165">
            <v>0</v>
          </cell>
          <cell r="AX165">
            <v>0</v>
          </cell>
          <cell r="AY165">
            <v>0</v>
          </cell>
          <cell r="BB165">
            <v>0</v>
          </cell>
          <cell r="BC165">
            <v>0</v>
          </cell>
          <cell r="BF165">
            <v>0</v>
          </cell>
          <cell r="BG165">
            <v>0</v>
          </cell>
          <cell r="BJ165">
            <v>0</v>
          </cell>
          <cell r="BK165">
            <v>0</v>
          </cell>
          <cell r="BN165">
            <v>0</v>
          </cell>
          <cell r="BO165">
            <v>0</v>
          </cell>
          <cell r="BP165">
            <v>0</v>
          </cell>
          <cell r="BQ165">
            <v>0</v>
          </cell>
          <cell r="BR165">
            <v>0</v>
          </cell>
          <cell r="BS165">
            <v>0</v>
          </cell>
          <cell r="BT165">
            <v>0</v>
          </cell>
        </row>
        <row r="166">
          <cell r="B166" t="str">
            <v>||</v>
          </cell>
          <cell r="W166">
            <v>0</v>
          </cell>
          <cell r="X166">
            <v>0</v>
          </cell>
          <cell r="Y166">
            <v>0</v>
          </cell>
          <cell r="Z166">
            <v>0</v>
          </cell>
          <cell r="AA166">
            <v>0</v>
          </cell>
          <cell r="BP166">
            <v>0</v>
          </cell>
          <cell r="BQ166">
            <v>0</v>
          </cell>
          <cell r="BR166">
            <v>0</v>
          </cell>
          <cell r="BS166">
            <v>0</v>
          </cell>
          <cell r="BT166">
            <v>0</v>
          </cell>
        </row>
        <row r="167">
          <cell r="B167" t="str">
            <v>||</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row>
        <row r="168">
          <cell r="B168" t="str">
            <v>||</v>
          </cell>
        </row>
        <row r="169">
          <cell r="C169">
            <v>0</v>
          </cell>
          <cell r="D169">
            <v>0</v>
          </cell>
          <cell r="E169">
            <v>40254</v>
          </cell>
          <cell r="F169" t="e">
            <v>#REF!</v>
          </cell>
          <cell r="G169">
            <v>0</v>
          </cell>
          <cell r="H169">
            <v>0</v>
          </cell>
          <cell r="I169">
            <v>126276</v>
          </cell>
          <cell r="J169" t="e">
            <v>#REF!</v>
          </cell>
          <cell r="K169">
            <v>0</v>
          </cell>
          <cell r="L169">
            <v>0</v>
          </cell>
          <cell r="M169">
            <v>1000802</v>
          </cell>
          <cell r="N169" t="e">
            <v>#REF!</v>
          </cell>
          <cell r="O169">
            <v>0</v>
          </cell>
          <cell r="P169">
            <v>0</v>
          </cell>
          <cell r="Q169">
            <v>2658832</v>
          </cell>
          <cell r="R169" t="e">
            <v>#REF!</v>
          </cell>
          <cell r="S169">
            <v>0</v>
          </cell>
          <cell r="T169">
            <v>0</v>
          </cell>
          <cell r="U169">
            <v>6747984</v>
          </cell>
          <cell r="V169" t="e">
            <v>#REF!</v>
          </cell>
          <cell r="W169">
            <v>0</v>
          </cell>
          <cell r="X169">
            <v>0</v>
          </cell>
          <cell r="Y169">
            <v>10574148</v>
          </cell>
          <cell r="Z169" t="e">
            <v>#REF!</v>
          </cell>
          <cell r="AA169" t="e">
            <v>#REF!</v>
          </cell>
          <cell r="AB169">
            <v>1</v>
          </cell>
          <cell r="AC169">
            <v>0</v>
          </cell>
          <cell r="AD169">
            <v>7763918</v>
          </cell>
          <cell r="AE169" t="e">
            <v>#REF!</v>
          </cell>
          <cell r="AF169">
            <v>1</v>
          </cell>
          <cell r="AG169">
            <v>0</v>
          </cell>
          <cell r="AH169">
            <v>7460111.5279999999</v>
          </cell>
          <cell r="AI169" t="e">
            <v>#REF!</v>
          </cell>
          <cell r="AJ169">
            <v>1</v>
          </cell>
          <cell r="AK169">
            <v>0</v>
          </cell>
          <cell r="AL169">
            <v>11636586.952</v>
          </cell>
          <cell r="AM169" t="e">
            <v>#REF!</v>
          </cell>
          <cell r="AN169">
            <v>1</v>
          </cell>
          <cell r="AO169">
            <v>0</v>
          </cell>
          <cell r="AP169">
            <v>14229232.507999999</v>
          </cell>
          <cell r="AQ169" t="e">
            <v>#REF!</v>
          </cell>
          <cell r="AR169">
            <v>1</v>
          </cell>
          <cell r="AS169">
            <v>0</v>
          </cell>
          <cell r="AT169">
            <v>18831463.770000003</v>
          </cell>
          <cell r="AU169" t="e">
            <v>#REF!</v>
          </cell>
          <cell r="AV169">
            <v>1</v>
          </cell>
          <cell r="AW169">
            <v>0</v>
          </cell>
          <cell r="AX169">
            <v>27805888.287</v>
          </cell>
          <cell r="AY169" t="e">
            <v>#REF!</v>
          </cell>
          <cell r="AZ169">
            <v>1</v>
          </cell>
          <cell r="BA169">
            <v>0</v>
          </cell>
          <cell r="BB169">
            <v>62907349.734499998</v>
          </cell>
          <cell r="BC169" t="e">
            <v>#REF!</v>
          </cell>
          <cell r="BD169">
            <v>0</v>
          </cell>
          <cell r="BE169">
            <v>0</v>
          </cell>
          <cell r="BF169">
            <v>63789550.352494754</v>
          </cell>
          <cell r="BG169" t="e">
            <v>#REF!</v>
          </cell>
          <cell r="BH169">
            <v>0</v>
          </cell>
          <cell r="BI169">
            <v>0</v>
          </cell>
          <cell r="BJ169">
            <v>122806905.5941</v>
          </cell>
          <cell r="BK169" t="e">
            <v>#REF!</v>
          </cell>
          <cell r="BL169">
            <v>0</v>
          </cell>
          <cell r="BM169">
            <v>0</v>
          </cell>
          <cell r="BN169">
            <v>144338118.61810005</v>
          </cell>
          <cell r="BO169" t="e">
            <v>#REF!</v>
          </cell>
          <cell r="BP169">
            <v>7</v>
          </cell>
          <cell r="BQ169">
            <v>0</v>
          </cell>
          <cell r="BR169">
            <v>481569125.34419477</v>
          </cell>
          <cell r="BS169" t="e">
            <v>#REF!</v>
          </cell>
          <cell r="BT169" t="e">
            <v>#REF!</v>
          </cell>
        </row>
        <row r="170">
          <cell r="C170" t="e">
            <v>#REF!</v>
          </cell>
          <cell r="G170" t="e">
            <v>#REF!</v>
          </cell>
          <cell r="K170" t="e">
            <v>#REF!</v>
          </cell>
          <cell r="O170" t="e">
            <v>#REF!</v>
          </cell>
          <cell r="S170" t="e">
            <v>#REF!</v>
          </cell>
          <cell r="AB170" t="e">
            <v>#REF!</v>
          </cell>
          <cell r="AF170" t="e">
            <v>#REF!</v>
          </cell>
          <cell r="AJ170" t="e">
            <v>#REF!</v>
          </cell>
          <cell r="AN170" t="e">
            <v>#REF!</v>
          </cell>
          <cell r="AR170" t="e">
            <v>#REF!</v>
          </cell>
          <cell r="AV170" t="e">
            <v>#REF!</v>
          </cell>
          <cell r="AZ170" t="e">
            <v>#REF!</v>
          </cell>
        </row>
      </sheetData>
      <sheetData sheetId="13" refreshError="1">
        <row r="193">
          <cell r="E193" t="e">
            <v>#REF!</v>
          </cell>
        </row>
      </sheetData>
      <sheetData sheetId="14" refreshError="1"/>
      <sheetData sheetId="15" refreshError="1"/>
      <sheetData sheetId="16" refreshError="1">
        <row r="118">
          <cell r="D118">
            <v>1984</v>
          </cell>
          <cell r="E118">
            <v>1985</v>
          </cell>
          <cell r="F118">
            <v>1986</v>
          </cell>
          <cell r="G118">
            <v>1987</v>
          </cell>
          <cell r="H118">
            <v>1988</v>
          </cell>
          <cell r="I118">
            <v>1989</v>
          </cell>
          <cell r="J118">
            <v>1990</v>
          </cell>
          <cell r="K118">
            <v>1991</v>
          </cell>
          <cell r="L118">
            <v>1992</v>
          </cell>
          <cell r="M118">
            <v>1993</v>
          </cell>
          <cell r="N118">
            <v>1994</v>
          </cell>
          <cell r="O118">
            <v>1995</v>
          </cell>
          <cell r="P118">
            <v>1996</v>
          </cell>
          <cell r="Q118">
            <v>1997</v>
          </cell>
          <cell r="R118">
            <v>1998</v>
          </cell>
        </row>
        <row r="119">
          <cell r="C119" t="str">
            <v>&lt;&lt;California Phase II QRE Findings&gt;&gt;</v>
          </cell>
          <cell r="D119">
            <v>11087</v>
          </cell>
          <cell r="E119">
            <v>50015</v>
          </cell>
          <cell r="F119">
            <v>323590</v>
          </cell>
          <cell r="G119">
            <v>899647</v>
          </cell>
          <cell r="H119">
            <v>2067727</v>
          </cell>
          <cell r="I119">
            <v>2741619</v>
          </cell>
          <cell r="J119">
            <v>2299558.0019999999</v>
          </cell>
          <cell r="K119">
            <v>3542463.7879999997</v>
          </cell>
          <cell r="L119">
            <v>5126210.5599999996</v>
          </cell>
          <cell r="M119">
            <v>7134127.5369999995</v>
          </cell>
          <cell r="N119">
            <v>9257454.4570000004</v>
          </cell>
          <cell r="O119">
            <v>17917881</v>
          </cell>
          <cell r="P119">
            <v>29938649</v>
          </cell>
          <cell r="Q119">
            <v>50930323</v>
          </cell>
          <cell r="R119">
            <v>49405882</v>
          </cell>
        </row>
        <row r="120">
          <cell r="C120" t="e">
            <v>#REF!</v>
          </cell>
          <cell r="D120" t="e">
            <v>#REF!</v>
          </cell>
          <cell r="E120" t="e">
            <v>#REF!</v>
          </cell>
          <cell r="F120" t="e">
            <v>#REF!</v>
          </cell>
          <cell r="G120" t="e">
            <v>#REF!</v>
          </cell>
          <cell r="H120" t="e">
            <v>#REF!</v>
          </cell>
          <cell r="I120" t="e">
            <v>#REF!</v>
          </cell>
          <cell r="J120" t="e">
            <v>#REF!</v>
          </cell>
          <cell r="K120" t="e">
            <v>#REF!</v>
          </cell>
          <cell r="L120" t="e">
            <v>#REF!</v>
          </cell>
          <cell r="M120" t="e">
            <v>#REF!</v>
          </cell>
          <cell r="N120" t="e">
            <v>#REF!</v>
          </cell>
          <cell r="O120" t="e">
            <v>#REF!</v>
          </cell>
          <cell r="P120" t="e">
            <v>#REF!</v>
          </cell>
          <cell r="Q120" t="e">
            <v>#REF!</v>
          </cell>
          <cell r="R120" t="e">
            <v>#REF!</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row>
        <row r="124">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row>
        <row r="130">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row>
        <row r="134">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row>
        <row r="136">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row>
        <row r="137">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row>
        <row r="138">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row>
        <row r="139">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row>
        <row r="140">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row>
        <row r="141">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row>
      </sheetData>
      <sheetData sheetId="17" refreshError="1">
        <row r="8">
          <cell r="D8">
            <v>1</v>
          </cell>
          <cell r="E8">
            <v>1</v>
          </cell>
          <cell r="F8">
            <v>1</v>
          </cell>
          <cell r="G8">
            <v>1</v>
          </cell>
          <cell r="H8">
            <v>1</v>
          </cell>
          <cell r="I8">
            <v>1</v>
          </cell>
          <cell r="J8">
            <v>1</v>
          </cell>
          <cell r="K8">
            <v>1</v>
          </cell>
          <cell r="L8">
            <v>1</v>
          </cell>
          <cell r="M8">
            <v>1</v>
          </cell>
          <cell r="N8">
            <v>1</v>
          </cell>
          <cell r="O8">
            <v>1</v>
          </cell>
          <cell r="P8">
            <v>1</v>
          </cell>
          <cell r="Q8">
            <v>1</v>
          </cell>
          <cell r="R8">
            <v>1</v>
          </cell>
        </row>
        <row r="9">
          <cell r="D9">
            <v>1</v>
          </cell>
          <cell r="E9">
            <v>1</v>
          </cell>
          <cell r="F9">
            <v>1</v>
          </cell>
          <cell r="G9">
            <v>1</v>
          </cell>
          <cell r="H9">
            <v>1</v>
          </cell>
          <cell r="I9">
            <v>1</v>
          </cell>
          <cell r="J9">
            <v>1</v>
          </cell>
          <cell r="K9">
            <v>1</v>
          </cell>
          <cell r="L9">
            <v>1</v>
          </cell>
          <cell r="M9">
            <v>1</v>
          </cell>
          <cell r="N9">
            <v>1</v>
          </cell>
          <cell r="O9">
            <v>1</v>
          </cell>
          <cell r="P9">
            <v>1</v>
          </cell>
          <cell r="Q9">
            <v>1</v>
          </cell>
          <cell r="R9">
            <v>1</v>
          </cell>
        </row>
        <row r="10">
          <cell r="D10">
            <v>1</v>
          </cell>
          <cell r="E10">
            <v>1</v>
          </cell>
          <cell r="F10">
            <v>1</v>
          </cell>
          <cell r="G10">
            <v>1</v>
          </cell>
          <cell r="H10">
            <v>1</v>
          </cell>
          <cell r="I10">
            <v>1</v>
          </cell>
          <cell r="J10">
            <v>1</v>
          </cell>
          <cell r="K10">
            <v>1</v>
          </cell>
          <cell r="L10">
            <v>1</v>
          </cell>
          <cell r="M10">
            <v>1</v>
          </cell>
          <cell r="N10">
            <v>1</v>
          </cell>
          <cell r="O10">
            <v>1</v>
          </cell>
          <cell r="P10">
            <v>1</v>
          </cell>
          <cell r="Q10">
            <v>1</v>
          </cell>
          <cell r="R10">
            <v>1</v>
          </cell>
        </row>
        <row r="11">
          <cell r="D11">
            <v>1</v>
          </cell>
          <cell r="E11">
            <v>1</v>
          </cell>
          <cell r="F11">
            <v>1</v>
          </cell>
          <cell r="G11">
            <v>1</v>
          </cell>
          <cell r="H11">
            <v>1</v>
          </cell>
          <cell r="I11">
            <v>1</v>
          </cell>
          <cell r="J11">
            <v>1</v>
          </cell>
          <cell r="K11">
            <v>1</v>
          </cell>
          <cell r="L11">
            <v>1</v>
          </cell>
          <cell r="M11">
            <v>1</v>
          </cell>
          <cell r="N11">
            <v>1</v>
          </cell>
          <cell r="O11">
            <v>1</v>
          </cell>
          <cell r="P11">
            <v>1</v>
          </cell>
          <cell r="Q11">
            <v>1</v>
          </cell>
          <cell r="R11">
            <v>1</v>
          </cell>
        </row>
        <row r="12">
          <cell r="D12">
            <v>1</v>
          </cell>
          <cell r="E12">
            <v>1</v>
          </cell>
          <cell r="F12">
            <v>1</v>
          </cell>
          <cell r="G12">
            <v>1</v>
          </cell>
          <cell r="H12">
            <v>1</v>
          </cell>
          <cell r="I12">
            <v>1</v>
          </cell>
          <cell r="J12">
            <v>1</v>
          </cell>
          <cell r="K12">
            <v>1</v>
          </cell>
          <cell r="L12">
            <v>1</v>
          </cell>
          <cell r="M12">
            <v>1</v>
          </cell>
          <cell r="N12">
            <v>1</v>
          </cell>
          <cell r="O12">
            <v>1</v>
          </cell>
          <cell r="P12">
            <v>1</v>
          </cell>
          <cell r="Q12">
            <v>1</v>
          </cell>
          <cell r="R12">
            <v>1</v>
          </cell>
        </row>
        <row r="13">
          <cell r="D13">
            <v>1</v>
          </cell>
          <cell r="E13">
            <v>1</v>
          </cell>
          <cell r="F13">
            <v>1</v>
          </cell>
          <cell r="G13">
            <v>1</v>
          </cell>
          <cell r="H13">
            <v>1</v>
          </cell>
          <cell r="I13">
            <v>1</v>
          </cell>
          <cell r="J13">
            <v>1</v>
          </cell>
          <cell r="K13">
            <v>1</v>
          </cell>
          <cell r="L13">
            <v>1</v>
          </cell>
          <cell r="M13">
            <v>1</v>
          </cell>
          <cell r="N13">
            <v>1</v>
          </cell>
          <cell r="O13">
            <v>1</v>
          </cell>
          <cell r="P13">
            <v>1</v>
          </cell>
          <cell r="Q13">
            <v>1</v>
          </cell>
          <cell r="R13">
            <v>1</v>
          </cell>
        </row>
        <row r="14">
          <cell r="D14">
            <v>1</v>
          </cell>
          <cell r="E14">
            <v>1</v>
          </cell>
          <cell r="F14">
            <v>1</v>
          </cell>
          <cell r="G14">
            <v>1</v>
          </cell>
          <cell r="H14">
            <v>1</v>
          </cell>
          <cell r="I14">
            <v>1</v>
          </cell>
          <cell r="J14">
            <v>1</v>
          </cell>
          <cell r="K14">
            <v>1</v>
          </cell>
          <cell r="L14">
            <v>1</v>
          </cell>
          <cell r="M14">
            <v>1</v>
          </cell>
          <cell r="N14">
            <v>1</v>
          </cell>
          <cell r="O14">
            <v>1</v>
          </cell>
          <cell r="P14">
            <v>1</v>
          </cell>
          <cell r="Q14">
            <v>1</v>
          </cell>
          <cell r="R14">
            <v>1</v>
          </cell>
        </row>
        <row r="15">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row>
        <row r="16">
          <cell r="D16">
            <v>1</v>
          </cell>
          <cell r="E16">
            <v>1</v>
          </cell>
          <cell r="F16">
            <v>1</v>
          </cell>
          <cell r="G16">
            <v>1</v>
          </cell>
          <cell r="H16">
            <v>1</v>
          </cell>
          <cell r="I16">
            <v>1</v>
          </cell>
          <cell r="J16">
            <v>1</v>
          </cell>
          <cell r="K16">
            <v>1</v>
          </cell>
          <cell r="L16">
            <v>1</v>
          </cell>
          <cell r="M16">
            <v>1</v>
          </cell>
          <cell r="N16">
            <v>1</v>
          </cell>
          <cell r="O16">
            <v>1</v>
          </cell>
          <cell r="P16">
            <v>1</v>
          </cell>
          <cell r="Q16">
            <v>1</v>
          </cell>
          <cell r="R16">
            <v>1</v>
          </cell>
        </row>
        <row r="17">
          <cell r="D17">
            <v>1</v>
          </cell>
          <cell r="E17">
            <v>1</v>
          </cell>
          <cell r="F17">
            <v>1</v>
          </cell>
          <cell r="G17">
            <v>1</v>
          </cell>
          <cell r="H17">
            <v>1</v>
          </cell>
          <cell r="I17">
            <v>1</v>
          </cell>
          <cell r="J17">
            <v>1</v>
          </cell>
          <cell r="K17">
            <v>1</v>
          </cell>
          <cell r="L17">
            <v>1</v>
          </cell>
          <cell r="M17">
            <v>1</v>
          </cell>
          <cell r="N17">
            <v>1</v>
          </cell>
          <cell r="O17">
            <v>1</v>
          </cell>
          <cell r="P17">
            <v>1</v>
          </cell>
          <cell r="Q17">
            <v>1</v>
          </cell>
          <cell r="R17">
            <v>1</v>
          </cell>
        </row>
        <row r="18">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row>
        <row r="19">
          <cell r="D19">
            <v>1</v>
          </cell>
          <cell r="E19">
            <v>1</v>
          </cell>
          <cell r="F19">
            <v>1</v>
          </cell>
          <cell r="G19">
            <v>1</v>
          </cell>
          <cell r="H19">
            <v>1</v>
          </cell>
          <cell r="I19">
            <v>1</v>
          </cell>
          <cell r="J19">
            <v>1</v>
          </cell>
          <cell r="K19">
            <v>1</v>
          </cell>
          <cell r="L19">
            <v>1</v>
          </cell>
          <cell r="M19">
            <v>1</v>
          </cell>
          <cell r="N19">
            <v>1</v>
          </cell>
          <cell r="O19">
            <v>1</v>
          </cell>
          <cell r="P19">
            <v>1</v>
          </cell>
          <cell r="Q19">
            <v>1</v>
          </cell>
          <cell r="R19">
            <v>1</v>
          </cell>
        </row>
        <row r="20">
          <cell r="D20">
            <v>1</v>
          </cell>
          <cell r="E20">
            <v>1</v>
          </cell>
          <cell r="F20">
            <v>1</v>
          </cell>
          <cell r="G20">
            <v>1</v>
          </cell>
          <cell r="H20">
            <v>1</v>
          </cell>
          <cell r="I20">
            <v>1</v>
          </cell>
          <cell r="J20">
            <v>1</v>
          </cell>
          <cell r="K20">
            <v>1</v>
          </cell>
          <cell r="L20">
            <v>1</v>
          </cell>
          <cell r="M20">
            <v>1</v>
          </cell>
          <cell r="N20">
            <v>1</v>
          </cell>
          <cell r="O20">
            <v>1</v>
          </cell>
          <cell r="P20">
            <v>1</v>
          </cell>
          <cell r="Q20">
            <v>1</v>
          </cell>
          <cell r="R20">
            <v>1</v>
          </cell>
        </row>
        <row r="21">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row>
        <row r="22">
          <cell r="D22">
            <v>1</v>
          </cell>
          <cell r="E22">
            <v>1</v>
          </cell>
          <cell r="F22">
            <v>1</v>
          </cell>
          <cell r="G22">
            <v>1</v>
          </cell>
          <cell r="H22">
            <v>1</v>
          </cell>
          <cell r="I22">
            <v>1</v>
          </cell>
          <cell r="J22">
            <v>1</v>
          </cell>
          <cell r="K22">
            <v>1</v>
          </cell>
          <cell r="L22">
            <v>1</v>
          </cell>
          <cell r="M22">
            <v>1</v>
          </cell>
          <cell r="N22">
            <v>1</v>
          </cell>
          <cell r="O22">
            <v>1</v>
          </cell>
          <cell r="P22">
            <v>1</v>
          </cell>
          <cell r="Q22">
            <v>1</v>
          </cell>
          <cell r="R22">
            <v>1</v>
          </cell>
        </row>
        <row r="23">
          <cell r="D23">
            <v>1</v>
          </cell>
          <cell r="E23">
            <v>1</v>
          </cell>
          <cell r="F23">
            <v>1</v>
          </cell>
          <cell r="G23">
            <v>1</v>
          </cell>
          <cell r="H23">
            <v>1</v>
          </cell>
          <cell r="I23">
            <v>1</v>
          </cell>
          <cell r="J23">
            <v>1</v>
          </cell>
          <cell r="K23">
            <v>1</v>
          </cell>
          <cell r="L23">
            <v>1</v>
          </cell>
          <cell r="M23">
            <v>1</v>
          </cell>
          <cell r="N23">
            <v>1</v>
          </cell>
          <cell r="O23">
            <v>1</v>
          </cell>
          <cell r="P23">
            <v>1</v>
          </cell>
          <cell r="Q23">
            <v>1</v>
          </cell>
          <cell r="R23">
            <v>1</v>
          </cell>
        </row>
        <row r="24">
          <cell r="D24">
            <v>1</v>
          </cell>
          <cell r="E24">
            <v>1</v>
          </cell>
          <cell r="F24">
            <v>1</v>
          </cell>
          <cell r="G24">
            <v>1</v>
          </cell>
          <cell r="H24">
            <v>1</v>
          </cell>
          <cell r="I24">
            <v>1</v>
          </cell>
          <cell r="J24">
            <v>1</v>
          </cell>
          <cell r="K24">
            <v>1</v>
          </cell>
          <cell r="L24">
            <v>1</v>
          </cell>
          <cell r="M24">
            <v>1</v>
          </cell>
          <cell r="N24">
            <v>1</v>
          </cell>
          <cell r="O24">
            <v>1</v>
          </cell>
          <cell r="P24">
            <v>1</v>
          </cell>
          <cell r="Q24">
            <v>1</v>
          </cell>
          <cell r="R24">
            <v>1</v>
          </cell>
        </row>
        <row r="25">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row>
        <row r="26">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row>
        <row r="27">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row>
        <row r="28">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row>
        <row r="29">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row>
        <row r="30">
          <cell r="D30">
            <v>1</v>
          </cell>
          <cell r="E30">
            <v>1</v>
          </cell>
          <cell r="F30">
            <v>1</v>
          </cell>
          <cell r="G30">
            <v>1</v>
          </cell>
          <cell r="H30">
            <v>1</v>
          </cell>
          <cell r="I30">
            <v>1</v>
          </cell>
          <cell r="J30">
            <v>1</v>
          </cell>
          <cell r="K30">
            <v>1</v>
          </cell>
          <cell r="L30">
            <v>1</v>
          </cell>
          <cell r="M30">
            <v>1</v>
          </cell>
          <cell r="N30">
            <v>1</v>
          </cell>
          <cell r="O30">
            <v>1</v>
          </cell>
          <cell r="P30">
            <v>1</v>
          </cell>
          <cell r="Q30">
            <v>1</v>
          </cell>
          <cell r="R30">
            <v>1</v>
          </cell>
        </row>
        <row r="31">
          <cell r="D31">
            <v>1</v>
          </cell>
          <cell r="E31">
            <v>1</v>
          </cell>
          <cell r="F31">
            <v>1</v>
          </cell>
          <cell r="G31">
            <v>1</v>
          </cell>
          <cell r="H31">
            <v>1</v>
          </cell>
          <cell r="I31">
            <v>1</v>
          </cell>
          <cell r="J31">
            <v>1</v>
          </cell>
          <cell r="K31">
            <v>1</v>
          </cell>
          <cell r="L31">
            <v>1</v>
          </cell>
          <cell r="M31">
            <v>1</v>
          </cell>
          <cell r="N31">
            <v>1</v>
          </cell>
          <cell r="O31">
            <v>1</v>
          </cell>
          <cell r="P31">
            <v>1</v>
          </cell>
          <cell r="Q31">
            <v>1</v>
          </cell>
          <cell r="R31">
            <v>1</v>
          </cell>
        </row>
        <row r="32">
          <cell r="D32">
            <v>1</v>
          </cell>
          <cell r="E32">
            <v>1</v>
          </cell>
          <cell r="F32">
            <v>1</v>
          </cell>
          <cell r="G32">
            <v>1</v>
          </cell>
          <cell r="H32">
            <v>1</v>
          </cell>
          <cell r="I32">
            <v>1</v>
          </cell>
          <cell r="J32">
            <v>1</v>
          </cell>
          <cell r="K32">
            <v>1</v>
          </cell>
          <cell r="L32">
            <v>1</v>
          </cell>
          <cell r="M32">
            <v>1</v>
          </cell>
          <cell r="N32">
            <v>1</v>
          </cell>
          <cell r="O32">
            <v>1</v>
          </cell>
          <cell r="P32">
            <v>1</v>
          </cell>
          <cell r="Q32">
            <v>1</v>
          </cell>
          <cell r="R32">
            <v>1</v>
          </cell>
        </row>
        <row r="33">
          <cell r="D33">
            <v>1</v>
          </cell>
          <cell r="E33">
            <v>1</v>
          </cell>
          <cell r="F33">
            <v>1</v>
          </cell>
          <cell r="G33">
            <v>1</v>
          </cell>
          <cell r="H33">
            <v>1</v>
          </cell>
          <cell r="I33">
            <v>1</v>
          </cell>
          <cell r="J33">
            <v>1</v>
          </cell>
          <cell r="K33">
            <v>1</v>
          </cell>
          <cell r="L33">
            <v>1</v>
          </cell>
          <cell r="M33">
            <v>1</v>
          </cell>
          <cell r="N33">
            <v>1</v>
          </cell>
          <cell r="O33">
            <v>1</v>
          </cell>
          <cell r="P33">
            <v>1</v>
          </cell>
          <cell r="Q33">
            <v>1</v>
          </cell>
          <cell r="R33">
            <v>1</v>
          </cell>
        </row>
        <row r="34">
          <cell r="D34">
            <v>1</v>
          </cell>
          <cell r="E34">
            <v>1</v>
          </cell>
          <cell r="F34">
            <v>1</v>
          </cell>
          <cell r="G34">
            <v>1</v>
          </cell>
          <cell r="H34">
            <v>1</v>
          </cell>
          <cell r="I34">
            <v>1</v>
          </cell>
          <cell r="J34">
            <v>1</v>
          </cell>
          <cell r="K34">
            <v>1</v>
          </cell>
          <cell r="L34">
            <v>1</v>
          </cell>
          <cell r="M34">
            <v>1</v>
          </cell>
          <cell r="N34">
            <v>1</v>
          </cell>
          <cell r="O34">
            <v>1</v>
          </cell>
          <cell r="P34">
            <v>1</v>
          </cell>
          <cell r="Q34">
            <v>1</v>
          </cell>
          <cell r="R34">
            <v>1</v>
          </cell>
        </row>
        <row r="35">
          <cell r="D35">
            <v>1</v>
          </cell>
          <cell r="E35">
            <v>1</v>
          </cell>
          <cell r="F35">
            <v>1</v>
          </cell>
          <cell r="G35">
            <v>1</v>
          </cell>
          <cell r="H35">
            <v>1</v>
          </cell>
          <cell r="I35">
            <v>1</v>
          </cell>
          <cell r="J35">
            <v>1</v>
          </cell>
          <cell r="K35">
            <v>1</v>
          </cell>
          <cell r="L35">
            <v>1</v>
          </cell>
          <cell r="M35">
            <v>1</v>
          </cell>
          <cell r="N35">
            <v>1</v>
          </cell>
          <cell r="O35">
            <v>1</v>
          </cell>
          <cell r="P35">
            <v>1</v>
          </cell>
          <cell r="Q35">
            <v>1</v>
          </cell>
          <cell r="R35">
            <v>1</v>
          </cell>
        </row>
        <row r="36">
          <cell r="D36">
            <v>1</v>
          </cell>
          <cell r="E36">
            <v>1</v>
          </cell>
          <cell r="F36">
            <v>1</v>
          </cell>
          <cell r="G36">
            <v>1</v>
          </cell>
          <cell r="H36">
            <v>1</v>
          </cell>
          <cell r="I36">
            <v>1</v>
          </cell>
          <cell r="J36">
            <v>1</v>
          </cell>
          <cell r="K36">
            <v>1</v>
          </cell>
          <cell r="L36">
            <v>1</v>
          </cell>
          <cell r="M36">
            <v>1</v>
          </cell>
          <cell r="N36">
            <v>1</v>
          </cell>
          <cell r="O36">
            <v>1</v>
          </cell>
          <cell r="P36">
            <v>1</v>
          </cell>
          <cell r="Q36">
            <v>1</v>
          </cell>
          <cell r="R36">
            <v>1</v>
          </cell>
        </row>
        <row r="37">
          <cell r="D37">
            <v>1</v>
          </cell>
          <cell r="E37">
            <v>1</v>
          </cell>
          <cell r="F37">
            <v>1</v>
          </cell>
          <cell r="G37">
            <v>1</v>
          </cell>
          <cell r="H37">
            <v>1</v>
          </cell>
          <cell r="I37">
            <v>1</v>
          </cell>
          <cell r="J37">
            <v>1</v>
          </cell>
          <cell r="K37">
            <v>1</v>
          </cell>
          <cell r="L37">
            <v>1</v>
          </cell>
          <cell r="M37">
            <v>1</v>
          </cell>
          <cell r="N37">
            <v>1</v>
          </cell>
          <cell r="O37">
            <v>1</v>
          </cell>
          <cell r="P37">
            <v>1</v>
          </cell>
          <cell r="Q37">
            <v>1</v>
          </cell>
          <cell r="R37">
            <v>1</v>
          </cell>
        </row>
        <row r="38">
          <cell r="D38">
            <v>1</v>
          </cell>
          <cell r="E38">
            <v>1</v>
          </cell>
          <cell r="F38">
            <v>1</v>
          </cell>
          <cell r="G38">
            <v>1</v>
          </cell>
          <cell r="H38">
            <v>1</v>
          </cell>
          <cell r="I38">
            <v>1</v>
          </cell>
          <cell r="J38">
            <v>1</v>
          </cell>
          <cell r="K38">
            <v>1</v>
          </cell>
          <cell r="L38">
            <v>1</v>
          </cell>
          <cell r="M38">
            <v>1</v>
          </cell>
          <cell r="N38">
            <v>1</v>
          </cell>
          <cell r="O38">
            <v>1</v>
          </cell>
          <cell r="P38">
            <v>1</v>
          </cell>
          <cell r="Q38">
            <v>1</v>
          </cell>
          <cell r="R38">
            <v>1</v>
          </cell>
        </row>
        <row r="39">
          <cell r="D39">
            <v>1</v>
          </cell>
          <cell r="E39">
            <v>1</v>
          </cell>
          <cell r="F39">
            <v>1</v>
          </cell>
          <cell r="G39">
            <v>1</v>
          </cell>
          <cell r="H39">
            <v>1</v>
          </cell>
          <cell r="I39">
            <v>1</v>
          </cell>
          <cell r="J39">
            <v>1</v>
          </cell>
          <cell r="K39">
            <v>1</v>
          </cell>
          <cell r="L39">
            <v>1</v>
          </cell>
          <cell r="M39">
            <v>1</v>
          </cell>
          <cell r="N39">
            <v>1</v>
          </cell>
          <cell r="O39">
            <v>1</v>
          </cell>
          <cell r="P39">
            <v>1</v>
          </cell>
          <cell r="Q39">
            <v>1</v>
          </cell>
          <cell r="R39">
            <v>1</v>
          </cell>
        </row>
        <row r="40">
          <cell r="D40">
            <v>1</v>
          </cell>
          <cell r="E40">
            <v>1</v>
          </cell>
          <cell r="F40">
            <v>1</v>
          </cell>
          <cell r="G40">
            <v>1</v>
          </cell>
          <cell r="H40">
            <v>1</v>
          </cell>
          <cell r="I40">
            <v>1</v>
          </cell>
          <cell r="J40">
            <v>1</v>
          </cell>
          <cell r="K40">
            <v>1</v>
          </cell>
          <cell r="L40">
            <v>1</v>
          </cell>
          <cell r="M40">
            <v>1</v>
          </cell>
          <cell r="N40">
            <v>1</v>
          </cell>
          <cell r="O40">
            <v>1</v>
          </cell>
          <cell r="P40">
            <v>1</v>
          </cell>
          <cell r="Q40">
            <v>1</v>
          </cell>
          <cell r="R40">
            <v>1</v>
          </cell>
        </row>
        <row r="41">
          <cell r="D41">
            <v>1</v>
          </cell>
          <cell r="E41">
            <v>1</v>
          </cell>
          <cell r="F41">
            <v>1</v>
          </cell>
          <cell r="G41">
            <v>1</v>
          </cell>
          <cell r="H41">
            <v>1</v>
          </cell>
          <cell r="I41">
            <v>1</v>
          </cell>
          <cell r="J41">
            <v>1</v>
          </cell>
          <cell r="K41">
            <v>1</v>
          </cell>
          <cell r="L41">
            <v>1</v>
          </cell>
          <cell r="M41">
            <v>1</v>
          </cell>
          <cell r="N41">
            <v>1</v>
          </cell>
          <cell r="O41">
            <v>1</v>
          </cell>
          <cell r="P41">
            <v>1</v>
          </cell>
          <cell r="Q41">
            <v>1</v>
          </cell>
          <cell r="R41">
            <v>1</v>
          </cell>
        </row>
        <row r="42">
          <cell r="D42">
            <v>1</v>
          </cell>
          <cell r="E42">
            <v>1</v>
          </cell>
          <cell r="F42">
            <v>1</v>
          </cell>
          <cell r="G42">
            <v>1</v>
          </cell>
          <cell r="H42">
            <v>1</v>
          </cell>
          <cell r="I42">
            <v>1</v>
          </cell>
          <cell r="J42">
            <v>1</v>
          </cell>
          <cell r="K42">
            <v>1</v>
          </cell>
          <cell r="L42">
            <v>1</v>
          </cell>
          <cell r="M42">
            <v>1</v>
          </cell>
          <cell r="N42">
            <v>1</v>
          </cell>
          <cell r="O42">
            <v>1</v>
          </cell>
          <cell r="P42">
            <v>1</v>
          </cell>
          <cell r="Q42">
            <v>1</v>
          </cell>
          <cell r="R42">
            <v>1</v>
          </cell>
        </row>
        <row r="43">
          <cell r="D43">
            <v>1</v>
          </cell>
          <cell r="E43">
            <v>1</v>
          </cell>
          <cell r="F43">
            <v>1</v>
          </cell>
          <cell r="G43">
            <v>1</v>
          </cell>
          <cell r="H43">
            <v>1</v>
          </cell>
          <cell r="I43">
            <v>1</v>
          </cell>
          <cell r="J43">
            <v>1</v>
          </cell>
          <cell r="K43">
            <v>1</v>
          </cell>
          <cell r="L43">
            <v>1</v>
          </cell>
          <cell r="M43">
            <v>1</v>
          </cell>
          <cell r="N43">
            <v>1</v>
          </cell>
          <cell r="O43">
            <v>1</v>
          </cell>
          <cell r="P43">
            <v>1</v>
          </cell>
          <cell r="Q43">
            <v>1</v>
          </cell>
          <cell r="R43">
            <v>1</v>
          </cell>
        </row>
        <row r="44">
          <cell r="D44">
            <v>1</v>
          </cell>
          <cell r="E44">
            <v>1</v>
          </cell>
          <cell r="F44">
            <v>1</v>
          </cell>
          <cell r="G44">
            <v>1</v>
          </cell>
          <cell r="H44">
            <v>1</v>
          </cell>
          <cell r="I44">
            <v>1</v>
          </cell>
          <cell r="J44">
            <v>1</v>
          </cell>
          <cell r="K44">
            <v>1</v>
          </cell>
          <cell r="L44">
            <v>1</v>
          </cell>
          <cell r="M44">
            <v>1</v>
          </cell>
          <cell r="N44">
            <v>1</v>
          </cell>
          <cell r="O44">
            <v>1</v>
          </cell>
          <cell r="P44">
            <v>1</v>
          </cell>
          <cell r="Q44">
            <v>1</v>
          </cell>
          <cell r="R44">
            <v>1</v>
          </cell>
        </row>
        <row r="45">
          <cell r="D45">
            <v>1</v>
          </cell>
          <cell r="E45">
            <v>1</v>
          </cell>
          <cell r="F45">
            <v>1</v>
          </cell>
          <cell r="G45">
            <v>1</v>
          </cell>
          <cell r="H45">
            <v>1</v>
          </cell>
          <cell r="I45">
            <v>1</v>
          </cell>
          <cell r="J45">
            <v>1</v>
          </cell>
          <cell r="K45">
            <v>1</v>
          </cell>
          <cell r="L45">
            <v>1</v>
          </cell>
          <cell r="M45">
            <v>1</v>
          </cell>
          <cell r="N45">
            <v>1</v>
          </cell>
          <cell r="O45">
            <v>1</v>
          </cell>
          <cell r="P45">
            <v>1</v>
          </cell>
          <cell r="Q45">
            <v>1</v>
          </cell>
          <cell r="R45">
            <v>1</v>
          </cell>
        </row>
        <row r="46">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row>
        <row r="47">
          <cell r="D47">
            <v>1</v>
          </cell>
          <cell r="E47">
            <v>1</v>
          </cell>
          <cell r="F47">
            <v>1</v>
          </cell>
          <cell r="G47">
            <v>1</v>
          </cell>
          <cell r="H47">
            <v>1</v>
          </cell>
          <cell r="I47">
            <v>1</v>
          </cell>
          <cell r="J47">
            <v>1</v>
          </cell>
          <cell r="K47">
            <v>1</v>
          </cell>
          <cell r="L47">
            <v>1</v>
          </cell>
          <cell r="M47">
            <v>1</v>
          </cell>
          <cell r="N47">
            <v>1</v>
          </cell>
          <cell r="O47">
            <v>1</v>
          </cell>
          <cell r="P47">
            <v>1</v>
          </cell>
          <cell r="Q47">
            <v>1</v>
          </cell>
          <cell r="R47">
            <v>1</v>
          </cell>
        </row>
        <row r="48">
          <cell r="D48">
            <v>1</v>
          </cell>
          <cell r="E48">
            <v>1</v>
          </cell>
          <cell r="F48">
            <v>1</v>
          </cell>
          <cell r="G48">
            <v>1</v>
          </cell>
          <cell r="H48">
            <v>1</v>
          </cell>
          <cell r="I48">
            <v>1</v>
          </cell>
          <cell r="J48">
            <v>1</v>
          </cell>
          <cell r="K48">
            <v>1</v>
          </cell>
          <cell r="L48">
            <v>1</v>
          </cell>
          <cell r="M48">
            <v>1</v>
          </cell>
          <cell r="N48">
            <v>1</v>
          </cell>
          <cell r="O48">
            <v>1</v>
          </cell>
          <cell r="P48">
            <v>1</v>
          </cell>
          <cell r="Q48">
            <v>1</v>
          </cell>
          <cell r="R48">
            <v>1</v>
          </cell>
        </row>
        <row r="49">
          <cell r="D49">
            <v>1</v>
          </cell>
          <cell r="E49">
            <v>1</v>
          </cell>
          <cell r="F49">
            <v>1</v>
          </cell>
          <cell r="G49">
            <v>1</v>
          </cell>
          <cell r="H49">
            <v>1</v>
          </cell>
          <cell r="I49">
            <v>1</v>
          </cell>
          <cell r="J49">
            <v>1</v>
          </cell>
          <cell r="K49">
            <v>1</v>
          </cell>
          <cell r="L49">
            <v>1</v>
          </cell>
          <cell r="M49">
            <v>1</v>
          </cell>
          <cell r="N49">
            <v>1</v>
          </cell>
          <cell r="O49">
            <v>1</v>
          </cell>
          <cell r="P49">
            <v>1</v>
          </cell>
          <cell r="Q49">
            <v>1</v>
          </cell>
          <cell r="R49">
            <v>1</v>
          </cell>
        </row>
        <row r="50">
          <cell r="D50">
            <v>1</v>
          </cell>
          <cell r="E50">
            <v>1</v>
          </cell>
          <cell r="F50">
            <v>1</v>
          </cell>
          <cell r="G50">
            <v>1</v>
          </cell>
          <cell r="H50">
            <v>1</v>
          </cell>
          <cell r="I50">
            <v>1</v>
          </cell>
          <cell r="J50">
            <v>1</v>
          </cell>
          <cell r="K50">
            <v>1</v>
          </cell>
          <cell r="L50">
            <v>1</v>
          </cell>
          <cell r="M50">
            <v>1</v>
          </cell>
          <cell r="N50">
            <v>1</v>
          </cell>
          <cell r="O50">
            <v>1</v>
          </cell>
          <cell r="P50">
            <v>1</v>
          </cell>
          <cell r="Q50">
            <v>1</v>
          </cell>
          <cell r="R50">
            <v>1</v>
          </cell>
        </row>
        <row r="51">
          <cell r="D51">
            <v>1</v>
          </cell>
          <cell r="E51">
            <v>1</v>
          </cell>
          <cell r="F51">
            <v>1</v>
          </cell>
          <cell r="G51">
            <v>1</v>
          </cell>
          <cell r="H51">
            <v>1</v>
          </cell>
          <cell r="I51">
            <v>1</v>
          </cell>
          <cell r="J51">
            <v>1</v>
          </cell>
          <cell r="K51">
            <v>1</v>
          </cell>
          <cell r="L51">
            <v>1</v>
          </cell>
          <cell r="M51">
            <v>1</v>
          </cell>
          <cell r="N51">
            <v>1</v>
          </cell>
          <cell r="O51">
            <v>1</v>
          </cell>
          <cell r="P51">
            <v>1</v>
          </cell>
          <cell r="Q51">
            <v>1</v>
          </cell>
          <cell r="R51">
            <v>1</v>
          </cell>
        </row>
        <row r="52">
          <cell r="D52">
            <v>1</v>
          </cell>
          <cell r="E52">
            <v>1</v>
          </cell>
          <cell r="F52">
            <v>1</v>
          </cell>
          <cell r="G52">
            <v>1</v>
          </cell>
          <cell r="H52">
            <v>1</v>
          </cell>
          <cell r="I52">
            <v>1</v>
          </cell>
          <cell r="J52">
            <v>1</v>
          </cell>
          <cell r="K52">
            <v>1</v>
          </cell>
          <cell r="L52">
            <v>1</v>
          </cell>
          <cell r="M52">
            <v>1</v>
          </cell>
          <cell r="N52">
            <v>1</v>
          </cell>
          <cell r="O52">
            <v>1</v>
          </cell>
          <cell r="P52">
            <v>1</v>
          </cell>
          <cell r="Q52">
            <v>1</v>
          </cell>
          <cell r="R52">
            <v>1</v>
          </cell>
        </row>
        <row r="53">
          <cell r="D53">
            <v>1</v>
          </cell>
          <cell r="E53">
            <v>1</v>
          </cell>
          <cell r="F53">
            <v>1</v>
          </cell>
          <cell r="G53">
            <v>1</v>
          </cell>
          <cell r="H53">
            <v>1</v>
          </cell>
          <cell r="I53">
            <v>1</v>
          </cell>
          <cell r="J53">
            <v>1</v>
          </cell>
          <cell r="K53">
            <v>1</v>
          </cell>
          <cell r="L53">
            <v>1</v>
          </cell>
          <cell r="M53">
            <v>1</v>
          </cell>
          <cell r="N53">
            <v>1</v>
          </cell>
          <cell r="O53">
            <v>1</v>
          </cell>
          <cell r="P53">
            <v>1</v>
          </cell>
          <cell r="Q53">
            <v>1</v>
          </cell>
          <cell r="R53">
            <v>1</v>
          </cell>
        </row>
        <row r="54">
          <cell r="D54">
            <v>1</v>
          </cell>
          <cell r="E54">
            <v>1</v>
          </cell>
          <cell r="F54">
            <v>1</v>
          </cell>
          <cell r="G54">
            <v>1</v>
          </cell>
          <cell r="H54">
            <v>1</v>
          </cell>
          <cell r="I54">
            <v>1</v>
          </cell>
          <cell r="J54">
            <v>1</v>
          </cell>
          <cell r="K54">
            <v>1</v>
          </cell>
          <cell r="L54">
            <v>1</v>
          </cell>
          <cell r="M54">
            <v>1</v>
          </cell>
          <cell r="N54">
            <v>1</v>
          </cell>
          <cell r="O54">
            <v>1</v>
          </cell>
          <cell r="P54">
            <v>1</v>
          </cell>
          <cell r="Q54">
            <v>1</v>
          </cell>
          <cell r="R54">
            <v>1</v>
          </cell>
        </row>
        <row r="55">
          <cell r="D55">
            <v>1</v>
          </cell>
          <cell r="E55">
            <v>1</v>
          </cell>
          <cell r="F55">
            <v>1</v>
          </cell>
          <cell r="G55">
            <v>1</v>
          </cell>
          <cell r="H55">
            <v>1</v>
          </cell>
          <cell r="I55">
            <v>1</v>
          </cell>
          <cell r="J55">
            <v>1</v>
          </cell>
          <cell r="K55">
            <v>1</v>
          </cell>
          <cell r="L55">
            <v>1</v>
          </cell>
          <cell r="M55">
            <v>1</v>
          </cell>
          <cell r="N55">
            <v>1</v>
          </cell>
          <cell r="O55">
            <v>1</v>
          </cell>
          <cell r="P55">
            <v>1</v>
          </cell>
          <cell r="Q55">
            <v>1</v>
          </cell>
          <cell r="R55">
            <v>1</v>
          </cell>
        </row>
        <row r="56">
          <cell r="D56">
            <v>1</v>
          </cell>
          <cell r="E56">
            <v>1</v>
          </cell>
          <cell r="F56">
            <v>1</v>
          </cell>
          <cell r="G56">
            <v>1</v>
          </cell>
          <cell r="H56">
            <v>1</v>
          </cell>
          <cell r="I56">
            <v>1</v>
          </cell>
          <cell r="J56">
            <v>1</v>
          </cell>
          <cell r="K56">
            <v>1</v>
          </cell>
          <cell r="L56">
            <v>1</v>
          </cell>
          <cell r="M56">
            <v>1</v>
          </cell>
          <cell r="N56">
            <v>1</v>
          </cell>
          <cell r="O56">
            <v>1</v>
          </cell>
          <cell r="P56">
            <v>1</v>
          </cell>
          <cell r="Q56">
            <v>1</v>
          </cell>
          <cell r="R56">
            <v>1</v>
          </cell>
        </row>
        <row r="57">
          <cell r="D57">
            <v>1</v>
          </cell>
          <cell r="E57">
            <v>1</v>
          </cell>
          <cell r="F57">
            <v>1</v>
          </cell>
          <cell r="G57">
            <v>1</v>
          </cell>
          <cell r="H57">
            <v>1</v>
          </cell>
          <cell r="I57">
            <v>1</v>
          </cell>
          <cell r="J57">
            <v>1</v>
          </cell>
          <cell r="K57">
            <v>1</v>
          </cell>
          <cell r="L57">
            <v>1</v>
          </cell>
          <cell r="M57">
            <v>1</v>
          </cell>
          <cell r="N57">
            <v>1</v>
          </cell>
          <cell r="O57">
            <v>1</v>
          </cell>
          <cell r="P57">
            <v>1</v>
          </cell>
          <cell r="Q57">
            <v>1</v>
          </cell>
          <cell r="R57">
            <v>1</v>
          </cell>
        </row>
        <row r="58">
          <cell r="D58">
            <v>1</v>
          </cell>
          <cell r="E58">
            <v>1</v>
          </cell>
          <cell r="F58">
            <v>1</v>
          </cell>
          <cell r="G58">
            <v>1</v>
          </cell>
          <cell r="H58">
            <v>1</v>
          </cell>
          <cell r="I58">
            <v>1</v>
          </cell>
          <cell r="J58">
            <v>1</v>
          </cell>
          <cell r="K58">
            <v>1</v>
          </cell>
          <cell r="L58">
            <v>1</v>
          </cell>
          <cell r="M58">
            <v>1</v>
          </cell>
          <cell r="N58">
            <v>1</v>
          </cell>
          <cell r="O58">
            <v>1</v>
          </cell>
          <cell r="P58">
            <v>1</v>
          </cell>
          <cell r="Q58">
            <v>1</v>
          </cell>
          <cell r="R58">
            <v>1</v>
          </cell>
        </row>
        <row r="59">
          <cell r="D59">
            <v>1</v>
          </cell>
          <cell r="E59">
            <v>1</v>
          </cell>
          <cell r="F59">
            <v>1</v>
          </cell>
          <cell r="G59">
            <v>1</v>
          </cell>
          <cell r="H59">
            <v>1</v>
          </cell>
          <cell r="I59">
            <v>1</v>
          </cell>
          <cell r="J59">
            <v>1</v>
          </cell>
          <cell r="K59">
            <v>1</v>
          </cell>
          <cell r="L59">
            <v>1</v>
          </cell>
          <cell r="M59">
            <v>1</v>
          </cell>
          <cell r="N59">
            <v>1</v>
          </cell>
          <cell r="O59">
            <v>1</v>
          </cell>
          <cell r="P59">
            <v>1</v>
          </cell>
          <cell r="Q59">
            <v>1</v>
          </cell>
          <cell r="R59">
            <v>1</v>
          </cell>
        </row>
        <row r="60">
          <cell r="D60">
            <v>1</v>
          </cell>
          <cell r="E60">
            <v>1</v>
          </cell>
          <cell r="F60">
            <v>1</v>
          </cell>
          <cell r="G60">
            <v>1</v>
          </cell>
          <cell r="H60">
            <v>1</v>
          </cell>
          <cell r="I60">
            <v>1</v>
          </cell>
          <cell r="J60">
            <v>1</v>
          </cell>
          <cell r="K60">
            <v>1</v>
          </cell>
          <cell r="L60">
            <v>1</v>
          </cell>
          <cell r="M60">
            <v>1</v>
          </cell>
          <cell r="N60">
            <v>1</v>
          </cell>
          <cell r="O60">
            <v>1</v>
          </cell>
          <cell r="P60">
            <v>1</v>
          </cell>
          <cell r="Q60">
            <v>1</v>
          </cell>
          <cell r="R60">
            <v>1</v>
          </cell>
        </row>
        <row r="61">
          <cell r="D61">
            <v>1</v>
          </cell>
          <cell r="E61">
            <v>1</v>
          </cell>
          <cell r="F61">
            <v>1</v>
          </cell>
          <cell r="G61">
            <v>1</v>
          </cell>
          <cell r="H61">
            <v>1</v>
          </cell>
          <cell r="I61">
            <v>1</v>
          </cell>
          <cell r="J61">
            <v>1</v>
          </cell>
          <cell r="K61">
            <v>1</v>
          </cell>
          <cell r="L61">
            <v>1</v>
          </cell>
          <cell r="M61">
            <v>1</v>
          </cell>
          <cell r="N61">
            <v>1</v>
          </cell>
          <cell r="O61">
            <v>1</v>
          </cell>
          <cell r="P61">
            <v>1</v>
          </cell>
          <cell r="Q61">
            <v>1</v>
          </cell>
          <cell r="R61">
            <v>1</v>
          </cell>
        </row>
        <row r="62">
          <cell r="D62">
            <v>1</v>
          </cell>
          <cell r="E62">
            <v>1</v>
          </cell>
          <cell r="F62">
            <v>1</v>
          </cell>
          <cell r="G62">
            <v>1</v>
          </cell>
          <cell r="H62">
            <v>1</v>
          </cell>
          <cell r="I62">
            <v>1</v>
          </cell>
          <cell r="J62">
            <v>1</v>
          </cell>
          <cell r="K62">
            <v>1</v>
          </cell>
          <cell r="L62">
            <v>1</v>
          </cell>
          <cell r="M62">
            <v>1</v>
          </cell>
          <cell r="N62">
            <v>1</v>
          </cell>
          <cell r="O62">
            <v>1</v>
          </cell>
          <cell r="P62">
            <v>1</v>
          </cell>
          <cell r="Q62">
            <v>1</v>
          </cell>
          <cell r="R62">
            <v>1</v>
          </cell>
        </row>
        <row r="63">
          <cell r="D63">
            <v>1</v>
          </cell>
          <cell r="E63">
            <v>1</v>
          </cell>
          <cell r="F63">
            <v>1</v>
          </cell>
          <cell r="G63">
            <v>1</v>
          </cell>
          <cell r="H63">
            <v>1</v>
          </cell>
          <cell r="I63">
            <v>1</v>
          </cell>
          <cell r="J63">
            <v>1</v>
          </cell>
          <cell r="K63">
            <v>1</v>
          </cell>
          <cell r="L63">
            <v>1</v>
          </cell>
          <cell r="M63">
            <v>1</v>
          </cell>
          <cell r="N63">
            <v>1</v>
          </cell>
          <cell r="O63">
            <v>1</v>
          </cell>
          <cell r="P63">
            <v>1</v>
          </cell>
          <cell r="Q63">
            <v>1</v>
          </cell>
          <cell r="R63">
            <v>1</v>
          </cell>
        </row>
        <row r="64">
          <cell r="D64">
            <v>1</v>
          </cell>
          <cell r="E64">
            <v>1</v>
          </cell>
          <cell r="F64">
            <v>1</v>
          </cell>
          <cell r="G64">
            <v>1</v>
          </cell>
          <cell r="H64">
            <v>1</v>
          </cell>
          <cell r="I64">
            <v>1</v>
          </cell>
          <cell r="J64">
            <v>1</v>
          </cell>
          <cell r="K64">
            <v>1</v>
          </cell>
          <cell r="L64">
            <v>1</v>
          </cell>
          <cell r="M64">
            <v>1</v>
          </cell>
          <cell r="N64">
            <v>1</v>
          </cell>
          <cell r="O64">
            <v>1</v>
          </cell>
          <cell r="P64">
            <v>1</v>
          </cell>
          <cell r="Q64">
            <v>1</v>
          </cell>
          <cell r="R64">
            <v>1</v>
          </cell>
        </row>
        <row r="65">
          <cell r="D65">
            <v>1</v>
          </cell>
          <cell r="E65">
            <v>1</v>
          </cell>
          <cell r="F65">
            <v>1</v>
          </cell>
          <cell r="G65">
            <v>1</v>
          </cell>
          <cell r="H65">
            <v>1</v>
          </cell>
          <cell r="I65">
            <v>1</v>
          </cell>
          <cell r="J65">
            <v>1</v>
          </cell>
          <cell r="K65">
            <v>1</v>
          </cell>
          <cell r="L65">
            <v>1</v>
          </cell>
          <cell r="M65">
            <v>1</v>
          </cell>
          <cell r="N65">
            <v>1</v>
          </cell>
          <cell r="O65">
            <v>1</v>
          </cell>
          <cell r="P65">
            <v>1</v>
          </cell>
          <cell r="Q65">
            <v>1</v>
          </cell>
          <cell r="R65">
            <v>1</v>
          </cell>
        </row>
        <row r="66">
          <cell r="D66">
            <v>1</v>
          </cell>
          <cell r="E66">
            <v>1</v>
          </cell>
          <cell r="F66">
            <v>1</v>
          </cell>
          <cell r="G66">
            <v>1</v>
          </cell>
          <cell r="H66">
            <v>1</v>
          </cell>
          <cell r="I66">
            <v>1</v>
          </cell>
          <cell r="J66">
            <v>1</v>
          </cell>
          <cell r="K66">
            <v>1</v>
          </cell>
          <cell r="L66">
            <v>1</v>
          </cell>
          <cell r="M66">
            <v>1</v>
          </cell>
          <cell r="N66">
            <v>1</v>
          </cell>
          <cell r="O66">
            <v>1</v>
          </cell>
          <cell r="P66">
            <v>1</v>
          </cell>
          <cell r="Q66">
            <v>1</v>
          </cell>
          <cell r="R66">
            <v>1</v>
          </cell>
        </row>
        <row r="67">
          <cell r="D67">
            <v>1</v>
          </cell>
          <cell r="E67">
            <v>1</v>
          </cell>
          <cell r="F67">
            <v>1</v>
          </cell>
          <cell r="G67">
            <v>1</v>
          </cell>
          <cell r="H67">
            <v>1</v>
          </cell>
          <cell r="I67">
            <v>1</v>
          </cell>
          <cell r="J67">
            <v>1</v>
          </cell>
          <cell r="K67">
            <v>1</v>
          </cell>
          <cell r="L67">
            <v>1</v>
          </cell>
          <cell r="M67">
            <v>1</v>
          </cell>
          <cell r="N67">
            <v>1</v>
          </cell>
          <cell r="O67">
            <v>1</v>
          </cell>
          <cell r="P67">
            <v>1</v>
          </cell>
          <cell r="Q67">
            <v>1</v>
          </cell>
          <cell r="R67">
            <v>1</v>
          </cell>
        </row>
        <row r="68">
          <cell r="D68">
            <v>1</v>
          </cell>
          <cell r="E68">
            <v>1</v>
          </cell>
          <cell r="F68">
            <v>1</v>
          </cell>
          <cell r="G68">
            <v>1</v>
          </cell>
          <cell r="H68">
            <v>1</v>
          </cell>
          <cell r="I68">
            <v>1</v>
          </cell>
          <cell r="J68">
            <v>1</v>
          </cell>
          <cell r="K68">
            <v>1</v>
          </cell>
          <cell r="L68">
            <v>1</v>
          </cell>
          <cell r="M68">
            <v>1</v>
          </cell>
          <cell r="N68">
            <v>1</v>
          </cell>
          <cell r="O68">
            <v>1</v>
          </cell>
          <cell r="P68">
            <v>1</v>
          </cell>
          <cell r="Q68">
            <v>1</v>
          </cell>
          <cell r="R68">
            <v>1</v>
          </cell>
        </row>
        <row r="69">
          <cell r="D69">
            <v>1</v>
          </cell>
          <cell r="E69">
            <v>1</v>
          </cell>
          <cell r="F69">
            <v>1</v>
          </cell>
          <cell r="G69">
            <v>1</v>
          </cell>
          <cell r="H69">
            <v>1</v>
          </cell>
          <cell r="I69">
            <v>1</v>
          </cell>
          <cell r="J69">
            <v>1</v>
          </cell>
          <cell r="K69">
            <v>1</v>
          </cell>
          <cell r="L69">
            <v>1</v>
          </cell>
          <cell r="M69">
            <v>1</v>
          </cell>
          <cell r="N69">
            <v>1</v>
          </cell>
          <cell r="O69">
            <v>1</v>
          </cell>
          <cell r="P69">
            <v>1</v>
          </cell>
          <cell r="Q69">
            <v>1</v>
          </cell>
          <cell r="R69">
            <v>1</v>
          </cell>
        </row>
        <row r="70">
          <cell r="D70">
            <v>1</v>
          </cell>
          <cell r="E70">
            <v>1</v>
          </cell>
          <cell r="F70">
            <v>1</v>
          </cell>
          <cell r="G70">
            <v>1</v>
          </cell>
          <cell r="H70">
            <v>1</v>
          </cell>
          <cell r="I70">
            <v>1</v>
          </cell>
          <cell r="J70">
            <v>1</v>
          </cell>
          <cell r="K70">
            <v>1</v>
          </cell>
          <cell r="L70">
            <v>1</v>
          </cell>
          <cell r="M70">
            <v>1</v>
          </cell>
          <cell r="N70">
            <v>1</v>
          </cell>
          <cell r="O70">
            <v>1</v>
          </cell>
          <cell r="P70">
            <v>1</v>
          </cell>
          <cell r="Q70">
            <v>1</v>
          </cell>
          <cell r="R70">
            <v>1</v>
          </cell>
        </row>
        <row r="71">
          <cell r="D71">
            <v>1</v>
          </cell>
          <cell r="E71">
            <v>1</v>
          </cell>
          <cell r="F71">
            <v>1</v>
          </cell>
          <cell r="G71">
            <v>1</v>
          </cell>
          <cell r="H71">
            <v>1</v>
          </cell>
          <cell r="I71">
            <v>1</v>
          </cell>
          <cell r="J71">
            <v>1</v>
          </cell>
          <cell r="K71">
            <v>1</v>
          </cell>
          <cell r="L71">
            <v>1</v>
          </cell>
          <cell r="M71">
            <v>1</v>
          </cell>
          <cell r="N71">
            <v>1</v>
          </cell>
          <cell r="O71">
            <v>1</v>
          </cell>
          <cell r="P71">
            <v>1</v>
          </cell>
          <cell r="Q71">
            <v>1</v>
          </cell>
          <cell r="R71">
            <v>1</v>
          </cell>
        </row>
        <row r="72">
          <cell r="D72">
            <v>1</v>
          </cell>
          <cell r="E72">
            <v>1</v>
          </cell>
          <cell r="F72">
            <v>1</v>
          </cell>
          <cell r="G72">
            <v>1</v>
          </cell>
          <cell r="H72">
            <v>1</v>
          </cell>
          <cell r="I72">
            <v>1</v>
          </cell>
          <cell r="J72">
            <v>1</v>
          </cell>
          <cell r="K72">
            <v>1</v>
          </cell>
          <cell r="L72">
            <v>1</v>
          </cell>
          <cell r="M72">
            <v>1</v>
          </cell>
          <cell r="N72">
            <v>1</v>
          </cell>
          <cell r="O72">
            <v>1</v>
          </cell>
          <cell r="P72">
            <v>1</v>
          </cell>
          <cell r="Q72">
            <v>1</v>
          </cell>
          <cell r="R72">
            <v>1</v>
          </cell>
        </row>
        <row r="73">
          <cell r="D73">
            <v>1</v>
          </cell>
          <cell r="E73">
            <v>1</v>
          </cell>
          <cell r="F73">
            <v>1</v>
          </cell>
          <cell r="G73">
            <v>1</v>
          </cell>
          <cell r="H73">
            <v>1</v>
          </cell>
          <cell r="I73">
            <v>1</v>
          </cell>
          <cell r="J73">
            <v>1</v>
          </cell>
          <cell r="K73">
            <v>1</v>
          </cell>
          <cell r="L73">
            <v>1</v>
          </cell>
          <cell r="M73">
            <v>1</v>
          </cell>
          <cell r="N73">
            <v>1</v>
          </cell>
          <cell r="O73">
            <v>1</v>
          </cell>
          <cell r="P73">
            <v>1</v>
          </cell>
          <cell r="Q73">
            <v>1</v>
          </cell>
          <cell r="R73">
            <v>1</v>
          </cell>
        </row>
        <row r="74">
          <cell r="D74">
            <v>1</v>
          </cell>
          <cell r="E74">
            <v>1</v>
          </cell>
          <cell r="F74">
            <v>1</v>
          </cell>
          <cell r="G74">
            <v>1</v>
          </cell>
          <cell r="H74">
            <v>1</v>
          </cell>
          <cell r="I74">
            <v>1</v>
          </cell>
          <cell r="J74">
            <v>1</v>
          </cell>
          <cell r="K74">
            <v>1</v>
          </cell>
          <cell r="L74">
            <v>1</v>
          </cell>
          <cell r="M74">
            <v>1</v>
          </cell>
          <cell r="N74">
            <v>1</v>
          </cell>
          <cell r="O74">
            <v>1</v>
          </cell>
          <cell r="P74">
            <v>1</v>
          </cell>
          <cell r="Q74">
            <v>1</v>
          </cell>
          <cell r="R74">
            <v>1</v>
          </cell>
        </row>
        <row r="75">
          <cell r="D75">
            <v>1</v>
          </cell>
          <cell r="E75">
            <v>1</v>
          </cell>
          <cell r="F75">
            <v>1</v>
          </cell>
          <cell r="G75">
            <v>1</v>
          </cell>
          <cell r="H75">
            <v>1</v>
          </cell>
          <cell r="I75">
            <v>1</v>
          </cell>
          <cell r="J75">
            <v>1</v>
          </cell>
          <cell r="K75">
            <v>1</v>
          </cell>
          <cell r="L75">
            <v>1</v>
          </cell>
          <cell r="M75">
            <v>1</v>
          </cell>
          <cell r="N75">
            <v>1</v>
          </cell>
          <cell r="O75">
            <v>1</v>
          </cell>
          <cell r="P75">
            <v>1</v>
          </cell>
          <cell r="Q75">
            <v>1</v>
          </cell>
          <cell r="R75">
            <v>1</v>
          </cell>
        </row>
        <row r="76">
          <cell r="D76">
            <v>1</v>
          </cell>
          <cell r="E76">
            <v>1</v>
          </cell>
          <cell r="F76">
            <v>1</v>
          </cell>
          <cell r="G76">
            <v>1</v>
          </cell>
          <cell r="H76">
            <v>1</v>
          </cell>
          <cell r="I76">
            <v>1</v>
          </cell>
          <cell r="J76">
            <v>1</v>
          </cell>
          <cell r="K76">
            <v>1</v>
          </cell>
          <cell r="L76">
            <v>1</v>
          </cell>
          <cell r="M76">
            <v>1</v>
          </cell>
          <cell r="N76">
            <v>1</v>
          </cell>
          <cell r="O76">
            <v>1</v>
          </cell>
          <cell r="P76">
            <v>1</v>
          </cell>
          <cell r="Q76">
            <v>1</v>
          </cell>
          <cell r="R76">
            <v>1</v>
          </cell>
        </row>
        <row r="77">
          <cell r="D77">
            <v>1</v>
          </cell>
          <cell r="E77">
            <v>1</v>
          </cell>
          <cell r="F77">
            <v>1</v>
          </cell>
          <cell r="G77">
            <v>1</v>
          </cell>
          <cell r="H77">
            <v>1</v>
          </cell>
          <cell r="I77">
            <v>1</v>
          </cell>
          <cell r="J77">
            <v>1</v>
          </cell>
          <cell r="K77">
            <v>1</v>
          </cell>
          <cell r="L77">
            <v>1</v>
          </cell>
          <cell r="M77">
            <v>1</v>
          </cell>
          <cell r="N77">
            <v>1</v>
          </cell>
          <cell r="O77">
            <v>1</v>
          </cell>
          <cell r="P77">
            <v>1</v>
          </cell>
          <cell r="Q77">
            <v>1</v>
          </cell>
          <cell r="R77">
            <v>1</v>
          </cell>
        </row>
        <row r="78">
          <cell r="D78">
            <v>1</v>
          </cell>
          <cell r="E78">
            <v>1</v>
          </cell>
          <cell r="F78">
            <v>1</v>
          </cell>
          <cell r="G78">
            <v>1</v>
          </cell>
          <cell r="H78">
            <v>1</v>
          </cell>
          <cell r="I78">
            <v>1</v>
          </cell>
          <cell r="J78">
            <v>1</v>
          </cell>
          <cell r="K78">
            <v>1</v>
          </cell>
          <cell r="L78">
            <v>1</v>
          </cell>
          <cell r="M78">
            <v>1</v>
          </cell>
          <cell r="N78">
            <v>1</v>
          </cell>
          <cell r="O78">
            <v>1</v>
          </cell>
          <cell r="P78">
            <v>1</v>
          </cell>
          <cell r="Q78">
            <v>1</v>
          </cell>
          <cell r="R78">
            <v>1</v>
          </cell>
        </row>
        <row r="79">
          <cell r="D79">
            <v>1</v>
          </cell>
          <cell r="E79">
            <v>1</v>
          </cell>
          <cell r="F79">
            <v>1</v>
          </cell>
          <cell r="G79">
            <v>1</v>
          </cell>
          <cell r="H79">
            <v>1</v>
          </cell>
          <cell r="I79">
            <v>1</v>
          </cell>
          <cell r="J79">
            <v>1</v>
          </cell>
          <cell r="K79">
            <v>1</v>
          </cell>
          <cell r="L79">
            <v>1</v>
          </cell>
          <cell r="M79">
            <v>1</v>
          </cell>
          <cell r="N79">
            <v>1</v>
          </cell>
          <cell r="O79">
            <v>1</v>
          </cell>
          <cell r="P79">
            <v>1</v>
          </cell>
          <cell r="Q79">
            <v>1</v>
          </cell>
          <cell r="R79">
            <v>1</v>
          </cell>
        </row>
        <row r="80">
          <cell r="D80">
            <v>1</v>
          </cell>
          <cell r="E80">
            <v>1</v>
          </cell>
          <cell r="F80">
            <v>1</v>
          </cell>
          <cell r="G80">
            <v>1</v>
          </cell>
          <cell r="H80">
            <v>1</v>
          </cell>
          <cell r="I80">
            <v>1</v>
          </cell>
          <cell r="J80">
            <v>1</v>
          </cell>
          <cell r="K80">
            <v>1</v>
          </cell>
          <cell r="L80">
            <v>1</v>
          </cell>
          <cell r="M80">
            <v>1</v>
          </cell>
          <cell r="N80">
            <v>1</v>
          </cell>
          <cell r="O80">
            <v>1</v>
          </cell>
          <cell r="P80">
            <v>1</v>
          </cell>
          <cell r="Q80">
            <v>1</v>
          </cell>
          <cell r="R80">
            <v>1</v>
          </cell>
        </row>
        <row r="81">
          <cell r="D81">
            <v>1</v>
          </cell>
          <cell r="E81">
            <v>1</v>
          </cell>
          <cell r="F81">
            <v>1</v>
          </cell>
          <cell r="G81">
            <v>1</v>
          </cell>
          <cell r="H81">
            <v>1</v>
          </cell>
          <cell r="I81">
            <v>1</v>
          </cell>
          <cell r="J81">
            <v>1</v>
          </cell>
          <cell r="K81">
            <v>1</v>
          </cell>
          <cell r="L81">
            <v>1</v>
          </cell>
          <cell r="M81">
            <v>1</v>
          </cell>
          <cell r="N81">
            <v>1</v>
          </cell>
          <cell r="O81">
            <v>1</v>
          </cell>
          <cell r="P81">
            <v>1</v>
          </cell>
          <cell r="Q81">
            <v>1</v>
          </cell>
          <cell r="R81">
            <v>1</v>
          </cell>
        </row>
        <row r="82">
          <cell r="D82">
            <v>1</v>
          </cell>
          <cell r="E82">
            <v>1</v>
          </cell>
          <cell r="F82">
            <v>1</v>
          </cell>
          <cell r="G82">
            <v>1</v>
          </cell>
          <cell r="H82">
            <v>1</v>
          </cell>
          <cell r="I82">
            <v>1</v>
          </cell>
          <cell r="J82">
            <v>1</v>
          </cell>
          <cell r="K82">
            <v>1</v>
          </cell>
          <cell r="L82">
            <v>1</v>
          </cell>
          <cell r="M82">
            <v>1</v>
          </cell>
          <cell r="N82">
            <v>1</v>
          </cell>
          <cell r="O82">
            <v>1</v>
          </cell>
          <cell r="P82">
            <v>1</v>
          </cell>
          <cell r="Q82">
            <v>1</v>
          </cell>
          <cell r="R82">
            <v>1</v>
          </cell>
        </row>
        <row r="83">
          <cell r="D83">
            <v>1</v>
          </cell>
          <cell r="E83">
            <v>1</v>
          </cell>
          <cell r="F83">
            <v>1</v>
          </cell>
          <cell r="G83">
            <v>1</v>
          </cell>
          <cell r="H83">
            <v>1</v>
          </cell>
          <cell r="I83">
            <v>1</v>
          </cell>
          <cell r="J83">
            <v>1</v>
          </cell>
          <cell r="K83">
            <v>1</v>
          </cell>
          <cell r="L83">
            <v>1</v>
          </cell>
          <cell r="M83">
            <v>1</v>
          </cell>
          <cell r="N83">
            <v>1</v>
          </cell>
          <cell r="O83">
            <v>1</v>
          </cell>
          <cell r="P83">
            <v>1</v>
          </cell>
          <cell r="Q83">
            <v>1</v>
          </cell>
          <cell r="R83">
            <v>1</v>
          </cell>
        </row>
        <row r="84">
          <cell r="D84">
            <v>1</v>
          </cell>
          <cell r="E84">
            <v>1</v>
          </cell>
          <cell r="F84">
            <v>1</v>
          </cell>
          <cell r="G84">
            <v>1</v>
          </cell>
          <cell r="H84">
            <v>1</v>
          </cell>
          <cell r="I84">
            <v>1</v>
          </cell>
          <cell r="J84">
            <v>1</v>
          </cell>
          <cell r="K84">
            <v>1</v>
          </cell>
          <cell r="L84">
            <v>1</v>
          </cell>
          <cell r="M84">
            <v>1</v>
          </cell>
          <cell r="N84">
            <v>1</v>
          </cell>
          <cell r="O84">
            <v>1</v>
          </cell>
          <cell r="P84">
            <v>1</v>
          </cell>
          <cell r="Q84">
            <v>1</v>
          </cell>
          <cell r="R84">
            <v>1</v>
          </cell>
        </row>
        <row r="85">
          <cell r="D85">
            <v>1</v>
          </cell>
          <cell r="E85">
            <v>1</v>
          </cell>
          <cell r="F85">
            <v>1</v>
          </cell>
          <cell r="G85">
            <v>1</v>
          </cell>
          <cell r="H85">
            <v>1</v>
          </cell>
          <cell r="I85">
            <v>1</v>
          </cell>
          <cell r="J85">
            <v>1</v>
          </cell>
          <cell r="K85">
            <v>1</v>
          </cell>
          <cell r="L85">
            <v>1</v>
          </cell>
          <cell r="M85">
            <v>1</v>
          </cell>
          <cell r="N85">
            <v>1</v>
          </cell>
          <cell r="O85">
            <v>1</v>
          </cell>
          <cell r="P85">
            <v>1</v>
          </cell>
          <cell r="Q85">
            <v>1</v>
          </cell>
          <cell r="R85">
            <v>1</v>
          </cell>
        </row>
        <row r="86">
          <cell r="D86">
            <v>1</v>
          </cell>
          <cell r="E86">
            <v>1</v>
          </cell>
          <cell r="F86">
            <v>1</v>
          </cell>
          <cell r="G86">
            <v>1</v>
          </cell>
          <cell r="H86">
            <v>1</v>
          </cell>
          <cell r="I86">
            <v>1</v>
          </cell>
          <cell r="J86">
            <v>1</v>
          </cell>
          <cell r="K86">
            <v>1</v>
          </cell>
          <cell r="L86">
            <v>1</v>
          </cell>
          <cell r="M86">
            <v>1</v>
          </cell>
          <cell r="N86">
            <v>1</v>
          </cell>
          <cell r="O86">
            <v>1</v>
          </cell>
          <cell r="P86">
            <v>1</v>
          </cell>
          <cell r="Q86">
            <v>1</v>
          </cell>
          <cell r="R86">
            <v>1</v>
          </cell>
        </row>
        <row r="87">
          <cell r="D87">
            <v>1</v>
          </cell>
          <cell r="E87">
            <v>1</v>
          </cell>
          <cell r="F87">
            <v>1</v>
          </cell>
          <cell r="G87">
            <v>1</v>
          </cell>
          <cell r="H87">
            <v>1</v>
          </cell>
          <cell r="I87">
            <v>1</v>
          </cell>
          <cell r="J87">
            <v>1</v>
          </cell>
          <cell r="K87">
            <v>1</v>
          </cell>
          <cell r="L87">
            <v>1</v>
          </cell>
          <cell r="M87">
            <v>1</v>
          </cell>
          <cell r="N87">
            <v>1</v>
          </cell>
          <cell r="O87">
            <v>1</v>
          </cell>
          <cell r="P87">
            <v>1</v>
          </cell>
          <cell r="Q87">
            <v>1</v>
          </cell>
          <cell r="R87">
            <v>1</v>
          </cell>
        </row>
        <row r="88">
          <cell r="D88">
            <v>1</v>
          </cell>
          <cell r="E88">
            <v>1</v>
          </cell>
          <cell r="F88">
            <v>1</v>
          </cell>
          <cell r="G88">
            <v>1</v>
          </cell>
          <cell r="H88">
            <v>1</v>
          </cell>
          <cell r="I88">
            <v>1</v>
          </cell>
          <cell r="J88">
            <v>1</v>
          </cell>
          <cell r="K88">
            <v>1</v>
          </cell>
          <cell r="L88">
            <v>1</v>
          </cell>
          <cell r="M88">
            <v>1</v>
          </cell>
          <cell r="N88">
            <v>1</v>
          </cell>
          <cell r="O88">
            <v>1</v>
          </cell>
          <cell r="P88">
            <v>1</v>
          </cell>
          <cell r="Q88">
            <v>1</v>
          </cell>
          <cell r="R88">
            <v>1</v>
          </cell>
        </row>
        <row r="89">
          <cell r="D89">
            <v>1</v>
          </cell>
          <cell r="E89">
            <v>1</v>
          </cell>
          <cell r="F89">
            <v>1</v>
          </cell>
          <cell r="G89">
            <v>1</v>
          </cell>
          <cell r="H89">
            <v>1</v>
          </cell>
          <cell r="I89">
            <v>1</v>
          </cell>
          <cell r="J89">
            <v>1</v>
          </cell>
          <cell r="K89">
            <v>1</v>
          </cell>
          <cell r="L89">
            <v>1</v>
          </cell>
          <cell r="M89">
            <v>1</v>
          </cell>
          <cell r="N89">
            <v>1</v>
          </cell>
          <cell r="O89">
            <v>1</v>
          </cell>
          <cell r="P89">
            <v>1</v>
          </cell>
          <cell r="Q89">
            <v>1</v>
          </cell>
          <cell r="R89">
            <v>1</v>
          </cell>
        </row>
        <row r="90">
          <cell r="D90">
            <v>1</v>
          </cell>
          <cell r="E90">
            <v>1</v>
          </cell>
          <cell r="F90">
            <v>1</v>
          </cell>
          <cell r="G90">
            <v>1</v>
          </cell>
          <cell r="H90">
            <v>1</v>
          </cell>
          <cell r="I90">
            <v>1</v>
          </cell>
          <cell r="J90">
            <v>1</v>
          </cell>
          <cell r="K90">
            <v>1</v>
          </cell>
          <cell r="L90">
            <v>1</v>
          </cell>
          <cell r="M90">
            <v>1</v>
          </cell>
          <cell r="N90">
            <v>1</v>
          </cell>
          <cell r="O90">
            <v>1</v>
          </cell>
          <cell r="P90">
            <v>1</v>
          </cell>
          <cell r="Q90">
            <v>1</v>
          </cell>
          <cell r="R90">
            <v>1</v>
          </cell>
        </row>
        <row r="91">
          <cell r="D91">
            <v>1</v>
          </cell>
          <cell r="E91">
            <v>1</v>
          </cell>
          <cell r="F91">
            <v>1</v>
          </cell>
          <cell r="G91">
            <v>1</v>
          </cell>
          <cell r="H91">
            <v>1</v>
          </cell>
          <cell r="I91">
            <v>1</v>
          </cell>
          <cell r="J91">
            <v>1</v>
          </cell>
          <cell r="K91">
            <v>1</v>
          </cell>
          <cell r="L91">
            <v>1</v>
          </cell>
          <cell r="M91">
            <v>1</v>
          </cell>
          <cell r="N91">
            <v>1</v>
          </cell>
          <cell r="O91">
            <v>1</v>
          </cell>
          <cell r="P91">
            <v>1</v>
          </cell>
          <cell r="Q91">
            <v>1</v>
          </cell>
          <cell r="R91">
            <v>1</v>
          </cell>
        </row>
        <row r="92">
          <cell r="D92">
            <v>1</v>
          </cell>
          <cell r="E92">
            <v>1</v>
          </cell>
          <cell r="F92">
            <v>1</v>
          </cell>
          <cell r="G92">
            <v>1</v>
          </cell>
          <cell r="H92">
            <v>1</v>
          </cell>
          <cell r="I92">
            <v>1</v>
          </cell>
          <cell r="J92">
            <v>1</v>
          </cell>
          <cell r="K92">
            <v>1</v>
          </cell>
          <cell r="L92">
            <v>1</v>
          </cell>
          <cell r="M92">
            <v>1</v>
          </cell>
          <cell r="N92">
            <v>1</v>
          </cell>
          <cell r="O92">
            <v>1</v>
          </cell>
          <cell r="P92">
            <v>1</v>
          </cell>
          <cell r="Q92">
            <v>1</v>
          </cell>
          <cell r="R92">
            <v>1</v>
          </cell>
        </row>
        <row r="93">
          <cell r="D93">
            <v>1</v>
          </cell>
          <cell r="E93">
            <v>1</v>
          </cell>
          <cell r="F93">
            <v>1</v>
          </cell>
          <cell r="G93">
            <v>1</v>
          </cell>
          <cell r="H93">
            <v>1</v>
          </cell>
          <cell r="I93">
            <v>1</v>
          </cell>
          <cell r="J93">
            <v>1</v>
          </cell>
          <cell r="K93">
            <v>1</v>
          </cell>
          <cell r="L93">
            <v>1</v>
          </cell>
          <cell r="M93">
            <v>1</v>
          </cell>
          <cell r="N93">
            <v>1</v>
          </cell>
          <cell r="O93">
            <v>1</v>
          </cell>
          <cell r="P93">
            <v>1</v>
          </cell>
          <cell r="Q93">
            <v>1</v>
          </cell>
          <cell r="R93">
            <v>1</v>
          </cell>
        </row>
        <row r="94">
          <cell r="D94">
            <v>1</v>
          </cell>
          <cell r="E94">
            <v>1</v>
          </cell>
          <cell r="F94">
            <v>1</v>
          </cell>
          <cell r="G94">
            <v>1</v>
          </cell>
          <cell r="H94">
            <v>1</v>
          </cell>
          <cell r="I94">
            <v>1</v>
          </cell>
          <cell r="J94">
            <v>1</v>
          </cell>
          <cell r="K94">
            <v>1</v>
          </cell>
          <cell r="L94">
            <v>1</v>
          </cell>
          <cell r="M94">
            <v>1</v>
          </cell>
          <cell r="N94">
            <v>1</v>
          </cell>
          <cell r="O94">
            <v>1</v>
          </cell>
          <cell r="P94">
            <v>1</v>
          </cell>
          <cell r="Q94">
            <v>1</v>
          </cell>
          <cell r="R94">
            <v>1</v>
          </cell>
        </row>
        <row r="95">
          <cell r="D95">
            <v>1</v>
          </cell>
          <cell r="E95">
            <v>1</v>
          </cell>
          <cell r="F95">
            <v>1</v>
          </cell>
          <cell r="G95">
            <v>1</v>
          </cell>
          <cell r="H95">
            <v>1</v>
          </cell>
          <cell r="I95">
            <v>1</v>
          </cell>
          <cell r="J95">
            <v>1</v>
          </cell>
          <cell r="K95">
            <v>1</v>
          </cell>
          <cell r="L95">
            <v>1</v>
          </cell>
          <cell r="M95">
            <v>1</v>
          </cell>
          <cell r="N95">
            <v>1</v>
          </cell>
          <cell r="O95">
            <v>1</v>
          </cell>
          <cell r="P95">
            <v>1</v>
          </cell>
          <cell r="Q95">
            <v>1</v>
          </cell>
          <cell r="R95">
            <v>1</v>
          </cell>
        </row>
        <row r="96">
          <cell r="D96">
            <v>1</v>
          </cell>
          <cell r="E96">
            <v>1</v>
          </cell>
          <cell r="F96">
            <v>1</v>
          </cell>
          <cell r="G96">
            <v>1</v>
          </cell>
          <cell r="H96">
            <v>1</v>
          </cell>
          <cell r="I96">
            <v>1</v>
          </cell>
          <cell r="J96">
            <v>1</v>
          </cell>
          <cell r="K96">
            <v>1</v>
          </cell>
          <cell r="L96">
            <v>1</v>
          </cell>
          <cell r="M96">
            <v>1</v>
          </cell>
          <cell r="N96">
            <v>1</v>
          </cell>
          <cell r="O96">
            <v>1</v>
          </cell>
          <cell r="P96">
            <v>1</v>
          </cell>
          <cell r="Q96">
            <v>1</v>
          </cell>
          <cell r="R96">
            <v>1</v>
          </cell>
        </row>
        <row r="97">
          <cell r="D97">
            <v>1</v>
          </cell>
          <cell r="E97">
            <v>1</v>
          </cell>
          <cell r="F97">
            <v>1</v>
          </cell>
          <cell r="G97">
            <v>1</v>
          </cell>
          <cell r="H97">
            <v>1</v>
          </cell>
          <cell r="I97">
            <v>1</v>
          </cell>
          <cell r="J97">
            <v>1</v>
          </cell>
          <cell r="K97">
            <v>1</v>
          </cell>
          <cell r="L97">
            <v>1</v>
          </cell>
          <cell r="M97">
            <v>1</v>
          </cell>
          <cell r="N97">
            <v>1</v>
          </cell>
          <cell r="O97">
            <v>1</v>
          </cell>
          <cell r="P97">
            <v>1</v>
          </cell>
          <cell r="Q97">
            <v>1</v>
          </cell>
          <cell r="R97">
            <v>1</v>
          </cell>
        </row>
        <row r="98">
          <cell r="D98">
            <v>1</v>
          </cell>
          <cell r="E98">
            <v>1</v>
          </cell>
          <cell r="F98">
            <v>1</v>
          </cell>
          <cell r="G98">
            <v>1</v>
          </cell>
          <cell r="H98">
            <v>1</v>
          </cell>
          <cell r="I98">
            <v>1</v>
          </cell>
          <cell r="J98">
            <v>1</v>
          </cell>
          <cell r="K98">
            <v>1</v>
          </cell>
          <cell r="L98">
            <v>1</v>
          </cell>
          <cell r="M98">
            <v>1</v>
          </cell>
          <cell r="N98">
            <v>1</v>
          </cell>
          <cell r="O98">
            <v>1</v>
          </cell>
          <cell r="P98">
            <v>1</v>
          </cell>
          <cell r="Q98">
            <v>1</v>
          </cell>
          <cell r="R98">
            <v>1</v>
          </cell>
        </row>
      </sheetData>
      <sheetData sheetId="18"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20127</v>
          </cell>
          <cell r="D103">
            <v>63138</v>
          </cell>
          <cell r="E103">
            <v>500401</v>
          </cell>
          <cell r="F103">
            <v>1329416</v>
          </cell>
          <cell r="G103">
            <v>3373992</v>
          </cell>
          <cell r="H103">
            <v>3881959</v>
          </cell>
          <cell r="I103">
            <v>4017098</v>
          </cell>
          <cell r="J103">
            <v>6349271</v>
          </cell>
          <cell r="K103">
            <v>7165114</v>
          </cell>
          <cell r="L103">
            <v>7367718</v>
          </cell>
          <cell r="M103">
            <v>8520325</v>
          </cell>
          <cell r="N103">
            <v>14557925</v>
          </cell>
          <cell r="O103">
            <v>25537467</v>
          </cell>
          <cell r="P103">
            <v>52302195</v>
          </cell>
          <cell r="Q103">
            <v>71175852</v>
          </cell>
        </row>
      </sheetData>
      <sheetData sheetId="19" refreshError="1">
        <row r="95">
          <cell r="C95">
            <v>0</v>
          </cell>
          <cell r="D95">
            <v>0</v>
          </cell>
          <cell r="E95">
            <v>0</v>
          </cell>
          <cell r="F95">
            <v>0</v>
          </cell>
          <cell r="G95">
            <v>0</v>
          </cell>
          <cell r="H95">
            <v>0</v>
          </cell>
          <cell r="I95">
            <v>8071031.0039999997</v>
          </cell>
          <cell r="K95">
            <v>12820545.575999999</v>
          </cell>
          <cell r="M95">
            <v>18822792.119999997</v>
          </cell>
          <cell r="O95">
            <v>27866322.074000001</v>
          </cell>
          <cell r="Q95">
            <v>46597257.914000005</v>
          </cell>
          <cell r="S95">
            <v>83220377.615999997</v>
          </cell>
          <cell r="T95">
            <v>33525815.286745109</v>
          </cell>
          <cell r="U95">
            <v>118845179.64999999</v>
          </cell>
          <cell r="W95">
            <v>112581293.15000001</v>
          </cell>
        </row>
        <row r="103">
          <cell r="C103">
            <v>20127</v>
          </cell>
          <cell r="D103">
            <v>63138</v>
          </cell>
          <cell r="E103">
            <v>500401</v>
          </cell>
          <cell r="F103">
            <v>1329416</v>
          </cell>
          <cell r="G103">
            <v>3373992</v>
          </cell>
          <cell r="H103">
            <v>3881959</v>
          </cell>
          <cell r="I103">
            <v>3454243.852</v>
          </cell>
          <cell r="K103">
            <v>5569741.7879999997</v>
          </cell>
          <cell r="M103">
            <v>7927846.0099999998</v>
          </cell>
          <cell r="O103">
            <v>11613530.587000001</v>
          </cell>
          <cell r="Q103">
            <v>19707135.007000003</v>
          </cell>
          <cell r="S103">
            <v>35935120.957800001</v>
          </cell>
          <cell r="T103">
            <v>25478958.238794774</v>
          </cell>
          <cell r="U103">
            <v>58157347.527499996</v>
          </cell>
          <cell r="W103">
            <v>56448709.302500002</v>
          </cell>
        </row>
      </sheetData>
      <sheetData sheetId="20"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1"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2"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3" refreshError="1">
        <row r="94">
          <cell r="P94">
            <v>0</v>
          </cell>
          <cell r="Q94">
            <v>0</v>
          </cell>
        </row>
      </sheetData>
      <sheetData sheetId="24" refreshError="1">
        <row r="95">
          <cell r="O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5" refreshError="1">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row>
      </sheetData>
      <sheetData sheetId="26" refreshError="1">
        <row r="95">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1"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2"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3"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4"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5"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6"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4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 val="Model"/>
      <sheetName val="QRE's"/>
      <sheetName val="QRE Charts"/>
      <sheetName val="Comparison"/>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 pvt"/>
      <sheetName val="12312000cmp"/>
      <sheetName val="blkt pvt2"/>
      <sheetName val="12312000blkts"/>
      <sheetName val="addsretire"/>
      <sheetName val="Sept 30 plt"/>
      <sheetName val="Dec recap"/>
      <sheetName val="composite depr"/>
      <sheetName val="12312000"/>
      <sheetName val="QUERY12312000"/>
      <sheetName val="Jan 1 balances"/>
      <sheetName val="JE 120 Backup"/>
      <sheetName val="Dec adds"/>
      <sheetName val="Nov 30 balances"/>
      <sheetName val="nov 30 bal"/>
      <sheetName val="nov 30 2000 QUERY"/>
      <sheetName val="dec asset mgmt"/>
      <sheetName val="DEC PLT ACTIVITY QRY"/>
      <sheetName val="JE 120 Jan-Nov Facesheet"/>
      <sheetName val="PSJan-Nov"/>
      <sheetName val="JE 120 Dec Facesheet"/>
      <sheetName val="PSDec"/>
      <sheetName val="CTRL J to Print"/>
      <sheetName val="je120"/>
      <sheetName val="Cost Center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not used"/>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Not Used"/>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1109 vs 1009 165100"/>
      <sheetName val="2009vs2008 3rd Qtr Jay   "/>
      <sheetName val="2009vs2008 2nd Qtr Jay  "/>
      <sheetName val="2009vs2008 1st Qtr Jay  "/>
      <sheetName val="Dec 08 vs Dec 07 - expenses"/>
      <sheetName val="2008vs2007 4th Qtr Jay "/>
      <sheetName val="2008vs2007 3rd Qtr Jay"/>
      <sheetName val="2008vs2007 3rd Qtr Gita"/>
      <sheetName val="Mar 08 vs Dec 07 "/>
      <sheetName val="PWC Recon of 797000 accts 2007"/>
      <sheetName val="Jan 08 vs Jan 07 Larry"/>
      <sheetName val="2008vs2007 2nd Qtr Jay"/>
      <sheetName val="2008vs200 YTD 2nd Exp"/>
      <sheetName val="Jan 08 Actual vs Budget"/>
      <sheetName val="2008vs2007 1st Qtr J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xpense"/>
      <sheetName val="Results"/>
      <sheetName val="BalSheet"/>
      <sheetName val="Notes"/>
      <sheetName val="Cost Center List"/>
    </sheetNames>
    <sheetDataSet>
      <sheetData sheetId="0"/>
      <sheetData sheetId="1"/>
      <sheetData sheetId="2"/>
      <sheetData sheetId="3"/>
      <sheetData sheetId="4"/>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BalSheet"/>
      <sheetName val="Results"/>
      <sheetName val="Expense"/>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ow r="11">
          <cell r="I11" t="str">
            <v>Agouron Pharmaceuticals, Inc.</v>
          </cell>
        </row>
      </sheetData>
      <sheetData sheetId="2">
        <row r="5">
          <cell r="B5" t="str">
            <v>&amp;Model</v>
          </cell>
        </row>
      </sheetData>
      <sheetData sheetId="3">
        <row r="8">
          <cell r="A8">
            <v>1998</v>
          </cell>
        </row>
      </sheetData>
      <sheetData sheetId="4"/>
      <sheetData sheetId="5">
        <row r="1">
          <cell r="P1">
            <v>36599.437053703703</v>
          </cell>
        </row>
      </sheetData>
      <sheetData sheetId="6">
        <row r="15">
          <cell r="B15" t="str">
            <v>Qualifying Research</v>
          </cell>
        </row>
      </sheetData>
      <sheetData sheetId="7">
        <row r="2">
          <cell r="B2" t="str">
            <v>Agouron Pharmaceuticals, Inc.</v>
          </cell>
        </row>
      </sheetData>
      <sheetData sheetId="8"/>
      <sheetData sheetId="9"/>
      <sheetData sheetId="10">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row>
        <row r="252">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row>
        <row r="253">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row>
        <row r="254">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row>
        <row r="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row>
        <row r="279">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ow r="8">
          <cell r="B8">
            <v>0</v>
          </cell>
        </row>
      </sheetData>
      <sheetData sheetId="13">
        <row r="193">
          <cell r="E193" t="e">
            <v>#REF!</v>
          </cell>
        </row>
      </sheetData>
      <sheetData sheetId="14"/>
      <sheetData sheetId="15"/>
      <sheetData sheetId="16">
        <row r="118">
          <cell r="D118">
            <v>1984</v>
          </cell>
        </row>
      </sheetData>
      <sheetData sheetId="17">
        <row r="8">
          <cell r="D8">
            <v>1</v>
          </cell>
        </row>
      </sheetData>
      <sheetData sheetId="18">
        <row r="95">
          <cell r="C95">
            <v>0</v>
          </cell>
        </row>
      </sheetData>
      <sheetData sheetId="19">
        <row r="95">
          <cell r="C95">
            <v>0</v>
          </cell>
        </row>
      </sheetData>
      <sheetData sheetId="20">
        <row r="95">
          <cell r="C95">
            <v>0</v>
          </cell>
        </row>
      </sheetData>
      <sheetData sheetId="21">
        <row r="95">
          <cell r="O95">
            <v>0</v>
          </cell>
        </row>
      </sheetData>
      <sheetData sheetId="22">
        <row r="95">
          <cell r="O95">
            <v>0</v>
          </cell>
        </row>
      </sheetData>
      <sheetData sheetId="23">
        <row r="94">
          <cell r="P94">
            <v>0</v>
          </cell>
        </row>
      </sheetData>
      <sheetData sheetId="24">
        <row r="95">
          <cell r="O95">
            <v>0</v>
          </cell>
        </row>
      </sheetData>
      <sheetData sheetId="25">
        <row r="94">
          <cell r="C94">
            <v>0</v>
          </cell>
        </row>
      </sheetData>
      <sheetData sheetId="26">
        <row r="95">
          <cell r="P95">
            <v>0</v>
          </cell>
        </row>
      </sheetData>
      <sheetData sheetId="27">
        <row r="103">
          <cell r="C103">
            <v>0</v>
          </cell>
        </row>
      </sheetData>
      <sheetData sheetId="28">
        <row r="103">
          <cell r="C103">
            <v>0</v>
          </cell>
        </row>
      </sheetData>
      <sheetData sheetId="29">
        <row r="103">
          <cell r="C103">
            <v>0</v>
          </cell>
        </row>
      </sheetData>
      <sheetData sheetId="30">
        <row r="103">
          <cell r="C103">
            <v>0</v>
          </cell>
        </row>
      </sheetData>
      <sheetData sheetId="31">
        <row r="103">
          <cell r="C103">
            <v>0</v>
          </cell>
        </row>
      </sheetData>
      <sheetData sheetId="32">
        <row r="103">
          <cell r="C103">
            <v>0</v>
          </cell>
        </row>
      </sheetData>
      <sheetData sheetId="33">
        <row r="103">
          <cell r="C103">
            <v>0</v>
          </cell>
        </row>
      </sheetData>
      <sheetData sheetId="34">
        <row r="103">
          <cell r="C103">
            <v>0</v>
          </cell>
        </row>
      </sheetData>
      <sheetData sheetId="35">
        <row r="103">
          <cell r="C103">
            <v>0</v>
          </cell>
        </row>
      </sheetData>
      <sheetData sheetId="36">
        <row r="103">
          <cell r="C103">
            <v>0</v>
          </cell>
        </row>
      </sheetData>
      <sheetData sheetId="37">
        <row r="103">
          <cell r="C103">
            <v>0</v>
          </cell>
        </row>
      </sheetData>
      <sheetData sheetId="38">
        <row r="103">
          <cell r="C103">
            <v>0</v>
          </cell>
        </row>
      </sheetData>
      <sheetData sheetId="39">
        <row r="103">
          <cell r="C103">
            <v>0</v>
          </cell>
        </row>
      </sheetData>
      <sheetData sheetId="40">
        <row r="103">
          <cell r="C103">
            <v>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data"/>
      <sheetName val="PECO Capital Pivot DO NOT TOUCH"/>
      <sheetName val="PECO O&amp;M Pivot - DO NOT Touch"/>
      <sheetName val="Sheet1"/>
      <sheetName val="2014 IS Actual"/>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Instructions"/>
      <sheetName val="Data Flow"/>
      <sheetName val="PECO Weather Normalization"/>
      <sheetName val="Annual"/>
      <sheetName val="Graph"/>
      <sheetName val="DROPDOWN Lists"/>
      <sheetName val="Input - Dropdown Lists"/>
      <sheetName val="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R96"/>
      <sheetName val="JE 120 Jan-Nov Facesheet"/>
    </sheetNames>
    <sheetDataSet>
      <sheetData sheetId="0"/>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ummary "/>
      <sheetName val="Federal Summary "/>
      <sheetName val="Calculation"/>
      <sheetName val="QRE Summary"/>
      <sheetName val="01Fed"/>
      <sheetName val="00Fed"/>
      <sheetName val="99Fed"/>
      <sheetName val="CA Summary "/>
      <sheetName val="01 State"/>
      <sheetName val="00 State"/>
      <sheetName val="99 State"/>
      <sheetName val="CA SPG Detail"/>
      <sheetName val="CO Calc"/>
      <sheetName val="CO Calc Detail"/>
      <sheetName val="Wages SUSA 01"/>
      <sheetName val="Wages Trace 01"/>
      <sheetName val="Wages SPG 01"/>
      <sheetName val="Wages SUSA 00"/>
      <sheetName val="Wages TRACE 00"/>
      <sheetName val="Wages 00SPG"/>
      <sheetName val="Wages SUSA 99"/>
      <sheetName val="Trace 99 estimated"/>
      <sheetName val="Wage SPG 99"/>
      <sheetName val="tb susa 01"/>
      <sheetName val="tb trace 01"/>
      <sheetName val="TB 00 SUSA"/>
      <sheetName val="TB 00 Trace"/>
      <sheetName val="TB 00 SPG"/>
      <sheetName val="tb susa 99"/>
      <sheetName val="TB 99 Trace"/>
      <sheetName val="TB 99 SP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MD GR 236250"/>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MD Use 236250 or 165100"/>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2010vs123109 3rd Qtr Jay"/>
      <sheetName val="2010vs123109 2nd Qtr Jay  "/>
      <sheetName val="2010vs123109 1st Qtr Jay   "/>
      <sheetName val="2009vs2008 annual Jay "/>
      <sheetName val="1109 vs 1009 165100"/>
      <sheetName val="2009vs2008 3rd Qtr Ja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anuary"/>
      <sheetName val="February"/>
      <sheetName val="March"/>
      <sheetName val="April"/>
      <sheetName val="May"/>
      <sheetName val="June"/>
      <sheetName val="July"/>
      <sheetName val="August"/>
      <sheetName val="September"/>
      <sheetName val="October"/>
      <sheetName val="November"/>
      <sheetName val="December"/>
      <sheetName val="1st Qtr"/>
      <sheetName val="2nd Qtr"/>
      <sheetName val="3rd Qtr"/>
      <sheetName val="4th Qtr"/>
      <sheetName val="YTD"/>
      <sheetName val="True-Up"/>
      <sheetName val="Summary"/>
      <sheetName val="Summary (2)"/>
      <sheetName val="Summary (3)"/>
      <sheetName val="Summary (4)"/>
      <sheetName val="YTD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Table"/>
      <sheetName val="Notes"/>
      <sheetName val="2011 SAP Cash Payment Data"/>
      <sheetName val="Activity Type"/>
      <sheetName val="Entities"/>
    </sheetNames>
    <sheetDataSet>
      <sheetData sheetId="0" refreshError="1"/>
      <sheetData sheetId="1" refreshError="1"/>
      <sheetData sheetId="2" refreshError="1"/>
      <sheetData sheetId="3">
        <row r="1">
          <cell r="A1" t="str">
            <v>AC</v>
          </cell>
          <cell r="B1" t="str">
            <v>Reclass</v>
          </cell>
        </row>
        <row r="2">
          <cell r="A2" t="str">
            <v>IC</v>
          </cell>
          <cell r="B2" t="str">
            <v>Money Pool</v>
          </cell>
        </row>
        <row r="3">
          <cell r="A3" t="str">
            <v>IV</v>
          </cell>
          <cell r="B3" t="str">
            <v>Money Pool</v>
          </cell>
        </row>
        <row r="4">
          <cell r="A4" t="str">
            <v>EP</v>
          </cell>
          <cell r="B4" t="str">
            <v>Cash Payment</v>
          </cell>
        </row>
        <row r="5">
          <cell r="A5" t="str">
            <v>VI</v>
          </cell>
          <cell r="B5" t="str">
            <v>Cash Payment</v>
          </cell>
        </row>
        <row r="6">
          <cell r="A6" t="str">
            <v>RC</v>
          </cell>
          <cell r="B6" t="str">
            <v>Cash Refund</v>
          </cell>
        </row>
      </sheetData>
      <sheetData sheetId="4">
        <row r="1">
          <cell r="A1" t="str">
            <v>PHI Holdings, Inc.</v>
          </cell>
        </row>
        <row r="2">
          <cell r="A2" t="str">
            <v>Active Company List</v>
          </cell>
        </row>
        <row r="3">
          <cell r="A3" t="str">
            <v>FYE:  December 31, 2007</v>
          </cell>
        </row>
        <row r="6">
          <cell r="A6" t="str">
            <v>SAP ID</v>
          </cell>
          <cell r="B6" t="str">
            <v>Company Name</v>
          </cell>
          <cell r="C6" t="str">
            <v>1st Roll-up</v>
          </cell>
          <cell r="D6" t="str">
            <v>2nd Roll-up</v>
          </cell>
        </row>
        <row r="7">
          <cell r="A7">
            <v>1000</v>
          </cell>
          <cell r="B7" t="str">
            <v>Delmarva Power &amp; Light</v>
          </cell>
          <cell r="C7" t="str">
            <v>DPL</v>
          </cell>
          <cell r="D7" t="str">
            <v>DPL</v>
          </cell>
        </row>
        <row r="8">
          <cell r="A8">
            <v>1500</v>
          </cell>
          <cell r="B8" t="str">
            <v>Atlantic City Electric</v>
          </cell>
          <cell r="C8" t="str">
            <v>ACE</v>
          </cell>
          <cell r="D8" t="str">
            <v>ACE</v>
          </cell>
        </row>
        <row r="9">
          <cell r="A9">
            <v>1715</v>
          </cell>
          <cell r="B9" t="str">
            <v>Ace Transition Funding, LLC</v>
          </cell>
          <cell r="C9" t="str">
            <v>ACE</v>
          </cell>
          <cell r="D9" t="str">
            <v>ACE</v>
          </cell>
        </row>
        <row r="10">
          <cell r="A10">
            <v>2000</v>
          </cell>
          <cell r="B10" t="str">
            <v>Conectiv Properties, Inc.</v>
          </cell>
          <cell r="C10" t="str">
            <v>CIV</v>
          </cell>
          <cell r="D10" t="str">
            <v>PHI</v>
          </cell>
        </row>
        <row r="11">
          <cell r="A11">
            <v>2310</v>
          </cell>
          <cell r="B11" t="str">
            <v>Delaware Operating Services</v>
          </cell>
          <cell r="C11" t="str">
            <v>Conectiv</v>
          </cell>
          <cell r="D11" t="str">
            <v>PHI</v>
          </cell>
        </row>
        <row r="12">
          <cell r="A12">
            <v>2315</v>
          </cell>
          <cell r="B12" t="str">
            <v>PHI Operating Services</v>
          </cell>
          <cell r="C12" t="str">
            <v>Conectiv</v>
          </cell>
          <cell r="D12" t="str">
            <v>PHI</v>
          </cell>
        </row>
        <row r="13">
          <cell r="A13">
            <v>2500</v>
          </cell>
          <cell r="B13" t="str">
            <v>DCTC Burney</v>
          </cell>
          <cell r="C13" t="str">
            <v>Conectiv</v>
          </cell>
          <cell r="D13" t="str">
            <v>PHI</v>
          </cell>
        </row>
        <row r="14">
          <cell r="A14">
            <v>3000</v>
          </cell>
          <cell r="B14" t="str">
            <v>Conectiv Energy Supply</v>
          </cell>
          <cell r="C14" t="str">
            <v>Conectiv</v>
          </cell>
          <cell r="D14" t="str">
            <v>PHI</v>
          </cell>
        </row>
        <row r="15">
          <cell r="A15">
            <v>3006</v>
          </cell>
          <cell r="B15" t="str">
            <v>Vineland Solar</v>
          </cell>
          <cell r="C15" t="str">
            <v>Conectiv</v>
          </cell>
          <cell r="D15" t="str">
            <v>PHI</v>
          </cell>
        </row>
        <row r="16">
          <cell r="A16">
            <v>3010</v>
          </cell>
          <cell r="B16" t="str">
            <v>Conectiv Delmarva Generation</v>
          </cell>
          <cell r="C16" t="str">
            <v>Conectiv</v>
          </cell>
          <cell r="D16" t="str">
            <v>PHI</v>
          </cell>
        </row>
        <row r="17">
          <cell r="A17">
            <v>3015</v>
          </cell>
          <cell r="B17" t="str">
            <v>Ace Reit, Inc.</v>
          </cell>
          <cell r="C17" t="str">
            <v>Conectiv</v>
          </cell>
          <cell r="D17" t="str">
            <v>PHI</v>
          </cell>
        </row>
        <row r="18">
          <cell r="A18">
            <v>3016</v>
          </cell>
          <cell r="B18" t="str">
            <v>Conectiv Atlantic Gernation</v>
          </cell>
          <cell r="C18" t="str">
            <v>Conectiv</v>
          </cell>
          <cell r="D18" t="str">
            <v>PHI</v>
          </cell>
        </row>
        <row r="19">
          <cell r="A19">
            <v>3021</v>
          </cell>
          <cell r="B19" t="str">
            <v>Conectiv Mid-Merit, LLC</v>
          </cell>
          <cell r="C19" t="str">
            <v>Conectiv</v>
          </cell>
          <cell r="D19" t="str">
            <v>PHI</v>
          </cell>
        </row>
        <row r="20">
          <cell r="A20">
            <v>3022</v>
          </cell>
          <cell r="B20" t="str">
            <v>Delta, LLC</v>
          </cell>
          <cell r="C20" t="str">
            <v>Conectiv</v>
          </cell>
          <cell r="D20" t="str">
            <v>PHI</v>
          </cell>
        </row>
        <row r="21">
          <cell r="A21">
            <v>3023</v>
          </cell>
          <cell r="B21" t="str">
            <v>Conectiv North East, LLC</v>
          </cell>
          <cell r="C21" t="str">
            <v>Conectiv</v>
          </cell>
          <cell r="D21" t="str">
            <v>PHI</v>
          </cell>
        </row>
        <row r="22">
          <cell r="A22">
            <v>3030</v>
          </cell>
          <cell r="B22" t="str">
            <v>Conectiv Bethlehem</v>
          </cell>
          <cell r="C22" t="str">
            <v>Conectiv</v>
          </cell>
          <cell r="D22" t="str">
            <v>PHI</v>
          </cell>
        </row>
        <row r="23">
          <cell r="A23">
            <v>3040</v>
          </cell>
          <cell r="B23" t="str">
            <v>Conectiv PA Generation, LLC</v>
          </cell>
          <cell r="C23" t="str">
            <v>Conectiv</v>
          </cell>
          <cell r="D23" t="str">
            <v>PHI</v>
          </cell>
        </row>
        <row r="24">
          <cell r="A24">
            <v>3099</v>
          </cell>
          <cell r="B24" t="str">
            <v>Conectiv Energy Holdings</v>
          </cell>
          <cell r="C24" t="str">
            <v>Conectiv</v>
          </cell>
          <cell r="D24" t="str">
            <v>PHI</v>
          </cell>
        </row>
        <row r="25">
          <cell r="A25">
            <v>3520</v>
          </cell>
          <cell r="B25" t="str">
            <v>Atlantic Southern Properties, Inc.</v>
          </cell>
          <cell r="C25" t="str">
            <v>CIV</v>
          </cell>
          <cell r="D25" t="str">
            <v>PHI</v>
          </cell>
        </row>
        <row r="26">
          <cell r="A26">
            <v>3530</v>
          </cell>
          <cell r="B26" t="str">
            <v>AGI</v>
          </cell>
          <cell r="C26" t="str">
            <v>Conectiv</v>
          </cell>
          <cell r="D26" t="str">
            <v>PHI</v>
          </cell>
        </row>
        <row r="27">
          <cell r="A27">
            <v>3531</v>
          </cell>
          <cell r="B27" t="str">
            <v>Vineland, LTD</v>
          </cell>
          <cell r="C27" t="str">
            <v>Conectiv</v>
          </cell>
          <cell r="D27" t="str">
            <v>PHI</v>
          </cell>
        </row>
        <row r="28">
          <cell r="A28">
            <v>3532</v>
          </cell>
          <cell r="B28" t="str">
            <v>Vineland General</v>
          </cell>
          <cell r="C28" t="str">
            <v>Conectiv</v>
          </cell>
          <cell r="D28" t="str">
            <v>PHI</v>
          </cell>
        </row>
        <row r="29">
          <cell r="A29">
            <v>3535</v>
          </cell>
          <cell r="B29" t="str">
            <v>Pedrick General</v>
          </cell>
          <cell r="C29" t="str">
            <v>Conectiv</v>
          </cell>
          <cell r="D29" t="str">
            <v>PHI</v>
          </cell>
        </row>
        <row r="30">
          <cell r="A30">
            <v>3540</v>
          </cell>
          <cell r="B30" t="str">
            <v>ATE Investments, Inc.</v>
          </cell>
          <cell r="C30" t="str">
            <v>CIV</v>
          </cell>
          <cell r="D30" t="str">
            <v>PHI</v>
          </cell>
        </row>
        <row r="31">
          <cell r="A31">
            <v>3550</v>
          </cell>
          <cell r="B31" t="str">
            <v>King Street Assurance</v>
          </cell>
          <cell r="C31" t="str">
            <v>CIV</v>
          </cell>
          <cell r="D31" t="str">
            <v>PHI</v>
          </cell>
        </row>
        <row r="32">
          <cell r="A32">
            <v>5001</v>
          </cell>
          <cell r="B32" t="str">
            <v>Conectiv Solutions, Inc.</v>
          </cell>
          <cell r="C32" t="str">
            <v>CIV</v>
          </cell>
          <cell r="D32" t="str">
            <v>PHI</v>
          </cell>
        </row>
        <row r="33">
          <cell r="A33">
            <v>5300</v>
          </cell>
          <cell r="B33" t="str">
            <v>Conectiv Solutions, LLC</v>
          </cell>
          <cell r="C33" t="str">
            <v>CIV</v>
          </cell>
          <cell r="D33" t="str">
            <v>PHI</v>
          </cell>
        </row>
        <row r="34">
          <cell r="A34">
            <v>5700</v>
          </cell>
          <cell r="B34" t="str">
            <v>Conectiv Thermal Systems</v>
          </cell>
          <cell r="C34" t="str">
            <v>PES</v>
          </cell>
          <cell r="D34" t="str">
            <v>PHI</v>
          </cell>
        </row>
        <row r="35">
          <cell r="A35">
            <v>5710</v>
          </cell>
          <cell r="B35" t="str">
            <v>Atlantic Jersey Thermal</v>
          </cell>
          <cell r="C35" t="str">
            <v>PES</v>
          </cell>
          <cell r="D35" t="str">
            <v>PHI</v>
          </cell>
        </row>
        <row r="36">
          <cell r="A36">
            <v>5720</v>
          </cell>
          <cell r="B36" t="str">
            <v>Atlantic Thermal Operating</v>
          </cell>
          <cell r="C36" t="str">
            <v>PES</v>
          </cell>
          <cell r="D36" t="str">
            <v>PHI</v>
          </cell>
        </row>
        <row r="37">
          <cell r="A37">
            <v>5730</v>
          </cell>
          <cell r="B37" t="str">
            <v>TELP I</v>
          </cell>
          <cell r="C37" t="str">
            <v>PES</v>
          </cell>
          <cell r="D37" t="str">
            <v>PHI</v>
          </cell>
        </row>
        <row r="38">
          <cell r="A38">
            <v>6000</v>
          </cell>
          <cell r="B38" t="str">
            <v>Conectiv Communications, Inc.</v>
          </cell>
          <cell r="C38" t="str">
            <v>CIV</v>
          </cell>
          <cell r="D38" t="str">
            <v>PHI</v>
          </cell>
        </row>
        <row r="39">
          <cell r="A39">
            <v>7000</v>
          </cell>
          <cell r="B39" t="str">
            <v>Potomac Electric Power Company</v>
          </cell>
          <cell r="C39" t="str">
            <v>PEPCO</v>
          </cell>
          <cell r="D39" t="str">
            <v>PEPCO</v>
          </cell>
        </row>
        <row r="40">
          <cell r="A40">
            <v>7400</v>
          </cell>
          <cell r="B40" t="str">
            <v>Potomac Capital Investment Corporation</v>
          </cell>
          <cell r="C40" t="str">
            <v>PCI</v>
          </cell>
          <cell r="D40" t="str">
            <v>PHI</v>
          </cell>
        </row>
        <row r="41">
          <cell r="A41">
            <v>7402</v>
          </cell>
          <cell r="B41" t="str">
            <v>Potomac Capital Joint Leasing Corporation</v>
          </cell>
          <cell r="C41" t="str">
            <v>PCI</v>
          </cell>
          <cell r="D41" t="str">
            <v>PHI</v>
          </cell>
        </row>
        <row r="42">
          <cell r="A42">
            <v>7406</v>
          </cell>
          <cell r="B42" t="str">
            <v>PCI Energy Corporation</v>
          </cell>
          <cell r="C42" t="str">
            <v>PCI</v>
          </cell>
          <cell r="D42" t="str">
            <v>PHI</v>
          </cell>
        </row>
        <row r="43">
          <cell r="A43">
            <v>7408</v>
          </cell>
          <cell r="B43" t="str">
            <v>Aircraft International Management Company</v>
          </cell>
          <cell r="C43" t="str">
            <v>PCI</v>
          </cell>
          <cell r="D43" t="str">
            <v>PHI</v>
          </cell>
        </row>
        <row r="44">
          <cell r="A44">
            <v>7415</v>
          </cell>
          <cell r="B44" t="str">
            <v>Potomac Nevada Corporation</v>
          </cell>
          <cell r="C44" t="str">
            <v>PCI</v>
          </cell>
          <cell r="D44" t="str">
            <v>PHI</v>
          </cell>
        </row>
        <row r="45">
          <cell r="A45">
            <v>7419</v>
          </cell>
          <cell r="B45" t="str">
            <v>Potomac Nevada Leasing Corporation</v>
          </cell>
          <cell r="C45" t="str">
            <v>PCI</v>
          </cell>
          <cell r="D45" t="str">
            <v>PHI</v>
          </cell>
        </row>
        <row r="46">
          <cell r="A46">
            <v>7420</v>
          </cell>
          <cell r="B46" t="str">
            <v>Potomac Leasing Associates, LP</v>
          </cell>
          <cell r="C46" t="str">
            <v>PCI</v>
          </cell>
          <cell r="D46" t="str">
            <v>PHI</v>
          </cell>
        </row>
        <row r="47">
          <cell r="A47">
            <v>7425</v>
          </cell>
          <cell r="B47" t="str">
            <v>Potomac Nevada Investments, Inc.</v>
          </cell>
          <cell r="C47" t="str">
            <v>PCI</v>
          </cell>
          <cell r="D47" t="str">
            <v>PHI</v>
          </cell>
        </row>
        <row r="48">
          <cell r="A48">
            <v>7426</v>
          </cell>
          <cell r="B48" t="str">
            <v>American Energy Corporation</v>
          </cell>
          <cell r="C48" t="str">
            <v>PCI</v>
          </cell>
          <cell r="D48" t="str">
            <v>PHI</v>
          </cell>
        </row>
        <row r="49">
          <cell r="A49">
            <v>7431</v>
          </cell>
          <cell r="B49" t="str">
            <v>PCI Netherlands, Inc.</v>
          </cell>
          <cell r="C49" t="str">
            <v>PCI</v>
          </cell>
          <cell r="D49" t="str">
            <v>PHI</v>
          </cell>
        </row>
        <row r="50">
          <cell r="A50">
            <v>7432</v>
          </cell>
          <cell r="B50" t="str">
            <v>PCI Engine Trading LTD</v>
          </cell>
          <cell r="C50" t="str">
            <v>PCI</v>
          </cell>
          <cell r="D50" t="str">
            <v>PHI</v>
          </cell>
        </row>
        <row r="51">
          <cell r="A51">
            <v>7433</v>
          </cell>
          <cell r="B51" t="str">
            <v>PCI Queensland Corporation, LLC</v>
          </cell>
          <cell r="C51" t="str">
            <v>PCI</v>
          </cell>
          <cell r="D51" t="str">
            <v>PHI</v>
          </cell>
        </row>
        <row r="52">
          <cell r="A52">
            <v>7434</v>
          </cell>
          <cell r="B52" t="str">
            <v>Friendly Skies</v>
          </cell>
          <cell r="C52" t="str">
            <v>PCI</v>
          </cell>
          <cell r="D52" t="str">
            <v>PHI</v>
          </cell>
        </row>
        <row r="53">
          <cell r="A53">
            <v>7435</v>
          </cell>
          <cell r="B53" t="str">
            <v>PCI Air Management Company</v>
          </cell>
          <cell r="C53" t="str">
            <v>PCI</v>
          </cell>
          <cell r="D53" t="str">
            <v>PHI</v>
          </cell>
        </row>
        <row r="54">
          <cell r="A54">
            <v>7436</v>
          </cell>
          <cell r="B54" t="str">
            <v>AMP Funding, LLC</v>
          </cell>
          <cell r="C54" t="str">
            <v>PCI</v>
          </cell>
          <cell r="D54" t="str">
            <v>PHI</v>
          </cell>
        </row>
        <row r="55">
          <cell r="A55">
            <v>7437</v>
          </cell>
          <cell r="B55" t="str">
            <v>RAMP Investments, LLC</v>
          </cell>
          <cell r="C55" t="str">
            <v>PCI</v>
          </cell>
          <cell r="D55" t="str">
            <v>PHI</v>
          </cell>
        </row>
        <row r="56">
          <cell r="A56">
            <v>7438</v>
          </cell>
          <cell r="B56" t="str">
            <v>PCI Ari Management Partners, LLC</v>
          </cell>
          <cell r="C56" t="str">
            <v>PCI</v>
          </cell>
          <cell r="D56" t="str">
            <v>PHI</v>
          </cell>
        </row>
        <row r="57">
          <cell r="A57">
            <v>7442</v>
          </cell>
          <cell r="B57" t="str">
            <v>PCI BT Investing, LLC</v>
          </cell>
          <cell r="C57" t="str">
            <v>PCI</v>
          </cell>
          <cell r="D57" t="str">
            <v>PHI</v>
          </cell>
        </row>
        <row r="58">
          <cell r="A58">
            <v>7443</v>
          </cell>
          <cell r="B58" t="str">
            <v>PCI Nevada Investments</v>
          </cell>
          <cell r="C58" t="str">
            <v>PCI</v>
          </cell>
          <cell r="D58" t="str">
            <v>PHI</v>
          </cell>
        </row>
        <row r="59">
          <cell r="A59">
            <v>7444</v>
          </cell>
          <cell r="B59" t="str">
            <v>PCI Holdings, Inc.</v>
          </cell>
          <cell r="C59" t="str">
            <v>PCI</v>
          </cell>
          <cell r="D59" t="str">
            <v>PHI</v>
          </cell>
        </row>
        <row r="60">
          <cell r="A60">
            <v>7445</v>
          </cell>
          <cell r="B60" t="str">
            <v>PCI Ever, Inc.</v>
          </cell>
          <cell r="C60" t="str">
            <v>PCI</v>
          </cell>
          <cell r="D60" t="str">
            <v>PHI</v>
          </cell>
        </row>
        <row r="61">
          <cell r="A61">
            <v>7448</v>
          </cell>
          <cell r="B61" t="str">
            <v>Potomac Delaware Leasing Corporation</v>
          </cell>
          <cell r="C61" t="str">
            <v>PCI</v>
          </cell>
          <cell r="D61" t="str">
            <v>PHI</v>
          </cell>
        </row>
        <row r="62">
          <cell r="A62">
            <v>7449</v>
          </cell>
          <cell r="B62" t="str">
            <v>Potomac Equipment Leasing Corporation</v>
          </cell>
          <cell r="C62" t="str">
            <v>PCI</v>
          </cell>
          <cell r="D62" t="str">
            <v>PHI</v>
          </cell>
        </row>
        <row r="63">
          <cell r="A63">
            <v>7600</v>
          </cell>
          <cell r="B63" t="str">
            <v>POM Holdings</v>
          </cell>
          <cell r="C63" t="str">
            <v>PEPCO</v>
          </cell>
          <cell r="D63" t="str">
            <v>PHI</v>
          </cell>
        </row>
        <row r="64">
          <cell r="A64">
            <v>7700</v>
          </cell>
          <cell r="B64" t="str">
            <v>Pepco Energy Services</v>
          </cell>
          <cell r="C64" t="str">
            <v>PES</v>
          </cell>
          <cell r="D64" t="str">
            <v>PHI</v>
          </cell>
        </row>
        <row r="65">
          <cell r="A65">
            <v>9000</v>
          </cell>
          <cell r="B65" t="str">
            <v>PHI Service Company, Inc.</v>
          </cell>
          <cell r="C65" t="str">
            <v>PHISCO</v>
          </cell>
          <cell r="D65" t="str">
            <v>PHI</v>
          </cell>
        </row>
        <row r="66">
          <cell r="A66">
            <v>9001</v>
          </cell>
          <cell r="B66" t="str">
            <v>Conectiv Resource Funding</v>
          </cell>
          <cell r="C66" t="str">
            <v>PHISCO</v>
          </cell>
          <cell r="D66" t="str">
            <v>PHI</v>
          </cell>
        </row>
        <row r="67">
          <cell r="A67">
            <v>9950</v>
          </cell>
          <cell r="B67" t="str">
            <v>PHI Consolco II</v>
          </cell>
          <cell r="C67" t="str">
            <v>PHI</v>
          </cell>
          <cell r="D67" t="str">
            <v>PHI</v>
          </cell>
        </row>
        <row r="68">
          <cell r="A68">
            <v>9959</v>
          </cell>
          <cell r="B68" t="str">
            <v>Pepco Holdings, Inc.</v>
          </cell>
          <cell r="C68" t="str">
            <v>PHI</v>
          </cell>
          <cell r="D68" t="str">
            <v>PHI</v>
          </cell>
        </row>
        <row r="69">
          <cell r="A69">
            <v>9990</v>
          </cell>
          <cell r="B69" t="str">
            <v>Conectiv Consolco I</v>
          </cell>
          <cell r="C69" t="str">
            <v>CIV</v>
          </cell>
          <cell r="D69" t="str">
            <v>PHI</v>
          </cell>
        </row>
        <row r="70">
          <cell r="A70">
            <v>9999</v>
          </cell>
          <cell r="B70" t="str">
            <v>Conectiv Colding Company</v>
          </cell>
          <cell r="C70" t="str">
            <v>CIV</v>
          </cell>
          <cell r="D70" t="str">
            <v>PHI</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 val="Data Sheet"/>
      <sheetName val="JFJ-4 CEP Rate"/>
      <sheetName val="JFJ-1 Deferral Recovery Rate"/>
      <sheetName val="JFJ-3 MTC Rate"/>
      <sheetName val="Keystone Swap Amort Sched"/>
      <sheetName val="TBC Rate Summary"/>
      <sheetName val="Restructuring Amort."/>
      <sheetName val="ADJUSTMENTS"/>
      <sheetName val="COST OF SERVICE"/>
    </sheetNames>
    <sheetDataSet>
      <sheetData sheetId="0">
        <row r="14">
          <cell r="H14">
            <v>6.2848648648648656E-2</v>
          </cell>
        </row>
      </sheetData>
      <sheetData sheetId="1"/>
      <sheetData sheetId="2"/>
      <sheetData sheetId="3"/>
      <sheetData sheetId="4">
        <row r="14">
          <cell r="H14">
            <v>6.2848648648648656E-2</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A.2 PTP"/>
      <sheetName val="B.1"/>
      <sheetName val="B.1.1"/>
      <sheetName val="B.2 NITS "/>
      <sheetName val="B.3.1 "/>
      <sheetName val="B.3.2  "/>
      <sheetName val="C. Input"/>
      <sheetName val="D.1 Cost of Capital"/>
      <sheetName val="D.12.1 TREV"/>
      <sheetName val="D.15 Demands"/>
      <sheetName val="D.16.1 Table B SUM"/>
      <sheetName val="D.16.1.1 Table B 2003"/>
      <sheetName val="D.16.1.2 Table B 2004"/>
      <sheetName val="D.16.1.3 Table B 2005"/>
      <sheetName val="D.16.1.4 Table B 2006"/>
      <sheetName val="D.16.1.5 Table B 2007"/>
      <sheetName val="D.16.1.6 Table B 2008"/>
      <sheetName val="D.16.1.7 Table B 2009"/>
      <sheetName val="D.16.1.8 Table B 2010"/>
      <sheetName val="D.16.1.9 Table B 2011"/>
      <sheetName val="D.16.1.10 Table B 2012"/>
      <sheetName val="D.16.2.1"/>
      <sheetName val="D.16.2.2"/>
      <sheetName val="D.16.2.3"/>
      <sheetName val="D.16.2.4"/>
      <sheetName val="D.16.3.1"/>
      <sheetName val="D.16.3.2"/>
      <sheetName val="D.16.3.3"/>
      <sheetName val="D.16.3.4"/>
      <sheetName val="D.16.3.5"/>
      <sheetName val="D.16.3.6"/>
      <sheetName val="D.16.3.7"/>
      <sheetName val="D.16.3.8"/>
      <sheetName val="D.16.3.9"/>
      <sheetName val="D.16.3.10"/>
      <sheetName val="D.16.3.11"/>
      <sheetName val="D.16.3.12"/>
      <sheetName val="D.17.1"/>
      <sheetName val="D.17.2"/>
      <sheetName val="D.17.3"/>
      <sheetName val="PrintModule"/>
    </sheetNames>
    <sheetDataSet>
      <sheetData sheetId="0" refreshError="1"/>
      <sheetData sheetId="1" refreshError="1"/>
      <sheetData sheetId="2" refreshError="1"/>
      <sheetData sheetId="3" refreshError="1">
        <row r="31">
          <cell r="P31">
            <v>0.62</v>
          </cell>
        </row>
        <row r="33">
          <cell r="P33">
            <v>0.11559999999999999</v>
          </cell>
        </row>
        <row r="55">
          <cell r="P55">
            <v>4594652900</v>
          </cell>
        </row>
        <row r="75">
          <cell r="P75">
            <v>0.17199999999999999</v>
          </cell>
        </row>
        <row r="91">
          <cell r="P91">
            <v>8.9499999999999996E-2</v>
          </cell>
        </row>
        <row r="111">
          <cell r="P111">
            <v>618198437</v>
          </cell>
        </row>
        <row r="129">
          <cell r="P129">
            <v>7.3000000000000001E-3</v>
          </cell>
        </row>
        <row r="165">
          <cell r="P165">
            <v>2534608822</v>
          </cell>
        </row>
        <row r="212">
          <cell r="P212">
            <v>310773442</v>
          </cell>
        </row>
        <row r="230">
          <cell r="P230">
            <v>1.642979</v>
          </cell>
        </row>
        <row r="276">
          <cell r="P276">
            <v>1.7050134952130698</v>
          </cell>
        </row>
        <row r="282">
          <cell r="P282">
            <v>0.39346465274147763</v>
          </cell>
        </row>
        <row r="288">
          <cell r="P288">
            <v>7.8692930548295528E-2</v>
          </cell>
        </row>
        <row r="294">
          <cell r="P294">
            <v>5.6055238198785856E-2</v>
          </cell>
        </row>
        <row r="332">
          <cell r="P332">
            <v>4.9183081592684705E-3</v>
          </cell>
        </row>
        <row r="333">
          <cell r="P333">
            <v>2.3356349249494105E-3</v>
          </cell>
        </row>
      </sheetData>
      <sheetData sheetId="4" refreshError="1"/>
      <sheetData sheetId="5" refreshError="1"/>
      <sheetData sheetId="6" refreshError="1">
        <row r="220">
          <cell r="P220">
            <v>607090822.76530898</v>
          </cell>
        </row>
      </sheetData>
      <sheetData sheetId="7" refreshError="1"/>
      <sheetData sheetId="8" refreshError="1"/>
      <sheetData sheetId="9" refreshError="1">
        <row r="23">
          <cell r="F23">
            <v>0.49540000000000001</v>
          </cell>
        </row>
        <row r="25">
          <cell r="F25">
            <v>1.7399999999999999E-2</v>
          </cell>
        </row>
        <row r="27">
          <cell r="F27">
            <v>0.48719999999999997</v>
          </cell>
        </row>
        <row r="33">
          <cell r="F33">
            <v>5.5300000000000002E-2</v>
          </cell>
          <cell r="I33">
            <v>4.9599999999999998E-2</v>
          </cell>
          <cell r="L33">
            <v>5.74E-2</v>
          </cell>
          <cell r="R33">
            <v>5.3600000000000002E-2</v>
          </cell>
          <cell r="X33">
            <v>6.7100000000000007E-2</v>
          </cell>
        </row>
        <row r="35">
          <cell r="F35">
            <v>6.3899999999999998E-2</v>
          </cell>
          <cell r="I35">
            <v>5.9900000000000002E-2</v>
          </cell>
          <cell r="L35">
            <v>8.7099999999999997E-2</v>
          </cell>
          <cell r="O35">
            <v>7.4899999999999994E-2</v>
          </cell>
          <cell r="R35">
            <v>5.6899999999999999E-2</v>
          </cell>
          <cell r="X35">
            <v>0</v>
          </cell>
        </row>
        <row r="37">
          <cell r="F37">
            <v>0.11</v>
          </cell>
          <cell r="I37">
            <v>0.11</v>
          </cell>
          <cell r="L37">
            <v>0.11</v>
          </cell>
          <cell r="O37">
            <v>0.11</v>
          </cell>
          <cell r="R37">
            <v>0.11</v>
          </cell>
          <cell r="X37">
            <v>0.11</v>
          </cell>
        </row>
        <row r="76">
          <cell r="F76">
            <v>4.6199999999999998E-2</v>
          </cell>
        </row>
        <row r="144">
          <cell r="F144">
            <v>4594652900</v>
          </cell>
        </row>
        <row r="146">
          <cell r="F146">
            <v>0</v>
          </cell>
        </row>
        <row r="152">
          <cell r="F152">
            <v>14660147037</v>
          </cell>
        </row>
        <row r="161">
          <cell r="F161">
            <v>5119727758</v>
          </cell>
        </row>
        <row r="164">
          <cell r="F164">
            <v>5021648755</v>
          </cell>
        </row>
        <row r="166">
          <cell r="F166">
            <v>9181026660</v>
          </cell>
        </row>
        <row r="168">
          <cell r="F168">
            <v>802043191</v>
          </cell>
        </row>
        <row r="178">
          <cell r="F178">
            <v>43270862</v>
          </cell>
        </row>
        <row r="185">
          <cell r="F185">
            <v>483240817</v>
          </cell>
        </row>
        <row r="201">
          <cell r="F201">
            <v>634673266</v>
          </cell>
        </row>
        <row r="203">
          <cell r="F203">
            <v>442905</v>
          </cell>
        </row>
        <row r="205">
          <cell r="F205">
            <v>1451423</v>
          </cell>
        </row>
        <row r="207">
          <cell r="F207">
            <v>14580501</v>
          </cell>
        </row>
        <row r="215">
          <cell r="F215">
            <v>400332158</v>
          </cell>
        </row>
        <row r="220">
          <cell r="F220">
            <v>41406988</v>
          </cell>
        </row>
        <row r="222">
          <cell r="F222">
            <v>143057846</v>
          </cell>
        </row>
        <row r="234">
          <cell r="F234">
            <v>1870733615</v>
          </cell>
        </row>
        <row r="237">
          <cell r="F237">
            <v>161697644</v>
          </cell>
        </row>
        <row r="242">
          <cell r="F242">
            <v>459137456</v>
          </cell>
        </row>
        <row r="244">
          <cell r="F244">
            <v>34364287</v>
          </cell>
        </row>
        <row r="270">
          <cell r="F270">
            <v>108721514</v>
          </cell>
        </row>
        <row r="277">
          <cell r="F277">
            <v>18874886</v>
          </cell>
        </row>
        <row r="287">
          <cell r="F287">
            <v>23369818</v>
          </cell>
        </row>
        <row r="295">
          <cell r="F295">
            <v>0</v>
          </cell>
        </row>
        <row r="304">
          <cell r="F304">
            <v>115061400</v>
          </cell>
        </row>
        <row r="309">
          <cell r="F309">
            <v>60611928</v>
          </cell>
        </row>
        <row r="325">
          <cell r="F325">
            <v>8869408</v>
          </cell>
        </row>
        <row r="330">
          <cell r="F330">
            <v>30792170</v>
          </cell>
        </row>
        <row r="337">
          <cell r="F337">
            <v>19365303</v>
          </cell>
        </row>
        <row r="343">
          <cell r="F343">
            <v>4031948</v>
          </cell>
        </row>
        <row r="349">
          <cell r="F349">
            <v>20369012</v>
          </cell>
        </row>
        <row r="353">
          <cell r="F353">
            <v>11719743</v>
          </cell>
        </row>
        <row r="357">
          <cell r="F357">
            <v>2516885</v>
          </cell>
        </row>
      </sheetData>
      <sheetData sheetId="10" refreshError="1"/>
      <sheetData sheetId="11" refreshError="1"/>
      <sheetData sheetId="12" refreshError="1"/>
      <sheetData sheetId="13" refreshError="1"/>
      <sheetData sheetId="14" refreshError="1"/>
      <sheetData sheetId="15" refreshError="1">
        <row r="24">
          <cell r="A24">
            <v>37986</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C25">
            <v>118568.8</v>
          </cell>
          <cell r="D25">
            <v>0</v>
          </cell>
          <cell r="E25">
            <v>0</v>
          </cell>
          <cell r="F25">
            <v>19420.7</v>
          </cell>
          <cell r="G25">
            <v>0</v>
          </cell>
          <cell r="H25">
            <v>0</v>
          </cell>
          <cell r="I25">
            <v>64529</v>
          </cell>
          <cell r="J25">
            <v>0</v>
          </cell>
          <cell r="K25">
            <v>0</v>
          </cell>
          <cell r="L25">
            <v>0</v>
          </cell>
          <cell r="M25">
            <v>0</v>
          </cell>
          <cell r="N25">
            <v>0</v>
          </cell>
          <cell r="O25">
            <v>25885.3</v>
          </cell>
          <cell r="P25">
            <v>0</v>
          </cell>
          <cell r="Q25">
            <v>0</v>
          </cell>
          <cell r="R25">
            <v>0</v>
          </cell>
          <cell r="S25">
            <v>0</v>
          </cell>
          <cell r="T25">
            <v>0</v>
          </cell>
          <cell r="U25">
            <v>8733.7999999999993</v>
          </cell>
        </row>
        <row r="26">
          <cell r="A26">
            <v>38717</v>
          </cell>
          <cell r="C26">
            <v>118568.8</v>
          </cell>
          <cell r="D26">
            <v>0</v>
          </cell>
          <cell r="E26">
            <v>0</v>
          </cell>
          <cell r="F26">
            <v>19420.7</v>
          </cell>
          <cell r="G26">
            <v>0</v>
          </cell>
          <cell r="H26">
            <v>0</v>
          </cell>
          <cell r="I26">
            <v>64529</v>
          </cell>
          <cell r="J26">
            <v>0</v>
          </cell>
          <cell r="K26">
            <v>0</v>
          </cell>
          <cell r="L26">
            <v>0</v>
          </cell>
          <cell r="M26">
            <v>0</v>
          </cell>
          <cell r="N26">
            <v>0</v>
          </cell>
          <cell r="O26">
            <v>25885.3</v>
          </cell>
          <cell r="P26">
            <v>0</v>
          </cell>
          <cell r="Q26">
            <v>0</v>
          </cell>
          <cell r="R26">
            <v>0</v>
          </cell>
          <cell r="S26">
            <v>0</v>
          </cell>
          <cell r="T26">
            <v>0</v>
          </cell>
          <cell r="U26">
            <v>8733.7999999999993</v>
          </cell>
        </row>
        <row r="27">
          <cell r="A27">
            <v>39082</v>
          </cell>
          <cell r="C27">
            <v>118568.8</v>
          </cell>
          <cell r="D27">
            <v>0</v>
          </cell>
          <cell r="E27">
            <v>0</v>
          </cell>
          <cell r="F27">
            <v>19420.7</v>
          </cell>
          <cell r="G27">
            <v>0</v>
          </cell>
          <cell r="H27">
            <v>0</v>
          </cell>
          <cell r="I27">
            <v>64529</v>
          </cell>
          <cell r="J27">
            <v>0</v>
          </cell>
          <cell r="K27">
            <v>0</v>
          </cell>
          <cell r="L27">
            <v>0</v>
          </cell>
          <cell r="M27">
            <v>0</v>
          </cell>
          <cell r="N27">
            <v>0</v>
          </cell>
          <cell r="O27">
            <v>25885.3</v>
          </cell>
          <cell r="P27">
            <v>0</v>
          </cell>
          <cell r="Q27">
            <v>0</v>
          </cell>
          <cell r="R27">
            <v>0</v>
          </cell>
          <cell r="S27">
            <v>0</v>
          </cell>
          <cell r="T27">
            <v>0</v>
          </cell>
          <cell r="U27">
            <v>8733.7999999999993</v>
          </cell>
        </row>
        <row r="28">
          <cell r="A28">
            <v>39447</v>
          </cell>
          <cell r="C28">
            <v>118568.8</v>
          </cell>
          <cell r="D28">
            <v>0</v>
          </cell>
          <cell r="E28">
            <v>0</v>
          </cell>
          <cell r="F28">
            <v>19420.7</v>
          </cell>
          <cell r="G28">
            <v>0</v>
          </cell>
          <cell r="H28">
            <v>0</v>
          </cell>
          <cell r="I28">
            <v>64529</v>
          </cell>
          <cell r="J28">
            <v>0</v>
          </cell>
          <cell r="K28">
            <v>0</v>
          </cell>
          <cell r="L28">
            <v>0</v>
          </cell>
          <cell r="M28">
            <v>0</v>
          </cell>
          <cell r="N28">
            <v>0</v>
          </cell>
          <cell r="O28">
            <v>25885.3</v>
          </cell>
          <cell r="P28">
            <v>0</v>
          </cell>
          <cell r="Q28">
            <v>0</v>
          </cell>
          <cell r="R28">
            <v>0</v>
          </cell>
          <cell r="S28">
            <v>0</v>
          </cell>
          <cell r="T28">
            <v>0</v>
          </cell>
          <cell r="U28">
            <v>8733.7999999999993</v>
          </cell>
        </row>
        <row r="29">
          <cell r="A29">
            <v>39813</v>
          </cell>
          <cell r="C29">
            <v>118568.8</v>
          </cell>
          <cell r="D29">
            <v>0</v>
          </cell>
          <cell r="E29">
            <v>0</v>
          </cell>
          <cell r="F29">
            <v>19420.7</v>
          </cell>
          <cell r="G29">
            <v>0</v>
          </cell>
          <cell r="H29">
            <v>0</v>
          </cell>
          <cell r="I29">
            <v>64529</v>
          </cell>
          <cell r="J29">
            <v>0</v>
          </cell>
          <cell r="K29">
            <v>0</v>
          </cell>
          <cell r="L29">
            <v>0</v>
          </cell>
          <cell r="M29">
            <v>0</v>
          </cell>
          <cell r="N29">
            <v>0</v>
          </cell>
          <cell r="O29">
            <v>25885.3</v>
          </cell>
          <cell r="P29">
            <v>0</v>
          </cell>
          <cell r="Q29">
            <v>0</v>
          </cell>
          <cell r="R29">
            <v>0</v>
          </cell>
          <cell r="S29">
            <v>0</v>
          </cell>
          <cell r="T29">
            <v>0</v>
          </cell>
          <cell r="U29">
            <v>8733.7999999999993</v>
          </cell>
        </row>
        <row r="30">
          <cell r="A30">
            <v>40178</v>
          </cell>
          <cell r="C30">
            <v>118568.8</v>
          </cell>
          <cell r="D30">
            <v>0</v>
          </cell>
          <cell r="E30">
            <v>0</v>
          </cell>
          <cell r="F30">
            <v>19420.7</v>
          </cell>
          <cell r="G30">
            <v>0</v>
          </cell>
          <cell r="H30">
            <v>0</v>
          </cell>
          <cell r="I30">
            <v>64529</v>
          </cell>
          <cell r="J30">
            <v>0</v>
          </cell>
          <cell r="K30">
            <v>0</v>
          </cell>
          <cell r="L30">
            <v>0</v>
          </cell>
          <cell r="M30">
            <v>0</v>
          </cell>
          <cell r="N30">
            <v>0</v>
          </cell>
          <cell r="O30">
            <v>25885.3</v>
          </cell>
          <cell r="P30">
            <v>0</v>
          </cell>
          <cell r="Q30">
            <v>0</v>
          </cell>
          <cell r="R30">
            <v>0</v>
          </cell>
          <cell r="S30">
            <v>0</v>
          </cell>
          <cell r="T30">
            <v>0</v>
          </cell>
          <cell r="U30">
            <v>8733.7999999999993</v>
          </cell>
        </row>
        <row r="31">
          <cell r="A31">
            <v>40543</v>
          </cell>
          <cell r="C31">
            <v>118568.8</v>
          </cell>
          <cell r="D31">
            <v>0</v>
          </cell>
          <cell r="E31">
            <v>0</v>
          </cell>
          <cell r="F31">
            <v>19420.7</v>
          </cell>
          <cell r="G31">
            <v>0</v>
          </cell>
          <cell r="H31">
            <v>0</v>
          </cell>
          <cell r="I31">
            <v>64529</v>
          </cell>
          <cell r="J31">
            <v>0</v>
          </cell>
          <cell r="K31">
            <v>0</v>
          </cell>
          <cell r="L31">
            <v>0</v>
          </cell>
          <cell r="M31">
            <v>0</v>
          </cell>
          <cell r="N31">
            <v>0</v>
          </cell>
          <cell r="O31">
            <v>25885.3</v>
          </cell>
          <cell r="P31">
            <v>0</v>
          </cell>
          <cell r="Q31">
            <v>0</v>
          </cell>
          <cell r="R31">
            <v>0</v>
          </cell>
          <cell r="S31">
            <v>0</v>
          </cell>
          <cell r="T31">
            <v>0</v>
          </cell>
          <cell r="U31">
            <v>8733.7999999999993</v>
          </cell>
        </row>
        <row r="32">
          <cell r="A32">
            <v>40908</v>
          </cell>
          <cell r="C32">
            <v>118568.8</v>
          </cell>
          <cell r="D32">
            <v>0</v>
          </cell>
          <cell r="E32">
            <v>0</v>
          </cell>
          <cell r="F32">
            <v>19420.7</v>
          </cell>
          <cell r="G32">
            <v>0</v>
          </cell>
          <cell r="H32">
            <v>0</v>
          </cell>
          <cell r="I32">
            <v>64529</v>
          </cell>
          <cell r="J32">
            <v>0</v>
          </cell>
          <cell r="K32">
            <v>0</v>
          </cell>
          <cell r="L32">
            <v>0</v>
          </cell>
          <cell r="M32">
            <v>0</v>
          </cell>
          <cell r="N32">
            <v>0</v>
          </cell>
          <cell r="O32">
            <v>25885.3</v>
          </cell>
          <cell r="P32">
            <v>0</v>
          </cell>
          <cell r="Q32">
            <v>0</v>
          </cell>
          <cell r="R32">
            <v>0</v>
          </cell>
          <cell r="S32">
            <v>0</v>
          </cell>
          <cell r="T32">
            <v>0</v>
          </cell>
          <cell r="U32">
            <v>8733.7999999999993</v>
          </cell>
        </row>
        <row r="33">
          <cell r="A33">
            <v>41274</v>
          </cell>
          <cell r="C33">
            <v>118568.8</v>
          </cell>
          <cell r="D33">
            <v>0</v>
          </cell>
          <cell r="E33">
            <v>0</v>
          </cell>
          <cell r="F33">
            <v>19420.7</v>
          </cell>
          <cell r="G33">
            <v>0</v>
          </cell>
          <cell r="H33">
            <v>0</v>
          </cell>
          <cell r="I33">
            <v>64529</v>
          </cell>
          <cell r="J33">
            <v>0</v>
          </cell>
          <cell r="K33">
            <v>0</v>
          </cell>
          <cell r="L33">
            <v>0</v>
          </cell>
          <cell r="M33">
            <v>0</v>
          </cell>
          <cell r="N33">
            <v>0</v>
          </cell>
          <cell r="O33">
            <v>25885.3</v>
          </cell>
          <cell r="P33">
            <v>0</v>
          </cell>
          <cell r="Q33">
            <v>0</v>
          </cell>
          <cell r="R33">
            <v>0</v>
          </cell>
          <cell r="S33">
            <v>0</v>
          </cell>
          <cell r="T33">
            <v>0</v>
          </cell>
          <cell r="U33">
            <v>8733.7999999999993</v>
          </cell>
        </row>
        <row r="34">
          <cell r="A34">
            <v>41639</v>
          </cell>
          <cell r="C34">
            <v>118568.8</v>
          </cell>
          <cell r="D34">
            <v>0</v>
          </cell>
          <cell r="E34">
            <v>0</v>
          </cell>
          <cell r="F34">
            <v>19420.7</v>
          </cell>
          <cell r="G34">
            <v>0</v>
          </cell>
          <cell r="H34">
            <v>0</v>
          </cell>
          <cell r="I34">
            <v>64529</v>
          </cell>
          <cell r="J34">
            <v>0</v>
          </cell>
          <cell r="K34">
            <v>0</v>
          </cell>
          <cell r="L34">
            <v>0</v>
          </cell>
          <cell r="M34">
            <v>0</v>
          </cell>
          <cell r="N34">
            <v>0</v>
          </cell>
          <cell r="O34">
            <v>25885.3</v>
          </cell>
          <cell r="P34">
            <v>0</v>
          </cell>
          <cell r="Q34">
            <v>0</v>
          </cell>
          <cell r="R34">
            <v>0</v>
          </cell>
          <cell r="S34">
            <v>0</v>
          </cell>
          <cell r="T34">
            <v>0</v>
          </cell>
          <cell r="U34">
            <v>8733.7999999999993</v>
          </cell>
        </row>
        <row r="35">
          <cell r="A35">
            <v>42004</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9">
          <cell r="A39">
            <v>37986</v>
          </cell>
          <cell r="C39">
            <v>0</v>
          </cell>
        </row>
        <row r="40">
          <cell r="A40">
            <v>38352</v>
          </cell>
          <cell r="C40">
            <v>1126403.6000000001</v>
          </cell>
          <cell r="F40">
            <v>184496.65</v>
          </cell>
          <cell r="I40">
            <v>613025.5</v>
          </cell>
          <cell r="L40">
            <v>0</v>
          </cell>
          <cell r="O40">
            <v>245910.35</v>
          </cell>
          <cell r="R40">
            <v>0</v>
          </cell>
          <cell r="U40">
            <v>82971.100000000006</v>
          </cell>
        </row>
        <row r="41">
          <cell r="A41">
            <v>38717</v>
          </cell>
          <cell r="C41">
            <v>1007834.8</v>
          </cell>
          <cell r="F41">
            <v>165075.94999999998</v>
          </cell>
          <cell r="I41">
            <v>548496.5</v>
          </cell>
          <cell r="L41">
            <v>0</v>
          </cell>
          <cell r="O41">
            <v>220025.05000000002</v>
          </cell>
          <cell r="R41">
            <v>0</v>
          </cell>
          <cell r="U41">
            <v>74237.3</v>
          </cell>
        </row>
        <row r="42">
          <cell r="A42">
            <v>39082</v>
          </cell>
          <cell r="C42">
            <v>889266</v>
          </cell>
          <cell r="F42">
            <v>145655.24999999997</v>
          </cell>
          <cell r="I42">
            <v>483967.5</v>
          </cell>
          <cell r="L42">
            <v>0</v>
          </cell>
          <cell r="O42">
            <v>194139.75000000003</v>
          </cell>
          <cell r="R42">
            <v>0</v>
          </cell>
          <cell r="U42">
            <v>65503.5</v>
          </cell>
        </row>
        <row r="43">
          <cell r="A43">
            <v>39447</v>
          </cell>
          <cell r="C43">
            <v>770697.2</v>
          </cell>
          <cell r="F43">
            <v>126234.54999999997</v>
          </cell>
          <cell r="I43">
            <v>419438.5</v>
          </cell>
          <cell r="L43">
            <v>0</v>
          </cell>
          <cell r="O43">
            <v>168254.45000000004</v>
          </cell>
          <cell r="R43">
            <v>0</v>
          </cell>
          <cell r="U43">
            <v>56769.7</v>
          </cell>
        </row>
        <row r="44">
          <cell r="A44">
            <v>39813</v>
          </cell>
          <cell r="C44">
            <v>652128.4</v>
          </cell>
          <cell r="F44">
            <v>106813.84999999998</v>
          </cell>
          <cell r="I44">
            <v>354909.5</v>
          </cell>
          <cell r="L44">
            <v>0</v>
          </cell>
          <cell r="O44">
            <v>142369.15000000005</v>
          </cell>
          <cell r="R44">
            <v>0</v>
          </cell>
          <cell r="U44">
            <v>48035.899999999994</v>
          </cell>
        </row>
        <row r="45">
          <cell r="A45">
            <v>40178</v>
          </cell>
          <cell r="C45">
            <v>533559.6</v>
          </cell>
          <cell r="F45">
            <v>87393.14999999998</v>
          </cell>
          <cell r="I45">
            <v>290380.5</v>
          </cell>
          <cell r="L45">
            <v>0</v>
          </cell>
          <cell r="O45">
            <v>116483.85000000005</v>
          </cell>
          <cell r="R45">
            <v>0</v>
          </cell>
          <cell r="U45">
            <v>39302.099999999991</v>
          </cell>
        </row>
        <row r="46">
          <cell r="A46">
            <v>40543</v>
          </cell>
          <cell r="C46">
            <v>414990.8</v>
          </cell>
          <cell r="F46">
            <v>67972.449999999983</v>
          </cell>
          <cell r="I46">
            <v>225851.5</v>
          </cell>
          <cell r="L46">
            <v>0</v>
          </cell>
          <cell r="O46">
            <v>90598.550000000047</v>
          </cell>
          <cell r="R46">
            <v>0</v>
          </cell>
          <cell r="U46">
            <v>30568.299999999992</v>
          </cell>
        </row>
        <row r="47">
          <cell r="A47">
            <v>40908</v>
          </cell>
          <cell r="C47">
            <v>296422.00000000006</v>
          </cell>
          <cell r="F47">
            <v>48551.749999999985</v>
          </cell>
          <cell r="I47">
            <v>161322.5</v>
          </cell>
          <cell r="L47">
            <v>0</v>
          </cell>
          <cell r="O47">
            <v>64713.250000000044</v>
          </cell>
          <cell r="R47">
            <v>0</v>
          </cell>
          <cell r="U47">
            <v>21834.499999999993</v>
          </cell>
        </row>
        <row r="48">
          <cell r="A48">
            <v>41274</v>
          </cell>
          <cell r="C48">
            <v>177853.2</v>
          </cell>
          <cell r="F48">
            <v>29131.049999999985</v>
          </cell>
          <cell r="I48">
            <v>96793.5</v>
          </cell>
          <cell r="L48">
            <v>0</v>
          </cell>
          <cell r="O48">
            <v>38827.950000000041</v>
          </cell>
          <cell r="R48">
            <v>0</v>
          </cell>
          <cell r="U48">
            <v>13100.699999999993</v>
          </cell>
        </row>
        <row r="49">
          <cell r="A49">
            <v>41639</v>
          </cell>
          <cell r="C49">
            <v>59284.400000000023</v>
          </cell>
          <cell r="F49">
            <v>9710.349999999984</v>
          </cell>
          <cell r="I49">
            <v>32264.5</v>
          </cell>
          <cell r="L49">
            <v>0</v>
          </cell>
          <cell r="O49">
            <v>12942.650000000041</v>
          </cell>
          <cell r="R49">
            <v>0</v>
          </cell>
          <cell r="U49">
            <v>4366.8999999999942</v>
          </cell>
        </row>
        <row r="50">
          <cell r="A50">
            <v>42004</v>
          </cell>
          <cell r="C50">
            <v>0</v>
          </cell>
          <cell r="F50">
            <v>0</v>
          </cell>
          <cell r="I50">
            <v>0</v>
          </cell>
          <cell r="L50">
            <v>0</v>
          </cell>
          <cell r="O50">
            <v>0</v>
          </cell>
          <cell r="R50">
            <v>0</v>
          </cell>
          <cell r="U50">
            <v>0</v>
          </cell>
        </row>
      </sheetData>
      <sheetData sheetId="16"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493058</v>
          </cell>
          <cell r="D26">
            <v>0</v>
          </cell>
          <cell r="E26">
            <v>0</v>
          </cell>
          <cell r="F26">
            <v>105651</v>
          </cell>
          <cell r="G26">
            <v>0</v>
          </cell>
          <cell r="H26">
            <v>0</v>
          </cell>
          <cell r="I26">
            <v>132275.9</v>
          </cell>
          <cell r="J26">
            <v>0</v>
          </cell>
          <cell r="K26">
            <v>0</v>
          </cell>
          <cell r="L26">
            <v>172663.2</v>
          </cell>
          <cell r="M26">
            <v>0</v>
          </cell>
          <cell r="N26">
            <v>0</v>
          </cell>
          <cell r="O26">
            <v>18353</v>
          </cell>
          <cell r="P26">
            <v>0</v>
          </cell>
          <cell r="Q26">
            <v>0</v>
          </cell>
          <cell r="R26">
            <v>0</v>
          </cell>
          <cell r="S26">
            <v>0</v>
          </cell>
          <cell r="T26">
            <v>0</v>
          </cell>
          <cell r="U26">
            <v>64114.9</v>
          </cell>
        </row>
        <row r="27">
          <cell r="A27">
            <v>39082</v>
          </cell>
          <cell r="B27">
            <v>0</v>
          </cell>
          <cell r="C27">
            <v>493058</v>
          </cell>
          <cell r="D27">
            <v>0</v>
          </cell>
          <cell r="E27">
            <v>0</v>
          </cell>
          <cell r="F27">
            <v>105651</v>
          </cell>
          <cell r="G27">
            <v>0</v>
          </cell>
          <cell r="H27">
            <v>0</v>
          </cell>
          <cell r="I27">
            <v>132275.9</v>
          </cell>
          <cell r="J27">
            <v>0</v>
          </cell>
          <cell r="K27">
            <v>0</v>
          </cell>
          <cell r="L27">
            <v>172663.2</v>
          </cell>
          <cell r="M27">
            <v>0</v>
          </cell>
          <cell r="N27">
            <v>0</v>
          </cell>
          <cell r="O27">
            <v>18353</v>
          </cell>
          <cell r="P27">
            <v>0</v>
          </cell>
          <cell r="Q27">
            <v>0</v>
          </cell>
          <cell r="R27">
            <v>0</v>
          </cell>
          <cell r="S27">
            <v>0</v>
          </cell>
          <cell r="T27">
            <v>0</v>
          </cell>
          <cell r="U27">
            <v>64114.9</v>
          </cell>
        </row>
        <row r="28">
          <cell r="A28">
            <v>39447</v>
          </cell>
          <cell r="B28">
            <v>0</v>
          </cell>
          <cell r="C28">
            <v>493058</v>
          </cell>
          <cell r="D28">
            <v>0</v>
          </cell>
          <cell r="E28">
            <v>0</v>
          </cell>
          <cell r="F28">
            <v>105651</v>
          </cell>
          <cell r="G28">
            <v>0</v>
          </cell>
          <cell r="H28">
            <v>0</v>
          </cell>
          <cell r="I28">
            <v>132275.9</v>
          </cell>
          <cell r="J28">
            <v>0</v>
          </cell>
          <cell r="K28">
            <v>0</v>
          </cell>
          <cell r="L28">
            <v>172663.2</v>
          </cell>
          <cell r="M28">
            <v>0</v>
          </cell>
          <cell r="N28">
            <v>0</v>
          </cell>
          <cell r="O28">
            <v>18353</v>
          </cell>
          <cell r="P28">
            <v>0</v>
          </cell>
          <cell r="Q28">
            <v>0</v>
          </cell>
          <cell r="R28">
            <v>0</v>
          </cell>
          <cell r="S28">
            <v>0</v>
          </cell>
          <cell r="T28">
            <v>0</v>
          </cell>
          <cell r="U28">
            <v>64114.9</v>
          </cell>
        </row>
        <row r="29">
          <cell r="A29">
            <v>39813</v>
          </cell>
          <cell r="B29">
            <v>0</v>
          </cell>
          <cell r="C29">
            <v>493058</v>
          </cell>
          <cell r="D29">
            <v>0</v>
          </cell>
          <cell r="E29">
            <v>0</v>
          </cell>
          <cell r="F29">
            <v>105651</v>
          </cell>
          <cell r="G29">
            <v>0</v>
          </cell>
          <cell r="H29">
            <v>0</v>
          </cell>
          <cell r="I29">
            <v>132275.9</v>
          </cell>
          <cell r="J29">
            <v>0</v>
          </cell>
          <cell r="K29">
            <v>0</v>
          </cell>
          <cell r="L29">
            <v>172663.2</v>
          </cell>
          <cell r="M29">
            <v>0</v>
          </cell>
          <cell r="N29">
            <v>0</v>
          </cell>
          <cell r="O29">
            <v>18353</v>
          </cell>
          <cell r="P29">
            <v>0</v>
          </cell>
          <cell r="Q29">
            <v>0</v>
          </cell>
          <cell r="R29">
            <v>0</v>
          </cell>
          <cell r="S29">
            <v>0</v>
          </cell>
          <cell r="T29">
            <v>0</v>
          </cell>
          <cell r="U29">
            <v>64114.9</v>
          </cell>
        </row>
        <row r="30">
          <cell r="A30">
            <v>40178</v>
          </cell>
          <cell r="B30">
            <v>0</v>
          </cell>
          <cell r="C30">
            <v>493058</v>
          </cell>
          <cell r="D30">
            <v>0</v>
          </cell>
          <cell r="E30">
            <v>0</v>
          </cell>
          <cell r="F30">
            <v>105651</v>
          </cell>
          <cell r="G30">
            <v>0</v>
          </cell>
          <cell r="H30">
            <v>0</v>
          </cell>
          <cell r="I30">
            <v>132275.9</v>
          </cell>
          <cell r="J30">
            <v>0</v>
          </cell>
          <cell r="K30">
            <v>0</v>
          </cell>
          <cell r="L30">
            <v>172663.2</v>
          </cell>
          <cell r="M30">
            <v>0</v>
          </cell>
          <cell r="N30">
            <v>0</v>
          </cell>
          <cell r="O30">
            <v>18353</v>
          </cell>
          <cell r="P30">
            <v>0</v>
          </cell>
          <cell r="Q30">
            <v>0</v>
          </cell>
          <cell r="R30">
            <v>0</v>
          </cell>
          <cell r="S30">
            <v>0</v>
          </cell>
          <cell r="T30">
            <v>0</v>
          </cell>
          <cell r="U30">
            <v>64114.9</v>
          </cell>
        </row>
        <row r="31">
          <cell r="A31">
            <v>40543</v>
          </cell>
          <cell r="B31">
            <v>0</v>
          </cell>
          <cell r="C31">
            <v>493058</v>
          </cell>
          <cell r="D31">
            <v>0</v>
          </cell>
          <cell r="E31">
            <v>0</v>
          </cell>
          <cell r="F31">
            <v>105651</v>
          </cell>
          <cell r="G31">
            <v>0</v>
          </cell>
          <cell r="H31">
            <v>0</v>
          </cell>
          <cell r="I31">
            <v>132275.9</v>
          </cell>
          <cell r="J31">
            <v>0</v>
          </cell>
          <cell r="K31">
            <v>0</v>
          </cell>
          <cell r="L31">
            <v>172663.2</v>
          </cell>
          <cell r="M31">
            <v>0</v>
          </cell>
          <cell r="N31">
            <v>0</v>
          </cell>
          <cell r="O31">
            <v>18353</v>
          </cell>
          <cell r="P31">
            <v>0</v>
          </cell>
          <cell r="Q31">
            <v>0</v>
          </cell>
          <cell r="R31">
            <v>0</v>
          </cell>
          <cell r="S31">
            <v>0</v>
          </cell>
          <cell r="T31">
            <v>0</v>
          </cell>
          <cell r="U31">
            <v>64114.9</v>
          </cell>
        </row>
        <row r="32">
          <cell r="A32">
            <v>40908</v>
          </cell>
          <cell r="B32">
            <v>0</v>
          </cell>
          <cell r="C32">
            <v>493058</v>
          </cell>
          <cell r="D32">
            <v>0</v>
          </cell>
          <cell r="E32">
            <v>0</v>
          </cell>
          <cell r="F32">
            <v>105651</v>
          </cell>
          <cell r="G32">
            <v>0</v>
          </cell>
          <cell r="H32">
            <v>0</v>
          </cell>
          <cell r="I32">
            <v>132275.9</v>
          </cell>
          <cell r="J32">
            <v>0</v>
          </cell>
          <cell r="K32">
            <v>0</v>
          </cell>
          <cell r="L32">
            <v>172663.2</v>
          </cell>
          <cell r="M32">
            <v>0</v>
          </cell>
          <cell r="N32">
            <v>0</v>
          </cell>
          <cell r="O32">
            <v>18353</v>
          </cell>
          <cell r="P32">
            <v>0</v>
          </cell>
          <cell r="Q32">
            <v>0</v>
          </cell>
          <cell r="R32">
            <v>0</v>
          </cell>
          <cell r="S32">
            <v>0</v>
          </cell>
          <cell r="T32">
            <v>0</v>
          </cell>
          <cell r="U32">
            <v>64114.9</v>
          </cell>
        </row>
        <row r="33">
          <cell r="A33">
            <v>41274</v>
          </cell>
          <cell r="B33">
            <v>0</v>
          </cell>
          <cell r="C33">
            <v>493058</v>
          </cell>
          <cell r="D33">
            <v>0</v>
          </cell>
          <cell r="E33">
            <v>0</v>
          </cell>
          <cell r="F33">
            <v>105651</v>
          </cell>
          <cell r="G33">
            <v>0</v>
          </cell>
          <cell r="H33">
            <v>0</v>
          </cell>
          <cell r="I33">
            <v>132275.9</v>
          </cell>
          <cell r="J33">
            <v>0</v>
          </cell>
          <cell r="K33">
            <v>0</v>
          </cell>
          <cell r="L33">
            <v>172663.2</v>
          </cell>
          <cell r="M33">
            <v>0</v>
          </cell>
          <cell r="N33">
            <v>0</v>
          </cell>
          <cell r="O33">
            <v>18353</v>
          </cell>
          <cell r="P33">
            <v>0</v>
          </cell>
          <cell r="Q33">
            <v>0</v>
          </cell>
          <cell r="R33">
            <v>0</v>
          </cell>
          <cell r="S33">
            <v>0</v>
          </cell>
          <cell r="T33">
            <v>0</v>
          </cell>
          <cell r="U33">
            <v>64114.9</v>
          </cell>
        </row>
        <row r="34">
          <cell r="A34">
            <v>41639</v>
          </cell>
          <cell r="B34">
            <v>0</v>
          </cell>
          <cell r="C34">
            <v>493058</v>
          </cell>
          <cell r="D34">
            <v>0</v>
          </cell>
          <cell r="E34">
            <v>0</v>
          </cell>
          <cell r="F34">
            <v>105651</v>
          </cell>
          <cell r="G34">
            <v>0</v>
          </cell>
          <cell r="H34">
            <v>0</v>
          </cell>
          <cell r="I34">
            <v>132275.9</v>
          </cell>
          <cell r="J34">
            <v>0</v>
          </cell>
          <cell r="K34">
            <v>0</v>
          </cell>
          <cell r="L34">
            <v>172663.2</v>
          </cell>
          <cell r="M34">
            <v>0</v>
          </cell>
          <cell r="N34">
            <v>0</v>
          </cell>
          <cell r="O34">
            <v>18353</v>
          </cell>
          <cell r="P34">
            <v>0</v>
          </cell>
          <cell r="Q34">
            <v>0</v>
          </cell>
          <cell r="R34">
            <v>0</v>
          </cell>
          <cell r="S34">
            <v>0</v>
          </cell>
          <cell r="T34">
            <v>0</v>
          </cell>
          <cell r="U34">
            <v>64114.9</v>
          </cell>
        </row>
        <row r="35">
          <cell r="A35">
            <v>42004</v>
          </cell>
          <cell r="B35">
            <v>0</v>
          </cell>
          <cell r="C35">
            <v>493058</v>
          </cell>
          <cell r="D35">
            <v>0</v>
          </cell>
          <cell r="E35">
            <v>0</v>
          </cell>
          <cell r="F35">
            <v>105651</v>
          </cell>
          <cell r="G35">
            <v>0</v>
          </cell>
          <cell r="H35">
            <v>0</v>
          </cell>
          <cell r="I35">
            <v>132275.9</v>
          </cell>
          <cell r="J35">
            <v>0</v>
          </cell>
          <cell r="K35">
            <v>0</v>
          </cell>
          <cell r="L35">
            <v>172663.2</v>
          </cell>
          <cell r="M35">
            <v>0</v>
          </cell>
          <cell r="N35">
            <v>0</v>
          </cell>
          <cell r="O35">
            <v>18353</v>
          </cell>
          <cell r="P35">
            <v>0</v>
          </cell>
          <cell r="Q35">
            <v>0</v>
          </cell>
          <cell r="R35">
            <v>0</v>
          </cell>
          <cell r="S35">
            <v>0</v>
          </cell>
          <cell r="T35">
            <v>0</v>
          </cell>
          <cell r="U35">
            <v>64114.9</v>
          </cell>
        </row>
        <row r="36">
          <cell r="A36">
            <v>42369</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40">
          <cell r="A40">
            <v>37986</v>
          </cell>
          <cell r="B40">
            <v>0</v>
          </cell>
          <cell r="C40">
            <v>0</v>
          </cell>
        </row>
        <row r="41">
          <cell r="A41">
            <v>38352</v>
          </cell>
          <cell r="B41">
            <v>0</v>
          </cell>
          <cell r="C41">
            <v>0</v>
          </cell>
        </row>
        <row r="42">
          <cell r="A42">
            <v>38717</v>
          </cell>
          <cell r="B42">
            <v>0</v>
          </cell>
          <cell r="C42">
            <v>4684051</v>
          </cell>
          <cell r="F42">
            <v>1003684.5</v>
          </cell>
          <cell r="I42">
            <v>1256621.05</v>
          </cell>
          <cell r="L42">
            <v>1640300.4</v>
          </cell>
          <cell r="O42">
            <v>174353.5</v>
          </cell>
          <cell r="R42">
            <v>0</v>
          </cell>
          <cell r="U42">
            <v>609091.55000000005</v>
          </cell>
        </row>
        <row r="43">
          <cell r="A43">
            <v>39082</v>
          </cell>
          <cell r="B43">
            <v>0</v>
          </cell>
          <cell r="C43">
            <v>4190993</v>
          </cell>
          <cell r="F43">
            <v>898033.5</v>
          </cell>
          <cell r="I43">
            <v>1124345.1500000001</v>
          </cell>
          <cell r="L43">
            <v>1467637.2</v>
          </cell>
          <cell r="O43">
            <v>156000.5</v>
          </cell>
          <cell r="R43">
            <v>0</v>
          </cell>
          <cell r="U43">
            <v>544976.65</v>
          </cell>
        </row>
        <row r="44">
          <cell r="A44">
            <v>39447</v>
          </cell>
          <cell r="B44">
            <v>0</v>
          </cell>
          <cell r="C44">
            <v>3697935</v>
          </cell>
          <cell r="F44">
            <v>792382.5</v>
          </cell>
          <cell r="I44">
            <v>992069.25000000012</v>
          </cell>
          <cell r="L44">
            <v>1294974</v>
          </cell>
          <cell r="O44">
            <v>137647.5</v>
          </cell>
          <cell r="R44">
            <v>0</v>
          </cell>
          <cell r="U44">
            <v>480861.75</v>
          </cell>
        </row>
        <row r="45">
          <cell r="A45">
            <v>39813</v>
          </cell>
          <cell r="B45">
            <v>0</v>
          </cell>
          <cell r="C45">
            <v>3204877.0000000005</v>
          </cell>
          <cell r="F45">
            <v>686731.5</v>
          </cell>
          <cell r="I45">
            <v>859793.35000000009</v>
          </cell>
          <cell r="L45">
            <v>1122310.8</v>
          </cell>
          <cell r="O45">
            <v>119294.5</v>
          </cell>
          <cell r="R45">
            <v>0</v>
          </cell>
          <cell r="U45">
            <v>416746.85</v>
          </cell>
        </row>
        <row r="46">
          <cell r="A46">
            <v>40178</v>
          </cell>
          <cell r="B46">
            <v>0</v>
          </cell>
          <cell r="C46">
            <v>2711819</v>
          </cell>
          <cell r="F46">
            <v>581080.5</v>
          </cell>
          <cell r="I46">
            <v>727517.45000000007</v>
          </cell>
          <cell r="L46">
            <v>949647.60000000009</v>
          </cell>
          <cell r="O46">
            <v>100941.5</v>
          </cell>
          <cell r="R46">
            <v>0</v>
          </cell>
          <cell r="U46">
            <v>352631.94999999995</v>
          </cell>
        </row>
        <row r="47">
          <cell r="A47">
            <v>40543</v>
          </cell>
          <cell r="B47">
            <v>0</v>
          </cell>
          <cell r="C47">
            <v>2218761</v>
          </cell>
          <cell r="F47">
            <v>475429.5</v>
          </cell>
          <cell r="I47">
            <v>595241.55000000005</v>
          </cell>
          <cell r="L47">
            <v>776984.40000000014</v>
          </cell>
          <cell r="O47">
            <v>82588.5</v>
          </cell>
          <cell r="R47">
            <v>0</v>
          </cell>
          <cell r="U47">
            <v>288517.04999999993</v>
          </cell>
        </row>
        <row r="48">
          <cell r="A48">
            <v>40908</v>
          </cell>
          <cell r="B48">
            <v>0</v>
          </cell>
          <cell r="C48">
            <v>1725703</v>
          </cell>
          <cell r="F48">
            <v>369778.5</v>
          </cell>
          <cell r="I48">
            <v>462965.65</v>
          </cell>
          <cell r="L48">
            <v>604321.20000000019</v>
          </cell>
          <cell r="O48">
            <v>64235.5</v>
          </cell>
          <cell r="R48">
            <v>0</v>
          </cell>
          <cell r="U48">
            <v>224402.14999999994</v>
          </cell>
        </row>
        <row r="49">
          <cell r="A49">
            <v>41274</v>
          </cell>
          <cell r="B49">
            <v>0</v>
          </cell>
          <cell r="C49">
            <v>1232645.0000000002</v>
          </cell>
          <cell r="F49">
            <v>264127.5</v>
          </cell>
          <cell r="I49">
            <v>330689.75</v>
          </cell>
          <cell r="L49">
            <v>431658.00000000017</v>
          </cell>
          <cell r="O49">
            <v>45882.5</v>
          </cell>
          <cell r="R49">
            <v>0</v>
          </cell>
          <cell r="U49">
            <v>160287.24999999994</v>
          </cell>
        </row>
        <row r="50">
          <cell r="A50">
            <v>41639</v>
          </cell>
          <cell r="B50">
            <v>0</v>
          </cell>
          <cell r="C50">
            <v>739587.00000000012</v>
          </cell>
          <cell r="F50">
            <v>158476.5</v>
          </cell>
          <cell r="I50">
            <v>198413.85</v>
          </cell>
          <cell r="L50">
            <v>258994.80000000016</v>
          </cell>
          <cell r="O50">
            <v>27529.5</v>
          </cell>
          <cell r="R50">
            <v>0</v>
          </cell>
          <cell r="U50">
            <v>96172.349999999948</v>
          </cell>
        </row>
        <row r="51">
          <cell r="A51">
            <v>42004</v>
          </cell>
          <cell r="B51">
            <v>0</v>
          </cell>
          <cell r="C51">
            <v>246529.00000000012</v>
          </cell>
          <cell r="F51">
            <v>52825.5</v>
          </cell>
          <cell r="I51">
            <v>66137.950000000012</v>
          </cell>
          <cell r="L51">
            <v>86331.600000000151</v>
          </cell>
          <cell r="O51">
            <v>9176.5</v>
          </cell>
          <cell r="R51">
            <v>0</v>
          </cell>
          <cell r="U51">
            <v>32057.449999999946</v>
          </cell>
        </row>
        <row r="52">
          <cell r="A52">
            <v>42369</v>
          </cell>
          <cell r="B52">
            <v>0</v>
          </cell>
          <cell r="C52">
            <v>0</v>
          </cell>
          <cell r="F52">
            <v>0</v>
          </cell>
          <cell r="I52">
            <v>0</v>
          </cell>
          <cell r="L52">
            <v>0</v>
          </cell>
          <cell r="O52">
            <v>0</v>
          </cell>
          <cell r="R52">
            <v>0</v>
          </cell>
          <cell r="U52">
            <v>0</v>
          </cell>
        </row>
      </sheetData>
      <sheetData sheetId="17"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606608.69999999995</v>
          </cell>
          <cell r="D27">
            <v>0</v>
          </cell>
          <cell r="E27">
            <v>0</v>
          </cell>
          <cell r="F27">
            <v>160173.1</v>
          </cell>
          <cell r="G27">
            <v>0</v>
          </cell>
          <cell r="H27">
            <v>0</v>
          </cell>
          <cell r="I27">
            <v>0</v>
          </cell>
          <cell r="J27">
            <v>0</v>
          </cell>
          <cell r="K27">
            <v>0</v>
          </cell>
          <cell r="L27">
            <v>175672.9</v>
          </cell>
          <cell r="M27">
            <v>0</v>
          </cell>
          <cell r="N27">
            <v>0</v>
          </cell>
          <cell r="O27">
            <v>60241.1</v>
          </cell>
          <cell r="P27">
            <v>0</v>
          </cell>
          <cell r="Q27">
            <v>0</v>
          </cell>
          <cell r="R27">
            <v>0</v>
          </cell>
          <cell r="S27">
            <v>0</v>
          </cell>
          <cell r="T27">
            <v>0</v>
          </cell>
          <cell r="U27">
            <v>210521.60000000001</v>
          </cell>
        </row>
        <row r="28">
          <cell r="A28">
            <v>39447</v>
          </cell>
          <cell r="B28">
            <v>0</v>
          </cell>
          <cell r="C28">
            <v>606608.69999999995</v>
          </cell>
          <cell r="D28">
            <v>0</v>
          </cell>
          <cell r="E28">
            <v>0</v>
          </cell>
          <cell r="F28">
            <v>160173.1</v>
          </cell>
          <cell r="G28">
            <v>0</v>
          </cell>
          <cell r="H28">
            <v>0</v>
          </cell>
          <cell r="I28">
            <v>0</v>
          </cell>
          <cell r="J28">
            <v>0</v>
          </cell>
          <cell r="K28">
            <v>0</v>
          </cell>
          <cell r="L28">
            <v>175672.9</v>
          </cell>
          <cell r="M28">
            <v>0</v>
          </cell>
          <cell r="N28">
            <v>0</v>
          </cell>
          <cell r="O28">
            <v>60241.1</v>
          </cell>
          <cell r="P28">
            <v>0</v>
          </cell>
          <cell r="Q28">
            <v>0</v>
          </cell>
          <cell r="R28">
            <v>0</v>
          </cell>
          <cell r="S28">
            <v>0</v>
          </cell>
          <cell r="T28">
            <v>0</v>
          </cell>
          <cell r="U28">
            <v>210521.60000000001</v>
          </cell>
        </row>
        <row r="29">
          <cell r="A29">
            <v>39813</v>
          </cell>
          <cell r="B29">
            <v>0</v>
          </cell>
          <cell r="C29">
            <v>606608.69999999995</v>
          </cell>
          <cell r="D29">
            <v>0</v>
          </cell>
          <cell r="E29">
            <v>0</v>
          </cell>
          <cell r="F29">
            <v>160173.1</v>
          </cell>
          <cell r="G29">
            <v>0</v>
          </cell>
          <cell r="H29">
            <v>0</v>
          </cell>
          <cell r="I29">
            <v>0</v>
          </cell>
          <cell r="J29">
            <v>0</v>
          </cell>
          <cell r="K29">
            <v>0</v>
          </cell>
          <cell r="L29">
            <v>175672.9</v>
          </cell>
          <cell r="M29">
            <v>0</v>
          </cell>
          <cell r="N29">
            <v>0</v>
          </cell>
          <cell r="O29">
            <v>60241.1</v>
          </cell>
          <cell r="P29">
            <v>0</v>
          </cell>
          <cell r="Q29">
            <v>0</v>
          </cell>
          <cell r="R29">
            <v>0</v>
          </cell>
          <cell r="S29">
            <v>0</v>
          </cell>
          <cell r="T29">
            <v>0</v>
          </cell>
          <cell r="U29">
            <v>210521.60000000001</v>
          </cell>
        </row>
        <row r="30">
          <cell r="A30">
            <v>40178</v>
          </cell>
          <cell r="B30">
            <v>0</v>
          </cell>
          <cell r="C30">
            <v>606608.69999999995</v>
          </cell>
          <cell r="D30">
            <v>0</v>
          </cell>
          <cell r="E30">
            <v>0</v>
          </cell>
          <cell r="F30">
            <v>160173.1</v>
          </cell>
          <cell r="G30">
            <v>0</v>
          </cell>
          <cell r="H30">
            <v>0</v>
          </cell>
          <cell r="I30">
            <v>0</v>
          </cell>
          <cell r="J30">
            <v>0</v>
          </cell>
          <cell r="K30">
            <v>0</v>
          </cell>
          <cell r="L30">
            <v>175672.9</v>
          </cell>
          <cell r="M30">
            <v>0</v>
          </cell>
          <cell r="N30">
            <v>0</v>
          </cell>
          <cell r="O30">
            <v>60241.1</v>
          </cell>
          <cell r="P30">
            <v>0</v>
          </cell>
          <cell r="Q30">
            <v>0</v>
          </cell>
          <cell r="R30">
            <v>0</v>
          </cell>
          <cell r="S30">
            <v>0</v>
          </cell>
          <cell r="T30">
            <v>0</v>
          </cell>
          <cell r="U30">
            <v>210521.60000000001</v>
          </cell>
        </row>
        <row r="31">
          <cell r="A31">
            <v>40543</v>
          </cell>
          <cell r="B31">
            <v>0</v>
          </cell>
          <cell r="C31">
            <v>606608.69999999995</v>
          </cell>
          <cell r="D31">
            <v>0</v>
          </cell>
          <cell r="E31">
            <v>0</v>
          </cell>
          <cell r="F31">
            <v>160173.1</v>
          </cell>
          <cell r="G31">
            <v>0</v>
          </cell>
          <cell r="H31">
            <v>0</v>
          </cell>
          <cell r="I31">
            <v>0</v>
          </cell>
          <cell r="J31">
            <v>0</v>
          </cell>
          <cell r="K31">
            <v>0</v>
          </cell>
          <cell r="L31">
            <v>175672.9</v>
          </cell>
          <cell r="M31">
            <v>0</v>
          </cell>
          <cell r="N31">
            <v>0</v>
          </cell>
          <cell r="O31">
            <v>60241.1</v>
          </cell>
          <cell r="P31">
            <v>0</v>
          </cell>
          <cell r="Q31">
            <v>0</v>
          </cell>
          <cell r="R31">
            <v>0</v>
          </cell>
          <cell r="S31">
            <v>0</v>
          </cell>
          <cell r="T31">
            <v>0</v>
          </cell>
          <cell r="U31">
            <v>210521.60000000001</v>
          </cell>
        </row>
        <row r="32">
          <cell r="A32">
            <v>40908</v>
          </cell>
          <cell r="B32">
            <v>0</v>
          </cell>
          <cell r="C32">
            <v>606608.69999999995</v>
          </cell>
          <cell r="D32">
            <v>0</v>
          </cell>
          <cell r="E32">
            <v>0</v>
          </cell>
          <cell r="F32">
            <v>160173.1</v>
          </cell>
          <cell r="G32">
            <v>0</v>
          </cell>
          <cell r="H32">
            <v>0</v>
          </cell>
          <cell r="I32">
            <v>0</v>
          </cell>
          <cell r="J32">
            <v>0</v>
          </cell>
          <cell r="K32">
            <v>0</v>
          </cell>
          <cell r="L32">
            <v>175672.9</v>
          </cell>
          <cell r="M32">
            <v>0</v>
          </cell>
          <cell r="N32">
            <v>0</v>
          </cell>
          <cell r="O32">
            <v>60241.1</v>
          </cell>
          <cell r="P32">
            <v>0</v>
          </cell>
          <cell r="Q32">
            <v>0</v>
          </cell>
          <cell r="R32">
            <v>0</v>
          </cell>
          <cell r="S32">
            <v>0</v>
          </cell>
          <cell r="T32">
            <v>0</v>
          </cell>
          <cell r="U32">
            <v>210521.60000000001</v>
          </cell>
        </row>
        <row r="33">
          <cell r="A33">
            <v>41274</v>
          </cell>
          <cell r="B33">
            <v>0</v>
          </cell>
          <cell r="C33">
            <v>606608.69999999995</v>
          </cell>
          <cell r="D33">
            <v>0</v>
          </cell>
          <cell r="E33">
            <v>0</v>
          </cell>
          <cell r="F33">
            <v>160173.1</v>
          </cell>
          <cell r="G33">
            <v>0</v>
          </cell>
          <cell r="H33">
            <v>0</v>
          </cell>
          <cell r="I33">
            <v>0</v>
          </cell>
          <cell r="J33">
            <v>0</v>
          </cell>
          <cell r="K33">
            <v>0</v>
          </cell>
          <cell r="L33">
            <v>175672.9</v>
          </cell>
          <cell r="M33">
            <v>0</v>
          </cell>
          <cell r="N33">
            <v>0</v>
          </cell>
          <cell r="O33">
            <v>60241.1</v>
          </cell>
          <cell r="P33">
            <v>0</v>
          </cell>
          <cell r="Q33">
            <v>0</v>
          </cell>
          <cell r="R33">
            <v>0</v>
          </cell>
          <cell r="S33">
            <v>0</v>
          </cell>
          <cell r="T33">
            <v>0</v>
          </cell>
          <cell r="U33">
            <v>210521.60000000001</v>
          </cell>
        </row>
        <row r="34">
          <cell r="A34">
            <v>41639</v>
          </cell>
          <cell r="B34">
            <v>0</v>
          </cell>
          <cell r="C34">
            <v>606608.69999999995</v>
          </cell>
          <cell r="D34">
            <v>0</v>
          </cell>
          <cell r="E34">
            <v>0</v>
          </cell>
          <cell r="F34">
            <v>160173.1</v>
          </cell>
          <cell r="G34">
            <v>0</v>
          </cell>
          <cell r="H34">
            <v>0</v>
          </cell>
          <cell r="I34">
            <v>0</v>
          </cell>
          <cell r="J34">
            <v>0</v>
          </cell>
          <cell r="K34">
            <v>0</v>
          </cell>
          <cell r="L34">
            <v>175672.9</v>
          </cell>
          <cell r="M34">
            <v>0</v>
          </cell>
          <cell r="N34">
            <v>0</v>
          </cell>
          <cell r="O34">
            <v>60241.1</v>
          </cell>
          <cell r="P34">
            <v>0</v>
          </cell>
          <cell r="Q34">
            <v>0</v>
          </cell>
          <cell r="R34">
            <v>0</v>
          </cell>
          <cell r="S34">
            <v>0</v>
          </cell>
          <cell r="T34">
            <v>0</v>
          </cell>
          <cell r="U34">
            <v>210521.60000000001</v>
          </cell>
        </row>
        <row r="35">
          <cell r="A35">
            <v>42004</v>
          </cell>
          <cell r="B35">
            <v>0</v>
          </cell>
          <cell r="C35">
            <v>606608.69999999995</v>
          </cell>
          <cell r="D35">
            <v>0</v>
          </cell>
          <cell r="E35">
            <v>0</v>
          </cell>
          <cell r="F35">
            <v>160173.1</v>
          </cell>
          <cell r="G35">
            <v>0</v>
          </cell>
          <cell r="H35">
            <v>0</v>
          </cell>
          <cell r="I35">
            <v>0</v>
          </cell>
          <cell r="J35">
            <v>0</v>
          </cell>
          <cell r="K35">
            <v>0</v>
          </cell>
          <cell r="L35">
            <v>175672.9</v>
          </cell>
          <cell r="M35">
            <v>0</v>
          </cell>
          <cell r="N35">
            <v>0</v>
          </cell>
          <cell r="O35">
            <v>60241.1</v>
          </cell>
          <cell r="P35">
            <v>0</v>
          </cell>
          <cell r="Q35">
            <v>0</v>
          </cell>
          <cell r="R35">
            <v>0</v>
          </cell>
          <cell r="S35">
            <v>0</v>
          </cell>
          <cell r="T35">
            <v>0</v>
          </cell>
          <cell r="U35">
            <v>210521.60000000001</v>
          </cell>
        </row>
        <row r="36">
          <cell r="A36">
            <v>42369</v>
          </cell>
          <cell r="B36">
            <v>0</v>
          </cell>
          <cell r="C36">
            <v>606608.69999999995</v>
          </cell>
          <cell r="D36">
            <v>0</v>
          </cell>
          <cell r="E36">
            <v>0</v>
          </cell>
          <cell r="F36">
            <v>160173.1</v>
          </cell>
          <cell r="G36">
            <v>0</v>
          </cell>
          <cell r="H36">
            <v>0</v>
          </cell>
          <cell r="I36">
            <v>0</v>
          </cell>
          <cell r="J36">
            <v>0</v>
          </cell>
          <cell r="K36">
            <v>0</v>
          </cell>
          <cell r="L36">
            <v>175672.9</v>
          </cell>
          <cell r="M36">
            <v>0</v>
          </cell>
          <cell r="N36">
            <v>0</v>
          </cell>
          <cell r="O36">
            <v>60241.1</v>
          </cell>
          <cell r="P36">
            <v>0</v>
          </cell>
          <cell r="Q36">
            <v>0</v>
          </cell>
          <cell r="R36">
            <v>0</v>
          </cell>
          <cell r="S36">
            <v>0</v>
          </cell>
          <cell r="T36">
            <v>0</v>
          </cell>
          <cell r="U36">
            <v>210521.60000000001</v>
          </cell>
        </row>
        <row r="37">
          <cell r="A37">
            <v>42735</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41">
          <cell r="A41">
            <v>37986</v>
          </cell>
          <cell r="B41">
            <v>0</v>
          </cell>
          <cell r="C41">
            <v>0</v>
          </cell>
        </row>
        <row r="42">
          <cell r="A42">
            <v>38352</v>
          </cell>
          <cell r="B42">
            <v>0</v>
          </cell>
          <cell r="C42">
            <v>0</v>
          </cell>
          <cell r="F42">
            <v>0</v>
          </cell>
        </row>
        <row r="43">
          <cell r="A43">
            <v>38717</v>
          </cell>
          <cell r="B43">
            <v>0</v>
          </cell>
          <cell r="C43">
            <v>0</v>
          </cell>
          <cell r="F43">
            <v>0</v>
          </cell>
          <cell r="I43">
            <v>0</v>
          </cell>
          <cell r="L43">
            <v>0</v>
          </cell>
          <cell r="O43">
            <v>0</v>
          </cell>
          <cell r="R43">
            <v>0</v>
          </cell>
          <cell r="U43">
            <v>0</v>
          </cell>
        </row>
        <row r="44">
          <cell r="A44">
            <v>39082</v>
          </cell>
          <cell r="B44">
            <v>0</v>
          </cell>
          <cell r="C44">
            <v>5762782.6500000004</v>
          </cell>
          <cell r="D44">
            <v>0</v>
          </cell>
          <cell r="E44">
            <v>0</v>
          </cell>
          <cell r="F44">
            <v>1521644.45</v>
          </cell>
          <cell r="G44">
            <v>0</v>
          </cell>
          <cell r="H44">
            <v>0</v>
          </cell>
          <cell r="I44">
            <v>0</v>
          </cell>
          <cell r="J44">
            <v>0</v>
          </cell>
          <cell r="K44">
            <v>0</v>
          </cell>
          <cell r="L44">
            <v>1668892.55</v>
          </cell>
          <cell r="M44">
            <v>0</v>
          </cell>
          <cell r="N44">
            <v>0</v>
          </cell>
          <cell r="O44">
            <v>572290.44999999995</v>
          </cell>
          <cell r="P44">
            <v>0</v>
          </cell>
          <cell r="Q44">
            <v>0</v>
          </cell>
          <cell r="R44">
            <v>0</v>
          </cell>
          <cell r="S44">
            <v>0</v>
          </cell>
          <cell r="T44">
            <v>0</v>
          </cell>
          <cell r="U44">
            <v>1999955.2</v>
          </cell>
        </row>
        <row r="45">
          <cell r="A45">
            <v>39447</v>
          </cell>
          <cell r="B45">
            <v>0</v>
          </cell>
          <cell r="C45">
            <v>5156173.95</v>
          </cell>
          <cell r="D45">
            <v>0</v>
          </cell>
          <cell r="E45">
            <v>0</v>
          </cell>
          <cell r="F45">
            <v>1361471.3499999999</v>
          </cell>
          <cell r="G45">
            <v>0</v>
          </cell>
          <cell r="H45">
            <v>0</v>
          </cell>
          <cell r="I45">
            <v>0</v>
          </cell>
          <cell r="J45">
            <v>0</v>
          </cell>
          <cell r="K45">
            <v>0</v>
          </cell>
          <cell r="L45">
            <v>1493219.6500000001</v>
          </cell>
          <cell r="M45">
            <v>0</v>
          </cell>
          <cell r="N45">
            <v>0</v>
          </cell>
          <cell r="O45">
            <v>512049.35</v>
          </cell>
          <cell r="P45">
            <v>0</v>
          </cell>
          <cell r="Q45">
            <v>0</v>
          </cell>
          <cell r="R45">
            <v>0</v>
          </cell>
          <cell r="S45">
            <v>0</v>
          </cell>
          <cell r="T45">
            <v>0</v>
          </cell>
          <cell r="U45">
            <v>1789433.5999999999</v>
          </cell>
        </row>
        <row r="46">
          <cell r="A46">
            <v>39813</v>
          </cell>
          <cell r="B46">
            <v>0</v>
          </cell>
          <cell r="C46">
            <v>4549565.25</v>
          </cell>
          <cell r="D46">
            <v>0</v>
          </cell>
          <cell r="E46">
            <v>0</v>
          </cell>
          <cell r="F46">
            <v>1201298.2499999998</v>
          </cell>
          <cell r="G46">
            <v>0</v>
          </cell>
          <cell r="H46">
            <v>0</v>
          </cell>
          <cell r="I46">
            <v>0</v>
          </cell>
          <cell r="J46">
            <v>0</v>
          </cell>
          <cell r="K46">
            <v>0</v>
          </cell>
          <cell r="L46">
            <v>1317546.7500000002</v>
          </cell>
          <cell r="M46">
            <v>0</v>
          </cell>
          <cell r="N46">
            <v>0</v>
          </cell>
          <cell r="O46">
            <v>451808.25</v>
          </cell>
          <cell r="P46">
            <v>0</v>
          </cell>
          <cell r="Q46">
            <v>0</v>
          </cell>
          <cell r="R46">
            <v>0</v>
          </cell>
          <cell r="S46">
            <v>0</v>
          </cell>
          <cell r="T46">
            <v>0</v>
          </cell>
          <cell r="U46">
            <v>1578911.9999999998</v>
          </cell>
        </row>
        <row r="47">
          <cell r="A47">
            <v>40178</v>
          </cell>
          <cell r="B47">
            <v>0</v>
          </cell>
          <cell r="C47">
            <v>3942956.55</v>
          </cell>
          <cell r="D47">
            <v>0</v>
          </cell>
          <cell r="E47">
            <v>0</v>
          </cell>
          <cell r="F47">
            <v>1041125.1499999998</v>
          </cell>
          <cell r="G47">
            <v>0</v>
          </cell>
          <cell r="H47">
            <v>0</v>
          </cell>
          <cell r="I47">
            <v>0</v>
          </cell>
          <cell r="J47">
            <v>0</v>
          </cell>
          <cell r="K47">
            <v>0</v>
          </cell>
          <cell r="L47">
            <v>1141873.8500000003</v>
          </cell>
          <cell r="M47">
            <v>0</v>
          </cell>
          <cell r="N47">
            <v>0</v>
          </cell>
          <cell r="O47">
            <v>391567.15</v>
          </cell>
          <cell r="P47">
            <v>0</v>
          </cell>
          <cell r="Q47">
            <v>0</v>
          </cell>
          <cell r="R47">
            <v>0</v>
          </cell>
          <cell r="S47">
            <v>0</v>
          </cell>
          <cell r="T47">
            <v>0</v>
          </cell>
          <cell r="U47">
            <v>1368390.3999999997</v>
          </cell>
        </row>
        <row r="48">
          <cell r="A48">
            <v>40543</v>
          </cell>
          <cell r="B48">
            <v>0</v>
          </cell>
          <cell r="C48">
            <v>3336347.8499999996</v>
          </cell>
          <cell r="D48">
            <v>0</v>
          </cell>
          <cell r="E48">
            <v>0</v>
          </cell>
          <cell r="F48">
            <v>880952.04999999981</v>
          </cell>
          <cell r="G48">
            <v>0</v>
          </cell>
          <cell r="H48">
            <v>0</v>
          </cell>
          <cell r="I48">
            <v>0</v>
          </cell>
          <cell r="J48">
            <v>0</v>
          </cell>
          <cell r="K48">
            <v>0</v>
          </cell>
          <cell r="L48">
            <v>966200.9500000003</v>
          </cell>
          <cell r="M48">
            <v>0</v>
          </cell>
          <cell r="N48">
            <v>0</v>
          </cell>
          <cell r="O48">
            <v>331326.05000000005</v>
          </cell>
          <cell r="P48">
            <v>0</v>
          </cell>
          <cell r="Q48">
            <v>0</v>
          </cell>
          <cell r="R48">
            <v>0</v>
          </cell>
          <cell r="S48">
            <v>0</v>
          </cell>
          <cell r="T48">
            <v>0</v>
          </cell>
          <cell r="U48">
            <v>1157868.7999999996</v>
          </cell>
        </row>
        <row r="49">
          <cell r="A49">
            <v>40908</v>
          </cell>
          <cell r="B49">
            <v>0</v>
          </cell>
          <cell r="C49">
            <v>2729739.15</v>
          </cell>
          <cell r="D49">
            <v>0</v>
          </cell>
          <cell r="E49">
            <v>0</v>
          </cell>
          <cell r="F49">
            <v>720778.94999999984</v>
          </cell>
          <cell r="G49">
            <v>0</v>
          </cell>
          <cell r="H49">
            <v>0</v>
          </cell>
          <cell r="I49">
            <v>0</v>
          </cell>
          <cell r="J49">
            <v>0</v>
          </cell>
          <cell r="K49">
            <v>0</v>
          </cell>
          <cell r="L49">
            <v>790528.05000000028</v>
          </cell>
          <cell r="M49">
            <v>0</v>
          </cell>
          <cell r="N49">
            <v>0</v>
          </cell>
          <cell r="O49">
            <v>271084.95000000007</v>
          </cell>
          <cell r="P49">
            <v>0</v>
          </cell>
          <cell r="Q49">
            <v>0</v>
          </cell>
          <cell r="R49">
            <v>0</v>
          </cell>
          <cell r="S49">
            <v>0</v>
          </cell>
          <cell r="T49">
            <v>0</v>
          </cell>
          <cell r="U49">
            <v>947347.1999999996</v>
          </cell>
        </row>
        <row r="50">
          <cell r="A50">
            <v>41274</v>
          </cell>
          <cell r="B50">
            <v>0</v>
          </cell>
          <cell r="C50">
            <v>2123130.4499999997</v>
          </cell>
          <cell r="D50">
            <v>0</v>
          </cell>
          <cell r="E50">
            <v>0</v>
          </cell>
          <cell r="F50">
            <v>560605.84999999986</v>
          </cell>
          <cell r="G50">
            <v>0</v>
          </cell>
          <cell r="H50">
            <v>0</v>
          </cell>
          <cell r="I50">
            <v>0</v>
          </cell>
          <cell r="J50">
            <v>0</v>
          </cell>
          <cell r="K50">
            <v>0</v>
          </cell>
          <cell r="L50">
            <v>614855.15000000026</v>
          </cell>
          <cell r="M50">
            <v>0</v>
          </cell>
          <cell r="N50">
            <v>0</v>
          </cell>
          <cell r="O50">
            <v>210843.85000000006</v>
          </cell>
          <cell r="P50">
            <v>0</v>
          </cell>
          <cell r="Q50">
            <v>0</v>
          </cell>
          <cell r="R50">
            <v>0</v>
          </cell>
          <cell r="S50">
            <v>0</v>
          </cell>
          <cell r="T50">
            <v>0</v>
          </cell>
          <cell r="U50">
            <v>736825.59999999963</v>
          </cell>
        </row>
        <row r="51">
          <cell r="A51">
            <v>41639</v>
          </cell>
          <cell r="B51">
            <v>0</v>
          </cell>
          <cell r="C51">
            <v>1516521.75</v>
          </cell>
          <cell r="D51">
            <v>0</v>
          </cell>
          <cell r="E51">
            <v>0</v>
          </cell>
          <cell r="F51">
            <v>400432.74999999988</v>
          </cell>
          <cell r="G51">
            <v>0</v>
          </cell>
          <cell r="H51">
            <v>0</v>
          </cell>
          <cell r="I51">
            <v>0</v>
          </cell>
          <cell r="J51">
            <v>0</v>
          </cell>
          <cell r="K51">
            <v>0</v>
          </cell>
          <cell r="L51">
            <v>439182.25000000023</v>
          </cell>
          <cell r="M51">
            <v>0</v>
          </cell>
          <cell r="N51">
            <v>0</v>
          </cell>
          <cell r="O51">
            <v>150602.75000000006</v>
          </cell>
          <cell r="P51">
            <v>0</v>
          </cell>
          <cell r="Q51">
            <v>0</v>
          </cell>
          <cell r="R51">
            <v>0</v>
          </cell>
          <cell r="S51">
            <v>0</v>
          </cell>
          <cell r="T51">
            <v>0</v>
          </cell>
          <cell r="U51">
            <v>526303.99999999965</v>
          </cell>
        </row>
        <row r="52">
          <cell r="A52">
            <v>42004</v>
          </cell>
          <cell r="B52">
            <v>0</v>
          </cell>
          <cell r="C52">
            <v>909913.04999999981</v>
          </cell>
          <cell r="D52">
            <v>0</v>
          </cell>
          <cell r="E52">
            <v>0</v>
          </cell>
          <cell r="F52">
            <v>240259.64999999988</v>
          </cell>
          <cell r="G52">
            <v>0</v>
          </cell>
          <cell r="H52">
            <v>0</v>
          </cell>
          <cell r="I52">
            <v>0</v>
          </cell>
          <cell r="J52">
            <v>0</v>
          </cell>
          <cell r="K52">
            <v>0</v>
          </cell>
          <cell r="L52">
            <v>263509.35000000021</v>
          </cell>
          <cell r="M52">
            <v>0</v>
          </cell>
          <cell r="N52">
            <v>0</v>
          </cell>
          <cell r="O52">
            <v>90361.650000000052</v>
          </cell>
          <cell r="P52">
            <v>0</v>
          </cell>
          <cell r="Q52">
            <v>0</v>
          </cell>
          <cell r="R52">
            <v>0</v>
          </cell>
          <cell r="S52">
            <v>0</v>
          </cell>
          <cell r="T52">
            <v>0</v>
          </cell>
          <cell r="U52">
            <v>315782.39999999967</v>
          </cell>
        </row>
        <row r="53">
          <cell r="A53">
            <v>42369</v>
          </cell>
          <cell r="B53">
            <v>0</v>
          </cell>
          <cell r="C53">
            <v>303304.3499999998</v>
          </cell>
          <cell r="D53">
            <v>0</v>
          </cell>
          <cell r="E53">
            <v>0</v>
          </cell>
          <cell r="F53">
            <v>80086.549999999872</v>
          </cell>
          <cell r="G53">
            <v>0</v>
          </cell>
          <cell r="H53">
            <v>0</v>
          </cell>
          <cell r="I53">
            <v>0</v>
          </cell>
          <cell r="J53">
            <v>0</v>
          </cell>
          <cell r="K53">
            <v>0</v>
          </cell>
          <cell r="L53">
            <v>87836.450000000215</v>
          </cell>
          <cell r="M53">
            <v>0</v>
          </cell>
          <cell r="N53">
            <v>0</v>
          </cell>
          <cell r="O53">
            <v>30120.550000000054</v>
          </cell>
          <cell r="P53">
            <v>0</v>
          </cell>
          <cell r="Q53">
            <v>0</v>
          </cell>
          <cell r="R53">
            <v>0</v>
          </cell>
          <cell r="S53">
            <v>0</v>
          </cell>
          <cell r="T53">
            <v>0</v>
          </cell>
          <cell r="U53">
            <v>105260.79999999967</v>
          </cell>
        </row>
        <row r="54">
          <cell r="A54">
            <v>42735</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row>
      </sheetData>
      <sheetData sheetId="18"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1078545.8999999999</v>
          </cell>
          <cell r="D28">
            <v>0</v>
          </cell>
          <cell r="E28">
            <v>0</v>
          </cell>
          <cell r="F28">
            <v>372155.8</v>
          </cell>
          <cell r="G28">
            <v>0</v>
          </cell>
          <cell r="H28">
            <v>0</v>
          </cell>
          <cell r="I28">
            <v>0</v>
          </cell>
          <cell r="J28">
            <v>0</v>
          </cell>
          <cell r="K28">
            <v>0</v>
          </cell>
          <cell r="L28">
            <v>41299.9</v>
          </cell>
          <cell r="M28">
            <v>0</v>
          </cell>
          <cell r="N28">
            <v>0</v>
          </cell>
          <cell r="O28">
            <v>14941</v>
          </cell>
          <cell r="P28">
            <v>0</v>
          </cell>
          <cell r="Q28">
            <v>0</v>
          </cell>
          <cell r="R28">
            <v>0</v>
          </cell>
          <cell r="S28">
            <v>0</v>
          </cell>
          <cell r="T28">
            <v>0</v>
          </cell>
          <cell r="U28">
            <v>650149.19999999995</v>
          </cell>
        </row>
        <row r="29">
          <cell r="A29">
            <v>39813</v>
          </cell>
          <cell r="B29">
            <v>0</v>
          </cell>
          <cell r="C29">
            <v>1078545.8999999999</v>
          </cell>
          <cell r="D29">
            <v>0</v>
          </cell>
          <cell r="E29">
            <v>0</v>
          </cell>
          <cell r="F29">
            <v>372155.8</v>
          </cell>
          <cell r="G29">
            <v>0</v>
          </cell>
          <cell r="H29">
            <v>0</v>
          </cell>
          <cell r="I29">
            <v>0</v>
          </cell>
          <cell r="J29">
            <v>0</v>
          </cell>
          <cell r="K29">
            <v>0</v>
          </cell>
          <cell r="L29">
            <v>41299.9</v>
          </cell>
          <cell r="M29">
            <v>0</v>
          </cell>
          <cell r="N29">
            <v>0</v>
          </cell>
          <cell r="O29">
            <v>14941</v>
          </cell>
          <cell r="P29">
            <v>0</v>
          </cell>
          <cell r="Q29">
            <v>0</v>
          </cell>
          <cell r="R29">
            <v>0</v>
          </cell>
          <cell r="S29">
            <v>0</v>
          </cell>
          <cell r="T29">
            <v>0</v>
          </cell>
          <cell r="U29">
            <v>650149.19999999995</v>
          </cell>
        </row>
        <row r="30">
          <cell r="A30">
            <v>40178</v>
          </cell>
          <cell r="B30">
            <v>0</v>
          </cell>
          <cell r="C30">
            <v>1078545.8999999999</v>
          </cell>
          <cell r="D30">
            <v>0</v>
          </cell>
          <cell r="E30">
            <v>0</v>
          </cell>
          <cell r="F30">
            <v>372155.8</v>
          </cell>
          <cell r="G30">
            <v>0</v>
          </cell>
          <cell r="H30">
            <v>0</v>
          </cell>
          <cell r="I30">
            <v>0</v>
          </cell>
          <cell r="J30">
            <v>0</v>
          </cell>
          <cell r="K30">
            <v>0</v>
          </cell>
          <cell r="L30">
            <v>41299.9</v>
          </cell>
          <cell r="M30">
            <v>0</v>
          </cell>
          <cell r="N30">
            <v>0</v>
          </cell>
          <cell r="O30">
            <v>14941</v>
          </cell>
          <cell r="P30">
            <v>0</v>
          </cell>
          <cell r="Q30">
            <v>0</v>
          </cell>
          <cell r="R30">
            <v>0</v>
          </cell>
          <cell r="S30">
            <v>0</v>
          </cell>
          <cell r="T30">
            <v>0</v>
          </cell>
          <cell r="U30">
            <v>650149.19999999995</v>
          </cell>
        </row>
        <row r="31">
          <cell r="A31">
            <v>40543</v>
          </cell>
          <cell r="B31">
            <v>0</v>
          </cell>
          <cell r="C31">
            <v>1078545.8999999999</v>
          </cell>
          <cell r="D31">
            <v>0</v>
          </cell>
          <cell r="E31">
            <v>0</v>
          </cell>
          <cell r="F31">
            <v>372155.8</v>
          </cell>
          <cell r="G31">
            <v>0</v>
          </cell>
          <cell r="H31">
            <v>0</v>
          </cell>
          <cell r="I31">
            <v>0</v>
          </cell>
          <cell r="J31">
            <v>0</v>
          </cell>
          <cell r="K31">
            <v>0</v>
          </cell>
          <cell r="L31">
            <v>41299.9</v>
          </cell>
          <cell r="M31">
            <v>0</v>
          </cell>
          <cell r="N31">
            <v>0</v>
          </cell>
          <cell r="O31">
            <v>14941</v>
          </cell>
          <cell r="P31">
            <v>0</v>
          </cell>
          <cell r="Q31">
            <v>0</v>
          </cell>
          <cell r="R31">
            <v>0</v>
          </cell>
          <cell r="S31">
            <v>0</v>
          </cell>
          <cell r="T31">
            <v>0</v>
          </cell>
          <cell r="U31">
            <v>650149.19999999995</v>
          </cell>
        </row>
        <row r="32">
          <cell r="A32">
            <v>40908</v>
          </cell>
          <cell r="B32">
            <v>0</v>
          </cell>
          <cell r="C32">
            <v>1078545.8999999999</v>
          </cell>
          <cell r="D32">
            <v>0</v>
          </cell>
          <cell r="E32">
            <v>0</v>
          </cell>
          <cell r="F32">
            <v>372155.8</v>
          </cell>
          <cell r="G32">
            <v>0</v>
          </cell>
          <cell r="H32">
            <v>0</v>
          </cell>
          <cell r="I32">
            <v>0</v>
          </cell>
          <cell r="J32">
            <v>0</v>
          </cell>
          <cell r="K32">
            <v>0</v>
          </cell>
          <cell r="L32">
            <v>41299.9</v>
          </cell>
          <cell r="M32">
            <v>0</v>
          </cell>
          <cell r="N32">
            <v>0</v>
          </cell>
          <cell r="O32">
            <v>14941</v>
          </cell>
          <cell r="P32">
            <v>0</v>
          </cell>
          <cell r="Q32">
            <v>0</v>
          </cell>
          <cell r="R32">
            <v>0</v>
          </cell>
          <cell r="S32">
            <v>0</v>
          </cell>
          <cell r="T32">
            <v>0</v>
          </cell>
          <cell r="U32">
            <v>650149.19999999995</v>
          </cell>
        </row>
        <row r="33">
          <cell r="A33">
            <v>41274</v>
          </cell>
          <cell r="B33">
            <v>0</v>
          </cell>
          <cell r="C33">
            <v>1078545.8999999999</v>
          </cell>
          <cell r="D33">
            <v>0</v>
          </cell>
          <cell r="E33">
            <v>0</v>
          </cell>
          <cell r="F33">
            <v>372155.8</v>
          </cell>
          <cell r="G33">
            <v>0</v>
          </cell>
          <cell r="H33">
            <v>0</v>
          </cell>
          <cell r="I33">
            <v>0</v>
          </cell>
          <cell r="J33">
            <v>0</v>
          </cell>
          <cell r="K33">
            <v>0</v>
          </cell>
          <cell r="L33">
            <v>41299.9</v>
          </cell>
          <cell r="M33">
            <v>0</v>
          </cell>
          <cell r="N33">
            <v>0</v>
          </cell>
          <cell r="O33">
            <v>14941</v>
          </cell>
          <cell r="P33">
            <v>0</v>
          </cell>
          <cell r="Q33">
            <v>0</v>
          </cell>
          <cell r="R33">
            <v>0</v>
          </cell>
          <cell r="S33">
            <v>0</v>
          </cell>
          <cell r="T33">
            <v>0</v>
          </cell>
          <cell r="U33">
            <v>650149.19999999995</v>
          </cell>
        </row>
        <row r="34">
          <cell r="A34">
            <v>41639</v>
          </cell>
          <cell r="B34">
            <v>0</v>
          </cell>
          <cell r="C34">
            <v>1078545.8999999999</v>
          </cell>
          <cell r="D34">
            <v>0</v>
          </cell>
          <cell r="E34">
            <v>0</v>
          </cell>
          <cell r="F34">
            <v>372155.8</v>
          </cell>
          <cell r="G34">
            <v>0</v>
          </cell>
          <cell r="H34">
            <v>0</v>
          </cell>
          <cell r="I34">
            <v>0</v>
          </cell>
          <cell r="J34">
            <v>0</v>
          </cell>
          <cell r="K34">
            <v>0</v>
          </cell>
          <cell r="L34">
            <v>41299.9</v>
          </cell>
          <cell r="M34">
            <v>0</v>
          </cell>
          <cell r="N34">
            <v>0</v>
          </cell>
          <cell r="O34">
            <v>14941</v>
          </cell>
          <cell r="P34">
            <v>0</v>
          </cell>
          <cell r="Q34">
            <v>0</v>
          </cell>
          <cell r="R34">
            <v>0</v>
          </cell>
          <cell r="S34">
            <v>0</v>
          </cell>
          <cell r="T34">
            <v>0</v>
          </cell>
          <cell r="U34">
            <v>650149.19999999995</v>
          </cell>
        </row>
        <row r="35">
          <cell r="A35">
            <v>42004</v>
          </cell>
          <cell r="B35">
            <v>0</v>
          </cell>
          <cell r="C35">
            <v>1078545.8999999999</v>
          </cell>
          <cell r="D35">
            <v>0</v>
          </cell>
          <cell r="E35">
            <v>0</v>
          </cell>
          <cell r="F35">
            <v>372155.8</v>
          </cell>
          <cell r="G35">
            <v>0</v>
          </cell>
          <cell r="H35">
            <v>0</v>
          </cell>
          <cell r="I35">
            <v>0</v>
          </cell>
          <cell r="J35">
            <v>0</v>
          </cell>
          <cell r="K35">
            <v>0</v>
          </cell>
          <cell r="L35">
            <v>41299.9</v>
          </cell>
          <cell r="M35">
            <v>0</v>
          </cell>
          <cell r="N35">
            <v>0</v>
          </cell>
          <cell r="O35">
            <v>14941</v>
          </cell>
          <cell r="P35">
            <v>0</v>
          </cell>
          <cell r="Q35">
            <v>0</v>
          </cell>
          <cell r="R35">
            <v>0</v>
          </cell>
          <cell r="S35">
            <v>0</v>
          </cell>
          <cell r="T35">
            <v>0</v>
          </cell>
          <cell r="U35">
            <v>650149.19999999995</v>
          </cell>
        </row>
        <row r="36">
          <cell r="A36">
            <v>42369</v>
          </cell>
          <cell r="B36">
            <v>0</v>
          </cell>
          <cell r="C36">
            <v>1078545.8999999999</v>
          </cell>
          <cell r="D36">
            <v>0</v>
          </cell>
          <cell r="E36">
            <v>0</v>
          </cell>
          <cell r="F36">
            <v>372155.8</v>
          </cell>
          <cell r="G36">
            <v>0</v>
          </cell>
          <cell r="H36">
            <v>0</v>
          </cell>
          <cell r="I36">
            <v>0</v>
          </cell>
          <cell r="J36">
            <v>0</v>
          </cell>
          <cell r="K36">
            <v>0</v>
          </cell>
          <cell r="L36">
            <v>41299.9</v>
          </cell>
          <cell r="M36">
            <v>0</v>
          </cell>
          <cell r="N36">
            <v>0</v>
          </cell>
          <cell r="O36">
            <v>14941</v>
          </cell>
          <cell r="P36">
            <v>0</v>
          </cell>
          <cell r="Q36">
            <v>0</v>
          </cell>
          <cell r="R36">
            <v>0</v>
          </cell>
          <cell r="S36">
            <v>0</v>
          </cell>
          <cell r="T36">
            <v>0</v>
          </cell>
          <cell r="U36">
            <v>650149.19999999995</v>
          </cell>
        </row>
        <row r="37">
          <cell r="A37">
            <v>42735</v>
          </cell>
          <cell r="B37">
            <v>0</v>
          </cell>
          <cell r="C37">
            <v>1078545.8999999999</v>
          </cell>
          <cell r="D37">
            <v>0</v>
          </cell>
          <cell r="E37">
            <v>0</v>
          </cell>
          <cell r="F37">
            <v>372155.8</v>
          </cell>
          <cell r="G37">
            <v>0</v>
          </cell>
          <cell r="H37">
            <v>0</v>
          </cell>
          <cell r="I37">
            <v>0</v>
          </cell>
          <cell r="J37">
            <v>0</v>
          </cell>
          <cell r="K37">
            <v>0</v>
          </cell>
          <cell r="L37">
            <v>41299.9</v>
          </cell>
          <cell r="M37">
            <v>0</v>
          </cell>
          <cell r="N37">
            <v>0</v>
          </cell>
          <cell r="O37">
            <v>14941</v>
          </cell>
          <cell r="P37">
            <v>0</v>
          </cell>
          <cell r="Q37">
            <v>0</v>
          </cell>
          <cell r="R37">
            <v>0</v>
          </cell>
          <cell r="S37">
            <v>0</v>
          </cell>
          <cell r="T37">
            <v>0</v>
          </cell>
          <cell r="U37">
            <v>650149.19999999995</v>
          </cell>
        </row>
        <row r="38">
          <cell r="A38">
            <v>43100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42">
          <cell r="A42">
            <v>37986</v>
          </cell>
          <cell r="B42">
            <v>0</v>
          </cell>
          <cell r="C42">
            <v>0</v>
          </cell>
        </row>
        <row r="43">
          <cell r="A43">
            <v>38352</v>
          </cell>
          <cell r="B43">
            <v>0</v>
          </cell>
          <cell r="C43">
            <v>0</v>
          </cell>
          <cell r="F43">
            <v>0</v>
          </cell>
        </row>
        <row r="44">
          <cell r="A44">
            <v>38717</v>
          </cell>
          <cell r="B44">
            <v>0</v>
          </cell>
          <cell r="C44">
            <v>0</v>
          </cell>
          <cell r="F44">
            <v>0</v>
          </cell>
          <cell r="I44">
            <v>0</v>
          </cell>
          <cell r="L44">
            <v>0</v>
          </cell>
          <cell r="O44">
            <v>0</v>
          </cell>
          <cell r="R44">
            <v>0</v>
          </cell>
          <cell r="U44">
            <v>0</v>
          </cell>
        </row>
        <row r="45">
          <cell r="A45">
            <v>39082</v>
          </cell>
          <cell r="B45">
            <v>0</v>
          </cell>
          <cell r="C45">
            <v>0</v>
          </cell>
          <cell r="F45">
            <v>0</v>
          </cell>
          <cell r="I45">
            <v>0</v>
          </cell>
          <cell r="L45">
            <v>0</v>
          </cell>
          <cell r="O45">
            <v>0</v>
          </cell>
          <cell r="R45">
            <v>0</v>
          </cell>
          <cell r="U45">
            <v>0</v>
          </cell>
        </row>
        <row r="46">
          <cell r="A46">
            <v>39447</v>
          </cell>
          <cell r="B46">
            <v>0</v>
          </cell>
          <cell r="C46">
            <v>10246186.050000001</v>
          </cell>
          <cell r="F46">
            <v>3535480.1</v>
          </cell>
          <cell r="I46">
            <v>0</v>
          </cell>
          <cell r="L46">
            <v>392349.05</v>
          </cell>
          <cell r="O46">
            <v>141939.5</v>
          </cell>
          <cell r="R46">
            <v>0</v>
          </cell>
          <cell r="U46">
            <v>6176417.4000000004</v>
          </cell>
        </row>
        <row r="47">
          <cell r="A47">
            <v>39813</v>
          </cell>
          <cell r="B47">
            <v>0</v>
          </cell>
          <cell r="C47">
            <v>9167640.1500000004</v>
          </cell>
          <cell r="F47">
            <v>3163324.3000000003</v>
          </cell>
          <cell r="I47">
            <v>0</v>
          </cell>
          <cell r="L47">
            <v>351049.14999999997</v>
          </cell>
          <cell r="O47">
            <v>126998.5</v>
          </cell>
          <cell r="R47">
            <v>0</v>
          </cell>
          <cell r="U47">
            <v>5526268.2000000002</v>
          </cell>
        </row>
        <row r="48">
          <cell r="A48">
            <v>40178</v>
          </cell>
          <cell r="B48">
            <v>0</v>
          </cell>
          <cell r="C48">
            <v>8089094.25</v>
          </cell>
          <cell r="F48">
            <v>2791168.5000000005</v>
          </cell>
          <cell r="I48">
            <v>0</v>
          </cell>
          <cell r="L48">
            <v>309749.24999999994</v>
          </cell>
          <cell r="O48">
            <v>112057.5</v>
          </cell>
          <cell r="R48">
            <v>0</v>
          </cell>
          <cell r="U48">
            <v>4876119</v>
          </cell>
        </row>
        <row r="49">
          <cell r="A49">
            <v>40543</v>
          </cell>
          <cell r="B49">
            <v>0</v>
          </cell>
          <cell r="C49">
            <v>7010548.3500000006</v>
          </cell>
          <cell r="F49">
            <v>2419012.7000000007</v>
          </cell>
          <cell r="I49">
            <v>0</v>
          </cell>
          <cell r="L49">
            <v>268449.34999999992</v>
          </cell>
          <cell r="O49">
            <v>97116.5</v>
          </cell>
          <cell r="R49">
            <v>0</v>
          </cell>
          <cell r="U49">
            <v>4225969.8</v>
          </cell>
        </row>
        <row r="50">
          <cell r="A50">
            <v>40908</v>
          </cell>
          <cell r="B50">
            <v>0</v>
          </cell>
          <cell r="C50">
            <v>5932002.4500000002</v>
          </cell>
          <cell r="F50">
            <v>2046856.9000000006</v>
          </cell>
          <cell r="I50">
            <v>0</v>
          </cell>
          <cell r="L50">
            <v>227149.44999999992</v>
          </cell>
          <cell r="O50">
            <v>82175.5</v>
          </cell>
          <cell r="R50">
            <v>0</v>
          </cell>
          <cell r="U50">
            <v>3575820.5999999996</v>
          </cell>
        </row>
        <row r="51">
          <cell r="A51">
            <v>41274</v>
          </cell>
          <cell r="B51">
            <v>0</v>
          </cell>
          <cell r="C51">
            <v>4853456.55</v>
          </cell>
          <cell r="F51">
            <v>1674701.1000000006</v>
          </cell>
          <cell r="I51">
            <v>0</v>
          </cell>
          <cell r="L51">
            <v>185849.54999999993</v>
          </cell>
          <cell r="O51">
            <v>67234.5</v>
          </cell>
          <cell r="R51">
            <v>0</v>
          </cell>
          <cell r="U51">
            <v>2925671.3999999994</v>
          </cell>
        </row>
        <row r="52">
          <cell r="A52">
            <v>41639</v>
          </cell>
          <cell r="B52">
            <v>0</v>
          </cell>
          <cell r="C52">
            <v>3774910.6499999994</v>
          </cell>
          <cell r="F52">
            <v>1302545.3000000005</v>
          </cell>
          <cell r="I52">
            <v>0</v>
          </cell>
          <cell r="L52">
            <v>144549.64999999994</v>
          </cell>
          <cell r="O52">
            <v>52293.5</v>
          </cell>
          <cell r="R52">
            <v>0</v>
          </cell>
          <cell r="U52">
            <v>2275522.1999999993</v>
          </cell>
        </row>
        <row r="53">
          <cell r="A53">
            <v>42004</v>
          </cell>
          <cell r="B53">
            <v>0</v>
          </cell>
          <cell r="C53">
            <v>2696364.75</v>
          </cell>
          <cell r="F53">
            <v>930389.50000000047</v>
          </cell>
          <cell r="I53">
            <v>0</v>
          </cell>
          <cell r="L53">
            <v>103249.74999999994</v>
          </cell>
          <cell r="O53">
            <v>37352.5</v>
          </cell>
          <cell r="R53">
            <v>0</v>
          </cell>
          <cell r="U53">
            <v>1625372.9999999993</v>
          </cell>
        </row>
        <row r="54">
          <cell r="A54">
            <v>42369</v>
          </cell>
          <cell r="B54">
            <v>0</v>
          </cell>
          <cell r="C54">
            <v>1617818.8499999996</v>
          </cell>
          <cell r="F54">
            <v>558233.70000000042</v>
          </cell>
          <cell r="I54">
            <v>0</v>
          </cell>
          <cell r="L54">
            <v>61949.84999999994</v>
          </cell>
          <cell r="O54">
            <v>22411.5</v>
          </cell>
          <cell r="R54">
            <v>0</v>
          </cell>
          <cell r="U54">
            <v>975223.79999999935</v>
          </cell>
        </row>
        <row r="55">
          <cell r="A55">
            <v>42735</v>
          </cell>
          <cell r="B55">
            <v>0</v>
          </cell>
          <cell r="C55">
            <v>539272.94999999972</v>
          </cell>
          <cell r="F55">
            <v>186077.90000000043</v>
          </cell>
          <cell r="I55">
            <v>0</v>
          </cell>
          <cell r="L55">
            <v>20649.949999999939</v>
          </cell>
          <cell r="O55">
            <v>7470.5</v>
          </cell>
          <cell r="R55">
            <v>0</v>
          </cell>
          <cell r="U55">
            <v>325074.59999999939</v>
          </cell>
        </row>
        <row r="56">
          <cell r="A56">
            <v>43100</v>
          </cell>
          <cell r="B56">
            <v>0</v>
          </cell>
          <cell r="C56">
            <v>0</v>
          </cell>
          <cell r="F56">
            <v>0</v>
          </cell>
          <cell r="I56">
            <v>0</v>
          </cell>
          <cell r="L56">
            <v>0</v>
          </cell>
          <cell r="O56">
            <v>0</v>
          </cell>
          <cell r="R56">
            <v>0</v>
          </cell>
          <cell r="U56">
            <v>0</v>
          </cell>
        </row>
      </sheetData>
      <sheetData sheetId="19"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39813</v>
          </cell>
          <cell r="B29">
            <v>0</v>
          </cell>
          <cell r="C29">
            <v>913727.2</v>
          </cell>
          <cell r="D29">
            <v>0</v>
          </cell>
          <cell r="E29">
            <v>0</v>
          </cell>
          <cell r="F29">
            <v>304540</v>
          </cell>
          <cell r="G29">
            <v>0</v>
          </cell>
          <cell r="H29">
            <v>0</v>
          </cell>
          <cell r="I29">
            <v>0</v>
          </cell>
          <cell r="J29">
            <v>0</v>
          </cell>
          <cell r="K29">
            <v>0</v>
          </cell>
          <cell r="L29">
            <v>73606.8</v>
          </cell>
          <cell r="M29">
            <v>0</v>
          </cell>
          <cell r="N29">
            <v>0</v>
          </cell>
          <cell r="O29">
            <v>27164.6</v>
          </cell>
          <cell r="P29">
            <v>0</v>
          </cell>
          <cell r="Q29">
            <v>0</v>
          </cell>
          <cell r="R29">
            <v>0</v>
          </cell>
          <cell r="S29">
            <v>0</v>
          </cell>
          <cell r="T29">
            <v>0</v>
          </cell>
          <cell r="U29">
            <v>508415.8</v>
          </cell>
        </row>
        <row r="30">
          <cell r="A30">
            <v>40178</v>
          </cell>
          <cell r="B30">
            <v>0</v>
          </cell>
          <cell r="C30">
            <v>913727.2</v>
          </cell>
          <cell r="D30">
            <v>0</v>
          </cell>
          <cell r="E30">
            <v>0</v>
          </cell>
          <cell r="F30">
            <v>304540</v>
          </cell>
          <cell r="G30">
            <v>0</v>
          </cell>
          <cell r="H30">
            <v>0</v>
          </cell>
          <cell r="I30">
            <v>0</v>
          </cell>
          <cell r="J30">
            <v>0</v>
          </cell>
          <cell r="K30">
            <v>0</v>
          </cell>
          <cell r="L30">
            <v>73606.8</v>
          </cell>
          <cell r="M30">
            <v>0</v>
          </cell>
          <cell r="N30">
            <v>0</v>
          </cell>
          <cell r="O30">
            <v>27164.6</v>
          </cell>
          <cell r="P30">
            <v>0</v>
          </cell>
          <cell r="Q30">
            <v>0</v>
          </cell>
          <cell r="R30">
            <v>0</v>
          </cell>
          <cell r="S30">
            <v>0</v>
          </cell>
          <cell r="T30">
            <v>0</v>
          </cell>
          <cell r="U30">
            <v>508415.8</v>
          </cell>
        </row>
        <row r="31">
          <cell r="A31">
            <v>40543</v>
          </cell>
          <cell r="B31">
            <v>0</v>
          </cell>
          <cell r="C31">
            <v>913727.2</v>
          </cell>
          <cell r="D31">
            <v>0</v>
          </cell>
          <cell r="E31">
            <v>0</v>
          </cell>
          <cell r="F31">
            <v>304540</v>
          </cell>
          <cell r="G31">
            <v>0</v>
          </cell>
          <cell r="H31">
            <v>0</v>
          </cell>
          <cell r="I31">
            <v>0</v>
          </cell>
          <cell r="J31">
            <v>0</v>
          </cell>
          <cell r="K31">
            <v>0</v>
          </cell>
          <cell r="L31">
            <v>73606.8</v>
          </cell>
          <cell r="M31">
            <v>0</v>
          </cell>
          <cell r="N31">
            <v>0</v>
          </cell>
          <cell r="O31">
            <v>27164.6</v>
          </cell>
          <cell r="P31">
            <v>0</v>
          </cell>
          <cell r="Q31">
            <v>0</v>
          </cell>
          <cell r="R31">
            <v>0</v>
          </cell>
          <cell r="S31">
            <v>0</v>
          </cell>
          <cell r="T31">
            <v>0</v>
          </cell>
          <cell r="U31">
            <v>508415.8</v>
          </cell>
        </row>
        <row r="32">
          <cell r="A32">
            <v>40908</v>
          </cell>
          <cell r="B32">
            <v>0</v>
          </cell>
          <cell r="C32">
            <v>913727.2</v>
          </cell>
          <cell r="D32">
            <v>0</v>
          </cell>
          <cell r="E32">
            <v>0</v>
          </cell>
          <cell r="F32">
            <v>304540</v>
          </cell>
          <cell r="G32">
            <v>0</v>
          </cell>
          <cell r="H32">
            <v>0</v>
          </cell>
          <cell r="I32">
            <v>0</v>
          </cell>
          <cell r="J32">
            <v>0</v>
          </cell>
          <cell r="K32">
            <v>0</v>
          </cell>
          <cell r="L32">
            <v>73606.8</v>
          </cell>
          <cell r="M32">
            <v>0</v>
          </cell>
          <cell r="N32">
            <v>0</v>
          </cell>
          <cell r="O32">
            <v>27164.6</v>
          </cell>
          <cell r="P32">
            <v>0</v>
          </cell>
          <cell r="Q32">
            <v>0</v>
          </cell>
          <cell r="R32">
            <v>0</v>
          </cell>
          <cell r="S32">
            <v>0</v>
          </cell>
          <cell r="T32">
            <v>0</v>
          </cell>
          <cell r="U32">
            <v>508415.8</v>
          </cell>
        </row>
        <row r="33">
          <cell r="A33">
            <v>41274</v>
          </cell>
          <cell r="B33">
            <v>0</v>
          </cell>
          <cell r="C33">
            <v>913727.2</v>
          </cell>
          <cell r="D33">
            <v>0</v>
          </cell>
          <cell r="E33">
            <v>0</v>
          </cell>
          <cell r="F33">
            <v>304540</v>
          </cell>
          <cell r="G33">
            <v>0</v>
          </cell>
          <cell r="H33">
            <v>0</v>
          </cell>
          <cell r="I33">
            <v>0</v>
          </cell>
          <cell r="J33">
            <v>0</v>
          </cell>
          <cell r="K33">
            <v>0</v>
          </cell>
          <cell r="L33">
            <v>73606.8</v>
          </cell>
          <cell r="M33">
            <v>0</v>
          </cell>
          <cell r="N33">
            <v>0</v>
          </cell>
          <cell r="O33">
            <v>27164.6</v>
          </cell>
          <cell r="P33">
            <v>0</v>
          </cell>
          <cell r="Q33">
            <v>0</v>
          </cell>
          <cell r="R33">
            <v>0</v>
          </cell>
          <cell r="S33">
            <v>0</v>
          </cell>
          <cell r="T33">
            <v>0</v>
          </cell>
          <cell r="U33">
            <v>508415.8</v>
          </cell>
        </row>
        <row r="34">
          <cell r="A34">
            <v>41639</v>
          </cell>
          <cell r="B34">
            <v>0</v>
          </cell>
          <cell r="C34">
            <v>913727.2</v>
          </cell>
          <cell r="D34">
            <v>0</v>
          </cell>
          <cell r="E34">
            <v>0</v>
          </cell>
          <cell r="F34">
            <v>304540</v>
          </cell>
          <cell r="G34">
            <v>0</v>
          </cell>
          <cell r="H34">
            <v>0</v>
          </cell>
          <cell r="I34">
            <v>0</v>
          </cell>
          <cell r="J34">
            <v>0</v>
          </cell>
          <cell r="K34">
            <v>0</v>
          </cell>
          <cell r="L34">
            <v>73606.8</v>
          </cell>
          <cell r="M34">
            <v>0</v>
          </cell>
          <cell r="N34">
            <v>0</v>
          </cell>
          <cell r="O34">
            <v>27164.6</v>
          </cell>
          <cell r="P34">
            <v>0</v>
          </cell>
          <cell r="Q34">
            <v>0</v>
          </cell>
          <cell r="R34">
            <v>0</v>
          </cell>
          <cell r="S34">
            <v>0</v>
          </cell>
          <cell r="T34">
            <v>0</v>
          </cell>
          <cell r="U34">
            <v>508415.8</v>
          </cell>
        </row>
        <row r="35">
          <cell r="A35">
            <v>42004</v>
          </cell>
          <cell r="B35">
            <v>0</v>
          </cell>
          <cell r="C35">
            <v>913727.2</v>
          </cell>
          <cell r="D35">
            <v>0</v>
          </cell>
          <cell r="E35">
            <v>0</v>
          </cell>
          <cell r="F35">
            <v>304540</v>
          </cell>
          <cell r="G35">
            <v>0</v>
          </cell>
          <cell r="H35">
            <v>0</v>
          </cell>
          <cell r="I35">
            <v>0</v>
          </cell>
          <cell r="J35">
            <v>0</v>
          </cell>
          <cell r="K35">
            <v>0</v>
          </cell>
          <cell r="L35">
            <v>73606.8</v>
          </cell>
          <cell r="M35">
            <v>0</v>
          </cell>
          <cell r="N35">
            <v>0</v>
          </cell>
          <cell r="O35">
            <v>27164.6</v>
          </cell>
          <cell r="P35">
            <v>0</v>
          </cell>
          <cell r="Q35">
            <v>0</v>
          </cell>
          <cell r="R35">
            <v>0</v>
          </cell>
          <cell r="S35">
            <v>0</v>
          </cell>
          <cell r="T35">
            <v>0</v>
          </cell>
          <cell r="U35">
            <v>508415.8</v>
          </cell>
        </row>
        <row r="36">
          <cell r="A36">
            <v>42369</v>
          </cell>
          <cell r="B36">
            <v>0</v>
          </cell>
          <cell r="C36">
            <v>913727.2</v>
          </cell>
          <cell r="D36">
            <v>0</v>
          </cell>
          <cell r="E36">
            <v>0</v>
          </cell>
          <cell r="F36">
            <v>304540</v>
          </cell>
          <cell r="G36">
            <v>0</v>
          </cell>
          <cell r="H36">
            <v>0</v>
          </cell>
          <cell r="I36">
            <v>0</v>
          </cell>
          <cell r="J36">
            <v>0</v>
          </cell>
          <cell r="K36">
            <v>0</v>
          </cell>
          <cell r="L36">
            <v>73606.8</v>
          </cell>
          <cell r="M36">
            <v>0</v>
          </cell>
          <cell r="N36">
            <v>0</v>
          </cell>
          <cell r="O36">
            <v>27164.6</v>
          </cell>
          <cell r="P36">
            <v>0</v>
          </cell>
          <cell r="Q36">
            <v>0</v>
          </cell>
          <cell r="R36">
            <v>0</v>
          </cell>
          <cell r="S36">
            <v>0</v>
          </cell>
          <cell r="T36">
            <v>0</v>
          </cell>
          <cell r="U36">
            <v>508415.8</v>
          </cell>
        </row>
        <row r="37">
          <cell r="A37">
            <v>42735</v>
          </cell>
          <cell r="B37">
            <v>0</v>
          </cell>
          <cell r="C37">
            <v>913727.2</v>
          </cell>
          <cell r="D37">
            <v>0</v>
          </cell>
          <cell r="E37">
            <v>0</v>
          </cell>
          <cell r="F37">
            <v>304540</v>
          </cell>
          <cell r="G37">
            <v>0</v>
          </cell>
          <cell r="H37">
            <v>0</v>
          </cell>
          <cell r="I37">
            <v>0</v>
          </cell>
          <cell r="J37">
            <v>0</v>
          </cell>
          <cell r="K37">
            <v>0</v>
          </cell>
          <cell r="L37">
            <v>73606.8</v>
          </cell>
          <cell r="M37">
            <v>0</v>
          </cell>
          <cell r="N37">
            <v>0</v>
          </cell>
          <cell r="O37">
            <v>27164.6</v>
          </cell>
          <cell r="P37">
            <v>0</v>
          </cell>
          <cell r="Q37">
            <v>0</v>
          </cell>
          <cell r="R37">
            <v>0</v>
          </cell>
          <cell r="S37">
            <v>0</v>
          </cell>
          <cell r="T37">
            <v>0</v>
          </cell>
          <cell r="U37">
            <v>508415.8</v>
          </cell>
        </row>
        <row r="38">
          <cell r="A38">
            <v>43100</v>
          </cell>
          <cell r="B38">
            <v>0</v>
          </cell>
          <cell r="C38">
            <v>913727.2</v>
          </cell>
          <cell r="D38">
            <v>0</v>
          </cell>
          <cell r="E38">
            <v>0</v>
          </cell>
          <cell r="F38">
            <v>304540</v>
          </cell>
          <cell r="G38">
            <v>0</v>
          </cell>
          <cell r="H38">
            <v>0</v>
          </cell>
          <cell r="I38">
            <v>0</v>
          </cell>
          <cell r="J38">
            <v>0</v>
          </cell>
          <cell r="K38">
            <v>0</v>
          </cell>
          <cell r="L38">
            <v>73606.8</v>
          </cell>
          <cell r="M38">
            <v>0</v>
          </cell>
          <cell r="N38">
            <v>0</v>
          </cell>
          <cell r="O38">
            <v>27164.6</v>
          </cell>
          <cell r="P38">
            <v>0</v>
          </cell>
          <cell r="Q38">
            <v>0</v>
          </cell>
          <cell r="R38">
            <v>0</v>
          </cell>
          <cell r="S38">
            <v>0</v>
          </cell>
          <cell r="T38">
            <v>0</v>
          </cell>
          <cell r="U38">
            <v>508415.8</v>
          </cell>
        </row>
        <row r="39">
          <cell r="A39">
            <v>43465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39447</v>
          </cell>
          <cell r="B47">
            <v>0</v>
          </cell>
          <cell r="C47">
            <v>0</v>
          </cell>
          <cell r="F47">
            <v>0</v>
          </cell>
          <cell r="I47">
            <v>0</v>
          </cell>
          <cell r="L47">
            <v>0</v>
          </cell>
          <cell r="O47">
            <v>0</v>
          </cell>
          <cell r="R47">
            <v>0</v>
          </cell>
          <cell r="U47">
            <v>0</v>
          </cell>
        </row>
        <row r="48">
          <cell r="A48">
            <v>39813</v>
          </cell>
          <cell r="B48">
            <v>0</v>
          </cell>
          <cell r="C48">
            <v>8680408.4000000004</v>
          </cell>
          <cell r="F48">
            <v>2893130</v>
          </cell>
          <cell r="I48">
            <v>0</v>
          </cell>
          <cell r="L48">
            <v>699264.6</v>
          </cell>
          <cell r="O48">
            <v>258063.7</v>
          </cell>
          <cell r="R48">
            <v>0</v>
          </cell>
          <cell r="U48">
            <v>4829950.0999999996</v>
          </cell>
        </row>
        <row r="49">
          <cell r="A49">
            <v>40178</v>
          </cell>
          <cell r="B49">
            <v>0</v>
          </cell>
          <cell r="C49">
            <v>7766681.1999999993</v>
          </cell>
          <cell r="F49">
            <v>2588590</v>
          </cell>
          <cell r="I49">
            <v>0</v>
          </cell>
          <cell r="L49">
            <v>625657.79999999993</v>
          </cell>
          <cell r="O49">
            <v>230899.1</v>
          </cell>
          <cell r="R49">
            <v>0</v>
          </cell>
          <cell r="U49">
            <v>4321534.3</v>
          </cell>
        </row>
        <row r="50">
          <cell r="A50">
            <v>40543</v>
          </cell>
          <cell r="B50">
            <v>0</v>
          </cell>
          <cell r="C50">
            <v>6852954</v>
          </cell>
          <cell r="F50">
            <v>2284050</v>
          </cell>
          <cell r="I50">
            <v>0</v>
          </cell>
          <cell r="L50">
            <v>552050.99999999988</v>
          </cell>
          <cell r="O50">
            <v>203734.5</v>
          </cell>
          <cell r="R50">
            <v>0</v>
          </cell>
          <cell r="U50">
            <v>3813118.5</v>
          </cell>
        </row>
        <row r="51">
          <cell r="A51">
            <v>40908</v>
          </cell>
          <cell r="B51">
            <v>0</v>
          </cell>
          <cell r="C51">
            <v>5939226.7999999998</v>
          </cell>
          <cell r="F51">
            <v>1979510</v>
          </cell>
          <cell r="I51">
            <v>0</v>
          </cell>
          <cell r="L51">
            <v>478444.1999999999</v>
          </cell>
          <cell r="O51">
            <v>176569.9</v>
          </cell>
          <cell r="R51">
            <v>0</v>
          </cell>
          <cell r="U51">
            <v>3304702.7</v>
          </cell>
        </row>
        <row r="52">
          <cell r="A52">
            <v>41274</v>
          </cell>
          <cell r="B52">
            <v>0</v>
          </cell>
          <cell r="C52">
            <v>5025499.5999999996</v>
          </cell>
          <cell r="F52">
            <v>1674970</v>
          </cell>
          <cell r="I52">
            <v>0</v>
          </cell>
          <cell r="L52">
            <v>404837.39999999991</v>
          </cell>
          <cell r="O52">
            <v>149405.29999999999</v>
          </cell>
          <cell r="R52">
            <v>0</v>
          </cell>
          <cell r="U52">
            <v>2796286.9000000004</v>
          </cell>
        </row>
        <row r="53">
          <cell r="A53">
            <v>41639</v>
          </cell>
          <cell r="B53">
            <v>0</v>
          </cell>
          <cell r="C53">
            <v>4111772.4000000004</v>
          </cell>
          <cell r="F53">
            <v>1370430</v>
          </cell>
          <cell r="I53">
            <v>0</v>
          </cell>
          <cell r="L53">
            <v>331230.59999999992</v>
          </cell>
          <cell r="O53">
            <v>122240.69999999998</v>
          </cell>
          <cell r="R53">
            <v>0</v>
          </cell>
          <cell r="U53">
            <v>2287871.1000000006</v>
          </cell>
        </row>
        <row r="54">
          <cell r="A54">
            <v>42004</v>
          </cell>
          <cell r="B54">
            <v>0</v>
          </cell>
          <cell r="C54">
            <v>3198045.2</v>
          </cell>
          <cell r="F54">
            <v>1065890</v>
          </cell>
          <cell r="I54">
            <v>0</v>
          </cell>
          <cell r="L54">
            <v>257623.79999999993</v>
          </cell>
          <cell r="O54">
            <v>95076.099999999977</v>
          </cell>
          <cell r="R54">
            <v>0</v>
          </cell>
          <cell r="U54">
            <v>1779455.3000000005</v>
          </cell>
        </row>
        <row r="55">
          <cell r="A55">
            <v>42369</v>
          </cell>
          <cell r="B55">
            <v>0</v>
          </cell>
          <cell r="C55">
            <v>2284318.0000000005</v>
          </cell>
          <cell r="F55">
            <v>761350</v>
          </cell>
          <cell r="I55">
            <v>0</v>
          </cell>
          <cell r="L55">
            <v>184016.99999999994</v>
          </cell>
          <cell r="O55">
            <v>67911.499999999971</v>
          </cell>
          <cell r="R55">
            <v>0</v>
          </cell>
          <cell r="U55">
            <v>1271039.5000000005</v>
          </cell>
        </row>
        <row r="56">
          <cell r="A56">
            <v>42735</v>
          </cell>
          <cell r="B56">
            <v>0</v>
          </cell>
          <cell r="C56">
            <v>1370590.8000000003</v>
          </cell>
          <cell r="F56">
            <v>456810</v>
          </cell>
          <cell r="I56">
            <v>0</v>
          </cell>
          <cell r="L56">
            <v>110410.19999999994</v>
          </cell>
          <cell r="O56">
            <v>40746.899999999972</v>
          </cell>
          <cell r="R56">
            <v>0</v>
          </cell>
          <cell r="U56">
            <v>762623.70000000042</v>
          </cell>
        </row>
        <row r="57">
          <cell r="A57">
            <v>43100</v>
          </cell>
          <cell r="B57">
            <v>0</v>
          </cell>
          <cell r="C57">
            <v>456863.60000000033</v>
          </cell>
          <cell r="F57">
            <v>152270</v>
          </cell>
          <cell r="I57">
            <v>0</v>
          </cell>
          <cell r="L57">
            <v>36803.399999999936</v>
          </cell>
          <cell r="O57">
            <v>13582.299999999974</v>
          </cell>
          <cell r="R57">
            <v>0</v>
          </cell>
          <cell r="U57">
            <v>254207.90000000043</v>
          </cell>
        </row>
        <row r="58">
          <cell r="A58">
            <v>43465</v>
          </cell>
          <cell r="B58">
            <v>0</v>
          </cell>
          <cell r="C58">
            <v>0</v>
          </cell>
          <cell r="F58">
            <v>0</v>
          </cell>
          <cell r="I58">
            <v>0</v>
          </cell>
          <cell r="L58">
            <v>0</v>
          </cell>
          <cell r="O58">
            <v>0</v>
          </cell>
          <cell r="R58">
            <v>0</v>
          </cell>
          <cell r="U58">
            <v>0</v>
          </cell>
        </row>
      </sheetData>
      <sheetData sheetId="20"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39813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40178</v>
          </cell>
          <cell r="B29">
            <v>0</v>
          </cell>
          <cell r="C29">
            <v>292197</v>
          </cell>
          <cell r="D29">
            <v>0</v>
          </cell>
          <cell r="E29">
            <v>0</v>
          </cell>
          <cell r="F29">
            <v>279959.8</v>
          </cell>
          <cell r="G29">
            <v>0</v>
          </cell>
          <cell r="H29">
            <v>0</v>
          </cell>
          <cell r="I29">
            <v>0</v>
          </cell>
          <cell r="J29">
            <v>0</v>
          </cell>
          <cell r="K29">
            <v>0</v>
          </cell>
          <cell r="L29">
            <v>0</v>
          </cell>
          <cell r="M29">
            <v>0</v>
          </cell>
          <cell r="N29">
            <v>0</v>
          </cell>
          <cell r="O29">
            <v>12237.2</v>
          </cell>
          <cell r="P29">
            <v>0</v>
          </cell>
          <cell r="Q29">
            <v>0</v>
          </cell>
          <cell r="R29">
            <v>0</v>
          </cell>
          <cell r="S29">
            <v>0</v>
          </cell>
          <cell r="T29">
            <v>0</v>
          </cell>
          <cell r="U29">
            <v>0</v>
          </cell>
        </row>
        <row r="30">
          <cell r="A30">
            <v>40543</v>
          </cell>
          <cell r="B30">
            <v>0</v>
          </cell>
          <cell r="C30">
            <v>292197</v>
          </cell>
          <cell r="D30">
            <v>0</v>
          </cell>
          <cell r="E30">
            <v>0</v>
          </cell>
          <cell r="F30">
            <v>279959.8</v>
          </cell>
          <cell r="G30">
            <v>0</v>
          </cell>
          <cell r="H30">
            <v>0</v>
          </cell>
          <cell r="I30">
            <v>0</v>
          </cell>
          <cell r="J30">
            <v>0</v>
          </cell>
          <cell r="K30">
            <v>0</v>
          </cell>
          <cell r="L30">
            <v>0</v>
          </cell>
          <cell r="M30">
            <v>0</v>
          </cell>
          <cell r="N30">
            <v>0</v>
          </cell>
          <cell r="O30">
            <v>12237.2</v>
          </cell>
          <cell r="P30">
            <v>0</v>
          </cell>
          <cell r="Q30">
            <v>0</v>
          </cell>
          <cell r="R30">
            <v>0</v>
          </cell>
          <cell r="S30">
            <v>0</v>
          </cell>
          <cell r="T30">
            <v>0</v>
          </cell>
          <cell r="U30">
            <v>0</v>
          </cell>
        </row>
        <row r="31">
          <cell r="A31">
            <v>40908</v>
          </cell>
          <cell r="B31">
            <v>0</v>
          </cell>
          <cell r="C31">
            <v>292197</v>
          </cell>
          <cell r="D31">
            <v>0</v>
          </cell>
          <cell r="E31">
            <v>0</v>
          </cell>
          <cell r="F31">
            <v>279959.8</v>
          </cell>
          <cell r="G31">
            <v>0</v>
          </cell>
          <cell r="H31">
            <v>0</v>
          </cell>
          <cell r="I31">
            <v>0</v>
          </cell>
          <cell r="J31">
            <v>0</v>
          </cell>
          <cell r="K31">
            <v>0</v>
          </cell>
          <cell r="L31">
            <v>0</v>
          </cell>
          <cell r="M31">
            <v>0</v>
          </cell>
          <cell r="N31">
            <v>0</v>
          </cell>
          <cell r="O31">
            <v>12237.2</v>
          </cell>
          <cell r="P31">
            <v>0</v>
          </cell>
          <cell r="Q31">
            <v>0</v>
          </cell>
          <cell r="R31">
            <v>0</v>
          </cell>
          <cell r="S31">
            <v>0</v>
          </cell>
          <cell r="T31">
            <v>0</v>
          </cell>
          <cell r="U31">
            <v>0</v>
          </cell>
        </row>
        <row r="32">
          <cell r="A32">
            <v>41274</v>
          </cell>
          <cell r="B32">
            <v>0</v>
          </cell>
          <cell r="C32">
            <v>292197</v>
          </cell>
          <cell r="D32">
            <v>0</v>
          </cell>
          <cell r="E32">
            <v>0</v>
          </cell>
          <cell r="F32">
            <v>279959.8</v>
          </cell>
          <cell r="G32">
            <v>0</v>
          </cell>
          <cell r="H32">
            <v>0</v>
          </cell>
          <cell r="I32">
            <v>0</v>
          </cell>
          <cell r="J32">
            <v>0</v>
          </cell>
          <cell r="K32">
            <v>0</v>
          </cell>
          <cell r="L32">
            <v>0</v>
          </cell>
          <cell r="M32">
            <v>0</v>
          </cell>
          <cell r="N32">
            <v>0</v>
          </cell>
          <cell r="O32">
            <v>12237.2</v>
          </cell>
          <cell r="P32">
            <v>0</v>
          </cell>
          <cell r="Q32">
            <v>0</v>
          </cell>
          <cell r="R32">
            <v>0</v>
          </cell>
          <cell r="S32">
            <v>0</v>
          </cell>
          <cell r="T32">
            <v>0</v>
          </cell>
          <cell r="U32">
            <v>0</v>
          </cell>
        </row>
        <row r="33">
          <cell r="A33">
            <v>41639</v>
          </cell>
          <cell r="B33">
            <v>0</v>
          </cell>
          <cell r="C33">
            <v>292197</v>
          </cell>
          <cell r="D33">
            <v>0</v>
          </cell>
          <cell r="E33">
            <v>0</v>
          </cell>
          <cell r="F33">
            <v>279959.8</v>
          </cell>
          <cell r="G33">
            <v>0</v>
          </cell>
          <cell r="H33">
            <v>0</v>
          </cell>
          <cell r="I33">
            <v>0</v>
          </cell>
          <cell r="J33">
            <v>0</v>
          </cell>
          <cell r="K33">
            <v>0</v>
          </cell>
          <cell r="L33">
            <v>0</v>
          </cell>
          <cell r="M33">
            <v>0</v>
          </cell>
          <cell r="N33">
            <v>0</v>
          </cell>
          <cell r="O33">
            <v>12237.2</v>
          </cell>
          <cell r="P33">
            <v>0</v>
          </cell>
          <cell r="Q33">
            <v>0</v>
          </cell>
          <cell r="R33">
            <v>0</v>
          </cell>
          <cell r="S33">
            <v>0</v>
          </cell>
          <cell r="T33">
            <v>0</v>
          </cell>
          <cell r="U33">
            <v>0</v>
          </cell>
        </row>
        <row r="34">
          <cell r="A34">
            <v>42004</v>
          </cell>
          <cell r="B34">
            <v>0</v>
          </cell>
          <cell r="C34">
            <v>292197</v>
          </cell>
          <cell r="D34">
            <v>0</v>
          </cell>
          <cell r="E34">
            <v>0</v>
          </cell>
          <cell r="F34">
            <v>279959.8</v>
          </cell>
          <cell r="G34">
            <v>0</v>
          </cell>
          <cell r="H34">
            <v>0</v>
          </cell>
          <cell r="I34">
            <v>0</v>
          </cell>
          <cell r="J34">
            <v>0</v>
          </cell>
          <cell r="K34">
            <v>0</v>
          </cell>
          <cell r="L34">
            <v>0</v>
          </cell>
          <cell r="M34">
            <v>0</v>
          </cell>
          <cell r="N34">
            <v>0</v>
          </cell>
          <cell r="O34">
            <v>12237.2</v>
          </cell>
          <cell r="P34">
            <v>0</v>
          </cell>
          <cell r="Q34">
            <v>0</v>
          </cell>
          <cell r="R34">
            <v>0</v>
          </cell>
          <cell r="S34">
            <v>0</v>
          </cell>
          <cell r="T34">
            <v>0</v>
          </cell>
          <cell r="U34">
            <v>0</v>
          </cell>
        </row>
        <row r="35">
          <cell r="A35">
            <v>42369</v>
          </cell>
          <cell r="B35">
            <v>0</v>
          </cell>
          <cell r="C35">
            <v>292197</v>
          </cell>
          <cell r="D35">
            <v>0</v>
          </cell>
          <cell r="E35">
            <v>0</v>
          </cell>
          <cell r="F35">
            <v>279959.8</v>
          </cell>
          <cell r="G35">
            <v>0</v>
          </cell>
          <cell r="H35">
            <v>0</v>
          </cell>
          <cell r="I35">
            <v>0</v>
          </cell>
          <cell r="J35">
            <v>0</v>
          </cell>
          <cell r="K35">
            <v>0</v>
          </cell>
          <cell r="L35">
            <v>0</v>
          </cell>
          <cell r="M35">
            <v>0</v>
          </cell>
          <cell r="N35">
            <v>0</v>
          </cell>
          <cell r="O35">
            <v>12237.2</v>
          </cell>
          <cell r="P35">
            <v>0</v>
          </cell>
          <cell r="Q35">
            <v>0</v>
          </cell>
          <cell r="R35">
            <v>0</v>
          </cell>
          <cell r="S35">
            <v>0</v>
          </cell>
          <cell r="T35">
            <v>0</v>
          </cell>
          <cell r="U35">
            <v>0</v>
          </cell>
        </row>
        <row r="36">
          <cell r="A36">
            <v>42735</v>
          </cell>
          <cell r="B36">
            <v>0</v>
          </cell>
          <cell r="C36">
            <v>292197</v>
          </cell>
          <cell r="D36">
            <v>0</v>
          </cell>
          <cell r="E36">
            <v>0</v>
          </cell>
          <cell r="F36">
            <v>279959.8</v>
          </cell>
          <cell r="G36">
            <v>0</v>
          </cell>
          <cell r="H36">
            <v>0</v>
          </cell>
          <cell r="I36">
            <v>0</v>
          </cell>
          <cell r="J36">
            <v>0</v>
          </cell>
          <cell r="K36">
            <v>0</v>
          </cell>
          <cell r="L36">
            <v>0</v>
          </cell>
          <cell r="M36">
            <v>0</v>
          </cell>
          <cell r="N36">
            <v>0</v>
          </cell>
          <cell r="O36">
            <v>12237.2</v>
          </cell>
          <cell r="P36">
            <v>0</v>
          </cell>
          <cell r="Q36">
            <v>0</v>
          </cell>
          <cell r="R36">
            <v>0</v>
          </cell>
          <cell r="S36">
            <v>0</v>
          </cell>
          <cell r="T36">
            <v>0</v>
          </cell>
          <cell r="U36">
            <v>0</v>
          </cell>
        </row>
        <row r="37">
          <cell r="A37">
            <v>43100</v>
          </cell>
          <cell r="B37">
            <v>0</v>
          </cell>
          <cell r="C37">
            <v>292197</v>
          </cell>
          <cell r="D37">
            <v>0</v>
          </cell>
          <cell r="E37">
            <v>0</v>
          </cell>
          <cell r="F37">
            <v>279959.8</v>
          </cell>
          <cell r="G37">
            <v>0</v>
          </cell>
          <cell r="H37">
            <v>0</v>
          </cell>
          <cell r="I37">
            <v>0</v>
          </cell>
          <cell r="J37">
            <v>0</v>
          </cell>
          <cell r="K37">
            <v>0</v>
          </cell>
          <cell r="L37">
            <v>0</v>
          </cell>
          <cell r="M37">
            <v>0</v>
          </cell>
          <cell r="N37">
            <v>0</v>
          </cell>
          <cell r="O37">
            <v>12237.2</v>
          </cell>
          <cell r="P37">
            <v>0</v>
          </cell>
          <cell r="Q37">
            <v>0</v>
          </cell>
          <cell r="R37">
            <v>0</v>
          </cell>
          <cell r="S37">
            <v>0</v>
          </cell>
          <cell r="T37">
            <v>0</v>
          </cell>
          <cell r="U37">
            <v>0</v>
          </cell>
        </row>
        <row r="38">
          <cell r="A38">
            <v>43465</v>
          </cell>
          <cell r="B38">
            <v>0</v>
          </cell>
          <cell r="C38">
            <v>292197</v>
          </cell>
          <cell r="D38">
            <v>0</v>
          </cell>
          <cell r="E38">
            <v>0</v>
          </cell>
          <cell r="F38">
            <v>279959.8</v>
          </cell>
          <cell r="G38">
            <v>0</v>
          </cell>
          <cell r="H38">
            <v>0</v>
          </cell>
          <cell r="I38">
            <v>0</v>
          </cell>
          <cell r="J38">
            <v>0</v>
          </cell>
          <cell r="K38">
            <v>0</v>
          </cell>
          <cell r="L38">
            <v>0</v>
          </cell>
          <cell r="M38">
            <v>0</v>
          </cell>
          <cell r="N38">
            <v>0</v>
          </cell>
          <cell r="O38">
            <v>12237.2</v>
          </cell>
          <cell r="P38">
            <v>0</v>
          </cell>
          <cell r="Q38">
            <v>0</v>
          </cell>
          <cell r="R38">
            <v>0</v>
          </cell>
          <cell r="S38">
            <v>0</v>
          </cell>
          <cell r="T38">
            <v>0</v>
          </cell>
          <cell r="U38">
            <v>0</v>
          </cell>
        </row>
        <row r="39">
          <cell r="A39">
            <v>43830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39813</v>
          </cell>
          <cell r="B47">
            <v>0</v>
          </cell>
          <cell r="C47">
            <v>0</v>
          </cell>
          <cell r="F47">
            <v>0</v>
          </cell>
          <cell r="I47">
            <v>0</v>
          </cell>
          <cell r="L47">
            <v>0</v>
          </cell>
          <cell r="O47">
            <v>0</v>
          </cell>
          <cell r="R47">
            <v>0</v>
          </cell>
          <cell r="U47">
            <v>0</v>
          </cell>
        </row>
        <row r="48">
          <cell r="A48">
            <v>40178</v>
          </cell>
          <cell r="B48">
            <v>0</v>
          </cell>
          <cell r="C48">
            <v>2775871.5</v>
          </cell>
          <cell r="F48">
            <v>2659618.1</v>
          </cell>
          <cell r="I48">
            <v>0</v>
          </cell>
          <cell r="L48">
            <v>0</v>
          </cell>
          <cell r="O48">
            <v>116253.4</v>
          </cell>
          <cell r="R48">
            <v>0</v>
          </cell>
          <cell r="U48">
            <v>0</v>
          </cell>
        </row>
        <row r="49">
          <cell r="A49">
            <v>40543</v>
          </cell>
          <cell r="B49">
            <v>0</v>
          </cell>
          <cell r="C49">
            <v>2483674.5000000005</v>
          </cell>
          <cell r="F49">
            <v>2379658.3000000003</v>
          </cell>
          <cell r="I49">
            <v>0</v>
          </cell>
          <cell r="L49">
            <v>0</v>
          </cell>
          <cell r="O49">
            <v>104016.2</v>
          </cell>
          <cell r="R49">
            <v>0</v>
          </cell>
          <cell r="U49">
            <v>0</v>
          </cell>
        </row>
        <row r="50">
          <cell r="A50">
            <v>40908</v>
          </cell>
          <cell r="B50">
            <v>0</v>
          </cell>
          <cell r="C50">
            <v>2191477.5000000005</v>
          </cell>
          <cell r="F50">
            <v>2099698.5000000005</v>
          </cell>
          <cell r="I50">
            <v>0</v>
          </cell>
          <cell r="L50">
            <v>0</v>
          </cell>
          <cell r="O50">
            <v>91779</v>
          </cell>
          <cell r="R50">
            <v>0</v>
          </cell>
          <cell r="U50">
            <v>0</v>
          </cell>
        </row>
        <row r="51">
          <cell r="A51">
            <v>41274</v>
          </cell>
          <cell r="B51">
            <v>0</v>
          </cell>
          <cell r="C51">
            <v>1899280.5000000005</v>
          </cell>
          <cell r="F51">
            <v>1819738.7000000004</v>
          </cell>
          <cell r="I51">
            <v>0</v>
          </cell>
          <cell r="L51">
            <v>0</v>
          </cell>
          <cell r="O51">
            <v>79541.8</v>
          </cell>
          <cell r="R51">
            <v>0</v>
          </cell>
          <cell r="U51">
            <v>0</v>
          </cell>
        </row>
        <row r="52">
          <cell r="A52">
            <v>41639</v>
          </cell>
          <cell r="B52">
            <v>0</v>
          </cell>
          <cell r="C52">
            <v>1607083.5000000005</v>
          </cell>
          <cell r="F52">
            <v>1539778.9000000004</v>
          </cell>
          <cell r="I52">
            <v>0</v>
          </cell>
          <cell r="L52">
            <v>0</v>
          </cell>
          <cell r="O52">
            <v>67304.600000000006</v>
          </cell>
          <cell r="R52">
            <v>0</v>
          </cell>
          <cell r="U52">
            <v>0</v>
          </cell>
        </row>
        <row r="53">
          <cell r="A53">
            <v>42004</v>
          </cell>
          <cell r="B53">
            <v>0</v>
          </cell>
          <cell r="C53">
            <v>1314886.5000000002</v>
          </cell>
          <cell r="F53">
            <v>1259819.1000000003</v>
          </cell>
          <cell r="I53">
            <v>0</v>
          </cell>
          <cell r="L53">
            <v>0</v>
          </cell>
          <cell r="O53">
            <v>55067.400000000009</v>
          </cell>
          <cell r="R53">
            <v>0</v>
          </cell>
          <cell r="U53">
            <v>0</v>
          </cell>
        </row>
        <row r="54">
          <cell r="A54">
            <v>42369</v>
          </cell>
          <cell r="B54">
            <v>0</v>
          </cell>
          <cell r="C54">
            <v>1022689.5000000002</v>
          </cell>
          <cell r="F54">
            <v>979859.30000000028</v>
          </cell>
          <cell r="I54">
            <v>0</v>
          </cell>
          <cell r="L54">
            <v>0</v>
          </cell>
          <cell r="O54">
            <v>42830.200000000012</v>
          </cell>
          <cell r="R54">
            <v>0</v>
          </cell>
          <cell r="U54">
            <v>0</v>
          </cell>
        </row>
        <row r="55">
          <cell r="A55">
            <v>42735</v>
          </cell>
          <cell r="B55">
            <v>0</v>
          </cell>
          <cell r="C55">
            <v>730492.50000000023</v>
          </cell>
          <cell r="F55">
            <v>699899.50000000023</v>
          </cell>
          <cell r="I55">
            <v>0</v>
          </cell>
          <cell r="L55">
            <v>0</v>
          </cell>
          <cell r="O55">
            <v>30593.000000000011</v>
          </cell>
          <cell r="R55">
            <v>0</v>
          </cell>
          <cell r="U55">
            <v>0</v>
          </cell>
        </row>
        <row r="56">
          <cell r="A56">
            <v>43100</v>
          </cell>
          <cell r="B56">
            <v>0</v>
          </cell>
          <cell r="C56">
            <v>438295.50000000023</v>
          </cell>
          <cell r="F56">
            <v>419939.70000000024</v>
          </cell>
          <cell r="I56">
            <v>0</v>
          </cell>
          <cell r="L56">
            <v>0</v>
          </cell>
          <cell r="O56">
            <v>18355.80000000001</v>
          </cell>
          <cell r="R56">
            <v>0</v>
          </cell>
          <cell r="U56">
            <v>0</v>
          </cell>
        </row>
        <row r="57">
          <cell r="A57">
            <v>43465</v>
          </cell>
          <cell r="B57">
            <v>0</v>
          </cell>
          <cell r="C57">
            <v>146098.50000000026</v>
          </cell>
          <cell r="F57">
            <v>139979.90000000026</v>
          </cell>
          <cell r="I57">
            <v>0</v>
          </cell>
          <cell r="L57">
            <v>0</v>
          </cell>
          <cell r="O57">
            <v>6118.6000000000095</v>
          </cell>
          <cell r="R57">
            <v>0</v>
          </cell>
          <cell r="U57">
            <v>0</v>
          </cell>
        </row>
        <row r="58">
          <cell r="A58">
            <v>43830</v>
          </cell>
          <cell r="B58">
            <v>0</v>
          </cell>
          <cell r="C58">
            <v>0</v>
          </cell>
          <cell r="F58">
            <v>0</v>
          </cell>
          <cell r="I58">
            <v>0</v>
          </cell>
          <cell r="L58">
            <v>0</v>
          </cell>
          <cell r="O58">
            <v>0</v>
          </cell>
          <cell r="R58">
            <v>0</v>
          </cell>
          <cell r="U58">
            <v>0</v>
          </cell>
        </row>
      </sheetData>
      <sheetData sheetId="21"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40178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40543</v>
          </cell>
          <cell r="B29">
            <v>0</v>
          </cell>
          <cell r="C29">
            <v>445116.12565089995</v>
          </cell>
          <cell r="D29">
            <v>0</v>
          </cell>
          <cell r="E29">
            <v>0</v>
          </cell>
          <cell r="F29">
            <v>207095.2069621</v>
          </cell>
          <cell r="G29">
            <v>0</v>
          </cell>
          <cell r="H29">
            <v>0</v>
          </cell>
          <cell r="I29">
            <v>0</v>
          </cell>
          <cell r="J29">
            <v>0</v>
          </cell>
          <cell r="K29">
            <v>0</v>
          </cell>
          <cell r="L29">
            <v>13805.867999999999</v>
          </cell>
          <cell r="M29">
            <v>0</v>
          </cell>
          <cell r="N29">
            <v>0</v>
          </cell>
          <cell r="O29">
            <v>224215.05068879999</v>
          </cell>
          <cell r="P29">
            <v>0</v>
          </cell>
          <cell r="Q29">
            <v>0</v>
          </cell>
          <cell r="R29">
            <v>0</v>
          </cell>
          <cell r="S29">
            <v>0</v>
          </cell>
          <cell r="T29">
            <v>0</v>
          </cell>
          <cell r="U29">
            <v>0</v>
          </cell>
        </row>
        <row r="30">
          <cell r="A30">
            <v>40908</v>
          </cell>
          <cell r="B30">
            <v>0</v>
          </cell>
          <cell r="C30">
            <v>445116.12565089995</v>
          </cell>
          <cell r="D30">
            <v>0</v>
          </cell>
          <cell r="E30">
            <v>0</v>
          </cell>
          <cell r="F30">
            <v>207095.2069621</v>
          </cell>
          <cell r="G30">
            <v>0</v>
          </cell>
          <cell r="H30">
            <v>0</v>
          </cell>
          <cell r="I30">
            <v>0</v>
          </cell>
          <cell r="J30">
            <v>0</v>
          </cell>
          <cell r="K30">
            <v>0</v>
          </cell>
          <cell r="L30">
            <v>13805.867999999999</v>
          </cell>
          <cell r="M30">
            <v>0</v>
          </cell>
          <cell r="N30">
            <v>0</v>
          </cell>
          <cell r="O30">
            <v>224215.05068879999</v>
          </cell>
          <cell r="P30">
            <v>0</v>
          </cell>
          <cell r="Q30">
            <v>0</v>
          </cell>
          <cell r="R30">
            <v>0</v>
          </cell>
          <cell r="S30">
            <v>0</v>
          </cell>
          <cell r="T30">
            <v>0</v>
          </cell>
          <cell r="U30">
            <v>0</v>
          </cell>
        </row>
        <row r="31">
          <cell r="A31">
            <v>41274</v>
          </cell>
          <cell r="B31">
            <v>0</v>
          </cell>
          <cell r="C31">
            <v>445116.12565089995</v>
          </cell>
          <cell r="D31">
            <v>0</v>
          </cell>
          <cell r="E31">
            <v>0</v>
          </cell>
          <cell r="F31">
            <v>207095.2069621</v>
          </cell>
          <cell r="G31">
            <v>0</v>
          </cell>
          <cell r="H31">
            <v>0</v>
          </cell>
          <cell r="I31">
            <v>0</v>
          </cell>
          <cell r="J31">
            <v>0</v>
          </cell>
          <cell r="K31">
            <v>0</v>
          </cell>
          <cell r="L31">
            <v>13805.867999999999</v>
          </cell>
          <cell r="M31">
            <v>0</v>
          </cell>
          <cell r="N31">
            <v>0</v>
          </cell>
          <cell r="O31">
            <v>224215.05068879999</v>
          </cell>
          <cell r="P31">
            <v>0</v>
          </cell>
          <cell r="Q31">
            <v>0</v>
          </cell>
          <cell r="R31">
            <v>0</v>
          </cell>
          <cell r="S31">
            <v>0</v>
          </cell>
          <cell r="T31">
            <v>0</v>
          </cell>
          <cell r="U31">
            <v>0</v>
          </cell>
        </row>
        <row r="32">
          <cell r="A32">
            <v>41639</v>
          </cell>
          <cell r="B32">
            <v>0</v>
          </cell>
          <cell r="C32">
            <v>445116.12565089995</v>
          </cell>
          <cell r="D32">
            <v>0</v>
          </cell>
          <cell r="E32">
            <v>0</v>
          </cell>
          <cell r="F32">
            <v>207095.2069621</v>
          </cell>
          <cell r="G32">
            <v>0</v>
          </cell>
          <cell r="H32">
            <v>0</v>
          </cell>
          <cell r="I32">
            <v>0</v>
          </cell>
          <cell r="J32">
            <v>0</v>
          </cell>
          <cell r="K32">
            <v>0</v>
          </cell>
          <cell r="L32">
            <v>13805.867999999999</v>
          </cell>
          <cell r="M32">
            <v>0</v>
          </cell>
          <cell r="N32">
            <v>0</v>
          </cell>
          <cell r="O32">
            <v>224215.05068879999</v>
          </cell>
          <cell r="P32">
            <v>0</v>
          </cell>
          <cell r="Q32">
            <v>0</v>
          </cell>
          <cell r="R32">
            <v>0</v>
          </cell>
          <cell r="S32">
            <v>0</v>
          </cell>
          <cell r="T32">
            <v>0</v>
          </cell>
          <cell r="U32">
            <v>0</v>
          </cell>
        </row>
        <row r="33">
          <cell r="A33">
            <v>42004</v>
          </cell>
          <cell r="B33">
            <v>0</v>
          </cell>
          <cell r="C33">
            <v>445116.12565089995</v>
          </cell>
          <cell r="D33">
            <v>0</v>
          </cell>
          <cell r="E33">
            <v>0</v>
          </cell>
          <cell r="F33">
            <v>207095.2069621</v>
          </cell>
          <cell r="G33">
            <v>0</v>
          </cell>
          <cell r="H33">
            <v>0</v>
          </cell>
          <cell r="I33">
            <v>0</v>
          </cell>
          <cell r="J33">
            <v>0</v>
          </cell>
          <cell r="K33">
            <v>0</v>
          </cell>
          <cell r="L33">
            <v>13805.867999999999</v>
          </cell>
          <cell r="M33">
            <v>0</v>
          </cell>
          <cell r="N33">
            <v>0</v>
          </cell>
          <cell r="O33">
            <v>224215.05068879999</v>
          </cell>
          <cell r="P33">
            <v>0</v>
          </cell>
          <cell r="Q33">
            <v>0</v>
          </cell>
          <cell r="R33">
            <v>0</v>
          </cell>
          <cell r="S33">
            <v>0</v>
          </cell>
          <cell r="T33">
            <v>0</v>
          </cell>
          <cell r="U33">
            <v>0</v>
          </cell>
        </row>
        <row r="34">
          <cell r="A34">
            <v>42369</v>
          </cell>
          <cell r="B34">
            <v>0</v>
          </cell>
          <cell r="C34">
            <v>445116.12565089995</v>
          </cell>
          <cell r="D34">
            <v>0</v>
          </cell>
          <cell r="E34">
            <v>0</v>
          </cell>
          <cell r="F34">
            <v>207095.2069621</v>
          </cell>
          <cell r="G34">
            <v>0</v>
          </cell>
          <cell r="H34">
            <v>0</v>
          </cell>
          <cell r="I34">
            <v>0</v>
          </cell>
          <cell r="J34">
            <v>0</v>
          </cell>
          <cell r="K34">
            <v>0</v>
          </cell>
          <cell r="L34">
            <v>13805.867999999999</v>
          </cell>
          <cell r="M34">
            <v>0</v>
          </cell>
          <cell r="N34">
            <v>0</v>
          </cell>
          <cell r="O34">
            <v>224215.05068879999</v>
          </cell>
          <cell r="P34">
            <v>0</v>
          </cell>
          <cell r="Q34">
            <v>0</v>
          </cell>
          <cell r="R34">
            <v>0</v>
          </cell>
          <cell r="S34">
            <v>0</v>
          </cell>
          <cell r="T34">
            <v>0</v>
          </cell>
          <cell r="U34">
            <v>0</v>
          </cell>
        </row>
        <row r="35">
          <cell r="A35">
            <v>42735</v>
          </cell>
          <cell r="B35">
            <v>0</v>
          </cell>
          <cell r="C35">
            <v>445116.12565089995</v>
          </cell>
          <cell r="D35">
            <v>0</v>
          </cell>
          <cell r="E35">
            <v>0</v>
          </cell>
          <cell r="F35">
            <v>207095.2069621</v>
          </cell>
          <cell r="G35">
            <v>0</v>
          </cell>
          <cell r="H35">
            <v>0</v>
          </cell>
          <cell r="I35">
            <v>0</v>
          </cell>
          <cell r="J35">
            <v>0</v>
          </cell>
          <cell r="K35">
            <v>0</v>
          </cell>
          <cell r="L35">
            <v>13805.867999999999</v>
          </cell>
          <cell r="M35">
            <v>0</v>
          </cell>
          <cell r="N35">
            <v>0</v>
          </cell>
          <cell r="O35">
            <v>224215.05068879999</v>
          </cell>
          <cell r="P35">
            <v>0</v>
          </cell>
          <cell r="Q35">
            <v>0</v>
          </cell>
          <cell r="R35">
            <v>0</v>
          </cell>
          <cell r="S35">
            <v>0</v>
          </cell>
          <cell r="T35">
            <v>0</v>
          </cell>
          <cell r="U35">
            <v>0</v>
          </cell>
        </row>
        <row r="36">
          <cell r="A36">
            <v>43100</v>
          </cell>
          <cell r="B36">
            <v>0</v>
          </cell>
          <cell r="C36">
            <v>445116.12565089995</v>
          </cell>
          <cell r="D36">
            <v>0</v>
          </cell>
          <cell r="E36">
            <v>0</v>
          </cell>
          <cell r="F36">
            <v>207095.2069621</v>
          </cell>
          <cell r="G36">
            <v>0</v>
          </cell>
          <cell r="H36">
            <v>0</v>
          </cell>
          <cell r="I36">
            <v>0</v>
          </cell>
          <cell r="J36">
            <v>0</v>
          </cell>
          <cell r="K36">
            <v>0</v>
          </cell>
          <cell r="L36">
            <v>13805.867999999999</v>
          </cell>
          <cell r="M36">
            <v>0</v>
          </cell>
          <cell r="N36">
            <v>0</v>
          </cell>
          <cell r="O36">
            <v>224215.05068879999</v>
          </cell>
          <cell r="P36">
            <v>0</v>
          </cell>
          <cell r="Q36">
            <v>0</v>
          </cell>
          <cell r="R36">
            <v>0</v>
          </cell>
          <cell r="S36">
            <v>0</v>
          </cell>
          <cell r="T36">
            <v>0</v>
          </cell>
          <cell r="U36">
            <v>0</v>
          </cell>
        </row>
        <row r="37">
          <cell r="A37">
            <v>43465</v>
          </cell>
          <cell r="B37">
            <v>0</v>
          </cell>
          <cell r="C37">
            <v>445116.12565089995</v>
          </cell>
          <cell r="D37">
            <v>0</v>
          </cell>
          <cell r="E37">
            <v>0</v>
          </cell>
          <cell r="F37">
            <v>207095.2069621</v>
          </cell>
          <cell r="G37">
            <v>0</v>
          </cell>
          <cell r="H37">
            <v>0</v>
          </cell>
          <cell r="I37">
            <v>0</v>
          </cell>
          <cell r="J37">
            <v>0</v>
          </cell>
          <cell r="K37">
            <v>0</v>
          </cell>
          <cell r="L37">
            <v>13805.867999999999</v>
          </cell>
          <cell r="M37">
            <v>0</v>
          </cell>
          <cell r="N37">
            <v>0</v>
          </cell>
          <cell r="O37">
            <v>224215.05068879999</v>
          </cell>
          <cell r="P37">
            <v>0</v>
          </cell>
          <cell r="Q37">
            <v>0</v>
          </cell>
          <cell r="R37">
            <v>0</v>
          </cell>
          <cell r="S37">
            <v>0</v>
          </cell>
          <cell r="T37">
            <v>0</v>
          </cell>
          <cell r="U37">
            <v>0</v>
          </cell>
        </row>
        <row r="38">
          <cell r="A38">
            <v>43830</v>
          </cell>
          <cell r="B38">
            <v>0</v>
          </cell>
          <cell r="C38">
            <v>445116.12565089995</v>
          </cell>
          <cell r="D38">
            <v>0</v>
          </cell>
          <cell r="E38">
            <v>0</v>
          </cell>
          <cell r="F38">
            <v>207095.2069621</v>
          </cell>
          <cell r="G38">
            <v>0</v>
          </cell>
          <cell r="H38">
            <v>0</v>
          </cell>
          <cell r="I38">
            <v>0</v>
          </cell>
          <cell r="J38">
            <v>0</v>
          </cell>
          <cell r="K38">
            <v>0</v>
          </cell>
          <cell r="L38">
            <v>13805.867999999999</v>
          </cell>
          <cell r="M38">
            <v>0</v>
          </cell>
          <cell r="N38">
            <v>0</v>
          </cell>
          <cell r="O38">
            <v>224215.05068879999</v>
          </cell>
          <cell r="P38">
            <v>0</v>
          </cell>
          <cell r="Q38">
            <v>0</v>
          </cell>
          <cell r="R38">
            <v>0</v>
          </cell>
          <cell r="S38">
            <v>0</v>
          </cell>
          <cell r="T38">
            <v>0</v>
          </cell>
          <cell r="U38">
            <v>0</v>
          </cell>
        </row>
        <row r="39">
          <cell r="A39">
            <v>44196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40178</v>
          </cell>
          <cell r="B47">
            <v>0</v>
          </cell>
          <cell r="C47">
            <v>0</v>
          </cell>
          <cell r="F47">
            <v>0</v>
          </cell>
          <cell r="I47">
            <v>0</v>
          </cell>
          <cell r="L47">
            <v>0</v>
          </cell>
          <cell r="O47">
            <v>0</v>
          </cell>
          <cell r="R47">
            <v>0</v>
          </cell>
          <cell r="U47">
            <v>0</v>
          </cell>
        </row>
        <row r="48">
          <cell r="A48">
            <v>40543</v>
          </cell>
          <cell r="B48">
            <v>0</v>
          </cell>
          <cell r="C48">
            <v>4228603.1936835498</v>
          </cell>
          <cell r="F48">
            <v>1967404.4661399499</v>
          </cell>
          <cell r="I48">
            <v>0</v>
          </cell>
          <cell r="L48">
            <v>131155.74599999998</v>
          </cell>
          <cell r="O48">
            <v>2130042.9815435996</v>
          </cell>
          <cell r="R48">
            <v>0</v>
          </cell>
          <cell r="U48">
            <v>0</v>
          </cell>
        </row>
        <row r="49">
          <cell r="A49">
            <v>40908</v>
          </cell>
          <cell r="B49">
            <v>0</v>
          </cell>
          <cell r="C49">
            <v>3783487.0680326493</v>
          </cell>
          <cell r="F49">
            <v>1760309.2591778499</v>
          </cell>
          <cell r="I49">
            <v>0</v>
          </cell>
          <cell r="L49">
            <v>117349.87799999998</v>
          </cell>
          <cell r="O49">
            <v>1905827.9308547997</v>
          </cell>
          <cell r="R49">
            <v>0</v>
          </cell>
          <cell r="U49">
            <v>0</v>
          </cell>
        </row>
        <row r="50">
          <cell r="A50">
            <v>41274</v>
          </cell>
          <cell r="B50">
            <v>0</v>
          </cell>
          <cell r="C50">
            <v>3338370.9423817499</v>
          </cell>
          <cell r="F50">
            <v>1553214.0522157499</v>
          </cell>
          <cell r="I50">
            <v>0</v>
          </cell>
          <cell r="L50">
            <v>103544.00999999998</v>
          </cell>
          <cell r="O50">
            <v>1681612.8801659998</v>
          </cell>
          <cell r="R50">
            <v>0</v>
          </cell>
          <cell r="U50">
            <v>0</v>
          </cell>
        </row>
        <row r="51">
          <cell r="A51">
            <v>41639</v>
          </cell>
          <cell r="B51">
            <v>0</v>
          </cell>
          <cell r="C51">
            <v>2893254.8167308494</v>
          </cell>
          <cell r="F51">
            <v>1346118.8452536499</v>
          </cell>
          <cell r="I51">
            <v>0</v>
          </cell>
          <cell r="L51">
            <v>89738.141999999978</v>
          </cell>
          <cell r="O51">
            <v>1457397.8294771998</v>
          </cell>
          <cell r="R51">
            <v>0</v>
          </cell>
          <cell r="U51">
            <v>0</v>
          </cell>
        </row>
        <row r="52">
          <cell r="A52">
            <v>42004</v>
          </cell>
          <cell r="B52">
            <v>0</v>
          </cell>
          <cell r="C52">
            <v>2448138.69107995</v>
          </cell>
          <cell r="F52">
            <v>1139023.6382915499</v>
          </cell>
          <cell r="I52">
            <v>0</v>
          </cell>
          <cell r="L52">
            <v>75932.273999999976</v>
          </cell>
          <cell r="O52">
            <v>1233182.7787883999</v>
          </cell>
          <cell r="R52">
            <v>0</v>
          </cell>
          <cell r="U52">
            <v>0</v>
          </cell>
        </row>
        <row r="53">
          <cell r="A53">
            <v>42369</v>
          </cell>
          <cell r="B53">
            <v>0</v>
          </cell>
          <cell r="C53">
            <v>2003022.5654290498</v>
          </cell>
          <cell r="F53">
            <v>931928.43132944987</v>
          </cell>
          <cell r="I53">
            <v>0</v>
          </cell>
          <cell r="L53">
            <v>62126.405999999974</v>
          </cell>
          <cell r="O53">
            <v>1008967.7280995999</v>
          </cell>
          <cell r="R53">
            <v>0</v>
          </cell>
          <cell r="U53">
            <v>0</v>
          </cell>
        </row>
        <row r="54">
          <cell r="A54">
            <v>42735</v>
          </cell>
          <cell r="B54">
            <v>0</v>
          </cell>
          <cell r="C54">
            <v>1557906.4397781498</v>
          </cell>
          <cell r="F54">
            <v>724833.22436734987</v>
          </cell>
          <cell r="I54">
            <v>0</v>
          </cell>
          <cell r="L54">
            <v>48320.537999999971</v>
          </cell>
          <cell r="O54">
            <v>784752.67741080001</v>
          </cell>
          <cell r="R54">
            <v>0</v>
          </cell>
          <cell r="U54">
            <v>0</v>
          </cell>
        </row>
        <row r="55">
          <cell r="A55">
            <v>43100</v>
          </cell>
          <cell r="B55">
            <v>0</v>
          </cell>
          <cell r="C55">
            <v>1112790.3141272499</v>
          </cell>
          <cell r="F55">
            <v>517738.01740524988</v>
          </cell>
          <cell r="I55">
            <v>0</v>
          </cell>
          <cell r="L55">
            <v>34514.669999999969</v>
          </cell>
          <cell r="O55">
            <v>560537.62672200007</v>
          </cell>
          <cell r="R55">
            <v>0</v>
          </cell>
          <cell r="U55">
            <v>0</v>
          </cell>
        </row>
        <row r="56">
          <cell r="A56">
            <v>43465</v>
          </cell>
          <cell r="B56">
            <v>0</v>
          </cell>
          <cell r="C56">
            <v>667674.18847634993</v>
          </cell>
          <cell r="F56">
            <v>310642.81044314988</v>
          </cell>
          <cell r="I56">
            <v>0</v>
          </cell>
          <cell r="L56">
            <v>20708.801999999971</v>
          </cell>
          <cell r="O56">
            <v>336322.57603320008</v>
          </cell>
          <cell r="R56">
            <v>0</v>
          </cell>
          <cell r="U56">
            <v>0</v>
          </cell>
        </row>
        <row r="57">
          <cell r="A57">
            <v>43830</v>
          </cell>
          <cell r="B57">
            <v>0</v>
          </cell>
          <cell r="C57">
            <v>222558.06282544995</v>
          </cell>
          <cell r="F57">
            <v>103547.60348104988</v>
          </cell>
          <cell r="I57">
            <v>0</v>
          </cell>
          <cell r="L57">
            <v>6902.933999999972</v>
          </cell>
          <cell r="O57">
            <v>112107.52534440008</v>
          </cell>
          <cell r="R57">
            <v>0</v>
          </cell>
          <cell r="U57">
            <v>0</v>
          </cell>
        </row>
        <row r="58">
          <cell r="A58">
            <v>44196</v>
          </cell>
          <cell r="B58">
            <v>0</v>
          </cell>
          <cell r="C58">
            <v>0</v>
          </cell>
          <cell r="F58">
            <v>0</v>
          </cell>
          <cell r="I58">
            <v>0</v>
          </cell>
          <cell r="L58">
            <v>0</v>
          </cell>
          <cell r="O58">
            <v>0</v>
          </cell>
          <cell r="R58">
            <v>0</v>
          </cell>
          <cell r="U58">
            <v>0</v>
          </cell>
        </row>
      </sheetData>
      <sheetData sheetId="22"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40543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40908</v>
          </cell>
          <cell r="B29">
            <v>0</v>
          </cell>
          <cell r="C29">
            <v>84125.6</v>
          </cell>
          <cell r="D29">
            <v>0</v>
          </cell>
          <cell r="E29">
            <v>0</v>
          </cell>
          <cell r="F29">
            <v>0</v>
          </cell>
          <cell r="G29">
            <v>0</v>
          </cell>
          <cell r="H29">
            <v>0</v>
          </cell>
          <cell r="I29">
            <v>0</v>
          </cell>
          <cell r="J29">
            <v>0</v>
          </cell>
          <cell r="K29">
            <v>0</v>
          </cell>
          <cell r="L29">
            <v>0</v>
          </cell>
          <cell r="M29">
            <v>0</v>
          </cell>
          <cell r="N29">
            <v>0</v>
          </cell>
          <cell r="O29">
            <v>84125.6</v>
          </cell>
          <cell r="P29">
            <v>0</v>
          </cell>
          <cell r="Q29">
            <v>0</v>
          </cell>
          <cell r="R29">
            <v>0</v>
          </cell>
          <cell r="S29">
            <v>0</v>
          </cell>
          <cell r="T29">
            <v>0</v>
          </cell>
          <cell r="U29">
            <v>0</v>
          </cell>
        </row>
        <row r="30">
          <cell r="A30">
            <v>41274</v>
          </cell>
          <cell r="B30">
            <v>0</v>
          </cell>
          <cell r="C30">
            <v>84125.6</v>
          </cell>
          <cell r="D30">
            <v>0</v>
          </cell>
          <cell r="E30">
            <v>0</v>
          </cell>
          <cell r="F30">
            <v>0</v>
          </cell>
          <cell r="G30">
            <v>0</v>
          </cell>
          <cell r="H30">
            <v>0</v>
          </cell>
          <cell r="I30">
            <v>0</v>
          </cell>
          <cell r="J30">
            <v>0</v>
          </cell>
          <cell r="K30">
            <v>0</v>
          </cell>
          <cell r="L30">
            <v>0</v>
          </cell>
          <cell r="M30">
            <v>0</v>
          </cell>
          <cell r="N30">
            <v>0</v>
          </cell>
          <cell r="O30">
            <v>84125.6</v>
          </cell>
          <cell r="P30">
            <v>0</v>
          </cell>
          <cell r="Q30">
            <v>0</v>
          </cell>
          <cell r="R30">
            <v>0</v>
          </cell>
          <cell r="S30">
            <v>0</v>
          </cell>
          <cell r="T30">
            <v>0</v>
          </cell>
          <cell r="U30">
            <v>0</v>
          </cell>
        </row>
        <row r="31">
          <cell r="A31">
            <v>41639</v>
          </cell>
          <cell r="B31">
            <v>0</v>
          </cell>
          <cell r="C31">
            <v>84125.6</v>
          </cell>
          <cell r="D31">
            <v>0</v>
          </cell>
          <cell r="E31">
            <v>0</v>
          </cell>
          <cell r="F31">
            <v>0</v>
          </cell>
          <cell r="G31">
            <v>0</v>
          </cell>
          <cell r="H31">
            <v>0</v>
          </cell>
          <cell r="I31">
            <v>0</v>
          </cell>
          <cell r="J31">
            <v>0</v>
          </cell>
          <cell r="K31">
            <v>0</v>
          </cell>
          <cell r="L31">
            <v>0</v>
          </cell>
          <cell r="M31">
            <v>0</v>
          </cell>
          <cell r="N31">
            <v>0</v>
          </cell>
          <cell r="O31">
            <v>84125.6</v>
          </cell>
          <cell r="P31">
            <v>0</v>
          </cell>
          <cell r="Q31">
            <v>0</v>
          </cell>
          <cell r="R31">
            <v>0</v>
          </cell>
          <cell r="S31">
            <v>0</v>
          </cell>
          <cell r="T31">
            <v>0</v>
          </cell>
          <cell r="U31">
            <v>0</v>
          </cell>
        </row>
        <row r="32">
          <cell r="A32">
            <v>42004</v>
          </cell>
          <cell r="B32">
            <v>0</v>
          </cell>
          <cell r="C32">
            <v>84125.6</v>
          </cell>
          <cell r="D32">
            <v>0</v>
          </cell>
          <cell r="E32">
            <v>0</v>
          </cell>
          <cell r="F32">
            <v>0</v>
          </cell>
          <cell r="G32">
            <v>0</v>
          </cell>
          <cell r="H32">
            <v>0</v>
          </cell>
          <cell r="I32">
            <v>0</v>
          </cell>
          <cell r="J32">
            <v>0</v>
          </cell>
          <cell r="K32">
            <v>0</v>
          </cell>
          <cell r="L32">
            <v>0</v>
          </cell>
          <cell r="M32">
            <v>0</v>
          </cell>
          <cell r="N32">
            <v>0</v>
          </cell>
          <cell r="O32">
            <v>84125.6</v>
          </cell>
          <cell r="P32">
            <v>0</v>
          </cell>
          <cell r="Q32">
            <v>0</v>
          </cell>
          <cell r="R32">
            <v>0</v>
          </cell>
          <cell r="S32">
            <v>0</v>
          </cell>
          <cell r="T32">
            <v>0</v>
          </cell>
          <cell r="U32">
            <v>0</v>
          </cell>
        </row>
        <row r="33">
          <cell r="A33">
            <v>42369</v>
          </cell>
          <cell r="B33">
            <v>0</v>
          </cell>
          <cell r="C33">
            <v>84125.6</v>
          </cell>
          <cell r="D33">
            <v>0</v>
          </cell>
          <cell r="E33">
            <v>0</v>
          </cell>
          <cell r="F33">
            <v>0</v>
          </cell>
          <cell r="G33">
            <v>0</v>
          </cell>
          <cell r="H33">
            <v>0</v>
          </cell>
          <cell r="I33">
            <v>0</v>
          </cell>
          <cell r="J33">
            <v>0</v>
          </cell>
          <cell r="K33">
            <v>0</v>
          </cell>
          <cell r="L33">
            <v>0</v>
          </cell>
          <cell r="M33">
            <v>0</v>
          </cell>
          <cell r="N33">
            <v>0</v>
          </cell>
          <cell r="O33">
            <v>84125.6</v>
          </cell>
          <cell r="P33">
            <v>0</v>
          </cell>
          <cell r="Q33">
            <v>0</v>
          </cell>
          <cell r="R33">
            <v>0</v>
          </cell>
          <cell r="S33">
            <v>0</v>
          </cell>
          <cell r="T33">
            <v>0</v>
          </cell>
          <cell r="U33">
            <v>0</v>
          </cell>
        </row>
        <row r="34">
          <cell r="A34">
            <v>42735</v>
          </cell>
          <cell r="B34">
            <v>0</v>
          </cell>
          <cell r="C34">
            <v>84125.6</v>
          </cell>
          <cell r="D34">
            <v>0</v>
          </cell>
          <cell r="E34">
            <v>0</v>
          </cell>
          <cell r="F34">
            <v>0</v>
          </cell>
          <cell r="G34">
            <v>0</v>
          </cell>
          <cell r="H34">
            <v>0</v>
          </cell>
          <cell r="I34">
            <v>0</v>
          </cell>
          <cell r="J34">
            <v>0</v>
          </cell>
          <cell r="K34">
            <v>0</v>
          </cell>
          <cell r="L34">
            <v>0</v>
          </cell>
          <cell r="M34">
            <v>0</v>
          </cell>
          <cell r="N34">
            <v>0</v>
          </cell>
          <cell r="O34">
            <v>84125.6</v>
          </cell>
          <cell r="P34">
            <v>0</v>
          </cell>
          <cell r="Q34">
            <v>0</v>
          </cell>
          <cell r="R34">
            <v>0</v>
          </cell>
          <cell r="S34">
            <v>0</v>
          </cell>
          <cell r="T34">
            <v>0</v>
          </cell>
          <cell r="U34">
            <v>0</v>
          </cell>
        </row>
        <row r="35">
          <cell r="A35">
            <v>43100</v>
          </cell>
          <cell r="B35">
            <v>0</v>
          </cell>
          <cell r="C35">
            <v>84125.6</v>
          </cell>
          <cell r="D35">
            <v>0</v>
          </cell>
          <cell r="E35">
            <v>0</v>
          </cell>
          <cell r="F35">
            <v>0</v>
          </cell>
          <cell r="G35">
            <v>0</v>
          </cell>
          <cell r="H35">
            <v>0</v>
          </cell>
          <cell r="I35">
            <v>0</v>
          </cell>
          <cell r="J35">
            <v>0</v>
          </cell>
          <cell r="K35">
            <v>0</v>
          </cell>
          <cell r="L35">
            <v>0</v>
          </cell>
          <cell r="M35">
            <v>0</v>
          </cell>
          <cell r="N35">
            <v>0</v>
          </cell>
          <cell r="O35">
            <v>84125.6</v>
          </cell>
          <cell r="P35">
            <v>0</v>
          </cell>
          <cell r="Q35">
            <v>0</v>
          </cell>
          <cell r="R35">
            <v>0</v>
          </cell>
          <cell r="S35">
            <v>0</v>
          </cell>
          <cell r="T35">
            <v>0</v>
          </cell>
          <cell r="U35">
            <v>0</v>
          </cell>
        </row>
        <row r="36">
          <cell r="A36">
            <v>43465</v>
          </cell>
          <cell r="B36">
            <v>0</v>
          </cell>
          <cell r="C36">
            <v>84125.6</v>
          </cell>
          <cell r="D36">
            <v>0</v>
          </cell>
          <cell r="E36">
            <v>0</v>
          </cell>
          <cell r="F36">
            <v>0</v>
          </cell>
          <cell r="G36">
            <v>0</v>
          </cell>
          <cell r="H36">
            <v>0</v>
          </cell>
          <cell r="I36">
            <v>0</v>
          </cell>
          <cell r="J36">
            <v>0</v>
          </cell>
          <cell r="K36">
            <v>0</v>
          </cell>
          <cell r="L36">
            <v>0</v>
          </cell>
          <cell r="M36">
            <v>0</v>
          </cell>
          <cell r="N36">
            <v>0</v>
          </cell>
          <cell r="O36">
            <v>84125.6</v>
          </cell>
          <cell r="P36">
            <v>0</v>
          </cell>
          <cell r="Q36">
            <v>0</v>
          </cell>
          <cell r="R36">
            <v>0</v>
          </cell>
          <cell r="S36">
            <v>0</v>
          </cell>
          <cell r="T36">
            <v>0</v>
          </cell>
          <cell r="U36">
            <v>0</v>
          </cell>
        </row>
        <row r="37">
          <cell r="A37">
            <v>43830</v>
          </cell>
          <cell r="B37">
            <v>0</v>
          </cell>
          <cell r="C37">
            <v>84125.6</v>
          </cell>
          <cell r="D37">
            <v>0</v>
          </cell>
          <cell r="E37">
            <v>0</v>
          </cell>
          <cell r="F37">
            <v>0</v>
          </cell>
          <cell r="G37">
            <v>0</v>
          </cell>
          <cell r="H37">
            <v>0</v>
          </cell>
          <cell r="I37">
            <v>0</v>
          </cell>
          <cell r="J37">
            <v>0</v>
          </cell>
          <cell r="K37">
            <v>0</v>
          </cell>
          <cell r="L37">
            <v>0</v>
          </cell>
          <cell r="M37">
            <v>0</v>
          </cell>
          <cell r="N37">
            <v>0</v>
          </cell>
          <cell r="O37">
            <v>84125.6</v>
          </cell>
          <cell r="P37">
            <v>0</v>
          </cell>
          <cell r="Q37">
            <v>0</v>
          </cell>
          <cell r="R37">
            <v>0</v>
          </cell>
          <cell r="S37">
            <v>0</v>
          </cell>
          <cell r="T37">
            <v>0</v>
          </cell>
          <cell r="U37">
            <v>0</v>
          </cell>
        </row>
        <row r="38">
          <cell r="A38">
            <v>44196</v>
          </cell>
          <cell r="B38">
            <v>0</v>
          </cell>
          <cell r="C38">
            <v>84125.6</v>
          </cell>
          <cell r="D38">
            <v>0</v>
          </cell>
          <cell r="E38">
            <v>0</v>
          </cell>
          <cell r="F38">
            <v>0</v>
          </cell>
          <cell r="G38">
            <v>0</v>
          </cell>
          <cell r="H38">
            <v>0</v>
          </cell>
          <cell r="I38">
            <v>0</v>
          </cell>
          <cell r="J38">
            <v>0</v>
          </cell>
          <cell r="K38">
            <v>0</v>
          </cell>
          <cell r="L38">
            <v>0</v>
          </cell>
          <cell r="M38">
            <v>0</v>
          </cell>
          <cell r="N38">
            <v>0</v>
          </cell>
          <cell r="O38">
            <v>84125.6</v>
          </cell>
          <cell r="P38">
            <v>0</v>
          </cell>
          <cell r="Q38">
            <v>0</v>
          </cell>
          <cell r="R38">
            <v>0</v>
          </cell>
          <cell r="S38">
            <v>0</v>
          </cell>
          <cell r="T38">
            <v>0</v>
          </cell>
          <cell r="U38">
            <v>0</v>
          </cell>
        </row>
        <row r="39">
          <cell r="A39">
            <v>44561</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40543</v>
          </cell>
          <cell r="B47">
            <v>0</v>
          </cell>
          <cell r="C47">
            <v>0</v>
          </cell>
          <cell r="F47">
            <v>0</v>
          </cell>
          <cell r="I47">
            <v>0</v>
          </cell>
          <cell r="L47">
            <v>0</v>
          </cell>
          <cell r="O47">
            <v>0</v>
          </cell>
          <cell r="R47">
            <v>0</v>
          </cell>
          <cell r="U47">
            <v>0</v>
          </cell>
        </row>
        <row r="48">
          <cell r="A48">
            <v>40908</v>
          </cell>
          <cell r="B48">
            <v>0</v>
          </cell>
          <cell r="C48">
            <v>799193.2</v>
          </cell>
          <cell r="F48">
            <v>0</v>
          </cell>
          <cell r="I48">
            <v>0</v>
          </cell>
          <cell r="L48">
            <v>0</v>
          </cell>
          <cell r="O48">
            <v>799193.2</v>
          </cell>
          <cell r="R48">
            <v>0</v>
          </cell>
          <cell r="U48">
            <v>0</v>
          </cell>
        </row>
        <row r="49">
          <cell r="A49">
            <v>41274</v>
          </cell>
          <cell r="B49">
            <v>0</v>
          </cell>
          <cell r="C49">
            <v>715067.6</v>
          </cell>
          <cell r="F49">
            <v>0</v>
          </cell>
          <cell r="I49">
            <v>0</v>
          </cell>
          <cell r="L49">
            <v>0</v>
          </cell>
          <cell r="O49">
            <v>715067.6</v>
          </cell>
          <cell r="R49">
            <v>0</v>
          </cell>
          <cell r="U49">
            <v>0</v>
          </cell>
        </row>
        <row r="50">
          <cell r="A50">
            <v>41639</v>
          </cell>
          <cell r="B50">
            <v>0</v>
          </cell>
          <cell r="C50">
            <v>630942</v>
          </cell>
          <cell r="F50">
            <v>0</v>
          </cell>
          <cell r="I50">
            <v>0</v>
          </cell>
          <cell r="L50">
            <v>0</v>
          </cell>
          <cell r="O50">
            <v>630942</v>
          </cell>
          <cell r="R50">
            <v>0</v>
          </cell>
          <cell r="U50">
            <v>0</v>
          </cell>
        </row>
        <row r="51">
          <cell r="A51">
            <v>42004</v>
          </cell>
          <cell r="B51">
            <v>0</v>
          </cell>
          <cell r="C51">
            <v>546816.4</v>
          </cell>
          <cell r="F51">
            <v>0</v>
          </cell>
          <cell r="I51">
            <v>0</v>
          </cell>
          <cell r="L51">
            <v>0</v>
          </cell>
          <cell r="O51">
            <v>546816.4</v>
          </cell>
          <cell r="R51">
            <v>0</v>
          </cell>
          <cell r="U51">
            <v>0</v>
          </cell>
        </row>
        <row r="52">
          <cell r="A52">
            <v>42369</v>
          </cell>
          <cell r="B52">
            <v>0</v>
          </cell>
          <cell r="C52">
            <v>462690.80000000005</v>
          </cell>
          <cell r="F52">
            <v>0</v>
          </cell>
          <cell r="I52">
            <v>0</v>
          </cell>
          <cell r="L52">
            <v>0</v>
          </cell>
          <cell r="O52">
            <v>462690.80000000005</v>
          </cell>
          <cell r="R52">
            <v>0</v>
          </cell>
          <cell r="U52">
            <v>0</v>
          </cell>
        </row>
        <row r="53">
          <cell r="A53">
            <v>42735</v>
          </cell>
          <cell r="B53">
            <v>0</v>
          </cell>
          <cell r="C53">
            <v>378565.20000000007</v>
          </cell>
          <cell r="F53">
            <v>0</v>
          </cell>
          <cell r="I53">
            <v>0</v>
          </cell>
          <cell r="L53">
            <v>0</v>
          </cell>
          <cell r="O53">
            <v>378565.20000000007</v>
          </cell>
          <cell r="R53">
            <v>0</v>
          </cell>
          <cell r="U53">
            <v>0</v>
          </cell>
        </row>
        <row r="54">
          <cell r="A54">
            <v>43100</v>
          </cell>
          <cell r="B54">
            <v>0</v>
          </cell>
          <cell r="C54">
            <v>294439.60000000009</v>
          </cell>
          <cell r="F54">
            <v>0</v>
          </cell>
          <cell r="I54">
            <v>0</v>
          </cell>
          <cell r="L54">
            <v>0</v>
          </cell>
          <cell r="O54">
            <v>294439.60000000009</v>
          </cell>
          <cell r="R54">
            <v>0</v>
          </cell>
          <cell r="U54">
            <v>0</v>
          </cell>
        </row>
        <row r="55">
          <cell r="A55">
            <v>43465</v>
          </cell>
          <cell r="B55">
            <v>0</v>
          </cell>
          <cell r="C55">
            <v>210314.00000000009</v>
          </cell>
          <cell r="F55">
            <v>0</v>
          </cell>
          <cell r="I55">
            <v>0</v>
          </cell>
          <cell r="L55">
            <v>0</v>
          </cell>
          <cell r="O55">
            <v>210314.00000000009</v>
          </cell>
          <cell r="R55">
            <v>0</v>
          </cell>
          <cell r="U55">
            <v>0</v>
          </cell>
        </row>
        <row r="56">
          <cell r="A56">
            <v>43830</v>
          </cell>
          <cell r="B56">
            <v>0</v>
          </cell>
          <cell r="C56">
            <v>126188.40000000008</v>
          </cell>
          <cell r="F56">
            <v>0</v>
          </cell>
          <cell r="I56">
            <v>0</v>
          </cell>
          <cell r="L56">
            <v>0</v>
          </cell>
          <cell r="O56">
            <v>126188.40000000008</v>
          </cell>
          <cell r="R56">
            <v>0</v>
          </cell>
          <cell r="U56">
            <v>0</v>
          </cell>
        </row>
        <row r="57">
          <cell r="A57">
            <v>44196</v>
          </cell>
          <cell r="B57">
            <v>0</v>
          </cell>
          <cell r="C57">
            <v>42062.800000000076</v>
          </cell>
          <cell r="F57">
            <v>0</v>
          </cell>
          <cell r="I57">
            <v>0</v>
          </cell>
          <cell r="L57">
            <v>0</v>
          </cell>
          <cell r="O57">
            <v>42062.800000000076</v>
          </cell>
          <cell r="R57">
            <v>0</v>
          </cell>
          <cell r="U57">
            <v>0</v>
          </cell>
        </row>
        <row r="58">
          <cell r="A58">
            <v>44561</v>
          </cell>
          <cell r="B58">
            <v>0</v>
          </cell>
          <cell r="C58">
            <v>0</v>
          </cell>
          <cell r="F58">
            <v>0</v>
          </cell>
          <cell r="I58">
            <v>0</v>
          </cell>
          <cell r="L58">
            <v>0</v>
          </cell>
          <cell r="O58">
            <v>0</v>
          </cell>
          <cell r="R58">
            <v>0</v>
          </cell>
          <cell r="U58">
            <v>0</v>
          </cell>
        </row>
      </sheetData>
      <sheetData sheetId="23"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40908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41274</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A30">
            <v>41639</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A31">
            <v>42004</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A32">
            <v>42369</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A33">
            <v>42735</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v>43100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A35">
            <v>43465</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v>43830</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A37">
            <v>44196</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A38">
            <v>44561</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A39">
            <v>44926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Cost Ratio"/>
      <sheetName val="Input Page"/>
      <sheetName val="A&amp;G Cap as Indirects"/>
      <sheetName val="A&amp;G Mixed Service Dept"/>
      <sheetName val="Other Mixed Service Dept"/>
      <sheetName val="Deductible"/>
      <sheetName val="15 &amp; 20 Yr Breakout"/>
      <sheetName val="Interest Overcap"/>
      <sheetName val="Fuels Adjustment"/>
      <sheetName val="FERC 920-921 Dept"/>
      <sheetName val="Sample"/>
      <sheetName val="QRE Charts"/>
      <sheetName val="QRE's"/>
      <sheetName val="Comparison"/>
      <sheetName val="Model"/>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row r="7">
          <cell r="G7">
            <v>2983935.9262199998</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9 - Indirect Costs"/>
      <sheetName val="Production Cost Ratio"/>
      <sheetName val="Input Page"/>
      <sheetName val="A&amp;G Cap as Indirects"/>
      <sheetName val="A&amp;G Mixed Service Dept"/>
      <sheetName val="Other Mixed Service Dept"/>
      <sheetName val="Deductible"/>
      <sheetName val="Interest Overcap"/>
      <sheetName val="15 &amp; 20 Yr Breakout"/>
      <sheetName val="Fuels Adjustment"/>
      <sheetName val="FERC 920-921 Query"/>
      <sheetName val="Sample"/>
    </sheetNames>
    <sheetDataSet>
      <sheetData sheetId="0"/>
      <sheetData sheetId="1"/>
      <sheetData sheetId="2">
        <row r="7">
          <cell r="G7">
            <v>2829772.7820600001</v>
          </cell>
        </row>
        <row r="8">
          <cell r="G8">
            <v>0</v>
          </cell>
        </row>
        <row r="9">
          <cell r="G9">
            <v>22368197</v>
          </cell>
        </row>
        <row r="10">
          <cell r="G10">
            <v>0</v>
          </cell>
        </row>
        <row r="11">
          <cell r="G11">
            <v>5216974</v>
          </cell>
        </row>
        <row r="17">
          <cell r="G17">
            <v>0</v>
          </cell>
        </row>
        <row r="30">
          <cell r="G30">
            <v>189265.66567247556</v>
          </cell>
        </row>
      </sheetData>
      <sheetData sheetId="3"/>
      <sheetData sheetId="4"/>
      <sheetData sheetId="5"/>
      <sheetData sheetId="6"/>
      <sheetData sheetId="7"/>
      <sheetData sheetId="8"/>
      <sheetData sheetId="9"/>
      <sheetData sheetId="10"/>
      <sheetData sheetId="1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 val="ADJUSTMENTS"/>
      <sheetName val="COST OF SERVICE"/>
      <sheetName val="FUNCTIONS"/>
      <sheetName val="Chart6-8 data"/>
      <sheetName val="Rates"/>
      <sheetName val="Assumptions"/>
      <sheetName val="February2008kWh"/>
      <sheetName val="November2007kWh"/>
      <sheetName val="December2007kWh"/>
      <sheetName val="January2008kWh"/>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A"/>
      <sheetName val="Appendix B"/>
      <sheetName val="Summary of Rates"/>
      <sheetName val="ATT 1 - ADIT"/>
      <sheetName val="ATT 1a - ADIT"/>
      <sheetName val="ATT 2 - Other Taxes"/>
      <sheetName val="ATT 3 - Revenue Credits"/>
      <sheetName val="ATT 4 - 100 Basis Point ROE"/>
      <sheetName val="ATT 5 - Cost Support"/>
      <sheetName val="ATT 6 - Est &amp; Reconcile WS"/>
      <sheetName val="Att 7 - Trans Enhance Charge"/>
      <sheetName val="ATT 8 - Depreciation Rates"/>
      <sheetName val="ATT 9a - Load Divisor"/>
      <sheetName val="ATT 9a1 - Load current year"/>
      <sheetName val="ATT 9a2 - Load one year prior"/>
      <sheetName val="ATT 9a3 - Load two years prior"/>
      <sheetName val="ATT 10 - Acc Amort of PIS"/>
      <sheetName val="ATT 11 - Prepayments"/>
      <sheetName val="ATT 12 - Plant Held Future Use"/>
      <sheetName val="ATT 13 - Revenue Credit Detail"/>
      <sheetName val="ATT 14-Cost of Capital Detail"/>
      <sheetName val="ATT 15 - GSU and Assoc'd Equip"/>
      <sheetName val="ATT 16 - Unfunded Reserves"/>
      <sheetName val="ATT 17 - PBOP"/>
      <sheetName val="Inputs"/>
      <sheetName val="PIS true-up"/>
      <sheetName val="FERC Form 1 data"/>
      <sheetName val="PIS projection"/>
      <sheetName val="Gateway PIS monthly"/>
    </sheetNames>
    <sheetDataSet>
      <sheetData sheetId="0" refreshError="1">
        <row r="6">
          <cell r="H6">
            <v>2012</v>
          </cell>
        </row>
        <row r="7">
          <cell r="H7" t="str">
            <v>Projection</v>
          </cell>
        </row>
        <row r="18">
          <cell r="H18">
            <v>7.3398818350960335E-2</v>
          </cell>
        </row>
        <row r="30">
          <cell r="H30">
            <v>0.21851176882254517</v>
          </cell>
        </row>
        <row r="33">
          <cell r="H33">
            <v>0.24176082444075614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6">
          <cell r="D16">
            <v>151699035</v>
          </cell>
          <cell r="E16">
            <v>160882952</v>
          </cell>
          <cell r="F16" t="str">
            <v>114.14c</v>
          </cell>
        </row>
        <row r="17">
          <cell r="D17">
            <v>-1874204</v>
          </cell>
          <cell r="E17">
            <v>-1851300</v>
          </cell>
          <cell r="F17" t="str">
            <v>114.19c</v>
          </cell>
        </row>
        <row r="18">
          <cell r="D18">
            <v>20136120</v>
          </cell>
          <cell r="E18">
            <v>22657380.059999999</v>
          </cell>
          <cell r="F18" t="str">
            <v>214.47d</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207.75g</v>
          </cell>
        </row>
        <row r="23">
          <cell r="D23">
            <v>847651696</v>
          </cell>
          <cell r="E23">
            <v>853462120</v>
          </cell>
          <cell r="F23" t="str">
            <v>204.5b</v>
          </cell>
        </row>
        <row r="24">
          <cell r="D24">
            <v>853462120</v>
          </cell>
          <cell r="E24">
            <v>854419426</v>
          </cell>
          <cell r="F24" t="str">
            <v>205.5g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205.46g</v>
          </cell>
        </row>
        <row r="29">
          <cell r="D29">
            <v>779590</v>
          </cell>
          <cell r="E29">
            <v>0</v>
          </cell>
          <cell r="F29" t="str">
            <v>207.102g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v>2465684624</v>
          </cell>
          <cell r="E36">
            <v>2505658617</v>
          </cell>
          <cell r="F36" t="str">
            <v>219.20c</v>
          </cell>
        </row>
        <row r="37">
          <cell r="D37">
            <v>0</v>
          </cell>
          <cell r="E37">
            <v>0</v>
          </cell>
          <cell r="F37" t="str">
            <v>219.21c</v>
          </cell>
        </row>
        <row r="38">
          <cell r="D38">
            <v>254117565</v>
          </cell>
          <cell r="E38">
            <v>264903753</v>
          </cell>
          <cell r="F38" t="str">
            <v>219.22c</v>
          </cell>
        </row>
        <row r="39">
          <cell r="D39">
            <v>0</v>
          </cell>
          <cell r="E39">
            <v>0</v>
          </cell>
          <cell r="F39" t="str">
            <v>219.23c</v>
          </cell>
        </row>
        <row r="40">
          <cell r="D40">
            <v>480305750</v>
          </cell>
          <cell r="E40">
            <v>579208388</v>
          </cell>
          <cell r="F40" t="str">
            <v>219.24c</v>
          </cell>
        </row>
        <row r="41">
          <cell r="D41">
            <v>3200107939</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str">
            <v>manual check</v>
          </cell>
          <cell r="E46" t="str">
            <v>manual check</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E67">
            <v>2043517</v>
          </cell>
          <cell r="F67" t="str">
            <v>350.32d</v>
          </cell>
        </row>
        <row r="68">
          <cell r="E68">
            <v>2983740</v>
          </cell>
          <cell r="F68" t="str">
            <v>350.33d</v>
          </cell>
        </row>
        <row r="69">
          <cell r="E69">
            <v>757804</v>
          </cell>
          <cell r="F69" t="str">
            <v>350.34d</v>
          </cell>
        </row>
        <row r="70">
          <cell r="E70">
            <v>365986</v>
          </cell>
          <cell r="F70" t="str">
            <v>350.35d</v>
          </cell>
        </row>
        <row r="71">
          <cell r="D71">
            <v>22707903</v>
          </cell>
          <cell r="E71">
            <v>23499915</v>
          </cell>
          <cell r="F71" t="str">
            <v>354.21b</v>
          </cell>
        </row>
        <row r="72">
          <cell r="D72">
            <v>41949915</v>
          </cell>
          <cell r="E72">
            <v>43097996</v>
          </cell>
          <cell r="F72" t="str">
            <v>354.27b</v>
          </cell>
        </row>
        <row r="73">
          <cell r="D73">
            <v>357213635</v>
          </cell>
          <cell r="E73">
            <v>363265480</v>
          </cell>
          <cell r="F73" t="str">
            <v>354.28b</v>
          </cell>
        </row>
      </sheetData>
      <sheetData sheetId="25" refreshError="1"/>
      <sheetData sheetId="26" refreshError="1">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205</v>
          </cell>
          <cell r="D13">
            <v>46</v>
          </cell>
          <cell r="E13" t="str">
            <v>g</v>
          </cell>
          <cell r="F13" t="str">
            <v>205.46g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207</v>
          </cell>
          <cell r="D17">
            <v>75</v>
          </cell>
          <cell r="E17" t="str">
            <v>g</v>
          </cell>
          <cell r="F17" t="str">
            <v>207.75g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207</v>
          </cell>
          <cell r="D24">
            <v>102</v>
          </cell>
          <cell r="E24" t="str">
            <v>g</v>
          </cell>
          <cell r="F24" t="str">
            <v>207.102g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v>2465684624</v>
          </cell>
          <cell r="L27">
            <v>2505658617</v>
          </cell>
        </row>
        <row r="28">
          <cell r="C28">
            <v>219</v>
          </cell>
          <cell r="D28">
            <v>21</v>
          </cell>
          <cell r="E28" t="str">
            <v>c</v>
          </cell>
          <cell r="F28" t="str">
            <v>219.21c</v>
          </cell>
          <cell r="G28" t="str">
            <v>electric_plant</v>
          </cell>
          <cell r="K28">
            <v>0</v>
          </cell>
          <cell r="L28">
            <v>0</v>
          </cell>
        </row>
        <row r="29">
          <cell r="C29">
            <v>219</v>
          </cell>
          <cell r="D29">
            <v>22</v>
          </cell>
          <cell r="E29" t="str">
            <v>c</v>
          </cell>
          <cell r="F29" t="str">
            <v>219.22c</v>
          </cell>
          <cell r="G29" t="str">
            <v>electric_plant</v>
          </cell>
          <cell r="K29">
            <v>254117565</v>
          </cell>
          <cell r="L29">
            <v>264903753</v>
          </cell>
        </row>
        <row r="30">
          <cell r="C30">
            <v>219</v>
          </cell>
          <cell r="D30">
            <v>23</v>
          </cell>
          <cell r="E30" t="str">
            <v>c</v>
          </cell>
          <cell r="F30" t="str">
            <v>219.23c</v>
          </cell>
          <cell r="G30" t="str">
            <v>electric_plant</v>
          </cell>
          <cell r="K30">
            <v>0</v>
          </cell>
          <cell r="L30">
            <v>0</v>
          </cell>
        </row>
        <row r="31">
          <cell r="C31">
            <v>219</v>
          </cell>
          <cell r="D31">
            <v>24</v>
          </cell>
          <cell r="E31" t="str">
            <v>c</v>
          </cell>
          <cell r="F31" t="str">
            <v>219.24c</v>
          </cell>
          <cell r="G31" t="str">
            <v>electric_plant</v>
          </cell>
          <cell r="K31">
            <v>480305750</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row>
        <row r="82">
          <cell r="B82">
            <v>139</v>
          </cell>
          <cell r="C82">
            <v>350</v>
          </cell>
          <cell r="D82">
            <v>31</v>
          </cell>
          <cell r="E82" t="str">
            <v>d</v>
          </cell>
          <cell r="F82" t="str">
            <v>350.31d</v>
          </cell>
          <cell r="G82" t="str">
            <v>tot_expn_to_date</v>
          </cell>
          <cell r="H82">
            <v>183061</v>
          </cell>
          <cell r="I82">
            <v>491725</v>
          </cell>
          <cell r="J82">
            <v>596587</v>
          </cell>
        </row>
        <row r="83">
          <cell r="B83">
            <v>140</v>
          </cell>
          <cell r="C83">
            <v>350</v>
          </cell>
          <cell r="D83">
            <v>32</v>
          </cell>
          <cell r="E83" t="str">
            <v>d</v>
          </cell>
          <cell r="F83" t="str">
            <v>350.32d</v>
          </cell>
          <cell r="G83" t="str">
            <v>tot_expn_to_date</v>
          </cell>
          <cell r="L83">
            <v>2043517</v>
          </cell>
        </row>
        <row r="84">
          <cell r="C84">
            <v>350</v>
          </cell>
          <cell r="D84">
            <v>33</v>
          </cell>
          <cell r="E84" t="str">
            <v>d</v>
          </cell>
          <cell r="F84" t="str">
            <v>350.33d</v>
          </cell>
          <cell r="G84" t="str">
            <v>tot_expn_to_date</v>
          </cell>
          <cell r="L84">
            <v>2983740</v>
          </cell>
        </row>
        <row r="85">
          <cell r="C85">
            <v>350</v>
          </cell>
          <cell r="D85">
            <v>34</v>
          </cell>
          <cell r="E85" t="str">
            <v>d</v>
          </cell>
          <cell r="F85" t="str">
            <v>350.34d</v>
          </cell>
          <cell r="G85" t="str">
            <v>tot_expn_to_date</v>
          </cell>
          <cell r="L85">
            <v>757804</v>
          </cell>
        </row>
        <row r="86">
          <cell r="C86">
            <v>350</v>
          </cell>
          <cell r="D86">
            <v>35</v>
          </cell>
          <cell r="E86" t="str">
            <v>d</v>
          </cell>
          <cell r="F86" t="str">
            <v>350.35d</v>
          </cell>
          <cell r="G86" t="str">
            <v>tot_expn_to_date</v>
          </cell>
          <cell r="L86">
            <v>365986</v>
          </cell>
        </row>
        <row r="87">
          <cell r="B87">
            <v>148</v>
          </cell>
          <cell r="C87">
            <v>354</v>
          </cell>
          <cell r="D87">
            <v>21</v>
          </cell>
          <cell r="E87" t="str">
            <v>b</v>
          </cell>
          <cell r="F87" t="str">
            <v>354.21b</v>
          </cell>
          <cell r="G87" t="str">
            <v>drct_pyrl_dstrbt</v>
          </cell>
          <cell r="H87">
            <v>20976669</v>
          </cell>
          <cell r="I87">
            <v>21701683</v>
          </cell>
          <cell r="J87">
            <v>21424172</v>
          </cell>
          <cell r="K87">
            <v>22707903</v>
          </cell>
          <cell r="L87">
            <v>23499915</v>
          </cell>
        </row>
        <row r="88">
          <cell r="B88">
            <v>151</v>
          </cell>
          <cell r="C88">
            <v>354</v>
          </cell>
          <cell r="D88">
            <v>27</v>
          </cell>
          <cell r="E88" t="str">
            <v>b</v>
          </cell>
          <cell r="F88" t="str">
            <v>354.27b</v>
          </cell>
          <cell r="G88" t="str">
            <v>drct_pyrl_dstrbt</v>
          </cell>
          <cell r="H88">
            <v>39151807</v>
          </cell>
          <cell r="I88">
            <v>6194912</v>
          </cell>
          <cell r="J88">
            <v>39620131</v>
          </cell>
          <cell r="K88">
            <v>41949915</v>
          </cell>
          <cell r="L88">
            <v>43097996</v>
          </cell>
        </row>
        <row r="89">
          <cell r="B89">
            <v>152</v>
          </cell>
          <cell r="C89">
            <v>354</v>
          </cell>
          <cell r="D89">
            <v>28</v>
          </cell>
          <cell r="E89" t="str">
            <v>b</v>
          </cell>
          <cell r="F89" t="str">
            <v>354.28b</v>
          </cell>
          <cell r="G89" t="str">
            <v>drct_pyrl_dstrbt</v>
          </cell>
          <cell r="H89">
            <v>354492178</v>
          </cell>
          <cell r="I89">
            <v>361424755</v>
          </cell>
          <cell r="J89">
            <v>352150935</v>
          </cell>
          <cell r="K89">
            <v>357213635</v>
          </cell>
          <cell r="L89">
            <v>363265480</v>
          </cell>
        </row>
      </sheetData>
      <sheetData sheetId="27" refreshError="1"/>
      <sheetData sheetId="2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 Memo"/>
      <sheetName val="PHI"/>
      <sheetName val="Pepco"/>
      <sheetName val="Federal Allocation"/>
      <sheetName val="Fed Memo"/>
    </sheetNames>
    <sheetDataSet>
      <sheetData sheetId="0"/>
      <sheetData sheetId="1"/>
      <sheetData sheetId="2"/>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Items"/>
      <sheetName val="WP#1 - Total Deduction Summary"/>
      <sheetName val="WP#1.2A 481a Adjustment (fed)"/>
      <sheetName val="WP#1.2B 481a Adjustment (AMT)"/>
      <sheetName val="WP#1.2C 481a Adjustment (ACE)"/>
      <sheetName val="WP#1.3 - Interest Expense "/>
      <sheetName val="WP#2 - Alloc. to Gas End Inv"/>
      <sheetName val="WP#2.1A Reg Gas Storage"/>
      <sheetName val="WP#2.1B Gas Purchases"/>
      <sheetName val="WP#2.2 Self Const Property"/>
      <sheetName val="WP#2.3 Assets Remaining on Hand"/>
      <sheetName val="WP#2.4 Assets Placed In Service"/>
      <sheetName val="WP#3.1 3-Yr Avg"/>
      <sheetName val="WP#3.2 Level 2 Prod Cost Alloc"/>
      <sheetName val="WP#3.3 Level 1 Alloc-Headcount"/>
      <sheetName val="WP#4.1 All Production"/>
      <sheetName val="WP#4.2-Construction Costs"/>
      <sheetName val="WP#4.2-Construction Costs All"/>
      <sheetName val="WP#5.1 Headcount Dept by Year"/>
      <sheetName val="WP#5.2 Headcount Dept Summary"/>
      <sheetName val="WP# 5.3 Headcount By Dept"/>
      <sheetName val="Tab 16 2009 MS Pool"/>
      <sheetName val="Tab 16 2008 MS Pool"/>
      <sheetName val="Tab 16 2007 MS Pool"/>
      <sheetName val="Tab 2006 MS Pool"/>
      <sheetName val="Tab 16 2005 MS Pool"/>
      <sheetName val="Tab 16 2004 MS Pool "/>
      <sheetName val="Tab 16 2003 MS Pool "/>
      <sheetName val="Tab 16 2002 MS Pool "/>
      <sheetName val="Tab 16 2001 MS Pool"/>
      <sheetName val="Tab 16 2000 MS Pool"/>
      <sheetName val="Tab 16 1999 MS Pool"/>
      <sheetName val="Tab 16 1998 MS Pool"/>
      <sheetName val="Tab 16 1997 MS Pool"/>
      <sheetName val="Tab 16 1996 MS Pool"/>
      <sheetName val="Tab 16 1995 MS Pool"/>
      <sheetName val="Tab 16 1994 MS Pool"/>
      <sheetName val="Tab 16 1993 MS Pool"/>
      <sheetName val="Tab 16 1992 MS Pool"/>
      <sheetName val="Tab 16 1991 MS Pool"/>
      <sheetName val="Tab 16 1990 MS Pool"/>
      <sheetName val="Tab 16 1989 MS Pool"/>
      <sheetName val="Tab 16 1988 MS Pool"/>
      <sheetName val="Tab 16 1987 MS Pool"/>
      <sheetName val="MSC Departments"/>
      <sheetName val="MSC Oper Units"/>
      <sheetName val="MSC Depts from 2002-2004"/>
      <sheetName val="WP#6.1 MSC Summary"/>
      <sheetName val="WP#6.2 MSC Summary 2"/>
      <sheetName val="WP#7 Department Grouping"/>
      <sheetName val="WP# 5.1 Generation Headcount"/>
      <sheetName val="WP#4.3 Elect Production"/>
      <sheetName val="Tab 15.2 Pool Summary"/>
      <sheetName val="Tab 15.3 2009 MS Pool Summary"/>
      <sheetName val="Tab 15.3 2008 MS Pool Summary"/>
      <sheetName val="Tab 15.3 2007 MS Pool Summary"/>
      <sheetName val="Tab 15.3 2006 MS Pool Summary"/>
      <sheetName val="Tab 15.3 2005 MS Pool Summary"/>
      <sheetName val="Gas Ferc 2 2009"/>
      <sheetName val="Gas Ferc 2 2008"/>
      <sheetName val="Gas Ferc 2 2007"/>
      <sheetName val="Gas Ferc 2 2006"/>
      <sheetName val="Gas Ferc 2 2005"/>
      <sheetName val="Gas Ferc 2 2004"/>
      <sheetName val="Gas Ferc 2 2003"/>
    </sheetNames>
    <sheetDataSet>
      <sheetData sheetId="0" refreshError="1"/>
      <sheetData sheetId="1">
        <row r="1">
          <cell r="A1" t="str">
            <v>Alliant - IPL</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ow r="24">
          <cell r="W24">
            <v>138533214</v>
          </cell>
        </row>
      </sheetData>
      <sheetData sheetId="11">
        <row r="25">
          <cell r="W25">
            <v>184075441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2">
          <cell r="V2" t="str">
            <v>December</v>
          </cell>
        </row>
        <row r="3">
          <cell r="V3">
            <v>2003</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ad"/>
      <sheetName val="mwd-th"/>
      <sheetName val="Front End Cost "/>
      <sheetName val="amort"/>
      <sheetName val="tax dep"/>
      <sheetName val="reg_cost"/>
      <sheetName val="sum cost"/>
      <sheetName val="unamort"/>
      <sheetName val="control"/>
      <sheetName val="input MWDth"/>
      <sheetName val="Journal"/>
      <sheetName val="Var Rpt"/>
      <sheetName val="load perf rpt"/>
      <sheetName val="update instructions"/>
      <sheetName val="F-in core interest"/>
      <sheetName val="H-finance"/>
      <sheetName val="I-3rd Qtr amort"/>
      <sheetName val="J-total amort"/>
      <sheetName val="nuclear_journal_December"/>
      <sheetName val="DEPR9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tatus"/>
      <sheetName val="FAS132CY"/>
      <sheetName val="FAS132PY"/>
      <sheetName val="Summary"/>
      <sheetName val="FAS106 CY"/>
      <sheetName val="FAS106 PY"/>
      <sheetName val="FAS106 PY2"/>
    </sheetNames>
    <sheetDataSet>
      <sheetData sheetId="0" refreshError="1">
        <row r="6">
          <cell r="B6" t="str">
            <v>December</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Key Assumps"/>
      <sheetName val="Overview"/>
      <sheetName val="Ratios"/>
      <sheetName val="NI Detail"/>
      <sheetName val="Capital Report"/>
      <sheetName val="DTE Consol"/>
      <sheetName val="Fin Ratio"/>
      <sheetName val="Tax Cred CFwd"/>
      <sheetName val="Tax Calc"/>
      <sheetName val="CFO by Entity"/>
      <sheetName val="DECO OM Capital"/>
      <sheetName val="MC OM Capital"/>
      <sheetName val="MCGC&amp;Cit"/>
      <sheetName val="EG"/>
      <sheetName val="ER"/>
      <sheetName val="ERTrad"/>
      <sheetName val="ES"/>
      <sheetName val="ED"/>
      <sheetName val="OTHER"/>
      <sheetName val="HOLDCO"/>
      <sheetName val="Hold Co Int Overlay"/>
      <sheetName val="Impact of LTD interest"/>
      <sheetName val="Hold Co Summary"/>
      <sheetName val="Old Aday Hold Co"/>
      <sheetName val="DECO"/>
      <sheetName val="DECO Changes 0603"/>
      <sheetName val="DD&amp;A Detail"/>
      <sheetName val="DECo Walk 04-06"/>
      <sheetName val="DECo Margin"/>
      <sheetName val="DECo Depr &amp; PTax"/>
      <sheetName val="DECo OM Cap links"/>
      <sheetName val="DECO RATE RELIEF"/>
      <sheetName val="Aday DECo"/>
      <sheetName val="Aday BS 2002"/>
      <sheetName val="Aday BS 2003"/>
      <sheetName val="Aday IS DECo &amp; Other"/>
      <sheetName val="Aday IS EG Subs"/>
      <sheetName val="Outstanding"/>
      <sheetName val="2004 Statements"/>
      <sheetName val="CF &amp; Inv by Entity"/>
      <sheetName val="DECo Summary"/>
      <sheetName val="Reg Assumps"/>
      <sheetName val="Non Reg Net Income"/>
      <sheetName val="Non Reg CAPEX"/>
      <sheetName val="Scenario Cover"/>
      <sheetName val="Scenario Cover (2)"/>
      <sheetName val="Scenario Mgr"/>
      <sheetName val="#REF"/>
      <sheetName val="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rpTax"/>
      <sheetName val="Notes"/>
      <sheetName val="Index"/>
      <sheetName val="MTHLY BAL."/>
    </sheetNames>
    <sheetDataSet>
      <sheetData sheetId="0"/>
      <sheetData sheetId="1"/>
      <sheetData sheetId="2"/>
      <sheetData sheetId="3"/>
      <sheetData sheetId="4">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Page"/>
      <sheetName val="Production Ratio"/>
      <sheetName val="Mixed Service Dept"/>
      <sheetName val="De minimis"/>
      <sheetName val="Deductible"/>
      <sheetName val="Book to Tax"/>
      <sheetName val="Fuels Adjustment"/>
      <sheetName val="CWIP Breakout"/>
      <sheetName val="Wage SPG 99"/>
    </sheetNames>
    <sheetDataSet>
      <sheetData sheetId="0">
        <row r="7">
          <cell r="E7">
            <v>612546</v>
          </cell>
        </row>
        <row r="8">
          <cell r="E8">
            <v>1739653</v>
          </cell>
        </row>
        <row r="9">
          <cell r="E9">
            <v>1813775</v>
          </cell>
        </row>
        <row r="10">
          <cell r="E10">
            <v>2371303</v>
          </cell>
        </row>
        <row r="11">
          <cell r="E11">
            <v>237049573</v>
          </cell>
        </row>
        <row r="12">
          <cell r="E12">
            <v>378604254</v>
          </cell>
        </row>
        <row r="13">
          <cell r="E13">
            <v>213233242</v>
          </cell>
        </row>
        <row r="14">
          <cell r="E14">
            <v>22461563</v>
          </cell>
        </row>
        <row r="15">
          <cell r="E15">
            <v>38073001</v>
          </cell>
        </row>
        <row r="16">
          <cell r="E16">
            <v>4001021</v>
          </cell>
        </row>
        <row r="17">
          <cell r="E17">
            <v>27663250.34</v>
          </cell>
        </row>
        <row r="18">
          <cell r="E18">
            <v>143285457.56999999</v>
          </cell>
        </row>
        <row r="19">
          <cell r="E19">
            <v>151609318</v>
          </cell>
        </row>
      </sheetData>
      <sheetData sheetId="1"/>
      <sheetData sheetId="2"/>
      <sheetData sheetId="3"/>
      <sheetData sheetId="4"/>
      <sheetData sheetId="5"/>
      <sheetData sheetId="6"/>
      <sheetData sheetId="7"/>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ummary of Adjustments"/>
      <sheetName val="2 - 481(a) Calculation"/>
      <sheetName val="3 - Total Deduction Summary"/>
      <sheetName val="4 - Interest Expense "/>
      <sheetName val="5 - Increased Deduction"/>
      <sheetName val="5.1 - Tax-Book Ratio"/>
      <sheetName val="Est for future Q"/>
      <sheetName val="6 - Level 2 Allocation"/>
      <sheetName val="6.1 - Prod &amp; Contr Costs"/>
      <sheetName val="7 - Level 1 Allocation"/>
      <sheetName val="7.1 - Employee Headcount"/>
      <sheetName val="8 - Assets Placed in Service"/>
      <sheetName val="9 - Disposal Summary"/>
      <sheetName val="10 - Mixed Service Costs"/>
      <sheetName val="10.08 - 2008 Mixed Serv Costs"/>
      <sheetName val="10.08.1 - Mapping"/>
      <sheetName val="10.08.2 - 2008 Expense"/>
      <sheetName val="10.08.3 - 2008 Expense - TDBU"/>
      <sheetName val="10.08.4 -2008 Capital"/>
      <sheetName val="10.08.5 - 2008 Capital - TDBU"/>
      <sheetName val="10.07 - 2007"/>
      <sheetName val="10.06 - 2006"/>
      <sheetName val="10.05 - 2005"/>
      <sheetName val="10.04 - 2004"/>
      <sheetName val="10.03 - 2003"/>
      <sheetName val="10.02 - 2002"/>
      <sheetName val="10.01 - 2001"/>
      <sheetName val="10.00 - 2000"/>
      <sheetName val="10.99 - 1999"/>
      <sheetName val="10.98 - 1998"/>
      <sheetName val="73 - Depr - Fed"/>
      <sheetName val="74 - Depr - AMT"/>
      <sheetName val="75 - Depr - CA"/>
      <sheetName val="76 - Depr - CA AMT"/>
      <sheetName val="84 - 2005-2008 Gain_Loss"/>
      <sheetName val="Input Page"/>
    </sheetNames>
    <sheetDataSet>
      <sheetData sheetId="0"/>
      <sheetData sheetId="1">
        <row r="51">
          <cell r="C51">
            <v>229384969.3649615</v>
          </cell>
        </row>
      </sheetData>
      <sheetData sheetId="2">
        <row r="12">
          <cell r="H12">
            <v>150904055.40061679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04">
          <cell r="X304">
            <v>92338686.793609649</v>
          </cell>
        </row>
      </sheetData>
      <sheetData sheetId="33"/>
      <sheetData sheetId="34"/>
      <sheetData sheetId="3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able"/>
      <sheetName val="Mapping"/>
      <sheetName val="Graph"/>
    </sheetNames>
    <sheetDataSet>
      <sheetData sheetId="0" refreshError="1"/>
      <sheetData sheetId="1"/>
      <sheetData sheetId="2" refreshError="1"/>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Deepwater 2002 Income Statement"/>
      <sheetName val="2002 TUB Income Statement w DW"/>
      <sheetName val="TUB Income Statement 2002-2006"/>
      <sheetName val="TUB Inc State 2002-2006 w DW"/>
      <sheetName val="Sheet1"/>
      <sheetName val="OTRA Discounts"/>
      <sheetName val="TBC Rate Summary"/>
      <sheetName val="Restructuring Amort."/>
      <sheetName val="JFJ-4 CEP Rate"/>
      <sheetName val="JFJ-1 Deferral Recovery Rate"/>
      <sheetName val="Keystone Swap Amort Sched"/>
      <sheetName val="ADJUSTMENTS"/>
      <sheetName val="COST OF SERV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SBC Over Recovery Amort"/>
      <sheetName val="Pepco_Billed"/>
      <sheetName val="Pepco_Net UnBilled"/>
      <sheetName val="Monthly Bill Data"/>
      <sheetName val="Input"/>
      <sheetName val="ListsOfValues"/>
    </sheetNames>
    <sheetDataSet>
      <sheetData sheetId="0">
        <row r="28">
          <cell r="E28">
            <v>38718</v>
          </cell>
        </row>
        <row r="29">
          <cell r="E29">
            <v>38718</v>
          </cell>
        </row>
        <row r="52">
          <cell r="E52">
            <v>1.6906170752324599</v>
          </cell>
        </row>
        <row r="58">
          <cell r="E58" t="str">
            <v>Yes</v>
          </cell>
        </row>
        <row r="59">
          <cell r="E59">
            <v>1</v>
          </cell>
        </row>
      </sheetData>
      <sheetData sheetId="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2">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3">
        <row r="28">
          <cell r="B28" t="str">
            <v>STARTING</v>
          </cell>
        </row>
      </sheetData>
      <sheetData sheetId="4">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5">
        <row r="18">
          <cell r="F18">
            <v>3.2199999999999999E-2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8">
          <cell r="F18">
            <v>3.2199999999999999E-2</v>
          </cell>
        </row>
      </sheetData>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 8"/>
      <sheetName val="RR 8 2"/>
    </sheetNames>
    <sheetDataSet>
      <sheetData sheetId="0"/>
      <sheetData sheetId="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A&amp;G Analysis"/>
      <sheetName val="IPC Analysis"/>
      <sheetName val="IES Analysis"/>
      <sheetName val="Array Tables"/>
      <sheetName val="Summary A&amp;G Loading Rate Cal"/>
      <sheetName val="load"/>
    </sheetNames>
    <sheetDataSet>
      <sheetData sheetId="0"/>
      <sheetData sheetId="1"/>
      <sheetData sheetId="2"/>
      <sheetData sheetId="3">
        <row r="4">
          <cell r="A4" t="str">
            <v>0016</v>
          </cell>
          <cell r="B4">
            <v>2</v>
          </cell>
        </row>
        <row r="5">
          <cell r="A5" t="str">
            <v>0017</v>
          </cell>
          <cell r="B5">
            <v>2</v>
          </cell>
        </row>
        <row r="6">
          <cell r="A6" t="str">
            <v>0018</v>
          </cell>
          <cell r="B6">
            <v>2</v>
          </cell>
        </row>
        <row r="7">
          <cell r="A7" t="str">
            <v>0019</v>
          </cell>
          <cell r="B7">
            <v>2</v>
          </cell>
        </row>
        <row r="8">
          <cell r="A8" t="str">
            <v>0033</v>
          </cell>
          <cell r="B8">
            <v>1</v>
          </cell>
        </row>
        <row r="9">
          <cell r="A9" t="str">
            <v>0045</v>
          </cell>
          <cell r="B9">
            <v>3</v>
          </cell>
        </row>
        <row r="10">
          <cell r="A10" t="str">
            <v>0047</v>
          </cell>
          <cell r="B10">
            <v>3</v>
          </cell>
        </row>
        <row r="11">
          <cell r="A11" t="str">
            <v>0052</v>
          </cell>
          <cell r="B11">
            <v>1</v>
          </cell>
        </row>
        <row r="12">
          <cell r="A12" t="str">
            <v>0053</v>
          </cell>
          <cell r="B12">
            <v>2</v>
          </cell>
        </row>
        <row r="13">
          <cell r="A13" t="str">
            <v>0054</v>
          </cell>
          <cell r="B13">
            <v>2</v>
          </cell>
        </row>
        <row r="14">
          <cell r="A14" t="str">
            <v>0056</v>
          </cell>
          <cell r="B14">
            <v>3</v>
          </cell>
        </row>
        <row r="15">
          <cell r="A15" t="str">
            <v>0057</v>
          </cell>
          <cell r="B15">
            <v>2</v>
          </cell>
        </row>
        <row r="16">
          <cell r="A16" t="str">
            <v>0058</v>
          </cell>
          <cell r="B16">
            <v>1</v>
          </cell>
        </row>
        <row r="17">
          <cell r="A17" t="str">
            <v>0059</v>
          </cell>
          <cell r="B17">
            <v>1</v>
          </cell>
        </row>
        <row r="18">
          <cell r="A18" t="str">
            <v>0062</v>
          </cell>
          <cell r="B18">
            <v>2</v>
          </cell>
        </row>
        <row r="19">
          <cell r="A19" t="str">
            <v>0063</v>
          </cell>
          <cell r="B19">
            <v>1</v>
          </cell>
        </row>
        <row r="20">
          <cell r="A20" t="str">
            <v>0065</v>
          </cell>
          <cell r="B20">
            <v>1</v>
          </cell>
        </row>
        <row r="21">
          <cell r="A21" t="str">
            <v>0067</v>
          </cell>
          <cell r="B21">
            <v>3</v>
          </cell>
        </row>
        <row r="22">
          <cell r="A22" t="str">
            <v>0073</v>
          </cell>
          <cell r="B22">
            <v>2</v>
          </cell>
        </row>
        <row r="23">
          <cell r="A23" t="str">
            <v>0075</v>
          </cell>
          <cell r="B23">
            <v>3</v>
          </cell>
        </row>
        <row r="24">
          <cell r="A24" t="str">
            <v>0082</v>
          </cell>
          <cell r="B24">
            <v>1</v>
          </cell>
        </row>
        <row r="25">
          <cell r="A25" t="str">
            <v>0083</v>
          </cell>
          <cell r="B25">
            <v>1</v>
          </cell>
        </row>
        <row r="26">
          <cell r="A26" t="str">
            <v>0084</v>
          </cell>
          <cell r="B26">
            <v>1</v>
          </cell>
        </row>
        <row r="27">
          <cell r="A27" t="str">
            <v>0085</v>
          </cell>
          <cell r="B27">
            <v>1</v>
          </cell>
        </row>
        <row r="28">
          <cell r="A28" t="str">
            <v>0086</v>
          </cell>
          <cell r="B28">
            <v>2</v>
          </cell>
        </row>
        <row r="29">
          <cell r="A29" t="str">
            <v>0125</v>
          </cell>
          <cell r="B29">
            <v>2</v>
          </cell>
        </row>
        <row r="30">
          <cell r="A30" t="str">
            <v>0126</v>
          </cell>
          <cell r="B30">
            <v>2</v>
          </cell>
        </row>
        <row r="31">
          <cell r="A31" t="str">
            <v>0127</v>
          </cell>
          <cell r="B31">
            <v>2</v>
          </cell>
        </row>
        <row r="32">
          <cell r="A32" t="str">
            <v>0128</v>
          </cell>
          <cell r="B32">
            <v>2</v>
          </cell>
        </row>
        <row r="33">
          <cell r="A33" t="str">
            <v>0129</v>
          </cell>
          <cell r="B33">
            <v>2</v>
          </cell>
        </row>
        <row r="34">
          <cell r="A34" t="str">
            <v>0130</v>
          </cell>
          <cell r="B34">
            <v>2</v>
          </cell>
        </row>
        <row r="35">
          <cell r="A35" t="str">
            <v>0161</v>
          </cell>
          <cell r="B35">
            <v>2</v>
          </cell>
        </row>
        <row r="36">
          <cell r="A36" t="str">
            <v>0162</v>
          </cell>
          <cell r="B36">
            <v>2</v>
          </cell>
        </row>
        <row r="37">
          <cell r="A37" t="str">
            <v>0163</v>
          </cell>
          <cell r="B37">
            <v>2</v>
          </cell>
        </row>
        <row r="38">
          <cell r="A38" t="str">
            <v>0164</v>
          </cell>
          <cell r="B38">
            <v>2</v>
          </cell>
        </row>
        <row r="39">
          <cell r="A39" t="str">
            <v>0253</v>
          </cell>
          <cell r="B39">
            <v>1</v>
          </cell>
        </row>
        <row r="40">
          <cell r="A40" t="str">
            <v>0255</v>
          </cell>
          <cell r="B40">
            <v>1</v>
          </cell>
        </row>
        <row r="41">
          <cell r="A41" t="str">
            <v>1001</v>
          </cell>
          <cell r="B41">
            <v>3</v>
          </cell>
        </row>
        <row r="42">
          <cell r="A42" t="str">
            <v>1003</v>
          </cell>
          <cell r="B42">
            <v>3</v>
          </cell>
        </row>
        <row r="43">
          <cell r="A43" t="str">
            <v>1004</v>
          </cell>
          <cell r="B43">
            <v>3</v>
          </cell>
        </row>
        <row r="44">
          <cell r="A44" t="str">
            <v>1011</v>
          </cell>
          <cell r="B44">
            <v>2</v>
          </cell>
        </row>
        <row r="45">
          <cell r="A45" t="str">
            <v>1013</v>
          </cell>
          <cell r="B45">
            <v>2</v>
          </cell>
        </row>
        <row r="46">
          <cell r="A46" t="str">
            <v>1014</v>
          </cell>
          <cell r="B46">
            <v>2</v>
          </cell>
        </row>
        <row r="47">
          <cell r="A47" t="str">
            <v>1016</v>
          </cell>
          <cell r="B47">
            <v>2</v>
          </cell>
        </row>
        <row r="48">
          <cell r="A48" t="str">
            <v>1017</v>
          </cell>
          <cell r="B48">
            <v>2</v>
          </cell>
        </row>
        <row r="49">
          <cell r="A49" t="str">
            <v>1018</v>
          </cell>
          <cell r="B49">
            <v>2</v>
          </cell>
        </row>
        <row r="50">
          <cell r="A50" t="str">
            <v>1019</v>
          </cell>
          <cell r="B50">
            <v>2</v>
          </cell>
        </row>
        <row r="51">
          <cell r="A51" t="str">
            <v>1020</v>
          </cell>
          <cell r="B51">
            <v>1</v>
          </cell>
        </row>
        <row r="52">
          <cell r="A52" t="str">
            <v>1021</v>
          </cell>
          <cell r="B52">
            <v>2</v>
          </cell>
        </row>
        <row r="53">
          <cell r="A53" t="str">
            <v>1023</v>
          </cell>
          <cell r="B53">
            <v>2</v>
          </cell>
        </row>
        <row r="54">
          <cell r="A54" t="str">
            <v>1024</v>
          </cell>
          <cell r="B54">
            <v>2</v>
          </cell>
        </row>
        <row r="55">
          <cell r="A55" t="str">
            <v>1025</v>
          </cell>
          <cell r="B55">
            <v>2</v>
          </cell>
        </row>
        <row r="56">
          <cell r="A56" t="str">
            <v>1026</v>
          </cell>
          <cell r="B56">
            <v>2</v>
          </cell>
        </row>
        <row r="57">
          <cell r="A57" t="str">
            <v>1027</v>
          </cell>
          <cell r="B57">
            <v>2</v>
          </cell>
        </row>
        <row r="58">
          <cell r="A58" t="str">
            <v>1028</v>
          </cell>
          <cell r="B58">
            <v>2</v>
          </cell>
        </row>
        <row r="59">
          <cell r="A59" t="str">
            <v>1029</v>
          </cell>
          <cell r="B59">
            <v>2</v>
          </cell>
        </row>
        <row r="60">
          <cell r="A60" t="str">
            <v>1031</v>
          </cell>
          <cell r="B60">
            <v>2</v>
          </cell>
        </row>
        <row r="61">
          <cell r="A61" t="str">
            <v>1032</v>
          </cell>
          <cell r="B61">
            <v>2</v>
          </cell>
        </row>
        <row r="62">
          <cell r="A62" t="str">
            <v>1033</v>
          </cell>
          <cell r="B62">
            <v>2</v>
          </cell>
        </row>
        <row r="63">
          <cell r="A63" t="str">
            <v>1034</v>
          </cell>
          <cell r="B63">
            <v>2</v>
          </cell>
        </row>
        <row r="64">
          <cell r="A64" t="str">
            <v>1035</v>
          </cell>
          <cell r="B64">
            <v>2</v>
          </cell>
        </row>
        <row r="65">
          <cell r="A65" t="str">
            <v>1037</v>
          </cell>
          <cell r="B65">
            <v>2</v>
          </cell>
        </row>
        <row r="66">
          <cell r="A66" t="str">
            <v>1042</v>
          </cell>
          <cell r="B66">
            <v>2</v>
          </cell>
        </row>
        <row r="67">
          <cell r="A67" t="str">
            <v>1045</v>
          </cell>
          <cell r="B67">
            <v>2</v>
          </cell>
        </row>
        <row r="68">
          <cell r="A68" t="str">
            <v>1050</v>
          </cell>
          <cell r="B68">
            <v>2</v>
          </cell>
        </row>
        <row r="69">
          <cell r="A69" t="str">
            <v>1052</v>
          </cell>
          <cell r="B69">
            <v>2</v>
          </cell>
        </row>
        <row r="70">
          <cell r="A70" t="str">
            <v>1060</v>
          </cell>
          <cell r="B70">
            <v>2</v>
          </cell>
        </row>
        <row r="71">
          <cell r="A71" t="str">
            <v>1061</v>
          </cell>
          <cell r="B71">
            <v>2</v>
          </cell>
        </row>
        <row r="72">
          <cell r="A72" t="str">
            <v>1062</v>
          </cell>
          <cell r="B72">
            <v>2</v>
          </cell>
        </row>
        <row r="73">
          <cell r="A73" t="str">
            <v>1063</v>
          </cell>
          <cell r="B73">
            <v>2</v>
          </cell>
        </row>
        <row r="74">
          <cell r="A74" t="str">
            <v>1111</v>
          </cell>
          <cell r="B74">
            <v>4.5</v>
          </cell>
        </row>
        <row r="75">
          <cell r="A75" t="str">
            <v>1112</v>
          </cell>
          <cell r="B75">
            <v>2</v>
          </cell>
        </row>
        <row r="76">
          <cell r="A76" t="str">
            <v>1113</v>
          </cell>
          <cell r="B76">
            <v>1</v>
          </cell>
        </row>
        <row r="77">
          <cell r="A77" t="str">
            <v>1115</v>
          </cell>
          <cell r="B77">
            <v>1</v>
          </cell>
        </row>
        <row r="78">
          <cell r="A78" t="str">
            <v>1116</v>
          </cell>
          <cell r="B78">
            <v>2</v>
          </cell>
        </row>
        <row r="79">
          <cell r="A79" t="str">
            <v>1118</v>
          </cell>
          <cell r="B79">
            <v>2</v>
          </cell>
        </row>
        <row r="80">
          <cell r="A80" t="str">
            <v>1120</v>
          </cell>
          <cell r="B80">
            <v>2</v>
          </cell>
        </row>
        <row r="81">
          <cell r="A81" t="str">
            <v>1123</v>
          </cell>
          <cell r="B81">
            <v>2</v>
          </cell>
        </row>
        <row r="82">
          <cell r="A82" t="str">
            <v>1125</v>
          </cell>
          <cell r="B82">
            <v>2</v>
          </cell>
        </row>
        <row r="83">
          <cell r="A83" t="str">
            <v>1126</v>
          </cell>
          <cell r="B83">
            <v>2</v>
          </cell>
        </row>
        <row r="84">
          <cell r="A84" t="str">
            <v>1131</v>
          </cell>
          <cell r="B84">
            <v>2</v>
          </cell>
        </row>
        <row r="85">
          <cell r="A85" t="str">
            <v>1132</v>
          </cell>
          <cell r="B85">
            <v>2</v>
          </cell>
        </row>
        <row r="86">
          <cell r="A86" t="str">
            <v>1133</v>
          </cell>
          <cell r="B86">
            <v>2</v>
          </cell>
        </row>
        <row r="87">
          <cell r="A87" t="str">
            <v>1135</v>
          </cell>
          <cell r="B87">
            <v>2</v>
          </cell>
        </row>
        <row r="88">
          <cell r="A88" t="str">
            <v>1136</v>
          </cell>
          <cell r="B88">
            <v>2</v>
          </cell>
        </row>
        <row r="89">
          <cell r="A89" t="str">
            <v>1145</v>
          </cell>
          <cell r="B89">
            <v>2</v>
          </cell>
        </row>
        <row r="90">
          <cell r="A90" t="str">
            <v>1146</v>
          </cell>
          <cell r="B90">
            <v>2</v>
          </cell>
        </row>
        <row r="91">
          <cell r="A91" t="str">
            <v>1147</v>
          </cell>
          <cell r="B91">
            <v>2</v>
          </cell>
        </row>
        <row r="92">
          <cell r="A92" t="str">
            <v>1148</v>
          </cell>
          <cell r="B92">
            <v>2</v>
          </cell>
        </row>
        <row r="93">
          <cell r="A93" t="str">
            <v>1149</v>
          </cell>
          <cell r="B93">
            <v>2</v>
          </cell>
        </row>
        <row r="94">
          <cell r="A94" t="str">
            <v>1150</v>
          </cell>
          <cell r="B94">
            <v>2</v>
          </cell>
        </row>
        <row r="95">
          <cell r="A95" t="str">
            <v>1151</v>
          </cell>
          <cell r="B95">
            <v>2</v>
          </cell>
        </row>
        <row r="96">
          <cell r="A96" t="str">
            <v>1152</v>
          </cell>
          <cell r="B96">
            <v>2</v>
          </cell>
        </row>
        <row r="97">
          <cell r="A97" t="str">
            <v>1153</v>
          </cell>
          <cell r="B97">
            <v>2</v>
          </cell>
        </row>
        <row r="98">
          <cell r="A98" t="str">
            <v>1154</v>
          </cell>
          <cell r="B98">
            <v>2</v>
          </cell>
        </row>
        <row r="99">
          <cell r="A99" t="str">
            <v>1155</v>
          </cell>
          <cell r="B99">
            <v>2</v>
          </cell>
        </row>
        <row r="100">
          <cell r="A100" t="str">
            <v>1156</v>
          </cell>
          <cell r="B100">
            <v>2</v>
          </cell>
        </row>
        <row r="101">
          <cell r="A101" t="str">
            <v>1162</v>
          </cell>
          <cell r="B101">
            <v>2</v>
          </cell>
        </row>
        <row r="102">
          <cell r="A102" t="str">
            <v>1163</v>
          </cell>
          <cell r="B102">
            <v>2</v>
          </cell>
        </row>
        <row r="103">
          <cell r="A103" t="str">
            <v>1164</v>
          </cell>
          <cell r="B103">
            <v>2</v>
          </cell>
        </row>
        <row r="104">
          <cell r="A104" t="str">
            <v>1212</v>
          </cell>
          <cell r="B104">
            <v>2</v>
          </cell>
        </row>
        <row r="105">
          <cell r="A105" t="str">
            <v>1226</v>
          </cell>
          <cell r="B105">
            <v>2</v>
          </cell>
        </row>
        <row r="106">
          <cell r="A106" t="str">
            <v>1415</v>
          </cell>
          <cell r="B106">
            <v>2</v>
          </cell>
        </row>
        <row r="107">
          <cell r="A107" t="str">
            <v>1425</v>
          </cell>
          <cell r="B107">
            <v>2</v>
          </cell>
        </row>
        <row r="108">
          <cell r="A108" t="str">
            <v>1432</v>
          </cell>
          <cell r="B108">
            <v>2</v>
          </cell>
        </row>
        <row r="109">
          <cell r="A109" t="str">
            <v>1441</v>
          </cell>
          <cell r="B109">
            <v>2</v>
          </cell>
        </row>
        <row r="110">
          <cell r="A110" t="str">
            <v>1442</v>
          </cell>
          <cell r="B110">
            <v>2</v>
          </cell>
        </row>
        <row r="111">
          <cell r="A111" t="str">
            <v>1443</v>
          </cell>
          <cell r="B111">
            <v>2</v>
          </cell>
        </row>
        <row r="112">
          <cell r="A112" t="str">
            <v>1444</v>
          </cell>
          <cell r="B112">
            <v>2</v>
          </cell>
        </row>
        <row r="113">
          <cell r="A113" t="str">
            <v>1445</v>
          </cell>
          <cell r="B113">
            <v>2</v>
          </cell>
        </row>
        <row r="114">
          <cell r="A114" t="str">
            <v>1446</v>
          </cell>
          <cell r="B114">
            <v>2</v>
          </cell>
        </row>
        <row r="115">
          <cell r="A115" t="str">
            <v>1447</v>
          </cell>
          <cell r="B115">
            <v>2</v>
          </cell>
        </row>
        <row r="116">
          <cell r="A116" t="str">
            <v>1448</v>
          </cell>
          <cell r="B116">
            <v>2</v>
          </cell>
        </row>
        <row r="117">
          <cell r="A117" t="str">
            <v>1449</v>
          </cell>
          <cell r="B117">
            <v>2</v>
          </cell>
        </row>
        <row r="118">
          <cell r="A118" t="str">
            <v>1450</v>
          </cell>
          <cell r="B118">
            <v>2</v>
          </cell>
        </row>
        <row r="119">
          <cell r="A119" t="str">
            <v>1451</v>
          </cell>
          <cell r="B119">
            <v>2</v>
          </cell>
        </row>
        <row r="120">
          <cell r="A120" t="str">
            <v>1452</v>
          </cell>
          <cell r="B120">
            <v>2</v>
          </cell>
        </row>
        <row r="121">
          <cell r="A121" t="str">
            <v>1460</v>
          </cell>
          <cell r="B121">
            <v>2</v>
          </cell>
        </row>
        <row r="122">
          <cell r="A122" t="str">
            <v>1470</v>
          </cell>
          <cell r="B122">
            <v>2</v>
          </cell>
        </row>
        <row r="123">
          <cell r="A123" t="str">
            <v>1471</v>
          </cell>
          <cell r="B123">
            <v>2</v>
          </cell>
        </row>
        <row r="124">
          <cell r="A124" t="str">
            <v>1472</v>
          </cell>
          <cell r="B124">
            <v>2</v>
          </cell>
        </row>
        <row r="125">
          <cell r="A125" t="str">
            <v>1473</v>
          </cell>
          <cell r="B125">
            <v>2</v>
          </cell>
        </row>
        <row r="126">
          <cell r="A126" t="str">
            <v>1474</v>
          </cell>
          <cell r="B126">
            <v>2</v>
          </cell>
        </row>
        <row r="127">
          <cell r="A127" t="str">
            <v>1475</v>
          </cell>
          <cell r="B127">
            <v>2</v>
          </cell>
        </row>
        <row r="128">
          <cell r="A128" t="str">
            <v>1476</v>
          </cell>
          <cell r="B128">
            <v>2</v>
          </cell>
        </row>
        <row r="129">
          <cell r="A129" t="str">
            <v>1481</v>
          </cell>
          <cell r="B129">
            <v>1</v>
          </cell>
        </row>
        <row r="130">
          <cell r="A130" t="str">
            <v>1482</v>
          </cell>
          <cell r="B130">
            <v>1</v>
          </cell>
        </row>
        <row r="131">
          <cell r="A131" t="str">
            <v>1483</v>
          </cell>
          <cell r="B131">
            <v>1</v>
          </cell>
        </row>
        <row r="132">
          <cell r="A132" t="str">
            <v>1484</v>
          </cell>
          <cell r="B132">
            <v>1</v>
          </cell>
        </row>
        <row r="133">
          <cell r="A133" t="str">
            <v>1485</v>
          </cell>
          <cell r="B133">
            <v>1</v>
          </cell>
        </row>
        <row r="134">
          <cell r="A134" t="str">
            <v>1486</v>
          </cell>
          <cell r="B134">
            <v>1</v>
          </cell>
        </row>
        <row r="135">
          <cell r="A135" t="str">
            <v>1487</v>
          </cell>
          <cell r="B135">
            <v>1</v>
          </cell>
        </row>
        <row r="136">
          <cell r="A136" t="str">
            <v>1488</v>
          </cell>
          <cell r="B136">
            <v>1</v>
          </cell>
        </row>
        <row r="137">
          <cell r="A137" t="str">
            <v>1489</v>
          </cell>
          <cell r="B137">
            <v>1</v>
          </cell>
        </row>
        <row r="138">
          <cell r="A138" t="str">
            <v>1490</v>
          </cell>
          <cell r="B138">
            <v>1</v>
          </cell>
        </row>
        <row r="139">
          <cell r="A139" t="str">
            <v>1491</v>
          </cell>
          <cell r="B139">
            <v>2</v>
          </cell>
        </row>
        <row r="140">
          <cell r="A140" t="str">
            <v>1499</v>
          </cell>
          <cell r="B140">
            <v>1</v>
          </cell>
        </row>
        <row r="141">
          <cell r="A141" t="str">
            <v>1501</v>
          </cell>
          <cell r="B141">
            <v>2</v>
          </cell>
        </row>
        <row r="142">
          <cell r="A142" t="str">
            <v>1502</v>
          </cell>
          <cell r="B142">
            <v>1</v>
          </cell>
        </row>
        <row r="143">
          <cell r="A143" t="str">
            <v>1503</v>
          </cell>
          <cell r="B143">
            <v>1</v>
          </cell>
        </row>
        <row r="144">
          <cell r="A144" t="str">
            <v>1510</v>
          </cell>
          <cell r="B144">
            <v>2</v>
          </cell>
        </row>
        <row r="145">
          <cell r="A145" t="str">
            <v>2140</v>
          </cell>
          <cell r="B145">
            <v>2</v>
          </cell>
        </row>
        <row r="146">
          <cell r="A146" t="str">
            <v>2510</v>
          </cell>
          <cell r="B146">
            <v>2</v>
          </cell>
        </row>
        <row r="147">
          <cell r="A147" t="str">
            <v>2520</v>
          </cell>
          <cell r="B147">
            <v>2</v>
          </cell>
        </row>
        <row r="148">
          <cell r="A148" t="str">
            <v>2530</v>
          </cell>
          <cell r="B148">
            <v>2</v>
          </cell>
        </row>
        <row r="149">
          <cell r="A149" t="str">
            <v>2550</v>
          </cell>
          <cell r="B149">
            <v>2</v>
          </cell>
        </row>
        <row r="150">
          <cell r="A150" t="str">
            <v>2560</v>
          </cell>
          <cell r="B150">
            <v>2</v>
          </cell>
        </row>
        <row r="151">
          <cell r="A151" t="str">
            <v>5101</v>
          </cell>
          <cell r="B151">
            <v>1</v>
          </cell>
        </row>
        <row r="152">
          <cell r="A152" t="str">
            <v>5201</v>
          </cell>
          <cell r="B152">
            <v>1</v>
          </cell>
        </row>
        <row r="153">
          <cell r="A153" t="str">
            <v>5301</v>
          </cell>
          <cell r="B153">
            <v>1</v>
          </cell>
        </row>
        <row r="154">
          <cell r="A154" t="str">
            <v>5302</v>
          </cell>
          <cell r="B154">
            <v>1</v>
          </cell>
        </row>
        <row r="155">
          <cell r="A155" t="str">
            <v>5303</v>
          </cell>
          <cell r="B155">
            <v>1</v>
          </cell>
        </row>
        <row r="156">
          <cell r="A156" t="str">
            <v>5304</v>
          </cell>
          <cell r="B156">
            <v>1</v>
          </cell>
        </row>
        <row r="157">
          <cell r="A157" t="str">
            <v>5305</v>
          </cell>
          <cell r="B157">
            <v>1</v>
          </cell>
        </row>
        <row r="158">
          <cell r="A158" t="str">
            <v>5306</v>
          </cell>
          <cell r="B158">
            <v>1</v>
          </cell>
        </row>
        <row r="159">
          <cell r="A159" t="str">
            <v>5307</v>
          </cell>
          <cell r="B159">
            <v>1</v>
          </cell>
        </row>
        <row r="160">
          <cell r="A160" t="str">
            <v>5308</v>
          </cell>
          <cell r="B160">
            <v>1</v>
          </cell>
        </row>
        <row r="161">
          <cell r="A161" t="str">
            <v>5310</v>
          </cell>
          <cell r="B161">
            <v>1</v>
          </cell>
        </row>
        <row r="162">
          <cell r="A162" t="str">
            <v>5311</v>
          </cell>
          <cell r="B162">
            <v>1</v>
          </cell>
        </row>
        <row r="163">
          <cell r="A163" t="str">
            <v>5312</v>
          </cell>
          <cell r="B163">
            <v>1</v>
          </cell>
        </row>
        <row r="164">
          <cell r="A164" t="str">
            <v>5313</v>
          </cell>
          <cell r="B164">
            <v>1</v>
          </cell>
        </row>
        <row r="165">
          <cell r="A165" t="str">
            <v>5320</v>
          </cell>
          <cell r="B165">
            <v>1</v>
          </cell>
        </row>
        <row r="166">
          <cell r="A166" t="str">
            <v>5321</v>
          </cell>
          <cell r="B166">
            <v>1</v>
          </cell>
        </row>
        <row r="167">
          <cell r="A167" t="str">
            <v>5322</v>
          </cell>
          <cell r="B167">
            <v>1</v>
          </cell>
        </row>
        <row r="168">
          <cell r="A168" t="str">
            <v>5323</v>
          </cell>
          <cell r="B168">
            <v>1</v>
          </cell>
        </row>
        <row r="169">
          <cell r="A169" t="str">
            <v>5325</v>
          </cell>
          <cell r="B169">
            <v>1</v>
          </cell>
        </row>
        <row r="170">
          <cell r="A170" t="str">
            <v>5326</v>
          </cell>
          <cell r="B170">
            <v>1</v>
          </cell>
        </row>
        <row r="171">
          <cell r="A171" t="str">
            <v>5328</v>
          </cell>
          <cell r="B171">
            <v>1</v>
          </cell>
        </row>
        <row r="172">
          <cell r="A172" t="str">
            <v>5330</v>
          </cell>
          <cell r="B172">
            <v>1</v>
          </cell>
        </row>
        <row r="173">
          <cell r="A173" t="str">
            <v>5331</v>
          </cell>
          <cell r="B173">
            <v>1</v>
          </cell>
        </row>
        <row r="174">
          <cell r="A174" t="str">
            <v>5332</v>
          </cell>
          <cell r="B174">
            <v>1</v>
          </cell>
        </row>
        <row r="175">
          <cell r="A175" t="str">
            <v>5333</v>
          </cell>
          <cell r="B175">
            <v>1</v>
          </cell>
        </row>
        <row r="176">
          <cell r="A176" t="str">
            <v>5340</v>
          </cell>
          <cell r="B176">
            <v>1</v>
          </cell>
        </row>
        <row r="177">
          <cell r="A177" t="str">
            <v>5350</v>
          </cell>
          <cell r="B177">
            <v>1</v>
          </cell>
        </row>
        <row r="178">
          <cell r="A178" t="str">
            <v>5354</v>
          </cell>
          <cell r="B178">
            <v>1</v>
          </cell>
        </row>
        <row r="179">
          <cell r="A179" t="str">
            <v>5355</v>
          </cell>
          <cell r="B179">
            <v>1</v>
          </cell>
        </row>
        <row r="180">
          <cell r="A180" t="str">
            <v>5356</v>
          </cell>
          <cell r="B180">
            <v>1</v>
          </cell>
        </row>
        <row r="181">
          <cell r="A181" t="str">
            <v>5357</v>
          </cell>
          <cell r="B181">
            <v>1</v>
          </cell>
        </row>
        <row r="182">
          <cell r="A182" t="str">
            <v>5358</v>
          </cell>
          <cell r="B182">
            <v>1</v>
          </cell>
        </row>
        <row r="183">
          <cell r="A183" t="str">
            <v>5359</v>
          </cell>
          <cell r="B183">
            <v>1</v>
          </cell>
        </row>
        <row r="184">
          <cell r="A184" t="str">
            <v>5365</v>
          </cell>
          <cell r="B184">
            <v>1</v>
          </cell>
        </row>
        <row r="185">
          <cell r="A185" t="str">
            <v>5366</v>
          </cell>
          <cell r="B185">
            <v>1</v>
          </cell>
        </row>
        <row r="186">
          <cell r="A186" t="str">
            <v>5401</v>
          </cell>
          <cell r="B186">
            <v>4</v>
          </cell>
        </row>
        <row r="187">
          <cell r="A187" t="str">
            <v>5412</v>
          </cell>
          <cell r="B187">
            <v>4</v>
          </cell>
        </row>
        <row r="188">
          <cell r="A188" t="str">
            <v>5413</v>
          </cell>
          <cell r="B188">
            <v>4</v>
          </cell>
        </row>
        <row r="189">
          <cell r="A189" t="str">
            <v>5414</v>
          </cell>
          <cell r="B189">
            <v>4</v>
          </cell>
        </row>
        <row r="190">
          <cell r="A190" t="str">
            <v>5421</v>
          </cell>
          <cell r="B190">
            <v>4</v>
          </cell>
        </row>
        <row r="191">
          <cell r="A191" t="str">
            <v>5424</v>
          </cell>
          <cell r="B191">
            <v>4</v>
          </cell>
        </row>
        <row r="192">
          <cell r="A192" t="str">
            <v>5426</v>
          </cell>
          <cell r="B192">
            <v>4</v>
          </cell>
        </row>
        <row r="193">
          <cell r="A193" t="str">
            <v>5431</v>
          </cell>
          <cell r="B193">
            <v>4</v>
          </cell>
        </row>
        <row r="194">
          <cell r="A194" t="str">
            <v>5442</v>
          </cell>
          <cell r="B194">
            <v>4</v>
          </cell>
        </row>
        <row r="195">
          <cell r="A195" t="str">
            <v>5443</v>
          </cell>
          <cell r="B195">
            <v>4</v>
          </cell>
        </row>
        <row r="196">
          <cell r="A196" t="str">
            <v>5447</v>
          </cell>
          <cell r="B196">
            <v>4</v>
          </cell>
        </row>
        <row r="197">
          <cell r="A197" t="str">
            <v>5448</v>
          </cell>
          <cell r="B197">
            <v>4</v>
          </cell>
        </row>
        <row r="198">
          <cell r="A198" t="str">
            <v>5451</v>
          </cell>
          <cell r="B198">
            <v>4</v>
          </cell>
        </row>
        <row r="199">
          <cell r="A199" t="str">
            <v>5453</v>
          </cell>
          <cell r="B199">
            <v>4</v>
          </cell>
        </row>
        <row r="200">
          <cell r="A200" t="str">
            <v>5454</v>
          </cell>
          <cell r="B200">
            <v>4</v>
          </cell>
        </row>
        <row r="201">
          <cell r="A201" t="str">
            <v>5456</v>
          </cell>
          <cell r="B201">
            <v>4</v>
          </cell>
        </row>
        <row r="202">
          <cell r="A202" t="str">
            <v>5457</v>
          </cell>
          <cell r="B202">
            <v>4</v>
          </cell>
        </row>
        <row r="203">
          <cell r="A203" t="str">
            <v>5462</v>
          </cell>
          <cell r="B203">
            <v>4</v>
          </cell>
        </row>
        <row r="204">
          <cell r="A204" t="str">
            <v>5466</v>
          </cell>
          <cell r="B204">
            <v>4</v>
          </cell>
        </row>
        <row r="205">
          <cell r="A205" t="str">
            <v>5469</v>
          </cell>
          <cell r="B205">
            <v>4</v>
          </cell>
        </row>
        <row r="206">
          <cell r="A206" t="str">
            <v>5471</v>
          </cell>
          <cell r="B206">
            <v>4</v>
          </cell>
        </row>
        <row r="207">
          <cell r="A207" t="str">
            <v>5476</v>
          </cell>
          <cell r="B207">
            <v>4</v>
          </cell>
        </row>
        <row r="208">
          <cell r="A208" t="str">
            <v>5680</v>
          </cell>
          <cell r="B208">
            <v>1</v>
          </cell>
        </row>
        <row r="209">
          <cell r="A209" t="str">
            <v>6305</v>
          </cell>
          <cell r="B209">
            <v>1</v>
          </cell>
        </row>
        <row r="210">
          <cell r="A210" t="str">
            <v>6330</v>
          </cell>
          <cell r="B210">
            <v>1</v>
          </cell>
        </row>
        <row r="211">
          <cell r="A211" t="str">
            <v>6331</v>
          </cell>
          <cell r="B211">
            <v>1</v>
          </cell>
        </row>
        <row r="212">
          <cell r="A212" t="str">
            <v>6333</v>
          </cell>
          <cell r="B212">
            <v>1</v>
          </cell>
        </row>
        <row r="213">
          <cell r="A213" t="str">
            <v>6340</v>
          </cell>
          <cell r="B213">
            <v>1</v>
          </cell>
        </row>
        <row r="214">
          <cell r="A214" t="str">
            <v>6345</v>
          </cell>
          <cell r="B214">
            <v>1</v>
          </cell>
        </row>
        <row r="215">
          <cell r="A215" t="str">
            <v>6350</v>
          </cell>
          <cell r="B215">
            <v>1</v>
          </cell>
        </row>
        <row r="216">
          <cell r="A216" t="str">
            <v>6360</v>
          </cell>
          <cell r="B216">
            <v>1</v>
          </cell>
        </row>
        <row r="217">
          <cell r="A217" t="str">
            <v>6370</v>
          </cell>
          <cell r="B217">
            <v>1</v>
          </cell>
        </row>
        <row r="218">
          <cell r="A218" t="str">
            <v>6391</v>
          </cell>
          <cell r="B218">
            <v>1</v>
          </cell>
        </row>
        <row r="219">
          <cell r="A219" t="str">
            <v>6396</v>
          </cell>
          <cell r="B219">
            <v>1</v>
          </cell>
        </row>
        <row r="220">
          <cell r="A220" t="str">
            <v>6397</v>
          </cell>
          <cell r="B220">
            <v>1</v>
          </cell>
        </row>
        <row r="221">
          <cell r="A221" t="str">
            <v>6398</v>
          </cell>
          <cell r="B221">
            <v>1</v>
          </cell>
        </row>
        <row r="222">
          <cell r="A222" t="str">
            <v>6399</v>
          </cell>
          <cell r="B222">
            <v>1</v>
          </cell>
        </row>
        <row r="223">
          <cell r="A223" t="str">
            <v>9205</v>
          </cell>
          <cell r="B223">
            <v>2</v>
          </cell>
        </row>
        <row r="224">
          <cell r="A224" t="str">
            <v>9401</v>
          </cell>
          <cell r="B224">
            <v>3</v>
          </cell>
        </row>
        <row r="225">
          <cell r="A225" t="str">
            <v>9402</v>
          </cell>
          <cell r="B225">
            <v>3</v>
          </cell>
        </row>
        <row r="226">
          <cell r="A226" t="str">
            <v>9403</v>
          </cell>
          <cell r="B226">
            <v>3</v>
          </cell>
        </row>
        <row r="227">
          <cell r="A227" t="str">
            <v>9404</v>
          </cell>
          <cell r="B227">
            <v>3</v>
          </cell>
        </row>
        <row r="228">
          <cell r="A228" t="str">
            <v>9405</v>
          </cell>
          <cell r="B228">
            <v>3</v>
          </cell>
        </row>
        <row r="229">
          <cell r="A229" t="str">
            <v>9406</v>
          </cell>
          <cell r="B229">
            <v>3</v>
          </cell>
        </row>
        <row r="230">
          <cell r="A230" t="str">
            <v>9407</v>
          </cell>
          <cell r="B230">
            <v>3</v>
          </cell>
        </row>
        <row r="231">
          <cell r="A231" t="str">
            <v>9409</v>
          </cell>
          <cell r="B231">
            <v>3</v>
          </cell>
        </row>
        <row r="232">
          <cell r="A232" t="str">
            <v>9411</v>
          </cell>
          <cell r="B232">
            <v>3</v>
          </cell>
        </row>
        <row r="233">
          <cell r="A233" t="str">
            <v>9414</v>
          </cell>
          <cell r="B233">
            <v>3</v>
          </cell>
        </row>
        <row r="234">
          <cell r="A234" t="str">
            <v>9415</v>
          </cell>
          <cell r="B234">
            <v>3</v>
          </cell>
        </row>
        <row r="235">
          <cell r="A235" t="str">
            <v>9461</v>
          </cell>
          <cell r="B235">
            <v>2</v>
          </cell>
        </row>
        <row r="236">
          <cell r="A236" t="str">
            <v>9610</v>
          </cell>
          <cell r="B236">
            <v>2</v>
          </cell>
        </row>
      </sheetData>
      <sheetData sheetId="4"/>
      <sheetData sheetId="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204"/>
      <sheetName val="222"/>
      <sheetName val="876"/>
    </sheetNames>
    <sheetDataSet>
      <sheetData sheetId="0"/>
      <sheetData sheetId="1"/>
      <sheetData sheetId="2"/>
      <sheetData sheetId="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8.2500000000000004E-2</v>
          </cell>
        </row>
        <row r="4">
          <cell r="B4">
            <v>4.4999999999999998E-2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TAX PROV"/>
      <sheetName val="SUMMARY DEF TAX"/>
      <sheetName val="ETR Unit 141"/>
      <sheetName val="Fed ETR Comparison"/>
      <sheetName val="Consol ETR"/>
      <sheetName val="TX01 Supporting details"/>
      <sheetName val="TX01 Report"/>
      <sheetName val="JE"/>
      <sheetName val="PTR SUMMARY "/>
    </sheetNames>
    <sheetDataSet>
      <sheetData sheetId="0">
        <row r="30">
          <cell r="V30">
            <v>0</v>
          </cell>
          <cell r="W30">
            <v>0</v>
          </cell>
        </row>
        <row r="31">
          <cell r="AQ31">
            <v>0</v>
          </cell>
          <cell r="AR31">
            <v>0</v>
          </cell>
        </row>
        <row r="34">
          <cell r="U34">
            <v>218613356</v>
          </cell>
          <cell r="X34">
            <v>218613356</v>
          </cell>
          <cell r="Y34">
            <v>-28147</v>
          </cell>
          <cell r="AD34">
            <v>218585209</v>
          </cell>
          <cell r="AG34">
            <v>-76514674.599999994</v>
          </cell>
          <cell r="AH34">
            <v>0</v>
          </cell>
          <cell r="AI34">
            <v>0</v>
          </cell>
          <cell r="AJ34">
            <v>-76514674.599999994</v>
          </cell>
          <cell r="AK34">
            <v>9851.4499999999989</v>
          </cell>
          <cell r="AL34">
            <v>0</v>
          </cell>
          <cell r="AM34">
            <v>0</v>
          </cell>
          <cell r="AN34">
            <v>0</v>
          </cell>
          <cell r="AO34">
            <v>-76504823.149999991</v>
          </cell>
          <cell r="AQ34">
            <v>0</v>
          </cell>
          <cell r="AR34">
            <v>-76504823.149999991</v>
          </cell>
        </row>
        <row r="35">
          <cell r="U35">
            <v>-57008813</v>
          </cell>
          <cell r="X35">
            <v>-57008813</v>
          </cell>
          <cell r="Y35">
            <v>359969</v>
          </cell>
          <cell r="AD35">
            <v>-56648844</v>
          </cell>
          <cell r="AG35">
            <v>19953084.549999997</v>
          </cell>
          <cell r="AH35">
            <v>0</v>
          </cell>
          <cell r="AI35">
            <v>0</v>
          </cell>
          <cell r="AJ35">
            <v>19953084.549999997</v>
          </cell>
          <cell r="AK35">
            <v>-125989.15</v>
          </cell>
          <cell r="AL35">
            <v>0</v>
          </cell>
          <cell r="AM35">
            <v>0</v>
          </cell>
          <cell r="AN35">
            <v>0</v>
          </cell>
          <cell r="AO35">
            <v>19827095.399999999</v>
          </cell>
          <cell r="AQ35">
            <v>0</v>
          </cell>
          <cell r="AR35">
            <v>19827095.399999999</v>
          </cell>
        </row>
        <row r="36">
          <cell r="U36">
            <v>-3391909</v>
          </cell>
          <cell r="X36">
            <v>-3391909</v>
          </cell>
          <cell r="Y36">
            <v>76997</v>
          </cell>
          <cell r="AD36">
            <v>-3314912</v>
          </cell>
          <cell r="AG36">
            <v>1187168.1499999999</v>
          </cell>
          <cell r="AH36">
            <v>0</v>
          </cell>
          <cell r="AI36">
            <v>0</v>
          </cell>
          <cell r="AJ36">
            <v>1187168.1499999999</v>
          </cell>
          <cell r="AK36">
            <v>-26948.949999999997</v>
          </cell>
          <cell r="AL36">
            <v>0</v>
          </cell>
          <cell r="AM36">
            <v>0</v>
          </cell>
          <cell r="AN36">
            <v>0</v>
          </cell>
          <cell r="AO36">
            <v>1160219.2</v>
          </cell>
          <cell r="AQ36">
            <v>0</v>
          </cell>
          <cell r="AR36">
            <v>1160219.2</v>
          </cell>
        </row>
        <row r="37">
          <cell r="U37">
            <v>48369821</v>
          </cell>
          <cell r="X37">
            <v>48369821</v>
          </cell>
          <cell r="Y37">
            <v>-457731</v>
          </cell>
          <cell r="AD37">
            <v>47912090</v>
          </cell>
          <cell r="AG37">
            <v>-16929437.350000001</v>
          </cell>
          <cell r="AH37">
            <v>0</v>
          </cell>
          <cell r="AI37">
            <v>0</v>
          </cell>
          <cell r="AJ37">
            <v>-16929437.350000001</v>
          </cell>
          <cell r="AK37">
            <v>160205.84999999998</v>
          </cell>
          <cell r="AL37">
            <v>0</v>
          </cell>
          <cell r="AM37">
            <v>0</v>
          </cell>
          <cell r="AN37">
            <v>0</v>
          </cell>
          <cell r="AO37">
            <v>-16769231.500000002</v>
          </cell>
          <cell r="AQ37">
            <v>0</v>
          </cell>
          <cell r="AR37">
            <v>-16769231.500000002</v>
          </cell>
        </row>
        <row r="38">
          <cell r="U38">
            <v>-8991695</v>
          </cell>
          <cell r="X38">
            <v>-8991695</v>
          </cell>
          <cell r="Y38">
            <v>0</v>
          </cell>
          <cell r="AD38">
            <v>-8991695</v>
          </cell>
          <cell r="AG38">
            <v>3147093.25</v>
          </cell>
          <cell r="AH38">
            <v>0</v>
          </cell>
          <cell r="AI38">
            <v>0</v>
          </cell>
          <cell r="AJ38">
            <v>3147093.25</v>
          </cell>
          <cell r="AK38">
            <v>0</v>
          </cell>
          <cell r="AL38">
            <v>0</v>
          </cell>
          <cell r="AM38">
            <v>0</v>
          </cell>
          <cell r="AN38">
            <v>0</v>
          </cell>
          <cell r="AO38">
            <v>3147093.25</v>
          </cell>
        </row>
        <row r="39">
          <cell r="U39">
            <v>-19063729</v>
          </cell>
          <cell r="X39">
            <v>-19063729</v>
          </cell>
          <cell r="Y39">
            <v>0</v>
          </cell>
          <cell r="AD39">
            <v>-19063729</v>
          </cell>
          <cell r="AG39">
            <v>6672305.1499999994</v>
          </cell>
          <cell r="AH39">
            <v>0</v>
          </cell>
          <cell r="AI39">
            <v>0</v>
          </cell>
          <cell r="AJ39">
            <v>6672305.1499999994</v>
          </cell>
          <cell r="AK39">
            <v>0</v>
          </cell>
          <cell r="AL39">
            <v>0</v>
          </cell>
          <cell r="AM39">
            <v>0</v>
          </cell>
          <cell r="AN39">
            <v>0</v>
          </cell>
          <cell r="AO39">
            <v>6672305.1499999994</v>
          </cell>
          <cell r="AQ39">
            <v>0</v>
          </cell>
          <cell r="AR39">
            <v>6672305.1499999994</v>
          </cell>
        </row>
        <row r="40">
          <cell r="U40">
            <v>-10458469</v>
          </cell>
          <cell r="X40">
            <v>-10458469</v>
          </cell>
          <cell r="Y40">
            <v>0</v>
          </cell>
          <cell r="AD40">
            <v>-10458469</v>
          </cell>
          <cell r="AG40">
            <v>3660464.15</v>
          </cell>
          <cell r="AH40">
            <v>0</v>
          </cell>
          <cell r="AI40">
            <v>0</v>
          </cell>
          <cell r="AJ40">
            <v>3660464.15</v>
          </cell>
          <cell r="AK40">
            <v>0</v>
          </cell>
          <cell r="AL40">
            <v>0</v>
          </cell>
          <cell r="AM40">
            <v>0</v>
          </cell>
          <cell r="AN40">
            <v>0</v>
          </cell>
          <cell r="AO40">
            <v>3660464.15</v>
          </cell>
          <cell r="AQ40">
            <v>0</v>
          </cell>
          <cell r="AR40">
            <v>3660464.15</v>
          </cell>
        </row>
        <row r="41">
          <cell r="U41">
            <v>-2147895</v>
          </cell>
          <cell r="X41">
            <v>-2147895</v>
          </cell>
          <cell r="Y41">
            <v>0</v>
          </cell>
          <cell r="AD41">
            <v>-2147895</v>
          </cell>
          <cell r="AG41">
            <v>751763.25</v>
          </cell>
          <cell r="AH41">
            <v>0</v>
          </cell>
          <cell r="AI41">
            <v>0</v>
          </cell>
          <cell r="AJ41">
            <v>751763.25</v>
          </cell>
          <cell r="AK41">
            <v>0</v>
          </cell>
          <cell r="AL41">
            <v>0</v>
          </cell>
          <cell r="AM41">
            <v>0</v>
          </cell>
          <cell r="AN41">
            <v>0</v>
          </cell>
          <cell r="AO41">
            <v>751763.25</v>
          </cell>
          <cell r="AQ41">
            <v>0</v>
          </cell>
          <cell r="AR41">
            <v>751763.25</v>
          </cell>
        </row>
        <row r="42">
          <cell r="U42">
            <v>-1299358</v>
          </cell>
          <cell r="X42">
            <v>-1299358</v>
          </cell>
          <cell r="Y42">
            <v>0</v>
          </cell>
          <cell r="AD42">
            <v>-1299358</v>
          </cell>
          <cell r="AG42">
            <v>454775.3</v>
          </cell>
          <cell r="AH42">
            <v>0</v>
          </cell>
          <cell r="AI42">
            <v>0</v>
          </cell>
          <cell r="AJ42">
            <v>454775.3</v>
          </cell>
          <cell r="AK42">
            <v>0</v>
          </cell>
          <cell r="AL42">
            <v>0</v>
          </cell>
          <cell r="AM42">
            <v>0</v>
          </cell>
          <cell r="AN42">
            <v>0</v>
          </cell>
          <cell r="AO42">
            <v>454775.3</v>
          </cell>
          <cell r="AQ42">
            <v>0</v>
          </cell>
          <cell r="AR42">
            <v>454775.3</v>
          </cell>
        </row>
        <row r="43">
          <cell r="U43">
            <v>-7013444</v>
          </cell>
          <cell r="X43">
            <v>-7013444</v>
          </cell>
          <cell r="Y43">
            <v>0</v>
          </cell>
          <cell r="AD43">
            <v>-7013444</v>
          </cell>
          <cell r="AG43">
            <v>2454705.4</v>
          </cell>
          <cell r="AH43">
            <v>0</v>
          </cell>
          <cell r="AI43">
            <v>0</v>
          </cell>
          <cell r="AJ43">
            <v>2454705.4</v>
          </cell>
          <cell r="AK43">
            <v>0</v>
          </cell>
          <cell r="AL43">
            <v>0</v>
          </cell>
          <cell r="AM43">
            <v>0</v>
          </cell>
          <cell r="AN43">
            <v>0</v>
          </cell>
          <cell r="AO43">
            <v>2454705.4</v>
          </cell>
          <cell r="AQ43">
            <v>0</v>
          </cell>
          <cell r="AR43">
            <v>2454705.4</v>
          </cell>
        </row>
        <row r="44">
          <cell r="U44">
            <v>-622118</v>
          </cell>
          <cell r="X44">
            <v>-622118</v>
          </cell>
          <cell r="Y44">
            <v>-2911530</v>
          </cell>
          <cell r="AD44">
            <v>-3533648</v>
          </cell>
          <cell r="AG44">
            <v>217741.3</v>
          </cell>
          <cell r="AH44">
            <v>0</v>
          </cell>
          <cell r="AI44">
            <v>0</v>
          </cell>
          <cell r="AJ44">
            <v>217741.3</v>
          </cell>
          <cell r="AK44">
            <v>1019035.4999999999</v>
          </cell>
          <cell r="AL44">
            <v>0</v>
          </cell>
          <cell r="AM44">
            <v>0</v>
          </cell>
          <cell r="AN44">
            <v>0</v>
          </cell>
          <cell r="AO44">
            <v>1236776.7999999998</v>
          </cell>
          <cell r="AQ44">
            <v>0</v>
          </cell>
          <cell r="AR44">
            <v>1236776.7999999998</v>
          </cell>
        </row>
        <row r="45">
          <cell r="U45">
            <v>-3780944</v>
          </cell>
          <cell r="X45">
            <v>-3780944</v>
          </cell>
          <cell r="Y45">
            <v>0</v>
          </cell>
          <cell r="AD45">
            <v>-3780944</v>
          </cell>
          <cell r="AG45">
            <v>1323330.3999999999</v>
          </cell>
          <cell r="AH45">
            <v>0</v>
          </cell>
          <cell r="AI45">
            <v>0</v>
          </cell>
          <cell r="AJ45">
            <v>1323330.3999999999</v>
          </cell>
          <cell r="AK45">
            <v>0</v>
          </cell>
          <cell r="AL45">
            <v>0</v>
          </cell>
          <cell r="AM45">
            <v>0</v>
          </cell>
          <cell r="AN45">
            <v>0</v>
          </cell>
          <cell r="AO45">
            <v>1323330.3999999999</v>
          </cell>
          <cell r="AQ45">
            <v>0</v>
          </cell>
          <cell r="AR45">
            <v>1323330.3999999999</v>
          </cell>
        </row>
        <row r="46">
          <cell r="U46">
            <v>-7385895</v>
          </cell>
          <cell r="X46">
            <v>-7385895</v>
          </cell>
          <cell r="Y46">
            <v>13369</v>
          </cell>
          <cell r="AD46">
            <v>-7372526</v>
          </cell>
          <cell r="AG46">
            <v>2585063.25</v>
          </cell>
          <cell r="AH46">
            <v>0</v>
          </cell>
          <cell r="AI46">
            <v>0</v>
          </cell>
          <cell r="AJ46">
            <v>2585063.25</v>
          </cell>
          <cell r="AK46">
            <v>-4679.1499999999996</v>
          </cell>
          <cell r="AL46">
            <v>0</v>
          </cell>
          <cell r="AM46">
            <v>0</v>
          </cell>
          <cell r="AN46">
            <v>0</v>
          </cell>
          <cell r="AO46">
            <v>2580384.1</v>
          </cell>
          <cell r="AQ46">
            <v>0</v>
          </cell>
          <cell r="AR46">
            <v>2580384.1</v>
          </cell>
        </row>
        <row r="47">
          <cell r="U47">
            <v>-407267</v>
          </cell>
          <cell r="X47">
            <v>-407267</v>
          </cell>
          <cell r="Y47">
            <v>0</v>
          </cell>
          <cell r="AD47">
            <v>-407267</v>
          </cell>
          <cell r="AG47">
            <v>142543.45000000001</v>
          </cell>
          <cell r="AH47">
            <v>0</v>
          </cell>
          <cell r="AI47">
            <v>0</v>
          </cell>
          <cell r="AJ47">
            <v>142543.45000000001</v>
          </cell>
          <cell r="AK47">
            <v>0</v>
          </cell>
          <cell r="AL47">
            <v>0</v>
          </cell>
          <cell r="AM47">
            <v>0</v>
          </cell>
          <cell r="AN47">
            <v>0</v>
          </cell>
          <cell r="AO47">
            <v>142543.45000000001</v>
          </cell>
          <cell r="AQ47">
            <v>0</v>
          </cell>
          <cell r="AR47">
            <v>142543.45000000001</v>
          </cell>
        </row>
        <row r="48">
          <cell r="U48">
            <v>-8368806</v>
          </cell>
          <cell r="X48">
            <v>-8368806</v>
          </cell>
          <cell r="Y48">
            <v>0</v>
          </cell>
          <cell r="AD48">
            <v>-8368806</v>
          </cell>
          <cell r="AG48">
            <v>2929082.1</v>
          </cell>
          <cell r="AH48">
            <v>0</v>
          </cell>
          <cell r="AI48">
            <v>0</v>
          </cell>
          <cell r="AJ48">
            <v>2929082.1</v>
          </cell>
          <cell r="AK48">
            <v>0</v>
          </cell>
          <cell r="AL48">
            <v>0</v>
          </cell>
          <cell r="AM48">
            <v>0</v>
          </cell>
          <cell r="AN48">
            <v>0</v>
          </cell>
          <cell r="AO48">
            <v>2929082.1</v>
          </cell>
          <cell r="AQ48">
            <v>0</v>
          </cell>
          <cell r="AR48">
            <v>2929082.1</v>
          </cell>
        </row>
        <row r="49">
          <cell r="U49">
            <v>-17394853</v>
          </cell>
          <cell r="X49">
            <v>-17394853</v>
          </cell>
          <cell r="Y49">
            <v>0</v>
          </cell>
          <cell r="AD49">
            <v>-17394853</v>
          </cell>
          <cell r="AG49">
            <v>6088198.5499999998</v>
          </cell>
          <cell r="AH49">
            <v>0</v>
          </cell>
          <cell r="AI49">
            <v>0</v>
          </cell>
          <cell r="AJ49">
            <v>6088198.5499999998</v>
          </cell>
          <cell r="AK49">
            <v>0</v>
          </cell>
          <cell r="AL49">
            <v>0</v>
          </cell>
          <cell r="AM49">
            <v>0</v>
          </cell>
          <cell r="AN49">
            <v>0</v>
          </cell>
          <cell r="AO49">
            <v>6088198.5499999998</v>
          </cell>
          <cell r="AQ49">
            <v>0</v>
          </cell>
          <cell r="AR49">
            <v>6088198.5499999998</v>
          </cell>
        </row>
        <row r="50">
          <cell r="U50">
            <v>-145198</v>
          </cell>
          <cell r="X50">
            <v>-145198</v>
          </cell>
          <cell r="Y50">
            <v>0</v>
          </cell>
          <cell r="AD50">
            <v>-145198</v>
          </cell>
          <cell r="AG50">
            <v>50819.3</v>
          </cell>
          <cell r="AH50">
            <v>0</v>
          </cell>
          <cell r="AI50">
            <v>0</v>
          </cell>
          <cell r="AJ50">
            <v>50819.3</v>
          </cell>
          <cell r="AK50">
            <v>0</v>
          </cell>
          <cell r="AL50">
            <v>0</v>
          </cell>
          <cell r="AM50">
            <v>0</v>
          </cell>
          <cell r="AN50">
            <v>0</v>
          </cell>
          <cell r="AO50">
            <v>50819.3</v>
          </cell>
          <cell r="AQ50">
            <v>0</v>
          </cell>
          <cell r="AR50">
            <v>50819.3</v>
          </cell>
        </row>
        <row r="51">
          <cell r="U51">
            <v>-9096178</v>
          </cell>
          <cell r="X51">
            <v>-9096178</v>
          </cell>
          <cell r="Y51">
            <v>0</v>
          </cell>
          <cell r="AD51">
            <v>-9096178</v>
          </cell>
          <cell r="AG51">
            <v>3183662.3</v>
          </cell>
          <cell r="AH51">
            <v>0</v>
          </cell>
          <cell r="AI51">
            <v>0</v>
          </cell>
          <cell r="AJ51">
            <v>3183662.3</v>
          </cell>
          <cell r="AK51">
            <v>0</v>
          </cell>
          <cell r="AL51">
            <v>0</v>
          </cell>
          <cell r="AM51">
            <v>0</v>
          </cell>
          <cell r="AN51">
            <v>0</v>
          </cell>
          <cell r="AO51">
            <v>3183662.3</v>
          </cell>
          <cell r="AQ51">
            <v>0</v>
          </cell>
          <cell r="AR51">
            <v>3183662.3</v>
          </cell>
        </row>
        <row r="52">
          <cell r="U52">
            <v>-37979506</v>
          </cell>
          <cell r="X52">
            <v>-37979506</v>
          </cell>
          <cell r="Y52">
            <v>0</v>
          </cell>
          <cell r="AD52">
            <v>-37979506</v>
          </cell>
          <cell r="AG52">
            <v>13292827.1</v>
          </cell>
          <cell r="AH52">
            <v>0</v>
          </cell>
          <cell r="AI52">
            <v>0</v>
          </cell>
          <cell r="AJ52">
            <v>13292827.1</v>
          </cell>
          <cell r="AK52">
            <v>0</v>
          </cell>
          <cell r="AL52">
            <v>0</v>
          </cell>
          <cell r="AM52">
            <v>0</v>
          </cell>
          <cell r="AN52">
            <v>0</v>
          </cell>
          <cell r="AO52">
            <v>13292827.1</v>
          </cell>
          <cell r="AQ52">
            <v>0</v>
          </cell>
          <cell r="AR52">
            <v>13292827.1</v>
          </cell>
        </row>
        <row r="53">
          <cell r="U53">
            <v>-35619847</v>
          </cell>
          <cell r="X53">
            <v>-35619847</v>
          </cell>
          <cell r="Y53">
            <v>2499716</v>
          </cell>
          <cell r="AD53">
            <v>-33120131</v>
          </cell>
          <cell r="AG53">
            <v>12466946.449999999</v>
          </cell>
          <cell r="AH53">
            <v>0</v>
          </cell>
          <cell r="AI53">
            <v>0</v>
          </cell>
          <cell r="AJ53">
            <v>12466946.449999999</v>
          </cell>
          <cell r="AK53">
            <v>-874900.6</v>
          </cell>
          <cell r="AL53">
            <v>0</v>
          </cell>
          <cell r="AM53">
            <v>0</v>
          </cell>
          <cell r="AN53">
            <v>0</v>
          </cell>
          <cell r="AO53">
            <v>11592045.85</v>
          </cell>
          <cell r="AQ53">
            <v>0</v>
          </cell>
          <cell r="AR53">
            <v>11592045.85</v>
          </cell>
        </row>
        <row r="54">
          <cell r="U54">
            <v>-3362531</v>
          </cell>
          <cell r="X54">
            <v>-3362531</v>
          </cell>
          <cell r="Y54">
            <v>-1</v>
          </cell>
          <cell r="AD54">
            <v>-3362532</v>
          </cell>
          <cell r="AG54">
            <v>1176885.8500000001</v>
          </cell>
          <cell r="AH54">
            <v>0</v>
          </cell>
          <cell r="AI54">
            <v>0</v>
          </cell>
          <cell r="AJ54">
            <v>1176885.8500000001</v>
          </cell>
          <cell r="AK54">
            <v>0.35</v>
          </cell>
          <cell r="AL54">
            <v>0</v>
          </cell>
          <cell r="AM54">
            <v>0</v>
          </cell>
          <cell r="AN54">
            <v>0</v>
          </cell>
          <cell r="AO54">
            <v>1176886.2000000002</v>
          </cell>
          <cell r="AQ54">
            <v>0</v>
          </cell>
          <cell r="AR54">
            <v>1176886.2000000002</v>
          </cell>
        </row>
        <row r="55">
          <cell r="U55">
            <v>0</v>
          </cell>
          <cell r="X55">
            <v>0</v>
          </cell>
          <cell r="Y55">
            <v>0</v>
          </cell>
          <cell r="AD55">
            <v>0</v>
          </cell>
          <cell r="AG55">
            <v>0</v>
          </cell>
          <cell r="AH55">
            <v>0</v>
          </cell>
          <cell r="AI55">
            <v>0</v>
          </cell>
          <cell r="AJ55">
            <v>0</v>
          </cell>
          <cell r="AK55">
            <v>0</v>
          </cell>
          <cell r="AL55">
            <v>0</v>
          </cell>
          <cell r="AM55">
            <v>0</v>
          </cell>
          <cell r="AN55">
            <v>0</v>
          </cell>
          <cell r="AO55">
            <v>0</v>
          </cell>
          <cell r="AQ55">
            <v>0</v>
          </cell>
          <cell r="AR55">
            <v>0</v>
          </cell>
        </row>
        <row r="56">
          <cell r="U56">
            <v>-1750000</v>
          </cell>
          <cell r="X56">
            <v>-1750000</v>
          </cell>
          <cell r="Y56">
            <v>0</v>
          </cell>
          <cell r="AD56">
            <v>-1750000</v>
          </cell>
          <cell r="AG56">
            <v>612500</v>
          </cell>
          <cell r="AH56">
            <v>0</v>
          </cell>
          <cell r="AI56">
            <v>0</v>
          </cell>
          <cell r="AJ56">
            <v>612500</v>
          </cell>
          <cell r="AK56">
            <v>0</v>
          </cell>
          <cell r="AL56">
            <v>0</v>
          </cell>
          <cell r="AM56">
            <v>0</v>
          </cell>
          <cell r="AN56">
            <v>0</v>
          </cell>
          <cell r="AO56">
            <v>612500</v>
          </cell>
          <cell r="AQ56">
            <v>0</v>
          </cell>
          <cell r="AR56">
            <v>612500</v>
          </cell>
        </row>
        <row r="57">
          <cell r="U57">
            <v>-31753103</v>
          </cell>
          <cell r="X57">
            <v>-31753103</v>
          </cell>
          <cell r="Y57">
            <v>89862</v>
          </cell>
          <cell r="AD57">
            <v>-31663241</v>
          </cell>
          <cell r="AG57">
            <v>11113586.050000001</v>
          </cell>
          <cell r="AH57">
            <v>0</v>
          </cell>
          <cell r="AI57">
            <v>0</v>
          </cell>
          <cell r="AJ57">
            <v>11113586.050000001</v>
          </cell>
          <cell r="AK57">
            <v>-31451.699999999997</v>
          </cell>
          <cell r="AL57">
            <v>0</v>
          </cell>
          <cell r="AM57">
            <v>0</v>
          </cell>
          <cell r="AN57">
            <v>0</v>
          </cell>
          <cell r="AO57">
            <v>11082134.350000001</v>
          </cell>
          <cell r="AQ57">
            <v>0</v>
          </cell>
          <cell r="AR57">
            <v>11082134.350000001</v>
          </cell>
        </row>
        <row r="58">
          <cell r="U58">
            <v>-3689850</v>
          </cell>
          <cell r="X58">
            <v>-3689850</v>
          </cell>
          <cell r="Y58">
            <v>0</v>
          </cell>
          <cell r="AD58">
            <v>-3689850</v>
          </cell>
          <cell r="AG58">
            <v>1291447.5</v>
          </cell>
          <cell r="AH58">
            <v>0</v>
          </cell>
          <cell r="AI58">
            <v>0</v>
          </cell>
          <cell r="AJ58">
            <v>1291447.5</v>
          </cell>
          <cell r="AK58">
            <v>0</v>
          </cell>
          <cell r="AL58">
            <v>0</v>
          </cell>
          <cell r="AM58">
            <v>0</v>
          </cell>
          <cell r="AN58">
            <v>0</v>
          </cell>
          <cell r="AO58">
            <v>1291447.5</v>
          </cell>
          <cell r="AQ58">
            <v>0</v>
          </cell>
          <cell r="AR58">
            <v>1291447.5</v>
          </cell>
        </row>
        <row r="59">
          <cell r="U59">
            <v>0</v>
          </cell>
          <cell r="X59">
            <v>0</v>
          </cell>
          <cell r="Y59">
            <v>10349000</v>
          </cell>
          <cell r="AD59">
            <v>10349000</v>
          </cell>
          <cell r="AG59">
            <v>0</v>
          </cell>
          <cell r="AH59">
            <v>0</v>
          </cell>
          <cell r="AI59">
            <v>0</v>
          </cell>
          <cell r="AJ59">
            <v>0</v>
          </cell>
          <cell r="AK59">
            <v>-3622150</v>
          </cell>
          <cell r="AL59">
            <v>0</v>
          </cell>
          <cell r="AM59">
            <v>0</v>
          </cell>
          <cell r="AN59">
            <v>0</v>
          </cell>
          <cell r="AO59">
            <v>-3622150</v>
          </cell>
          <cell r="AQ59">
            <v>0</v>
          </cell>
          <cell r="AR59">
            <v>-3622150</v>
          </cell>
        </row>
        <row r="60">
          <cell r="U60">
            <v>-4</v>
          </cell>
          <cell r="X60">
            <v>-4</v>
          </cell>
          <cell r="Y60">
            <v>1179933</v>
          </cell>
          <cell r="AD60">
            <v>1179929</v>
          </cell>
          <cell r="AG60">
            <v>1.400000000372529</v>
          </cell>
          <cell r="AH60">
            <v>0</v>
          </cell>
          <cell r="AI60">
            <v>0</v>
          </cell>
          <cell r="AJ60">
            <v>1.400000000372529</v>
          </cell>
          <cell r="AK60">
            <v>-412976.55</v>
          </cell>
          <cell r="AL60">
            <v>0</v>
          </cell>
          <cell r="AM60">
            <v>0</v>
          </cell>
          <cell r="AN60">
            <v>0</v>
          </cell>
          <cell r="AO60">
            <v>-412975.14999999962</v>
          </cell>
          <cell r="AQ60">
            <v>0</v>
          </cell>
          <cell r="AR60">
            <v>-412975.14999999962</v>
          </cell>
        </row>
        <row r="61">
          <cell r="U61">
            <v>17539565</v>
          </cell>
          <cell r="X61">
            <v>17539565</v>
          </cell>
          <cell r="Y61">
            <v>-10707957</v>
          </cell>
          <cell r="AD61">
            <v>6831608</v>
          </cell>
          <cell r="AG61">
            <v>-6138847.75</v>
          </cell>
          <cell r="AH61">
            <v>0</v>
          </cell>
          <cell r="AI61">
            <v>0</v>
          </cell>
          <cell r="AJ61">
            <v>-6138847.75</v>
          </cell>
          <cell r="AK61">
            <v>3747784.9499999997</v>
          </cell>
          <cell r="AL61">
            <v>0</v>
          </cell>
          <cell r="AM61">
            <v>0</v>
          </cell>
          <cell r="AN61">
            <v>0</v>
          </cell>
          <cell r="AO61">
            <v>-2391062.8000000003</v>
          </cell>
          <cell r="AQ61">
            <v>0</v>
          </cell>
          <cell r="AR61">
            <v>-2391062.8000000003</v>
          </cell>
        </row>
        <row r="62">
          <cell r="U62">
            <v>-9571370</v>
          </cell>
          <cell r="X62">
            <v>-9571370</v>
          </cell>
          <cell r="Y62">
            <v>238950</v>
          </cell>
          <cell r="AD62">
            <v>-9332420</v>
          </cell>
          <cell r="AG62">
            <v>3349979.5</v>
          </cell>
          <cell r="AH62">
            <v>0</v>
          </cell>
          <cell r="AI62">
            <v>0</v>
          </cell>
          <cell r="AJ62">
            <v>3349979.5</v>
          </cell>
          <cell r="AK62">
            <v>-83632.5</v>
          </cell>
          <cell r="AL62">
            <v>0</v>
          </cell>
          <cell r="AM62">
            <v>0</v>
          </cell>
          <cell r="AN62">
            <v>0</v>
          </cell>
          <cell r="AO62">
            <v>3266347</v>
          </cell>
          <cell r="AQ62">
            <v>0</v>
          </cell>
          <cell r="AR62">
            <v>3266347</v>
          </cell>
        </row>
        <row r="63">
          <cell r="U63">
            <v>0</v>
          </cell>
          <cell r="X63">
            <v>0</v>
          </cell>
          <cell r="Y63">
            <v>2244825</v>
          </cell>
          <cell r="AD63">
            <v>2244825</v>
          </cell>
          <cell r="AG63">
            <v>0</v>
          </cell>
          <cell r="AH63">
            <v>0</v>
          </cell>
          <cell r="AI63">
            <v>0</v>
          </cell>
          <cell r="AJ63">
            <v>0</v>
          </cell>
          <cell r="AK63">
            <v>-785688.75</v>
          </cell>
          <cell r="AL63">
            <v>0</v>
          </cell>
          <cell r="AM63">
            <v>0</v>
          </cell>
          <cell r="AN63">
            <v>0</v>
          </cell>
          <cell r="AO63">
            <v>-785688.75</v>
          </cell>
          <cell r="AQ63">
            <v>0</v>
          </cell>
          <cell r="AR63">
            <v>-785688.75</v>
          </cell>
        </row>
        <row r="64">
          <cell r="U64">
            <v>-283786</v>
          </cell>
          <cell r="X64">
            <v>-283786</v>
          </cell>
          <cell r="Y64">
            <v>-45779</v>
          </cell>
          <cell r="AD64">
            <v>-329565</v>
          </cell>
          <cell r="AG64">
            <v>99325.1</v>
          </cell>
          <cell r="AH64">
            <v>0</v>
          </cell>
          <cell r="AI64">
            <v>0</v>
          </cell>
          <cell r="AJ64">
            <v>99325.1</v>
          </cell>
          <cell r="AK64">
            <v>16022.65</v>
          </cell>
          <cell r="AL64">
            <v>0</v>
          </cell>
          <cell r="AM64">
            <v>0</v>
          </cell>
          <cell r="AN64">
            <v>0</v>
          </cell>
          <cell r="AO64">
            <v>115347.75</v>
          </cell>
          <cell r="AQ64">
            <v>0</v>
          </cell>
          <cell r="AR64">
            <v>115347.75</v>
          </cell>
        </row>
        <row r="65">
          <cell r="U65">
            <v>-1606591</v>
          </cell>
          <cell r="X65">
            <v>-1606591</v>
          </cell>
          <cell r="Y65">
            <v>422227</v>
          </cell>
          <cell r="AD65">
            <v>-1184364</v>
          </cell>
          <cell r="AG65">
            <v>562306.85</v>
          </cell>
          <cell r="AH65">
            <v>0</v>
          </cell>
          <cell r="AI65">
            <v>0</v>
          </cell>
          <cell r="AJ65">
            <v>562306.85</v>
          </cell>
          <cell r="AK65">
            <v>-147779.44999999998</v>
          </cell>
          <cell r="AL65">
            <v>0</v>
          </cell>
          <cell r="AM65">
            <v>0</v>
          </cell>
          <cell r="AN65">
            <v>0</v>
          </cell>
          <cell r="AO65">
            <v>414527.4</v>
          </cell>
          <cell r="AQ65">
            <v>0</v>
          </cell>
          <cell r="AR65">
            <v>414527.4</v>
          </cell>
        </row>
        <row r="66">
          <cell r="U66">
            <v>1766078</v>
          </cell>
          <cell r="X66">
            <v>1766078</v>
          </cell>
          <cell r="Y66">
            <v>0</v>
          </cell>
          <cell r="AD66">
            <v>1766078</v>
          </cell>
          <cell r="AG66">
            <v>-618127.30000000005</v>
          </cell>
          <cell r="AH66">
            <v>0</v>
          </cell>
          <cell r="AI66">
            <v>0</v>
          </cell>
          <cell r="AJ66">
            <v>-618127.30000000005</v>
          </cell>
          <cell r="AK66">
            <v>0</v>
          </cell>
          <cell r="AL66">
            <v>0</v>
          </cell>
          <cell r="AM66">
            <v>0</v>
          </cell>
          <cell r="AN66">
            <v>0</v>
          </cell>
          <cell r="AO66">
            <v>-618127.30000000005</v>
          </cell>
          <cell r="AQ66">
            <v>0</v>
          </cell>
          <cell r="AR66">
            <v>-618127.30000000005</v>
          </cell>
        </row>
        <row r="67">
          <cell r="U67">
            <v>-1000000</v>
          </cell>
          <cell r="X67">
            <v>-1000000</v>
          </cell>
          <cell r="Y67">
            <v>0</v>
          </cell>
          <cell r="AD67">
            <v>-1000000</v>
          </cell>
          <cell r="AG67">
            <v>350000</v>
          </cell>
          <cell r="AH67">
            <v>0</v>
          </cell>
          <cell r="AI67">
            <v>0</v>
          </cell>
          <cell r="AJ67">
            <v>350000</v>
          </cell>
          <cell r="AK67">
            <v>0</v>
          </cell>
          <cell r="AL67">
            <v>0</v>
          </cell>
          <cell r="AM67">
            <v>0</v>
          </cell>
          <cell r="AN67">
            <v>0</v>
          </cell>
          <cell r="AO67">
            <v>350000</v>
          </cell>
          <cell r="AQ67">
            <v>0</v>
          </cell>
          <cell r="AR67">
            <v>350000</v>
          </cell>
        </row>
        <row r="68">
          <cell r="U68">
            <v>-36089383</v>
          </cell>
          <cell r="X68">
            <v>-36089383</v>
          </cell>
          <cell r="Y68">
            <v>-9388943</v>
          </cell>
          <cell r="AD68">
            <v>-45478326</v>
          </cell>
          <cell r="AG68">
            <v>12631284.049999999</v>
          </cell>
          <cell r="AH68">
            <v>0</v>
          </cell>
          <cell r="AI68">
            <v>0</v>
          </cell>
          <cell r="AJ68">
            <v>12631284.049999999</v>
          </cell>
          <cell r="AK68">
            <v>3286130.05</v>
          </cell>
          <cell r="AL68">
            <v>0</v>
          </cell>
          <cell r="AM68">
            <v>0</v>
          </cell>
          <cell r="AN68">
            <v>0</v>
          </cell>
          <cell r="AO68">
            <v>15917414.099999998</v>
          </cell>
          <cell r="AQ68">
            <v>0</v>
          </cell>
          <cell r="AR68">
            <v>15917414.099999998</v>
          </cell>
        </row>
        <row r="69">
          <cell r="U69">
            <v>-34767475</v>
          </cell>
          <cell r="X69">
            <v>-34767475</v>
          </cell>
          <cell r="Y69">
            <v>0</v>
          </cell>
          <cell r="AD69">
            <v>-34767475</v>
          </cell>
          <cell r="AG69">
            <v>12168616.25</v>
          </cell>
          <cell r="AH69">
            <v>0</v>
          </cell>
          <cell r="AI69">
            <v>0</v>
          </cell>
          <cell r="AJ69">
            <v>12168616.25</v>
          </cell>
          <cell r="AK69">
            <v>0</v>
          </cell>
          <cell r="AL69">
            <v>0</v>
          </cell>
          <cell r="AM69">
            <v>0</v>
          </cell>
          <cell r="AN69">
            <v>0</v>
          </cell>
          <cell r="AO69">
            <v>12168616.25</v>
          </cell>
          <cell r="AQ69">
            <v>0</v>
          </cell>
          <cell r="AR69">
            <v>12168616.25</v>
          </cell>
        </row>
        <row r="70">
          <cell r="U70">
            <v>-5344909</v>
          </cell>
          <cell r="X70">
            <v>-5344909</v>
          </cell>
          <cell r="Y70">
            <v>-260577</v>
          </cell>
          <cell r="AD70">
            <v>-5605486</v>
          </cell>
          <cell r="AG70">
            <v>1870718.15</v>
          </cell>
          <cell r="AH70">
            <v>0</v>
          </cell>
          <cell r="AI70">
            <v>0</v>
          </cell>
          <cell r="AJ70">
            <v>1870718.15</v>
          </cell>
          <cell r="AK70">
            <v>91201.95</v>
          </cell>
          <cell r="AL70">
            <v>0</v>
          </cell>
          <cell r="AM70">
            <v>0</v>
          </cell>
          <cell r="AN70">
            <v>0</v>
          </cell>
          <cell r="AO70">
            <v>1961920.0999999999</v>
          </cell>
          <cell r="AQ70">
            <v>0</v>
          </cell>
          <cell r="AR70">
            <v>1961920.0999999999</v>
          </cell>
        </row>
        <row r="71">
          <cell r="U71">
            <v>-104599</v>
          </cell>
          <cell r="X71">
            <v>-104599</v>
          </cell>
          <cell r="Y71">
            <v>0</v>
          </cell>
          <cell r="AD71">
            <v>-104599</v>
          </cell>
          <cell r="AG71">
            <v>36609.65</v>
          </cell>
          <cell r="AH71">
            <v>0</v>
          </cell>
          <cell r="AI71">
            <v>0</v>
          </cell>
          <cell r="AJ71">
            <v>36609.65</v>
          </cell>
          <cell r="AK71">
            <v>0</v>
          </cell>
          <cell r="AL71">
            <v>0</v>
          </cell>
          <cell r="AM71">
            <v>0</v>
          </cell>
          <cell r="AN71">
            <v>0</v>
          </cell>
          <cell r="AO71">
            <v>36609.65</v>
          </cell>
          <cell r="AQ71">
            <v>0</v>
          </cell>
          <cell r="AR71">
            <v>36609.65</v>
          </cell>
        </row>
        <row r="72">
          <cell r="U72">
            <v>74920</v>
          </cell>
          <cell r="X72">
            <v>74920</v>
          </cell>
          <cell r="Y72">
            <v>0</v>
          </cell>
          <cell r="AD72">
            <v>74920</v>
          </cell>
          <cell r="AG72">
            <v>-26222</v>
          </cell>
          <cell r="AH72">
            <v>0</v>
          </cell>
          <cell r="AI72">
            <v>0</v>
          </cell>
          <cell r="AJ72">
            <v>-26222</v>
          </cell>
          <cell r="AK72">
            <v>0</v>
          </cell>
          <cell r="AL72">
            <v>0</v>
          </cell>
          <cell r="AM72">
            <v>0</v>
          </cell>
          <cell r="AN72">
            <v>0</v>
          </cell>
          <cell r="AO72">
            <v>-26222</v>
          </cell>
          <cell r="AQ72">
            <v>0</v>
          </cell>
          <cell r="AR72">
            <v>-26222</v>
          </cell>
        </row>
        <row r="73">
          <cell r="U73">
            <v>0</v>
          </cell>
          <cell r="X73">
            <v>0</v>
          </cell>
          <cell r="Y73">
            <v>0</v>
          </cell>
          <cell r="AD73">
            <v>0</v>
          </cell>
          <cell r="AG73">
            <v>0</v>
          </cell>
          <cell r="AH73">
            <v>0</v>
          </cell>
          <cell r="AI73">
            <v>0</v>
          </cell>
          <cell r="AJ73">
            <v>0</v>
          </cell>
          <cell r="AK73">
            <v>0</v>
          </cell>
          <cell r="AL73">
            <v>0</v>
          </cell>
          <cell r="AM73">
            <v>0</v>
          </cell>
          <cell r="AN73">
            <v>0</v>
          </cell>
          <cell r="AO73">
            <v>0</v>
          </cell>
          <cell r="AQ73">
            <v>0</v>
          </cell>
          <cell r="AR73">
            <v>0</v>
          </cell>
        </row>
        <row r="74">
          <cell r="U74">
            <v>-4184633</v>
          </cell>
          <cell r="X74">
            <v>-4184633</v>
          </cell>
          <cell r="Y74">
            <v>0</v>
          </cell>
          <cell r="AD74">
            <v>-4184633</v>
          </cell>
          <cell r="AG74">
            <v>1464621.55</v>
          </cell>
          <cell r="AH74">
            <v>0</v>
          </cell>
          <cell r="AI74">
            <v>0</v>
          </cell>
          <cell r="AJ74">
            <v>1464621.55</v>
          </cell>
          <cell r="AK74">
            <v>0</v>
          </cell>
          <cell r="AL74">
            <v>0</v>
          </cell>
          <cell r="AM74">
            <v>0</v>
          </cell>
          <cell r="AN74">
            <v>0</v>
          </cell>
          <cell r="AO74">
            <v>1464621.55</v>
          </cell>
          <cell r="AQ74">
            <v>0</v>
          </cell>
          <cell r="AR74">
            <v>1464621.55</v>
          </cell>
        </row>
        <row r="75">
          <cell r="U75">
            <v>-286829</v>
          </cell>
          <cell r="X75">
            <v>-286829</v>
          </cell>
          <cell r="Y75">
            <v>0</v>
          </cell>
          <cell r="AD75">
            <v>-286829</v>
          </cell>
          <cell r="AG75">
            <v>100390.15</v>
          </cell>
          <cell r="AH75">
            <v>0</v>
          </cell>
          <cell r="AI75">
            <v>0</v>
          </cell>
          <cell r="AJ75">
            <v>100390.15</v>
          </cell>
          <cell r="AK75">
            <v>0</v>
          </cell>
          <cell r="AL75">
            <v>0</v>
          </cell>
          <cell r="AM75">
            <v>0</v>
          </cell>
          <cell r="AN75">
            <v>0</v>
          </cell>
          <cell r="AO75">
            <v>100390.15</v>
          </cell>
          <cell r="AQ75">
            <v>0</v>
          </cell>
          <cell r="AR75">
            <v>100390.15</v>
          </cell>
        </row>
        <row r="76">
          <cell r="U76">
            <v>-7280604</v>
          </cell>
          <cell r="X76">
            <v>-7280604</v>
          </cell>
          <cell r="Y76">
            <v>0</v>
          </cell>
          <cell r="AD76">
            <v>-7280604</v>
          </cell>
          <cell r="AG76">
            <v>2548211.4</v>
          </cell>
          <cell r="AH76">
            <v>0</v>
          </cell>
          <cell r="AI76">
            <v>0</v>
          </cell>
          <cell r="AJ76">
            <v>2548211.4</v>
          </cell>
          <cell r="AK76">
            <v>0</v>
          </cell>
          <cell r="AL76">
            <v>0</v>
          </cell>
          <cell r="AM76">
            <v>0</v>
          </cell>
          <cell r="AN76">
            <v>0</v>
          </cell>
          <cell r="AO76">
            <v>2548211.4</v>
          </cell>
          <cell r="AQ76">
            <v>0</v>
          </cell>
          <cell r="AR76">
            <v>2548211.4</v>
          </cell>
        </row>
        <row r="77">
          <cell r="U77">
            <v>0</v>
          </cell>
          <cell r="X77">
            <v>0</v>
          </cell>
          <cell r="Y77">
            <v>0</v>
          </cell>
          <cell r="AD77">
            <v>0</v>
          </cell>
          <cell r="AG77">
            <v>0</v>
          </cell>
          <cell r="AH77">
            <v>0</v>
          </cell>
          <cell r="AI77">
            <v>0</v>
          </cell>
          <cell r="AJ77">
            <v>0</v>
          </cell>
          <cell r="AK77">
            <v>0</v>
          </cell>
          <cell r="AL77">
            <v>0</v>
          </cell>
          <cell r="AM77">
            <v>0</v>
          </cell>
          <cell r="AN77">
            <v>0</v>
          </cell>
          <cell r="AO77">
            <v>0</v>
          </cell>
          <cell r="AQ77">
            <v>0</v>
          </cell>
          <cell r="AR77">
            <v>0</v>
          </cell>
        </row>
        <row r="78">
          <cell r="U78">
            <v>0</v>
          </cell>
          <cell r="X78">
            <v>0</v>
          </cell>
          <cell r="Y78">
            <v>0</v>
          </cell>
          <cell r="AD78">
            <v>0</v>
          </cell>
          <cell r="AG78">
            <v>0</v>
          </cell>
          <cell r="AH78">
            <v>0</v>
          </cell>
          <cell r="AI78">
            <v>0</v>
          </cell>
          <cell r="AJ78">
            <v>0</v>
          </cell>
          <cell r="AK78">
            <v>0</v>
          </cell>
          <cell r="AL78">
            <v>0</v>
          </cell>
          <cell r="AM78">
            <v>0</v>
          </cell>
          <cell r="AN78">
            <v>0</v>
          </cell>
          <cell r="AO78">
            <v>0</v>
          </cell>
          <cell r="AQ78">
            <v>0</v>
          </cell>
          <cell r="AR78">
            <v>0</v>
          </cell>
        </row>
        <row r="79">
          <cell r="U79">
            <v>-8617780</v>
          </cell>
          <cell r="X79">
            <v>-8617780</v>
          </cell>
          <cell r="Y79">
            <v>0</v>
          </cell>
          <cell r="AD79">
            <v>-8617780</v>
          </cell>
          <cell r="AG79">
            <v>3016223</v>
          </cell>
          <cell r="AH79">
            <v>0</v>
          </cell>
          <cell r="AI79">
            <v>0</v>
          </cell>
          <cell r="AJ79">
            <v>3016223</v>
          </cell>
          <cell r="AK79">
            <v>0</v>
          </cell>
          <cell r="AL79">
            <v>0</v>
          </cell>
          <cell r="AM79">
            <v>0</v>
          </cell>
          <cell r="AN79">
            <v>0</v>
          </cell>
          <cell r="AO79">
            <v>3016223</v>
          </cell>
          <cell r="AQ79">
            <v>0</v>
          </cell>
          <cell r="AR79">
            <v>3016223</v>
          </cell>
        </row>
        <row r="80">
          <cell r="U80">
            <v>118065152</v>
          </cell>
          <cell r="X80">
            <v>118065152</v>
          </cell>
          <cell r="Y80">
            <v>0</v>
          </cell>
          <cell r="AD80">
            <v>118065152</v>
          </cell>
          <cell r="AG80">
            <v>-41322803.199999996</v>
          </cell>
          <cell r="AH80">
            <v>0</v>
          </cell>
          <cell r="AI80">
            <v>0</v>
          </cell>
          <cell r="AJ80">
            <v>-41322803.199999996</v>
          </cell>
          <cell r="AK80">
            <v>0</v>
          </cell>
          <cell r="AL80">
            <v>0</v>
          </cell>
          <cell r="AM80">
            <v>0</v>
          </cell>
          <cell r="AN80">
            <v>0</v>
          </cell>
          <cell r="AO80">
            <v>-41322803.199999996</v>
          </cell>
          <cell r="AQ80">
            <v>0</v>
          </cell>
          <cell r="AR80">
            <v>-41322803.199999996</v>
          </cell>
        </row>
        <row r="81">
          <cell r="U81">
            <v>-592857</v>
          </cell>
          <cell r="X81">
            <v>-592857</v>
          </cell>
          <cell r="Y81">
            <v>0</v>
          </cell>
          <cell r="AD81">
            <v>-592857</v>
          </cell>
          <cell r="AG81">
            <v>207499.95</v>
          </cell>
          <cell r="AH81">
            <v>0</v>
          </cell>
          <cell r="AI81">
            <v>0</v>
          </cell>
          <cell r="AJ81">
            <v>207499.95</v>
          </cell>
          <cell r="AK81">
            <v>0</v>
          </cell>
          <cell r="AL81">
            <v>0</v>
          </cell>
          <cell r="AM81">
            <v>0</v>
          </cell>
          <cell r="AN81">
            <v>0</v>
          </cell>
          <cell r="AO81">
            <v>207499.95</v>
          </cell>
          <cell r="AQ81">
            <v>0</v>
          </cell>
          <cell r="AR81">
            <v>207499.95</v>
          </cell>
        </row>
        <row r="82">
          <cell r="U82">
            <v>759655</v>
          </cell>
          <cell r="X82">
            <v>759655</v>
          </cell>
          <cell r="Y82">
            <v>0</v>
          </cell>
          <cell r="AD82">
            <v>759655</v>
          </cell>
          <cell r="AG82">
            <v>-265879.25</v>
          </cell>
          <cell r="AH82">
            <v>0</v>
          </cell>
          <cell r="AI82">
            <v>0</v>
          </cell>
          <cell r="AJ82">
            <v>-265879.25</v>
          </cell>
          <cell r="AK82">
            <v>0</v>
          </cell>
          <cell r="AL82">
            <v>0</v>
          </cell>
          <cell r="AM82">
            <v>0</v>
          </cell>
          <cell r="AN82">
            <v>0</v>
          </cell>
          <cell r="AO82">
            <v>-265879.25</v>
          </cell>
          <cell r="AQ82">
            <v>0</v>
          </cell>
          <cell r="AR82">
            <v>-265879.25</v>
          </cell>
        </row>
        <row r="83">
          <cell r="U83">
            <v>7559659</v>
          </cell>
          <cell r="X83">
            <v>7559659</v>
          </cell>
          <cell r="Y83">
            <v>-32201479</v>
          </cell>
          <cell r="AD83">
            <v>-24641820</v>
          </cell>
          <cell r="AG83">
            <v>-2645880.65</v>
          </cell>
          <cell r="AH83">
            <v>0</v>
          </cell>
          <cell r="AI83">
            <v>0</v>
          </cell>
          <cell r="AJ83">
            <v>-2645880.65</v>
          </cell>
          <cell r="AK83">
            <v>11270517.649999999</v>
          </cell>
          <cell r="AL83">
            <v>0</v>
          </cell>
          <cell r="AM83">
            <v>0</v>
          </cell>
          <cell r="AN83">
            <v>0</v>
          </cell>
          <cell r="AO83">
            <v>8624636.9999999981</v>
          </cell>
          <cell r="AQ83">
            <v>0</v>
          </cell>
          <cell r="AR83">
            <v>8624636.9999999981</v>
          </cell>
        </row>
        <row r="84">
          <cell r="U84">
            <v>0</v>
          </cell>
          <cell r="X84">
            <v>0</v>
          </cell>
          <cell r="Y84">
            <v>0</v>
          </cell>
          <cell r="AD84">
            <v>0</v>
          </cell>
          <cell r="AG84">
            <v>0</v>
          </cell>
          <cell r="AH84">
            <v>0</v>
          </cell>
          <cell r="AI84">
            <v>0</v>
          </cell>
          <cell r="AJ84">
            <v>0</v>
          </cell>
          <cell r="AK84">
            <v>0</v>
          </cell>
          <cell r="AL84">
            <v>0</v>
          </cell>
          <cell r="AM84">
            <v>0</v>
          </cell>
          <cell r="AN84">
            <v>0</v>
          </cell>
          <cell r="AO84">
            <v>0</v>
          </cell>
        </row>
        <row r="85">
          <cell r="U85">
            <v>0</v>
          </cell>
          <cell r="X85">
            <v>0</v>
          </cell>
          <cell r="Y85">
            <v>0</v>
          </cell>
          <cell r="AD85">
            <v>0</v>
          </cell>
          <cell r="AG85">
            <v>0</v>
          </cell>
          <cell r="AH85">
            <v>0</v>
          </cell>
          <cell r="AI85">
            <v>0</v>
          </cell>
          <cell r="AJ85">
            <v>0</v>
          </cell>
          <cell r="AK85">
            <v>0</v>
          </cell>
          <cell r="AL85">
            <v>0</v>
          </cell>
          <cell r="AM85">
            <v>0</v>
          </cell>
          <cell r="AN85">
            <v>0</v>
          </cell>
          <cell r="AO85">
            <v>0</v>
          </cell>
          <cell r="AQ85">
            <v>0</v>
          </cell>
          <cell r="AR85">
            <v>0</v>
          </cell>
        </row>
        <row r="86">
          <cell r="U86">
            <v>-3642516</v>
          </cell>
          <cell r="X86">
            <v>-3642516</v>
          </cell>
          <cell r="Y86">
            <v>0</v>
          </cell>
          <cell r="AD86">
            <v>-3642516</v>
          </cell>
          <cell r="AG86">
            <v>1274880.6000000001</v>
          </cell>
          <cell r="AH86">
            <v>0</v>
          </cell>
          <cell r="AI86">
            <v>0</v>
          </cell>
          <cell r="AJ86">
            <v>1274880.6000000001</v>
          </cell>
          <cell r="AK86">
            <v>0</v>
          </cell>
          <cell r="AL86">
            <v>0</v>
          </cell>
          <cell r="AM86">
            <v>0</v>
          </cell>
          <cell r="AN86">
            <v>0</v>
          </cell>
          <cell r="AO86">
            <v>1274880.6000000001</v>
          </cell>
          <cell r="AQ86">
            <v>0</v>
          </cell>
          <cell r="AR86">
            <v>1274880.6000000001</v>
          </cell>
        </row>
        <row r="87">
          <cell r="U87">
            <v>-1935000</v>
          </cell>
          <cell r="X87">
            <v>-1935000</v>
          </cell>
          <cell r="Y87">
            <v>0</v>
          </cell>
          <cell r="AD87">
            <v>-1935000</v>
          </cell>
          <cell r="AG87">
            <v>677250</v>
          </cell>
          <cell r="AH87">
            <v>0</v>
          </cell>
          <cell r="AI87">
            <v>0</v>
          </cell>
          <cell r="AJ87">
            <v>677250</v>
          </cell>
          <cell r="AK87">
            <v>0</v>
          </cell>
          <cell r="AL87">
            <v>0</v>
          </cell>
          <cell r="AM87">
            <v>0</v>
          </cell>
          <cell r="AN87">
            <v>0</v>
          </cell>
          <cell r="AO87">
            <v>677250</v>
          </cell>
          <cell r="AQ87">
            <v>0</v>
          </cell>
          <cell r="AR87">
            <v>677250</v>
          </cell>
        </row>
        <row r="88">
          <cell r="U88">
            <v>162713</v>
          </cell>
          <cell r="X88">
            <v>162713</v>
          </cell>
          <cell r="Y88">
            <v>0</v>
          </cell>
          <cell r="AD88">
            <v>162713</v>
          </cell>
          <cell r="AG88">
            <v>-56949.55</v>
          </cell>
          <cell r="AH88">
            <v>0</v>
          </cell>
          <cell r="AI88">
            <v>0</v>
          </cell>
          <cell r="AJ88">
            <v>-56949.55</v>
          </cell>
          <cell r="AK88">
            <v>0</v>
          </cell>
          <cell r="AL88">
            <v>0</v>
          </cell>
          <cell r="AM88">
            <v>0</v>
          </cell>
          <cell r="AN88">
            <v>0</v>
          </cell>
          <cell r="AO88">
            <v>-56949.55</v>
          </cell>
          <cell r="AQ88">
            <v>0</v>
          </cell>
          <cell r="AR88">
            <v>-56949.55</v>
          </cell>
        </row>
        <row r="89">
          <cell r="U89">
            <v>-2324026</v>
          </cell>
          <cell r="X89">
            <v>-2324026</v>
          </cell>
          <cell r="Y89">
            <v>0</v>
          </cell>
          <cell r="AD89">
            <v>-2324026</v>
          </cell>
          <cell r="AG89">
            <v>813409.1</v>
          </cell>
          <cell r="AH89">
            <v>0</v>
          </cell>
          <cell r="AI89">
            <v>0</v>
          </cell>
          <cell r="AJ89">
            <v>813409.1</v>
          </cell>
          <cell r="AK89">
            <v>0</v>
          </cell>
          <cell r="AL89">
            <v>0</v>
          </cell>
          <cell r="AM89">
            <v>0</v>
          </cell>
          <cell r="AN89">
            <v>0</v>
          </cell>
          <cell r="AO89">
            <v>813409.1</v>
          </cell>
          <cell r="AQ89">
            <v>0</v>
          </cell>
          <cell r="AR89">
            <v>813409.1</v>
          </cell>
        </row>
        <row r="90">
          <cell r="U90">
            <v>-500002</v>
          </cell>
          <cell r="X90">
            <v>-500002</v>
          </cell>
          <cell r="Y90">
            <v>0</v>
          </cell>
          <cell r="AD90">
            <v>-500002</v>
          </cell>
          <cell r="AG90">
            <v>175000.7</v>
          </cell>
          <cell r="AH90">
            <v>0</v>
          </cell>
          <cell r="AI90">
            <v>0</v>
          </cell>
          <cell r="AJ90">
            <v>175000.7</v>
          </cell>
          <cell r="AK90">
            <v>0</v>
          </cell>
          <cell r="AL90">
            <v>0</v>
          </cell>
          <cell r="AM90">
            <v>0</v>
          </cell>
          <cell r="AN90">
            <v>0</v>
          </cell>
          <cell r="AO90">
            <v>175000.7</v>
          </cell>
          <cell r="AQ90">
            <v>0</v>
          </cell>
          <cell r="AR90">
            <v>175000.7</v>
          </cell>
        </row>
        <row r="91">
          <cell r="U91">
            <v>770634</v>
          </cell>
          <cell r="X91">
            <v>770634</v>
          </cell>
          <cell r="Y91">
            <v>0</v>
          </cell>
          <cell r="AD91">
            <v>770634</v>
          </cell>
          <cell r="AG91">
            <v>-269721.90000000002</v>
          </cell>
          <cell r="AH91">
            <v>0</v>
          </cell>
          <cell r="AI91">
            <v>0</v>
          </cell>
          <cell r="AJ91">
            <v>-269721.90000000002</v>
          </cell>
          <cell r="AK91">
            <v>0</v>
          </cell>
          <cell r="AL91">
            <v>0</v>
          </cell>
          <cell r="AM91">
            <v>0</v>
          </cell>
          <cell r="AN91">
            <v>0</v>
          </cell>
          <cell r="AO91">
            <v>-269721.90000000002</v>
          </cell>
          <cell r="AQ91">
            <v>0</v>
          </cell>
          <cell r="AR91">
            <v>-269721.90000000002</v>
          </cell>
        </row>
        <row r="92">
          <cell r="U92">
            <v>-200154</v>
          </cell>
          <cell r="X92">
            <v>-200154</v>
          </cell>
          <cell r="Y92">
            <v>0</v>
          </cell>
          <cell r="AD92">
            <v>-200154</v>
          </cell>
          <cell r="AG92">
            <v>70053.899999999994</v>
          </cell>
          <cell r="AH92">
            <v>0</v>
          </cell>
          <cell r="AI92">
            <v>0</v>
          </cell>
          <cell r="AJ92">
            <v>70053.899999999994</v>
          </cell>
          <cell r="AK92">
            <v>0</v>
          </cell>
          <cell r="AL92">
            <v>0</v>
          </cell>
          <cell r="AM92">
            <v>0</v>
          </cell>
          <cell r="AN92">
            <v>0</v>
          </cell>
          <cell r="AO92">
            <v>70053.899999999994</v>
          </cell>
          <cell r="AQ92">
            <v>0</v>
          </cell>
          <cell r="AR92">
            <v>70053.899999999994</v>
          </cell>
        </row>
        <row r="93">
          <cell r="U93">
            <v>-593729</v>
          </cell>
          <cell r="X93">
            <v>-593729</v>
          </cell>
          <cell r="Y93">
            <v>0</v>
          </cell>
          <cell r="AD93">
            <v>-593729</v>
          </cell>
          <cell r="AG93">
            <v>207805.15</v>
          </cell>
          <cell r="AH93">
            <v>0</v>
          </cell>
          <cell r="AI93">
            <v>0</v>
          </cell>
          <cell r="AJ93">
            <v>207805.15</v>
          </cell>
          <cell r="AK93">
            <v>0</v>
          </cell>
          <cell r="AL93">
            <v>0</v>
          </cell>
          <cell r="AM93">
            <v>0</v>
          </cell>
          <cell r="AN93">
            <v>0</v>
          </cell>
          <cell r="AO93">
            <v>207805.15</v>
          </cell>
          <cell r="AQ93">
            <v>0</v>
          </cell>
          <cell r="AR93">
            <v>207805.15</v>
          </cell>
        </row>
        <row r="94">
          <cell r="U94">
            <v>0</v>
          </cell>
          <cell r="X94">
            <v>0</v>
          </cell>
          <cell r="Y94">
            <v>0</v>
          </cell>
          <cell r="AD94">
            <v>0</v>
          </cell>
          <cell r="AG94">
            <v>0</v>
          </cell>
          <cell r="AH94">
            <v>0</v>
          </cell>
          <cell r="AI94">
            <v>0</v>
          </cell>
          <cell r="AJ94">
            <v>0</v>
          </cell>
          <cell r="AK94">
            <v>0</v>
          </cell>
          <cell r="AL94">
            <v>0</v>
          </cell>
          <cell r="AM94">
            <v>0</v>
          </cell>
          <cell r="AN94">
            <v>0</v>
          </cell>
          <cell r="AO94">
            <v>0</v>
          </cell>
          <cell r="AQ94">
            <v>0</v>
          </cell>
          <cell r="AR94">
            <v>0</v>
          </cell>
        </row>
        <row r="95">
          <cell r="U95">
            <v>0</v>
          </cell>
          <cell r="X95">
            <v>0</v>
          </cell>
          <cell r="Y95">
            <v>0</v>
          </cell>
          <cell r="AD95">
            <v>0</v>
          </cell>
          <cell r="AG95">
            <v>0</v>
          </cell>
          <cell r="AH95">
            <v>0</v>
          </cell>
          <cell r="AI95">
            <v>0</v>
          </cell>
          <cell r="AJ95">
            <v>0</v>
          </cell>
          <cell r="AK95">
            <v>0</v>
          </cell>
          <cell r="AL95">
            <v>0</v>
          </cell>
          <cell r="AM95">
            <v>0</v>
          </cell>
          <cell r="AN95">
            <v>0</v>
          </cell>
          <cell r="AO95">
            <v>0</v>
          </cell>
          <cell r="AQ95">
            <v>0</v>
          </cell>
          <cell r="AR95">
            <v>0</v>
          </cell>
        </row>
        <row r="96">
          <cell r="U96">
            <v>-955418</v>
          </cell>
          <cell r="X96">
            <v>-955418</v>
          </cell>
          <cell r="Y96">
            <v>0</v>
          </cell>
          <cell r="AD96">
            <v>-955418</v>
          </cell>
          <cell r="AG96">
            <v>334396.3</v>
          </cell>
          <cell r="AH96">
            <v>0</v>
          </cell>
          <cell r="AI96">
            <v>0</v>
          </cell>
          <cell r="AJ96">
            <v>334396.3</v>
          </cell>
          <cell r="AK96">
            <v>0</v>
          </cell>
          <cell r="AL96">
            <v>0</v>
          </cell>
          <cell r="AM96">
            <v>0</v>
          </cell>
          <cell r="AN96">
            <v>0</v>
          </cell>
          <cell r="AO96">
            <v>334396.3</v>
          </cell>
          <cell r="AQ96">
            <v>0</v>
          </cell>
          <cell r="AR96">
            <v>334396.3</v>
          </cell>
        </row>
        <row r="97">
          <cell r="U97">
            <v>-1436285</v>
          </cell>
          <cell r="X97">
            <v>-1436285</v>
          </cell>
          <cell r="Y97">
            <v>0</v>
          </cell>
          <cell r="AD97">
            <v>-1436285</v>
          </cell>
          <cell r="AG97">
            <v>502699.75</v>
          </cell>
          <cell r="AH97">
            <v>0</v>
          </cell>
          <cell r="AI97">
            <v>0</v>
          </cell>
          <cell r="AJ97">
            <v>502699.75</v>
          </cell>
          <cell r="AK97">
            <v>0</v>
          </cell>
          <cell r="AL97">
            <v>0</v>
          </cell>
          <cell r="AM97">
            <v>0</v>
          </cell>
          <cell r="AN97">
            <v>0</v>
          </cell>
          <cell r="AO97">
            <v>502699.75</v>
          </cell>
          <cell r="AQ97">
            <v>0</v>
          </cell>
          <cell r="AR97">
            <v>502699.75</v>
          </cell>
        </row>
        <row r="98">
          <cell r="U98">
            <v>-19286</v>
          </cell>
          <cell r="X98">
            <v>-19286</v>
          </cell>
          <cell r="Y98">
            <v>0</v>
          </cell>
          <cell r="AD98">
            <v>-19286</v>
          </cell>
          <cell r="AG98">
            <v>6750.1</v>
          </cell>
          <cell r="AH98">
            <v>0</v>
          </cell>
          <cell r="AI98">
            <v>0</v>
          </cell>
          <cell r="AJ98">
            <v>6750.1</v>
          </cell>
          <cell r="AK98">
            <v>0</v>
          </cell>
          <cell r="AL98">
            <v>0</v>
          </cell>
          <cell r="AM98">
            <v>0</v>
          </cell>
          <cell r="AN98">
            <v>0</v>
          </cell>
          <cell r="AO98">
            <v>6750.1</v>
          </cell>
          <cell r="AQ98">
            <v>0</v>
          </cell>
          <cell r="AR98">
            <v>6750.1</v>
          </cell>
        </row>
        <row r="99">
          <cell r="U99">
            <v>-1609990</v>
          </cell>
          <cell r="X99">
            <v>-1609990</v>
          </cell>
          <cell r="Y99">
            <v>0</v>
          </cell>
          <cell r="AD99">
            <v>-1609990</v>
          </cell>
          <cell r="AG99">
            <v>563496.5</v>
          </cell>
          <cell r="AH99">
            <v>0</v>
          </cell>
          <cell r="AI99">
            <v>0</v>
          </cell>
          <cell r="AJ99">
            <v>563496.5</v>
          </cell>
          <cell r="AK99">
            <v>0</v>
          </cell>
          <cell r="AL99">
            <v>0</v>
          </cell>
          <cell r="AM99">
            <v>0</v>
          </cell>
          <cell r="AN99">
            <v>0</v>
          </cell>
          <cell r="AO99">
            <v>563496.5</v>
          </cell>
          <cell r="AQ99">
            <v>0</v>
          </cell>
          <cell r="AR99">
            <v>563496.5</v>
          </cell>
        </row>
        <row r="100">
          <cell r="U100">
            <v>-1</v>
          </cell>
          <cell r="X100">
            <v>-1</v>
          </cell>
          <cell r="Y100">
            <v>0</v>
          </cell>
          <cell r="AD100">
            <v>-1</v>
          </cell>
          <cell r="AG100">
            <v>0.35</v>
          </cell>
          <cell r="AH100">
            <v>0</v>
          </cell>
          <cell r="AI100">
            <v>0</v>
          </cell>
          <cell r="AJ100">
            <v>0.35</v>
          </cell>
          <cell r="AK100">
            <v>0</v>
          </cell>
          <cell r="AL100">
            <v>0</v>
          </cell>
          <cell r="AM100">
            <v>0</v>
          </cell>
          <cell r="AN100">
            <v>0</v>
          </cell>
          <cell r="AO100">
            <v>0.35</v>
          </cell>
          <cell r="AQ100">
            <v>0</v>
          </cell>
          <cell r="AR100">
            <v>0.35</v>
          </cell>
        </row>
        <row r="101">
          <cell r="U101">
            <v>0</v>
          </cell>
          <cell r="X101">
            <v>0</v>
          </cell>
          <cell r="Y101">
            <v>0</v>
          </cell>
          <cell r="AD101">
            <v>0</v>
          </cell>
          <cell r="AG101">
            <v>0</v>
          </cell>
          <cell r="AH101">
            <v>0</v>
          </cell>
          <cell r="AI101">
            <v>0</v>
          </cell>
          <cell r="AJ101">
            <v>0</v>
          </cell>
          <cell r="AK101">
            <v>0</v>
          </cell>
          <cell r="AL101">
            <v>0</v>
          </cell>
          <cell r="AM101">
            <v>0</v>
          </cell>
          <cell r="AN101">
            <v>0</v>
          </cell>
          <cell r="AO101">
            <v>0</v>
          </cell>
          <cell r="AQ101">
            <v>0</v>
          </cell>
          <cell r="AR101">
            <v>0</v>
          </cell>
        </row>
        <row r="102">
          <cell r="U102">
            <v>-10227</v>
          </cell>
          <cell r="X102">
            <v>-10227</v>
          </cell>
          <cell r="Y102">
            <v>0</v>
          </cell>
          <cell r="AD102">
            <v>-10227</v>
          </cell>
          <cell r="AG102">
            <v>3579.45</v>
          </cell>
          <cell r="AH102">
            <v>0</v>
          </cell>
          <cell r="AI102">
            <v>0</v>
          </cell>
          <cell r="AJ102">
            <v>3579.45</v>
          </cell>
          <cell r="AK102">
            <v>0</v>
          </cell>
          <cell r="AL102">
            <v>0</v>
          </cell>
          <cell r="AM102">
            <v>0</v>
          </cell>
          <cell r="AN102">
            <v>0</v>
          </cell>
          <cell r="AO102">
            <v>3579.45</v>
          </cell>
          <cell r="AQ102">
            <v>0</v>
          </cell>
          <cell r="AR102">
            <v>3579.45</v>
          </cell>
        </row>
        <row r="103">
          <cell r="U103">
            <v>0</v>
          </cell>
          <cell r="X103">
            <v>0</v>
          </cell>
          <cell r="Y103">
            <v>0</v>
          </cell>
          <cell r="AD103">
            <v>0</v>
          </cell>
          <cell r="AG103">
            <v>0</v>
          </cell>
          <cell r="AH103">
            <v>0</v>
          </cell>
          <cell r="AI103">
            <v>0</v>
          </cell>
          <cell r="AJ103">
            <v>0</v>
          </cell>
          <cell r="AK103">
            <v>0</v>
          </cell>
          <cell r="AL103">
            <v>0</v>
          </cell>
          <cell r="AM103">
            <v>0</v>
          </cell>
          <cell r="AN103">
            <v>0</v>
          </cell>
          <cell r="AO103">
            <v>0</v>
          </cell>
        </row>
        <row r="104">
          <cell r="U104">
            <v>0</v>
          </cell>
          <cell r="X104">
            <v>0</v>
          </cell>
          <cell r="Y104">
            <v>0</v>
          </cell>
          <cell r="AD104">
            <v>0</v>
          </cell>
          <cell r="AG104">
            <v>0</v>
          </cell>
          <cell r="AH104">
            <v>0</v>
          </cell>
          <cell r="AI104">
            <v>0</v>
          </cell>
          <cell r="AJ104">
            <v>0</v>
          </cell>
          <cell r="AK104">
            <v>0</v>
          </cell>
          <cell r="AL104">
            <v>0</v>
          </cell>
          <cell r="AM104">
            <v>0</v>
          </cell>
          <cell r="AN104">
            <v>0</v>
          </cell>
          <cell r="AO104">
            <v>0</v>
          </cell>
        </row>
        <row r="105">
          <cell r="U105">
            <v>0</v>
          </cell>
          <cell r="X105">
            <v>0</v>
          </cell>
          <cell r="Y105">
            <v>0</v>
          </cell>
          <cell r="AD105">
            <v>0</v>
          </cell>
          <cell r="AG105">
            <v>0</v>
          </cell>
          <cell r="AH105">
            <v>0</v>
          </cell>
          <cell r="AI105">
            <v>0</v>
          </cell>
          <cell r="AJ105">
            <v>0</v>
          </cell>
          <cell r="AK105">
            <v>0</v>
          </cell>
          <cell r="AL105">
            <v>0</v>
          </cell>
          <cell r="AM105">
            <v>0</v>
          </cell>
          <cell r="AN105">
            <v>0</v>
          </cell>
          <cell r="AO105">
            <v>0</v>
          </cell>
        </row>
        <row r="106">
          <cell r="U106">
            <v>0</v>
          </cell>
          <cell r="X106">
            <v>0</v>
          </cell>
          <cell r="Y106">
            <v>0</v>
          </cell>
          <cell r="AD106">
            <v>0</v>
          </cell>
          <cell r="AG106">
            <v>0</v>
          </cell>
          <cell r="AH106">
            <v>0</v>
          </cell>
          <cell r="AI106">
            <v>0</v>
          </cell>
          <cell r="AJ106">
            <v>0</v>
          </cell>
          <cell r="AK106">
            <v>0</v>
          </cell>
          <cell r="AL106">
            <v>0</v>
          </cell>
          <cell r="AM106">
            <v>0</v>
          </cell>
          <cell r="AN106">
            <v>0</v>
          </cell>
          <cell r="AO106">
            <v>0</v>
          </cell>
        </row>
        <row r="107">
          <cell r="U107">
            <v>0</v>
          </cell>
          <cell r="X107">
            <v>0</v>
          </cell>
          <cell r="Y107">
            <v>0</v>
          </cell>
          <cell r="AD107">
            <v>0</v>
          </cell>
          <cell r="AG107">
            <v>0</v>
          </cell>
          <cell r="AH107">
            <v>0</v>
          </cell>
          <cell r="AI107">
            <v>0</v>
          </cell>
          <cell r="AJ107">
            <v>0</v>
          </cell>
          <cell r="AK107">
            <v>0</v>
          </cell>
          <cell r="AL107">
            <v>0</v>
          </cell>
          <cell r="AM107">
            <v>0</v>
          </cell>
          <cell r="AN107">
            <v>0</v>
          </cell>
          <cell r="AO107">
            <v>0</v>
          </cell>
        </row>
        <row r="108">
          <cell r="U108">
            <v>0</v>
          </cell>
          <cell r="X108">
            <v>0</v>
          </cell>
          <cell r="Y108">
            <v>0</v>
          </cell>
          <cell r="AD108">
            <v>0</v>
          </cell>
          <cell r="AG108">
            <v>0</v>
          </cell>
          <cell r="AH108">
            <v>0</v>
          </cell>
          <cell r="AI108">
            <v>0</v>
          </cell>
          <cell r="AJ108">
            <v>0</v>
          </cell>
          <cell r="AK108">
            <v>0</v>
          </cell>
          <cell r="AL108">
            <v>0</v>
          </cell>
          <cell r="AM108">
            <v>0</v>
          </cell>
          <cell r="AN108">
            <v>0</v>
          </cell>
          <cell r="AO108">
            <v>0</v>
          </cell>
        </row>
        <row r="109">
          <cell r="U109">
            <v>0</v>
          </cell>
          <cell r="X109">
            <v>0</v>
          </cell>
          <cell r="Y109">
            <v>0</v>
          </cell>
          <cell r="AD109">
            <v>0</v>
          </cell>
          <cell r="AG109">
            <v>0</v>
          </cell>
          <cell r="AH109">
            <v>0</v>
          </cell>
          <cell r="AI109">
            <v>0</v>
          </cell>
          <cell r="AJ109">
            <v>0</v>
          </cell>
          <cell r="AK109">
            <v>0</v>
          </cell>
          <cell r="AL109">
            <v>0</v>
          </cell>
          <cell r="AM109">
            <v>0</v>
          </cell>
          <cell r="AN109">
            <v>0</v>
          </cell>
          <cell r="AO109">
            <v>0</v>
          </cell>
        </row>
        <row r="110">
          <cell r="U110">
            <v>0</v>
          </cell>
          <cell r="X110">
            <v>0</v>
          </cell>
          <cell r="Y110">
            <v>0</v>
          </cell>
          <cell r="AD110">
            <v>0</v>
          </cell>
          <cell r="AG110">
            <v>0</v>
          </cell>
          <cell r="AJ110">
            <v>0</v>
          </cell>
          <cell r="AK110">
            <v>0</v>
          </cell>
          <cell r="AL110">
            <v>0</v>
          </cell>
          <cell r="AM110">
            <v>0</v>
          </cell>
          <cell r="AN110">
            <v>0</v>
          </cell>
          <cell r="AO110">
            <v>0</v>
          </cell>
        </row>
        <row r="112">
          <cell r="U112">
            <v>19992691</v>
          </cell>
          <cell r="V112">
            <v>0</v>
          </cell>
          <cell r="W112">
            <v>0</v>
          </cell>
          <cell r="X112">
            <v>19992691</v>
          </cell>
          <cell r="Y112">
            <v>-38527296</v>
          </cell>
          <cell r="Z112">
            <v>0</v>
          </cell>
          <cell r="AA112">
            <v>0</v>
          </cell>
          <cell r="AB112">
            <v>0</v>
          </cell>
          <cell r="AD112">
            <v>-18534605</v>
          </cell>
          <cell r="AE112">
            <v>0</v>
          </cell>
          <cell r="AF112">
            <v>0</v>
          </cell>
          <cell r="AG112">
            <v>-6997441.8500000201</v>
          </cell>
          <cell r="AH112">
            <v>0</v>
          </cell>
          <cell r="AI112">
            <v>0</v>
          </cell>
          <cell r="AJ112">
            <v>-6997441.8500000201</v>
          </cell>
          <cell r="AK112">
            <v>13484553.599999998</v>
          </cell>
          <cell r="AL112">
            <v>0</v>
          </cell>
          <cell r="AM112">
            <v>0</v>
          </cell>
          <cell r="AN112">
            <v>0</v>
          </cell>
          <cell r="AO112">
            <v>6487111.7499999851</v>
          </cell>
          <cell r="AQ112">
            <v>0</v>
          </cell>
          <cell r="AR112">
            <v>3340018.4999999912</v>
          </cell>
        </row>
        <row r="114">
          <cell r="U114">
            <v>69232915</v>
          </cell>
          <cell r="X114">
            <v>69232915</v>
          </cell>
          <cell r="Y114">
            <v>0</v>
          </cell>
          <cell r="AD114">
            <v>69232915</v>
          </cell>
          <cell r="AG114">
            <v>-24231520.25</v>
          </cell>
          <cell r="AH114">
            <v>0</v>
          </cell>
          <cell r="AI114">
            <v>0</v>
          </cell>
          <cell r="AJ114">
            <v>-24231520.25</v>
          </cell>
          <cell r="AK114">
            <v>0</v>
          </cell>
          <cell r="AL114">
            <v>0</v>
          </cell>
          <cell r="AM114">
            <v>0</v>
          </cell>
          <cell r="AN114">
            <v>0</v>
          </cell>
          <cell r="AO114">
            <v>-24231520.25</v>
          </cell>
          <cell r="AQ114">
            <v>0</v>
          </cell>
          <cell r="AR114">
            <v>-24231520.25</v>
          </cell>
        </row>
        <row r="115">
          <cell r="U115">
            <v>0</v>
          </cell>
          <cell r="X115">
            <v>0</v>
          </cell>
          <cell r="Y115">
            <v>0</v>
          </cell>
          <cell r="AD115">
            <v>0</v>
          </cell>
          <cell r="AG115">
            <v>0</v>
          </cell>
          <cell r="AH115">
            <v>0</v>
          </cell>
          <cell r="AI115">
            <v>0</v>
          </cell>
          <cell r="AJ115">
            <v>0</v>
          </cell>
          <cell r="AK115">
            <v>0</v>
          </cell>
          <cell r="AL115">
            <v>0</v>
          </cell>
          <cell r="AM115">
            <v>0</v>
          </cell>
          <cell r="AN115">
            <v>0</v>
          </cell>
          <cell r="AO115">
            <v>0</v>
          </cell>
          <cell r="AQ115">
            <v>0</v>
          </cell>
          <cell r="AR115">
            <v>0</v>
          </cell>
        </row>
        <row r="116">
          <cell r="U116">
            <v>0</v>
          </cell>
          <cell r="X116">
            <v>0</v>
          </cell>
          <cell r="Y116">
            <v>0</v>
          </cell>
          <cell r="AD116">
            <v>0</v>
          </cell>
          <cell r="AG116">
            <v>0</v>
          </cell>
          <cell r="AH116">
            <v>0</v>
          </cell>
          <cell r="AI116">
            <v>0</v>
          </cell>
          <cell r="AJ116">
            <v>0</v>
          </cell>
          <cell r="AK116">
            <v>0</v>
          </cell>
          <cell r="AL116">
            <v>0</v>
          </cell>
          <cell r="AM116">
            <v>0</v>
          </cell>
          <cell r="AN116">
            <v>0</v>
          </cell>
          <cell r="AO116">
            <v>0</v>
          </cell>
          <cell r="AQ116">
            <v>0</v>
          </cell>
          <cell r="AR116">
            <v>0</v>
          </cell>
        </row>
        <row r="117">
          <cell r="U117">
            <v>0</v>
          </cell>
          <cell r="X117">
            <v>0</v>
          </cell>
          <cell r="Y117">
            <v>0</v>
          </cell>
          <cell r="AD117">
            <v>0</v>
          </cell>
          <cell r="AG117">
            <v>0</v>
          </cell>
          <cell r="AH117">
            <v>0</v>
          </cell>
          <cell r="AI117">
            <v>0</v>
          </cell>
          <cell r="AJ117">
            <v>0</v>
          </cell>
          <cell r="AK117">
            <v>0</v>
          </cell>
          <cell r="AL117">
            <v>0</v>
          </cell>
          <cell r="AM117">
            <v>0</v>
          </cell>
          <cell r="AN117">
            <v>0</v>
          </cell>
          <cell r="AO117">
            <v>0</v>
          </cell>
          <cell r="AQ117">
            <v>0</v>
          </cell>
          <cell r="AR117">
            <v>0</v>
          </cell>
        </row>
        <row r="118">
          <cell r="U118">
            <v>-338077</v>
          </cell>
          <cell r="X118">
            <v>-338077</v>
          </cell>
          <cell r="Y118">
            <v>0</v>
          </cell>
          <cell r="AD118">
            <v>-338077</v>
          </cell>
          <cell r="AG118">
            <v>118326.95</v>
          </cell>
          <cell r="AH118">
            <v>0</v>
          </cell>
          <cell r="AI118">
            <v>0</v>
          </cell>
          <cell r="AJ118">
            <v>118326.95</v>
          </cell>
          <cell r="AK118">
            <v>0</v>
          </cell>
          <cell r="AL118">
            <v>0</v>
          </cell>
          <cell r="AM118">
            <v>0</v>
          </cell>
          <cell r="AN118">
            <v>0</v>
          </cell>
          <cell r="AO118">
            <v>118326.95</v>
          </cell>
          <cell r="AQ118">
            <v>0</v>
          </cell>
          <cell r="AR118">
            <v>118326.95</v>
          </cell>
        </row>
        <row r="119">
          <cell r="U119">
            <v>0</v>
          </cell>
          <cell r="X119">
            <v>0</v>
          </cell>
          <cell r="Y119">
            <v>0</v>
          </cell>
          <cell r="AD119">
            <v>0</v>
          </cell>
          <cell r="AG119">
            <v>0</v>
          </cell>
          <cell r="AH119">
            <v>0</v>
          </cell>
          <cell r="AI119">
            <v>0</v>
          </cell>
          <cell r="AJ119">
            <v>0</v>
          </cell>
          <cell r="AK119">
            <v>0</v>
          </cell>
          <cell r="AL119">
            <v>0</v>
          </cell>
          <cell r="AM119">
            <v>0</v>
          </cell>
          <cell r="AN119">
            <v>0</v>
          </cell>
          <cell r="AO119">
            <v>0</v>
          </cell>
          <cell r="AQ119">
            <v>0</v>
          </cell>
          <cell r="AR119">
            <v>0</v>
          </cell>
        </row>
        <row r="120">
          <cell r="U120">
            <v>0</v>
          </cell>
          <cell r="X120">
            <v>0</v>
          </cell>
          <cell r="Y120">
            <v>0</v>
          </cell>
          <cell r="AD120">
            <v>0</v>
          </cell>
          <cell r="AG120">
            <v>0</v>
          </cell>
          <cell r="AJ120">
            <v>0</v>
          </cell>
          <cell r="AK120">
            <v>0</v>
          </cell>
          <cell r="AL120">
            <v>0</v>
          </cell>
          <cell r="AM120">
            <v>0</v>
          </cell>
          <cell r="AN120">
            <v>0</v>
          </cell>
          <cell r="AO120">
            <v>0</v>
          </cell>
          <cell r="AQ120">
            <v>0</v>
          </cell>
          <cell r="AR120">
            <v>0</v>
          </cell>
        </row>
        <row r="121">
          <cell r="U121">
            <v>0</v>
          </cell>
          <cell r="AD121">
            <v>0</v>
          </cell>
          <cell r="AG121">
            <v>0</v>
          </cell>
          <cell r="AO121">
            <v>0</v>
          </cell>
          <cell r="AQ121">
            <v>0</v>
          </cell>
          <cell r="AR121">
            <v>0</v>
          </cell>
        </row>
        <row r="122">
          <cell r="U122">
            <v>68894838</v>
          </cell>
          <cell r="V122">
            <v>0</v>
          </cell>
          <cell r="W122">
            <v>0</v>
          </cell>
          <cell r="X122">
            <v>68894838</v>
          </cell>
          <cell r="Y122">
            <v>0</v>
          </cell>
          <cell r="Z122">
            <v>0</v>
          </cell>
          <cell r="AA122">
            <v>0</v>
          </cell>
          <cell r="AB122">
            <v>0</v>
          </cell>
          <cell r="AD122">
            <v>68894838</v>
          </cell>
          <cell r="AE122">
            <v>0</v>
          </cell>
          <cell r="AF122">
            <v>0</v>
          </cell>
          <cell r="AG122">
            <v>-24113193.300000001</v>
          </cell>
          <cell r="AH122">
            <v>0</v>
          </cell>
          <cell r="AI122">
            <v>0</v>
          </cell>
          <cell r="AJ122">
            <v>-24113193.300000001</v>
          </cell>
          <cell r="AK122">
            <v>0</v>
          </cell>
          <cell r="AL122">
            <v>0</v>
          </cell>
          <cell r="AM122">
            <v>0</v>
          </cell>
          <cell r="AN122">
            <v>0</v>
          </cell>
          <cell r="AO122">
            <v>-24113193.300000001</v>
          </cell>
          <cell r="AQ122">
            <v>0</v>
          </cell>
          <cell r="AR122">
            <v>-24113193.300000001</v>
          </cell>
        </row>
        <row r="123">
          <cell r="U123">
            <v>88887529</v>
          </cell>
          <cell r="V123">
            <v>0</v>
          </cell>
          <cell r="W123">
            <v>0</v>
          </cell>
          <cell r="X123">
            <v>88887529</v>
          </cell>
          <cell r="Y123">
            <v>-38527296</v>
          </cell>
          <cell r="Z123">
            <v>0</v>
          </cell>
          <cell r="AA123">
            <v>0</v>
          </cell>
          <cell r="AB123">
            <v>0</v>
          </cell>
          <cell r="AD123">
            <v>50360233</v>
          </cell>
          <cell r="AE123">
            <v>0</v>
          </cell>
          <cell r="AF123">
            <v>0</v>
          </cell>
          <cell r="AG123">
            <v>-31110635.150000021</v>
          </cell>
          <cell r="AH123">
            <v>0</v>
          </cell>
          <cell r="AI123">
            <v>0</v>
          </cell>
          <cell r="AJ123">
            <v>-31110635.150000021</v>
          </cell>
          <cell r="AK123">
            <v>13484553.599999998</v>
          </cell>
          <cell r="AL123">
            <v>0</v>
          </cell>
          <cell r="AM123">
            <v>0</v>
          </cell>
          <cell r="AN123">
            <v>0</v>
          </cell>
          <cell r="AO123">
            <v>-17626081.550000016</v>
          </cell>
          <cell r="AQ123">
            <v>0</v>
          </cell>
          <cell r="AR123">
            <v>-20773174.800000008</v>
          </cell>
        </row>
        <row r="124">
          <cell r="AD124">
            <v>17626081.549999997</v>
          </cell>
        </row>
        <row r="125">
          <cell r="AO125">
            <v>-17626081.550000023</v>
          </cell>
        </row>
        <row r="127">
          <cell r="AB127" t="str">
            <v>Diff = state NOL</v>
          </cell>
          <cell r="AD127">
            <v>26812172</v>
          </cell>
          <cell r="AG127">
            <v>31110635.149999999</v>
          </cell>
          <cell r="AO127">
            <v>17626081.549999997</v>
          </cell>
        </row>
        <row r="128">
          <cell r="U128">
            <v>88887529</v>
          </cell>
          <cell r="V128">
            <v>0</v>
          </cell>
          <cell r="W128">
            <v>0</v>
          </cell>
          <cell r="X128">
            <v>88887529</v>
          </cell>
          <cell r="Y128">
            <v>-38527296</v>
          </cell>
          <cell r="Z128">
            <v>0</v>
          </cell>
          <cell r="AA128">
            <v>0</v>
          </cell>
          <cell r="AB128">
            <v>0</v>
          </cell>
          <cell r="AC128">
            <v>0</v>
          </cell>
          <cell r="AD128">
            <v>67986314.549999997</v>
          </cell>
          <cell r="AE128">
            <v>0</v>
          </cell>
          <cell r="AF128">
            <v>0</v>
          </cell>
          <cell r="AG128">
            <v>-31110635.150000021</v>
          </cell>
          <cell r="AH128">
            <v>0</v>
          </cell>
          <cell r="AI128">
            <v>0</v>
          </cell>
          <cell r="AJ128">
            <v>-31110635.150000021</v>
          </cell>
          <cell r="AK128">
            <v>13484553.599999998</v>
          </cell>
          <cell r="AL128">
            <v>0</v>
          </cell>
          <cell r="AM128">
            <v>0</v>
          </cell>
          <cell r="AN128">
            <v>0</v>
          </cell>
          <cell r="AO128">
            <v>-17626081.550000016</v>
          </cell>
          <cell r="AP128">
            <v>0</v>
          </cell>
          <cell r="AQ128">
            <v>0</v>
          </cell>
          <cell r="AR128">
            <v>-20773174.800000008</v>
          </cell>
        </row>
        <row r="151">
          <cell r="V151">
            <v>0</v>
          </cell>
          <cell r="W151">
            <v>0</v>
          </cell>
        </row>
        <row r="152">
          <cell r="X152">
            <v>0</v>
          </cell>
          <cell r="AQ152">
            <v>0</v>
          </cell>
          <cell r="AR152">
            <v>0</v>
          </cell>
        </row>
        <row r="153">
          <cell r="X153">
            <v>0</v>
          </cell>
        </row>
        <row r="154">
          <cell r="X154">
            <v>0</v>
          </cell>
        </row>
        <row r="155">
          <cell r="U155">
            <v>-4901406.1100000003</v>
          </cell>
          <cell r="X155">
            <v>-4901406.1100000003</v>
          </cell>
          <cell r="Y155">
            <v>24310.069999999949</v>
          </cell>
          <cell r="AD155">
            <v>-4877096.04</v>
          </cell>
          <cell r="AG155">
            <v>1715492.1385000001</v>
          </cell>
          <cell r="AH155">
            <v>0</v>
          </cell>
          <cell r="AI155">
            <v>0</v>
          </cell>
          <cell r="AJ155">
            <v>1715492.1385000001</v>
          </cell>
          <cell r="AK155">
            <v>-8508.5244999999813</v>
          </cell>
          <cell r="AL155">
            <v>0</v>
          </cell>
          <cell r="AM155">
            <v>0</v>
          </cell>
          <cell r="AN155">
            <v>0</v>
          </cell>
          <cell r="AO155">
            <v>1706983.6140000001</v>
          </cell>
          <cell r="AQ155">
            <v>0</v>
          </cell>
          <cell r="AR155">
            <v>1706983.6140000001</v>
          </cell>
        </row>
        <row r="156">
          <cell r="U156">
            <v>25868627.77</v>
          </cell>
          <cell r="X156">
            <v>25868627.77</v>
          </cell>
          <cell r="Y156">
            <v>0.22999999998137355</v>
          </cell>
          <cell r="AD156">
            <v>25868628</v>
          </cell>
          <cell r="AG156">
            <v>-9054019.7194999978</v>
          </cell>
          <cell r="AH156">
            <v>0</v>
          </cell>
          <cell r="AI156">
            <v>0</v>
          </cell>
          <cell r="AJ156">
            <v>-9054019.7194999978</v>
          </cell>
          <cell r="AK156">
            <v>-8.0499999993480731E-2</v>
          </cell>
          <cell r="AL156">
            <v>0</v>
          </cell>
          <cell r="AM156">
            <v>0</v>
          </cell>
          <cell r="AN156">
            <v>0</v>
          </cell>
          <cell r="AO156">
            <v>-9054019.799999997</v>
          </cell>
          <cell r="AP156">
            <v>1</v>
          </cell>
          <cell r="AQ156">
            <v>-9054019.799999997</v>
          </cell>
          <cell r="AR156">
            <v>0</v>
          </cell>
        </row>
        <row r="157">
          <cell r="U157">
            <v>-5274957.8499999996</v>
          </cell>
          <cell r="X157">
            <v>-5274957.8499999996</v>
          </cell>
          <cell r="Y157">
            <v>181476</v>
          </cell>
          <cell r="AD157">
            <v>-5093481.8499999996</v>
          </cell>
          <cell r="AG157">
            <v>1846235.2474999996</v>
          </cell>
          <cell r="AH157">
            <v>0</v>
          </cell>
          <cell r="AI157">
            <v>0</v>
          </cell>
          <cell r="AJ157">
            <v>1846235.2474999996</v>
          </cell>
          <cell r="AK157">
            <v>-63516.6</v>
          </cell>
          <cell r="AL157">
            <v>0</v>
          </cell>
          <cell r="AM157">
            <v>0</v>
          </cell>
          <cell r="AN157">
            <v>0</v>
          </cell>
          <cell r="AO157">
            <v>1782718.6474999995</v>
          </cell>
          <cell r="AQ157">
            <v>0</v>
          </cell>
          <cell r="AR157">
            <v>1782718.6474999995</v>
          </cell>
        </row>
        <row r="158">
          <cell r="X158">
            <v>0</v>
          </cell>
          <cell r="Y158">
            <v>-181476</v>
          </cell>
          <cell r="AD158">
            <v>-181476</v>
          </cell>
          <cell r="AH158">
            <v>0</v>
          </cell>
          <cell r="AI158">
            <v>0</v>
          </cell>
          <cell r="AJ158">
            <v>0</v>
          </cell>
          <cell r="AK158">
            <v>63516.6</v>
          </cell>
          <cell r="AL158">
            <v>0</v>
          </cell>
          <cell r="AM158">
            <v>0</v>
          </cell>
          <cell r="AN158">
            <v>0</v>
          </cell>
          <cell r="AO158">
            <v>63516.6</v>
          </cell>
          <cell r="AQ158">
            <v>0</v>
          </cell>
          <cell r="AR158">
            <v>63516.6</v>
          </cell>
        </row>
        <row r="159">
          <cell r="U159">
            <v>-17640351.310000002</v>
          </cell>
          <cell r="X159">
            <v>-17640351.310000002</v>
          </cell>
          <cell r="Y159">
            <v>0</v>
          </cell>
          <cell r="AD159">
            <v>-17640351.310000002</v>
          </cell>
          <cell r="AG159">
            <v>6174122.9584999997</v>
          </cell>
          <cell r="AH159">
            <v>0</v>
          </cell>
          <cell r="AI159">
            <v>0</v>
          </cell>
          <cell r="AJ159">
            <v>6174122.9584999997</v>
          </cell>
          <cell r="AK159">
            <v>0</v>
          </cell>
          <cell r="AL159">
            <v>0</v>
          </cell>
          <cell r="AM159">
            <v>0</v>
          </cell>
          <cell r="AN159">
            <v>0</v>
          </cell>
          <cell r="AO159">
            <v>6174122.9584999997</v>
          </cell>
          <cell r="AQ159">
            <v>0</v>
          </cell>
          <cell r="AR159">
            <v>6174122.9584999997</v>
          </cell>
        </row>
        <row r="160">
          <cell r="U160">
            <v>-1500000</v>
          </cell>
          <cell r="X160">
            <v>-1500000</v>
          </cell>
          <cell r="Y160">
            <v>0</v>
          </cell>
          <cell r="AD160">
            <v>-1500000</v>
          </cell>
          <cell r="AG160">
            <v>525000</v>
          </cell>
          <cell r="AH160">
            <v>0</v>
          </cell>
          <cell r="AI160">
            <v>0</v>
          </cell>
          <cell r="AJ160">
            <v>525000</v>
          </cell>
          <cell r="AK160">
            <v>0</v>
          </cell>
          <cell r="AL160">
            <v>0</v>
          </cell>
          <cell r="AM160">
            <v>0</v>
          </cell>
          <cell r="AN160">
            <v>0</v>
          </cell>
          <cell r="AO160">
            <v>525000</v>
          </cell>
        </row>
        <row r="161">
          <cell r="U161">
            <v>8.9999999850988388E-2</v>
          </cell>
          <cell r="X161">
            <v>8.9999999850988388E-2</v>
          </cell>
          <cell r="Y161">
            <v>-878608</v>
          </cell>
          <cell r="AD161">
            <v>-878607.91000000015</v>
          </cell>
          <cell r="AG161">
            <v>-3.1499999947845934E-2</v>
          </cell>
          <cell r="AH161">
            <v>0</v>
          </cell>
          <cell r="AI161">
            <v>0</v>
          </cell>
          <cell r="AJ161">
            <v>-3.1499999947845934E-2</v>
          </cell>
          <cell r="AK161">
            <v>307512.8</v>
          </cell>
          <cell r="AL161">
            <v>0</v>
          </cell>
          <cell r="AM161">
            <v>0</v>
          </cell>
          <cell r="AN161">
            <v>0</v>
          </cell>
          <cell r="AO161">
            <v>307512.76850000006</v>
          </cell>
          <cell r="AQ161">
            <v>0</v>
          </cell>
          <cell r="AR161">
            <v>307512.76850000006</v>
          </cell>
        </row>
        <row r="162">
          <cell r="U162">
            <v>0</v>
          </cell>
          <cell r="X162">
            <v>0</v>
          </cell>
          <cell r="Y162">
            <v>0</v>
          </cell>
          <cell r="AD162">
            <v>0</v>
          </cell>
          <cell r="AG162">
            <v>0</v>
          </cell>
          <cell r="AH162">
            <v>0</v>
          </cell>
          <cell r="AI162">
            <v>0</v>
          </cell>
          <cell r="AJ162">
            <v>0</v>
          </cell>
          <cell r="AK162">
            <v>0</v>
          </cell>
          <cell r="AL162">
            <v>0</v>
          </cell>
          <cell r="AM162">
            <v>0</v>
          </cell>
          <cell r="AN162">
            <v>0</v>
          </cell>
          <cell r="AO162">
            <v>0</v>
          </cell>
        </row>
        <row r="163">
          <cell r="U163">
            <v>-33920</v>
          </cell>
          <cell r="X163">
            <v>-33920</v>
          </cell>
          <cell r="Y163">
            <v>0</v>
          </cell>
          <cell r="AD163">
            <v>-33920</v>
          </cell>
          <cell r="AG163">
            <v>11872</v>
          </cell>
          <cell r="AH163">
            <v>0</v>
          </cell>
          <cell r="AI163">
            <v>0</v>
          </cell>
          <cell r="AJ163">
            <v>11872</v>
          </cell>
          <cell r="AK163">
            <v>0</v>
          </cell>
          <cell r="AL163">
            <v>0</v>
          </cell>
          <cell r="AM163">
            <v>0</v>
          </cell>
          <cell r="AN163">
            <v>0</v>
          </cell>
          <cell r="AO163">
            <v>11872</v>
          </cell>
          <cell r="AQ163">
            <v>0</v>
          </cell>
          <cell r="AR163">
            <v>11872</v>
          </cell>
        </row>
        <row r="164">
          <cell r="U164">
            <v>-4739260.83</v>
          </cell>
          <cell r="X164">
            <v>-4739260.83</v>
          </cell>
          <cell r="Y164">
            <v>-0.16999999999825377</v>
          </cell>
          <cell r="AD164">
            <v>-4739261</v>
          </cell>
          <cell r="AG164">
            <v>1658741.2904999999</v>
          </cell>
          <cell r="AH164">
            <v>0</v>
          </cell>
          <cell r="AI164">
            <v>0</v>
          </cell>
          <cell r="AJ164">
            <v>1658741.2904999999</v>
          </cell>
          <cell r="AK164">
            <v>5.9499999999388813E-2</v>
          </cell>
          <cell r="AL164">
            <v>0</v>
          </cell>
          <cell r="AM164">
            <v>0</v>
          </cell>
          <cell r="AN164">
            <v>0</v>
          </cell>
          <cell r="AO164">
            <v>1658741.3499999999</v>
          </cell>
          <cell r="AQ164">
            <v>0</v>
          </cell>
          <cell r="AR164">
            <v>1658741.3499999999</v>
          </cell>
        </row>
        <row r="165">
          <cell r="U165">
            <v>-3014510</v>
          </cell>
          <cell r="X165">
            <v>-3014510</v>
          </cell>
          <cell r="Y165">
            <v>0</v>
          </cell>
          <cell r="AD165">
            <v>-3014510</v>
          </cell>
          <cell r="AG165">
            <v>1055078.5</v>
          </cell>
          <cell r="AH165">
            <v>0</v>
          </cell>
          <cell r="AI165">
            <v>0</v>
          </cell>
          <cell r="AJ165">
            <v>1055078.5</v>
          </cell>
          <cell r="AK165">
            <v>0</v>
          </cell>
          <cell r="AL165">
            <v>0</v>
          </cell>
          <cell r="AM165">
            <v>0</v>
          </cell>
          <cell r="AN165">
            <v>0</v>
          </cell>
          <cell r="AO165">
            <v>1055078.5</v>
          </cell>
        </row>
        <row r="166">
          <cell r="U166">
            <v>-695007.5</v>
          </cell>
          <cell r="X166">
            <v>-695007.5</v>
          </cell>
          <cell r="Y166">
            <v>0.5</v>
          </cell>
          <cell r="AD166">
            <v>-695007</v>
          </cell>
          <cell r="AG166">
            <v>243252.625</v>
          </cell>
          <cell r="AH166">
            <v>0</v>
          </cell>
          <cell r="AI166">
            <v>0</v>
          </cell>
          <cell r="AJ166">
            <v>243252.625</v>
          </cell>
          <cell r="AK166">
            <v>-0.17499999999999999</v>
          </cell>
          <cell r="AL166">
            <v>0</v>
          </cell>
          <cell r="AM166">
            <v>0</v>
          </cell>
          <cell r="AN166">
            <v>0</v>
          </cell>
          <cell r="AO166">
            <v>243252.45</v>
          </cell>
          <cell r="AQ166">
            <v>0</v>
          </cell>
          <cell r="AR166">
            <v>243252.45</v>
          </cell>
        </row>
        <row r="167">
          <cell r="U167">
            <v>1882131</v>
          </cell>
          <cell r="X167">
            <v>1882131</v>
          </cell>
          <cell r="Y167">
            <v>297684</v>
          </cell>
          <cell r="AD167">
            <v>2179815</v>
          </cell>
          <cell r="AG167">
            <v>-658745.85</v>
          </cell>
          <cell r="AH167">
            <v>0</v>
          </cell>
          <cell r="AI167">
            <v>0</v>
          </cell>
          <cell r="AJ167">
            <v>-658745.85</v>
          </cell>
          <cell r="AK167">
            <v>-104189.4</v>
          </cell>
          <cell r="AL167">
            <v>0</v>
          </cell>
          <cell r="AM167">
            <v>0</v>
          </cell>
          <cell r="AN167">
            <v>0</v>
          </cell>
          <cell r="AO167">
            <v>-762935.25</v>
          </cell>
          <cell r="AQ167">
            <v>0</v>
          </cell>
          <cell r="AR167">
            <v>-762935.25</v>
          </cell>
        </row>
        <row r="168">
          <cell r="U168">
            <v>-7661898</v>
          </cell>
          <cell r="X168">
            <v>-7661898</v>
          </cell>
          <cell r="Y168">
            <v>0</v>
          </cell>
          <cell r="AD168">
            <v>-7661898</v>
          </cell>
          <cell r="AG168">
            <v>2681664.2999999998</v>
          </cell>
          <cell r="AH168">
            <v>0</v>
          </cell>
          <cell r="AI168">
            <v>0</v>
          </cell>
          <cell r="AJ168">
            <v>2681664.2999999998</v>
          </cell>
          <cell r="AK168">
            <v>0</v>
          </cell>
          <cell r="AL168">
            <v>0</v>
          </cell>
          <cell r="AM168">
            <v>0</v>
          </cell>
          <cell r="AN168">
            <v>0</v>
          </cell>
          <cell r="AO168">
            <v>2681664.2999999998</v>
          </cell>
          <cell r="AQ168">
            <v>0</v>
          </cell>
          <cell r="AR168">
            <v>2681664.2999999998</v>
          </cell>
        </row>
        <row r="169">
          <cell r="U169">
            <v>-976292</v>
          </cell>
          <cell r="X169">
            <v>-976292</v>
          </cell>
          <cell r="Y169">
            <v>-303962</v>
          </cell>
          <cell r="AD169">
            <v>-1280254</v>
          </cell>
          <cell r="AG169">
            <v>341702.2</v>
          </cell>
          <cell r="AH169">
            <v>0</v>
          </cell>
          <cell r="AI169">
            <v>0</v>
          </cell>
          <cell r="AJ169">
            <v>341702.2</v>
          </cell>
          <cell r="AK169">
            <v>106386.7</v>
          </cell>
          <cell r="AL169">
            <v>0</v>
          </cell>
          <cell r="AM169">
            <v>0</v>
          </cell>
          <cell r="AN169">
            <v>0</v>
          </cell>
          <cell r="AO169">
            <v>448088.9</v>
          </cell>
          <cell r="AQ169">
            <v>0</v>
          </cell>
          <cell r="AR169">
            <v>448088.9</v>
          </cell>
        </row>
        <row r="170">
          <cell r="U170">
            <v>-766088.12</v>
          </cell>
          <cell r="X170">
            <v>-766088.12</v>
          </cell>
          <cell r="Y170">
            <v>153838</v>
          </cell>
          <cell r="AD170">
            <v>-612250.12</v>
          </cell>
          <cell r="AG170">
            <v>268130.842</v>
          </cell>
          <cell r="AH170">
            <v>0</v>
          </cell>
          <cell r="AI170">
            <v>0</v>
          </cell>
          <cell r="AJ170">
            <v>268130.842</v>
          </cell>
          <cell r="AK170">
            <v>-53843.299999999996</v>
          </cell>
          <cell r="AL170">
            <v>0</v>
          </cell>
          <cell r="AM170">
            <v>0</v>
          </cell>
          <cell r="AN170">
            <v>0</v>
          </cell>
          <cell r="AO170">
            <v>214287.54200000002</v>
          </cell>
          <cell r="AQ170">
            <v>0</v>
          </cell>
          <cell r="AR170">
            <v>214287.54200000002</v>
          </cell>
        </row>
        <row r="171">
          <cell r="U171">
            <v>0</v>
          </cell>
          <cell r="X171">
            <v>0</v>
          </cell>
          <cell r="Y171">
            <v>-153838</v>
          </cell>
          <cell r="AD171">
            <v>-153838</v>
          </cell>
          <cell r="AG171">
            <v>0</v>
          </cell>
          <cell r="AH171">
            <v>0</v>
          </cell>
          <cell r="AI171">
            <v>0</v>
          </cell>
          <cell r="AJ171">
            <v>0</v>
          </cell>
          <cell r="AK171">
            <v>53843.299999999996</v>
          </cell>
          <cell r="AL171">
            <v>0</v>
          </cell>
          <cell r="AM171">
            <v>0</v>
          </cell>
          <cell r="AN171">
            <v>0</v>
          </cell>
          <cell r="AO171">
            <v>53843.299999999996</v>
          </cell>
        </row>
        <row r="172">
          <cell r="U172">
            <v>-1048217.92</v>
          </cell>
          <cell r="X172">
            <v>-1048217.92</v>
          </cell>
          <cell r="Y172">
            <v>14597</v>
          </cell>
          <cell r="AD172">
            <v>-1033620.92</v>
          </cell>
          <cell r="AG172">
            <v>366876.272</v>
          </cell>
          <cell r="AH172">
            <v>0</v>
          </cell>
          <cell r="AI172">
            <v>0</v>
          </cell>
          <cell r="AJ172">
            <v>366876.272</v>
          </cell>
          <cell r="AK172">
            <v>-5108.95</v>
          </cell>
          <cell r="AL172">
            <v>0</v>
          </cell>
          <cell r="AM172">
            <v>0</v>
          </cell>
          <cell r="AN172">
            <v>0</v>
          </cell>
          <cell r="AO172">
            <v>361767.32199999999</v>
          </cell>
          <cell r="AQ172">
            <v>0</v>
          </cell>
          <cell r="AR172">
            <v>361767.32199999999</v>
          </cell>
        </row>
        <row r="173">
          <cell r="U173">
            <v>-5162.92</v>
          </cell>
          <cell r="X173">
            <v>-5162.92</v>
          </cell>
          <cell r="Y173">
            <v>-183614</v>
          </cell>
          <cell r="AD173">
            <v>-188776.92</v>
          </cell>
          <cell r="AG173">
            <v>1807.0219999999999</v>
          </cell>
          <cell r="AH173">
            <v>0</v>
          </cell>
          <cell r="AI173">
            <v>0</v>
          </cell>
          <cell r="AJ173">
            <v>1807.0219999999999</v>
          </cell>
          <cell r="AK173">
            <v>64264.899999999994</v>
          </cell>
          <cell r="AL173">
            <v>0</v>
          </cell>
          <cell r="AM173">
            <v>0</v>
          </cell>
          <cell r="AN173">
            <v>0</v>
          </cell>
          <cell r="AO173">
            <v>66071.921999999991</v>
          </cell>
          <cell r="AQ173">
            <v>0</v>
          </cell>
          <cell r="AR173">
            <v>66071.921999999991</v>
          </cell>
        </row>
        <row r="174">
          <cell r="U174">
            <v>-10910</v>
          </cell>
          <cell r="X174">
            <v>-10910</v>
          </cell>
          <cell r="Y174">
            <v>0</v>
          </cell>
          <cell r="AD174">
            <v>-10910</v>
          </cell>
          <cell r="AG174">
            <v>3818.5</v>
          </cell>
          <cell r="AH174">
            <v>0</v>
          </cell>
          <cell r="AI174">
            <v>0</v>
          </cell>
          <cell r="AJ174">
            <v>3818.5</v>
          </cell>
          <cell r="AK174">
            <v>0</v>
          </cell>
          <cell r="AL174">
            <v>0</v>
          </cell>
          <cell r="AM174">
            <v>0</v>
          </cell>
          <cell r="AN174">
            <v>0</v>
          </cell>
          <cell r="AO174">
            <v>3818.5</v>
          </cell>
          <cell r="AQ174">
            <v>0</v>
          </cell>
          <cell r="AR174">
            <v>3818.5</v>
          </cell>
        </row>
        <row r="175">
          <cell r="U175">
            <v>3300000</v>
          </cell>
          <cell r="X175">
            <v>3300000</v>
          </cell>
          <cell r="Y175">
            <v>0</v>
          </cell>
          <cell r="AD175">
            <v>3300000</v>
          </cell>
          <cell r="AG175">
            <v>-1155000</v>
          </cell>
          <cell r="AH175">
            <v>0</v>
          </cell>
          <cell r="AI175">
            <v>0</v>
          </cell>
          <cell r="AJ175">
            <v>-1155000</v>
          </cell>
          <cell r="AK175">
            <v>0</v>
          </cell>
          <cell r="AL175">
            <v>0</v>
          </cell>
          <cell r="AM175">
            <v>0</v>
          </cell>
          <cell r="AN175">
            <v>0</v>
          </cell>
          <cell r="AO175">
            <v>-1155000</v>
          </cell>
        </row>
        <row r="176">
          <cell r="U176">
            <v>5826301</v>
          </cell>
          <cell r="X176">
            <v>5826301</v>
          </cell>
          <cell r="Y176">
            <v>0</v>
          </cell>
          <cell r="AD176">
            <v>5826301</v>
          </cell>
          <cell r="AG176">
            <v>-2039205.35</v>
          </cell>
          <cell r="AH176">
            <v>0</v>
          </cell>
          <cell r="AI176">
            <v>0</v>
          </cell>
          <cell r="AJ176">
            <v>-2039205.35</v>
          </cell>
          <cell r="AK176">
            <v>0</v>
          </cell>
          <cell r="AL176">
            <v>0</v>
          </cell>
          <cell r="AM176">
            <v>0</v>
          </cell>
          <cell r="AN176">
            <v>0</v>
          </cell>
          <cell r="AO176">
            <v>-2039205.35</v>
          </cell>
          <cell r="AQ176">
            <v>0</v>
          </cell>
          <cell r="AR176">
            <v>-2039205.35</v>
          </cell>
        </row>
        <row r="177">
          <cell r="U177">
            <v>125936</v>
          </cell>
          <cell r="X177">
            <v>125936</v>
          </cell>
          <cell r="Y177">
            <v>0</v>
          </cell>
          <cell r="AD177">
            <v>125936</v>
          </cell>
          <cell r="AG177">
            <v>-44077.599999999999</v>
          </cell>
          <cell r="AH177">
            <v>0</v>
          </cell>
          <cell r="AI177">
            <v>0</v>
          </cell>
          <cell r="AJ177">
            <v>-44077.599999999999</v>
          </cell>
          <cell r="AK177">
            <v>0</v>
          </cell>
          <cell r="AL177">
            <v>0</v>
          </cell>
          <cell r="AM177">
            <v>0</v>
          </cell>
          <cell r="AN177">
            <v>0</v>
          </cell>
          <cell r="AO177">
            <v>-44077.599999999999</v>
          </cell>
          <cell r="AQ177">
            <v>0</v>
          </cell>
          <cell r="AR177">
            <v>-44077.599999999999</v>
          </cell>
        </row>
        <row r="178">
          <cell r="U178">
            <v>-1838071</v>
          </cell>
          <cell r="X178">
            <v>-1838071</v>
          </cell>
          <cell r="Y178">
            <v>0</v>
          </cell>
          <cell r="AD178">
            <v>-1838071</v>
          </cell>
          <cell r="AG178">
            <v>643324.85</v>
          </cell>
          <cell r="AH178">
            <v>0</v>
          </cell>
          <cell r="AI178">
            <v>0</v>
          </cell>
          <cell r="AJ178">
            <v>643324.85</v>
          </cell>
          <cell r="AK178">
            <v>0</v>
          </cell>
          <cell r="AL178">
            <v>0</v>
          </cell>
          <cell r="AM178">
            <v>0</v>
          </cell>
          <cell r="AN178">
            <v>0</v>
          </cell>
          <cell r="AO178">
            <v>643324.85</v>
          </cell>
          <cell r="AQ178">
            <v>0</v>
          </cell>
          <cell r="AR178">
            <v>643324.85</v>
          </cell>
        </row>
        <row r="179">
          <cell r="U179">
            <v>0</v>
          </cell>
          <cell r="X179">
            <v>0</v>
          </cell>
          <cell r="Y179">
            <v>-760165</v>
          </cell>
          <cell r="AD179">
            <v>-760165</v>
          </cell>
          <cell r="AH179">
            <v>0</v>
          </cell>
          <cell r="AI179">
            <v>0</v>
          </cell>
          <cell r="AJ179">
            <v>0</v>
          </cell>
          <cell r="AK179">
            <v>266057.75</v>
          </cell>
          <cell r="AL179">
            <v>0</v>
          </cell>
          <cell r="AM179">
            <v>0</v>
          </cell>
          <cell r="AN179">
            <v>0</v>
          </cell>
          <cell r="AO179">
            <v>266057.75</v>
          </cell>
        </row>
        <row r="180">
          <cell r="U180">
            <v>0</v>
          </cell>
          <cell r="X180">
            <v>0</v>
          </cell>
          <cell r="Y180">
            <v>7780187</v>
          </cell>
          <cell r="AD180">
            <v>7780187</v>
          </cell>
          <cell r="AG180">
            <v>0</v>
          </cell>
          <cell r="AH180">
            <v>0</v>
          </cell>
          <cell r="AI180">
            <v>0</v>
          </cell>
          <cell r="AJ180">
            <v>0</v>
          </cell>
          <cell r="AK180">
            <v>-2723065.4499999997</v>
          </cell>
          <cell r="AL180">
            <v>0</v>
          </cell>
          <cell r="AM180">
            <v>0</v>
          </cell>
          <cell r="AN180">
            <v>0</v>
          </cell>
          <cell r="AO180">
            <v>-2723065.4499999997</v>
          </cell>
        </row>
        <row r="181">
          <cell r="U181">
            <v>-653729</v>
          </cell>
          <cell r="X181">
            <v>-653729</v>
          </cell>
          <cell r="Y181">
            <v>-6296818</v>
          </cell>
          <cell r="AD181">
            <v>-6950547</v>
          </cell>
          <cell r="AG181">
            <v>228805.15</v>
          </cell>
          <cell r="AH181">
            <v>0</v>
          </cell>
          <cell r="AI181">
            <v>0</v>
          </cell>
          <cell r="AJ181">
            <v>228805.15</v>
          </cell>
          <cell r="AK181">
            <v>2203886.2999999998</v>
          </cell>
          <cell r="AL181">
            <v>0</v>
          </cell>
          <cell r="AM181">
            <v>0</v>
          </cell>
          <cell r="AN181">
            <v>0</v>
          </cell>
          <cell r="AO181">
            <v>2432691.4499999997</v>
          </cell>
          <cell r="AQ181">
            <v>0</v>
          </cell>
          <cell r="AR181">
            <v>2432691.4499999997</v>
          </cell>
        </row>
        <row r="182">
          <cell r="U182">
            <v>1940403</v>
          </cell>
          <cell r="X182">
            <v>1940403</v>
          </cell>
          <cell r="Y182">
            <v>749826</v>
          </cell>
          <cell r="AD182">
            <v>2690229</v>
          </cell>
          <cell r="AG182">
            <v>-679141.05</v>
          </cell>
          <cell r="AH182">
            <v>0</v>
          </cell>
          <cell r="AI182">
            <v>0</v>
          </cell>
          <cell r="AJ182">
            <v>-679141.05</v>
          </cell>
          <cell r="AK182">
            <v>-262439.09999999998</v>
          </cell>
          <cell r="AL182">
            <v>0</v>
          </cell>
          <cell r="AM182">
            <v>0</v>
          </cell>
          <cell r="AN182">
            <v>0</v>
          </cell>
          <cell r="AO182">
            <v>-941580.15</v>
          </cell>
          <cell r="AQ182">
            <v>0</v>
          </cell>
          <cell r="AR182">
            <v>-941580.15</v>
          </cell>
        </row>
        <row r="183">
          <cell r="X183">
            <v>0</v>
          </cell>
          <cell r="Y183">
            <v>-451655</v>
          </cell>
          <cell r="AD183">
            <v>-451655</v>
          </cell>
          <cell r="AH183">
            <v>0</v>
          </cell>
          <cell r="AI183">
            <v>0</v>
          </cell>
          <cell r="AJ183">
            <v>0</v>
          </cell>
          <cell r="AK183">
            <v>158079.25</v>
          </cell>
          <cell r="AL183">
            <v>0</v>
          </cell>
          <cell r="AM183">
            <v>0</v>
          </cell>
          <cell r="AN183">
            <v>0</v>
          </cell>
          <cell r="AO183">
            <v>158079.25</v>
          </cell>
          <cell r="AQ183">
            <v>0</v>
          </cell>
          <cell r="AR183">
            <v>158079.25</v>
          </cell>
        </row>
        <row r="184">
          <cell r="U184">
            <v>-1921335</v>
          </cell>
          <cell r="X184">
            <v>-1921335</v>
          </cell>
          <cell r="Y184">
            <v>0</v>
          </cell>
          <cell r="AD184">
            <v>-1921335</v>
          </cell>
          <cell r="AG184">
            <v>672467.25</v>
          </cell>
          <cell r="AH184">
            <v>0</v>
          </cell>
          <cell r="AI184">
            <v>0</v>
          </cell>
          <cell r="AJ184">
            <v>672467.25</v>
          </cell>
          <cell r="AK184">
            <v>0</v>
          </cell>
          <cell r="AL184">
            <v>0</v>
          </cell>
          <cell r="AM184">
            <v>0</v>
          </cell>
          <cell r="AN184">
            <v>0</v>
          </cell>
          <cell r="AO184">
            <v>672467.25</v>
          </cell>
        </row>
        <row r="185">
          <cell r="U185">
            <v>-37655</v>
          </cell>
          <cell r="X185">
            <v>-37655</v>
          </cell>
          <cell r="Y185">
            <v>0</v>
          </cell>
          <cell r="AD185">
            <v>-37655</v>
          </cell>
          <cell r="AG185">
            <v>13179.25</v>
          </cell>
          <cell r="AH185">
            <v>0</v>
          </cell>
          <cell r="AI185">
            <v>0</v>
          </cell>
          <cell r="AJ185">
            <v>13179.25</v>
          </cell>
          <cell r="AK185">
            <v>0</v>
          </cell>
          <cell r="AL185">
            <v>0</v>
          </cell>
          <cell r="AM185">
            <v>0</v>
          </cell>
          <cell r="AN185">
            <v>0</v>
          </cell>
          <cell r="AO185">
            <v>13179.25</v>
          </cell>
        </row>
        <row r="186">
          <cell r="U186">
            <v>0</v>
          </cell>
          <cell r="X186">
            <v>0</v>
          </cell>
          <cell r="Y186">
            <v>-501128</v>
          </cell>
          <cell r="AD186">
            <v>-501128</v>
          </cell>
          <cell r="AH186">
            <v>0</v>
          </cell>
          <cell r="AI186">
            <v>0</v>
          </cell>
          <cell r="AJ186">
            <v>0</v>
          </cell>
          <cell r="AK186">
            <v>175394.8</v>
          </cell>
          <cell r="AL186">
            <v>0</v>
          </cell>
          <cell r="AM186">
            <v>0</v>
          </cell>
          <cell r="AN186">
            <v>0</v>
          </cell>
          <cell r="AO186">
            <v>175394.8</v>
          </cell>
          <cell r="AQ186">
            <v>0</v>
          </cell>
          <cell r="AR186">
            <v>175394.8</v>
          </cell>
        </row>
        <row r="187">
          <cell r="U187">
            <v>229163</v>
          </cell>
          <cell r="X187">
            <v>229163</v>
          </cell>
          <cell r="Y187">
            <v>3517642</v>
          </cell>
          <cell r="AD187">
            <v>3746805</v>
          </cell>
          <cell r="AG187">
            <v>-80207.05</v>
          </cell>
          <cell r="AH187">
            <v>0</v>
          </cell>
          <cell r="AI187">
            <v>0</v>
          </cell>
          <cell r="AJ187">
            <v>-80207.05</v>
          </cell>
          <cell r="AK187">
            <v>-1231174.7</v>
          </cell>
          <cell r="AL187">
            <v>0</v>
          </cell>
          <cell r="AM187">
            <v>0</v>
          </cell>
          <cell r="AN187">
            <v>0</v>
          </cell>
          <cell r="AO187">
            <v>-1311381.75</v>
          </cell>
          <cell r="AQ187">
            <v>0</v>
          </cell>
          <cell r="AR187">
            <v>-1311381.75</v>
          </cell>
        </row>
        <row r="188">
          <cell r="U188">
            <v>0</v>
          </cell>
          <cell r="X188">
            <v>0</v>
          </cell>
          <cell r="Y188">
            <v>0</v>
          </cell>
          <cell r="AD188">
            <v>0</v>
          </cell>
          <cell r="AG188">
            <v>0</v>
          </cell>
          <cell r="AH188">
            <v>0</v>
          </cell>
          <cell r="AI188">
            <v>0</v>
          </cell>
          <cell r="AJ188">
            <v>0</v>
          </cell>
          <cell r="AK188">
            <v>0</v>
          </cell>
          <cell r="AL188">
            <v>0</v>
          </cell>
          <cell r="AM188">
            <v>0</v>
          </cell>
          <cell r="AN188">
            <v>0</v>
          </cell>
          <cell r="AO188">
            <v>0</v>
          </cell>
        </row>
        <row r="189">
          <cell r="U189">
            <v>-795097</v>
          </cell>
          <cell r="X189">
            <v>-795097</v>
          </cell>
          <cell r="Y189">
            <v>84467</v>
          </cell>
          <cell r="AD189">
            <v>-710630</v>
          </cell>
          <cell r="AG189">
            <v>278283.95</v>
          </cell>
          <cell r="AH189">
            <v>0</v>
          </cell>
          <cell r="AI189">
            <v>0</v>
          </cell>
          <cell r="AJ189">
            <v>278283.95</v>
          </cell>
          <cell r="AK189">
            <v>-29563.449999999997</v>
          </cell>
          <cell r="AL189">
            <v>0</v>
          </cell>
          <cell r="AM189">
            <v>0</v>
          </cell>
          <cell r="AN189">
            <v>0</v>
          </cell>
          <cell r="AO189">
            <v>248720.5</v>
          </cell>
        </row>
        <row r="190">
          <cell r="U190">
            <v>0</v>
          </cell>
          <cell r="X190">
            <v>0</v>
          </cell>
          <cell r="Y190">
            <v>0</v>
          </cell>
          <cell r="AD190">
            <v>0</v>
          </cell>
          <cell r="AG190">
            <v>0</v>
          </cell>
          <cell r="AH190">
            <v>0</v>
          </cell>
          <cell r="AI190">
            <v>0</v>
          </cell>
          <cell r="AJ190">
            <v>0</v>
          </cell>
          <cell r="AK190">
            <v>0</v>
          </cell>
          <cell r="AL190">
            <v>0</v>
          </cell>
          <cell r="AM190">
            <v>0</v>
          </cell>
          <cell r="AN190">
            <v>0</v>
          </cell>
          <cell r="AO190">
            <v>0</v>
          </cell>
        </row>
        <row r="191">
          <cell r="U191">
            <v>578306</v>
          </cell>
          <cell r="X191">
            <v>578306</v>
          </cell>
          <cell r="Y191">
            <v>0</v>
          </cell>
          <cell r="AD191">
            <v>578306</v>
          </cell>
          <cell r="AG191">
            <v>-202407.1</v>
          </cell>
          <cell r="AH191">
            <v>0</v>
          </cell>
          <cell r="AI191">
            <v>0</v>
          </cell>
          <cell r="AJ191">
            <v>-202407.1</v>
          </cell>
          <cell r="AK191">
            <v>0</v>
          </cell>
          <cell r="AL191">
            <v>0</v>
          </cell>
          <cell r="AM191">
            <v>0</v>
          </cell>
          <cell r="AN191">
            <v>0</v>
          </cell>
          <cell r="AO191">
            <v>-202407.1</v>
          </cell>
        </row>
        <row r="192">
          <cell r="U192">
            <v>-1175340</v>
          </cell>
          <cell r="X192">
            <v>-1175340</v>
          </cell>
          <cell r="Y192">
            <v>0</v>
          </cell>
          <cell r="AD192">
            <v>-1175340</v>
          </cell>
          <cell r="AG192">
            <v>411369</v>
          </cell>
          <cell r="AH192">
            <v>0</v>
          </cell>
          <cell r="AI192">
            <v>0</v>
          </cell>
          <cell r="AJ192">
            <v>411369</v>
          </cell>
          <cell r="AK192">
            <v>0</v>
          </cell>
          <cell r="AL192">
            <v>0</v>
          </cell>
          <cell r="AM192">
            <v>0</v>
          </cell>
          <cell r="AN192">
            <v>0</v>
          </cell>
          <cell r="AO192">
            <v>411369</v>
          </cell>
        </row>
        <row r="193">
          <cell r="U193">
            <v>-7500</v>
          </cell>
          <cell r="X193">
            <v>-7500</v>
          </cell>
          <cell r="Y193">
            <v>0</v>
          </cell>
          <cell r="AD193">
            <v>-7500</v>
          </cell>
          <cell r="AG193">
            <v>2625</v>
          </cell>
          <cell r="AH193">
            <v>0</v>
          </cell>
          <cell r="AI193">
            <v>0</v>
          </cell>
          <cell r="AJ193">
            <v>2625</v>
          </cell>
          <cell r="AK193">
            <v>0</v>
          </cell>
          <cell r="AL193">
            <v>0</v>
          </cell>
          <cell r="AM193">
            <v>0</v>
          </cell>
          <cell r="AN193">
            <v>0</v>
          </cell>
          <cell r="AO193">
            <v>2625</v>
          </cell>
        </row>
        <row r="194">
          <cell r="U194">
            <v>0</v>
          </cell>
          <cell r="X194">
            <v>0</v>
          </cell>
          <cell r="Y194">
            <v>0</v>
          </cell>
          <cell r="AD194">
            <v>0</v>
          </cell>
          <cell r="AG194">
            <v>0</v>
          </cell>
          <cell r="AH194">
            <v>0</v>
          </cell>
          <cell r="AI194">
            <v>0</v>
          </cell>
          <cell r="AJ194">
            <v>0</v>
          </cell>
          <cell r="AK194">
            <v>0</v>
          </cell>
          <cell r="AL194">
            <v>0</v>
          </cell>
          <cell r="AM194">
            <v>0</v>
          </cell>
          <cell r="AN194">
            <v>0</v>
          </cell>
          <cell r="AO194">
            <v>0</v>
          </cell>
          <cell r="AQ194">
            <v>0</v>
          </cell>
          <cell r="AR194">
            <v>0</v>
          </cell>
        </row>
        <row r="195">
          <cell r="U195">
            <v>-413069</v>
          </cell>
          <cell r="X195">
            <v>-413069</v>
          </cell>
          <cell r="Y195">
            <v>142629</v>
          </cell>
          <cell r="AD195">
            <v>-270440</v>
          </cell>
          <cell r="AG195">
            <v>144574.15</v>
          </cell>
          <cell r="AH195">
            <v>0</v>
          </cell>
          <cell r="AI195">
            <v>0</v>
          </cell>
          <cell r="AJ195">
            <v>144574.15</v>
          </cell>
          <cell r="AK195">
            <v>-49920.149999999994</v>
          </cell>
          <cell r="AL195">
            <v>0</v>
          </cell>
          <cell r="AM195">
            <v>0</v>
          </cell>
          <cell r="AN195">
            <v>0</v>
          </cell>
          <cell r="AO195">
            <v>94654</v>
          </cell>
        </row>
        <row r="196">
          <cell r="U196">
            <v>0</v>
          </cell>
          <cell r="X196">
            <v>0</v>
          </cell>
          <cell r="Y196">
            <v>0</v>
          </cell>
          <cell r="AD196">
            <v>0</v>
          </cell>
          <cell r="AG196">
            <v>0</v>
          </cell>
          <cell r="AH196">
            <v>0</v>
          </cell>
          <cell r="AI196">
            <v>0</v>
          </cell>
          <cell r="AJ196">
            <v>0</v>
          </cell>
          <cell r="AK196">
            <v>0</v>
          </cell>
          <cell r="AL196">
            <v>0</v>
          </cell>
          <cell r="AM196">
            <v>0</v>
          </cell>
          <cell r="AN196">
            <v>0</v>
          </cell>
          <cell r="AO196">
            <v>0</v>
          </cell>
        </row>
        <row r="197">
          <cell r="U197">
            <v>-809281</v>
          </cell>
          <cell r="X197">
            <v>-809281</v>
          </cell>
          <cell r="Y197">
            <v>0</v>
          </cell>
          <cell r="AD197">
            <v>-809281</v>
          </cell>
          <cell r="AG197">
            <v>283248.34999999998</v>
          </cell>
          <cell r="AH197">
            <v>0</v>
          </cell>
          <cell r="AI197">
            <v>0</v>
          </cell>
          <cell r="AJ197">
            <v>283248.34999999998</v>
          </cell>
          <cell r="AK197">
            <v>0</v>
          </cell>
          <cell r="AL197">
            <v>0</v>
          </cell>
          <cell r="AM197">
            <v>0</v>
          </cell>
          <cell r="AN197">
            <v>0</v>
          </cell>
          <cell r="AO197">
            <v>283248.34999999998</v>
          </cell>
        </row>
        <row r="198">
          <cell r="U198">
            <v>-2064289</v>
          </cell>
          <cell r="X198">
            <v>-2064289</v>
          </cell>
          <cell r="Y198">
            <v>0</v>
          </cell>
          <cell r="AD198">
            <v>-2064289</v>
          </cell>
          <cell r="AG198">
            <v>722501.15</v>
          </cell>
          <cell r="AH198">
            <v>0</v>
          </cell>
          <cell r="AI198">
            <v>0</v>
          </cell>
          <cell r="AJ198">
            <v>722501.15</v>
          </cell>
          <cell r="AK198">
            <v>0</v>
          </cell>
          <cell r="AL198">
            <v>0</v>
          </cell>
          <cell r="AM198">
            <v>0</v>
          </cell>
          <cell r="AN198">
            <v>0</v>
          </cell>
          <cell r="AO198">
            <v>722501.15</v>
          </cell>
        </row>
        <row r="199">
          <cell r="U199">
            <v>0</v>
          </cell>
          <cell r="X199">
            <v>0</v>
          </cell>
          <cell r="Y199">
            <v>0</v>
          </cell>
          <cell r="AD199">
            <v>0</v>
          </cell>
          <cell r="AG199">
            <v>0</v>
          </cell>
          <cell r="AJ199">
            <v>0</v>
          </cell>
          <cell r="AK199">
            <v>0</v>
          </cell>
          <cell r="AL199">
            <v>0</v>
          </cell>
          <cell r="AM199">
            <v>0</v>
          </cell>
          <cell r="AN199">
            <v>0</v>
          </cell>
          <cell r="AO199">
            <v>0</v>
          </cell>
        </row>
        <row r="200">
          <cell r="U200">
            <v>146863</v>
          </cell>
          <cell r="X200">
            <v>146863</v>
          </cell>
          <cell r="Y200">
            <v>0</v>
          </cell>
          <cell r="AD200">
            <v>146863</v>
          </cell>
          <cell r="AG200">
            <v>-51402.05</v>
          </cell>
          <cell r="AH200">
            <v>0</v>
          </cell>
          <cell r="AI200">
            <v>0</v>
          </cell>
          <cell r="AJ200">
            <v>-51402.05</v>
          </cell>
          <cell r="AK200">
            <v>0</v>
          </cell>
          <cell r="AL200">
            <v>0</v>
          </cell>
          <cell r="AM200">
            <v>0</v>
          </cell>
          <cell r="AN200">
            <v>0</v>
          </cell>
          <cell r="AO200">
            <v>-51402.05</v>
          </cell>
        </row>
        <row r="201">
          <cell r="U201">
            <v>155362</v>
          </cell>
          <cell r="X201">
            <v>155362</v>
          </cell>
          <cell r="Y201">
            <v>0</v>
          </cell>
          <cell r="AD201">
            <v>155362</v>
          </cell>
          <cell r="AG201">
            <v>-54376.7</v>
          </cell>
          <cell r="AH201">
            <v>0</v>
          </cell>
          <cell r="AI201">
            <v>0</v>
          </cell>
          <cell r="AJ201">
            <v>-54376.7</v>
          </cell>
          <cell r="AK201">
            <v>0</v>
          </cell>
          <cell r="AL201">
            <v>0</v>
          </cell>
          <cell r="AM201">
            <v>0</v>
          </cell>
          <cell r="AN201">
            <v>0</v>
          </cell>
          <cell r="AO201">
            <v>-54376.7</v>
          </cell>
          <cell r="AQ201">
            <v>0</v>
          </cell>
          <cell r="AR201">
            <v>-54376.7</v>
          </cell>
        </row>
        <row r="202">
          <cell r="U202">
            <v>113982.78</v>
          </cell>
          <cell r="X202">
            <v>113982.78</v>
          </cell>
          <cell r="Y202">
            <v>-0.35999999998603016</v>
          </cell>
          <cell r="AD202">
            <v>113982.42000000001</v>
          </cell>
          <cell r="AG202">
            <v>-39893.972999999969</v>
          </cell>
          <cell r="AH202">
            <v>0</v>
          </cell>
          <cell r="AI202">
            <v>0</v>
          </cell>
          <cell r="AJ202">
            <v>-39893.972999999969</v>
          </cell>
          <cell r="AK202">
            <v>0.12599999999511055</v>
          </cell>
          <cell r="AL202">
            <v>0</v>
          </cell>
          <cell r="AM202">
            <v>0</v>
          </cell>
          <cell r="AN202">
            <v>0</v>
          </cell>
          <cell r="AO202">
            <v>-39893.846999999972</v>
          </cell>
          <cell r="AQ202">
            <v>0</v>
          </cell>
          <cell r="AR202">
            <v>-39893.846999999972</v>
          </cell>
        </row>
        <row r="203">
          <cell r="U203">
            <v>-213593</v>
          </cell>
          <cell r="X203">
            <v>-213593</v>
          </cell>
          <cell r="Y203">
            <v>16759</v>
          </cell>
          <cell r="AD203">
            <v>-196834</v>
          </cell>
          <cell r="AG203">
            <v>74757.55</v>
          </cell>
          <cell r="AH203">
            <v>0</v>
          </cell>
          <cell r="AI203">
            <v>0</v>
          </cell>
          <cell r="AJ203">
            <v>74757.55</v>
          </cell>
          <cell r="AK203">
            <v>-5865.65</v>
          </cell>
          <cell r="AL203">
            <v>0</v>
          </cell>
          <cell r="AM203">
            <v>0</v>
          </cell>
          <cell r="AN203">
            <v>0</v>
          </cell>
          <cell r="AO203">
            <v>68891.900000000009</v>
          </cell>
        </row>
        <row r="204">
          <cell r="U204">
            <v>-4472902</v>
          </cell>
          <cell r="X204">
            <v>-4472902</v>
          </cell>
          <cell r="Y204">
            <v>0</v>
          </cell>
          <cell r="AD204">
            <v>-4472902</v>
          </cell>
          <cell r="AG204">
            <v>1565515.7</v>
          </cell>
          <cell r="AH204">
            <v>0</v>
          </cell>
          <cell r="AI204">
            <v>0</v>
          </cell>
          <cell r="AJ204">
            <v>1565515.7</v>
          </cell>
          <cell r="AK204">
            <v>0</v>
          </cell>
          <cell r="AL204">
            <v>0</v>
          </cell>
          <cell r="AM204">
            <v>0</v>
          </cell>
          <cell r="AN204">
            <v>0</v>
          </cell>
          <cell r="AO204">
            <v>1565515.7</v>
          </cell>
          <cell r="AR204">
            <v>1565515.7</v>
          </cell>
        </row>
        <row r="205">
          <cell r="U205">
            <v>-2288484</v>
          </cell>
          <cell r="X205">
            <v>-2288484</v>
          </cell>
          <cell r="Y205">
            <v>0</v>
          </cell>
          <cell r="AD205">
            <v>-2288484</v>
          </cell>
          <cell r="AG205">
            <v>800969.4</v>
          </cell>
          <cell r="AJ205">
            <v>800969.4</v>
          </cell>
          <cell r="AK205">
            <v>0</v>
          </cell>
          <cell r="AL205">
            <v>0</v>
          </cell>
          <cell r="AM205">
            <v>0</v>
          </cell>
          <cell r="AN205">
            <v>0</v>
          </cell>
          <cell r="AO205">
            <v>800969.4</v>
          </cell>
        </row>
        <row r="206">
          <cell r="U206">
            <v>0</v>
          </cell>
          <cell r="X206">
            <v>0</v>
          </cell>
          <cell r="AD206">
            <v>0</v>
          </cell>
          <cell r="AG206">
            <v>0</v>
          </cell>
          <cell r="AJ206">
            <v>0</v>
          </cell>
          <cell r="AK206">
            <v>0</v>
          </cell>
          <cell r="AL206">
            <v>0</v>
          </cell>
          <cell r="AM206">
            <v>0</v>
          </cell>
          <cell r="AN206">
            <v>0</v>
          </cell>
          <cell r="AO206">
            <v>0</v>
          </cell>
        </row>
        <row r="207">
          <cell r="U207" t="str">
            <v xml:space="preserve"> </v>
          </cell>
          <cell r="AL207">
            <v>0</v>
          </cell>
          <cell r="AM207">
            <v>0</v>
          </cell>
        </row>
        <row r="208">
          <cell r="U208">
            <v>-24791251.920000006</v>
          </cell>
          <cell r="V208">
            <v>0</v>
          </cell>
          <cell r="W208">
            <v>0</v>
          </cell>
          <cell r="X208">
            <v>-24791251.920000006</v>
          </cell>
          <cell r="Y208">
            <v>3252151.27</v>
          </cell>
          <cell r="Z208">
            <v>0</v>
          </cell>
          <cell r="AA208">
            <v>0</v>
          </cell>
          <cell r="AB208">
            <v>0</v>
          </cell>
          <cell r="AD208">
            <v>-21539100.650000006</v>
          </cell>
          <cell r="AE208">
            <v>0</v>
          </cell>
          <cell r="AF208">
            <v>0</v>
          </cell>
          <cell r="AG208">
            <v>8676938.1720000021</v>
          </cell>
          <cell r="AH208">
            <v>0</v>
          </cell>
          <cell r="AI208">
            <v>0</v>
          </cell>
          <cell r="AJ208">
            <v>8676938.1720000021</v>
          </cell>
          <cell r="AK208">
            <v>-1138252.9444999998</v>
          </cell>
          <cell r="AL208">
            <v>0</v>
          </cell>
          <cell r="AM208">
            <v>0</v>
          </cell>
          <cell r="AN208">
            <v>0</v>
          </cell>
          <cell r="AO208">
            <v>7538685.227500001</v>
          </cell>
          <cell r="AQ208">
            <v>-9054019.799999997</v>
          </cell>
          <cell r="AR208">
            <v>15505974.2775</v>
          </cell>
        </row>
        <row r="209">
          <cell r="AG209">
            <v>-8676938.1720000021</v>
          </cell>
        </row>
        <row r="210">
          <cell r="AO210">
            <v>-7538685.2275000019</v>
          </cell>
        </row>
        <row r="211">
          <cell r="AO211">
            <v>150773.70455000002</v>
          </cell>
        </row>
        <row r="215">
          <cell r="U215">
            <v>-24791251.920000006</v>
          </cell>
          <cell r="V215">
            <v>0</v>
          </cell>
          <cell r="W215">
            <v>0</v>
          </cell>
          <cell r="X215">
            <v>-24791251.920000006</v>
          </cell>
          <cell r="Y215">
            <v>3252151.27</v>
          </cell>
          <cell r="Z215">
            <v>0</v>
          </cell>
          <cell r="AA215">
            <v>0</v>
          </cell>
          <cell r="AB215">
            <v>0</v>
          </cell>
          <cell r="AC215">
            <v>0</v>
          </cell>
          <cell r="AD215">
            <v>-21539100.650000006</v>
          </cell>
          <cell r="AE215">
            <v>0</v>
          </cell>
          <cell r="AF215">
            <v>0</v>
          </cell>
          <cell r="AG215">
            <v>8676938.1720000021</v>
          </cell>
          <cell r="AH215">
            <v>0</v>
          </cell>
          <cell r="AI215">
            <v>0</v>
          </cell>
          <cell r="AJ215">
            <v>8676938.1720000021</v>
          </cell>
          <cell r="AK215">
            <v>-1138252.9444999998</v>
          </cell>
          <cell r="AL215">
            <v>0</v>
          </cell>
          <cell r="AM215">
            <v>0</v>
          </cell>
          <cell r="AN215">
            <v>0</v>
          </cell>
          <cell r="AO215">
            <v>150773.70454999909</v>
          </cell>
          <cell r="AP215">
            <v>0</v>
          </cell>
          <cell r="AQ215">
            <v>-9054019.799999997</v>
          </cell>
          <cell r="AR215">
            <v>15505974.2775</v>
          </cell>
        </row>
        <row r="225">
          <cell r="AQ225">
            <v>0</v>
          </cell>
          <cell r="AR225">
            <v>0</v>
          </cell>
        </row>
        <row r="226">
          <cell r="X226">
            <v>0</v>
          </cell>
        </row>
        <row r="227">
          <cell r="X227">
            <v>0</v>
          </cell>
          <cell r="AD227">
            <v>0</v>
          </cell>
        </row>
        <row r="228">
          <cell r="X228">
            <v>0</v>
          </cell>
          <cell r="Y228">
            <v>0</v>
          </cell>
          <cell r="AD228">
            <v>0</v>
          </cell>
          <cell r="AG228">
            <v>0</v>
          </cell>
          <cell r="AH228">
            <v>0</v>
          </cell>
          <cell r="AI228">
            <v>0</v>
          </cell>
          <cell r="AJ228">
            <v>0</v>
          </cell>
          <cell r="AK228">
            <v>0</v>
          </cell>
          <cell r="AO228">
            <v>0</v>
          </cell>
        </row>
        <row r="229">
          <cell r="X229">
            <v>0</v>
          </cell>
        </row>
        <row r="230">
          <cell r="X230">
            <v>0</v>
          </cell>
        </row>
        <row r="231">
          <cell r="X231">
            <v>0</v>
          </cell>
        </row>
        <row r="233">
          <cell r="U233">
            <v>0</v>
          </cell>
          <cell r="V233">
            <v>0</v>
          </cell>
          <cell r="W233">
            <v>0</v>
          </cell>
          <cell r="X233">
            <v>0</v>
          </cell>
          <cell r="Y233">
            <v>0</v>
          </cell>
          <cell r="Z233">
            <v>0</v>
          </cell>
          <cell r="AA233">
            <v>0</v>
          </cell>
          <cell r="AB233">
            <v>0</v>
          </cell>
          <cell r="AD233">
            <v>0</v>
          </cell>
          <cell r="AE233">
            <v>0</v>
          </cell>
          <cell r="AF233">
            <v>0</v>
          </cell>
          <cell r="AG233">
            <v>0</v>
          </cell>
          <cell r="AH233">
            <v>0</v>
          </cell>
          <cell r="AI233">
            <v>0</v>
          </cell>
          <cell r="AJ233">
            <v>0</v>
          </cell>
          <cell r="AK233">
            <v>0</v>
          </cell>
          <cell r="AL233">
            <v>0</v>
          </cell>
          <cell r="AM233">
            <v>0</v>
          </cell>
          <cell r="AN233">
            <v>0</v>
          </cell>
          <cell r="AO233">
            <v>0</v>
          </cell>
          <cell r="AQ233">
            <v>0</v>
          </cell>
          <cell r="AR233">
            <v>0</v>
          </cell>
        </row>
        <row r="235">
          <cell r="AG235">
            <v>0</v>
          </cell>
        </row>
        <row r="236">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55">
          <cell r="V255">
            <v>0</v>
          </cell>
          <cell r="W255">
            <v>0</v>
          </cell>
        </row>
        <row r="256">
          <cell r="AQ256">
            <v>0</v>
          </cell>
          <cell r="AR256">
            <v>0</v>
          </cell>
        </row>
        <row r="257">
          <cell r="X257">
            <v>0</v>
          </cell>
        </row>
        <row r="259">
          <cell r="U259">
            <v>0.42000000001280569</v>
          </cell>
          <cell r="X259">
            <v>0.42000000001280569</v>
          </cell>
          <cell r="Y259">
            <v>0</v>
          </cell>
          <cell r="AD259">
            <v>0.42000000001280569</v>
          </cell>
          <cell r="AG259">
            <v>-0.14700000000448199</v>
          </cell>
          <cell r="AH259">
            <v>0</v>
          </cell>
          <cell r="AI259">
            <v>0</v>
          </cell>
          <cell r="AJ259">
            <v>-0.14700000000448199</v>
          </cell>
          <cell r="AK259">
            <v>0</v>
          </cell>
          <cell r="AL259">
            <v>0</v>
          </cell>
          <cell r="AM259">
            <v>0</v>
          </cell>
          <cell r="AN259">
            <v>0</v>
          </cell>
          <cell r="AO259">
            <v>-0.14700000000448199</v>
          </cell>
          <cell r="AP259">
            <v>13</v>
          </cell>
          <cell r="AQ259">
            <v>0</v>
          </cell>
          <cell r="AR259">
            <v>-0.14700000000448199</v>
          </cell>
        </row>
        <row r="260">
          <cell r="U260">
            <v>-296591</v>
          </cell>
          <cell r="X260">
            <v>-296591</v>
          </cell>
          <cell r="Y260">
            <v>0</v>
          </cell>
          <cell r="AD260">
            <v>-296591</v>
          </cell>
          <cell r="AG260">
            <v>103806.85</v>
          </cell>
          <cell r="AH260">
            <v>0</v>
          </cell>
          <cell r="AI260">
            <v>0</v>
          </cell>
          <cell r="AJ260">
            <v>103806.85</v>
          </cell>
          <cell r="AK260">
            <v>0</v>
          </cell>
          <cell r="AL260">
            <v>0</v>
          </cell>
          <cell r="AM260">
            <v>0</v>
          </cell>
          <cell r="AN260">
            <v>0</v>
          </cell>
          <cell r="AO260">
            <v>103806.85</v>
          </cell>
          <cell r="AP260">
            <v>10</v>
          </cell>
          <cell r="AQ260">
            <v>0</v>
          </cell>
          <cell r="AR260">
            <v>103806.85</v>
          </cell>
        </row>
        <row r="261">
          <cell r="U261">
            <v>8849167</v>
          </cell>
          <cell r="X261">
            <v>8849167</v>
          </cell>
          <cell r="Y261">
            <v>-60643</v>
          </cell>
          <cell r="AD261">
            <v>8788524</v>
          </cell>
          <cell r="AG261">
            <v>-3097208.45</v>
          </cell>
          <cell r="AH261">
            <v>0</v>
          </cell>
          <cell r="AI261">
            <v>0</v>
          </cell>
          <cell r="AJ261">
            <v>-3097208.45</v>
          </cell>
          <cell r="AK261">
            <v>21225.05</v>
          </cell>
          <cell r="AL261">
            <v>0</v>
          </cell>
          <cell r="AM261">
            <v>0</v>
          </cell>
          <cell r="AN261">
            <v>0</v>
          </cell>
          <cell r="AO261">
            <v>-3075983.4000000004</v>
          </cell>
          <cell r="AP261">
            <v>1</v>
          </cell>
          <cell r="AQ261">
            <v>-3075983.4000000004</v>
          </cell>
          <cell r="AR261">
            <v>0</v>
          </cell>
        </row>
        <row r="262">
          <cell r="U262">
            <v>0</v>
          </cell>
          <cell r="X262">
            <v>0</v>
          </cell>
          <cell r="Y262">
            <v>0</v>
          </cell>
          <cell r="AD262">
            <v>0</v>
          </cell>
          <cell r="AG262">
            <v>0</v>
          </cell>
          <cell r="AH262">
            <v>0</v>
          </cell>
          <cell r="AI262">
            <v>0</v>
          </cell>
          <cell r="AJ262">
            <v>0</v>
          </cell>
          <cell r="AK262">
            <v>0</v>
          </cell>
          <cell r="AL262">
            <v>0</v>
          </cell>
          <cell r="AM262">
            <v>0</v>
          </cell>
          <cell r="AN262">
            <v>0</v>
          </cell>
          <cell r="AO262">
            <v>0</v>
          </cell>
          <cell r="AP262">
            <v>14</v>
          </cell>
          <cell r="AQ262">
            <v>0</v>
          </cell>
          <cell r="AR262">
            <v>0</v>
          </cell>
        </row>
        <row r="263">
          <cell r="U263">
            <v>-85755</v>
          </cell>
          <cell r="X263">
            <v>-85755</v>
          </cell>
          <cell r="Y263">
            <v>21864</v>
          </cell>
          <cell r="AD263">
            <v>-63891</v>
          </cell>
          <cell r="AG263">
            <v>30014.25</v>
          </cell>
          <cell r="AH263">
            <v>0</v>
          </cell>
          <cell r="AI263">
            <v>0</v>
          </cell>
          <cell r="AJ263">
            <v>30014.25</v>
          </cell>
          <cell r="AK263">
            <v>-7652.4</v>
          </cell>
          <cell r="AL263">
            <v>0</v>
          </cell>
          <cell r="AM263">
            <v>0</v>
          </cell>
          <cell r="AN263">
            <v>0</v>
          </cell>
          <cell r="AO263">
            <v>22361.85</v>
          </cell>
          <cell r="AP263">
            <v>11</v>
          </cell>
          <cell r="AQ263">
            <v>0</v>
          </cell>
          <cell r="AR263">
            <v>22361.85</v>
          </cell>
        </row>
        <row r="264">
          <cell r="U264">
            <v>-638836</v>
          </cell>
          <cell r="X264">
            <v>-638836</v>
          </cell>
          <cell r="Y264">
            <v>-243793</v>
          </cell>
          <cell r="AD264">
            <v>-882629</v>
          </cell>
          <cell r="AG264">
            <v>223592.6</v>
          </cell>
          <cell r="AH264">
            <v>0</v>
          </cell>
          <cell r="AI264">
            <v>0</v>
          </cell>
          <cell r="AJ264">
            <v>223592.6</v>
          </cell>
          <cell r="AK264">
            <v>85327.549999999988</v>
          </cell>
          <cell r="AL264">
            <v>0</v>
          </cell>
          <cell r="AM264">
            <v>0</v>
          </cell>
          <cell r="AN264">
            <v>0</v>
          </cell>
          <cell r="AO264">
            <v>308920.15000000002</v>
          </cell>
          <cell r="AP264">
            <v>2</v>
          </cell>
          <cell r="AQ264">
            <v>0</v>
          </cell>
          <cell r="AR264">
            <v>308920.15000000002</v>
          </cell>
        </row>
        <row r="265">
          <cell r="U265">
            <v>-2123328</v>
          </cell>
          <cell r="X265">
            <v>-2123328</v>
          </cell>
          <cell r="Y265">
            <v>1664052</v>
          </cell>
          <cell r="AD265">
            <v>-459276</v>
          </cell>
          <cell r="AG265">
            <v>743164.8</v>
          </cell>
          <cell r="AH265">
            <v>0</v>
          </cell>
          <cell r="AI265">
            <v>0</v>
          </cell>
          <cell r="AJ265">
            <v>743164.8</v>
          </cell>
          <cell r="AK265">
            <v>-582418.19999999995</v>
          </cell>
          <cell r="AL265">
            <v>0</v>
          </cell>
          <cell r="AM265">
            <v>0</v>
          </cell>
          <cell r="AN265">
            <v>0</v>
          </cell>
          <cell r="AO265">
            <v>160746.60000000009</v>
          </cell>
          <cell r="AP265">
            <v>16</v>
          </cell>
          <cell r="AQ265">
            <v>0</v>
          </cell>
          <cell r="AR265">
            <v>160746.60000000009</v>
          </cell>
        </row>
        <row r="266">
          <cell r="U266">
            <v>-132025</v>
          </cell>
          <cell r="X266">
            <v>-132025</v>
          </cell>
          <cell r="Y266">
            <v>0</v>
          </cell>
          <cell r="AD266">
            <v>-132025</v>
          </cell>
          <cell r="AG266">
            <v>46208.75</v>
          </cell>
          <cell r="AH266">
            <v>0</v>
          </cell>
          <cell r="AI266">
            <v>0</v>
          </cell>
          <cell r="AJ266">
            <v>46208.75</v>
          </cell>
          <cell r="AK266">
            <v>0</v>
          </cell>
          <cell r="AL266">
            <v>0</v>
          </cell>
          <cell r="AM266">
            <v>0</v>
          </cell>
          <cell r="AN266">
            <v>0</v>
          </cell>
          <cell r="AO266">
            <v>46208.75</v>
          </cell>
          <cell r="AP266">
            <v>17</v>
          </cell>
          <cell r="AQ266">
            <v>0</v>
          </cell>
          <cell r="AR266">
            <v>46208.75</v>
          </cell>
        </row>
        <row r="267">
          <cell r="U267">
            <v>0</v>
          </cell>
          <cell r="X267">
            <v>0</v>
          </cell>
          <cell r="Y267">
            <v>-827797</v>
          </cell>
          <cell r="AD267">
            <v>-827797</v>
          </cell>
          <cell r="AG267">
            <v>0</v>
          </cell>
          <cell r="AH267">
            <v>0</v>
          </cell>
          <cell r="AI267">
            <v>0</v>
          </cell>
          <cell r="AJ267">
            <v>0</v>
          </cell>
          <cell r="AK267">
            <v>289728.94999999995</v>
          </cell>
          <cell r="AL267">
            <v>0</v>
          </cell>
          <cell r="AM267">
            <v>0</v>
          </cell>
          <cell r="AN267">
            <v>0</v>
          </cell>
          <cell r="AO267">
            <v>289728.94999999995</v>
          </cell>
          <cell r="AP267">
            <v>8</v>
          </cell>
          <cell r="AQ267">
            <v>0</v>
          </cell>
          <cell r="AR267">
            <v>289728.94999999995</v>
          </cell>
        </row>
        <row r="268">
          <cell r="U268">
            <v>59004.160000000003</v>
          </cell>
          <cell r="V268">
            <v>-59004</v>
          </cell>
          <cell r="X268">
            <v>0.16000000000349246</v>
          </cell>
          <cell r="Y268">
            <v>-614718</v>
          </cell>
          <cell r="AD268">
            <v>-614717.84</v>
          </cell>
          <cell r="AG268">
            <v>-20651.455999999998</v>
          </cell>
          <cell r="AH268">
            <v>20651.399999999998</v>
          </cell>
          <cell r="AI268">
            <v>0</v>
          </cell>
          <cell r="AJ268">
            <v>-5.6000000000494765E-2</v>
          </cell>
          <cell r="AK268">
            <v>215151.3</v>
          </cell>
          <cell r="AL268">
            <v>0</v>
          </cell>
          <cell r="AM268">
            <v>0</v>
          </cell>
          <cell r="AN268">
            <v>0</v>
          </cell>
          <cell r="AO268">
            <v>215151.24399999998</v>
          </cell>
          <cell r="AP268">
            <v>15</v>
          </cell>
          <cell r="AQ268">
            <v>0</v>
          </cell>
          <cell r="AR268">
            <v>215151.24399999998</v>
          </cell>
        </row>
        <row r="269">
          <cell r="U269">
            <v>0</v>
          </cell>
          <cell r="X269">
            <v>0</v>
          </cell>
          <cell r="Y269">
            <v>0</v>
          </cell>
          <cell r="AD269">
            <v>0</v>
          </cell>
          <cell r="AG269">
            <v>0</v>
          </cell>
          <cell r="AH269">
            <v>0</v>
          </cell>
          <cell r="AI269">
            <v>0</v>
          </cell>
          <cell r="AJ269">
            <v>0</v>
          </cell>
          <cell r="AK269">
            <v>0</v>
          </cell>
          <cell r="AL269">
            <v>0</v>
          </cell>
          <cell r="AM269">
            <v>0</v>
          </cell>
          <cell r="AN269">
            <v>0</v>
          </cell>
          <cell r="AO269">
            <v>0</v>
          </cell>
          <cell r="AP269">
            <v>3</v>
          </cell>
          <cell r="AQ269">
            <v>0</v>
          </cell>
          <cell r="AR269">
            <v>0</v>
          </cell>
        </row>
        <row r="270">
          <cell r="U270">
            <v>0</v>
          </cell>
          <cell r="X270">
            <v>0</v>
          </cell>
          <cell r="Y270">
            <v>0</v>
          </cell>
          <cell r="AD270">
            <v>0</v>
          </cell>
          <cell r="AG270">
            <v>0</v>
          </cell>
          <cell r="AH270">
            <v>0</v>
          </cell>
          <cell r="AI270">
            <v>0</v>
          </cell>
          <cell r="AJ270">
            <v>0</v>
          </cell>
          <cell r="AK270">
            <v>0</v>
          </cell>
          <cell r="AL270">
            <v>0</v>
          </cell>
          <cell r="AM270">
            <v>0</v>
          </cell>
          <cell r="AN270">
            <v>0</v>
          </cell>
          <cell r="AO270">
            <v>0</v>
          </cell>
          <cell r="AP270">
            <v>6</v>
          </cell>
          <cell r="AQ270">
            <v>0</v>
          </cell>
          <cell r="AR270">
            <v>0</v>
          </cell>
        </row>
        <row r="271">
          <cell r="U271">
            <v>0</v>
          </cell>
          <cell r="X271">
            <v>0</v>
          </cell>
          <cell r="Y271">
            <v>0</v>
          </cell>
          <cell r="AD271">
            <v>0</v>
          </cell>
          <cell r="AG271">
            <v>0</v>
          </cell>
          <cell r="AH271">
            <v>0</v>
          </cell>
          <cell r="AI271">
            <v>0</v>
          </cell>
          <cell r="AJ271">
            <v>0</v>
          </cell>
          <cell r="AK271">
            <v>0</v>
          </cell>
          <cell r="AL271">
            <v>0</v>
          </cell>
          <cell r="AM271">
            <v>0</v>
          </cell>
          <cell r="AN271">
            <v>0</v>
          </cell>
          <cell r="AO271">
            <v>0</v>
          </cell>
          <cell r="AP271">
            <v>12</v>
          </cell>
          <cell r="AQ271">
            <v>0</v>
          </cell>
          <cell r="AR271">
            <v>0</v>
          </cell>
        </row>
        <row r="272">
          <cell r="U272">
            <v>-6032085</v>
          </cell>
          <cell r="X272">
            <v>-6032085</v>
          </cell>
          <cell r="Y272">
            <v>-156304</v>
          </cell>
          <cell r="AD272">
            <v>-6188389</v>
          </cell>
          <cell r="AG272">
            <v>2111229.75</v>
          </cell>
          <cell r="AH272">
            <v>0</v>
          </cell>
          <cell r="AI272">
            <v>0</v>
          </cell>
          <cell r="AJ272">
            <v>2111229.75</v>
          </cell>
          <cell r="AK272">
            <v>54706.399999999994</v>
          </cell>
          <cell r="AL272">
            <v>0</v>
          </cell>
          <cell r="AM272">
            <v>0</v>
          </cell>
          <cell r="AN272">
            <v>0</v>
          </cell>
          <cell r="AO272">
            <v>2165936.15</v>
          </cell>
        </row>
        <row r="273">
          <cell r="U273">
            <v>-323885</v>
          </cell>
          <cell r="X273">
            <v>-323885</v>
          </cell>
          <cell r="Y273">
            <v>0</v>
          </cell>
          <cell r="AD273">
            <v>-323885</v>
          </cell>
          <cell r="AG273">
            <v>113359.75</v>
          </cell>
          <cell r="AH273">
            <v>0</v>
          </cell>
          <cell r="AI273">
            <v>0</v>
          </cell>
          <cell r="AJ273">
            <v>113359.75</v>
          </cell>
          <cell r="AK273">
            <v>0</v>
          </cell>
          <cell r="AL273">
            <v>0</v>
          </cell>
          <cell r="AM273">
            <v>0</v>
          </cell>
          <cell r="AN273">
            <v>0</v>
          </cell>
          <cell r="AO273">
            <v>113359.75</v>
          </cell>
        </row>
        <row r="274">
          <cell r="U274">
            <v>-59004</v>
          </cell>
          <cell r="V274">
            <v>59004</v>
          </cell>
          <cell r="X274">
            <v>0</v>
          </cell>
          <cell r="Y274">
            <v>0</v>
          </cell>
          <cell r="AD274">
            <v>0</v>
          </cell>
          <cell r="AG274">
            <v>20651.400000000001</v>
          </cell>
          <cell r="AH274">
            <v>-20651.399999999998</v>
          </cell>
          <cell r="AI274">
            <v>0</v>
          </cell>
          <cell r="AJ274">
            <v>3.637978807091713E-12</v>
          </cell>
          <cell r="AK274">
            <v>0</v>
          </cell>
          <cell r="AL274">
            <v>0</v>
          </cell>
          <cell r="AM274">
            <v>0</v>
          </cell>
          <cell r="AN274">
            <v>0</v>
          </cell>
          <cell r="AO274">
            <v>3.637978807091713E-12</v>
          </cell>
        </row>
        <row r="275">
          <cell r="U275">
            <v>2.0000000018626451E-2</v>
          </cell>
          <cell r="X275">
            <v>2.0000000018626451E-2</v>
          </cell>
          <cell r="Y275">
            <v>0</v>
          </cell>
          <cell r="AD275">
            <v>2.0000000018626451E-2</v>
          </cell>
          <cell r="AG275">
            <v>-7.0000000065192575E-3</v>
          </cell>
          <cell r="AH275">
            <v>0</v>
          </cell>
          <cell r="AI275">
            <v>0</v>
          </cell>
          <cell r="AJ275">
            <v>-7.0000000065192575E-3</v>
          </cell>
          <cell r="AK275">
            <v>0</v>
          </cell>
          <cell r="AL275">
            <v>0</v>
          </cell>
          <cell r="AM275">
            <v>0</v>
          </cell>
          <cell r="AN275">
            <v>0</v>
          </cell>
          <cell r="AO275">
            <v>-7.0000000065192575E-3</v>
          </cell>
        </row>
        <row r="276">
          <cell r="U276">
            <v>0</v>
          </cell>
          <cell r="W276">
            <v>4966170</v>
          </cell>
          <cell r="X276">
            <v>4966170</v>
          </cell>
          <cell r="Y276">
            <v>0</v>
          </cell>
          <cell r="AD276">
            <v>4966170</v>
          </cell>
          <cell r="AG276">
            <v>0</v>
          </cell>
          <cell r="AH276">
            <v>0</v>
          </cell>
          <cell r="AI276">
            <v>-1738159.5</v>
          </cell>
          <cell r="AJ276">
            <v>-1738159.5</v>
          </cell>
          <cell r="AK276">
            <v>0</v>
          </cell>
          <cell r="AL276">
            <v>0</v>
          </cell>
          <cell r="AM276">
            <v>0</v>
          </cell>
          <cell r="AN276">
            <v>0</v>
          </cell>
          <cell r="AO276">
            <v>0</v>
          </cell>
        </row>
        <row r="277">
          <cell r="U277">
            <v>0</v>
          </cell>
          <cell r="Y277">
            <v>0</v>
          </cell>
          <cell r="AD277">
            <v>0</v>
          </cell>
          <cell r="AG277">
            <v>0</v>
          </cell>
          <cell r="AH277">
            <v>0</v>
          </cell>
          <cell r="AI277">
            <v>0</v>
          </cell>
          <cell r="AJ277">
            <v>0</v>
          </cell>
          <cell r="AK277">
            <v>0</v>
          </cell>
          <cell r="AL277">
            <v>0</v>
          </cell>
          <cell r="AM277">
            <v>0</v>
          </cell>
          <cell r="AN277">
            <v>0</v>
          </cell>
          <cell r="AO277">
            <v>0</v>
          </cell>
        </row>
        <row r="278">
          <cell r="U278">
            <v>0</v>
          </cell>
          <cell r="Y278">
            <v>0</v>
          </cell>
          <cell r="AD278">
            <v>0</v>
          </cell>
          <cell r="AG278">
            <v>0</v>
          </cell>
          <cell r="AH278">
            <v>0</v>
          </cell>
          <cell r="AI278">
            <v>0</v>
          </cell>
          <cell r="AJ278">
            <v>0</v>
          </cell>
          <cell r="AK278">
            <v>0</v>
          </cell>
          <cell r="AL278">
            <v>0</v>
          </cell>
          <cell r="AM278">
            <v>0</v>
          </cell>
          <cell r="AO278">
            <v>0</v>
          </cell>
        </row>
        <row r="279">
          <cell r="U279">
            <v>0</v>
          </cell>
          <cell r="Y279">
            <v>0</v>
          </cell>
          <cell r="AD279">
            <v>0</v>
          </cell>
          <cell r="AG279">
            <v>0</v>
          </cell>
          <cell r="AH279">
            <v>0</v>
          </cell>
          <cell r="AI279">
            <v>0</v>
          </cell>
          <cell r="AJ279">
            <v>0</v>
          </cell>
          <cell r="AK279">
            <v>0</v>
          </cell>
          <cell r="AL279">
            <v>0</v>
          </cell>
          <cell r="AM279">
            <v>0</v>
          </cell>
          <cell r="AO279">
            <v>0</v>
          </cell>
        </row>
        <row r="280">
          <cell r="AL280">
            <v>0</v>
          </cell>
          <cell r="AM280">
            <v>0</v>
          </cell>
        </row>
        <row r="281">
          <cell r="U281">
            <v>-783337.39999999991</v>
          </cell>
          <cell r="V281">
            <v>0</v>
          </cell>
          <cell r="W281">
            <v>4966170</v>
          </cell>
          <cell r="X281">
            <v>4182832.6</v>
          </cell>
          <cell r="Y281">
            <v>-217339</v>
          </cell>
          <cell r="Z281">
            <v>0</v>
          </cell>
          <cell r="AA281">
            <v>0</v>
          </cell>
          <cell r="AB281">
            <v>0</v>
          </cell>
          <cell r="AD281">
            <v>3965493.6</v>
          </cell>
          <cell r="AE281">
            <v>0</v>
          </cell>
          <cell r="AF281">
            <v>0</v>
          </cell>
          <cell r="AG281">
            <v>274168.0900000002</v>
          </cell>
          <cell r="AH281">
            <v>0</v>
          </cell>
          <cell r="AI281">
            <v>-1738159.5</v>
          </cell>
          <cell r="AJ281">
            <v>-1463991.41</v>
          </cell>
          <cell r="AK281">
            <v>76068.649999999936</v>
          </cell>
          <cell r="AL281">
            <v>0</v>
          </cell>
          <cell r="AM281">
            <v>0</v>
          </cell>
          <cell r="AN281">
            <v>0</v>
          </cell>
          <cell r="AO281">
            <v>350236.74</v>
          </cell>
          <cell r="AQ281">
            <v>-3075983.4000000004</v>
          </cell>
          <cell r="AR281">
            <v>1146924.247</v>
          </cell>
        </row>
        <row r="282">
          <cell r="AD282">
            <v>67016.841839999994</v>
          </cell>
          <cell r="AG282">
            <v>-274168.08999999997</v>
          </cell>
          <cell r="AK282">
            <v>0</v>
          </cell>
        </row>
        <row r="283">
          <cell r="AO283">
            <v>1387922.76</v>
          </cell>
        </row>
        <row r="288">
          <cell r="U288">
            <v>-783337.39999999991</v>
          </cell>
          <cell r="V288">
            <v>0</v>
          </cell>
          <cell r="W288">
            <v>4966170</v>
          </cell>
          <cell r="X288">
            <v>4182832.6</v>
          </cell>
          <cell r="Y288">
            <v>-217339</v>
          </cell>
          <cell r="Z288">
            <v>0</v>
          </cell>
          <cell r="AA288">
            <v>0</v>
          </cell>
          <cell r="AB288">
            <v>0</v>
          </cell>
          <cell r="AC288">
            <v>0</v>
          </cell>
          <cell r="AD288">
            <v>3965493.6</v>
          </cell>
          <cell r="AE288">
            <v>0</v>
          </cell>
          <cell r="AF288">
            <v>0</v>
          </cell>
          <cell r="AG288">
            <v>274168.0900000002</v>
          </cell>
          <cell r="AH288">
            <v>0</v>
          </cell>
          <cell r="AI288">
            <v>-1738159.5</v>
          </cell>
          <cell r="AJ288">
            <v>-1463991.41</v>
          </cell>
          <cell r="AK288">
            <v>76068.649999999936</v>
          </cell>
          <cell r="AL288">
            <v>0</v>
          </cell>
          <cell r="AM288">
            <v>0</v>
          </cell>
          <cell r="AN288">
            <v>0</v>
          </cell>
          <cell r="AO288">
            <v>1738159.5</v>
          </cell>
          <cell r="AP288">
            <v>0</v>
          </cell>
          <cell r="AQ288">
            <v>-3075983.4000000004</v>
          </cell>
          <cell r="AR288">
            <v>1146924.247</v>
          </cell>
        </row>
        <row r="297">
          <cell r="AQ297">
            <v>0</v>
          </cell>
          <cell r="AR297">
            <v>0</v>
          </cell>
        </row>
        <row r="302">
          <cell r="U302">
            <v>0</v>
          </cell>
          <cell r="V302">
            <v>0</v>
          </cell>
          <cell r="W302">
            <v>0</v>
          </cell>
          <cell r="X302">
            <v>0</v>
          </cell>
          <cell r="Y302">
            <v>0</v>
          </cell>
          <cell r="AB302">
            <v>0</v>
          </cell>
          <cell r="AD302">
            <v>0</v>
          </cell>
          <cell r="AE302">
            <v>0</v>
          </cell>
          <cell r="AF302">
            <v>0</v>
          </cell>
          <cell r="AG302">
            <v>0</v>
          </cell>
          <cell r="AK302">
            <v>0</v>
          </cell>
          <cell r="AL302">
            <v>0</v>
          </cell>
          <cell r="AM302">
            <v>0</v>
          </cell>
          <cell r="AN302">
            <v>0</v>
          </cell>
          <cell r="AO302">
            <v>0</v>
          </cell>
          <cell r="AQ302">
            <v>0</v>
          </cell>
          <cell r="AR302">
            <v>0</v>
          </cell>
        </row>
        <row r="305">
          <cell r="U305">
            <v>0</v>
          </cell>
          <cell r="V305">
            <v>0</v>
          </cell>
          <cell r="W305">
            <v>0</v>
          </cell>
          <cell r="X305">
            <v>0</v>
          </cell>
          <cell r="Y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18">
          <cell r="V318">
            <v>0</v>
          </cell>
          <cell r="W318">
            <v>0</v>
          </cell>
        </row>
        <row r="319">
          <cell r="AQ319">
            <v>0</v>
          </cell>
          <cell r="AR319">
            <v>0</v>
          </cell>
        </row>
        <row r="320">
          <cell r="X320">
            <v>0</v>
          </cell>
        </row>
        <row r="323">
          <cell r="U323">
            <v>-1599505</v>
          </cell>
          <cell r="X323">
            <v>-1599505</v>
          </cell>
          <cell r="Y323">
            <v>0</v>
          </cell>
          <cell r="AD323">
            <v>-1599505</v>
          </cell>
          <cell r="AG323">
            <v>559826.75</v>
          </cell>
          <cell r="AH323">
            <v>0</v>
          </cell>
          <cell r="AI323">
            <v>0</v>
          </cell>
          <cell r="AJ323">
            <v>559826.75</v>
          </cell>
          <cell r="AK323">
            <v>0</v>
          </cell>
          <cell r="AL323">
            <v>0</v>
          </cell>
          <cell r="AM323">
            <v>0</v>
          </cell>
          <cell r="AN323">
            <v>0</v>
          </cell>
          <cell r="AO323">
            <v>559826.75</v>
          </cell>
          <cell r="AQ323">
            <v>0</v>
          </cell>
          <cell r="AR323">
            <v>559826.75</v>
          </cell>
        </row>
        <row r="324">
          <cell r="U324">
            <v>0</v>
          </cell>
          <cell r="X324">
            <v>0</v>
          </cell>
          <cell r="Y324">
            <v>0</v>
          </cell>
          <cell r="AD324">
            <v>0</v>
          </cell>
          <cell r="AG324">
            <v>0</v>
          </cell>
          <cell r="AH324">
            <v>0</v>
          </cell>
          <cell r="AI324">
            <v>0</v>
          </cell>
          <cell r="AJ324">
            <v>0</v>
          </cell>
          <cell r="AK324">
            <v>0</v>
          </cell>
          <cell r="AL324">
            <v>0</v>
          </cell>
          <cell r="AM324">
            <v>0</v>
          </cell>
          <cell r="AN324">
            <v>0</v>
          </cell>
          <cell r="AO324">
            <v>0</v>
          </cell>
          <cell r="AQ324">
            <v>0</v>
          </cell>
          <cell r="AR324">
            <v>0</v>
          </cell>
        </row>
        <row r="325">
          <cell r="U325">
            <v>0</v>
          </cell>
          <cell r="X325">
            <v>0</v>
          </cell>
          <cell r="Y325">
            <v>0</v>
          </cell>
          <cell r="AD325">
            <v>0</v>
          </cell>
          <cell r="AG325">
            <v>0</v>
          </cell>
          <cell r="AH325">
            <v>0</v>
          </cell>
          <cell r="AI325">
            <v>0</v>
          </cell>
          <cell r="AJ325">
            <v>0</v>
          </cell>
          <cell r="AK325">
            <v>0</v>
          </cell>
          <cell r="AL325">
            <v>0</v>
          </cell>
          <cell r="AM325">
            <v>0</v>
          </cell>
          <cell r="AN325">
            <v>0</v>
          </cell>
          <cell r="AO325">
            <v>0</v>
          </cell>
          <cell r="AQ325">
            <v>0</v>
          </cell>
          <cell r="AR325">
            <v>0</v>
          </cell>
        </row>
        <row r="326">
          <cell r="U326">
            <v>695722</v>
          </cell>
          <cell r="X326">
            <v>695722</v>
          </cell>
          <cell r="Y326">
            <v>0</v>
          </cell>
          <cell r="AD326">
            <v>695722</v>
          </cell>
          <cell r="AG326">
            <v>-243502.7</v>
          </cell>
          <cell r="AH326">
            <v>0</v>
          </cell>
          <cell r="AI326">
            <v>0</v>
          </cell>
          <cell r="AJ326">
            <v>-243502.7</v>
          </cell>
          <cell r="AK326">
            <v>0</v>
          </cell>
          <cell r="AL326">
            <v>0</v>
          </cell>
          <cell r="AM326">
            <v>0</v>
          </cell>
          <cell r="AN326">
            <v>0</v>
          </cell>
          <cell r="AO326">
            <v>-243502.7</v>
          </cell>
          <cell r="AQ326">
            <v>0</v>
          </cell>
          <cell r="AR326">
            <v>-243502.7</v>
          </cell>
        </row>
        <row r="327">
          <cell r="U327">
            <v>0</v>
          </cell>
          <cell r="X327">
            <v>0</v>
          </cell>
          <cell r="Y327">
            <v>0</v>
          </cell>
          <cell r="AD327">
            <v>0</v>
          </cell>
          <cell r="AG327">
            <v>0</v>
          </cell>
          <cell r="AH327">
            <v>0</v>
          </cell>
          <cell r="AI327">
            <v>0</v>
          </cell>
          <cell r="AJ327">
            <v>0</v>
          </cell>
          <cell r="AK327">
            <v>0</v>
          </cell>
          <cell r="AL327">
            <v>0</v>
          </cell>
          <cell r="AM327">
            <v>0</v>
          </cell>
          <cell r="AN327">
            <v>0</v>
          </cell>
          <cell r="AO327">
            <v>0</v>
          </cell>
          <cell r="AQ327">
            <v>0</v>
          </cell>
          <cell r="AR327">
            <v>0</v>
          </cell>
        </row>
        <row r="328">
          <cell r="U328">
            <v>0</v>
          </cell>
          <cell r="X328">
            <v>0</v>
          </cell>
          <cell r="Y328">
            <v>0</v>
          </cell>
          <cell r="AD328">
            <v>0</v>
          </cell>
          <cell r="AG328">
            <v>0</v>
          </cell>
          <cell r="AH328">
            <v>0</v>
          </cell>
          <cell r="AI328">
            <v>0</v>
          </cell>
          <cell r="AJ328">
            <v>0</v>
          </cell>
          <cell r="AK328">
            <v>0</v>
          </cell>
          <cell r="AL328">
            <v>0</v>
          </cell>
          <cell r="AM328">
            <v>0</v>
          </cell>
          <cell r="AN328">
            <v>0</v>
          </cell>
          <cell r="AO328">
            <v>0</v>
          </cell>
          <cell r="AQ328">
            <v>0</v>
          </cell>
          <cell r="AR328">
            <v>0</v>
          </cell>
        </row>
        <row r="329">
          <cell r="U329">
            <v>0</v>
          </cell>
          <cell r="X329">
            <v>0</v>
          </cell>
          <cell r="Y329">
            <v>0</v>
          </cell>
          <cell r="AD329">
            <v>0</v>
          </cell>
          <cell r="AG329">
            <v>0</v>
          </cell>
          <cell r="AH329">
            <v>0</v>
          </cell>
          <cell r="AI329">
            <v>0</v>
          </cell>
          <cell r="AJ329">
            <v>0</v>
          </cell>
          <cell r="AK329">
            <v>0</v>
          </cell>
          <cell r="AL329">
            <v>0</v>
          </cell>
          <cell r="AM329">
            <v>0</v>
          </cell>
          <cell r="AN329">
            <v>0</v>
          </cell>
          <cell r="AO329">
            <v>0</v>
          </cell>
          <cell r="AQ329">
            <v>0</v>
          </cell>
          <cell r="AR329">
            <v>0</v>
          </cell>
        </row>
        <row r="330">
          <cell r="U330">
            <v>-237152</v>
          </cell>
          <cell r="X330">
            <v>-237152</v>
          </cell>
          <cell r="Y330">
            <v>0</v>
          </cell>
          <cell r="AD330">
            <v>-237152</v>
          </cell>
          <cell r="AG330">
            <v>83003.199999999997</v>
          </cell>
          <cell r="AH330">
            <v>0</v>
          </cell>
          <cell r="AI330">
            <v>0</v>
          </cell>
          <cell r="AJ330">
            <v>83003.199999999997</v>
          </cell>
          <cell r="AK330">
            <v>0</v>
          </cell>
          <cell r="AL330">
            <v>0</v>
          </cell>
          <cell r="AM330">
            <v>0</v>
          </cell>
          <cell r="AN330">
            <v>0</v>
          </cell>
          <cell r="AO330">
            <v>83003.199999999997</v>
          </cell>
          <cell r="AQ330">
            <v>0</v>
          </cell>
          <cell r="AR330">
            <v>83003.199999999997</v>
          </cell>
        </row>
        <row r="331">
          <cell r="U331">
            <v>0</v>
          </cell>
          <cell r="X331">
            <v>0</v>
          </cell>
          <cell r="Y331">
            <v>0</v>
          </cell>
          <cell r="AD331">
            <v>0</v>
          </cell>
          <cell r="AG331">
            <v>0</v>
          </cell>
          <cell r="AH331">
            <v>0</v>
          </cell>
          <cell r="AI331">
            <v>0</v>
          </cell>
          <cell r="AJ331">
            <v>0</v>
          </cell>
          <cell r="AK331">
            <v>0</v>
          </cell>
          <cell r="AL331">
            <v>0</v>
          </cell>
          <cell r="AM331">
            <v>0</v>
          </cell>
          <cell r="AN331">
            <v>0</v>
          </cell>
          <cell r="AO331">
            <v>0</v>
          </cell>
          <cell r="AQ331">
            <v>0</v>
          </cell>
          <cell r="AR331">
            <v>0</v>
          </cell>
        </row>
        <row r="332">
          <cell r="U332">
            <v>-373198</v>
          </cell>
          <cell r="X332">
            <v>-373198</v>
          </cell>
          <cell r="Y332">
            <v>0</v>
          </cell>
          <cell r="AD332">
            <v>-373198</v>
          </cell>
          <cell r="AG332">
            <v>130619.3</v>
          </cell>
          <cell r="AH332">
            <v>0</v>
          </cell>
          <cell r="AI332">
            <v>0</v>
          </cell>
          <cell r="AJ332">
            <v>130619.3</v>
          </cell>
          <cell r="AK332">
            <v>0</v>
          </cell>
          <cell r="AL332">
            <v>0</v>
          </cell>
          <cell r="AM332">
            <v>0</v>
          </cell>
          <cell r="AN332">
            <v>0</v>
          </cell>
          <cell r="AO332">
            <v>130619.3</v>
          </cell>
          <cell r="AQ332">
            <v>0</v>
          </cell>
          <cell r="AR332">
            <v>130619.3</v>
          </cell>
        </row>
        <row r="333">
          <cell r="U333">
            <v>0</v>
          </cell>
          <cell r="X333">
            <v>0</v>
          </cell>
          <cell r="Y333">
            <v>0</v>
          </cell>
          <cell r="AD333">
            <v>0</v>
          </cell>
          <cell r="AG333">
            <v>0</v>
          </cell>
          <cell r="AH333">
            <v>0</v>
          </cell>
          <cell r="AI333">
            <v>0</v>
          </cell>
          <cell r="AJ333">
            <v>0</v>
          </cell>
          <cell r="AK333">
            <v>0</v>
          </cell>
          <cell r="AL333">
            <v>0</v>
          </cell>
          <cell r="AM333">
            <v>0</v>
          </cell>
          <cell r="AN333">
            <v>0</v>
          </cell>
          <cell r="AO333">
            <v>0</v>
          </cell>
          <cell r="AQ333">
            <v>0</v>
          </cell>
          <cell r="AR333">
            <v>0</v>
          </cell>
        </row>
        <row r="334">
          <cell r="U334">
            <v>0</v>
          </cell>
          <cell r="X334">
            <v>0</v>
          </cell>
          <cell r="Y334">
            <v>0</v>
          </cell>
          <cell r="AD334">
            <v>0</v>
          </cell>
          <cell r="AG334">
            <v>0</v>
          </cell>
          <cell r="AH334">
            <v>0</v>
          </cell>
          <cell r="AI334">
            <v>0</v>
          </cell>
          <cell r="AJ334">
            <v>0</v>
          </cell>
          <cell r="AK334">
            <v>0</v>
          </cell>
          <cell r="AL334">
            <v>0</v>
          </cell>
          <cell r="AM334">
            <v>0</v>
          </cell>
          <cell r="AN334">
            <v>0</v>
          </cell>
          <cell r="AO334">
            <v>0</v>
          </cell>
          <cell r="AP334">
            <v>1</v>
          </cell>
          <cell r="AQ334">
            <v>0</v>
          </cell>
          <cell r="AR334">
            <v>0</v>
          </cell>
        </row>
        <row r="335">
          <cell r="U335">
            <v>-1335473</v>
          </cell>
          <cell r="X335">
            <v>-1335473</v>
          </cell>
          <cell r="Y335">
            <v>0</v>
          </cell>
          <cell r="AD335">
            <v>-1335473</v>
          </cell>
          <cell r="AG335">
            <v>467415.55</v>
          </cell>
          <cell r="AH335">
            <v>0</v>
          </cell>
          <cell r="AI335">
            <v>0</v>
          </cell>
          <cell r="AJ335">
            <v>467415.55</v>
          </cell>
          <cell r="AK335">
            <v>0</v>
          </cell>
          <cell r="AL335">
            <v>0</v>
          </cell>
          <cell r="AM335">
            <v>0</v>
          </cell>
          <cell r="AN335">
            <v>0</v>
          </cell>
          <cell r="AO335">
            <v>467415.55</v>
          </cell>
          <cell r="AQ335">
            <v>0</v>
          </cell>
          <cell r="AR335">
            <v>467415.55</v>
          </cell>
        </row>
        <row r="336">
          <cell r="U336">
            <v>-1756675</v>
          </cell>
          <cell r="X336">
            <v>-1756675</v>
          </cell>
          <cell r="Y336">
            <v>0</v>
          </cell>
          <cell r="AD336">
            <v>-1756675</v>
          </cell>
          <cell r="AG336">
            <v>614836.25</v>
          </cell>
          <cell r="AH336">
            <v>0</v>
          </cell>
          <cell r="AI336">
            <v>0</v>
          </cell>
          <cell r="AJ336">
            <v>614836.25</v>
          </cell>
          <cell r="AK336">
            <v>0</v>
          </cell>
          <cell r="AL336">
            <v>0</v>
          </cell>
          <cell r="AM336">
            <v>0</v>
          </cell>
          <cell r="AN336">
            <v>0</v>
          </cell>
          <cell r="AO336">
            <v>614836.25</v>
          </cell>
          <cell r="AQ336">
            <v>0</v>
          </cell>
          <cell r="AR336">
            <v>614836.25</v>
          </cell>
        </row>
        <row r="337">
          <cell r="U337">
            <v>0</v>
          </cell>
          <cell r="X337">
            <v>0</v>
          </cell>
          <cell r="Y337">
            <v>0</v>
          </cell>
          <cell r="AD337">
            <v>0</v>
          </cell>
          <cell r="AG337">
            <v>0</v>
          </cell>
          <cell r="AH337">
            <v>0</v>
          </cell>
          <cell r="AI337">
            <v>0</v>
          </cell>
          <cell r="AJ337">
            <v>0</v>
          </cell>
          <cell r="AK337">
            <v>0</v>
          </cell>
          <cell r="AL337">
            <v>0</v>
          </cell>
          <cell r="AM337">
            <v>0</v>
          </cell>
          <cell r="AN337">
            <v>0</v>
          </cell>
          <cell r="AO337">
            <v>0</v>
          </cell>
        </row>
        <row r="338">
          <cell r="U338">
            <v>0</v>
          </cell>
          <cell r="X338">
            <v>0</v>
          </cell>
          <cell r="Y338">
            <v>0</v>
          </cell>
          <cell r="AD338">
            <v>0</v>
          </cell>
          <cell r="AG338">
            <v>0</v>
          </cell>
          <cell r="AH338">
            <v>0</v>
          </cell>
          <cell r="AI338">
            <v>0</v>
          </cell>
          <cell r="AJ338">
            <v>0</v>
          </cell>
          <cell r="AK338">
            <v>0</v>
          </cell>
          <cell r="AL338">
            <v>0</v>
          </cell>
          <cell r="AM338">
            <v>0</v>
          </cell>
          <cell r="AN338">
            <v>0</v>
          </cell>
          <cell r="AO338">
            <v>0</v>
          </cell>
        </row>
        <row r="339">
          <cell r="U339">
            <v>0</v>
          </cell>
          <cell r="X339">
            <v>0</v>
          </cell>
          <cell r="Y339">
            <v>0</v>
          </cell>
          <cell r="AD339">
            <v>0</v>
          </cell>
          <cell r="AG339">
            <v>0</v>
          </cell>
          <cell r="AH339">
            <v>0</v>
          </cell>
          <cell r="AI339">
            <v>0</v>
          </cell>
          <cell r="AJ339">
            <v>0</v>
          </cell>
          <cell r="AK339">
            <v>0</v>
          </cell>
          <cell r="AL339">
            <v>0</v>
          </cell>
          <cell r="AM339">
            <v>0</v>
          </cell>
          <cell r="AN339">
            <v>0</v>
          </cell>
          <cell r="AO339">
            <v>0</v>
          </cell>
        </row>
        <row r="340">
          <cell r="U340">
            <v>0</v>
          </cell>
          <cell r="X340">
            <v>0</v>
          </cell>
          <cell r="Y340">
            <v>0</v>
          </cell>
          <cell r="AD340">
            <v>0</v>
          </cell>
          <cell r="AG340">
            <v>0</v>
          </cell>
          <cell r="AH340">
            <v>0</v>
          </cell>
          <cell r="AI340">
            <v>0</v>
          </cell>
          <cell r="AJ340">
            <v>0</v>
          </cell>
          <cell r="AK340">
            <v>0</v>
          </cell>
          <cell r="AL340">
            <v>0</v>
          </cell>
          <cell r="AM340">
            <v>0</v>
          </cell>
          <cell r="AN340">
            <v>0</v>
          </cell>
          <cell r="AO340">
            <v>0</v>
          </cell>
        </row>
        <row r="341">
          <cell r="U341">
            <v>0</v>
          </cell>
          <cell r="X341">
            <v>0</v>
          </cell>
          <cell r="Y341">
            <v>0</v>
          </cell>
          <cell r="AD341">
            <v>0</v>
          </cell>
          <cell r="AG341">
            <v>0</v>
          </cell>
          <cell r="AJ341">
            <v>0</v>
          </cell>
          <cell r="AK341">
            <v>0</v>
          </cell>
          <cell r="AL341">
            <v>0</v>
          </cell>
          <cell r="AM341">
            <v>0</v>
          </cell>
          <cell r="AN341">
            <v>0</v>
          </cell>
          <cell r="AO341">
            <v>0</v>
          </cell>
          <cell r="AQ341">
            <v>0</v>
          </cell>
          <cell r="AR341">
            <v>0</v>
          </cell>
        </row>
        <row r="342">
          <cell r="AL342">
            <v>0</v>
          </cell>
          <cell r="AM342">
            <v>0</v>
          </cell>
        </row>
        <row r="343">
          <cell r="U343">
            <v>-4606281</v>
          </cell>
          <cell r="V343">
            <v>0</v>
          </cell>
          <cell r="W343">
            <v>0</v>
          </cell>
          <cell r="X343">
            <v>-4606281</v>
          </cell>
          <cell r="Y343">
            <v>0</v>
          </cell>
          <cell r="Z343">
            <v>0</v>
          </cell>
          <cell r="AA343">
            <v>0</v>
          </cell>
          <cell r="AB343">
            <v>0</v>
          </cell>
          <cell r="AD343">
            <v>-4606281</v>
          </cell>
          <cell r="AE343">
            <v>0</v>
          </cell>
          <cell r="AF343">
            <v>0</v>
          </cell>
          <cell r="AG343">
            <v>1612198.35</v>
          </cell>
          <cell r="AH343">
            <v>0</v>
          </cell>
          <cell r="AI343">
            <v>0</v>
          </cell>
          <cell r="AJ343">
            <v>1612198.35</v>
          </cell>
          <cell r="AK343">
            <v>0</v>
          </cell>
          <cell r="AL343">
            <v>0</v>
          </cell>
          <cell r="AM343">
            <v>0</v>
          </cell>
          <cell r="AN343">
            <v>0</v>
          </cell>
          <cell r="AO343">
            <v>1612198.35</v>
          </cell>
          <cell r="AQ343">
            <v>0</v>
          </cell>
          <cell r="AR343">
            <v>1612198.35</v>
          </cell>
        </row>
        <row r="344">
          <cell r="AG344">
            <v>-1612198.3499999999</v>
          </cell>
          <cell r="AO344">
            <v>-1612198.3499999999</v>
          </cell>
        </row>
        <row r="345">
          <cell r="X345">
            <v>0</v>
          </cell>
          <cell r="AD345">
            <v>0</v>
          </cell>
          <cell r="AN345">
            <v>0</v>
          </cell>
          <cell r="AO345">
            <v>0</v>
          </cell>
          <cell r="AQ345">
            <v>0</v>
          </cell>
          <cell r="AR345">
            <v>0</v>
          </cell>
        </row>
        <row r="346">
          <cell r="X346">
            <v>0</v>
          </cell>
          <cell r="AD346">
            <v>0</v>
          </cell>
          <cell r="AN346">
            <v>0</v>
          </cell>
          <cell r="AO346">
            <v>0</v>
          </cell>
          <cell r="AQ346">
            <v>0</v>
          </cell>
          <cell r="AR346">
            <v>0</v>
          </cell>
        </row>
        <row r="347">
          <cell r="X347">
            <v>0</v>
          </cell>
          <cell r="AD347">
            <v>0</v>
          </cell>
          <cell r="AN347">
            <v>0</v>
          </cell>
          <cell r="AO347">
            <v>0</v>
          </cell>
          <cell r="AQ347">
            <v>0</v>
          </cell>
          <cell r="AR347">
            <v>0</v>
          </cell>
        </row>
        <row r="348">
          <cell r="X348">
            <v>0</v>
          </cell>
          <cell r="AD348">
            <v>0</v>
          </cell>
          <cell r="AO348">
            <v>0</v>
          </cell>
          <cell r="AQ348">
            <v>0</v>
          </cell>
          <cell r="AR348">
            <v>0</v>
          </cell>
        </row>
        <row r="349">
          <cell r="U349">
            <v>0</v>
          </cell>
          <cell r="Y349">
            <v>0</v>
          </cell>
          <cell r="Z349">
            <v>0</v>
          </cell>
          <cell r="AA349">
            <v>0</v>
          </cell>
          <cell r="AB349">
            <v>0</v>
          </cell>
          <cell r="AD349">
            <v>0</v>
          </cell>
          <cell r="AE349">
            <v>0</v>
          </cell>
          <cell r="AF349">
            <v>0</v>
          </cell>
          <cell r="AK349">
            <v>0</v>
          </cell>
          <cell r="AL349">
            <v>0</v>
          </cell>
          <cell r="AM349">
            <v>0</v>
          </cell>
          <cell r="AN349">
            <v>0</v>
          </cell>
          <cell r="AO349">
            <v>0</v>
          </cell>
          <cell r="AQ349">
            <v>0</v>
          </cell>
          <cell r="AR349">
            <v>0</v>
          </cell>
        </row>
        <row r="350">
          <cell r="U350">
            <v>-4606281</v>
          </cell>
          <cell r="V350">
            <v>0</v>
          </cell>
          <cell r="W350">
            <v>0</v>
          </cell>
          <cell r="X350">
            <v>-4606281</v>
          </cell>
          <cell r="Y350">
            <v>0</v>
          </cell>
          <cell r="Z350">
            <v>0</v>
          </cell>
          <cell r="AA350">
            <v>0</v>
          </cell>
          <cell r="AB350">
            <v>0</v>
          </cell>
          <cell r="AD350">
            <v>-4606281</v>
          </cell>
          <cell r="AE350">
            <v>0</v>
          </cell>
          <cell r="AF350">
            <v>0</v>
          </cell>
          <cell r="AG350">
            <v>1612198.35</v>
          </cell>
          <cell r="AH350">
            <v>0</v>
          </cell>
          <cell r="AI350">
            <v>0</v>
          </cell>
          <cell r="AJ350">
            <v>1612198.35</v>
          </cell>
          <cell r="AK350">
            <v>0</v>
          </cell>
          <cell r="AL350">
            <v>0</v>
          </cell>
          <cell r="AM350">
            <v>0</v>
          </cell>
          <cell r="AN350">
            <v>0</v>
          </cell>
          <cell r="AO350">
            <v>1612198.35</v>
          </cell>
          <cell r="AQ350">
            <v>0</v>
          </cell>
          <cell r="AR350">
            <v>1612198.35</v>
          </cell>
        </row>
        <row r="352">
          <cell r="AO352">
            <v>-1612198.3499999999</v>
          </cell>
        </row>
        <row r="356">
          <cell r="U356">
            <v>-4606281</v>
          </cell>
          <cell r="V356">
            <v>0</v>
          </cell>
          <cell r="W356">
            <v>0</v>
          </cell>
          <cell r="X356">
            <v>-4606281</v>
          </cell>
          <cell r="Y356">
            <v>0</v>
          </cell>
          <cell r="Z356">
            <v>0</v>
          </cell>
          <cell r="AA356">
            <v>0</v>
          </cell>
          <cell r="AB356">
            <v>0</v>
          </cell>
          <cell r="AC356">
            <v>0</v>
          </cell>
          <cell r="AD356">
            <v>-4606281</v>
          </cell>
          <cell r="AE356">
            <v>0</v>
          </cell>
          <cell r="AF356">
            <v>0</v>
          </cell>
          <cell r="AG356">
            <v>1612198.35</v>
          </cell>
          <cell r="AH356">
            <v>0</v>
          </cell>
          <cell r="AI356">
            <v>0</v>
          </cell>
          <cell r="AJ356">
            <v>1612198.35</v>
          </cell>
          <cell r="AK356">
            <v>0</v>
          </cell>
          <cell r="AL356">
            <v>0</v>
          </cell>
          <cell r="AM356">
            <v>0</v>
          </cell>
          <cell r="AN356">
            <v>0</v>
          </cell>
          <cell r="AO356">
            <v>2.3283064365386963E-10</v>
          </cell>
          <cell r="AP356">
            <v>0</v>
          </cell>
          <cell r="AQ356">
            <v>0</v>
          </cell>
          <cell r="AR356">
            <v>1612198.35</v>
          </cell>
        </row>
        <row r="376">
          <cell r="V376">
            <v>0</v>
          </cell>
          <cell r="W376">
            <v>0</v>
          </cell>
        </row>
        <row r="377">
          <cell r="AQ377">
            <v>0</v>
          </cell>
          <cell r="AR377">
            <v>0</v>
          </cell>
        </row>
        <row r="378">
          <cell r="X378">
            <v>0</v>
          </cell>
        </row>
        <row r="379">
          <cell r="X379">
            <v>0</v>
          </cell>
        </row>
        <row r="380">
          <cell r="U380">
            <v>0</v>
          </cell>
          <cell r="X380">
            <v>0</v>
          </cell>
          <cell r="Y380">
            <v>0</v>
          </cell>
          <cell r="AD380">
            <v>0</v>
          </cell>
          <cell r="AG380">
            <v>0</v>
          </cell>
          <cell r="AH380">
            <v>0</v>
          </cell>
          <cell r="AI380">
            <v>0</v>
          </cell>
          <cell r="AJ380">
            <v>0</v>
          </cell>
          <cell r="AK380">
            <v>0</v>
          </cell>
          <cell r="AL380">
            <v>0</v>
          </cell>
          <cell r="AM380">
            <v>0</v>
          </cell>
          <cell r="AN380">
            <v>0</v>
          </cell>
          <cell r="AO380">
            <v>0</v>
          </cell>
          <cell r="AP380">
            <v>1</v>
          </cell>
          <cell r="AQ380">
            <v>0</v>
          </cell>
          <cell r="AR380">
            <v>0</v>
          </cell>
        </row>
        <row r="381">
          <cell r="U381">
            <v>-577677</v>
          </cell>
          <cell r="W381">
            <v>577677</v>
          </cell>
          <cell r="X381">
            <v>0</v>
          </cell>
          <cell r="Y381">
            <v>0</v>
          </cell>
          <cell r="AD381">
            <v>0</v>
          </cell>
          <cell r="AG381">
            <v>202186.95</v>
          </cell>
          <cell r="AH381">
            <v>0</v>
          </cell>
          <cell r="AI381">
            <v>-202186.94999999998</v>
          </cell>
          <cell r="AJ381">
            <v>0</v>
          </cell>
          <cell r="AK381">
            <v>0</v>
          </cell>
          <cell r="AL381">
            <v>0</v>
          </cell>
          <cell r="AM381">
            <v>0</v>
          </cell>
          <cell r="AN381">
            <v>0</v>
          </cell>
          <cell r="AO381">
            <v>0</v>
          </cell>
          <cell r="AQ381">
            <v>0</v>
          </cell>
          <cell r="AR381">
            <v>0</v>
          </cell>
        </row>
        <row r="382">
          <cell r="U382">
            <v>-200000</v>
          </cell>
          <cell r="W382">
            <v>889249</v>
          </cell>
          <cell r="X382">
            <v>689249</v>
          </cell>
          <cell r="Y382">
            <v>-689249</v>
          </cell>
          <cell r="AD382">
            <v>0</v>
          </cell>
          <cell r="AG382">
            <v>70000</v>
          </cell>
          <cell r="AH382">
            <v>0</v>
          </cell>
          <cell r="AI382">
            <v>-311237.14999999997</v>
          </cell>
          <cell r="AJ382">
            <v>-241237.14999999997</v>
          </cell>
          <cell r="AK382">
            <v>241237.15</v>
          </cell>
          <cell r="AL382">
            <v>0</v>
          </cell>
          <cell r="AM382">
            <v>0</v>
          </cell>
          <cell r="AN382">
            <v>0</v>
          </cell>
          <cell r="AO382">
            <v>2.9103830456733704E-11</v>
          </cell>
        </row>
        <row r="383">
          <cell r="U383">
            <v>0</v>
          </cell>
          <cell r="W383">
            <v>-1466926</v>
          </cell>
          <cell r="X383">
            <v>-1466926</v>
          </cell>
          <cell r="Y383">
            <v>277749</v>
          </cell>
          <cell r="AD383">
            <v>-1189177</v>
          </cell>
          <cell r="AG383">
            <v>0</v>
          </cell>
          <cell r="AH383">
            <v>0</v>
          </cell>
          <cell r="AI383">
            <v>513424.1</v>
          </cell>
          <cell r="AJ383">
            <v>513424.1</v>
          </cell>
          <cell r="AK383">
            <v>-97212.15</v>
          </cell>
          <cell r="AL383">
            <v>0</v>
          </cell>
          <cell r="AM383">
            <v>0</v>
          </cell>
          <cell r="AN383">
            <v>0</v>
          </cell>
          <cell r="AO383">
            <v>416211.94999999995</v>
          </cell>
        </row>
        <row r="384">
          <cell r="U384">
            <v>0</v>
          </cell>
          <cell r="X384">
            <v>0</v>
          </cell>
          <cell r="Y384">
            <v>-89485</v>
          </cell>
          <cell r="AD384">
            <v>-89485</v>
          </cell>
          <cell r="AG384">
            <v>0</v>
          </cell>
          <cell r="AH384">
            <v>0</v>
          </cell>
          <cell r="AI384">
            <v>0</v>
          </cell>
          <cell r="AJ384">
            <v>0</v>
          </cell>
          <cell r="AK384">
            <v>31319.749999999996</v>
          </cell>
          <cell r="AL384">
            <v>0</v>
          </cell>
          <cell r="AM384">
            <v>0</v>
          </cell>
          <cell r="AN384">
            <v>0</v>
          </cell>
          <cell r="AO384">
            <v>31319.749999999996</v>
          </cell>
          <cell r="AQ384">
            <v>0</v>
          </cell>
          <cell r="AR384">
            <v>31319.749999999996</v>
          </cell>
        </row>
        <row r="385">
          <cell r="U385">
            <v>-146251</v>
          </cell>
          <cell r="X385">
            <v>-146251</v>
          </cell>
          <cell r="Y385">
            <v>0</v>
          </cell>
          <cell r="AD385">
            <v>-146251</v>
          </cell>
          <cell r="AG385">
            <v>51187.85</v>
          </cell>
          <cell r="AH385">
            <v>0</v>
          </cell>
          <cell r="AI385">
            <v>0</v>
          </cell>
          <cell r="AJ385">
            <v>51187.85</v>
          </cell>
          <cell r="AK385">
            <v>0</v>
          </cell>
          <cell r="AL385">
            <v>0</v>
          </cell>
          <cell r="AM385">
            <v>0</v>
          </cell>
          <cell r="AO385">
            <v>51187.85</v>
          </cell>
        </row>
        <row r="386">
          <cell r="U386">
            <v>95616</v>
          </cell>
          <cell r="X386">
            <v>95616</v>
          </cell>
          <cell r="Y386">
            <v>1</v>
          </cell>
          <cell r="AD386">
            <v>95617</v>
          </cell>
          <cell r="AG386">
            <v>-33465.599999999999</v>
          </cell>
          <cell r="AH386">
            <v>0</v>
          </cell>
          <cell r="AI386">
            <v>0</v>
          </cell>
          <cell r="AJ386">
            <v>-33465.599999999999</v>
          </cell>
          <cell r="AK386">
            <v>-0.35</v>
          </cell>
          <cell r="AL386">
            <v>0</v>
          </cell>
          <cell r="AM386">
            <v>0</v>
          </cell>
          <cell r="AO386">
            <v>-33465.949999999997</v>
          </cell>
        </row>
        <row r="387">
          <cell r="U387">
            <v>-539000</v>
          </cell>
          <cell r="X387">
            <v>-539000</v>
          </cell>
          <cell r="Y387">
            <v>-576000</v>
          </cell>
          <cell r="AD387">
            <v>-1115000</v>
          </cell>
          <cell r="AG387">
            <v>188650</v>
          </cell>
          <cell r="AH387">
            <v>0</v>
          </cell>
          <cell r="AI387">
            <v>0</v>
          </cell>
          <cell r="AJ387">
            <v>188650</v>
          </cell>
          <cell r="AK387">
            <v>201600</v>
          </cell>
          <cell r="AL387">
            <v>0</v>
          </cell>
          <cell r="AM387">
            <v>0</v>
          </cell>
          <cell r="AO387">
            <v>390250</v>
          </cell>
        </row>
        <row r="388">
          <cell r="U388">
            <v>-76000</v>
          </cell>
          <cell r="X388">
            <v>-76000</v>
          </cell>
          <cell r="Y388">
            <v>0</v>
          </cell>
          <cell r="AD388">
            <v>-76000</v>
          </cell>
          <cell r="AG388">
            <v>26600</v>
          </cell>
          <cell r="AH388">
            <v>0</v>
          </cell>
          <cell r="AI388">
            <v>0</v>
          </cell>
          <cell r="AJ388">
            <v>26600</v>
          </cell>
          <cell r="AK388">
            <v>0</v>
          </cell>
          <cell r="AL388">
            <v>0</v>
          </cell>
          <cell r="AM388">
            <v>0</v>
          </cell>
          <cell r="AO388">
            <v>26600</v>
          </cell>
        </row>
        <row r="389">
          <cell r="U389">
            <v>-1846359</v>
          </cell>
          <cell r="X389">
            <v>-1846359</v>
          </cell>
          <cell r="Y389">
            <v>0</v>
          </cell>
          <cell r="AD389">
            <v>-1846359</v>
          </cell>
          <cell r="AG389">
            <v>646225.65</v>
          </cell>
          <cell r="AH389">
            <v>0</v>
          </cell>
          <cell r="AI389">
            <v>0</v>
          </cell>
          <cell r="AJ389">
            <v>646225.65</v>
          </cell>
          <cell r="AK389">
            <v>0</v>
          </cell>
          <cell r="AL389">
            <v>0</v>
          </cell>
          <cell r="AM389">
            <v>0</v>
          </cell>
          <cell r="AN389">
            <v>0</v>
          </cell>
          <cell r="AO389">
            <v>646225.65</v>
          </cell>
        </row>
        <row r="390">
          <cell r="U390">
            <v>-1783948</v>
          </cell>
          <cell r="X390">
            <v>-1783948</v>
          </cell>
          <cell r="Y390">
            <v>22819</v>
          </cell>
          <cell r="AD390">
            <v>-1761129</v>
          </cell>
          <cell r="AG390">
            <v>624381.80000000005</v>
          </cell>
          <cell r="AH390">
            <v>0</v>
          </cell>
          <cell r="AI390">
            <v>0</v>
          </cell>
          <cell r="AJ390">
            <v>624381.80000000005</v>
          </cell>
          <cell r="AK390">
            <v>-7986.65</v>
          </cell>
          <cell r="AL390">
            <v>0</v>
          </cell>
          <cell r="AM390">
            <v>0</v>
          </cell>
          <cell r="AN390">
            <v>0</v>
          </cell>
          <cell r="AO390">
            <v>616395.15</v>
          </cell>
        </row>
        <row r="391">
          <cell r="U391">
            <v>3464924</v>
          </cell>
          <cell r="V391">
            <v>-322000</v>
          </cell>
          <cell r="X391">
            <v>3142924</v>
          </cell>
          <cell r="Y391">
            <v>-793571</v>
          </cell>
          <cell r="AD391">
            <v>2349353</v>
          </cell>
          <cell r="AG391">
            <v>-1212723.3999999999</v>
          </cell>
          <cell r="AH391">
            <v>112700</v>
          </cell>
          <cell r="AI391">
            <v>0</v>
          </cell>
          <cell r="AJ391">
            <v>-1100023.3999999999</v>
          </cell>
          <cell r="AK391">
            <v>277749.84999999998</v>
          </cell>
          <cell r="AL391">
            <v>0</v>
          </cell>
          <cell r="AM391">
            <v>0</v>
          </cell>
          <cell r="AN391">
            <v>0</v>
          </cell>
          <cell r="AO391">
            <v>-822273.54999999993</v>
          </cell>
        </row>
        <row r="392">
          <cell r="U392">
            <v>0</v>
          </cell>
          <cell r="X392">
            <v>0</v>
          </cell>
          <cell r="Y392">
            <v>-61000</v>
          </cell>
          <cell r="AD392">
            <v>-61000</v>
          </cell>
          <cell r="AG392">
            <v>0</v>
          </cell>
          <cell r="AH392">
            <v>0</v>
          </cell>
          <cell r="AI392">
            <v>0</v>
          </cell>
          <cell r="AJ392">
            <v>0</v>
          </cell>
          <cell r="AK392">
            <v>21350</v>
          </cell>
          <cell r="AL392">
            <v>0</v>
          </cell>
          <cell r="AM392">
            <v>0</v>
          </cell>
          <cell r="AN392">
            <v>0</v>
          </cell>
          <cell r="AO392">
            <v>21350</v>
          </cell>
        </row>
        <row r="393">
          <cell r="U393">
            <v>-379000</v>
          </cell>
          <cell r="X393">
            <v>-379000</v>
          </cell>
          <cell r="Y393">
            <v>0</v>
          </cell>
          <cell r="AD393">
            <v>-379000</v>
          </cell>
          <cell r="AG393">
            <v>132650</v>
          </cell>
          <cell r="AH393">
            <v>0</v>
          </cell>
          <cell r="AI393">
            <v>0</v>
          </cell>
          <cell r="AJ393">
            <v>132650</v>
          </cell>
          <cell r="AK393">
            <v>0</v>
          </cell>
          <cell r="AL393">
            <v>0</v>
          </cell>
          <cell r="AM393">
            <v>0</v>
          </cell>
          <cell r="AN393">
            <v>0</v>
          </cell>
          <cell r="AO393">
            <v>132650</v>
          </cell>
        </row>
        <row r="394">
          <cell r="U394">
            <v>-3941376.62</v>
          </cell>
          <cell r="V394">
            <v>322000</v>
          </cell>
          <cell r="X394">
            <v>-3619376.62</v>
          </cell>
          <cell r="Y394">
            <v>-45195</v>
          </cell>
          <cell r="AD394">
            <v>-3664571.62</v>
          </cell>
          <cell r="AG394">
            <v>1379481.817</v>
          </cell>
          <cell r="AH394">
            <v>-112700</v>
          </cell>
          <cell r="AI394">
            <v>0</v>
          </cell>
          <cell r="AJ394">
            <v>1266781.817</v>
          </cell>
          <cell r="AK394">
            <v>15818.249999999998</v>
          </cell>
          <cell r="AL394">
            <v>0</v>
          </cell>
          <cell r="AM394">
            <v>0</v>
          </cell>
          <cell r="AN394">
            <v>0</v>
          </cell>
          <cell r="AO394">
            <v>1282600.067</v>
          </cell>
        </row>
        <row r="395">
          <cell r="U395">
            <v>143805</v>
          </cell>
          <cell r="X395">
            <v>143805</v>
          </cell>
          <cell r="Y395">
            <v>-143805</v>
          </cell>
          <cell r="AD395">
            <v>0</v>
          </cell>
          <cell r="AG395">
            <v>-50331.75</v>
          </cell>
          <cell r="AH395">
            <v>0</v>
          </cell>
          <cell r="AI395">
            <v>0</v>
          </cell>
          <cell r="AJ395">
            <v>-50331.75</v>
          </cell>
          <cell r="AK395">
            <v>50331.75</v>
          </cell>
          <cell r="AL395">
            <v>0</v>
          </cell>
          <cell r="AM395">
            <v>0</v>
          </cell>
          <cell r="AN395">
            <v>0</v>
          </cell>
          <cell r="AO395">
            <v>0</v>
          </cell>
        </row>
        <row r="396">
          <cell r="U396">
            <v>-1361669</v>
          </cell>
          <cell r="X396">
            <v>-1361669</v>
          </cell>
          <cell r="Y396">
            <v>98500</v>
          </cell>
          <cell r="AD396">
            <v>-1263169</v>
          </cell>
          <cell r="AG396">
            <v>476584.15</v>
          </cell>
          <cell r="AH396">
            <v>0</v>
          </cell>
          <cell r="AI396">
            <v>0</v>
          </cell>
          <cell r="AJ396">
            <v>476584.15</v>
          </cell>
          <cell r="AK396">
            <v>-34475</v>
          </cell>
          <cell r="AL396">
            <v>0</v>
          </cell>
          <cell r="AM396">
            <v>0</v>
          </cell>
          <cell r="AN396">
            <v>0</v>
          </cell>
          <cell r="AO396">
            <v>442109.15</v>
          </cell>
          <cell r="AQ396">
            <v>0</v>
          </cell>
          <cell r="AR396">
            <v>442109.15</v>
          </cell>
        </row>
        <row r="397">
          <cell r="U397">
            <v>-28437</v>
          </cell>
          <cell r="X397">
            <v>-28437</v>
          </cell>
          <cell r="Y397">
            <v>0</v>
          </cell>
          <cell r="AD397">
            <v>-28437</v>
          </cell>
          <cell r="AG397">
            <v>9952.9500000000007</v>
          </cell>
          <cell r="AH397">
            <v>0</v>
          </cell>
          <cell r="AI397">
            <v>0</v>
          </cell>
          <cell r="AJ397">
            <v>9952.9500000000007</v>
          </cell>
          <cell r="AK397">
            <v>0</v>
          </cell>
          <cell r="AL397">
            <v>0</v>
          </cell>
          <cell r="AM397">
            <v>0</v>
          </cell>
          <cell r="AN397">
            <v>0</v>
          </cell>
          <cell r="AO397">
            <v>9952.9500000000007</v>
          </cell>
        </row>
        <row r="398">
          <cell r="U398">
            <v>-4448503</v>
          </cell>
          <cell r="X398">
            <v>-4448503</v>
          </cell>
          <cell r="Y398">
            <v>0</v>
          </cell>
          <cell r="AD398">
            <v>-4448503</v>
          </cell>
          <cell r="AG398">
            <v>1556976.05</v>
          </cell>
          <cell r="AH398">
            <v>0</v>
          </cell>
          <cell r="AI398">
            <v>0</v>
          </cell>
          <cell r="AJ398">
            <v>1556976.05</v>
          </cell>
          <cell r="AK398">
            <v>0</v>
          </cell>
          <cell r="AL398">
            <v>0</v>
          </cell>
          <cell r="AM398">
            <v>0</v>
          </cell>
          <cell r="AN398">
            <v>0</v>
          </cell>
          <cell r="AO398">
            <v>1556976.05</v>
          </cell>
        </row>
        <row r="399">
          <cell r="U399">
            <v>0</v>
          </cell>
          <cell r="X399">
            <v>0</v>
          </cell>
          <cell r="Y399">
            <v>-727253</v>
          </cell>
          <cell r="AD399">
            <v>-727253</v>
          </cell>
          <cell r="AG399">
            <v>0</v>
          </cell>
          <cell r="AH399">
            <v>0</v>
          </cell>
          <cell r="AI399">
            <v>0</v>
          </cell>
          <cell r="AJ399">
            <v>0</v>
          </cell>
          <cell r="AK399">
            <v>254538.55</v>
          </cell>
          <cell r="AL399">
            <v>0</v>
          </cell>
          <cell r="AM399">
            <v>0</v>
          </cell>
          <cell r="AN399">
            <v>0</v>
          </cell>
          <cell r="AO399">
            <v>254538.55</v>
          </cell>
        </row>
        <row r="400">
          <cell r="U400">
            <v>0</v>
          </cell>
          <cell r="Y400">
            <v>0</v>
          </cell>
          <cell r="AD400">
            <v>0</v>
          </cell>
          <cell r="AG400">
            <v>0</v>
          </cell>
          <cell r="AJ400">
            <v>0</v>
          </cell>
          <cell r="AK400">
            <v>0</v>
          </cell>
          <cell r="AN400">
            <v>0</v>
          </cell>
          <cell r="AO400">
            <v>0</v>
          </cell>
        </row>
        <row r="401">
          <cell r="U401">
            <v>0</v>
          </cell>
          <cell r="Y401">
            <v>0</v>
          </cell>
          <cell r="AD401">
            <v>0</v>
          </cell>
          <cell r="AG401">
            <v>0</v>
          </cell>
          <cell r="AJ401">
            <v>0</v>
          </cell>
          <cell r="AK401">
            <v>0</v>
          </cell>
          <cell r="AN401">
            <v>0</v>
          </cell>
          <cell r="AO401">
            <v>0</v>
          </cell>
        </row>
        <row r="402">
          <cell r="U402">
            <v>0</v>
          </cell>
          <cell r="Y402">
            <v>0</v>
          </cell>
          <cell r="AD402">
            <v>0</v>
          </cell>
          <cell r="AG402">
            <v>0</v>
          </cell>
          <cell r="AJ402">
            <v>0</v>
          </cell>
          <cell r="AK402">
            <v>0</v>
          </cell>
          <cell r="AN402">
            <v>0</v>
          </cell>
          <cell r="AO402">
            <v>0</v>
          </cell>
        </row>
        <row r="403">
          <cell r="U403">
            <v>0</v>
          </cell>
          <cell r="Y403">
            <v>0</v>
          </cell>
          <cell r="AD403">
            <v>0</v>
          </cell>
          <cell r="AG403">
            <v>0</v>
          </cell>
          <cell r="AJ403">
            <v>0</v>
          </cell>
          <cell r="AK403">
            <v>0</v>
          </cell>
          <cell r="AN403">
            <v>0</v>
          </cell>
          <cell r="AO403">
            <v>0</v>
          </cell>
        </row>
        <row r="404">
          <cell r="U404">
            <v>-11623875.620000001</v>
          </cell>
          <cell r="V404">
            <v>0</v>
          </cell>
          <cell r="W404">
            <v>0</v>
          </cell>
          <cell r="X404">
            <v>-11623875.620000001</v>
          </cell>
          <cell r="Y404">
            <v>-2726489</v>
          </cell>
          <cell r="Z404">
            <v>0</v>
          </cell>
          <cell r="AA404">
            <v>0</v>
          </cell>
          <cell r="AB404">
            <v>0</v>
          </cell>
          <cell r="AD404">
            <v>-14350364.620000001</v>
          </cell>
          <cell r="AE404">
            <v>0</v>
          </cell>
          <cell r="AF404">
            <v>0</v>
          </cell>
          <cell r="AG404">
            <v>4068356.4670000002</v>
          </cell>
          <cell r="AH404">
            <v>0</v>
          </cell>
          <cell r="AI404">
            <v>0</v>
          </cell>
          <cell r="AJ404">
            <v>4068356.4670000002</v>
          </cell>
          <cell r="AK404">
            <v>954271.14999999991</v>
          </cell>
          <cell r="AL404">
            <v>0</v>
          </cell>
          <cell r="AM404">
            <v>0</v>
          </cell>
          <cell r="AN404">
            <v>0</v>
          </cell>
          <cell r="AO404">
            <v>5022627.6170000006</v>
          </cell>
          <cell r="AQ404">
            <v>0</v>
          </cell>
          <cell r="AR404">
            <v>473428.9</v>
          </cell>
        </row>
        <row r="405">
          <cell r="AD405">
            <v>-242521.16207799999</v>
          </cell>
          <cell r="AG405">
            <v>-4068356.4670000002</v>
          </cell>
        </row>
        <row r="406">
          <cell r="AO406">
            <v>-5022627.6169999996</v>
          </cell>
        </row>
        <row r="411">
          <cell r="U411">
            <v>-11623875.620000001</v>
          </cell>
          <cell r="V411">
            <v>0</v>
          </cell>
          <cell r="W411">
            <v>0</v>
          </cell>
          <cell r="X411">
            <v>-11623875.620000001</v>
          </cell>
          <cell r="Y411">
            <v>-2726489</v>
          </cell>
          <cell r="Z411">
            <v>0</v>
          </cell>
          <cell r="AA411">
            <v>0</v>
          </cell>
          <cell r="AB411">
            <v>0</v>
          </cell>
          <cell r="AC411">
            <v>0</v>
          </cell>
          <cell r="AD411">
            <v>-14350364.620000001</v>
          </cell>
          <cell r="AE411">
            <v>0</v>
          </cell>
          <cell r="AF411">
            <v>0</v>
          </cell>
          <cell r="AG411">
            <v>4068356.4670000002</v>
          </cell>
          <cell r="AH411">
            <v>0</v>
          </cell>
          <cell r="AI411">
            <v>0</v>
          </cell>
          <cell r="AJ411">
            <v>4068356.4670000002</v>
          </cell>
          <cell r="AK411">
            <v>954271.14999999991</v>
          </cell>
          <cell r="AL411">
            <v>0</v>
          </cell>
          <cell r="AM411">
            <v>0</v>
          </cell>
          <cell r="AN411">
            <v>0</v>
          </cell>
          <cell r="AO411">
            <v>9.3132257461547852E-10</v>
          </cell>
          <cell r="AP411">
            <v>0</v>
          </cell>
          <cell r="AQ411">
            <v>0</v>
          </cell>
          <cell r="AR411">
            <v>473428.9</v>
          </cell>
        </row>
        <row r="427">
          <cell r="V427">
            <v>0</v>
          </cell>
          <cell r="W427">
            <v>0</v>
          </cell>
        </row>
        <row r="428">
          <cell r="AQ428">
            <v>0</v>
          </cell>
          <cell r="AR428">
            <v>0</v>
          </cell>
        </row>
        <row r="429">
          <cell r="X429">
            <v>0</v>
          </cell>
        </row>
        <row r="430">
          <cell r="X430">
            <v>0</v>
          </cell>
        </row>
        <row r="431">
          <cell r="U431">
            <v>-6076</v>
          </cell>
          <cell r="X431">
            <v>-6076</v>
          </cell>
          <cell r="Y431">
            <v>0</v>
          </cell>
          <cell r="AD431">
            <v>-6076</v>
          </cell>
          <cell r="AG431">
            <v>2126.6</v>
          </cell>
          <cell r="AH431">
            <v>0</v>
          </cell>
          <cell r="AI431">
            <v>0</v>
          </cell>
          <cell r="AJ431">
            <v>2126.6</v>
          </cell>
          <cell r="AK431">
            <v>0</v>
          </cell>
          <cell r="AL431">
            <v>0</v>
          </cell>
          <cell r="AM431">
            <v>0</v>
          </cell>
          <cell r="AN431">
            <v>0</v>
          </cell>
          <cell r="AO431">
            <v>2126.6</v>
          </cell>
          <cell r="AP431">
            <v>1</v>
          </cell>
          <cell r="AQ431">
            <v>2126.6</v>
          </cell>
          <cell r="AR431">
            <v>0</v>
          </cell>
        </row>
        <row r="432">
          <cell r="U432">
            <v>0</v>
          </cell>
          <cell r="X432">
            <v>0</v>
          </cell>
          <cell r="Y432">
            <v>0</v>
          </cell>
          <cell r="AD432">
            <v>0</v>
          </cell>
          <cell r="AG432">
            <v>0</v>
          </cell>
          <cell r="AH432">
            <v>0</v>
          </cell>
          <cell r="AI432">
            <v>0</v>
          </cell>
          <cell r="AJ432">
            <v>0</v>
          </cell>
          <cell r="AK432">
            <v>0</v>
          </cell>
          <cell r="AL432">
            <v>0</v>
          </cell>
          <cell r="AM432">
            <v>0</v>
          </cell>
          <cell r="AN432">
            <v>0</v>
          </cell>
          <cell r="AO432">
            <v>0</v>
          </cell>
          <cell r="AQ432">
            <v>0</v>
          </cell>
          <cell r="AR432">
            <v>0</v>
          </cell>
        </row>
        <row r="433">
          <cell r="U433">
            <v>-15000</v>
          </cell>
          <cell r="X433">
            <v>-15000</v>
          </cell>
          <cell r="Y433">
            <v>0</v>
          </cell>
          <cell r="AD433">
            <v>-15000</v>
          </cell>
          <cell r="AG433">
            <v>5250</v>
          </cell>
          <cell r="AH433">
            <v>0</v>
          </cell>
          <cell r="AI433">
            <v>0</v>
          </cell>
          <cell r="AJ433">
            <v>5250</v>
          </cell>
          <cell r="AK433">
            <v>0</v>
          </cell>
          <cell r="AL433">
            <v>0</v>
          </cell>
          <cell r="AM433">
            <v>0</v>
          </cell>
          <cell r="AN433">
            <v>0</v>
          </cell>
          <cell r="AO433">
            <v>5250</v>
          </cell>
          <cell r="AQ433">
            <v>0</v>
          </cell>
          <cell r="AR433">
            <v>5250</v>
          </cell>
        </row>
        <row r="434">
          <cell r="U434">
            <v>0</v>
          </cell>
          <cell r="X434">
            <v>0</v>
          </cell>
          <cell r="Y434">
            <v>0</v>
          </cell>
          <cell r="AD434">
            <v>0</v>
          </cell>
          <cell r="AG434">
            <v>0</v>
          </cell>
          <cell r="AH434">
            <v>0</v>
          </cell>
          <cell r="AI434">
            <v>0</v>
          </cell>
          <cell r="AJ434">
            <v>0</v>
          </cell>
          <cell r="AK434">
            <v>0</v>
          </cell>
          <cell r="AL434">
            <v>0</v>
          </cell>
          <cell r="AM434">
            <v>0</v>
          </cell>
          <cell r="AN434">
            <v>0</v>
          </cell>
          <cell r="AO434">
            <v>0</v>
          </cell>
        </row>
        <row r="435">
          <cell r="U435">
            <v>-2265313</v>
          </cell>
          <cell r="X435">
            <v>-2265313</v>
          </cell>
          <cell r="Y435">
            <v>676101</v>
          </cell>
          <cell r="AD435">
            <v>-1589212</v>
          </cell>
          <cell r="AG435">
            <v>792859.55</v>
          </cell>
          <cell r="AH435">
            <v>0</v>
          </cell>
          <cell r="AI435">
            <v>0</v>
          </cell>
          <cell r="AJ435">
            <v>792859.55</v>
          </cell>
          <cell r="AK435">
            <v>-236635.34999999998</v>
          </cell>
          <cell r="AL435">
            <v>0</v>
          </cell>
          <cell r="AM435">
            <v>0</v>
          </cell>
          <cell r="AN435">
            <v>0</v>
          </cell>
          <cell r="AO435">
            <v>556224.20000000007</v>
          </cell>
        </row>
        <row r="436">
          <cell r="U436">
            <v>0</v>
          </cell>
          <cell r="X436">
            <v>0</v>
          </cell>
          <cell r="Y436">
            <v>0</v>
          </cell>
          <cell r="AD436">
            <v>0</v>
          </cell>
          <cell r="AG436">
            <v>0</v>
          </cell>
          <cell r="AH436">
            <v>0</v>
          </cell>
          <cell r="AI436">
            <v>0</v>
          </cell>
          <cell r="AJ436">
            <v>0</v>
          </cell>
          <cell r="AK436">
            <v>0</v>
          </cell>
          <cell r="AL436">
            <v>0</v>
          </cell>
          <cell r="AM436">
            <v>0</v>
          </cell>
          <cell r="AN436">
            <v>0</v>
          </cell>
          <cell r="AO436">
            <v>0</v>
          </cell>
        </row>
        <row r="437">
          <cell r="U437">
            <v>0</v>
          </cell>
          <cell r="X437">
            <v>0</v>
          </cell>
          <cell r="Y437">
            <v>0</v>
          </cell>
          <cell r="AD437">
            <v>0</v>
          </cell>
          <cell r="AG437">
            <v>0</v>
          </cell>
          <cell r="AH437">
            <v>0</v>
          </cell>
          <cell r="AI437">
            <v>0</v>
          </cell>
          <cell r="AJ437">
            <v>0</v>
          </cell>
          <cell r="AK437">
            <v>0</v>
          </cell>
          <cell r="AL437">
            <v>0</v>
          </cell>
          <cell r="AM437">
            <v>0</v>
          </cell>
          <cell r="AN437">
            <v>0</v>
          </cell>
          <cell r="AO437">
            <v>0</v>
          </cell>
        </row>
        <row r="438">
          <cell r="U438">
            <v>0</v>
          </cell>
          <cell r="X438">
            <v>0</v>
          </cell>
          <cell r="Y438">
            <v>0</v>
          </cell>
          <cell r="AD438">
            <v>0</v>
          </cell>
          <cell r="AG438">
            <v>0</v>
          </cell>
          <cell r="AJ438">
            <v>0</v>
          </cell>
          <cell r="AK438">
            <v>0</v>
          </cell>
          <cell r="AL438">
            <v>0</v>
          </cell>
          <cell r="AM438">
            <v>0</v>
          </cell>
          <cell r="AN438">
            <v>0</v>
          </cell>
          <cell r="AO438">
            <v>0</v>
          </cell>
        </row>
        <row r="439">
          <cell r="U439">
            <v>0</v>
          </cell>
          <cell r="X439">
            <v>0</v>
          </cell>
          <cell r="Y439">
            <v>0</v>
          </cell>
          <cell r="AD439">
            <v>0</v>
          </cell>
          <cell r="AG439">
            <v>0</v>
          </cell>
          <cell r="AJ439">
            <v>0</v>
          </cell>
          <cell r="AK439">
            <v>0</v>
          </cell>
          <cell r="AL439">
            <v>0</v>
          </cell>
          <cell r="AM439">
            <v>0</v>
          </cell>
          <cell r="AN439">
            <v>0</v>
          </cell>
          <cell r="AO439">
            <v>0</v>
          </cell>
        </row>
        <row r="440">
          <cell r="U440">
            <v>0</v>
          </cell>
          <cell r="X440">
            <v>0</v>
          </cell>
          <cell r="Y440">
            <v>0</v>
          </cell>
          <cell r="AD440">
            <v>0</v>
          </cell>
          <cell r="AG440">
            <v>0</v>
          </cell>
          <cell r="AJ440">
            <v>0</v>
          </cell>
          <cell r="AK440">
            <v>0</v>
          </cell>
          <cell r="AL440">
            <v>0</v>
          </cell>
          <cell r="AM440">
            <v>0</v>
          </cell>
          <cell r="AN440">
            <v>0</v>
          </cell>
          <cell r="AO440">
            <v>0</v>
          </cell>
        </row>
        <row r="441">
          <cell r="U441">
            <v>0</v>
          </cell>
          <cell r="X441">
            <v>0</v>
          </cell>
          <cell r="Y441">
            <v>0</v>
          </cell>
          <cell r="AD441">
            <v>0</v>
          </cell>
          <cell r="AG441">
            <v>0</v>
          </cell>
          <cell r="AJ441">
            <v>0</v>
          </cell>
          <cell r="AK441">
            <v>0</v>
          </cell>
          <cell r="AL441">
            <v>0</v>
          </cell>
          <cell r="AM441">
            <v>0</v>
          </cell>
          <cell r="AN441">
            <v>0</v>
          </cell>
          <cell r="AO441">
            <v>0</v>
          </cell>
          <cell r="AQ441">
            <v>0</v>
          </cell>
          <cell r="AR441">
            <v>0</v>
          </cell>
        </row>
        <row r="442">
          <cell r="AL442">
            <v>0</v>
          </cell>
          <cell r="AM442">
            <v>0</v>
          </cell>
        </row>
        <row r="443">
          <cell r="U443">
            <v>-2286389</v>
          </cell>
          <cell r="V443">
            <v>0</v>
          </cell>
          <cell r="W443">
            <v>0</v>
          </cell>
          <cell r="X443">
            <v>-2286389</v>
          </cell>
          <cell r="Y443">
            <v>676101</v>
          </cell>
          <cell r="Z443">
            <v>0</v>
          </cell>
          <cell r="AA443">
            <v>0</v>
          </cell>
          <cell r="AB443">
            <v>0</v>
          </cell>
          <cell r="AD443">
            <v>-1610288</v>
          </cell>
          <cell r="AE443">
            <v>0</v>
          </cell>
          <cell r="AF443">
            <v>0</v>
          </cell>
          <cell r="AG443">
            <v>800236.15</v>
          </cell>
          <cell r="AH443">
            <v>0</v>
          </cell>
          <cell r="AI443">
            <v>0</v>
          </cell>
          <cell r="AJ443">
            <v>800236.15</v>
          </cell>
          <cell r="AK443">
            <v>-236635.34999999998</v>
          </cell>
          <cell r="AL443">
            <v>0</v>
          </cell>
          <cell r="AM443">
            <v>0</v>
          </cell>
          <cell r="AN443">
            <v>0</v>
          </cell>
          <cell r="AO443">
            <v>563600.80000000005</v>
          </cell>
          <cell r="AQ443">
            <v>2126.6</v>
          </cell>
          <cell r="AR443">
            <v>5250</v>
          </cell>
        </row>
        <row r="444">
          <cell r="AD444">
            <v>-27213.867199999997</v>
          </cell>
          <cell r="AG444">
            <v>-800236.14999999991</v>
          </cell>
        </row>
        <row r="445">
          <cell r="AO445">
            <v>-563600.79999999993</v>
          </cell>
        </row>
        <row r="450">
          <cell r="U450">
            <v>-2286389</v>
          </cell>
          <cell r="V450">
            <v>0</v>
          </cell>
          <cell r="W450">
            <v>0</v>
          </cell>
          <cell r="X450">
            <v>-2286389</v>
          </cell>
          <cell r="Y450">
            <v>676101</v>
          </cell>
          <cell r="Z450">
            <v>0</v>
          </cell>
          <cell r="AA450">
            <v>0</v>
          </cell>
          <cell r="AB450">
            <v>0</v>
          </cell>
          <cell r="AC450">
            <v>0</v>
          </cell>
          <cell r="AD450">
            <v>-1610288</v>
          </cell>
          <cell r="AE450">
            <v>0</v>
          </cell>
          <cell r="AF450">
            <v>0</v>
          </cell>
          <cell r="AG450">
            <v>800236.15</v>
          </cell>
          <cell r="AH450">
            <v>0</v>
          </cell>
          <cell r="AI450">
            <v>0</v>
          </cell>
          <cell r="AJ450">
            <v>800236.15</v>
          </cell>
          <cell r="AK450">
            <v>-236635.34999999998</v>
          </cell>
          <cell r="AL450">
            <v>0</v>
          </cell>
          <cell r="AM450">
            <v>0</v>
          </cell>
          <cell r="AN450">
            <v>0</v>
          </cell>
          <cell r="AO450">
            <v>1.1641532182693481E-10</v>
          </cell>
          <cell r="AP450">
            <v>0</v>
          </cell>
          <cell r="AQ450">
            <v>2126.6</v>
          </cell>
          <cell r="AR450">
            <v>5250</v>
          </cell>
        </row>
        <row r="456">
          <cell r="AL456">
            <v>0</v>
          </cell>
          <cell r="AM456">
            <v>0</v>
          </cell>
        </row>
        <row r="463">
          <cell r="V463">
            <v>0</v>
          </cell>
          <cell r="W463">
            <v>0</v>
          </cell>
        </row>
        <row r="465">
          <cell r="X465">
            <v>0</v>
          </cell>
        </row>
        <row r="466">
          <cell r="X466">
            <v>0</v>
          </cell>
        </row>
        <row r="467">
          <cell r="U467">
            <v>-778419</v>
          </cell>
          <cell r="X467">
            <v>-778419</v>
          </cell>
          <cell r="Y467">
            <v>0</v>
          </cell>
          <cell r="AD467">
            <v>-778419</v>
          </cell>
          <cell r="AE467" t="e">
            <v>#REF!</v>
          </cell>
          <cell r="AF467" t="e">
            <v>#REF!</v>
          </cell>
          <cell r="AG467">
            <v>272446.65000000002</v>
          </cell>
          <cell r="AH467">
            <v>0</v>
          </cell>
          <cell r="AI467">
            <v>0</v>
          </cell>
          <cell r="AJ467">
            <v>272446.65000000002</v>
          </cell>
          <cell r="AK467">
            <v>0</v>
          </cell>
          <cell r="AL467">
            <v>0</v>
          </cell>
          <cell r="AM467">
            <v>0</v>
          </cell>
          <cell r="AN467">
            <v>0</v>
          </cell>
          <cell r="AO467">
            <v>272446.65000000002</v>
          </cell>
        </row>
        <row r="468">
          <cell r="U468">
            <v>0</v>
          </cell>
          <cell r="X468">
            <v>0</v>
          </cell>
          <cell r="Y468">
            <v>0</v>
          </cell>
          <cell r="AD468">
            <v>0</v>
          </cell>
          <cell r="AE468" t="e">
            <v>#REF!</v>
          </cell>
          <cell r="AF468" t="e">
            <v>#REF!</v>
          </cell>
          <cell r="AG468">
            <v>0</v>
          </cell>
          <cell r="AH468">
            <v>0</v>
          </cell>
          <cell r="AI468">
            <v>0</v>
          </cell>
          <cell r="AJ468">
            <v>0</v>
          </cell>
          <cell r="AK468">
            <v>0</v>
          </cell>
          <cell r="AL468">
            <v>0</v>
          </cell>
          <cell r="AM468">
            <v>0</v>
          </cell>
          <cell r="AN468">
            <v>0</v>
          </cell>
          <cell r="AO468">
            <v>0</v>
          </cell>
          <cell r="AQ468">
            <v>0</v>
          </cell>
          <cell r="AR468">
            <v>0</v>
          </cell>
        </row>
        <row r="469">
          <cell r="U469">
            <v>-2306</v>
          </cell>
          <cell r="X469">
            <v>-2306</v>
          </cell>
          <cell r="Y469">
            <v>56442</v>
          </cell>
          <cell r="AD469">
            <v>54136</v>
          </cell>
          <cell r="AE469" t="e">
            <v>#REF!</v>
          </cell>
          <cell r="AF469" t="e">
            <v>#REF!</v>
          </cell>
          <cell r="AG469">
            <v>807.1</v>
          </cell>
          <cell r="AH469">
            <v>0</v>
          </cell>
          <cell r="AI469">
            <v>0</v>
          </cell>
          <cell r="AJ469">
            <v>807.1</v>
          </cell>
          <cell r="AK469">
            <v>-19754.699999999997</v>
          </cell>
          <cell r="AL469">
            <v>0</v>
          </cell>
          <cell r="AM469">
            <v>0</v>
          </cell>
          <cell r="AN469">
            <v>0</v>
          </cell>
          <cell r="AO469">
            <v>-18947.599999999999</v>
          </cell>
          <cell r="AQ469">
            <v>0</v>
          </cell>
          <cell r="AR469">
            <v>-18947.599999999999</v>
          </cell>
        </row>
        <row r="470">
          <cell r="U470">
            <v>0</v>
          </cell>
          <cell r="X470">
            <v>0</v>
          </cell>
          <cell r="Y470">
            <v>0</v>
          </cell>
          <cell r="AD470">
            <v>0</v>
          </cell>
          <cell r="AE470" t="e">
            <v>#REF!</v>
          </cell>
          <cell r="AF470" t="e">
            <v>#REF!</v>
          </cell>
          <cell r="AG470">
            <v>0</v>
          </cell>
          <cell r="AH470">
            <v>0</v>
          </cell>
          <cell r="AI470">
            <v>0</v>
          </cell>
          <cell r="AJ470">
            <v>0</v>
          </cell>
          <cell r="AK470">
            <v>0</v>
          </cell>
          <cell r="AL470">
            <v>0</v>
          </cell>
          <cell r="AM470">
            <v>0</v>
          </cell>
          <cell r="AN470">
            <v>0</v>
          </cell>
          <cell r="AO470">
            <v>0</v>
          </cell>
          <cell r="AQ470">
            <v>0</v>
          </cell>
          <cell r="AR470">
            <v>0</v>
          </cell>
        </row>
        <row r="471">
          <cell r="U471">
            <v>0</v>
          </cell>
          <cell r="X471">
            <v>0</v>
          </cell>
          <cell r="Y471">
            <v>0</v>
          </cell>
          <cell r="AD471">
            <v>0</v>
          </cell>
          <cell r="AE471" t="e">
            <v>#REF!</v>
          </cell>
          <cell r="AF471" t="e">
            <v>#REF!</v>
          </cell>
          <cell r="AG471">
            <v>0</v>
          </cell>
          <cell r="AH471">
            <v>0</v>
          </cell>
          <cell r="AI471">
            <v>0</v>
          </cell>
          <cell r="AJ471">
            <v>0</v>
          </cell>
          <cell r="AK471">
            <v>0</v>
          </cell>
          <cell r="AL471">
            <v>0</v>
          </cell>
          <cell r="AM471">
            <v>0</v>
          </cell>
          <cell r="AN471">
            <v>0</v>
          </cell>
          <cell r="AO471">
            <v>0</v>
          </cell>
          <cell r="AQ471">
            <v>0</v>
          </cell>
          <cell r="AR471">
            <v>0</v>
          </cell>
        </row>
        <row r="472">
          <cell r="U472">
            <v>0</v>
          </cell>
          <cell r="X472">
            <v>0</v>
          </cell>
          <cell r="Y472">
            <v>0</v>
          </cell>
          <cell r="AD472">
            <v>0</v>
          </cell>
          <cell r="AE472" t="e">
            <v>#REF!</v>
          </cell>
          <cell r="AF472" t="e">
            <v>#REF!</v>
          </cell>
          <cell r="AG472">
            <v>0</v>
          </cell>
          <cell r="AH472">
            <v>0</v>
          </cell>
          <cell r="AI472">
            <v>0</v>
          </cell>
          <cell r="AJ472">
            <v>0</v>
          </cell>
          <cell r="AK472">
            <v>0</v>
          </cell>
          <cell r="AL472">
            <v>0</v>
          </cell>
          <cell r="AM472">
            <v>0</v>
          </cell>
          <cell r="AN472">
            <v>0</v>
          </cell>
          <cell r="AO472">
            <v>0</v>
          </cell>
          <cell r="AQ472">
            <v>0</v>
          </cell>
          <cell r="AR472">
            <v>0</v>
          </cell>
        </row>
        <row r="473">
          <cell r="U473">
            <v>0</v>
          </cell>
          <cell r="X473">
            <v>0</v>
          </cell>
          <cell r="Y473">
            <v>0</v>
          </cell>
          <cell r="AD473">
            <v>0</v>
          </cell>
          <cell r="AE473" t="e">
            <v>#REF!</v>
          </cell>
          <cell r="AF473" t="e">
            <v>#REF!</v>
          </cell>
          <cell r="AG473">
            <v>0</v>
          </cell>
          <cell r="AH473">
            <v>0</v>
          </cell>
          <cell r="AI473">
            <v>0</v>
          </cell>
          <cell r="AJ473">
            <v>0</v>
          </cell>
          <cell r="AK473">
            <v>0</v>
          </cell>
          <cell r="AL473">
            <v>0</v>
          </cell>
          <cell r="AM473">
            <v>0</v>
          </cell>
          <cell r="AN473">
            <v>0</v>
          </cell>
          <cell r="AO473">
            <v>0</v>
          </cell>
          <cell r="AQ473">
            <v>0</v>
          </cell>
          <cell r="AR473">
            <v>0</v>
          </cell>
        </row>
        <row r="474">
          <cell r="U474">
            <v>0</v>
          </cell>
          <cell r="X474">
            <v>0</v>
          </cell>
          <cell r="Y474">
            <v>0</v>
          </cell>
          <cell r="AD474">
            <v>0</v>
          </cell>
          <cell r="AE474" t="e">
            <v>#REF!</v>
          </cell>
          <cell r="AF474" t="e">
            <v>#REF!</v>
          </cell>
          <cell r="AG474">
            <v>0</v>
          </cell>
          <cell r="AH474">
            <v>0</v>
          </cell>
          <cell r="AI474">
            <v>0</v>
          </cell>
          <cell r="AJ474">
            <v>0</v>
          </cell>
          <cell r="AK474">
            <v>0</v>
          </cell>
          <cell r="AL474">
            <v>0</v>
          </cell>
          <cell r="AM474">
            <v>0</v>
          </cell>
          <cell r="AN474">
            <v>0</v>
          </cell>
          <cell r="AO474">
            <v>0</v>
          </cell>
          <cell r="AQ474">
            <v>0</v>
          </cell>
          <cell r="AR474">
            <v>0</v>
          </cell>
        </row>
        <row r="475">
          <cell r="U475">
            <v>0</v>
          </cell>
          <cell r="X475">
            <v>0</v>
          </cell>
          <cell r="Y475">
            <v>0</v>
          </cell>
          <cell r="AD475">
            <v>0</v>
          </cell>
          <cell r="AE475" t="e">
            <v>#REF!</v>
          </cell>
          <cell r="AF475" t="e">
            <v>#REF!</v>
          </cell>
          <cell r="AG475">
            <v>0</v>
          </cell>
          <cell r="AH475">
            <v>0</v>
          </cell>
          <cell r="AI475">
            <v>0</v>
          </cell>
          <cell r="AJ475">
            <v>0</v>
          </cell>
          <cell r="AK475">
            <v>0</v>
          </cell>
          <cell r="AL475">
            <v>0</v>
          </cell>
          <cell r="AM475">
            <v>0</v>
          </cell>
          <cell r="AN475">
            <v>0</v>
          </cell>
          <cell r="AO475">
            <v>0</v>
          </cell>
        </row>
        <row r="476">
          <cell r="U476">
            <v>0</v>
          </cell>
          <cell r="X476">
            <v>0</v>
          </cell>
          <cell r="Y476">
            <v>0</v>
          </cell>
          <cell r="AD476">
            <v>0</v>
          </cell>
          <cell r="AE476" t="e">
            <v>#REF!</v>
          </cell>
          <cell r="AF476" t="e">
            <v>#REF!</v>
          </cell>
          <cell r="AG476">
            <v>0</v>
          </cell>
          <cell r="AH476">
            <v>0</v>
          </cell>
          <cell r="AI476">
            <v>0</v>
          </cell>
          <cell r="AJ476">
            <v>0</v>
          </cell>
          <cell r="AK476">
            <v>0</v>
          </cell>
          <cell r="AL476">
            <v>0</v>
          </cell>
          <cell r="AM476">
            <v>0</v>
          </cell>
          <cell r="AN476">
            <v>0</v>
          </cell>
          <cell r="AO476">
            <v>0</v>
          </cell>
        </row>
        <row r="477">
          <cell r="U477">
            <v>0</v>
          </cell>
          <cell r="X477">
            <v>0</v>
          </cell>
          <cell r="Y477">
            <v>0</v>
          </cell>
          <cell r="AD477">
            <v>0</v>
          </cell>
          <cell r="AE477" t="e">
            <v>#REF!</v>
          </cell>
          <cell r="AF477" t="e">
            <v>#REF!</v>
          </cell>
          <cell r="AG477">
            <v>0</v>
          </cell>
          <cell r="AJ477">
            <v>0</v>
          </cell>
          <cell r="AK477">
            <v>0</v>
          </cell>
          <cell r="AL477">
            <v>0</v>
          </cell>
          <cell r="AM477">
            <v>0</v>
          </cell>
          <cell r="AN477">
            <v>0</v>
          </cell>
          <cell r="AO477">
            <v>0</v>
          </cell>
        </row>
        <row r="479">
          <cell r="U479">
            <v>-780725</v>
          </cell>
          <cell r="V479">
            <v>0</v>
          </cell>
          <cell r="W479">
            <v>0</v>
          </cell>
          <cell r="X479">
            <v>-780725</v>
          </cell>
          <cell r="Y479">
            <v>56442</v>
          </cell>
          <cell r="Z479">
            <v>0</v>
          </cell>
          <cell r="AA479">
            <v>0</v>
          </cell>
          <cell r="AB479">
            <v>0</v>
          </cell>
          <cell r="AD479">
            <v>-724283</v>
          </cell>
          <cell r="AE479" t="e">
            <v>#REF!</v>
          </cell>
          <cell r="AF479" t="e">
            <v>#REF!</v>
          </cell>
          <cell r="AG479">
            <v>273253.75</v>
          </cell>
          <cell r="AH479">
            <v>0</v>
          </cell>
          <cell r="AI479">
            <v>0</v>
          </cell>
          <cell r="AJ479">
            <v>273253.75</v>
          </cell>
          <cell r="AK479">
            <v>-19754.699999999997</v>
          </cell>
          <cell r="AL479">
            <v>0</v>
          </cell>
          <cell r="AM479">
            <v>0</v>
          </cell>
          <cell r="AN479">
            <v>0</v>
          </cell>
          <cell r="AO479">
            <v>253499.05000000002</v>
          </cell>
          <cell r="AQ479">
            <v>0</v>
          </cell>
          <cell r="AR479">
            <v>-18947.599999999999</v>
          </cell>
        </row>
        <row r="480">
          <cell r="AD480">
            <v>-12240.382699999998</v>
          </cell>
        </row>
        <row r="481">
          <cell r="AQ481">
            <v>0</v>
          </cell>
          <cell r="AR481">
            <v>0</v>
          </cell>
        </row>
        <row r="482">
          <cell r="AQ482">
            <v>0</v>
          </cell>
          <cell r="AR482">
            <v>0</v>
          </cell>
        </row>
        <row r="483">
          <cell r="AO483">
            <v>0</v>
          </cell>
          <cell r="AQ483">
            <v>0</v>
          </cell>
          <cell r="AR483">
            <v>0</v>
          </cell>
        </row>
        <row r="485">
          <cell r="AN485">
            <v>0</v>
          </cell>
          <cell r="AO485">
            <v>0</v>
          </cell>
          <cell r="AR485">
            <v>0</v>
          </cell>
        </row>
        <row r="488">
          <cell r="U488">
            <v>-780725</v>
          </cell>
          <cell r="X488">
            <v>-780725</v>
          </cell>
          <cell r="Y488">
            <v>56442</v>
          </cell>
          <cell r="Z488">
            <v>0</v>
          </cell>
          <cell r="AA488">
            <v>0</v>
          </cell>
          <cell r="AB488">
            <v>0</v>
          </cell>
          <cell r="AC488">
            <v>0</v>
          </cell>
          <cell r="AD488">
            <v>-724283</v>
          </cell>
          <cell r="AG488">
            <v>273253.75</v>
          </cell>
          <cell r="AJ488">
            <v>273253.75</v>
          </cell>
          <cell r="AK488">
            <v>-19754.699999999997</v>
          </cell>
          <cell r="AL488">
            <v>0</v>
          </cell>
          <cell r="AM488">
            <v>0</v>
          </cell>
          <cell r="AN488">
            <v>0</v>
          </cell>
          <cell r="AO488">
            <v>253499.05000000002</v>
          </cell>
          <cell r="AQ488">
            <v>0</v>
          </cell>
          <cell r="AR488">
            <v>-18947.599999999999</v>
          </cell>
        </row>
        <row r="489">
          <cell r="U489">
            <v>-780725</v>
          </cell>
          <cell r="V489">
            <v>0</v>
          </cell>
          <cell r="W489">
            <v>0</v>
          </cell>
          <cell r="X489">
            <v>-780725</v>
          </cell>
          <cell r="Y489">
            <v>56442</v>
          </cell>
          <cell r="Z489">
            <v>0</v>
          </cell>
          <cell r="AA489">
            <v>0</v>
          </cell>
          <cell r="AB489">
            <v>0</v>
          </cell>
          <cell r="AC489">
            <v>0</v>
          </cell>
          <cell r="AD489">
            <v>-724283</v>
          </cell>
          <cell r="AE489" t="e">
            <v>#REF!</v>
          </cell>
          <cell r="AF489" t="e">
            <v>#REF!</v>
          </cell>
          <cell r="AG489">
            <v>273253.75</v>
          </cell>
          <cell r="AH489">
            <v>0</v>
          </cell>
          <cell r="AI489">
            <v>0</v>
          </cell>
          <cell r="AJ489">
            <v>273253.75</v>
          </cell>
          <cell r="AK489">
            <v>-19754.699999999997</v>
          </cell>
          <cell r="AL489">
            <v>0</v>
          </cell>
          <cell r="AM489">
            <v>0</v>
          </cell>
          <cell r="AN489">
            <v>0</v>
          </cell>
          <cell r="AO489">
            <v>253499.05000000002</v>
          </cell>
          <cell r="AP489">
            <v>0</v>
          </cell>
          <cell r="AQ489">
            <v>0</v>
          </cell>
          <cell r="AR489">
            <v>-18947.599999999999</v>
          </cell>
        </row>
        <row r="490">
          <cell r="AO490">
            <v>-253499.05</v>
          </cell>
        </row>
        <row r="501">
          <cell r="V501">
            <v>0</v>
          </cell>
          <cell r="W501">
            <v>0</v>
          </cell>
        </row>
        <row r="502">
          <cell r="AQ502">
            <v>0</v>
          </cell>
          <cell r="AR502">
            <v>0</v>
          </cell>
        </row>
        <row r="503">
          <cell r="X503">
            <v>0</v>
          </cell>
        </row>
        <row r="504">
          <cell r="X504">
            <v>0</v>
          </cell>
        </row>
        <row r="505">
          <cell r="U505">
            <v>-5000</v>
          </cell>
          <cell r="X505">
            <v>-5000</v>
          </cell>
          <cell r="Y505">
            <v>0</v>
          </cell>
          <cell r="AD505">
            <v>-5000</v>
          </cell>
          <cell r="AF505">
            <v>1750</v>
          </cell>
          <cell r="AG505">
            <v>1750</v>
          </cell>
          <cell r="AJ505">
            <v>1750</v>
          </cell>
          <cell r="AK505">
            <v>0</v>
          </cell>
          <cell r="AL505">
            <v>0</v>
          </cell>
          <cell r="AM505">
            <v>0</v>
          </cell>
          <cell r="AN505">
            <v>0</v>
          </cell>
          <cell r="AO505">
            <v>1750</v>
          </cell>
        </row>
        <row r="506">
          <cell r="U506">
            <v>0</v>
          </cell>
          <cell r="X506">
            <v>0</v>
          </cell>
          <cell r="Y506">
            <v>0</v>
          </cell>
          <cell r="AD506">
            <v>0</v>
          </cell>
          <cell r="AF506">
            <v>0</v>
          </cell>
          <cell r="AG506">
            <v>0</v>
          </cell>
          <cell r="AJ506">
            <v>0</v>
          </cell>
          <cell r="AK506">
            <v>0</v>
          </cell>
          <cell r="AL506">
            <v>0</v>
          </cell>
          <cell r="AM506">
            <v>0</v>
          </cell>
          <cell r="AN506">
            <v>0</v>
          </cell>
          <cell r="AO506">
            <v>0</v>
          </cell>
        </row>
        <row r="507">
          <cell r="U507">
            <v>-1236</v>
          </cell>
          <cell r="X507">
            <v>-1236</v>
          </cell>
          <cell r="Y507">
            <v>-6180</v>
          </cell>
          <cell r="AD507">
            <v>-7416</v>
          </cell>
          <cell r="AF507">
            <v>432.6</v>
          </cell>
          <cell r="AG507">
            <v>432.6</v>
          </cell>
          <cell r="AJ507">
            <v>432.6</v>
          </cell>
          <cell r="AK507">
            <v>2163</v>
          </cell>
          <cell r="AL507">
            <v>0</v>
          </cell>
          <cell r="AM507">
            <v>0</v>
          </cell>
          <cell r="AN507">
            <v>0</v>
          </cell>
          <cell r="AO507">
            <v>2595.6</v>
          </cell>
          <cell r="AP507">
            <v>1</v>
          </cell>
          <cell r="AQ507">
            <v>2595.6</v>
          </cell>
          <cell r="AR507">
            <v>0</v>
          </cell>
        </row>
        <row r="508">
          <cell r="U508">
            <v>0</v>
          </cell>
          <cell r="X508">
            <v>0</v>
          </cell>
          <cell r="Y508">
            <v>0</v>
          </cell>
          <cell r="AD508">
            <v>0</v>
          </cell>
          <cell r="AF508">
            <v>0</v>
          </cell>
          <cell r="AG508">
            <v>0</v>
          </cell>
          <cell r="AJ508">
            <v>0</v>
          </cell>
          <cell r="AK508">
            <v>0</v>
          </cell>
          <cell r="AL508">
            <v>0</v>
          </cell>
          <cell r="AM508">
            <v>0</v>
          </cell>
          <cell r="AN508">
            <v>0</v>
          </cell>
          <cell r="AO508">
            <v>0</v>
          </cell>
        </row>
        <row r="509">
          <cell r="U509">
            <v>0</v>
          </cell>
          <cell r="X509">
            <v>0</v>
          </cell>
          <cell r="Y509">
            <v>0</v>
          </cell>
          <cell r="AD509">
            <v>0</v>
          </cell>
          <cell r="AF509">
            <v>0</v>
          </cell>
          <cell r="AG509">
            <v>0</v>
          </cell>
          <cell r="AJ509">
            <v>0</v>
          </cell>
          <cell r="AK509">
            <v>0</v>
          </cell>
          <cell r="AL509">
            <v>0</v>
          </cell>
          <cell r="AM509">
            <v>0</v>
          </cell>
          <cell r="AN509">
            <v>0</v>
          </cell>
          <cell r="AO509">
            <v>0</v>
          </cell>
        </row>
        <row r="510">
          <cell r="U510">
            <v>0</v>
          </cell>
          <cell r="X510">
            <v>0</v>
          </cell>
          <cell r="Y510">
            <v>0</v>
          </cell>
          <cell r="AD510">
            <v>0</v>
          </cell>
          <cell r="AF510">
            <v>0</v>
          </cell>
          <cell r="AG510">
            <v>0</v>
          </cell>
          <cell r="AK510">
            <v>0</v>
          </cell>
          <cell r="AL510">
            <v>0</v>
          </cell>
          <cell r="AM510">
            <v>0</v>
          </cell>
          <cell r="AN510">
            <v>0</v>
          </cell>
          <cell r="AO510">
            <v>0</v>
          </cell>
        </row>
        <row r="511">
          <cell r="U511">
            <v>0</v>
          </cell>
          <cell r="X511">
            <v>0</v>
          </cell>
          <cell r="Y511">
            <v>0</v>
          </cell>
          <cell r="AD511">
            <v>0</v>
          </cell>
          <cell r="AF511">
            <v>0</v>
          </cell>
          <cell r="AG511">
            <v>0</v>
          </cell>
          <cell r="AK511">
            <v>0</v>
          </cell>
          <cell r="AL511">
            <v>0</v>
          </cell>
          <cell r="AM511">
            <v>0</v>
          </cell>
          <cell r="AN511">
            <v>0</v>
          </cell>
          <cell r="AO511">
            <v>0</v>
          </cell>
        </row>
        <row r="512">
          <cell r="AL512">
            <v>0</v>
          </cell>
          <cell r="AM512">
            <v>0</v>
          </cell>
        </row>
        <row r="513">
          <cell r="U513">
            <v>-6236</v>
          </cell>
          <cell r="V513">
            <v>0</v>
          </cell>
          <cell r="W513">
            <v>0</v>
          </cell>
          <cell r="X513">
            <v>-6236</v>
          </cell>
          <cell r="Y513">
            <v>-6180</v>
          </cell>
          <cell r="Z513">
            <v>0</v>
          </cell>
          <cell r="AA513">
            <v>0</v>
          </cell>
          <cell r="AB513">
            <v>0</v>
          </cell>
          <cell r="AD513">
            <v>-12416</v>
          </cell>
          <cell r="AE513">
            <v>0</v>
          </cell>
          <cell r="AF513">
            <v>2182.6</v>
          </cell>
          <cell r="AG513">
            <v>2182.6</v>
          </cell>
          <cell r="AH513">
            <v>0</v>
          </cell>
          <cell r="AI513">
            <v>0</v>
          </cell>
          <cell r="AJ513">
            <v>2182.6</v>
          </cell>
          <cell r="AK513">
            <v>2163</v>
          </cell>
          <cell r="AL513">
            <v>0</v>
          </cell>
          <cell r="AM513">
            <v>0</v>
          </cell>
          <cell r="AN513">
            <v>0</v>
          </cell>
          <cell r="AO513">
            <v>4345.6000000000004</v>
          </cell>
          <cell r="AQ513">
            <v>2595.6</v>
          </cell>
          <cell r="AR513">
            <v>0</v>
          </cell>
        </row>
        <row r="514">
          <cell r="AG514">
            <v>-2182.6</v>
          </cell>
        </row>
        <row r="515">
          <cell r="AO515">
            <v>-4345.5999999999995</v>
          </cell>
        </row>
        <row r="520">
          <cell r="U520">
            <v>-6236</v>
          </cell>
          <cell r="V520">
            <v>0</v>
          </cell>
          <cell r="W520">
            <v>0</v>
          </cell>
          <cell r="X520">
            <v>-6236</v>
          </cell>
          <cell r="Y520">
            <v>-6180</v>
          </cell>
          <cell r="Z520">
            <v>0</v>
          </cell>
          <cell r="AA520">
            <v>0</v>
          </cell>
          <cell r="AB520">
            <v>0</v>
          </cell>
          <cell r="AC520">
            <v>0</v>
          </cell>
          <cell r="AD520">
            <v>-12416</v>
          </cell>
          <cell r="AE520">
            <v>0</v>
          </cell>
          <cell r="AF520">
            <v>2182.6</v>
          </cell>
          <cell r="AG520">
            <v>2182.6</v>
          </cell>
          <cell r="AH520">
            <v>0</v>
          </cell>
          <cell r="AI520">
            <v>0</v>
          </cell>
          <cell r="AJ520">
            <v>2182.6</v>
          </cell>
          <cell r="AK520">
            <v>2163</v>
          </cell>
          <cell r="AL520">
            <v>0</v>
          </cell>
          <cell r="AM520">
            <v>0</v>
          </cell>
          <cell r="AN520">
            <v>0</v>
          </cell>
          <cell r="AO520">
            <v>9.0949470177292824E-13</v>
          </cell>
          <cell r="AP520">
            <v>0</v>
          </cell>
          <cell r="AQ520">
            <v>2595.6</v>
          </cell>
          <cell r="AR520">
            <v>0</v>
          </cell>
        </row>
        <row r="521">
          <cell r="AD521">
            <v>-209.83039999999997</v>
          </cell>
        </row>
        <row r="535">
          <cell r="V535">
            <v>0</v>
          </cell>
          <cell r="W535">
            <v>0</v>
          </cell>
        </row>
        <row r="536">
          <cell r="AQ536">
            <v>0</v>
          </cell>
          <cell r="AR536">
            <v>0</v>
          </cell>
        </row>
        <row r="537">
          <cell r="X537">
            <v>0</v>
          </cell>
        </row>
        <row r="538">
          <cell r="X538">
            <v>0</v>
          </cell>
        </row>
        <row r="539">
          <cell r="U539">
            <v>0</v>
          </cell>
          <cell r="X539">
            <v>0</v>
          </cell>
          <cell r="Y539">
            <v>0</v>
          </cell>
          <cell r="AD539">
            <v>0</v>
          </cell>
          <cell r="AF539">
            <v>0</v>
          </cell>
          <cell r="AG539">
            <v>0</v>
          </cell>
          <cell r="AK539">
            <v>0</v>
          </cell>
          <cell r="AL539">
            <v>0</v>
          </cell>
          <cell r="AM539">
            <v>0</v>
          </cell>
          <cell r="AN539">
            <v>0</v>
          </cell>
          <cell r="AO539">
            <v>0</v>
          </cell>
          <cell r="AP539">
            <v>1</v>
          </cell>
          <cell r="AQ539">
            <v>0</v>
          </cell>
          <cell r="AR539">
            <v>0</v>
          </cell>
        </row>
        <row r="540">
          <cell r="U540">
            <v>-1079523</v>
          </cell>
          <cell r="X540">
            <v>-1079523</v>
          </cell>
          <cell r="Y540">
            <v>85598</v>
          </cell>
          <cell r="AD540">
            <v>-993925</v>
          </cell>
          <cell r="AF540">
            <v>377833.05</v>
          </cell>
          <cell r="AG540">
            <v>377833.05</v>
          </cell>
          <cell r="AJ540">
            <v>377833.05</v>
          </cell>
          <cell r="AK540">
            <v>-29959.3</v>
          </cell>
          <cell r="AL540">
            <v>0</v>
          </cell>
          <cell r="AM540">
            <v>0</v>
          </cell>
          <cell r="AN540">
            <v>0</v>
          </cell>
          <cell r="AO540">
            <v>347873.75</v>
          </cell>
        </row>
        <row r="541">
          <cell r="U541">
            <v>0</v>
          </cell>
          <cell r="X541">
            <v>0</v>
          </cell>
          <cell r="Y541">
            <v>0</v>
          </cell>
          <cell r="AD541">
            <v>0</v>
          </cell>
          <cell r="AF541">
            <v>0</v>
          </cell>
          <cell r="AG541">
            <v>0</v>
          </cell>
          <cell r="AJ541">
            <v>0</v>
          </cell>
          <cell r="AK541">
            <v>0</v>
          </cell>
          <cell r="AL541">
            <v>0</v>
          </cell>
          <cell r="AM541">
            <v>0</v>
          </cell>
          <cell r="AN541">
            <v>0</v>
          </cell>
          <cell r="AO541">
            <v>0</v>
          </cell>
        </row>
        <row r="542">
          <cell r="U542">
            <v>0</v>
          </cell>
          <cell r="X542">
            <v>0</v>
          </cell>
          <cell r="Y542">
            <v>0</v>
          </cell>
          <cell r="AD542">
            <v>0</v>
          </cell>
          <cell r="AF542">
            <v>0</v>
          </cell>
          <cell r="AG542">
            <v>0</v>
          </cell>
          <cell r="AJ542">
            <v>0</v>
          </cell>
          <cell r="AK542">
            <v>0</v>
          </cell>
          <cell r="AL542">
            <v>0</v>
          </cell>
          <cell r="AM542">
            <v>0</v>
          </cell>
          <cell r="AN542">
            <v>0</v>
          </cell>
          <cell r="AO542">
            <v>0</v>
          </cell>
        </row>
        <row r="543">
          <cell r="U543">
            <v>0</v>
          </cell>
          <cell r="X543">
            <v>0</v>
          </cell>
          <cell r="Y543">
            <v>0</v>
          </cell>
          <cell r="AD543">
            <v>0</v>
          </cell>
          <cell r="AF543">
            <v>0</v>
          </cell>
          <cell r="AG543">
            <v>0</v>
          </cell>
          <cell r="AK543">
            <v>0</v>
          </cell>
          <cell r="AL543">
            <v>0</v>
          </cell>
          <cell r="AM543">
            <v>0</v>
          </cell>
          <cell r="AN543">
            <v>0</v>
          </cell>
          <cell r="AO543">
            <v>0</v>
          </cell>
        </row>
        <row r="544">
          <cell r="U544">
            <v>0</v>
          </cell>
          <cell r="X544">
            <v>0</v>
          </cell>
          <cell r="Y544">
            <v>0</v>
          </cell>
          <cell r="AD544">
            <v>0</v>
          </cell>
          <cell r="AF544">
            <v>0</v>
          </cell>
          <cell r="AG544">
            <v>0</v>
          </cell>
          <cell r="AK544">
            <v>0</v>
          </cell>
          <cell r="AL544">
            <v>0</v>
          </cell>
          <cell r="AM544">
            <v>0</v>
          </cell>
          <cell r="AN544">
            <v>0</v>
          </cell>
          <cell r="AO544">
            <v>0</v>
          </cell>
        </row>
        <row r="545">
          <cell r="U545">
            <v>0</v>
          </cell>
          <cell r="X545">
            <v>0</v>
          </cell>
          <cell r="Y545">
            <v>0</v>
          </cell>
          <cell r="AD545">
            <v>0</v>
          </cell>
          <cell r="AF545">
            <v>0</v>
          </cell>
          <cell r="AG545">
            <v>0</v>
          </cell>
          <cell r="AK545">
            <v>0</v>
          </cell>
          <cell r="AL545">
            <v>0</v>
          </cell>
          <cell r="AM545">
            <v>0</v>
          </cell>
          <cell r="AN545">
            <v>0</v>
          </cell>
          <cell r="AO545">
            <v>0</v>
          </cell>
        </row>
        <row r="546">
          <cell r="AL546">
            <v>0</v>
          </cell>
          <cell r="AM546">
            <v>0</v>
          </cell>
        </row>
        <row r="547">
          <cell r="U547">
            <v>-1079523</v>
          </cell>
          <cell r="V547">
            <v>0</v>
          </cell>
          <cell r="W547">
            <v>0</v>
          </cell>
          <cell r="X547">
            <v>-1079523</v>
          </cell>
          <cell r="Y547">
            <v>85598</v>
          </cell>
          <cell r="Z547">
            <v>0</v>
          </cell>
          <cell r="AA547">
            <v>0</v>
          </cell>
          <cell r="AB547">
            <v>0</v>
          </cell>
          <cell r="AD547">
            <v>-993925</v>
          </cell>
          <cell r="AE547">
            <v>0</v>
          </cell>
          <cell r="AF547">
            <v>377833.05</v>
          </cell>
          <cell r="AG547">
            <v>377833.05</v>
          </cell>
          <cell r="AH547">
            <v>0</v>
          </cell>
          <cell r="AI547">
            <v>0</v>
          </cell>
          <cell r="AJ547">
            <v>377833.05</v>
          </cell>
          <cell r="AK547">
            <v>-29959.3</v>
          </cell>
          <cell r="AL547">
            <v>0</v>
          </cell>
          <cell r="AM547">
            <v>0</v>
          </cell>
          <cell r="AN547">
            <v>0</v>
          </cell>
          <cell r="AO547">
            <v>347873.75</v>
          </cell>
          <cell r="AQ547">
            <v>0</v>
          </cell>
          <cell r="AR547">
            <v>0</v>
          </cell>
        </row>
        <row r="548">
          <cell r="AD548">
            <v>-19878.5</v>
          </cell>
          <cell r="AG548">
            <v>-377833.05</v>
          </cell>
        </row>
        <row r="554">
          <cell r="U554">
            <v>-1079523</v>
          </cell>
          <cell r="V554">
            <v>0</v>
          </cell>
          <cell r="W554">
            <v>0</v>
          </cell>
          <cell r="X554">
            <v>-1079523</v>
          </cell>
          <cell r="Y554">
            <v>85598</v>
          </cell>
          <cell r="Z554">
            <v>0</v>
          </cell>
          <cell r="AA554">
            <v>0</v>
          </cell>
          <cell r="AB554">
            <v>0</v>
          </cell>
          <cell r="AC554">
            <v>0</v>
          </cell>
          <cell r="AD554">
            <v>-993925</v>
          </cell>
          <cell r="AE554">
            <v>0</v>
          </cell>
          <cell r="AF554">
            <v>377833.05</v>
          </cell>
          <cell r="AG554">
            <v>377833.05</v>
          </cell>
          <cell r="AH554">
            <v>0</v>
          </cell>
          <cell r="AI554">
            <v>0</v>
          </cell>
          <cell r="AJ554">
            <v>377833.05</v>
          </cell>
          <cell r="AK554">
            <v>-29959.3</v>
          </cell>
          <cell r="AL554">
            <v>0</v>
          </cell>
          <cell r="AM554">
            <v>0</v>
          </cell>
          <cell r="AN554">
            <v>0</v>
          </cell>
          <cell r="AO554">
            <v>347873.75</v>
          </cell>
          <cell r="AP554">
            <v>0</v>
          </cell>
          <cell r="AQ554">
            <v>0</v>
          </cell>
          <cell r="AR554">
            <v>0</v>
          </cell>
        </row>
        <row r="557">
          <cell r="AE557" t="e">
            <v>#REF!</v>
          </cell>
          <cell r="AF557" t="e">
            <v>#REF!</v>
          </cell>
        </row>
        <row r="558">
          <cell r="AE558" t="e">
            <v>#REF!</v>
          </cell>
          <cell r="AF558" t="e">
            <v>#REF!</v>
          </cell>
        </row>
        <row r="559">
          <cell r="AE559" t="e">
            <v>#REF!</v>
          </cell>
          <cell r="AF559" t="e">
            <v>#REF!</v>
          </cell>
        </row>
        <row r="560">
          <cell r="AE560" t="e">
            <v>#REF!</v>
          </cell>
          <cell r="AF560" t="e">
            <v>#REF!</v>
          </cell>
        </row>
        <row r="561">
          <cell r="AE561" t="e">
            <v>#REF!</v>
          </cell>
          <cell r="AF561" t="e">
            <v>#REF!</v>
          </cell>
        </row>
        <row r="562">
          <cell r="AE562" t="e">
            <v>#REF!</v>
          </cell>
          <cell r="AF562" t="e">
            <v>#REF!</v>
          </cell>
        </row>
        <row r="563">
          <cell r="AE563" t="e">
            <v>#REF!</v>
          </cell>
          <cell r="AF563" t="e">
            <v>#REF!</v>
          </cell>
        </row>
        <row r="564">
          <cell r="AE564" t="e">
            <v>#REF!</v>
          </cell>
          <cell r="AF564" t="e">
            <v>#REF!</v>
          </cell>
        </row>
        <row r="565">
          <cell r="AE565" t="e">
            <v>#REF!</v>
          </cell>
          <cell r="AF565" t="e">
            <v>#REF!</v>
          </cell>
        </row>
        <row r="566">
          <cell r="AE566" t="e">
            <v>#REF!</v>
          </cell>
          <cell r="AF566" t="e">
            <v>#REF!</v>
          </cell>
        </row>
        <row r="567">
          <cell r="AE567" t="e">
            <v>#REF!</v>
          </cell>
          <cell r="AF567" t="e">
            <v>#REF!</v>
          </cell>
        </row>
        <row r="568">
          <cell r="V568">
            <v>0</v>
          </cell>
          <cell r="W568">
            <v>0</v>
          </cell>
        </row>
        <row r="569">
          <cell r="AQ569">
            <v>0</v>
          </cell>
          <cell r="AR569">
            <v>0</v>
          </cell>
        </row>
        <row r="570">
          <cell r="X570">
            <v>0</v>
          </cell>
        </row>
        <row r="571">
          <cell r="X571">
            <v>0</v>
          </cell>
          <cell r="AE571" t="e">
            <v>#REF!</v>
          </cell>
          <cell r="AF571" t="e">
            <v>#REF!</v>
          </cell>
          <cell r="AP571" t="e">
            <v>#REF!</v>
          </cell>
          <cell r="AQ571" t="e">
            <v>#REF!</v>
          </cell>
          <cell r="AR571" t="e">
            <v>#REF!</v>
          </cell>
        </row>
        <row r="572">
          <cell r="U572">
            <v>0</v>
          </cell>
          <cell r="X572">
            <v>0</v>
          </cell>
          <cell r="Y572">
            <v>0</v>
          </cell>
          <cell r="AD572">
            <v>0</v>
          </cell>
          <cell r="AE572" t="e">
            <v>#REF!</v>
          </cell>
          <cell r="AF572" t="e">
            <v>#REF!</v>
          </cell>
          <cell r="AG572">
            <v>0</v>
          </cell>
          <cell r="AJ572">
            <v>0</v>
          </cell>
          <cell r="AK572">
            <v>0</v>
          </cell>
          <cell r="AN572">
            <v>0</v>
          </cell>
          <cell r="AO572">
            <v>0</v>
          </cell>
          <cell r="AP572" t="e">
            <v>#REF!</v>
          </cell>
          <cell r="AQ572" t="e">
            <v>#REF!</v>
          </cell>
          <cell r="AR572" t="e">
            <v>#REF!</v>
          </cell>
        </row>
        <row r="573">
          <cell r="U573">
            <v>-14684130</v>
          </cell>
          <cell r="X573">
            <v>-14684130</v>
          </cell>
          <cell r="Y573">
            <v>0</v>
          </cell>
          <cell r="AD573">
            <v>-14684130</v>
          </cell>
          <cell r="AE573" t="e">
            <v>#REF!</v>
          </cell>
          <cell r="AF573" t="e">
            <v>#REF!</v>
          </cell>
          <cell r="AG573">
            <v>5139445.5</v>
          </cell>
          <cell r="AH573">
            <v>0</v>
          </cell>
          <cell r="AI573">
            <v>0</v>
          </cell>
          <cell r="AJ573">
            <v>5139445.5</v>
          </cell>
          <cell r="AK573">
            <v>0</v>
          </cell>
          <cell r="AN573">
            <v>0</v>
          </cell>
          <cell r="AO573">
            <v>5139445.5</v>
          </cell>
          <cell r="AP573" t="e">
            <v>#REF!</v>
          </cell>
          <cell r="AQ573" t="e">
            <v>#REF!</v>
          </cell>
          <cell r="AR573" t="e">
            <v>#REF!</v>
          </cell>
        </row>
        <row r="574">
          <cell r="U574">
            <v>0</v>
          </cell>
          <cell r="X574">
            <v>0</v>
          </cell>
          <cell r="Y574">
            <v>0</v>
          </cell>
          <cell r="AD574">
            <v>0</v>
          </cell>
          <cell r="AE574" t="e">
            <v>#REF!</v>
          </cell>
          <cell r="AF574" t="e">
            <v>#REF!</v>
          </cell>
          <cell r="AG574">
            <v>0</v>
          </cell>
          <cell r="AJ574">
            <v>0</v>
          </cell>
          <cell r="AK574">
            <v>0</v>
          </cell>
          <cell r="AN574">
            <v>0</v>
          </cell>
          <cell r="AO574">
            <v>0</v>
          </cell>
          <cell r="AP574" t="e">
            <v>#REF!</v>
          </cell>
          <cell r="AQ574" t="e">
            <v>#REF!</v>
          </cell>
          <cell r="AR574" t="e">
            <v>#REF!</v>
          </cell>
        </row>
        <row r="575">
          <cell r="U575">
            <v>-22271</v>
          </cell>
          <cell r="X575">
            <v>-22271</v>
          </cell>
          <cell r="Y575">
            <v>30190</v>
          </cell>
          <cell r="AD575">
            <v>7919</v>
          </cell>
          <cell r="AE575" t="e">
            <v>#REF!</v>
          </cell>
          <cell r="AF575" t="e">
            <v>#REF!</v>
          </cell>
          <cell r="AG575">
            <v>7794.85</v>
          </cell>
          <cell r="AH575">
            <v>0</v>
          </cell>
          <cell r="AI575">
            <v>0</v>
          </cell>
          <cell r="AJ575">
            <v>7794.85</v>
          </cell>
          <cell r="AK575">
            <v>-10566.5</v>
          </cell>
          <cell r="AN575">
            <v>0</v>
          </cell>
          <cell r="AO575">
            <v>-2771.6499999999996</v>
          </cell>
          <cell r="AP575" t="e">
            <v>#REF!</v>
          </cell>
          <cell r="AQ575" t="e">
            <v>#REF!</v>
          </cell>
          <cell r="AR575" t="e">
            <v>#REF!</v>
          </cell>
        </row>
        <row r="576">
          <cell r="U576">
            <v>0</v>
          </cell>
          <cell r="X576">
            <v>0</v>
          </cell>
          <cell r="Y576">
            <v>0</v>
          </cell>
          <cell r="AD576">
            <v>0</v>
          </cell>
          <cell r="AE576" t="e">
            <v>#REF!</v>
          </cell>
          <cell r="AF576" t="e">
            <v>#REF!</v>
          </cell>
          <cell r="AG576">
            <v>0</v>
          </cell>
          <cell r="AH576">
            <v>0</v>
          </cell>
          <cell r="AI576">
            <v>0</v>
          </cell>
          <cell r="AJ576">
            <v>0</v>
          </cell>
          <cell r="AK576">
            <v>0</v>
          </cell>
          <cell r="AN576">
            <v>0</v>
          </cell>
          <cell r="AO576">
            <v>0</v>
          </cell>
          <cell r="AP576" t="e">
            <v>#REF!</v>
          </cell>
          <cell r="AQ576" t="e">
            <v>#REF!</v>
          </cell>
          <cell r="AR576" t="e">
            <v>#REF!</v>
          </cell>
        </row>
        <row r="577">
          <cell r="U577">
            <v>0</v>
          </cell>
          <cell r="X577">
            <v>0</v>
          </cell>
          <cell r="Y577">
            <v>0</v>
          </cell>
          <cell r="AD577">
            <v>0</v>
          </cell>
          <cell r="AE577" t="e">
            <v>#REF!</v>
          </cell>
          <cell r="AF577" t="e">
            <v>#REF!</v>
          </cell>
          <cell r="AG577">
            <v>0</v>
          </cell>
          <cell r="AH577">
            <v>0</v>
          </cell>
          <cell r="AI577">
            <v>0</v>
          </cell>
          <cell r="AJ577">
            <v>0</v>
          </cell>
          <cell r="AK577">
            <v>0</v>
          </cell>
          <cell r="AN577">
            <v>0</v>
          </cell>
          <cell r="AO577">
            <v>0</v>
          </cell>
          <cell r="AP577" t="e">
            <v>#REF!</v>
          </cell>
          <cell r="AQ577" t="e">
            <v>#REF!</v>
          </cell>
          <cell r="AR577" t="e">
            <v>#REF!</v>
          </cell>
        </row>
        <row r="578">
          <cell r="U578">
            <v>-109288</v>
          </cell>
          <cell r="X578">
            <v>-109288</v>
          </cell>
          <cell r="Y578">
            <v>0</v>
          </cell>
          <cell r="AD578">
            <v>-109288</v>
          </cell>
          <cell r="AE578" t="e">
            <v>#REF!</v>
          </cell>
          <cell r="AF578" t="e">
            <v>#REF!</v>
          </cell>
          <cell r="AG578">
            <v>38250.800000000003</v>
          </cell>
          <cell r="AH578">
            <v>0</v>
          </cell>
          <cell r="AI578">
            <v>0</v>
          </cell>
          <cell r="AJ578">
            <v>38250.800000000003</v>
          </cell>
          <cell r="AK578">
            <v>0</v>
          </cell>
          <cell r="AN578">
            <v>0</v>
          </cell>
          <cell r="AO578">
            <v>38250.800000000003</v>
          </cell>
          <cell r="AP578" t="e">
            <v>#REF!</v>
          </cell>
          <cell r="AQ578" t="e">
            <v>#REF!</v>
          </cell>
          <cell r="AR578" t="e">
            <v>#REF!</v>
          </cell>
        </row>
        <row r="579">
          <cell r="U579">
            <v>0.61999999999534339</v>
          </cell>
          <cell r="X579">
            <v>0.61999999999534339</v>
          </cell>
          <cell r="Y579">
            <v>0.38000000000465661</v>
          </cell>
          <cell r="AD579">
            <v>1</v>
          </cell>
          <cell r="AE579" t="e">
            <v>#REF!</v>
          </cell>
          <cell r="AF579" t="e">
            <v>#REF!</v>
          </cell>
          <cell r="AG579">
            <v>-0.21700000000419095</v>
          </cell>
          <cell r="AH579">
            <v>0</v>
          </cell>
          <cell r="AI579">
            <v>0</v>
          </cell>
          <cell r="AJ579">
            <v>-0.21700000000419095</v>
          </cell>
          <cell r="AK579">
            <v>-0.13300000000162981</v>
          </cell>
          <cell r="AN579">
            <v>0</v>
          </cell>
          <cell r="AO579">
            <v>-0.35000000000582077</v>
          </cell>
          <cell r="AP579" t="e">
            <v>#REF!</v>
          </cell>
          <cell r="AQ579" t="e">
            <v>#REF!</v>
          </cell>
          <cell r="AR579" t="e">
            <v>#REF!</v>
          </cell>
        </row>
        <row r="580">
          <cell r="U580">
            <v>0</v>
          </cell>
          <cell r="X580">
            <v>0</v>
          </cell>
          <cell r="Y580">
            <v>0</v>
          </cell>
          <cell r="AD580">
            <v>0</v>
          </cell>
          <cell r="AE580" t="e">
            <v>#REF!</v>
          </cell>
          <cell r="AF580" t="e">
            <v>#REF!</v>
          </cell>
          <cell r="AG580">
            <v>0</v>
          </cell>
          <cell r="AJ580">
            <v>0</v>
          </cell>
          <cell r="AK580">
            <v>0</v>
          </cell>
          <cell r="AN580">
            <v>0</v>
          </cell>
          <cell r="AO580">
            <v>0</v>
          </cell>
          <cell r="AP580" t="e">
            <v>#REF!</v>
          </cell>
          <cell r="AQ580" t="e">
            <v>#REF!</v>
          </cell>
          <cell r="AR580" t="e">
            <v>#REF!</v>
          </cell>
        </row>
        <row r="581">
          <cell r="U581">
            <v>0</v>
          </cell>
          <cell r="X581">
            <v>0</v>
          </cell>
          <cell r="Y581">
            <v>0</v>
          </cell>
          <cell r="AD581">
            <v>0</v>
          </cell>
          <cell r="AE581" t="e">
            <v>#REF!</v>
          </cell>
          <cell r="AF581" t="e">
            <v>#REF!</v>
          </cell>
          <cell r="AG581">
            <v>0</v>
          </cell>
          <cell r="AH581">
            <v>0</v>
          </cell>
          <cell r="AI581">
            <v>0</v>
          </cell>
          <cell r="AJ581">
            <v>0</v>
          </cell>
          <cell r="AK581">
            <v>0</v>
          </cell>
          <cell r="AN581">
            <v>0</v>
          </cell>
          <cell r="AO581">
            <v>0</v>
          </cell>
          <cell r="AP581" t="e">
            <v>#REF!</v>
          </cell>
          <cell r="AQ581" t="e">
            <v>#REF!</v>
          </cell>
          <cell r="AR581" t="e">
            <v>#REF!</v>
          </cell>
        </row>
        <row r="582">
          <cell r="U582">
            <v>0</v>
          </cell>
          <cell r="X582">
            <v>0</v>
          </cell>
          <cell r="Y582">
            <v>0</v>
          </cell>
          <cell r="AD582">
            <v>0</v>
          </cell>
          <cell r="AE582" t="e">
            <v>#REF!</v>
          </cell>
          <cell r="AF582" t="e">
            <v>#REF!</v>
          </cell>
          <cell r="AG582">
            <v>0</v>
          </cell>
          <cell r="AH582">
            <v>0</v>
          </cell>
          <cell r="AI582">
            <v>0</v>
          </cell>
          <cell r="AJ582">
            <v>0</v>
          </cell>
          <cell r="AK582">
            <v>0</v>
          </cell>
          <cell r="AN582">
            <v>0</v>
          </cell>
          <cell r="AO582">
            <v>0</v>
          </cell>
          <cell r="AP582" t="e">
            <v>#REF!</v>
          </cell>
          <cell r="AQ582" t="e">
            <v>#REF!</v>
          </cell>
          <cell r="AR582" t="e">
            <v>#REF!</v>
          </cell>
        </row>
        <row r="583">
          <cell r="U583">
            <v>0</v>
          </cell>
          <cell r="X583">
            <v>0</v>
          </cell>
          <cell r="Y583">
            <v>0</v>
          </cell>
          <cell r="AD583">
            <v>0</v>
          </cell>
          <cell r="AE583" t="e">
            <v>#REF!</v>
          </cell>
          <cell r="AF583" t="e">
            <v>#REF!</v>
          </cell>
          <cell r="AG583">
            <v>0</v>
          </cell>
          <cell r="AH583">
            <v>0</v>
          </cell>
          <cell r="AI583">
            <v>0</v>
          </cell>
          <cell r="AJ583">
            <v>0</v>
          </cell>
          <cell r="AK583">
            <v>0</v>
          </cell>
          <cell r="AN583">
            <v>0</v>
          </cell>
          <cell r="AO583">
            <v>0</v>
          </cell>
          <cell r="AP583" t="e">
            <v>#REF!</v>
          </cell>
          <cell r="AQ583" t="e">
            <v>#REF!</v>
          </cell>
          <cell r="AR583" t="e">
            <v>#REF!</v>
          </cell>
        </row>
        <row r="584">
          <cell r="U584">
            <v>0</v>
          </cell>
          <cell r="X584">
            <v>0</v>
          </cell>
          <cell r="Y584">
            <v>0</v>
          </cell>
          <cell r="AD584">
            <v>0</v>
          </cell>
          <cell r="AE584" t="e">
            <v>#REF!</v>
          </cell>
          <cell r="AF584" t="e">
            <v>#REF!</v>
          </cell>
          <cell r="AG584">
            <v>0</v>
          </cell>
          <cell r="AH584">
            <v>0</v>
          </cell>
          <cell r="AI584">
            <v>0</v>
          </cell>
          <cell r="AK584">
            <v>0</v>
          </cell>
          <cell r="AN584">
            <v>0</v>
          </cell>
          <cell r="AO584">
            <v>0</v>
          </cell>
          <cell r="AP584" t="e">
            <v>#REF!</v>
          </cell>
          <cell r="AQ584" t="e">
            <v>#REF!</v>
          </cell>
          <cell r="AR584" t="e">
            <v>#REF!</v>
          </cell>
        </row>
        <row r="585">
          <cell r="U585">
            <v>0</v>
          </cell>
          <cell r="X585">
            <v>0</v>
          </cell>
          <cell r="Y585">
            <v>0</v>
          </cell>
          <cell r="AD585">
            <v>0</v>
          </cell>
          <cell r="AE585" t="e">
            <v>#REF!</v>
          </cell>
          <cell r="AF585" t="e">
            <v>#REF!</v>
          </cell>
          <cell r="AG585">
            <v>0</v>
          </cell>
          <cell r="AK585">
            <v>0</v>
          </cell>
          <cell r="AN585">
            <v>0</v>
          </cell>
          <cell r="AO585">
            <v>0</v>
          </cell>
          <cell r="AP585" t="e">
            <v>#REF!</v>
          </cell>
          <cell r="AQ585" t="e">
            <v>#REF!</v>
          </cell>
          <cell r="AR585" t="e">
            <v>#REF!</v>
          </cell>
        </row>
        <row r="586">
          <cell r="AE586" t="e">
            <v>#REF!</v>
          </cell>
          <cell r="AF586" t="e">
            <v>#REF!</v>
          </cell>
          <cell r="AP586" t="e">
            <v>#REF!</v>
          </cell>
          <cell r="AQ586" t="e">
            <v>#REF!</v>
          </cell>
          <cell r="AR586" t="e">
            <v>#REF!</v>
          </cell>
        </row>
        <row r="587">
          <cell r="U587">
            <v>-14815688.380000001</v>
          </cell>
          <cell r="V587">
            <v>0</v>
          </cell>
          <cell r="W587">
            <v>0</v>
          </cell>
          <cell r="X587">
            <v>-14815688.380000001</v>
          </cell>
          <cell r="Y587">
            <v>30190.380000000005</v>
          </cell>
          <cell r="Z587">
            <v>0</v>
          </cell>
          <cell r="AA587">
            <v>0</v>
          </cell>
          <cell r="AB587">
            <v>0</v>
          </cell>
          <cell r="AD587">
            <v>-14785498</v>
          </cell>
          <cell r="AE587" t="e">
            <v>#REF!</v>
          </cell>
          <cell r="AF587" t="e">
            <v>#REF!</v>
          </cell>
          <cell r="AG587">
            <v>5185490.9329999993</v>
          </cell>
          <cell r="AH587">
            <v>0</v>
          </cell>
          <cell r="AI587">
            <v>0</v>
          </cell>
          <cell r="AJ587">
            <v>5185490.9329999993</v>
          </cell>
          <cell r="AK587">
            <v>-10566.633000000002</v>
          </cell>
          <cell r="AL587">
            <v>0</v>
          </cell>
          <cell r="AM587">
            <v>0</v>
          </cell>
          <cell r="AN587">
            <v>0</v>
          </cell>
          <cell r="AO587">
            <v>5174924.3</v>
          </cell>
          <cell r="AQ587" t="e">
            <v>#REF!</v>
          </cell>
          <cell r="AR587" t="e">
            <v>#REF!</v>
          </cell>
        </row>
        <row r="588">
          <cell r="AD588">
            <v>-249874.91619999998</v>
          </cell>
          <cell r="AE588" t="e">
            <v>#REF!</v>
          </cell>
          <cell r="AF588" t="e">
            <v>#REF!</v>
          </cell>
          <cell r="AG588">
            <v>-5185490.9330000002</v>
          </cell>
          <cell r="AP588" t="e">
            <v>#REF!</v>
          </cell>
          <cell r="AQ588" t="e">
            <v>#REF!</v>
          </cell>
          <cell r="AR588" t="e">
            <v>#REF!</v>
          </cell>
        </row>
        <row r="589">
          <cell r="X589">
            <v>0</v>
          </cell>
          <cell r="AE589" t="e">
            <v>#REF!</v>
          </cell>
          <cell r="AF589" t="e">
            <v>#REF!</v>
          </cell>
          <cell r="AO589">
            <v>-5174924.3</v>
          </cell>
          <cell r="AP589" t="e">
            <v>#REF!</v>
          </cell>
          <cell r="AQ589" t="e">
            <v>#REF!</v>
          </cell>
          <cell r="AR589" t="e">
            <v>#REF!</v>
          </cell>
        </row>
        <row r="590">
          <cell r="X590">
            <v>0</v>
          </cell>
          <cell r="AE590" t="e">
            <v>#REF!</v>
          </cell>
          <cell r="AF590" t="e">
            <v>#REF!</v>
          </cell>
          <cell r="AP590" t="e">
            <v>#REF!</v>
          </cell>
          <cell r="AQ590" t="e">
            <v>#REF!</v>
          </cell>
          <cell r="AR590" t="e">
            <v>#REF!</v>
          </cell>
        </row>
        <row r="591">
          <cell r="X591">
            <v>0</v>
          </cell>
          <cell r="AE591" t="e">
            <v>#REF!</v>
          </cell>
          <cell r="AF591" t="e">
            <v>#REF!</v>
          </cell>
          <cell r="AP591" t="e">
            <v>#REF!</v>
          </cell>
          <cell r="AQ591" t="e">
            <v>#REF!</v>
          </cell>
          <cell r="AR591" t="e">
            <v>#REF!</v>
          </cell>
        </row>
        <row r="592">
          <cell r="AE592" t="e">
            <v>#REF!</v>
          </cell>
          <cell r="AF592" t="e">
            <v>#REF!</v>
          </cell>
        </row>
        <row r="593">
          <cell r="AE593" t="e">
            <v>#REF!</v>
          </cell>
          <cell r="AF593" t="e">
            <v>#REF!</v>
          </cell>
          <cell r="AP593" t="e">
            <v>#REF!</v>
          </cell>
          <cell r="AQ593" t="e">
            <v>#REF!</v>
          </cell>
          <cell r="AR593" t="e">
            <v>#REF!</v>
          </cell>
        </row>
        <row r="594">
          <cell r="U594">
            <v>-14815688.380000001</v>
          </cell>
          <cell r="V594">
            <v>0</v>
          </cell>
          <cell r="W594">
            <v>0</v>
          </cell>
          <cell r="X594">
            <v>-14815688.380000001</v>
          </cell>
          <cell r="Y594">
            <v>30190.380000000005</v>
          </cell>
          <cell r="Z594">
            <v>0</v>
          </cell>
          <cell r="AA594">
            <v>0</v>
          </cell>
          <cell r="AB594">
            <v>0</v>
          </cell>
          <cell r="AC594">
            <v>0</v>
          </cell>
          <cell r="AD594">
            <v>-14785498</v>
          </cell>
          <cell r="AE594" t="e">
            <v>#REF!</v>
          </cell>
          <cell r="AF594" t="e">
            <v>#REF!</v>
          </cell>
          <cell r="AG594">
            <v>5185490.9329999993</v>
          </cell>
          <cell r="AH594">
            <v>0</v>
          </cell>
          <cell r="AI594">
            <v>0</v>
          </cell>
          <cell r="AJ594">
            <v>5185490.9329999993</v>
          </cell>
          <cell r="AK594">
            <v>-10566.633000000002</v>
          </cell>
          <cell r="AL594">
            <v>0</v>
          </cell>
          <cell r="AM594">
            <v>0</v>
          </cell>
          <cell r="AN594">
            <v>0</v>
          </cell>
          <cell r="AO594">
            <v>0</v>
          </cell>
          <cell r="AP594" t="e">
            <v>#REF!</v>
          </cell>
          <cell r="AQ594" t="e">
            <v>#REF!</v>
          </cell>
          <cell r="AR594" t="e">
            <v>#REF!</v>
          </cell>
        </row>
        <row r="595">
          <cell r="AD595">
            <v>-249874.91619999998</v>
          </cell>
        </row>
        <row r="597">
          <cell r="Y597">
            <v>510.21742200000006</v>
          </cell>
        </row>
        <row r="608">
          <cell r="X608">
            <v>0</v>
          </cell>
        </row>
        <row r="609">
          <cell r="X609">
            <v>0</v>
          </cell>
        </row>
        <row r="610">
          <cell r="U610">
            <v>54637270</v>
          </cell>
          <cell r="X610">
            <v>54637270</v>
          </cell>
          <cell r="Y610">
            <v>0</v>
          </cell>
          <cell r="AD610">
            <v>54637270</v>
          </cell>
          <cell r="AE610" t="e">
            <v>#REF!</v>
          </cell>
          <cell r="AF610" t="e">
            <v>#REF!</v>
          </cell>
          <cell r="AG610">
            <v>-19123044.5</v>
          </cell>
          <cell r="AH610">
            <v>0</v>
          </cell>
          <cell r="AI610">
            <v>0</v>
          </cell>
          <cell r="AJ610">
            <v>-19123044.5</v>
          </cell>
          <cell r="AK610">
            <v>0</v>
          </cell>
          <cell r="AL610">
            <v>0</v>
          </cell>
          <cell r="AM610">
            <v>0</v>
          </cell>
          <cell r="AN610">
            <v>0</v>
          </cell>
          <cell r="AO610">
            <v>-19123044.5</v>
          </cell>
          <cell r="AQ610">
            <v>0</v>
          </cell>
          <cell r="AR610">
            <v>-19123044.5</v>
          </cell>
        </row>
        <row r="611">
          <cell r="U611">
            <v>-4631084</v>
          </cell>
          <cell r="X611">
            <v>-4631084</v>
          </cell>
          <cell r="Y611">
            <v>0</v>
          </cell>
          <cell r="AD611">
            <v>-4631084</v>
          </cell>
          <cell r="AG611">
            <v>1620879.4</v>
          </cell>
          <cell r="AH611">
            <v>0</v>
          </cell>
          <cell r="AI611">
            <v>0</v>
          </cell>
          <cell r="AJ611">
            <v>1620879.4</v>
          </cell>
          <cell r="AK611">
            <v>0</v>
          </cell>
          <cell r="AL611">
            <v>0</v>
          </cell>
          <cell r="AM611">
            <v>0</v>
          </cell>
          <cell r="AN611">
            <v>0</v>
          </cell>
          <cell r="AO611">
            <v>1620879.4</v>
          </cell>
        </row>
        <row r="612">
          <cell r="U612">
            <v>-4462517</v>
          </cell>
          <cell r="X612">
            <v>-4462517</v>
          </cell>
          <cell r="Y612">
            <v>-7107</v>
          </cell>
          <cell r="AD612">
            <v>-4469624</v>
          </cell>
          <cell r="AG612">
            <v>1561880.95</v>
          </cell>
          <cell r="AH612">
            <v>0</v>
          </cell>
          <cell r="AI612">
            <v>0</v>
          </cell>
          <cell r="AJ612">
            <v>1561880.95</v>
          </cell>
          <cell r="AK612">
            <v>2487.4499999999998</v>
          </cell>
          <cell r="AL612">
            <v>0</v>
          </cell>
          <cell r="AM612">
            <v>0</v>
          </cell>
          <cell r="AN612">
            <v>0</v>
          </cell>
          <cell r="AO612">
            <v>1564368.4</v>
          </cell>
        </row>
        <row r="613">
          <cell r="U613">
            <v>0</v>
          </cell>
          <cell r="X613">
            <v>0</v>
          </cell>
          <cell r="Y613">
            <v>0</v>
          </cell>
          <cell r="AD613">
            <v>0</v>
          </cell>
          <cell r="AG613">
            <v>0</v>
          </cell>
          <cell r="AH613">
            <v>0</v>
          </cell>
          <cell r="AI613">
            <v>0</v>
          </cell>
          <cell r="AJ613">
            <v>0</v>
          </cell>
          <cell r="AK613">
            <v>0</v>
          </cell>
          <cell r="AL613">
            <v>0</v>
          </cell>
          <cell r="AM613">
            <v>0</v>
          </cell>
          <cell r="AN613">
            <v>0</v>
          </cell>
          <cell r="AO613">
            <v>0</v>
          </cell>
        </row>
        <row r="614">
          <cell r="U614">
            <v>3839591</v>
          </cell>
          <cell r="X614">
            <v>3839591</v>
          </cell>
          <cell r="Y614">
            <v>-16953</v>
          </cell>
          <cell r="AD614">
            <v>3822638</v>
          </cell>
          <cell r="AG614">
            <v>-1343856.85</v>
          </cell>
          <cell r="AH614">
            <v>0</v>
          </cell>
          <cell r="AI614">
            <v>0</v>
          </cell>
          <cell r="AJ614">
            <v>-1343856.85</v>
          </cell>
          <cell r="AK614">
            <v>5933.5499999999993</v>
          </cell>
          <cell r="AL614">
            <v>0</v>
          </cell>
          <cell r="AM614">
            <v>0</v>
          </cell>
          <cell r="AN614">
            <v>0</v>
          </cell>
          <cell r="AO614">
            <v>-1337923.3</v>
          </cell>
          <cell r="AQ614">
            <v>0</v>
          </cell>
          <cell r="AR614">
            <v>-1337923.3</v>
          </cell>
        </row>
        <row r="615">
          <cell r="U615">
            <v>-1</v>
          </cell>
          <cell r="X615">
            <v>-1</v>
          </cell>
          <cell r="Y615">
            <v>0</v>
          </cell>
          <cell r="AD615">
            <v>-1</v>
          </cell>
          <cell r="AG615">
            <v>0.35000000000582077</v>
          </cell>
          <cell r="AH615">
            <v>0</v>
          </cell>
          <cell r="AI615">
            <v>0</v>
          </cell>
          <cell r="AJ615">
            <v>0.35000000000582077</v>
          </cell>
          <cell r="AK615">
            <v>0</v>
          </cell>
          <cell r="AL615">
            <v>0</v>
          </cell>
          <cell r="AM615">
            <v>0</v>
          </cell>
          <cell r="AN615">
            <v>0</v>
          </cell>
          <cell r="AO615">
            <v>0.35000000000582077</v>
          </cell>
        </row>
        <row r="616">
          <cell r="U616">
            <v>0</v>
          </cell>
          <cell r="X616">
            <v>0</v>
          </cell>
          <cell r="Y616">
            <v>0</v>
          </cell>
          <cell r="AD616">
            <v>0</v>
          </cell>
          <cell r="AG616">
            <v>0</v>
          </cell>
          <cell r="AH616">
            <v>0</v>
          </cell>
          <cell r="AI616">
            <v>0</v>
          </cell>
          <cell r="AJ616">
            <v>0</v>
          </cell>
          <cell r="AK616">
            <v>0</v>
          </cell>
          <cell r="AL616">
            <v>0</v>
          </cell>
          <cell r="AM616">
            <v>0</v>
          </cell>
          <cell r="AN616">
            <v>0</v>
          </cell>
          <cell r="AO616">
            <v>0</v>
          </cell>
          <cell r="AQ616">
            <v>0</v>
          </cell>
          <cell r="AR616">
            <v>0</v>
          </cell>
        </row>
        <row r="617">
          <cell r="U617">
            <v>0</v>
          </cell>
          <cell r="X617">
            <v>0</v>
          </cell>
          <cell r="Y617">
            <v>0</v>
          </cell>
          <cell r="AD617">
            <v>0</v>
          </cell>
          <cell r="AE617" t="e">
            <v>#REF!</v>
          </cell>
          <cell r="AF617" t="e">
            <v>#REF!</v>
          </cell>
          <cell r="AG617">
            <v>0</v>
          </cell>
          <cell r="AH617">
            <v>0</v>
          </cell>
          <cell r="AI617">
            <v>0</v>
          </cell>
          <cell r="AJ617">
            <v>0</v>
          </cell>
          <cell r="AK617">
            <v>0</v>
          </cell>
          <cell r="AL617">
            <v>0</v>
          </cell>
          <cell r="AM617">
            <v>0</v>
          </cell>
          <cell r="AN617">
            <v>0</v>
          </cell>
          <cell r="AO617">
            <v>0</v>
          </cell>
          <cell r="AQ617">
            <v>0</v>
          </cell>
          <cell r="AR617">
            <v>0</v>
          </cell>
        </row>
        <row r="618">
          <cell r="U618">
            <v>-526443</v>
          </cell>
          <cell r="X618">
            <v>-526443</v>
          </cell>
          <cell r="Y618">
            <v>0</v>
          </cell>
          <cell r="AD618">
            <v>-526443</v>
          </cell>
          <cell r="AG618">
            <v>184255.05</v>
          </cell>
          <cell r="AH618">
            <v>0</v>
          </cell>
          <cell r="AI618">
            <v>0</v>
          </cell>
          <cell r="AJ618">
            <v>184255.05</v>
          </cell>
          <cell r="AK618">
            <v>0</v>
          </cell>
          <cell r="AL618">
            <v>0</v>
          </cell>
          <cell r="AM618">
            <v>0</v>
          </cell>
          <cell r="AN618">
            <v>0</v>
          </cell>
          <cell r="AO618">
            <v>184255.05</v>
          </cell>
          <cell r="AQ618">
            <v>0</v>
          </cell>
          <cell r="AR618">
            <v>184255.05</v>
          </cell>
        </row>
        <row r="619">
          <cell r="U619">
            <v>0</v>
          </cell>
          <cell r="X619">
            <v>0</v>
          </cell>
          <cell r="Y619">
            <v>1580646</v>
          </cell>
          <cell r="AC619">
            <v>-6</v>
          </cell>
          <cell r="AD619">
            <v>1580646</v>
          </cell>
          <cell r="AG619">
            <v>0</v>
          </cell>
          <cell r="AH619">
            <v>0</v>
          </cell>
          <cell r="AI619">
            <v>0</v>
          </cell>
          <cell r="AJ619">
            <v>0</v>
          </cell>
          <cell r="AK619">
            <v>-553226.1</v>
          </cell>
          <cell r="AL619">
            <v>0</v>
          </cell>
          <cell r="AM619">
            <v>0</v>
          </cell>
          <cell r="AN619">
            <v>0</v>
          </cell>
          <cell r="AO619">
            <v>-553226.1</v>
          </cell>
          <cell r="AQ619">
            <v>0</v>
          </cell>
          <cell r="AR619">
            <v>-553226.1</v>
          </cell>
        </row>
        <row r="620">
          <cell r="U620">
            <v>-191131</v>
          </cell>
          <cell r="X620">
            <v>-191131</v>
          </cell>
          <cell r="Y620">
            <v>0</v>
          </cell>
          <cell r="AD620">
            <v>-191131</v>
          </cell>
          <cell r="AG620">
            <v>66895.850000000006</v>
          </cell>
          <cell r="AH620">
            <v>0</v>
          </cell>
          <cell r="AI620">
            <v>0</v>
          </cell>
          <cell r="AJ620">
            <v>66895.850000000006</v>
          </cell>
          <cell r="AK620">
            <v>0</v>
          </cell>
          <cell r="AL620">
            <v>0</v>
          </cell>
          <cell r="AM620">
            <v>0</v>
          </cell>
          <cell r="AN620">
            <v>0</v>
          </cell>
          <cell r="AO620">
            <v>66895.850000000006</v>
          </cell>
          <cell r="AQ620">
            <v>0</v>
          </cell>
          <cell r="AR620">
            <v>66895.850000000006</v>
          </cell>
        </row>
        <row r="621">
          <cell r="U621">
            <v>-10000</v>
          </cell>
          <cell r="X621">
            <v>-10000</v>
          </cell>
          <cell r="Y621">
            <v>0</v>
          </cell>
          <cell r="AD621">
            <v>-10000</v>
          </cell>
          <cell r="AE621" t="e">
            <v>#REF!</v>
          </cell>
          <cell r="AF621" t="e">
            <v>#REF!</v>
          </cell>
          <cell r="AG621">
            <v>3500</v>
          </cell>
          <cell r="AH621">
            <v>0</v>
          </cell>
          <cell r="AI621">
            <v>0</v>
          </cell>
          <cell r="AJ621">
            <v>3500</v>
          </cell>
          <cell r="AK621">
            <v>0</v>
          </cell>
          <cell r="AL621">
            <v>0</v>
          </cell>
          <cell r="AM621">
            <v>0</v>
          </cell>
          <cell r="AN621">
            <v>0</v>
          </cell>
          <cell r="AO621">
            <v>3500</v>
          </cell>
          <cell r="AQ621">
            <v>0</v>
          </cell>
          <cell r="AR621">
            <v>3500</v>
          </cell>
        </row>
        <row r="622">
          <cell r="U622">
            <v>-11194862</v>
          </cell>
          <cell r="X622">
            <v>-11194862</v>
          </cell>
          <cell r="Y622">
            <v>-2227243</v>
          </cell>
          <cell r="AD622">
            <v>-13422105</v>
          </cell>
          <cell r="AE622" t="e">
            <v>#REF!</v>
          </cell>
          <cell r="AF622" t="e">
            <v>#REF!</v>
          </cell>
          <cell r="AG622">
            <v>3918201.7</v>
          </cell>
          <cell r="AH622">
            <v>0</v>
          </cell>
          <cell r="AI622">
            <v>0</v>
          </cell>
          <cell r="AJ622">
            <v>3918201.7</v>
          </cell>
          <cell r="AK622">
            <v>779535.04999999993</v>
          </cell>
          <cell r="AL622">
            <v>0</v>
          </cell>
          <cell r="AM622">
            <v>0</v>
          </cell>
          <cell r="AN622">
            <v>0</v>
          </cell>
          <cell r="AO622">
            <v>4697736.75</v>
          </cell>
          <cell r="AQ622">
            <v>0</v>
          </cell>
          <cell r="AR622">
            <v>4697736.75</v>
          </cell>
        </row>
        <row r="623">
          <cell r="U623">
            <v>-24415528</v>
          </cell>
          <cell r="X623">
            <v>-24415528</v>
          </cell>
          <cell r="Y623">
            <v>1486243</v>
          </cell>
          <cell r="AD623">
            <v>-22929285</v>
          </cell>
          <cell r="AE623" t="e">
            <v>#REF!</v>
          </cell>
          <cell r="AF623" t="e">
            <v>#REF!</v>
          </cell>
          <cell r="AG623">
            <v>8545434.7999999989</v>
          </cell>
          <cell r="AH623">
            <v>0</v>
          </cell>
          <cell r="AI623">
            <v>0</v>
          </cell>
          <cell r="AJ623">
            <v>8545434.7999999989</v>
          </cell>
          <cell r="AK623">
            <v>-520185.05</v>
          </cell>
          <cell r="AL623">
            <v>0</v>
          </cell>
          <cell r="AM623">
            <v>0</v>
          </cell>
          <cell r="AN623">
            <v>0</v>
          </cell>
          <cell r="AO623">
            <v>8025249.7499999991</v>
          </cell>
          <cell r="AQ623">
            <v>0</v>
          </cell>
          <cell r="AR623">
            <v>8025249.7499999991</v>
          </cell>
        </row>
        <row r="624">
          <cell r="U624">
            <v>-7793</v>
          </cell>
          <cell r="X624">
            <v>-7793</v>
          </cell>
          <cell r="Y624">
            <v>0</v>
          </cell>
          <cell r="AD624">
            <v>-7793</v>
          </cell>
          <cell r="AE624" t="e">
            <v>#REF!</v>
          </cell>
          <cell r="AF624" t="e">
            <v>#REF!</v>
          </cell>
          <cell r="AG624">
            <v>2727.55</v>
          </cell>
          <cell r="AH624">
            <v>0</v>
          </cell>
          <cell r="AI624">
            <v>0</v>
          </cell>
          <cell r="AJ624">
            <v>2727.55</v>
          </cell>
          <cell r="AK624">
            <v>0</v>
          </cell>
          <cell r="AL624">
            <v>0</v>
          </cell>
          <cell r="AM624">
            <v>0</v>
          </cell>
          <cell r="AN624">
            <v>0</v>
          </cell>
          <cell r="AO624">
            <v>2727.55</v>
          </cell>
          <cell r="AQ624">
            <v>0</v>
          </cell>
          <cell r="AR624">
            <v>2727.55</v>
          </cell>
        </row>
        <row r="625">
          <cell r="U625">
            <v>-2346790</v>
          </cell>
          <cell r="X625">
            <v>-2346790</v>
          </cell>
          <cell r="Y625">
            <v>-2649453</v>
          </cell>
          <cell r="AD625">
            <v>-4996243</v>
          </cell>
          <cell r="AE625" t="e">
            <v>#REF!</v>
          </cell>
          <cell r="AF625" t="e">
            <v>#REF!</v>
          </cell>
          <cell r="AG625">
            <v>821376.5</v>
          </cell>
          <cell r="AH625">
            <v>0</v>
          </cell>
          <cell r="AI625">
            <v>0</v>
          </cell>
          <cell r="AJ625">
            <v>821376.5</v>
          </cell>
          <cell r="AK625">
            <v>927308.54999999993</v>
          </cell>
          <cell r="AL625">
            <v>0</v>
          </cell>
          <cell r="AM625">
            <v>0</v>
          </cell>
          <cell r="AN625">
            <v>0</v>
          </cell>
          <cell r="AO625">
            <v>1748685.0499999998</v>
          </cell>
          <cell r="AQ625">
            <v>0</v>
          </cell>
          <cell r="AR625">
            <v>1748685.0499999998</v>
          </cell>
        </row>
        <row r="626">
          <cell r="U626">
            <v>-25070</v>
          </cell>
          <cell r="X626">
            <v>-25070</v>
          </cell>
          <cell r="Y626">
            <v>0</v>
          </cell>
          <cell r="AD626">
            <v>-25070</v>
          </cell>
          <cell r="AE626" t="e">
            <v>#REF!</v>
          </cell>
          <cell r="AF626" t="e">
            <v>#REF!</v>
          </cell>
          <cell r="AG626">
            <v>8774.5</v>
          </cell>
          <cell r="AH626">
            <v>0</v>
          </cell>
          <cell r="AI626">
            <v>0</v>
          </cell>
          <cell r="AJ626">
            <v>8774.5</v>
          </cell>
          <cell r="AK626">
            <v>0</v>
          </cell>
          <cell r="AL626">
            <v>0</v>
          </cell>
          <cell r="AM626">
            <v>0</v>
          </cell>
          <cell r="AN626">
            <v>0</v>
          </cell>
          <cell r="AO626">
            <v>8774.5</v>
          </cell>
          <cell r="AQ626">
            <v>0</v>
          </cell>
          <cell r="AR626">
            <v>8774.5</v>
          </cell>
        </row>
        <row r="627">
          <cell r="U627">
            <v>296068</v>
          </cell>
          <cell r="X627">
            <v>296068</v>
          </cell>
          <cell r="Y627">
            <v>-19630</v>
          </cell>
          <cell r="AD627">
            <v>276438</v>
          </cell>
          <cell r="AE627" t="e">
            <v>#REF!</v>
          </cell>
          <cell r="AF627" t="e">
            <v>#REF!</v>
          </cell>
          <cell r="AG627">
            <v>-103623.8</v>
          </cell>
          <cell r="AH627">
            <v>0</v>
          </cell>
          <cell r="AI627">
            <v>0</v>
          </cell>
          <cell r="AJ627">
            <v>-103623.8</v>
          </cell>
          <cell r="AK627">
            <v>6870.5</v>
          </cell>
          <cell r="AL627">
            <v>0</v>
          </cell>
          <cell r="AM627">
            <v>0</v>
          </cell>
          <cell r="AN627">
            <v>0</v>
          </cell>
          <cell r="AO627">
            <v>-96753.3</v>
          </cell>
          <cell r="AQ627">
            <v>0</v>
          </cell>
          <cell r="AR627">
            <v>-96753.3</v>
          </cell>
        </row>
        <row r="628">
          <cell r="U628">
            <v>0</v>
          </cell>
          <cell r="X628">
            <v>0</v>
          </cell>
          <cell r="Y628">
            <v>49514</v>
          </cell>
          <cell r="AD628">
            <v>49514</v>
          </cell>
          <cell r="AG628">
            <v>0</v>
          </cell>
          <cell r="AH628">
            <v>0</v>
          </cell>
          <cell r="AI628">
            <v>0</v>
          </cell>
          <cell r="AJ628">
            <v>0</v>
          </cell>
          <cell r="AK628">
            <v>-17329.899999999998</v>
          </cell>
          <cell r="AL628">
            <v>0</v>
          </cell>
          <cell r="AM628">
            <v>0</v>
          </cell>
          <cell r="AN628">
            <v>0</v>
          </cell>
          <cell r="AO628">
            <v>-17329.899999999998</v>
          </cell>
        </row>
        <row r="629">
          <cell r="U629">
            <v>0</v>
          </cell>
          <cell r="X629">
            <v>0</v>
          </cell>
          <cell r="Y629">
            <v>0</v>
          </cell>
          <cell r="AD629">
            <v>0</v>
          </cell>
          <cell r="AG629">
            <v>0</v>
          </cell>
          <cell r="AH629">
            <v>0</v>
          </cell>
          <cell r="AI629">
            <v>0</v>
          </cell>
          <cell r="AJ629">
            <v>0</v>
          </cell>
          <cell r="AK629">
            <v>0</v>
          </cell>
          <cell r="AL629">
            <v>0</v>
          </cell>
          <cell r="AM629">
            <v>0</v>
          </cell>
          <cell r="AN629">
            <v>0</v>
          </cell>
          <cell r="AO629">
            <v>0</v>
          </cell>
        </row>
        <row r="630">
          <cell r="U630">
            <v>0</v>
          </cell>
          <cell r="X630">
            <v>0</v>
          </cell>
          <cell r="Y630">
            <v>0</v>
          </cell>
          <cell r="AD630">
            <v>0</v>
          </cell>
          <cell r="AG630">
            <v>0</v>
          </cell>
          <cell r="AH630">
            <v>0</v>
          </cell>
          <cell r="AI630">
            <v>0</v>
          </cell>
          <cell r="AJ630">
            <v>0</v>
          </cell>
          <cell r="AK630">
            <v>0</v>
          </cell>
          <cell r="AL630">
            <v>0</v>
          </cell>
          <cell r="AM630">
            <v>0</v>
          </cell>
          <cell r="AN630">
            <v>0</v>
          </cell>
          <cell r="AO630">
            <v>0</v>
          </cell>
        </row>
        <row r="631">
          <cell r="U631">
            <v>0</v>
          </cell>
          <cell r="X631">
            <v>0</v>
          </cell>
          <cell r="Y631">
            <v>0</v>
          </cell>
          <cell r="AD631">
            <v>0</v>
          </cell>
          <cell r="AG631">
            <v>0</v>
          </cell>
          <cell r="AH631">
            <v>0</v>
          </cell>
          <cell r="AI631">
            <v>0</v>
          </cell>
          <cell r="AJ631">
            <v>0</v>
          </cell>
          <cell r="AK631">
            <v>0</v>
          </cell>
          <cell r="AL631">
            <v>0</v>
          </cell>
          <cell r="AM631">
            <v>0</v>
          </cell>
          <cell r="AN631">
            <v>0</v>
          </cell>
          <cell r="AO631">
            <v>0</v>
          </cell>
        </row>
        <row r="632">
          <cell r="U632">
            <v>17318</v>
          </cell>
          <cell r="X632">
            <v>17318</v>
          </cell>
          <cell r="Y632">
            <v>12141</v>
          </cell>
          <cell r="AD632">
            <v>29459</v>
          </cell>
          <cell r="AG632">
            <v>-6061.3</v>
          </cell>
          <cell r="AH632">
            <v>0</v>
          </cell>
          <cell r="AI632">
            <v>0</v>
          </cell>
          <cell r="AJ632">
            <v>-6061.3</v>
          </cell>
          <cell r="AK632">
            <v>-4249.3499999999995</v>
          </cell>
          <cell r="AL632">
            <v>0</v>
          </cell>
          <cell r="AM632">
            <v>0</v>
          </cell>
          <cell r="AN632">
            <v>0</v>
          </cell>
          <cell r="AO632">
            <v>-10310.65</v>
          </cell>
        </row>
        <row r="633">
          <cell r="U633">
            <v>0</v>
          </cell>
          <cell r="X633">
            <v>0</v>
          </cell>
          <cell r="Y633">
            <v>0</v>
          </cell>
          <cell r="AD633">
            <v>0</v>
          </cell>
          <cell r="AE633" t="e">
            <v>#REF!</v>
          </cell>
          <cell r="AF633" t="e">
            <v>#REF!</v>
          </cell>
          <cell r="AG633">
            <v>0</v>
          </cell>
          <cell r="AH633">
            <v>0</v>
          </cell>
          <cell r="AI633">
            <v>0</v>
          </cell>
          <cell r="AJ633">
            <v>0</v>
          </cell>
          <cell r="AK633">
            <v>0</v>
          </cell>
          <cell r="AL633">
            <v>0</v>
          </cell>
          <cell r="AM633">
            <v>0</v>
          </cell>
          <cell r="AN633">
            <v>0</v>
          </cell>
          <cell r="AO633">
            <v>0</v>
          </cell>
          <cell r="AQ633">
            <v>0</v>
          </cell>
          <cell r="AR633">
            <v>0</v>
          </cell>
        </row>
        <row r="634">
          <cell r="U634">
            <v>-300000</v>
          </cell>
          <cell r="X634">
            <v>-300000</v>
          </cell>
          <cell r="Y634">
            <v>0</v>
          </cell>
          <cell r="AD634">
            <v>-300000</v>
          </cell>
          <cell r="AE634" t="e">
            <v>#REF!</v>
          </cell>
          <cell r="AF634" t="e">
            <v>#REF!</v>
          </cell>
          <cell r="AG634">
            <v>105000</v>
          </cell>
          <cell r="AH634">
            <v>0</v>
          </cell>
          <cell r="AI634">
            <v>0</v>
          </cell>
          <cell r="AJ634">
            <v>105000</v>
          </cell>
          <cell r="AK634">
            <v>0</v>
          </cell>
          <cell r="AL634">
            <v>0</v>
          </cell>
          <cell r="AM634">
            <v>0</v>
          </cell>
          <cell r="AN634">
            <v>0</v>
          </cell>
          <cell r="AO634">
            <v>105000</v>
          </cell>
          <cell r="AQ634">
            <v>0</v>
          </cell>
          <cell r="AR634">
            <v>105000</v>
          </cell>
        </row>
        <row r="635">
          <cell r="U635">
            <v>0</v>
          </cell>
          <cell r="X635">
            <v>0</v>
          </cell>
          <cell r="Y635">
            <v>0</v>
          </cell>
          <cell r="AD635">
            <v>0</v>
          </cell>
          <cell r="AE635" t="e">
            <v>#REF!</v>
          </cell>
          <cell r="AF635" t="e">
            <v>#REF!</v>
          </cell>
          <cell r="AG635">
            <v>0</v>
          </cell>
          <cell r="AH635">
            <v>0</v>
          </cell>
          <cell r="AI635">
            <v>0</v>
          </cell>
          <cell r="AJ635">
            <v>0</v>
          </cell>
          <cell r="AK635">
            <v>0</v>
          </cell>
          <cell r="AL635">
            <v>0</v>
          </cell>
          <cell r="AM635">
            <v>0</v>
          </cell>
          <cell r="AN635">
            <v>0</v>
          </cell>
          <cell r="AO635">
            <v>0</v>
          </cell>
          <cell r="AQ635">
            <v>0</v>
          </cell>
          <cell r="AR635">
            <v>0</v>
          </cell>
        </row>
        <row r="636">
          <cell r="U636">
            <v>26702</v>
          </cell>
          <cell r="X636">
            <v>26702</v>
          </cell>
          <cell r="Y636">
            <v>0</v>
          </cell>
          <cell r="AD636">
            <v>26702</v>
          </cell>
          <cell r="AE636" t="e">
            <v>#REF!</v>
          </cell>
          <cell r="AF636" t="e">
            <v>#REF!</v>
          </cell>
          <cell r="AG636">
            <v>-9345.7000000000007</v>
          </cell>
          <cell r="AH636">
            <v>0</v>
          </cell>
          <cell r="AI636">
            <v>0</v>
          </cell>
          <cell r="AJ636">
            <v>-9345.7000000000007</v>
          </cell>
          <cell r="AK636">
            <v>0</v>
          </cell>
          <cell r="AL636">
            <v>0</v>
          </cell>
          <cell r="AM636">
            <v>0</v>
          </cell>
          <cell r="AN636">
            <v>0</v>
          </cell>
          <cell r="AO636">
            <v>-9345.7000000000007</v>
          </cell>
          <cell r="AQ636">
            <v>0</v>
          </cell>
          <cell r="AR636">
            <v>-9345.7000000000007</v>
          </cell>
        </row>
        <row r="637">
          <cell r="U637">
            <v>-7310</v>
          </cell>
          <cell r="X637">
            <v>-7310</v>
          </cell>
          <cell r="Y637">
            <v>0</v>
          </cell>
          <cell r="AD637">
            <v>-7310</v>
          </cell>
          <cell r="AE637" t="e">
            <v>#REF!</v>
          </cell>
          <cell r="AF637" t="e">
            <v>#REF!</v>
          </cell>
          <cell r="AG637">
            <v>2558.5</v>
          </cell>
          <cell r="AH637">
            <v>0</v>
          </cell>
          <cell r="AI637">
            <v>0</v>
          </cell>
          <cell r="AJ637">
            <v>2558.5</v>
          </cell>
          <cell r="AK637">
            <v>0</v>
          </cell>
          <cell r="AL637">
            <v>0</v>
          </cell>
          <cell r="AM637">
            <v>0</v>
          </cell>
          <cell r="AN637">
            <v>0</v>
          </cell>
          <cell r="AO637">
            <v>2558.5</v>
          </cell>
          <cell r="AQ637">
            <v>0</v>
          </cell>
          <cell r="AR637">
            <v>2558.5</v>
          </cell>
        </row>
        <row r="638">
          <cell r="U638">
            <v>-351531</v>
          </cell>
          <cell r="X638">
            <v>-351531</v>
          </cell>
          <cell r="Y638">
            <v>0</v>
          </cell>
          <cell r="AD638">
            <v>-351531</v>
          </cell>
          <cell r="AE638" t="e">
            <v>#REF!</v>
          </cell>
          <cell r="AF638" t="e">
            <v>#REF!</v>
          </cell>
          <cell r="AG638">
            <v>123035.85</v>
          </cell>
          <cell r="AH638">
            <v>0</v>
          </cell>
          <cell r="AI638">
            <v>0</v>
          </cell>
          <cell r="AJ638">
            <v>123035.85</v>
          </cell>
          <cell r="AK638">
            <v>0</v>
          </cell>
          <cell r="AL638">
            <v>0</v>
          </cell>
          <cell r="AM638">
            <v>0</v>
          </cell>
          <cell r="AN638">
            <v>0</v>
          </cell>
          <cell r="AO638">
            <v>123035.85</v>
          </cell>
          <cell r="AQ638">
            <v>0</v>
          </cell>
          <cell r="AR638">
            <v>123035.85</v>
          </cell>
        </row>
        <row r="639">
          <cell r="U639">
            <v>1367511</v>
          </cell>
          <cell r="X639">
            <v>1367511</v>
          </cell>
          <cell r="Y639">
            <v>0</v>
          </cell>
          <cell r="Z639">
            <v>0</v>
          </cell>
          <cell r="AA639">
            <v>0</v>
          </cell>
          <cell r="AD639">
            <v>1367511</v>
          </cell>
          <cell r="AG639">
            <v>-478628.85</v>
          </cell>
          <cell r="AH639">
            <v>0</v>
          </cell>
          <cell r="AI639">
            <v>0</v>
          </cell>
          <cell r="AJ639">
            <v>-478628.85</v>
          </cell>
          <cell r="AK639">
            <v>0</v>
          </cell>
          <cell r="AL639">
            <v>0</v>
          </cell>
          <cell r="AM639">
            <v>0</v>
          </cell>
          <cell r="AN639">
            <v>0</v>
          </cell>
          <cell r="AO639">
            <v>-478628.85</v>
          </cell>
        </row>
        <row r="640">
          <cell r="U640">
            <v>-12304</v>
          </cell>
          <cell r="X640">
            <v>-12304</v>
          </cell>
          <cell r="Y640">
            <v>0</v>
          </cell>
          <cell r="AD640">
            <v>-12304</v>
          </cell>
          <cell r="AG640">
            <v>4305.7</v>
          </cell>
          <cell r="AJ640">
            <v>4305.7</v>
          </cell>
          <cell r="AK640">
            <v>0</v>
          </cell>
          <cell r="AL640">
            <v>0</v>
          </cell>
          <cell r="AM640">
            <v>0</v>
          </cell>
          <cell r="AN640">
            <v>0</v>
          </cell>
          <cell r="AO640">
            <v>4305.7</v>
          </cell>
        </row>
        <row r="641">
          <cell r="U641">
            <v>0</v>
          </cell>
          <cell r="X641">
            <v>0</v>
          </cell>
          <cell r="Y641">
            <v>0</v>
          </cell>
          <cell r="AD641">
            <v>0</v>
          </cell>
          <cell r="AG641">
            <v>0</v>
          </cell>
          <cell r="AJ641">
            <v>0</v>
          </cell>
          <cell r="AK641">
            <v>0</v>
          </cell>
          <cell r="AL641">
            <v>0</v>
          </cell>
          <cell r="AM641">
            <v>0</v>
          </cell>
          <cell r="AN641">
            <v>0</v>
          </cell>
          <cell r="AO641">
            <v>0</v>
          </cell>
        </row>
        <row r="642">
          <cell r="U642">
            <v>0</v>
          </cell>
          <cell r="X642">
            <v>0</v>
          </cell>
          <cell r="Y642">
            <v>0</v>
          </cell>
          <cell r="AD642">
            <v>0</v>
          </cell>
          <cell r="AG642">
            <v>0</v>
          </cell>
          <cell r="AK642">
            <v>0</v>
          </cell>
          <cell r="AL642">
            <v>0</v>
          </cell>
          <cell r="AM642">
            <v>0</v>
          </cell>
          <cell r="AN642">
            <v>0</v>
          </cell>
          <cell r="AO642">
            <v>0</v>
          </cell>
        </row>
        <row r="644">
          <cell r="U644">
            <v>11702096</v>
          </cell>
          <cell r="V644">
            <v>0</v>
          </cell>
          <cell r="W644">
            <v>0</v>
          </cell>
          <cell r="X644">
            <v>11702096</v>
          </cell>
          <cell r="Y644">
            <v>-1791842</v>
          </cell>
          <cell r="Z644">
            <v>0</v>
          </cell>
          <cell r="AA644">
            <v>0</v>
          </cell>
          <cell r="AB644">
            <v>0</v>
          </cell>
          <cell r="AD644">
            <v>9910254</v>
          </cell>
          <cell r="AE644" t="e">
            <v>#REF!</v>
          </cell>
          <cell r="AF644" t="e">
            <v>#REF!</v>
          </cell>
          <cell r="AG644">
            <v>-4095734.3000000017</v>
          </cell>
          <cell r="AH644">
            <v>0</v>
          </cell>
          <cell r="AI644">
            <v>0</v>
          </cell>
          <cell r="AJ644">
            <v>-4095734.3000000017</v>
          </cell>
          <cell r="AK644">
            <v>627144.69999999995</v>
          </cell>
          <cell r="AL644">
            <v>0</v>
          </cell>
          <cell r="AM644">
            <v>0</v>
          </cell>
          <cell r="AN644">
            <v>0</v>
          </cell>
          <cell r="AO644">
            <v>-3468589.5999999987</v>
          </cell>
          <cell r="AQ644">
            <v>0</v>
          </cell>
          <cell r="AR644">
            <v>-6151874.0500000017</v>
          </cell>
        </row>
        <row r="645">
          <cell r="AG645">
            <v>4095733.5999999996</v>
          </cell>
        </row>
        <row r="646">
          <cell r="X646">
            <v>0</v>
          </cell>
          <cell r="AO646">
            <v>3468588.9</v>
          </cell>
        </row>
        <row r="647">
          <cell r="X647">
            <v>0</v>
          </cell>
          <cell r="Y647">
            <v>0</v>
          </cell>
          <cell r="AD647">
            <v>0</v>
          </cell>
          <cell r="AG647">
            <v>0</v>
          </cell>
          <cell r="AK647">
            <v>0</v>
          </cell>
          <cell r="AO647">
            <v>0</v>
          </cell>
        </row>
        <row r="650">
          <cell r="U650">
            <v>11702096</v>
          </cell>
          <cell r="Y650">
            <v>-1791842</v>
          </cell>
          <cell r="AD650">
            <v>9910254</v>
          </cell>
        </row>
        <row r="651">
          <cell r="U651">
            <v>11702096</v>
          </cell>
          <cell r="V651">
            <v>0</v>
          </cell>
          <cell r="W651">
            <v>0</v>
          </cell>
          <cell r="X651">
            <v>11702096</v>
          </cell>
          <cell r="Y651">
            <v>-1791842</v>
          </cell>
          <cell r="AA651">
            <v>0</v>
          </cell>
          <cell r="AB651">
            <v>0</v>
          </cell>
          <cell r="AC651">
            <v>0</v>
          </cell>
          <cell r="AD651">
            <v>9910254</v>
          </cell>
          <cell r="AE651" t="e">
            <v>#REF!</v>
          </cell>
          <cell r="AF651" t="e">
            <v>#REF!</v>
          </cell>
          <cell r="AG651">
            <v>-4095734.3000000017</v>
          </cell>
          <cell r="AH651">
            <v>0</v>
          </cell>
          <cell r="AI651">
            <v>0</v>
          </cell>
          <cell r="AJ651">
            <v>-4095734.3000000017</v>
          </cell>
          <cell r="AK651">
            <v>627144.69999999995</v>
          </cell>
          <cell r="AL651">
            <v>0</v>
          </cell>
          <cell r="AM651">
            <v>0</v>
          </cell>
          <cell r="AN651">
            <v>0</v>
          </cell>
          <cell r="AO651">
            <v>-0.69999999878928065</v>
          </cell>
          <cell r="AP651">
            <v>0</v>
          </cell>
          <cell r="AQ651">
            <v>0</v>
          </cell>
          <cell r="AR651">
            <v>-6151874.0500000017</v>
          </cell>
        </row>
        <row r="652">
          <cell r="Y652" t="str">
            <v>a = 2001 reclass</v>
          </cell>
        </row>
        <row r="668">
          <cell r="X668">
            <v>0</v>
          </cell>
          <cell r="AQ668">
            <v>0</v>
          </cell>
        </row>
        <row r="669">
          <cell r="X669">
            <v>0</v>
          </cell>
        </row>
        <row r="670">
          <cell r="X670">
            <v>0</v>
          </cell>
        </row>
        <row r="671">
          <cell r="U671">
            <v>0</v>
          </cell>
          <cell r="X671">
            <v>0</v>
          </cell>
          <cell r="Y671">
            <v>0</v>
          </cell>
          <cell r="AD671">
            <v>0</v>
          </cell>
          <cell r="AG671">
            <v>0</v>
          </cell>
          <cell r="AH671">
            <v>0</v>
          </cell>
          <cell r="AI671">
            <v>0</v>
          </cell>
          <cell r="AJ671">
            <v>0</v>
          </cell>
          <cell r="AK671">
            <v>0</v>
          </cell>
          <cell r="AL671">
            <v>0</v>
          </cell>
          <cell r="AM671">
            <v>0</v>
          </cell>
          <cell r="AN671">
            <v>0</v>
          </cell>
          <cell r="AO671">
            <v>0</v>
          </cell>
        </row>
        <row r="672">
          <cell r="U672">
            <v>500000</v>
          </cell>
          <cell r="X672">
            <v>500000</v>
          </cell>
          <cell r="Y672">
            <v>0</v>
          </cell>
          <cell r="AD672">
            <v>500000</v>
          </cell>
          <cell r="AG672">
            <v>-175000</v>
          </cell>
          <cell r="AH672">
            <v>0</v>
          </cell>
          <cell r="AI672">
            <v>0</v>
          </cell>
          <cell r="AJ672">
            <v>-175000</v>
          </cell>
          <cell r="AK672">
            <v>0</v>
          </cell>
          <cell r="AL672">
            <v>0</v>
          </cell>
          <cell r="AM672">
            <v>0</v>
          </cell>
          <cell r="AN672">
            <v>0</v>
          </cell>
          <cell r="AO672">
            <v>-175000</v>
          </cell>
          <cell r="AP672">
            <v>1</v>
          </cell>
        </row>
        <row r="673">
          <cell r="U673">
            <v>-10336304</v>
          </cell>
          <cell r="X673">
            <v>-10336304</v>
          </cell>
          <cell r="Y673">
            <v>0</v>
          </cell>
          <cell r="AD673">
            <v>-10336304</v>
          </cell>
          <cell r="AG673">
            <v>3617706.4</v>
          </cell>
          <cell r="AH673">
            <v>0</v>
          </cell>
          <cell r="AI673">
            <v>0</v>
          </cell>
          <cell r="AJ673">
            <v>3617706.4</v>
          </cell>
          <cell r="AK673">
            <v>0</v>
          </cell>
          <cell r="AL673">
            <v>0</v>
          </cell>
          <cell r="AM673">
            <v>0</v>
          </cell>
          <cell r="AN673">
            <v>0</v>
          </cell>
          <cell r="AO673">
            <v>3617706.4</v>
          </cell>
        </row>
        <row r="674">
          <cell r="U674">
            <v>0</v>
          </cell>
          <cell r="X674">
            <v>0</v>
          </cell>
          <cell r="Y674">
            <v>0</v>
          </cell>
          <cell r="AD674">
            <v>0</v>
          </cell>
          <cell r="AG674">
            <v>0</v>
          </cell>
          <cell r="AH674">
            <v>0</v>
          </cell>
          <cell r="AI674">
            <v>0</v>
          </cell>
          <cell r="AJ674">
            <v>0</v>
          </cell>
          <cell r="AK674">
            <v>0</v>
          </cell>
          <cell r="AL674">
            <v>0</v>
          </cell>
          <cell r="AM674">
            <v>0</v>
          </cell>
          <cell r="AN674">
            <v>0</v>
          </cell>
          <cell r="AO674">
            <v>0</v>
          </cell>
          <cell r="AP674">
            <v>1</v>
          </cell>
        </row>
        <row r="675">
          <cell r="U675">
            <v>772833</v>
          </cell>
          <cell r="X675">
            <v>772833</v>
          </cell>
          <cell r="Y675">
            <v>-39961</v>
          </cell>
          <cell r="AD675">
            <v>732872</v>
          </cell>
          <cell r="AG675">
            <v>-270491.55</v>
          </cell>
          <cell r="AH675">
            <v>0</v>
          </cell>
          <cell r="AI675">
            <v>0</v>
          </cell>
          <cell r="AJ675">
            <v>-270491.55</v>
          </cell>
          <cell r="AK675">
            <v>13986.349999999999</v>
          </cell>
          <cell r="AL675">
            <v>0</v>
          </cell>
          <cell r="AM675">
            <v>0</v>
          </cell>
          <cell r="AN675">
            <v>0</v>
          </cell>
          <cell r="AO675">
            <v>-256505.19999999998</v>
          </cell>
        </row>
        <row r="676">
          <cell r="U676">
            <v>260000</v>
          </cell>
          <cell r="X676">
            <v>260000</v>
          </cell>
          <cell r="Y676">
            <v>0</v>
          </cell>
          <cell r="AD676">
            <v>260000</v>
          </cell>
          <cell r="AG676">
            <v>-91000</v>
          </cell>
          <cell r="AH676">
            <v>0</v>
          </cell>
          <cell r="AI676">
            <v>0</v>
          </cell>
          <cell r="AJ676">
            <v>-91000</v>
          </cell>
          <cell r="AK676">
            <v>0</v>
          </cell>
          <cell r="AL676">
            <v>0</v>
          </cell>
          <cell r="AM676">
            <v>0</v>
          </cell>
          <cell r="AN676">
            <v>0</v>
          </cell>
          <cell r="AO676">
            <v>-91000</v>
          </cell>
          <cell r="AP676">
            <v>1</v>
          </cell>
        </row>
        <row r="677">
          <cell r="U677">
            <v>-4153838</v>
          </cell>
          <cell r="X677">
            <v>-4153838</v>
          </cell>
          <cell r="Y677">
            <v>0</v>
          </cell>
          <cell r="AD677">
            <v>-4153838</v>
          </cell>
          <cell r="AG677">
            <v>1453843.3</v>
          </cell>
          <cell r="AH677">
            <v>0</v>
          </cell>
          <cell r="AI677">
            <v>0</v>
          </cell>
          <cell r="AJ677">
            <v>1453843.3</v>
          </cell>
          <cell r="AK677">
            <v>0</v>
          </cell>
          <cell r="AL677">
            <v>0</v>
          </cell>
          <cell r="AM677">
            <v>0</v>
          </cell>
          <cell r="AN677">
            <v>0</v>
          </cell>
          <cell r="AO677">
            <v>1453843.3</v>
          </cell>
        </row>
        <row r="678">
          <cell r="U678">
            <v>2139472</v>
          </cell>
          <cell r="X678">
            <v>2139472</v>
          </cell>
          <cell r="Y678">
            <v>0</v>
          </cell>
          <cell r="AD678">
            <v>2139472</v>
          </cell>
          <cell r="AG678">
            <v>-748815.2</v>
          </cell>
          <cell r="AH678">
            <v>0</v>
          </cell>
          <cell r="AI678">
            <v>0</v>
          </cell>
          <cell r="AJ678">
            <v>-748815.2</v>
          </cell>
          <cell r="AK678">
            <v>0</v>
          </cell>
          <cell r="AL678">
            <v>0</v>
          </cell>
          <cell r="AM678">
            <v>0</v>
          </cell>
          <cell r="AN678">
            <v>0</v>
          </cell>
          <cell r="AO678">
            <v>-748815.2</v>
          </cell>
          <cell r="AP678">
            <v>1</v>
          </cell>
          <cell r="AQ678">
            <v>-748815.2</v>
          </cell>
        </row>
        <row r="679">
          <cell r="U679">
            <v>2664</v>
          </cell>
          <cell r="X679">
            <v>2664</v>
          </cell>
          <cell r="Y679">
            <v>0</v>
          </cell>
          <cell r="AD679">
            <v>2664</v>
          </cell>
          <cell r="AG679">
            <v>-932.4</v>
          </cell>
          <cell r="AH679">
            <v>0</v>
          </cell>
          <cell r="AI679">
            <v>0</v>
          </cell>
          <cell r="AJ679">
            <v>-932.4</v>
          </cell>
          <cell r="AK679">
            <v>0</v>
          </cell>
          <cell r="AL679">
            <v>0</v>
          </cell>
          <cell r="AM679">
            <v>0</v>
          </cell>
          <cell r="AN679">
            <v>0</v>
          </cell>
          <cell r="AO679">
            <v>-932.4</v>
          </cell>
          <cell r="AP679">
            <v>1</v>
          </cell>
        </row>
        <row r="680">
          <cell r="U680">
            <v>-12660374</v>
          </cell>
          <cell r="X680">
            <v>-12660374</v>
          </cell>
          <cell r="Y680">
            <v>0</v>
          </cell>
          <cell r="AD680">
            <v>-12660374</v>
          </cell>
          <cell r="AG680">
            <v>4431130.9000000004</v>
          </cell>
          <cell r="AH680">
            <v>0</v>
          </cell>
          <cell r="AI680">
            <v>0</v>
          </cell>
          <cell r="AJ680">
            <v>4431130.9000000004</v>
          </cell>
          <cell r="AK680">
            <v>0</v>
          </cell>
          <cell r="AL680">
            <v>0</v>
          </cell>
          <cell r="AM680">
            <v>0</v>
          </cell>
          <cell r="AN680">
            <v>0</v>
          </cell>
          <cell r="AO680">
            <v>4431130.9000000004</v>
          </cell>
        </row>
        <row r="681">
          <cell r="U681">
            <v>-1914584</v>
          </cell>
          <cell r="X681">
            <v>-1914584</v>
          </cell>
          <cell r="Y681">
            <v>0</v>
          </cell>
          <cell r="AD681">
            <v>-1914584</v>
          </cell>
          <cell r="AG681">
            <v>670104.4</v>
          </cell>
          <cell r="AH681">
            <v>0</v>
          </cell>
          <cell r="AI681">
            <v>0</v>
          </cell>
          <cell r="AJ681">
            <v>670104.4</v>
          </cell>
          <cell r="AK681">
            <v>0</v>
          </cell>
          <cell r="AL681">
            <v>0</v>
          </cell>
          <cell r="AM681">
            <v>0</v>
          </cell>
          <cell r="AN681">
            <v>0</v>
          </cell>
          <cell r="AO681">
            <v>670104.4</v>
          </cell>
        </row>
        <row r="682">
          <cell r="U682">
            <v>-947161</v>
          </cell>
          <cell r="X682">
            <v>-947161</v>
          </cell>
          <cell r="Y682">
            <v>0</v>
          </cell>
          <cell r="AD682">
            <v>-947161</v>
          </cell>
          <cell r="AG682">
            <v>331506.34999999998</v>
          </cell>
          <cell r="AH682">
            <v>0</v>
          </cell>
          <cell r="AI682">
            <v>0</v>
          </cell>
          <cell r="AJ682">
            <v>331506.34999999998</v>
          </cell>
          <cell r="AK682">
            <v>0</v>
          </cell>
          <cell r="AL682">
            <v>0</v>
          </cell>
          <cell r="AM682">
            <v>0</v>
          </cell>
          <cell r="AN682">
            <v>0</v>
          </cell>
          <cell r="AO682">
            <v>331506.34999999998</v>
          </cell>
        </row>
        <row r="683">
          <cell r="U683">
            <v>-1794737</v>
          </cell>
          <cell r="X683">
            <v>-1794737</v>
          </cell>
          <cell r="Y683">
            <v>0</v>
          </cell>
          <cell r="AD683">
            <v>-1794737</v>
          </cell>
          <cell r="AG683">
            <v>628157.94999999995</v>
          </cell>
          <cell r="AH683">
            <v>0</v>
          </cell>
          <cell r="AI683">
            <v>0</v>
          </cell>
          <cell r="AJ683">
            <v>628157.94999999995</v>
          </cell>
          <cell r="AK683">
            <v>0</v>
          </cell>
          <cell r="AL683">
            <v>0</v>
          </cell>
          <cell r="AM683">
            <v>0</v>
          </cell>
          <cell r="AN683">
            <v>0</v>
          </cell>
          <cell r="AO683">
            <v>628157.94999999995</v>
          </cell>
        </row>
        <row r="684">
          <cell r="U684">
            <v>0</v>
          </cell>
          <cell r="X684">
            <v>0</v>
          </cell>
          <cell r="Y684">
            <v>0</v>
          </cell>
          <cell r="AD684">
            <v>0</v>
          </cell>
          <cell r="AG684">
            <v>0</v>
          </cell>
          <cell r="AJ684">
            <v>0</v>
          </cell>
          <cell r="AK684">
            <v>0</v>
          </cell>
          <cell r="AL684">
            <v>0</v>
          </cell>
          <cell r="AM684">
            <v>0</v>
          </cell>
          <cell r="AN684">
            <v>0</v>
          </cell>
          <cell r="AO684">
            <v>0</v>
          </cell>
        </row>
        <row r="685">
          <cell r="AL685">
            <v>0</v>
          </cell>
          <cell r="AM685">
            <v>0</v>
          </cell>
        </row>
        <row r="686">
          <cell r="U686">
            <v>-28132029</v>
          </cell>
          <cell r="V686">
            <v>0</v>
          </cell>
          <cell r="W686">
            <v>0</v>
          </cell>
          <cell r="X686">
            <v>-28132029</v>
          </cell>
          <cell r="Y686">
            <v>-39961</v>
          </cell>
          <cell r="Z686">
            <v>0</v>
          </cell>
          <cell r="AA686">
            <v>0</v>
          </cell>
          <cell r="AB686">
            <v>0</v>
          </cell>
          <cell r="AD686">
            <v>-28171990</v>
          </cell>
          <cell r="AE686">
            <v>0</v>
          </cell>
          <cell r="AF686">
            <v>0</v>
          </cell>
          <cell r="AG686">
            <v>9846210.1500000004</v>
          </cell>
          <cell r="AH686">
            <v>0</v>
          </cell>
          <cell r="AI686">
            <v>0</v>
          </cell>
          <cell r="AJ686">
            <v>9846210.1500000004</v>
          </cell>
          <cell r="AK686">
            <v>13986.349999999999</v>
          </cell>
          <cell r="AL686">
            <v>0</v>
          </cell>
          <cell r="AM686">
            <v>0</v>
          </cell>
          <cell r="AN686">
            <v>0</v>
          </cell>
          <cell r="AO686">
            <v>9860196.5</v>
          </cell>
          <cell r="AQ686">
            <v>-748815.2</v>
          </cell>
        </row>
        <row r="687">
          <cell r="AG687">
            <v>-9846210.1499999985</v>
          </cell>
        </row>
        <row r="688">
          <cell r="AO688">
            <v>-9860196.5</v>
          </cell>
        </row>
        <row r="693">
          <cell r="U693">
            <v>-28132029</v>
          </cell>
          <cell r="V693">
            <v>0</v>
          </cell>
          <cell r="W693">
            <v>0</v>
          </cell>
          <cell r="X693">
            <v>-28132029</v>
          </cell>
          <cell r="Y693">
            <v>-39961</v>
          </cell>
          <cell r="Z693">
            <v>0</v>
          </cell>
          <cell r="AB693">
            <v>0</v>
          </cell>
          <cell r="AC693">
            <v>-1</v>
          </cell>
          <cell r="AD693">
            <v>-28171990</v>
          </cell>
          <cell r="AE693">
            <v>0</v>
          </cell>
          <cell r="AF693">
            <v>0</v>
          </cell>
          <cell r="AG693">
            <v>9846210.1500000004</v>
          </cell>
          <cell r="AH693">
            <v>0</v>
          </cell>
          <cell r="AI693">
            <v>0</v>
          </cell>
          <cell r="AJ693">
            <v>9846210.1500000004</v>
          </cell>
          <cell r="AK693">
            <v>13986.349999999999</v>
          </cell>
          <cell r="AL693">
            <v>0</v>
          </cell>
          <cell r="AM693">
            <v>0</v>
          </cell>
          <cell r="AN693">
            <v>0</v>
          </cell>
          <cell r="AO693">
            <v>0</v>
          </cell>
          <cell r="AP693">
            <v>0</v>
          </cell>
          <cell r="AQ693">
            <v>-748815.2</v>
          </cell>
          <cell r="AR693">
            <v>0</v>
          </cell>
        </row>
        <row r="711">
          <cell r="X711">
            <v>0</v>
          </cell>
        </row>
        <row r="712">
          <cell r="X712">
            <v>0</v>
          </cell>
        </row>
        <row r="713">
          <cell r="U713">
            <v>-29720</v>
          </cell>
          <cell r="X713">
            <v>-29720</v>
          </cell>
          <cell r="Y713">
            <v>0</v>
          </cell>
          <cell r="AD713">
            <v>-29720</v>
          </cell>
          <cell r="AG713">
            <v>10402</v>
          </cell>
          <cell r="AH713">
            <v>0</v>
          </cell>
          <cell r="AI713">
            <v>0</v>
          </cell>
          <cell r="AJ713">
            <v>10402</v>
          </cell>
          <cell r="AK713">
            <v>0</v>
          </cell>
          <cell r="AL713">
            <v>0</v>
          </cell>
          <cell r="AM713">
            <v>0</v>
          </cell>
          <cell r="AN713">
            <v>0</v>
          </cell>
          <cell r="AO713">
            <v>10402</v>
          </cell>
        </row>
        <row r="714">
          <cell r="U714">
            <v>6901719</v>
          </cell>
          <cell r="X714">
            <v>6901719</v>
          </cell>
          <cell r="Y714">
            <v>-4676216</v>
          </cell>
          <cell r="AD714">
            <v>2225503</v>
          </cell>
          <cell r="AG714">
            <v>-2353192.2400000002</v>
          </cell>
          <cell r="AH714">
            <v>0</v>
          </cell>
          <cell r="AI714">
            <v>0</v>
          </cell>
          <cell r="AJ714">
            <v>-2353192.2400000002</v>
          </cell>
          <cell r="AK714">
            <v>1636675.5999999999</v>
          </cell>
          <cell r="AL714">
            <v>0</v>
          </cell>
          <cell r="AM714">
            <v>0</v>
          </cell>
          <cell r="AN714">
            <v>0</v>
          </cell>
          <cell r="AO714">
            <v>-716516.64000000036</v>
          </cell>
          <cell r="AQ714">
            <v>0</v>
          </cell>
          <cell r="AR714">
            <v>-716516.64000000036</v>
          </cell>
        </row>
        <row r="715">
          <cell r="U715">
            <v>-4320283</v>
          </cell>
          <cell r="X715">
            <v>-4320283</v>
          </cell>
          <cell r="Y715">
            <v>4343090</v>
          </cell>
          <cell r="AD715">
            <v>22807</v>
          </cell>
          <cell r="AG715">
            <v>1512099.05</v>
          </cell>
          <cell r="AH715">
            <v>0</v>
          </cell>
          <cell r="AI715">
            <v>0</v>
          </cell>
          <cell r="AJ715">
            <v>1512099.05</v>
          </cell>
          <cell r="AK715">
            <v>-1520081.5</v>
          </cell>
          <cell r="AL715">
            <v>0</v>
          </cell>
          <cell r="AM715">
            <v>0</v>
          </cell>
          <cell r="AN715">
            <v>0</v>
          </cell>
          <cell r="AO715">
            <v>-7982.4499999999534</v>
          </cell>
          <cell r="AQ715">
            <v>0</v>
          </cell>
          <cell r="AR715">
            <v>-7982.4499999999534</v>
          </cell>
        </row>
        <row r="716">
          <cell r="U716">
            <v>22807</v>
          </cell>
          <cell r="X716">
            <v>22807</v>
          </cell>
          <cell r="Y716">
            <v>163950</v>
          </cell>
          <cell r="AD716">
            <v>186757</v>
          </cell>
          <cell r="AG716">
            <v>-7982.45</v>
          </cell>
          <cell r="AH716">
            <v>0</v>
          </cell>
          <cell r="AI716">
            <v>0</v>
          </cell>
          <cell r="AJ716">
            <v>-7982.45</v>
          </cell>
          <cell r="AK716">
            <v>-57382.499999999993</v>
          </cell>
          <cell r="AL716">
            <v>0</v>
          </cell>
          <cell r="AM716">
            <v>0</v>
          </cell>
          <cell r="AN716">
            <v>0</v>
          </cell>
          <cell r="AO716">
            <v>-65364.94999999999</v>
          </cell>
        </row>
        <row r="717">
          <cell r="U717">
            <v>-3285</v>
          </cell>
          <cell r="X717">
            <v>-3285</v>
          </cell>
          <cell r="Y717">
            <v>0</v>
          </cell>
          <cell r="AD717">
            <v>-3285</v>
          </cell>
          <cell r="AG717">
            <v>1120.23</v>
          </cell>
          <cell r="AH717">
            <v>0</v>
          </cell>
          <cell r="AI717">
            <v>0</v>
          </cell>
          <cell r="AJ717">
            <v>1120.23</v>
          </cell>
          <cell r="AK717">
            <v>0</v>
          </cell>
          <cell r="AL717">
            <v>0</v>
          </cell>
          <cell r="AM717">
            <v>0</v>
          </cell>
          <cell r="AN717">
            <v>0</v>
          </cell>
          <cell r="AO717">
            <v>1120.23</v>
          </cell>
        </row>
        <row r="718">
          <cell r="U718">
            <v>-1879496</v>
          </cell>
          <cell r="X718">
            <v>-1879496</v>
          </cell>
          <cell r="Y718">
            <v>0</v>
          </cell>
          <cell r="AD718">
            <v>-1879496</v>
          </cell>
          <cell r="AG718">
            <v>650179.43000000005</v>
          </cell>
          <cell r="AH718">
            <v>0</v>
          </cell>
          <cell r="AI718">
            <v>0</v>
          </cell>
          <cell r="AJ718">
            <v>650179.43000000005</v>
          </cell>
          <cell r="AK718">
            <v>0</v>
          </cell>
          <cell r="AL718">
            <v>0</v>
          </cell>
          <cell r="AM718">
            <v>0</v>
          </cell>
          <cell r="AN718">
            <v>0</v>
          </cell>
          <cell r="AO718">
            <v>650179.43000000005</v>
          </cell>
        </row>
        <row r="719">
          <cell r="U719">
            <v>-17369798</v>
          </cell>
          <cell r="X719">
            <v>-17369798</v>
          </cell>
          <cell r="Y719">
            <v>0</v>
          </cell>
          <cell r="AD719">
            <v>-17369798</v>
          </cell>
          <cell r="AG719">
            <v>5943812.5299999993</v>
          </cell>
          <cell r="AH719">
            <v>0</v>
          </cell>
          <cell r="AI719">
            <v>0</v>
          </cell>
          <cell r="AJ719">
            <v>5943812.5299999993</v>
          </cell>
          <cell r="AK719">
            <v>0</v>
          </cell>
          <cell r="AL719">
            <v>0</v>
          </cell>
          <cell r="AM719">
            <v>0</v>
          </cell>
          <cell r="AN719">
            <v>0</v>
          </cell>
          <cell r="AO719">
            <v>5943812.5299999993</v>
          </cell>
          <cell r="AQ719">
            <v>0</v>
          </cell>
          <cell r="AR719">
            <v>5943812.5299999993</v>
          </cell>
        </row>
        <row r="720">
          <cell r="U720">
            <v>667351</v>
          </cell>
          <cell r="X720">
            <v>667351</v>
          </cell>
          <cell r="Y720">
            <v>-677285</v>
          </cell>
          <cell r="AD720">
            <v>-9934</v>
          </cell>
          <cell r="AG720">
            <v>-205601.81</v>
          </cell>
          <cell r="AH720">
            <v>0</v>
          </cell>
          <cell r="AI720">
            <v>0</v>
          </cell>
          <cell r="AJ720">
            <v>-205601.81</v>
          </cell>
          <cell r="AK720">
            <v>237049.74999999997</v>
          </cell>
          <cell r="AL720">
            <v>0</v>
          </cell>
          <cell r="AM720">
            <v>0</v>
          </cell>
          <cell r="AN720">
            <v>0</v>
          </cell>
          <cell r="AO720">
            <v>31447.939999999973</v>
          </cell>
        </row>
        <row r="721">
          <cell r="U721">
            <v>-397830</v>
          </cell>
          <cell r="X721">
            <v>-397830</v>
          </cell>
          <cell r="Y721">
            <v>0</v>
          </cell>
          <cell r="AD721">
            <v>-397830</v>
          </cell>
          <cell r="AG721">
            <v>131446.49</v>
          </cell>
          <cell r="AH721">
            <v>0</v>
          </cell>
          <cell r="AI721">
            <v>0</v>
          </cell>
          <cell r="AJ721">
            <v>131446.49</v>
          </cell>
          <cell r="AK721">
            <v>0</v>
          </cell>
          <cell r="AL721">
            <v>0</v>
          </cell>
          <cell r="AM721">
            <v>0</v>
          </cell>
          <cell r="AN721">
            <v>0</v>
          </cell>
          <cell r="AO721">
            <v>131446.49</v>
          </cell>
        </row>
        <row r="722">
          <cell r="U722">
            <v>-7496692</v>
          </cell>
          <cell r="X722">
            <v>-7496692</v>
          </cell>
          <cell r="Y722">
            <v>0</v>
          </cell>
          <cell r="AD722">
            <v>-7496692</v>
          </cell>
          <cell r="AG722">
            <v>2585854.02</v>
          </cell>
          <cell r="AH722">
            <v>0</v>
          </cell>
          <cell r="AI722">
            <v>0</v>
          </cell>
          <cell r="AJ722">
            <v>2585854.02</v>
          </cell>
          <cell r="AK722">
            <v>0</v>
          </cell>
          <cell r="AL722">
            <v>0</v>
          </cell>
          <cell r="AM722">
            <v>0</v>
          </cell>
          <cell r="AN722">
            <v>0</v>
          </cell>
          <cell r="AO722">
            <v>2585854.02</v>
          </cell>
        </row>
        <row r="723">
          <cell r="U723">
            <v>-72300</v>
          </cell>
          <cell r="X723">
            <v>-72300</v>
          </cell>
          <cell r="Y723">
            <v>-103741</v>
          </cell>
          <cell r="AD723">
            <v>-176041</v>
          </cell>
          <cell r="AG723">
            <v>24205</v>
          </cell>
          <cell r="AH723">
            <v>0</v>
          </cell>
          <cell r="AI723">
            <v>0</v>
          </cell>
          <cell r="AJ723">
            <v>24205</v>
          </cell>
          <cell r="AK723">
            <v>36309.35</v>
          </cell>
          <cell r="AL723">
            <v>0</v>
          </cell>
          <cell r="AM723">
            <v>0</v>
          </cell>
          <cell r="AN723">
            <v>0</v>
          </cell>
          <cell r="AO723">
            <v>60514.35</v>
          </cell>
        </row>
        <row r="724">
          <cell r="U724">
            <v>-1166292</v>
          </cell>
          <cell r="X724">
            <v>-1166292</v>
          </cell>
          <cell r="Y724">
            <v>-73996</v>
          </cell>
          <cell r="AD724">
            <v>-1240288</v>
          </cell>
          <cell r="AG724">
            <v>393868.17</v>
          </cell>
          <cell r="AH724">
            <v>0</v>
          </cell>
          <cell r="AI724">
            <v>0</v>
          </cell>
          <cell r="AJ724">
            <v>393868.17</v>
          </cell>
          <cell r="AK724">
            <v>25898.6</v>
          </cell>
          <cell r="AL724">
            <v>0</v>
          </cell>
          <cell r="AM724">
            <v>0</v>
          </cell>
          <cell r="AN724">
            <v>0</v>
          </cell>
          <cell r="AO724">
            <v>419766.76999999996</v>
          </cell>
        </row>
        <row r="725">
          <cell r="U725">
            <v>0</v>
          </cell>
          <cell r="X725">
            <v>0</v>
          </cell>
          <cell r="Y725">
            <v>0</v>
          </cell>
          <cell r="AD725">
            <v>0</v>
          </cell>
          <cell r="AG725">
            <v>0</v>
          </cell>
          <cell r="AH725">
            <v>0</v>
          </cell>
          <cell r="AI725">
            <v>0</v>
          </cell>
          <cell r="AJ725">
            <v>0</v>
          </cell>
          <cell r="AK725">
            <v>0</v>
          </cell>
          <cell r="AL725">
            <v>0</v>
          </cell>
          <cell r="AM725">
            <v>0</v>
          </cell>
          <cell r="AN725">
            <v>0</v>
          </cell>
          <cell r="AO725">
            <v>0</v>
          </cell>
        </row>
        <row r="726">
          <cell r="U726">
            <v>-256808</v>
          </cell>
          <cell r="X726">
            <v>-256808</v>
          </cell>
          <cell r="Y726">
            <v>0</v>
          </cell>
          <cell r="AD726">
            <v>-256808</v>
          </cell>
          <cell r="AG726">
            <v>57401.440000000061</v>
          </cell>
          <cell r="AH726">
            <v>0</v>
          </cell>
          <cell r="AI726">
            <v>0</v>
          </cell>
          <cell r="AJ726">
            <v>57401.440000000061</v>
          </cell>
          <cell r="AK726">
            <v>0</v>
          </cell>
          <cell r="AL726">
            <v>0</v>
          </cell>
          <cell r="AM726">
            <v>0</v>
          </cell>
          <cell r="AN726">
            <v>0</v>
          </cell>
          <cell r="AO726">
            <v>57401.440000000061</v>
          </cell>
        </row>
        <row r="727">
          <cell r="U727">
            <v>-19107</v>
          </cell>
          <cell r="X727">
            <v>-19107</v>
          </cell>
          <cell r="Y727">
            <v>0</v>
          </cell>
          <cell r="AD727">
            <v>-19107</v>
          </cell>
          <cell r="AG727">
            <v>6496.38</v>
          </cell>
          <cell r="AH727">
            <v>0</v>
          </cell>
          <cell r="AI727">
            <v>0</v>
          </cell>
          <cell r="AJ727">
            <v>6496.38</v>
          </cell>
          <cell r="AK727">
            <v>0</v>
          </cell>
          <cell r="AL727">
            <v>0</v>
          </cell>
          <cell r="AM727">
            <v>0</v>
          </cell>
          <cell r="AN727">
            <v>0</v>
          </cell>
          <cell r="AO727">
            <v>6496.38</v>
          </cell>
        </row>
        <row r="728">
          <cell r="U728">
            <v>-98679</v>
          </cell>
          <cell r="X728">
            <v>-98679</v>
          </cell>
          <cell r="Y728">
            <v>0</v>
          </cell>
          <cell r="AD728">
            <v>-98679</v>
          </cell>
          <cell r="AG728">
            <v>33837.65</v>
          </cell>
          <cell r="AH728">
            <v>0</v>
          </cell>
          <cell r="AI728">
            <v>0</v>
          </cell>
          <cell r="AJ728">
            <v>33837.65</v>
          </cell>
          <cell r="AK728">
            <v>0</v>
          </cell>
          <cell r="AL728">
            <v>0</v>
          </cell>
          <cell r="AM728">
            <v>0</v>
          </cell>
          <cell r="AN728">
            <v>0</v>
          </cell>
          <cell r="AO728">
            <v>33837.65</v>
          </cell>
        </row>
        <row r="729">
          <cell r="U729">
            <v>-140304</v>
          </cell>
          <cell r="X729">
            <v>-140304</v>
          </cell>
          <cell r="Y729">
            <v>-22543</v>
          </cell>
          <cell r="AD729">
            <v>-162847</v>
          </cell>
          <cell r="AG729">
            <v>47521.98</v>
          </cell>
          <cell r="AH729">
            <v>0</v>
          </cell>
          <cell r="AI729">
            <v>0</v>
          </cell>
          <cell r="AJ729">
            <v>47521.98</v>
          </cell>
          <cell r="AK729">
            <v>7890.0499999999993</v>
          </cell>
          <cell r="AL729">
            <v>0</v>
          </cell>
          <cell r="AM729">
            <v>0</v>
          </cell>
          <cell r="AN729">
            <v>0</v>
          </cell>
          <cell r="AO729">
            <v>55412.03</v>
          </cell>
        </row>
        <row r="730">
          <cell r="U730">
            <v>115098</v>
          </cell>
          <cell r="X730">
            <v>115098</v>
          </cell>
          <cell r="Y730">
            <v>0</v>
          </cell>
          <cell r="AD730">
            <v>115098</v>
          </cell>
          <cell r="AG730">
            <v>-40284.300000000003</v>
          </cell>
          <cell r="AH730">
            <v>0</v>
          </cell>
          <cell r="AI730">
            <v>0</v>
          </cell>
          <cell r="AJ730">
            <v>-40284.300000000003</v>
          </cell>
          <cell r="AK730">
            <v>0</v>
          </cell>
          <cell r="AL730">
            <v>0</v>
          </cell>
          <cell r="AM730">
            <v>0</v>
          </cell>
          <cell r="AN730">
            <v>0</v>
          </cell>
          <cell r="AO730">
            <v>-40284.300000000003</v>
          </cell>
        </row>
        <row r="731">
          <cell r="U731">
            <v>240722</v>
          </cell>
          <cell r="X731">
            <v>240722</v>
          </cell>
          <cell r="Y731">
            <v>-208960</v>
          </cell>
          <cell r="AD731">
            <v>31762</v>
          </cell>
          <cell r="AG731">
            <v>-84252.7</v>
          </cell>
          <cell r="AH731">
            <v>0</v>
          </cell>
          <cell r="AI731">
            <v>0</v>
          </cell>
          <cell r="AJ731">
            <v>-84252.7</v>
          </cell>
          <cell r="AK731">
            <v>73136</v>
          </cell>
          <cell r="AL731">
            <v>0</v>
          </cell>
          <cell r="AM731">
            <v>0</v>
          </cell>
          <cell r="AN731">
            <v>0</v>
          </cell>
          <cell r="AO731">
            <v>-11116.699999999997</v>
          </cell>
        </row>
        <row r="732">
          <cell r="U732">
            <v>13333</v>
          </cell>
          <cell r="X732">
            <v>13333</v>
          </cell>
          <cell r="Y732">
            <v>0</v>
          </cell>
          <cell r="AD732">
            <v>13333</v>
          </cell>
          <cell r="AG732">
            <v>-4666.55</v>
          </cell>
          <cell r="AH732">
            <v>0</v>
          </cell>
          <cell r="AI732">
            <v>0</v>
          </cell>
          <cell r="AJ732">
            <v>-4666.55</v>
          </cell>
          <cell r="AK732">
            <v>0</v>
          </cell>
          <cell r="AL732">
            <v>0</v>
          </cell>
          <cell r="AM732">
            <v>0</v>
          </cell>
          <cell r="AN732">
            <v>0</v>
          </cell>
          <cell r="AO732">
            <v>-4666.55</v>
          </cell>
        </row>
        <row r="733">
          <cell r="U733">
            <v>-4228999</v>
          </cell>
          <cell r="X733">
            <v>-4228999</v>
          </cell>
          <cell r="Y733">
            <v>-80333</v>
          </cell>
          <cell r="AD733">
            <v>-4309332</v>
          </cell>
          <cell r="AG733">
            <v>1436449.99</v>
          </cell>
          <cell r="AH733">
            <v>0</v>
          </cell>
          <cell r="AI733">
            <v>0</v>
          </cell>
          <cell r="AJ733">
            <v>1436449.99</v>
          </cell>
          <cell r="AK733">
            <v>28116.55</v>
          </cell>
          <cell r="AL733">
            <v>0</v>
          </cell>
          <cell r="AM733">
            <v>0</v>
          </cell>
          <cell r="AN733">
            <v>0</v>
          </cell>
          <cell r="AO733">
            <v>1464566.54</v>
          </cell>
        </row>
        <row r="734">
          <cell r="U734">
            <v>-1022123</v>
          </cell>
          <cell r="X734">
            <v>-1022123</v>
          </cell>
          <cell r="Y734">
            <v>0</v>
          </cell>
          <cell r="AD734">
            <v>-1022123</v>
          </cell>
          <cell r="AG734">
            <v>343970.53</v>
          </cell>
          <cell r="AH734">
            <v>0</v>
          </cell>
          <cell r="AI734">
            <v>0</v>
          </cell>
          <cell r="AJ734">
            <v>343970.53</v>
          </cell>
          <cell r="AK734">
            <v>0</v>
          </cell>
          <cell r="AL734">
            <v>0</v>
          </cell>
          <cell r="AM734">
            <v>0</v>
          </cell>
          <cell r="AN734">
            <v>0</v>
          </cell>
          <cell r="AO734">
            <v>343970.53</v>
          </cell>
        </row>
        <row r="735">
          <cell r="U735">
            <v>352231</v>
          </cell>
          <cell r="X735">
            <v>352231</v>
          </cell>
          <cell r="Y735">
            <v>-96241</v>
          </cell>
          <cell r="AD735">
            <v>255990</v>
          </cell>
          <cell r="AG735">
            <v>-123280.85</v>
          </cell>
          <cell r="AH735">
            <v>0</v>
          </cell>
          <cell r="AI735">
            <v>0</v>
          </cell>
          <cell r="AJ735">
            <v>-123280.85</v>
          </cell>
          <cell r="AK735">
            <v>33684.35</v>
          </cell>
          <cell r="AL735">
            <v>0</v>
          </cell>
          <cell r="AM735">
            <v>0</v>
          </cell>
          <cell r="AN735">
            <v>0</v>
          </cell>
          <cell r="AO735">
            <v>-89596.5</v>
          </cell>
        </row>
        <row r="736">
          <cell r="U736">
            <v>-47092</v>
          </cell>
          <cell r="X736">
            <v>-47092</v>
          </cell>
          <cell r="Y736">
            <v>0</v>
          </cell>
          <cell r="AD736">
            <v>-47092</v>
          </cell>
          <cell r="AG736">
            <v>16482.2</v>
          </cell>
          <cell r="AH736">
            <v>0</v>
          </cell>
          <cell r="AI736">
            <v>0</v>
          </cell>
          <cell r="AJ736">
            <v>16482.2</v>
          </cell>
          <cell r="AK736">
            <v>0</v>
          </cell>
          <cell r="AL736">
            <v>0</v>
          </cell>
          <cell r="AM736">
            <v>0</v>
          </cell>
          <cell r="AN736">
            <v>0</v>
          </cell>
          <cell r="AO736">
            <v>16482.2</v>
          </cell>
        </row>
        <row r="737">
          <cell r="U737">
            <v>-4465113</v>
          </cell>
          <cell r="X737">
            <v>-4465113</v>
          </cell>
          <cell r="Y737">
            <v>0</v>
          </cell>
          <cell r="AD737">
            <v>-4465113</v>
          </cell>
          <cell r="AG737">
            <v>1562789.55</v>
          </cell>
          <cell r="AH737">
            <v>0</v>
          </cell>
          <cell r="AI737">
            <v>0</v>
          </cell>
          <cell r="AJ737">
            <v>1562789.55</v>
          </cell>
          <cell r="AK737">
            <v>0</v>
          </cell>
          <cell r="AL737">
            <v>0</v>
          </cell>
          <cell r="AM737">
            <v>0</v>
          </cell>
          <cell r="AN737">
            <v>0</v>
          </cell>
          <cell r="AO737">
            <v>1562789.55</v>
          </cell>
        </row>
        <row r="738">
          <cell r="U738">
            <v>1293497</v>
          </cell>
          <cell r="X738">
            <v>1293497</v>
          </cell>
          <cell r="Y738">
            <v>0</v>
          </cell>
          <cell r="AD738">
            <v>1293497</v>
          </cell>
          <cell r="AG738">
            <v>-452723.95</v>
          </cell>
          <cell r="AH738">
            <v>0</v>
          </cell>
          <cell r="AI738">
            <v>0</v>
          </cell>
          <cell r="AJ738">
            <v>-452723.95</v>
          </cell>
          <cell r="AK738">
            <v>0</v>
          </cell>
          <cell r="AL738">
            <v>0</v>
          </cell>
          <cell r="AM738">
            <v>0</v>
          </cell>
          <cell r="AN738">
            <v>0</v>
          </cell>
          <cell r="AO738">
            <v>-452723.95</v>
          </cell>
        </row>
        <row r="739">
          <cell r="U739">
            <v>0</v>
          </cell>
          <cell r="X739">
            <v>0</v>
          </cell>
          <cell r="Y739">
            <v>1025668</v>
          </cell>
          <cell r="AD739">
            <v>1025668</v>
          </cell>
          <cell r="AG739">
            <v>0</v>
          </cell>
          <cell r="AH739">
            <v>0</v>
          </cell>
          <cell r="AI739">
            <v>0</v>
          </cell>
          <cell r="AJ739">
            <v>0</v>
          </cell>
          <cell r="AK739">
            <v>-358983.8</v>
          </cell>
          <cell r="AL739">
            <v>0</v>
          </cell>
          <cell r="AM739">
            <v>0</v>
          </cell>
          <cell r="AN739">
            <v>0</v>
          </cell>
          <cell r="AO739">
            <v>-358983.8</v>
          </cell>
        </row>
        <row r="740">
          <cell r="U740">
            <v>0</v>
          </cell>
          <cell r="X740">
            <v>0</v>
          </cell>
          <cell r="Y740">
            <v>637582</v>
          </cell>
          <cell r="AD740">
            <v>637582</v>
          </cell>
          <cell r="AG740">
            <v>0</v>
          </cell>
          <cell r="AH740">
            <v>0</v>
          </cell>
          <cell r="AI740">
            <v>0</v>
          </cell>
          <cell r="AJ740">
            <v>0</v>
          </cell>
          <cell r="AK740">
            <v>-223153.69999999998</v>
          </cell>
          <cell r="AL740">
            <v>0</v>
          </cell>
          <cell r="AM740">
            <v>0</v>
          </cell>
          <cell r="AN740">
            <v>0</v>
          </cell>
          <cell r="AO740">
            <v>-223153.69999999998</v>
          </cell>
        </row>
        <row r="741">
          <cell r="U741">
            <v>0</v>
          </cell>
          <cell r="X741">
            <v>0</v>
          </cell>
          <cell r="Y741">
            <v>-13170</v>
          </cell>
          <cell r="AD741">
            <v>-13170</v>
          </cell>
          <cell r="AG741">
            <v>0</v>
          </cell>
          <cell r="AH741">
            <v>0</v>
          </cell>
          <cell r="AI741">
            <v>0</v>
          </cell>
          <cell r="AJ741">
            <v>0</v>
          </cell>
          <cell r="AK741">
            <v>4609.5</v>
          </cell>
          <cell r="AL741">
            <v>0</v>
          </cell>
          <cell r="AM741">
            <v>0</v>
          </cell>
          <cell r="AN741">
            <v>0</v>
          </cell>
          <cell r="AO741">
            <v>4609.5</v>
          </cell>
        </row>
        <row r="742">
          <cell r="U742">
            <v>-8100732</v>
          </cell>
          <cell r="X742">
            <v>-8100732</v>
          </cell>
          <cell r="Y742">
            <v>0</v>
          </cell>
          <cell r="AD742">
            <v>-8100732</v>
          </cell>
          <cell r="AG742">
            <v>2835256.2</v>
          </cell>
          <cell r="AH742">
            <v>0</v>
          </cell>
          <cell r="AI742">
            <v>0</v>
          </cell>
          <cell r="AJ742">
            <v>2835256.2</v>
          </cell>
          <cell r="AK742">
            <v>0</v>
          </cell>
          <cell r="AL742">
            <v>0</v>
          </cell>
          <cell r="AM742">
            <v>0</v>
          </cell>
          <cell r="AN742">
            <v>0</v>
          </cell>
          <cell r="AO742">
            <v>2835256.2</v>
          </cell>
        </row>
        <row r="743">
          <cell r="U743">
            <v>0</v>
          </cell>
          <cell r="X743">
            <v>0</v>
          </cell>
          <cell r="Y743">
            <v>0</v>
          </cell>
          <cell r="AD743">
            <v>0</v>
          </cell>
          <cell r="AG743">
            <v>0</v>
          </cell>
          <cell r="AH743">
            <v>0</v>
          </cell>
          <cell r="AI743">
            <v>0</v>
          </cell>
          <cell r="AJ743">
            <v>0</v>
          </cell>
          <cell r="AK743">
            <v>0</v>
          </cell>
          <cell r="AL743">
            <v>0</v>
          </cell>
          <cell r="AM743">
            <v>0</v>
          </cell>
          <cell r="AN743">
            <v>0</v>
          </cell>
          <cell r="AO743">
            <v>0</v>
          </cell>
        </row>
        <row r="746">
          <cell r="U746">
            <v>-41507895</v>
          </cell>
          <cell r="V746">
            <v>0</v>
          </cell>
          <cell r="W746">
            <v>0</v>
          </cell>
          <cell r="X746">
            <v>-41507895</v>
          </cell>
          <cell r="Y746">
            <v>217805</v>
          </cell>
          <cell r="Z746">
            <v>0</v>
          </cell>
          <cell r="AA746">
            <v>0</v>
          </cell>
          <cell r="AB746">
            <v>0</v>
          </cell>
          <cell r="AD746">
            <v>-41290090</v>
          </cell>
          <cell r="AE746">
            <v>0</v>
          </cell>
          <cell r="AF746">
            <v>0</v>
          </cell>
          <cell r="AG746">
            <v>14321207.990000002</v>
          </cell>
          <cell r="AH746">
            <v>0</v>
          </cell>
          <cell r="AI746">
            <v>0</v>
          </cell>
          <cell r="AJ746">
            <v>14321207.990000002</v>
          </cell>
          <cell r="AK746">
            <v>-76231.750000000204</v>
          </cell>
          <cell r="AL746">
            <v>0</v>
          </cell>
          <cell r="AM746">
            <v>0</v>
          </cell>
          <cell r="AN746">
            <v>0</v>
          </cell>
          <cell r="AO746">
            <v>14244976.239999998</v>
          </cell>
          <cell r="AQ746">
            <v>0</v>
          </cell>
        </row>
        <row r="747">
          <cell r="U747" t="str">
            <v>ending 8/31/04</v>
          </cell>
        </row>
        <row r="748">
          <cell r="AO748">
            <v>-14451531.5</v>
          </cell>
        </row>
        <row r="753">
          <cell r="U753">
            <v>-41507895</v>
          </cell>
          <cell r="V753">
            <v>0</v>
          </cell>
          <cell r="W753">
            <v>0</v>
          </cell>
          <cell r="X753">
            <v>-41507895</v>
          </cell>
          <cell r="Y753">
            <v>217805</v>
          </cell>
          <cell r="Z753">
            <v>0</v>
          </cell>
          <cell r="AA753">
            <v>0</v>
          </cell>
          <cell r="AB753">
            <v>0</v>
          </cell>
          <cell r="AC753">
            <v>-1</v>
          </cell>
          <cell r="AD753">
            <v>-41290090</v>
          </cell>
          <cell r="AE753">
            <v>0</v>
          </cell>
          <cell r="AF753">
            <v>0</v>
          </cell>
          <cell r="AG753">
            <v>14321207.990000002</v>
          </cell>
          <cell r="AH753">
            <v>0</v>
          </cell>
          <cell r="AI753">
            <v>0</v>
          </cell>
          <cell r="AJ753">
            <v>14321207.990000002</v>
          </cell>
          <cell r="AK753">
            <v>-76231.750000000204</v>
          </cell>
          <cell r="AL753">
            <v>0</v>
          </cell>
          <cell r="AM753">
            <v>0</v>
          </cell>
          <cell r="AN753">
            <v>0</v>
          </cell>
          <cell r="AO753">
            <v>-206555.26000000164</v>
          </cell>
          <cell r="AP753">
            <v>0</v>
          </cell>
          <cell r="AQ753">
            <v>0</v>
          </cell>
          <cell r="AR753">
            <v>0</v>
          </cell>
        </row>
        <row r="763">
          <cell r="U763">
            <v>-29823606.32</v>
          </cell>
          <cell r="V763">
            <v>0</v>
          </cell>
          <cell r="W763">
            <v>4966170</v>
          </cell>
          <cell r="X763">
            <v>-24857436.320000015</v>
          </cell>
          <cell r="Y763">
            <v>-38990819.349999994</v>
          </cell>
          <cell r="Z763">
            <v>0</v>
          </cell>
          <cell r="AA763">
            <v>0</v>
          </cell>
          <cell r="AB763">
            <v>0</v>
          </cell>
          <cell r="AD763">
            <v>-63848255.670000002</v>
          </cell>
          <cell r="AE763" t="e">
            <v>#REF!</v>
          </cell>
          <cell r="AF763" t="e">
            <v>#REF!</v>
          </cell>
          <cell r="AG763">
            <v>10231706.251999982</v>
          </cell>
          <cell r="AH763">
            <v>0</v>
          </cell>
          <cell r="AI763">
            <v>-1738159.5</v>
          </cell>
          <cell r="AJ763">
            <v>8493546.7519999817</v>
          </cell>
          <cell r="AK763">
            <v>13646786.772499999</v>
          </cell>
          <cell r="AL763">
            <v>0</v>
          </cell>
          <cell r="AM763">
            <v>0</v>
          </cell>
          <cell r="AN763">
            <v>0</v>
          </cell>
          <cell r="AO763">
            <v>23878493.024499983</v>
          </cell>
          <cell r="AQ763">
            <v>-12127876.599999998</v>
          </cell>
          <cell r="AR763">
            <v>-2029399.0255000084</v>
          </cell>
        </row>
        <row r="764">
          <cell r="AG764">
            <v>-10438262.211999999</v>
          </cell>
          <cell r="AH764">
            <v>0</v>
          </cell>
          <cell r="AI764">
            <v>1738159.5</v>
          </cell>
          <cell r="AJ764">
            <v>-8700102.7120000049</v>
          </cell>
          <cell r="AK764">
            <v>-13646786.772499997</v>
          </cell>
          <cell r="AL764">
            <v>0</v>
          </cell>
          <cell r="AM764">
            <v>0</v>
          </cell>
          <cell r="AN764">
            <v>0</v>
          </cell>
          <cell r="AO764">
            <v>-22346889.484499998</v>
          </cell>
        </row>
      </sheetData>
      <sheetData sheetId="1"/>
      <sheetData sheetId="2"/>
      <sheetData sheetId="3"/>
      <sheetData sheetId="4"/>
      <sheetData sheetId="5"/>
      <sheetData sheetId="6"/>
      <sheetData sheetId="7"/>
      <sheetData sheetId="8"/>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Assumptions"/>
      <sheetName val="BGS Deferral"/>
      <sheetName val="Variable"/>
      <sheetName val="Bid_Information"/>
      <sheetName val="PRISM Impacts Inputs"/>
      <sheetName val="Summary"/>
      <sheetName val="MPP Contract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INS"/>
      <sheetName val="AFUDC_CCRF"/>
      <sheetName val="CUT-IN INT."/>
    </sheetNames>
    <sheetDataSet>
      <sheetData sheetId="0"/>
      <sheetData sheetId="1">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_Lookup"/>
      <sheetName val="New Accts 2009"/>
      <sheetName val="Sheet2"/>
      <sheetName val="Sheet3"/>
    </sheetNames>
    <sheetDataSet>
      <sheetData sheetId="0" refreshError="1"/>
      <sheetData sheetId="1"/>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centage Summary"/>
      <sheetName val="Total 3540-3580"/>
      <sheetName val="3540"/>
      <sheetName val="3550"/>
      <sheetName val="3560"/>
      <sheetName val="3570"/>
      <sheetName val="3580"/>
      <sheetName val="Total 3640-3732"/>
      <sheetName val="3640"/>
      <sheetName val="3650"/>
      <sheetName val="3660"/>
      <sheetName val="3670"/>
      <sheetName val="3680"/>
      <sheetName val="3691"/>
      <sheetName val="3692"/>
      <sheetName val="3700"/>
      <sheetName val="3711"/>
      <sheetName val="3712"/>
      <sheetName val="3713"/>
      <sheetName val="3720"/>
      <sheetName val="3731"/>
      <sheetName val="3732"/>
      <sheetName val="3620"/>
      <sheetName val="3530"/>
      <sheetName val="3520"/>
      <sheetName val="3610"/>
      <sheetName val="Report 17 for 2008 T&amp;D"/>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ummary"/>
      <sheetName val="Sheet1"/>
      <sheetName val="Q2 Data"/>
      <sheetName val="190100"/>
      <sheetName val="190110"/>
      <sheetName val="190200"/>
      <sheetName val="190210"/>
      <sheetName val="190500"/>
      <sheetName val="190510"/>
      <sheetName val="282100"/>
      <sheetName val="282200"/>
      <sheetName val="283100"/>
      <sheetName val="283110"/>
      <sheetName val="283200"/>
      <sheetName val="283210"/>
      <sheetName val="Defd Expense RFWD"/>
      <sheetName val="797037"/>
      <sheetName val="797047"/>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 Analysis"/>
      <sheetName val="SAP Export"/>
      <sheetName val="DSUM"/>
      <sheetName val="Instructions"/>
    </sheetNames>
    <sheetDataSet>
      <sheetData sheetId="0"/>
      <sheetData sheetId="1"/>
      <sheetData sheetId="2"/>
      <sheetData sheetId="3"/>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und Amount Calculation"/>
      <sheetName val="Formula December 2017 True-up w"/>
    </sheetNames>
    <definedNames>
      <definedName name="DATAFEEDER" refersTo="#REF!"/>
    </definedNames>
    <sheetDataSet>
      <sheetData sheetId="0" refreshError="1"/>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Index"/>
      <sheetName val="Glossary"/>
      <sheetName val="Latest Changes"/>
      <sheetName val="Validations"/>
      <sheetName val="IS01"/>
      <sheetName val="IS02"/>
      <sheetName val="IS03"/>
      <sheetName val="IS04"/>
      <sheetName val="IS04A"/>
      <sheetName val="IS05"/>
      <sheetName val="IS06"/>
      <sheetName val="IS06A"/>
      <sheetName val="IS07"/>
      <sheetName val="IS07A"/>
      <sheetName val="IS08"/>
      <sheetName val="IS09"/>
      <sheetName val="IS10"/>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3"/>
      <sheetName val="CF04"/>
      <sheetName val="CF02 LOGIC"/>
      <sheetName val="TX01"/>
      <sheetName val="Appendix 1"/>
      <sheetName val="Appendix 2"/>
      <sheetName val="Appendix 3"/>
      <sheetName val="Appendix 4"/>
      <sheetName val="Appendix 5"/>
      <sheetName val="DataSheet"/>
    </sheetNames>
    <sheetDataSet>
      <sheetData sheetId="0" refreshError="1"/>
      <sheetData sheetId="1" refreshError="1">
        <row r="17">
          <cell r="F17" t="str">
            <v>xx000</v>
          </cell>
        </row>
        <row r="23">
          <cell r="F23" t="str">
            <v>May 2002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FACT"/>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Aday IS DECo &amp; Other"/>
      <sheetName val="Aday IS EG Subs"/>
      <sheetName val="DEPR96"/>
      <sheetName val="C12 - AL"/>
      <sheetName val="C2 - GA"/>
      <sheetName val="C3- KS"/>
      <sheetName val="C5- MN"/>
      <sheetName val="C4 - MS"/>
      <sheetName val="C6 - MO"/>
      <sheetName val="C7 - NC"/>
      <sheetName val="X3 - ETPs"/>
      <sheetName val="C8- OH"/>
      <sheetName val="C9 - PA"/>
      <sheetName val="C10 - SC"/>
      <sheetName val="C11 - TN"/>
      <sheetName val="C13- WI"/>
      <sheetName val="LeverageAnalysis"/>
      <sheetName val="Product_Data"/>
      <sheetName val="WIP 12-31"/>
      <sheetName val="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TST"/>
      <sheetName val="B.1"/>
      <sheetName val="B.1.1"/>
      <sheetName val="B.3.1 "/>
      <sheetName val="B.3.2  "/>
      <sheetName val="NITS "/>
      <sheetName val="Input"/>
      <sheetName val="Cost of Capital"/>
      <sheetName val="Compare"/>
      <sheetName val="Macro1"/>
      <sheetName val="PrintModule"/>
    </sheetNames>
    <sheetDataSet>
      <sheetData sheetId="0"/>
      <sheetData sheetId="1"/>
      <sheetData sheetId="2"/>
      <sheetData sheetId="3"/>
      <sheetData sheetId="4"/>
      <sheetData sheetId="5"/>
      <sheetData sheetId="6"/>
      <sheetData sheetId="7"/>
      <sheetData sheetId="8"/>
      <sheetData sheetId="9">
        <row r="33">
          <cell r="F33">
            <v>7.9500000000000001E-2</v>
          </cell>
        </row>
      </sheetData>
      <sheetData sheetId="10"/>
      <sheetData sheetId="11"/>
      <sheetData sheetId="12"/>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30">
          <cell r="J130">
            <v>130500025</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1">
          <cell r="E31">
            <v>21827621.52</v>
          </cell>
        </row>
      </sheetData>
      <sheetData sheetId="17"/>
      <sheetData sheetId="18"/>
      <sheetData sheetId="19"/>
      <sheetData sheetId="20"/>
      <sheetData sheetId="21"/>
      <sheetData sheetId="22"/>
      <sheetData sheetId="23"/>
      <sheetData sheetId="24"/>
      <sheetData sheetId="25" refreshError="1">
        <row r="2">
          <cell r="A2">
            <v>190</v>
          </cell>
        </row>
        <row r="3">
          <cell r="A3">
            <v>282</v>
          </cell>
        </row>
        <row r="4">
          <cell r="A4">
            <v>283</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ER Summary"/>
      <sheetName val="EG Summary"/>
      <sheetName val="MichCon Base Case"/>
      <sheetName val="Other Subs"/>
      <sheetName val="MichCon Rating Agency"/>
      <sheetName val="DECO O&amp;M and Capex"/>
      <sheetName val="#REF"/>
      <sheetName val="Input Page"/>
      <sheetName val="AltAcctTable"/>
      <sheetName val="Cons TB"/>
      <sheetName val="Depreciation Schedu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1"/>
      <sheetName val="Input2"/>
      <sheetName val="Benefit Obligations"/>
      <sheetName val="Plan Assets"/>
      <sheetName val="Funded Status"/>
      <sheetName val="Cash Flow and Cost"/>
    </sheetNames>
    <sheetDataSet>
      <sheetData sheetId="0">
        <row r="6">
          <cell r="B6">
            <v>2003</v>
          </cell>
        </row>
      </sheetData>
      <sheetData sheetId="1"/>
      <sheetData sheetId="2" refreshError="1"/>
      <sheetData sheetId="3" refreshError="1"/>
      <sheetData sheetId="4" refreshError="1"/>
      <sheetData sheetId="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6 Actuals"/>
      <sheetName val="2007 Plan (2-7-07)"/>
      <sheetName val="2008 Plan (2-12-07)"/>
      <sheetName val="Beyond 2008 (REP)"/>
      <sheetName val="Tony's Categories"/>
      <sheetName val="PMP to GL Conversion"/>
    </sheetNames>
    <sheetDataSet>
      <sheetData sheetId="0"/>
      <sheetData sheetId="1"/>
      <sheetData sheetId="2"/>
      <sheetData sheetId="3"/>
      <sheetData sheetId="4"/>
      <sheetData sheetId="5">
        <row r="6">
          <cell r="B6" t="str">
            <v>Balance of Plant</v>
          </cell>
          <cell r="C6" t="str">
            <v>Cable Failure</v>
          </cell>
          <cell r="D6" t="str">
            <v>Air Dryer</v>
          </cell>
        </row>
        <row r="7">
          <cell r="B7" t="str">
            <v>Boiler/Turbine</v>
          </cell>
          <cell r="C7" t="str">
            <v>Capacity Electrical</v>
          </cell>
          <cell r="D7" t="str">
            <v>Air Heater</v>
          </cell>
        </row>
        <row r="8">
          <cell r="B8" t="str">
            <v>Cable &amp; Controls</v>
          </cell>
          <cell r="C8" t="str">
            <v>Capacity Turbine</v>
          </cell>
          <cell r="D8" t="str">
            <v>Analyzers</v>
          </cell>
        </row>
        <row r="9">
          <cell r="B9" t="str">
            <v>Environmental Non-Nox</v>
          </cell>
          <cell r="C9" t="str">
            <v>Combustion Control</v>
          </cell>
          <cell r="D9" t="str">
            <v xml:space="preserve">As Fired </v>
          </cell>
        </row>
        <row r="10">
          <cell r="B10" t="str">
            <v>Health/Safety</v>
          </cell>
          <cell r="C10" t="str">
            <v>Common Systems</v>
          </cell>
          <cell r="D10" t="str">
            <v>Ash Systems</v>
          </cell>
        </row>
        <row r="11">
          <cell r="B11" t="str">
            <v>Low Nox</v>
          </cell>
          <cell r="C11" t="str">
            <v>Control Equip Obsolescence</v>
          </cell>
          <cell r="D11" t="str">
            <v>Attemp</v>
          </cell>
        </row>
        <row r="12">
          <cell r="C12" t="str">
            <v>DCS</v>
          </cell>
          <cell r="D12" t="str">
            <v>Battery Repl</v>
          </cell>
        </row>
        <row r="13">
          <cell r="C13" t="str">
            <v>Fuel</v>
          </cell>
          <cell r="D13" t="str">
            <v>Belt Repl</v>
          </cell>
        </row>
        <row r="14">
          <cell r="C14" t="str">
            <v>General Plant</v>
          </cell>
          <cell r="D14" t="str">
            <v>BFP</v>
          </cell>
        </row>
        <row r="15">
          <cell r="C15" t="str">
            <v>Mobile Equipment</v>
          </cell>
          <cell r="D15" t="str">
            <v>Boiler</v>
          </cell>
        </row>
        <row r="16">
          <cell r="C16" t="str">
            <v>Monitoring Devices</v>
          </cell>
          <cell r="D16" t="str">
            <v>Boiler Bypass</v>
          </cell>
        </row>
        <row r="17">
          <cell r="C17" t="str">
            <v>Monitoring Sys</v>
          </cell>
          <cell r="D17" t="str">
            <v>Burners</v>
          </cell>
        </row>
        <row r="18">
          <cell r="C18" t="str">
            <v>Reiability Boiler Feedwater Sys</v>
          </cell>
          <cell r="D18" t="str">
            <v>Cable</v>
          </cell>
        </row>
        <row r="19">
          <cell r="C19" t="str">
            <v>Reliability Boiler</v>
          </cell>
          <cell r="D19" t="str">
            <v>Canal</v>
          </cell>
        </row>
        <row r="20">
          <cell r="C20" t="str">
            <v>Reliability Air Htr</v>
          </cell>
          <cell r="D20" t="str">
            <v>Cathodic Protection</v>
          </cell>
        </row>
        <row r="21">
          <cell r="C21" t="str">
            <v>Reliability Boiler Draft</v>
          </cell>
          <cell r="D21" t="str">
            <v>CEM</v>
          </cell>
        </row>
        <row r="22">
          <cell r="C22" t="str">
            <v>Reliability Boiler Feedwater Sys</v>
          </cell>
          <cell r="D22" t="str">
            <v>Chem Sys</v>
          </cell>
        </row>
        <row r="23">
          <cell r="C23" t="str">
            <v>Reliability Boiler Water</v>
          </cell>
          <cell r="D23" t="str">
            <v>Circ Pumps</v>
          </cell>
        </row>
        <row r="24">
          <cell r="C24" t="str">
            <v>Reliability Peakers</v>
          </cell>
          <cell r="D24" t="str">
            <v>CO Monitors</v>
          </cell>
        </row>
        <row r="25">
          <cell r="C25" t="str">
            <v>Reliability Turbine</v>
          </cell>
          <cell r="D25" t="str">
            <v>Coal Mills</v>
          </cell>
        </row>
        <row r="26">
          <cell r="D26" t="str">
            <v>Coal Pile Lighting</v>
          </cell>
        </row>
        <row r="27">
          <cell r="D27" t="str">
            <v>Compressed Air</v>
          </cell>
        </row>
        <row r="28">
          <cell r="D28" t="str">
            <v>Condenser Retube</v>
          </cell>
        </row>
        <row r="29">
          <cell r="D29" t="str">
            <v>Conditioning Sys</v>
          </cell>
        </row>
        <row r="30">
          <cell r="D30" t="str">
            <v>Containment</v>
          </cell>
        </row>
        <row r="31">
          <cell r="D31" t="str">
            <v>Control Battery</v>
          </cell>
        </row>
        <row r="32">
          <cell r="D32" t="str">
            <v>Controls</v>
          </cell>
        </row>
        <row r="33">
          <cell r="D33" t="str">
            <v>Crane Hoist Repl</v>
          </cell>
        </row>
        <row r="34">
          <cell r="D34" t="str">
            <v>DCS</v>
          </cell>
        </row>
        <row r="35">
          <cell r="D35" t="str">
            <v>Demin</v>
          </cell>
        </row>
        <row r="36">
          <cell r="D36" t="str">
            <v>Economizer Tubes</v>
          </cell>
        </row>
        <row r="37">
          <cell r="D37" t="str">
            <v>Exciter</v>
          </cell>
        </row>
        <row r="38">
          <cell r="D38" t="str">
            <v>Expansion Joints</v>
          </cell>
        </row>
        <row r="39">
          <cell r="D39" t="str">
            <v>Fall protection</v>
          </cell>
        </row>
        <row r="40">
          <cell r="D40" t="str">
            <v>Fan</v>
          </cell>
        </row>
        <row r="41">
          <cell r="D41" t="str">
            <v>Feedwater</v>
          </cell>
        </row>
        <row r="42">
          <cell r="D42" t="str">
            <v>Fire Protection</v>
          </cell>
        </row>
        <row r="43">
          <cell r="D43" t="str">
            <v>Fish Entrainment</v>
          </cell>
        </row>
        <row r="44">
          <cell r="D44" t="str">
            <v>Flame Scanners</v>
          </cell>
        </row>
        <row r="45">
          <cell r="D45" t="str">
            <v>Flue gas</v>
          </cell>
        </row>
        <row r="46">
          <cell r="D46" t="str">
            <v>Flyash Contain</v>
          </cell>
        </row>
        <row r="47">
          <cell r="D47" t="str">
            <v>Fuel Storage</v>
          </cell>
        </row>
        <row r="48">
          <cell r="D48" t="str">
            <v>Generator</v>
          </cell>
        </row>
        <row r="49">
          <cell r="D49" t="str">
            <v>Grizzly Bars</v>
          </cell>
        </row>
        <row r="50">
          <cell r="D50" t="str">
            <v>GSW</v>
          </cell>
        </row>
        <row r="51">
          <cell r="D51" t="str">
            <v>Hydrogen</v>
          </cell>
        </row>
        <row r="52">
          <cell r="D52" t="str">
            <v>LowNox</v>
          </cell>
        </row>
        <row r="53">
          <cell r="D53" t="str">
            <v>Magnetic Separators</v>
          </cell>
        </row>
        <row r="54">
          <cell r="D54" t="str">
            <v>Makeup Water</v>
          </cell>
        </row>
        <row r="55">
          <cell r="D55" t="str">
            <v>Metal detectors</v>
          </cell>
        </row>
        <row r="56">
          <cell r="D56" t="str">
            <v>Misc</v>
          </cell>
        </row>
        <row r="57">
          <cell r="D57" t="str">
            <v>MISO Intiatives</v>
          </cell>
        </row>
        <row r="58">
          <cell r="D58" t="str">
            <v>Mobile Equipment</v>
          </cell>
        </row>
        <row r="59">
          <cell r="D59" t="str">
            <v>Monitor</v>
          </cell>
        </row>
        <row r="60">
          <cell r="D60" t="str">
            <v>Monitoring Devices</v>
          </cell>
        </row>
        <row r="61">
          <cell r="D61" t="str">
            <v>MPPA Credit</v>
          </cell>
        </row>
        <row r="62">
          <cell r="D62" t="str">
            <v>MUT</v>
          </cell>
        </row>
        <row r="63">
          <cell r="D63" t="str">
            <v>NPDES Diversion</v>
          </cell>
        </row>
        <row r="64">
          <cell r="D64" t="str">
            <v>Oil Cooler xfrmer</v>
          </cell>
        </row>
        <row r="65">
          <cell r="D65" t="str">
            <v>Opacity Improvements</v>
          </cell>
        </row>
        <row r="66">
          <cell r="D66" t="str">
            <v>Opacity Monitors</v>
          </cell>
        </row>
        <row r="67">
          <cell r="D67" t="str">
            <v>Oven Gas</v>
          </cell>
        </row>
        <row r="68">
          <cell r="D68" t="str">
            <v>Peakers</v>
          </cell>
        </row>
        <row r="69">
          <cell r="D69" t="str">
            <v>PI Sys</v>
          </cell>
        </row>
        <row r="70">
          <cell r="D70" t="str">
            <v>PLC</v>
          </cell>
        </row>
        <row r="71">
          <cell r="D71" t="str">
            <v>Precipitator</v>
          </cell>
        </row>
        <row r="72">
          <cell r="D72" t="str">
            <v>Process Computers</v>
          </cell>
        </row>
        <row r="73">
          <cell r="D73" t="str">
            <v>Pumped storage</v>
          </cell>
        </row>
        <row r="74">
          <cell r="D74" t="str">
            <v>Reheater</v>
          </cell>
        </row>
        <row r="75">
          <cell r="D75" t="str">
            <v>Relief Valves</v>
          </cell>
        </row>
        <row r="76">
          <cell r="D76" t="str">
            <v>Safety Platforms</v>
          </cell>
        </row>
        <row r="77">
          <cell r="D77" t="str">
            <v>Safety Shower</v>
          </cell>
        </row>
        <row r="78">
          <cell r="D78" t="str">
            <v>Safety Valve</v>
          </cell>
        </row>
        <row r="79">
          <cell r="D79" t="str">
            <v>SCR Catalist Replacements</v>
          </cell>
        </row>
        <row r="80">
          <cell r="D80" t="str">
            <v>SH/RH Tubes</v>
          </cell>
        </row>
        <row r="81">
          <cell r="D81" t="str">
            <v>Soot Blowers</v>
          </cell>
        </row>
        <row r="82">
          <cell r="D82" t="str">
            <v>Spill Contain</v>
          </cell>
        </row>
        <row r="83">
          <cell r="D83" t="str">
            <v>Stack Breaching</v>
          </cell>
        </row>
        <row r="84">
          <cell r="D84" t="str">
            <v>Stack Flow Monitors</v>
          </cell>
        </row>
        <row r="85">
          <cell r="D85" t="str">
            <v>Stack Lighting</v>
          </cell>
        </row>
        <row r="86">
          <cell r="D86" t="str">
            <v>Steam Line</v>
          </cell>
        </row>
        <row r="87">
          <cell r="D87" t="str">
            <v>Steam Path Mod</v>
          </cell>
        </row>
        <row r="88">
          <cell r="D88" t="str">
            <v>Structure</v>
          </cell>
        </row>
        <row r="89">
          <cell r="D89" t="str">
            <v>Switchgear</v>
          </cell>
        </row>
        <row r="90">
          <cell r="D90" t="str">
            <v>Tools</v>
          </cell>
        </row>
        <row r="91">
          <cell r="D91" t="str">
            <v>TSI</v>
          </cell>
        </row>
        <row r="92">
          <cell r="D92" t="str">
            <v>Turbine</v>
          </cell>
        </row>
        <row r="93">
          <cell r="D93" t="str">
            <v>Turbine Blades</v>
          </cell>
        </row>
        <row r="94">
          <cell r="D94" t="str">
            <v>Vehicle</v>
          </cell>
        </row>
        <row r="95">
          <cell r="D95" t="str">
            <v>Ventilation</v>
          </cell>
        </row>
        <row r="96">
          <cell r="D96" t="str">
            <v>Waste Water Upgrade</v>
          </cell>
        </row>
        <row r="97">
          <cell r="D97" t="str">
            <v>Water Cannons</v>
          </cell>
        </row>
        <row r="98">
          <cell r="D98" t="str">
            <v>Weight Scales</v>
          </cell>
        </row>
        <row r="99">
          <cell r="D99" t="str">
            <v>WW Tubes</v>
          </cell>
        </row>
        <row r="100">
          <cell r="D100" t="str">
            <v>Zebra Mussel Mitigation</v>
          </cell>
        </row>
      </sheetData>
      <sheetData sheetId="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sheetName val="Average Rates"/>
      <sheetName val="Unbund Rev Sum w  Tax &amp; SBC"/>
      <sheetName val="Unbundled Revenue Summary "/>
      <sheetName val="Unbundled Rev Summary with Tax"/>
      <sheetName val="NUG Savings Revenue Proof"/>
      <sheetName val="2000 Target Rates"/>
      <sheetName val="Rate Class Detail"/>
      <sheetName val="Rate Class Detail with Tax"/>
      <sheetName val="BGS 1999"/>
      <sheetName val="BGS 2000"/>
      <sheetName val="BGS Rates"/>
      <sheetName val="Shopping Credit Table"/>
      <sheetName val="Distribution Rates"/>
      <sheetName val="NNC Rates"/>
      <sheetName val="2000 NNC Rate"/>
      <sheetName val="2000 NNC Rate Reduction"/>
      <sheetName val="MTC NNC RATES"/>
      <sheetName val="Regulatory Assets"/>
      <sheetName val="SBC"/>
      <sheetName val="Determinants"/>
      <sheetName val="AGS-TOU Determinants"/>
      <sheetName val="OTRA Discounts"/>
      <sheetName val="Merger &amp; TEFA"/>
      <sheetName val="Bill Impact Analysis"/>
      <sheetName val="2000 Sales"/>
      <sheetName val="2000 TEFA"/>
      <sheetName val="2000 BGS Deferral"/>
      <sheetName val="BGS Ancillary &amp; Admin."/>
      <sheetName val="2000 Rates"/>
      <sheetName val="G"/>
      <sheetName val="HQ"/>
      <sheetName val="R"/>
      <sheetName val="V"/>
      <sheetName val="COSS Results UNBUND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O"/>
      <sheetName val="Nonlevelized-IOU"/>
      <sheetName val="Opco Data"/>
    </sheetNames>
    <sheetDataSet>
      <sheetData sheetId="0">
        <row r="19">
          <cell r="I19">
            <v>0</v>
          </cell>
        </row>
        <row r="24">
          <cell r="I24">
            <v>5986141</v>
          </cell>
        </row>
        <row r="82">
          <cell r="D82">
            <v>3542234396</v>
          </cell>
        </row>
        <row r="83">
          <cell r="D83">
            <v>1257390851</v>
          </cell>
        </row>
        <row r="84">
          <cell r="D84">
            <v>2496368743</v>
          </cell>
        </row>
        <row r="85">
          <cell r="D85">
            <v>523791201</v>
          </cell>
        </row>
        <row r="90">
          <cell r="D90">
            <v>2049032467.4730768</v>
          </cell>
        </row>
        <row r="91">
          <cell r="D91">
            <v>423353722.911538</v>
          </cell>
        </row>
        <row r="92">
          <cell r="D92">
            <v>910926053.31692314</v>
          </cell>
        </row>
        <row r="93">
          <cell r="D93">
            <v>343716216.37538451</v>
          </cell>
        </row>
        <row r="106">
          <cell r="D106">
            <v>0</v>
          </cell>
        </row>
        <row r="107">
          <cell r="D107">
            <v>-1312115276.4549999</v>
          </cell>
        </row>
        <row r="108">
          <cell r="D108">
            <v>-920695444.44499993</v>
          </cell>
        </row>
        <row r="109">
          <cell r="D109">
            <v>357815973.53500003</v>
          </cell>
        </row>
        <row r="116">
          <cell r="D116">
            <v>283961</v>
          </cell>
        </row>
        <row r="120">
          <cell r="D120">
            <v>36190544</v>
          </cell>
        </row>
        <row r="121">
          <cell r="D121">
            <v>6500333</v>
          </cell>
        </row>
        <row r="139">
          <cell r="D139">
            <v>33026835</v>
          </cell>
        </row>
        <row r="140">
          <cell r="D140">
            <v>472243</v>
          </cell>
        </row>
        <row r="141">
          <cell r="D141">
            <v>162043289</v>
          </cell>
        </row>
        <row r="143">
          <cell r="D143">
            <v>219769</v>
          </cell>
        </row>
        <row r="150">
          <cell r="D150">
            <v>24535167</v>
          </cell>
        </row>
        <row r="151">
          <cell r="D151">
            <v>37948565</v>
          </cell>
        </row>
        <row r="159">
          <cell r="D159">
            <v>12392143</v>
          </cell>
        </row>
        <row r="162">
          <cell r="D162">
            <v>28132670</v>
          </cell>
        </row>
        <row r="174">
          <cell r="D174">
            <v>-30145</v>
          </cell>
        </row>
        <row r="188">
          <cell r="I188">
            <v>21520139</v>
          </cell>
        </row>
        <row r="192">
          <cell r="I192">
            <v>3862922</v>
          </cell>
        </row>
        <row r="207">
          <cell r="I207">
            <v>2607891.64</v>
          </cell>
        </row>
        <row r="208">
          <cell r="I208">
            <v>25275812</v>
          </cell>
        </row>
        <row r="214">
          <cell r="D214">
            <v>10932793</v>
          </cell>
        </row>
        <row r="215">
          <cell r="D215">
            <v>6195466</v>
          </cell>
        </row>
        <row r="216">
          <cell r="D216">
            <v>18788693</v>
          </cell>
        </row>
        <row r="217">
          <cell r="D217">
            <v>11294180</v>
          </cell>
        </row>
        <row r="221">
          <cell r="D221">
            <v>7830558761</v>
          </cell>
        </row>
        <row r="222">
          <cell r="D222">
            <v>0</v>
          </cell>
        </row>
        <row r="223">
          <cell r="D223">
            <v>0</v>
          </cell>
        </row>
        <row r="227">
          <cell r="I227">
            <v>77199891</v>
          </cell>
        </row>
        <row r="229">
          <cell r="I229">
            <v>6873220</v>
          </cell>
        </row>
        <row r="232">
          <cell r="I232">
            <v>1540365055.5</v>
          </cell>
        </row>
        <row r="238">
          <cell r="D238">
            <v>1606738802</v>
          </cell>
        </row>
        <row r="239">
          <cell r="D239">
            <v>116350000</v>
          </cell>
        </row>
        <row r="243">
          <cell r="I243">
            <v>7469801</v>
          </cell>
        </row>
        <row r="246">
          <cell r="I246">
            <v>31588965.315012161</v>
          </cell>
        </row>
        <row r="247">
          <cell r="I247">
            <v>0</v>
          </cell>
        </row>
        <row r="248">
          <cell r="I248">
            <v>0</v>
          </cell>
        </row>
        <row r="249">
          <cell r="I249">
            <v>0</v>
          </cell>
        </row>
        <row r="280">
          <cell r="D280">
            <v>0.35</v>
          </cell>
        </row>
        <row r="281">
          <cell r="D281">
            <v>6.5000000000000002E-2</v>
          </cell>
        </row>
        <row r="282">
          <cell r="D282">
            <v>0</v>
          </cell>
        </row>
      </sheetData>
      <sheetData sheetId="1">
        <row r="7">
          <cell r="K7" t="str">
            <v>For the 12 months ended 12/31/11</v>
          </cell>
        </row>
        <row r="10">
          <cell r="D10" t="str">
            <v>Entergy Texas, Inc.</v>
          </cell>
        </row>
        <row r="26">
          <cell r="I26">
            <v>3521595.8333333335</v>
          </cell>
        </row>
        <row r="89">
          <cell r="D89">
            <v>898951627.17692256</v>
          </cell>
        </row>
        <row r="90">
          <cell r="D90">
            <v>852370423.91461504</v>
          </cell>
        </row>
        <row r="91">
          <cell r="D91">
            <v>1258228537.0323081</v>
          </cell>
        </row>
        <row r="92">
          <cell r="D92">
            <v>243683842.00384599</v>
          </cell>
        </row>
        <row r="97">
          <cell r="D97">
            <v>581864765.9799999</v>
          </cell>
        </row>
        <row r="98">
          <cell r="D98">
            <v>253404466.33000001</v>
          </cell>
        </row>
        <row r="99">
          <cell r="D99">
            <v>276874742.80999994</v>
          </cell>
        </row>
        <row r="100">
          <cell r="D100">
            <v>127362573.13</v>
          </cell>
        </row>
        <row r="113">
          <cell r="D113">
            <v>-12048.04</v>
          </cell>
        </row>
        <row r="114">
          <cell r="D114">
            <v>-613908920.53499997</v>
          </cell>
        </row>
        <row r="115">
          <cell r="D115">
            <v>-469513464.80500001</v>
          </cell>
        </row>
        <row r="116">
          <cell r="D116">
            <v>237510767.49000001</v>
          </cell>
        </row>
        <row r="124">
          <cell r="D124">
            <v>6143480</v>
          </cell>
        </row>
        <row r="125">
          <cell r="D125">
            <v>8487803</v>
          </cell>
        </row>
        <row r="162">
          <cell r="D162">
            <v>26546580</v>
          </cell>
        </row>
        <row r="164">
          <cell r="D164">
            <v>8929644</v>
          </cell>
        </row>
        <row r="165">
          <cell r="D165">
            <v>74796014</v>
          </cell>
        </row>
        <row r="167">
          <cell r="D167">
            <v>86451</v>
          </cell>
        </row>
        <row r="174">
          <cell r="D174">
            <v>13949104</v>
          </cell>
        </row>
        <row r="175">
          <cell r="D175">
            <v>14584432</v>
          </cell>
        </row>
        <row r="181">
          <cell r="D181">
            <v>3920746</v>
          </cell>
        </row>
        <row r="184">
          <cell r="D184">
            <v>13395.297853599999</v>
          </cell>
        </row>
        <row r="233">
          <cell r="I233">
            <v>1858303.8907692311</v>
          </cell>
        </row>
        <row r="234">
          <cell r="I234">
            <v>13036121.748461541</v>
          </cell>
        </row>
        <row r="250">
          <cell r="D250">
            <v>12559256</v>
          </cell>
        </row>
        <row r="251">
          <cell r="D251">
            <v>2229546</v>
          </cell>
        </row>
        <row r="252">
          <cell r="D252">
            <v>10697124</v>
          </cell>
        </row>
        <row r="253">
          <cell r="D253">
            <v>8068168</v>
          </cell>
        </row>
        <row r="257">
          <cell r="D257">
            <v>3254184720</v>
          </cell>
        </row>
        <row r="258">
          <cell r="D258">
            <v>0</v>
          </cell>
        </row>
        <row r="259">
          <cell r="D259">
            <v>0</v>
          </cell>
        </row>
        <row r="263">
          <cell r="I263">
            <v>59077540</v>
          </cell>
        </row>
        <row r="265">
          <cell r="I265">
            <v>0</v>
          </cell>
        </row>
        <row r="268">
          <cell r="I268">
            <v>861823074</v>
          </cell>
        </row>
        <row r="274">
          <cell r="D274">
            <v>892830756</v>
          </cell>
        </row>
        <row r="275">
          <cell r="D275">
            <v>0</v>
          </cell>
        </row>
        <row r="289">
          <cell r="I289">
            <v>24331244.917123936</v>
          </cell>
        </row>
        <row r="325">
          <cell r="D325">
            <v>0.35</v>
          </cell>
        </row>
        <row r="326">
          <cell r="D326">
            <v>0</v>
          </cell>
        </row>
        <row r="327">
          <cell r="D327">
            <v>0</v>
          </cell>
        </row>
      </sheetData>
      <sheetData sheetId="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RLY MEAS."/>
      <sheetName val="QTRLY INT. COMP"/>
      <sheetName val="MTHLY MEAS."/>
      <sheetName val="MTHLY INT. COMP"/>
      <sheetName val="IR COMP"/>
      <sheetName val="Sheet2"/>
      <sheetName val="Sheet3"/>
    </sheetNames>
    <sheetDataSet>
      <sheetData sheetId="0"/>
      <sheetData sheetId="1"/>
      <sheetData sheetId="2"/>
      <sheetData sheetId="3"/>
      <sheetData sheetId="4">
        <row r="39">
          <cell r="B39">
            <v>8.1723282774619987E-2</v>
          </cell>
          <cell r="C39">
            <v>8.1640793532299583E-2</v>
          </cell>
        </row>
      </sheetData>
      <sheetData sheetId="5"/>
      <sheetData sheetId="6"/>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Analysis"/>
      <sheetName val="ITC Analysis"/>
      <sheetName val="ITC - EOY"/>
      <sheetName val="ITC - BOY"/>
      <sheetName val="DTL Analysis"/>
      <sheetName val="DITL - EOY"/>
      <sheetName val="DITL - BOY"/>
      <sheetName val="DITA - EOY"/>
      <sheetName val="DITA - BOY"/>
      <sheetName val="CITL EOY"/>
      <sheetName val="CITL BOY"/>
      <sheetName val="CL Analysis"/>
      <sheetName val="PL Analysis"/>
      <sheetName val="PL"/>
      <sheetName val="OCI Analysis"/>
      <sheetName val="FIN48 BOY"/>
      <sheetName val="FIN48 EOY"/>
      <sheetName val="OCI - EOY"/>
      <sheetName val="OCI - BOY"/>
      <sheetName val="Input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Account</v>
          </cell>
          <cell r="C1" t="str">
            <v>Description</v>
          </cell>
          <cell r="E1" t="str">
            <v>BES</v>
          </cell>
          <cell r="F1" t="str">
            <v>BLHD</v>
          </cell>
          <cell r="G1" t="str">
            <v>COAL</v>
          </cell>
          <cell r="H1" t="str">
            <v>CORPS</v>
          </cell>
          <cell r="I1" t="str">
            <v>DEENE</v>
          </cell>
          <cell r="J1" t="str">
            <v>DTE</v>
          </cell>
          <cell r="K1" t="str">
            <v>DTECH</v>
          </cell>
          <cell r="L1" t="str">
            <v>EDDEV</v>
          </cell>
          <cell r="M1" t="str">
            <v>EES</v>
          </cell>
          <cell r="N1" t="str">
            <v>EGSOL</v>
          </cell>
          <cell r="O1" t="str">
            <v>EICD</v>
          </cell>
          <cell r="P1" t="str">
            <v>EXPDV</v>
          </cell>
          <cell r="Q1" t="str">
            <v>GASDI</v>
          </cell>
          <cell r="R1" t="str">
            <v>GASMK</v>
          </cell>
          <cell r="S1" t="str">
            <v>HURON</v>
          </cell>
          <cell r="T1" t="str">
            <v>MCCGP</v>
          </cell>
          <cell r="U1" t="str">
            <v>MCDEV</v>
          </cell>
          <cell r="V1" t="str">
            <v>MCENT</v>
          </cell>
          <cell r="W1" t="str">
            <v>MCGC</v>
          </cell>
          <cell r="X1" t="str">
            <v>MCLC</v>
          </cell>
          <cell r="Y1" t="str">
            <v>MCMBG</v>
          </cell>
          <cell r="Z1" t="str">
            <v>MCMLC</v>
          </cell>
          <cell r="AA1" t="str">
            <v>MCMOG</v>
          </cell>
          <cell r="AB1" t="str">
            <v>MCNCO</v>
          </cell>
          <cell r="AC1" t="str">
            <v>MCNGS</v>
          </cell>
          <cell r="AD1" t="str">
            <v>MCNMH</v>
          </cell>
          <cell r="AE1" t="str">
            <v>MCNOT</v>
          </cell>
          <cell r="AF1" t="str">
            <v>MCNPP</v>
          </cell>
          <cell r="AG1" t="str">
            <v>MCNVC</v>
          </cell>
          <cell r="AH1" t="str">
            <v>MCPL</v>
          </cell>
          <cell r="AI1" t="str">
            <v>MCTZN</v>
          </cell>
          <cell r="AJ1" t="str">
            <v>MCVC2</v>
          </cell>
          <cell r="AK1" t="str">
            <v>MCVCA</v>
          </cell>
          <cell r="AL1" t="str">
            <v>MCW10</v>
          </cell>
          <cell r="AM1" t="str">
            <v>MERC</v>
          </cell>
          <cell r="AN1" t="str">
            <v>MGAT</v>
          </cell>
          <cell r="AO1" t="str">
            <v>MHLD</v>
          </cell>
          <cell r="AP1" t="str">
            <v>MIDST</v>
          </cell>
          <cell r="AQ1" t="str">
            <v>PEPTC</v>
          </cell>
          <cell r="AR1" t="str">
            <v>RRLLC</v>
          </cell>
          <cell r="AS1" t="str">
            <v>SBLC</v>
          </cell>
          <cell r="AT1" t="str">
            <v>SBPC</v>
          </cell>
          <cell r="AU1" t="str">
            <v>SHELB</v>
          </cell>
          <cell r="AV1" t="str">
            <v>SOLAR</v>
          </cell>
          <cell r="AW1" t="str">
            <v>SRC</v>
          </cell>
          <cell r="AX1" t="str">
            <v>TBAY</v>
          </cell>
          <cell r="AY1" t="str">
            <v>UTS</v>
          </cell>
          <cell r="AZ1" t="str">
            <v>W10GH</v>
          </cell>
          <cell r="BA1" t="str">
            <v>W10SC</v>
          </cell>
          <cell r="BB1" t="str">
            <v>WOLVE</v>
          </cell>
          <cell r="BC1" t="str">
            <v>WSPL</v>
          </cell>
          <cell r="BD1" t="str">
            <v>Amount</v>
          </cell>
        </row>
        <row r="2">
          <cell r="A2" t="str">
            <v>408101</v>
          </cell>
          <cell r="C2" t="str">
            <v>TOIT-El-Mun-City Inc Ch-Det</v>
          </cell>
          <cell r="E2">
            <v>0</v>
          </cell>
          <cell r="F2">
            <v>0</v>
          </cell>
          <cell r="G2">
            <v>0</v>
          </cell>
          <cell r="H2">
            <v>0</v>
          </cell>
          <cell r="I2">
            <v>0</v>
          </cell>
          <cell r="J2">
            <v>50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50</v>
          </cell>
        </row>
        <row r="3">
          <cell r="A3" t="str">
            <v>408178</v>
          </cell>
          <cell r="C3" t="str">
            <v>Federal Income Tax</v>
          </cell>
          <cell r="E3">
            <v>0</v>
          </cell>
          <cell r="F3">
            <v>344490.29</v>
          </cell>
          <cell r="G3">
            <v>0</v>
          </cell>
          <cell r="H3">
            <v>0</v>
          </cell>
          <cell r="I3">
            <v>0</v>
          </cell>
          <cell r="J3">
            <v>0</v>
          </cell>
          <cell r="K3">
            <v>0</v>
          </cell>
          <cell r="L3">
            <v>0</v>
          </cell>
          <cell r="M3">
            <v>0</v>
          </cell>
          <cell r="N3">
            <v>0</v>
          </cell>
          <cell r="O3">
            <v>0</v>
          </cell>
          <cell r="P3">
            <v>0</v>
          </cell>
          <cell r="Q3">
            <v>0</v>
          </cell>
          <cell r="R3">
            <v>0</v>
          </cell>
          <cell r="S3">
            <v>0</v>
          </cell>
          <cell r="T3">
            <v>0</v>
          </cell>
          <cell r="U3">
            <v>5784.57</v>
          </cell>
          <cell r="V3">
            <v>0</v>
          </cell>
          <cell r="W3">
            <v>0</v>
          </cell>
          <cell r="X3">
            <v>177481.49</v>
          </cell>
          <cell r="Y3">
            <v>0</v>
          </cell>
          <cell r="Z3">
            <v>0</v>
          </cell>
          <cell r="AA3">
            <v>0</v>
          </cell>
          <cell r="AB3">
            <v>0</v>
          </cell>
          <cell r="AC3">
            <v>0</v>
          </cell>
          <cell r="AD3">
            <v>0</v>
          </cell>
          <cell r="AE3">
            <v>0</v>
          </cell>
          <cell r="AF3">
            <v>0</v>
          </cell>
          <cell r="AG3">
            <v>0</v>
          </cell>
          <cell r="AH3">
            <v>-19685.259999999998</v>
          </cell>
          <cell r="AI3">
            <v>0</v>
          </cell>
          <cell r="AJ3">
            <v>0</v>
          </cell>
          <cell r="AK3">
            <v>0</v>
          </cell>
          <cell r="AL3">
            <v>0</v>
          </cell>
          <cell r="AM3">
            <v>0</v>
          </cell>
          <cell r="AN3">
            <v>523322.44</v>
          </cell>
          <cell r="AO3">
            <v>0</v>
          </cell>
          <cell r="AP3">
            <v>0</v>
          </cell>
          <cell r="AQ3">
            <v>0</v>
          </cell>
          <cell r="AR3">
            <v>0</v>
          </cell>
          <cell r="AS3">
            <v>6238.27</v>
          </cell>
          <cell r="AT3">
            <v>-40227.21</v>
          </cell>
          <cell r="AU3">
            <v>0</v>
          </cell>
          <cell r="AV3">
            <v>0</v>
          </cell>
          <cell r="AW3">
            <v>0</v>
          </cell>
          <cell r="AX3">
            <v>306229.11</v>
          </cell>
          <cell r="AY3">
            <v>0</v>
          </cell>
          <cell r="AZ3">
            <v>0</v>
          </cell>
          <cell r="BA3">
            <v>0</v>
          </cell>
          <cell r="BB3">
            <v>0</v>
          </cell>
          <cell r="BC3">
            <v>131136.04</v>
          </cell>
          <cell r="BD3">
            <v>1434769.74</v>
          </cell>
        </row>
        <row r="4">
          <cell r="A4" t="str">
            <v>408181</v>
          </cell>
          <cell r="C4" t="str">
            <v>State Income Taxes</v>
          </cell>
          <cell r="E4">
            <v>31152.44</v>
          </cell>
          <cell r="F4">
            <v>0</v>
          </cell>
          <cell r="G4">
            <v>-3.08</v>
          </cell>
          <cell r="H4">
            <v>0</v>
          </cell>
          <cell r="I4">
            <v>0</v>
          </cell>
          <cell r="J4">
            <v>0</v>
          </cell>
          <cell r="K4">
            <v>0</v>
          </cell>
          <cell r="L4">
            <v>0</v>
          </cell>
          <cell r="M4">
            <v>-2025244.7</v>
          </cell>
          <cell r="N4">
            <v>0</v>
          </cell>
          <cell r="O4">
            <v>0</v>
          </cell>
          <cell r="P4">
            <v>0</v>
          </cell>
          <cell r="Q4">
            <v>0</v>
          </cell>
          <cell r="R4">
            <v>0</v>
          </cell>
          <cell r="S4">
            <v>-9572</v>
          </cell>
          <cell r="T4">
            <v>0</v>
          </cell>
          <cell r="U4">
            <v>0</v>
          </cell>
          <cell r="V4">
            <v>0</v>
          </cell>
          <cell r="W4">
            <v>0</v>
          </cell>
          <cell r="X4">
            <v>0</v>
          </cell>
          <cell r="Y4">
            <v>0</v>
          </cell>
          <cell r="Z4">
            <v>13244</v>
          </cell>
          <cell r="AA4">
            <v>0</v>
          </cell>
          <cell r="AB4">
            <v>-21688.28</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-2012111.62</v>
          </cell>
        </row>
        <row r="5">
          <cell r="A5" t="str">
            <v>408986</v>
          </cell>
          <cell r="C5" t="str">
            <v>MERC-State Income Tax</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355030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355030</v>
          </cell>
        </row>
        <row r="6">
          <cell r="A6" t="str">
            <v>409101</v>
          </cell>
          <cell r="C6" t="str">
            <v>Prov-El-Fed-Current</v>
          </cell>
          <cell r="E6">
            <v>0</v>
          </cell>
          <cell r="F6">
            <v>0</v>
          </cell>
          <cell r="G6">
            <v>0</v>
          </cell>
          <cell r="H6">
            <v>47570648.049999997</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411.01</v>
          </cell>
          <cell r="BC6">
            <v>0</v>
          </cell>
          <cell r="BD6">
            <v>47571059.059999995</v>
          </cell>
        </row>
        <row r="7">
          <cell r="A7" t="str">
            <v>409103</v>
          </cell>
          <cell r="C7" t="str">
            <v>Prov-El-Fed-Prior Years Adjust</v>
          </cell>
          <cell r="E7">
            <v>207818.11</v>
          </cell>
          <cell r="F7">
            <v>0</v>
          </cell>
          <cell r="G7">
            <v>0</v>
          </cell>
          <cell r="H7">
            <v>0</v>
          </cell>
          <cell r="I7">
            <v>0</v>
          </cell>
          <cell r="J7">
            <v>-3322284</v>
          </cell>
          <cell r="K7">
            <v>0</v>
          </cell>
          <cell r="L7">
            <v>0</v>
          </cell>
          <cell r="M7">
            <v>0</v>
          </cell>
          <cell r="N7">
            <v>0</v>
          </cell>
          <cell r="O7">
            <v>0</v>
          </cell>
          <cell r="P7">
            <v>0</v>
          </cell>
          <cell r="Q7">
            <v>0</v>
          </cell>
          <cell r="R7">
            <v>0</v>
          </cell>
          <cell r="S7">
            <v>8421390</v>
          </cell>
          <cell r="T7">
            <v>0</v>
          </cell>
          <cell r="U7">
            <v>0</v>
          </cell>
          <cell r="V7">
            <v>0</v>
          </cell>
          <cell r="W7">
            <v>0</v>
          </cell>
          <cell r="X7">
            <v>0</v>
          </cell>
          <cell r="Y7">
            <v>0</v>
          </cell>
          <cell r="Z7">
            <v>0</v>
          </cell>
          <cell r="AA7">
            <v>0</v>
          </cell>
          <cell r="AB7">
            <v>0</v>
          </cell>
          <cell r="AC7">
            <v>-9136</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5297788.1100000003</v>
          </cell>
        </row>
        <row r="8">
          <cell r="A8" t="str">
            <v>409104</v>
          </cell>
          <cell r="C8" t="str">
            <v>FIT SBU Effective Tax Rate</v>
          </cell>
          <cell r="E8">
            <v>0</v>
          </cell>
          <cell r="F8">
            <v>0</v>
          </cell>
          <cell r="G8">
            <v>0</v>
          </cell>
          <cell r="H8">
            <v>19635875.760000002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19635875.760000002</v>
          </cell>
        </row>
        <row r="9">
          <cell r="A9" t="str">
            <v>409110</v>
          </cell>
          <cell r="C9" t="str">
            <v>State and local income taxes</v>
          </cell>
          <cell r="E9">
            <v>0</v>
          </cell>
          <cell r="F9">
            <v>0</v>
          </cell>
          <cell r="G9">
            <v>0</v>
          </cell>
          <cell r="H9">
            <v>-29822.21</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-29822.21</v>
          </cell>
        </row>
        <row r="10">
          <cell r="A10" t="str">
            <v>409300</v>
          </cell>
          <cell r="C10" t="str">
            <v>Taxes Federal Income</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29051706.66</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21217.43</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29072924.09</v>
          </cell>
        </row>
        <row r="11">
          <cell r="A11" t="str">
            <v>409308</v>
          </cell>
          <cell r="C11" t="str">
            <v>Income Taxes-Interest Rev</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958843.67</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958843.67</v>
          </cell>
        </row>
        <row r="12">
          <cell r="A12" t="str">
            <v>409309</v>
          </cell>
          <cell r="C12" t="str">
            <v>Income Taxes-Misc Income</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-302973.57</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-302973.57</v>
          </cell>
        </row>
        <row r="13">
          <cell r="A13" t="str">
            <v>409310</v>
          </cell>
          <cell r="C13" t="str">
            <v>Income Taxes-Misc Inc Ded</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-71191.22</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-71191.22</v>
          </cell>
        </row>
        <row r="14">
          <cell r="A14" t="str">
            <v>409501</v>
          </cell>
          <cell r="C14" t="str">
            <v>Income Tax Expense - Non ETR</v>
          </cell>
          <cell r="E14">
            <v>0</v>
          </cell>
          <cell r="F14">
            <v>0</v>
          </cell>
          <cell r="G14">
            <v>0</v>
          </cell>
          <cell r="H14">
            <v>0</v>
          </cell>
          <cell r="I14">
            <v>0</v>
          </cell>
          <cell r="J14">
            <v>-1380585</v>
          </cell>
          <cell r="K14">
            <v>0</v>
          </cell>
          <cell r="L14">
            <v>0</v>
          </cell>
          <cell r="M14">
            <v>0</v>
          </cell>
          <cell r="N14">
            <v>0</v>
          </cell>
          <cell r="O14">
            <v>0</v>
          </cell>
          <cell r="P14">
            <v>0</v>
          </cell>
          <cell r="Q14">
            <v>0</v>
          </cell>
          <cell r="R14">
            <v>0</v>
          </cell>
          <cell r="S14">
            <v>0</v>
          </cell>
          <cell r="T14">
            <v>0</v>
          </cell>
          <cell r="U14">
            <v>0</v>
          </cell>
          <cell r="V14">
            <v>0</v>
          </cell>
          <cell r="W14">
            <v>-140899</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-1521484</v>
          </cell>
        </row>
        <row r="15">
          <cell r="A15" t="str">
            <v>409980</v>
          </cell>
          <cell r="C15" t="str">
            <v>S-Provis for Fed IT</v>
          </cell>
          <cell r="E15">
            <v>-764858.69</v>
          </cell>
          <cell r="F15">
            <v>0</v>
          </cell>
          <cell r="G15">
            <v>2234286.66</v>
          </cell>
          <cell r="H15">
            <v>0</v>
          </cell>
          <cell r="I15">
            <v>-536615.59</v>
          </cell>
          <cell r="J15">
            <v>-18284100.309999999</v>
          </cell>
          <cell r="K15">
            <v>-316943.57</v>
          </cell>
          <cell r="L15">
            <v>-151462.57</v>
          </cell>
          <cell r="M15">
            <v>3534707.62</v>
          </cell>
          <cell r="N15">
            <v>-175.06</v>
          </cell>
          <cell r="O15">
            <v>-273.60000000000002</v>
          </cell>
          <cell r="P15">
            <v>-3575438.75</v>
          </cell>
          <cell r="Q15">
            <v>0</v>
          </cell>
          <cell r="R15">
            <v>0</v>
          </cell>
          <cell r="S15">
            <v>-5035933.8499999996</v>
          </cell>
          <cell r="T15">
            <v>0</v>
          </cell>
          <cell r="U15">
            <v>0</v>
          </cell>
          <cell r="V15">
            <v>-54902.28</v>
          </cell>
          <cell r="W15">
            <v>0</v>
          </cell>
          <cell r="X15">
            <v>0</v>
          </cell>
          <cell r="Y15">
            <v>-6451.17</v>
          </cell>
          <cell r="Z15">
            <v>223058.15</v>
          </cell>
          <cell r="AA15">
            <v>-982271.35</v>
          </cell>
          <cell r="AB15">
            <v>-6556454.1699999999</v>
          </cell>
          <cell r="AC15">
            <v>800405.23</v>
          </cell>
          <cell r="AD15">
            <v>277832.15999999997</v>
          </cell>
          <cell r="AE15">
            <v>0</v>
          </cell>
          <cell r="AF15">
            <v>-289003.14</v>
          </cell>
          <cell r="AG15">
            <v>1106683.44</v>
          </cell>
          <cell r="AH15">
            <v>0</v>
          </cell>
          <cell r="AI15">
            <v>825566.22</v>
          </cell>
          <cell r="AJ15">
            <v>11183.97</v>
          </cell>
          <cell r="AK15">
            <v>0</v>
          </cell>
          <cell r="AL15">
            <v>1671692.38</v>
          </cell>
          <cell r="AM15">
            <v>0</v>
          </cell>
          <cell r="AN15">
            <v>0</v>
          </cell>
          <cell r="AO15">
            <v>0</v>
          </cell>
          <cell r="AP15">
            <v>0</v>
          </cell>
          <cell r="AQ15">
            <v>-100126.2</v>
          </cell>
          <cell r="AR15">
            <v>-558841.63</v>
          </cell>
          <cell r="AS15">
            <v>0</v>
          </cell>
          <cell r="AT15">
            <v>0</v>
          </cell>
          <cell r="AU15">
            <v>-14992.63</v>
          </cell>
          <cell r="AV15">
            <v>-524.16</v>
          </cell>
          <cell r="AW15">
            <v>-183919.27</v>
          </cell>
          <cell r="AX15">
            <v>0</v>
          </cell>
          <cell r="AY15">
            <v>1338.56</v>
          </cell>
          <cell r="AZ15">
            <v>-2008.72</v>
          </cell>
          <cell r="BA15">
            <v>206053.77</v>
          </cell>
          <cell r="BB15">
            <v>0</v>
          </cell>
          <cell r="BC15">
            <v>0</v>
          </cell>
          <cell r="BD15">
            <v>-26522488.550000008</v>
          </cell>
        </row>
        <row r="16">
          <cell r="A16" t="str">
            <v>409981</v>
          </cell>
          <cell r="C16" t="str">
            <v>S-Provis for Fed IT - Credits</v>
          </cell>
          <cell r="E16">
            <v>-1690119.77</v>
          </cell>
          <cell r="F16">
            <v>0</v>
          </cell>
          <cell r="G16">
            <v>0</v>
          </cell>
          <cell r="H16">
            <v>0</v>
          </cell>
          <cell r="I16">
            <v>0</v>
          </cell>
          <cell r="J16">
            <v>0</v>
          </cell>
          <cell r="K16">
            <v>0</v>
          </cell>
          <cell r="L16">
            <v>0</v>
          </cell>
          <cell r="M16">
            <v>-16353284.33</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-18043404.100000001</v>
          </cell>
        </row>
        <row r="17">
          <cell r="A17" t="str">
            <v>409985</v>
          </cell>
          <cell r="C17" t="str">
            <v>MERC-Provision for Fed IT</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-29240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-29240</v>
          </cell>
        </row>
        <row r="18">
          <cell r="A18" t="str">
            <v>409990</v>
          </cell>
          <cell r="C18" t="str">
            <v>Foreign Income Tax</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221469.18</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221469.18</v>
          </cell>
        </row>
        <row r="19">
          <cell r="A19" t="str">
            <v>410101</v>
          </cell>
          <cell r="C19" t="str">
            <v>Prov-El-Dfd-Fed-Oth-New</v>
          </cell>
          <cell r="E19">
            <v>0</v>
          </cell>
          <cell r="F19">
            <v>0</v>
          </cell>
          <cell r="G19">
            <v>0</v>
          </cell>
          <cell r="H19">
            <v>-45794735.350000001</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-45794735.350000001</v>
          </cell>
        </row>
        <row r="20">
          <cell r="A20" t="str">
            <v>410103</v>
          </cell>
          <cell r="C20" t="str">
            <v>Prov-El-Dfd-Fed-Lib Dep</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154338</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154338</v>
          </cell>
        </row>
        <row r="21">
          <cell r="A21" t="str">
            <v>410106</v>
          </cell>
          <cell r="C21" t="str">
            <v>DFIT-Effective Tax Rate Adj</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-15366940.560000001</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-15366940.560000001</v>
          </cell>
        </row>
        <row r="22">
          <cell r="A22" t="str">
            <v>410110</v>
          </cell>
          <cell r="C22" t="str">
            <v>Prov-Def State/Local Inc Tax</v>
          </cell>
          <cell r="E22">
            <v>0</v>
          </cell>
          <cell r="F22">
            <v>0</v>
          </cell>
          <cell r="G22">
            <v>0</v>
          </cell>
          <cell r="H22">
            <v>0</v>
          </cell>
          <cell r="I22">
            <v>0</v>
          </cell>
          <cell r="J22">
            <v>0</v>
          </cell>
          <cell r="K22">
            <v>0</v>
          </cell>
          <cell r="L22">
            <v>0</v>
          </cell>
          <cell r="M22">
            <v>3118869</v>
          </cell>
          <cell r="N22">
            <v>0</v>
          </cell>
          <cell r="O22">
            <v>0</v>
          </cell>
          <cell r="P22">
            <v>0</v>
          </cell>
          <cell r="Q22">
            <v>0</v>
          </cell>
          <cell r="R22">
            <v>0</v>
          </cell>
          <cell r="S22">
            <v>0</v>
          </cell>
          <cell r="T22">
            <v>0</v>
          </cell>
          <cell r="U22">
            <v>0</v>
          </cell>
          <cell r="V22">
            <v>0</v>
          </cell>
          <cell r="W22">
            <v>-107000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3011869</v>
          </cell>
        </row>
        <row r="23">
          <cell r="A23" t="str">
            <v>410302</v>
          </cell>
          <cell r="C23" t="str">
            <v>Prov Def Fit Uncollectibls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-2088008</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-2088008</v>
          </cell>
        </row>
        <row r="24">
          <cell r="A24" t="str">
            <v>410307</v>
          </cell>
          <cell r="C24" t="str">
            <v>Accum Def Fit-Norm Tax</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4143365.29</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4143365.29</v>
          </cell>
        </row>
        <row r="25">
          <cell r="A25" t="str">
            <v>410308</v>
          </cell>
          <cell r="C25" t="str">
            <v>Prov Def Fit-Veba Contrib</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1355187</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1355187</v>
          </cell>
        </row>
        <row r="26">
          <cell r="A26" t="str">
            <v>410313</v>
          </cell>
          <cell r="C26" t="str">
            <v>Prov DFIT GCR O/U Coll</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8682211</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8682211</v>
          </cell>
        </row>
        <row r="27">
          <cell r="A27" t="str">
            <v>410501</v>
          </cell>
          <cell r="C27" t="str">
            <v>Deferred Income Tax - Non ETR</v>
          </cell>
          <cell r="E27">
            <v>0</v>
          </cell>
          <cell r="F27">
            <v>0</v>
          </cell>
          <cell r="G27">
            <v>0</v>
          </cell>
          <cell r="H27">
            <v>0</v>
          </cell>
          <cell r="I27">
            <v>0</v>
          </cell>
          <cell r="J27">
            <v>1537496</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1537496</v>
          </cell>
        </row>
        <row r="28">
          <cell r="A28" t="str">
            <v>410980</v>
          </cell>
          <cell r="C28" t="str">
            <v>S-Provis for Dfd Fed IT</v>
          </cell>
          <cell r="E28">
            <v>-300239.90000000002</v>
          </cell>
          <cell r="F28">
            <v>0</v>
          </cell>
          <cell r="G28">
            <v>-105349.34</v>
          </cell>
          <cell r="H28">
            <v>0</v>
          </cell>
          <cell r="I28">
            <v>-18355.169999999998</v>
          </cell>
          <cell r="J28">
            <v>12192793</v>
          </cell>
          <cell r="K28">
            <v>-6985.16</v>
          </cell>
          <cell r="L28">
            <v>0</v>
          </cell>
          <cell r="M28">
            <v>11062462.460000001</v>
          </cell>
          <cell r="N28">
            <v>0</v>
          </cell>
          <cell r="O28">
            <v>0</v>
          </cell>
          <cell r="P28">
            <v>3574530.62</v>
          </cell>
          <cell r="Q28">
            <v>-163083.54999999999</v>
          </cell>
          <cell r="R28">
            <v>1431872</v>
          </cell>
          <cell r="S28">
            <v>4261769.51</v>
          </cell>
          <cell r="T28">
            <v>0</v>
          </cell>
          <cell r="U28">
            <v>0</v>
          </cell>
          <cell r="V28">
            <v>0</v>
          </cell>
          <cell r="W28">
            <v>0</v>
          </cell>
          <cell r="X28">
            <v>0</v>
          </cell>
          <cell r="Y28">
            <v>0</v>
          </cell>
          <cell r="Z28">
            <v>0</v>
          </cell>
          <cell r="AA28">
            <v>2077907.3</v>
          </cell>
          <cell r="AB28">
            <v>6567594.2000000002</v>
          </cell>
          <cell r="AC28">
            <v>0</v>
          </cell>
          <cell r="AD28">
            <v>0</v>
          </cell>
          <cell r="AE28">
            <v>-9099</v>
          </cell>
          <cell r="AF28">
            <v>0</v>
          </cell>
          <cell r="AG28">
            <v>0</v>
          </cell>
          <cell r="AH28">
            <v>0</v>
          </cell>
          <cell r="AI28">
            <v>-310056.62</v>
          </cell>
          <cell r="AJ28">
            <v>0</v>
          </cell>
          <cell r="AK28">
            <v>0</v>
          </cell>
          <cell r="AL28">
            <v>0</v>
          </cell>
          <cell r="AM28">
            <v>0</v>
          </cell>
          <cell r="AN28">
            <v>0</v>
          </cell>
          <cell r="AO28">
            <v>0</v>
          </cell>
          <cell r="AP28">
            <v>20051</v>
          </cell>
          <cell r="AQ28">
            <v>27975.82</v>
          </cell>
          <cell r="AR28">
            <v>338679.03</v>
          </cell>
          <cell r="AS28">
            <v>0</v>
          </cell>
          <cell r="AT28">
            <v>0</v>
          </cell>
          <cell r="AU28">
            <v>0</v>
          </cell>
          <cell r="AV28">
            <v>0</v>
          </cell>
          <cell r="AW28">
            <v>0</v>
          </cell>
          <cell r="AX28">
            <v>0</v>
          </cell>
          <cell r="AY28">
            <v>0</v>
          </cell>
          <cell r="AZ28">
            <v>0</v>
          </cell>
          <cell r="BA28">
            <v>0</v>
          </cell>
          <cell r="BB28">
            <v>0</v>
          </cell>
          <cell r="BC28">
            <v>0</v>
          </cell>
          <cell r="BD28">
            <v>40642466.200000003</v>
          </cell>
        </row>
        <row r="29">
          <cell r="A29" t="str">
            <v>410981</v>
          </cell>
          <cell r="C29" t="str">
            <v>DFIT - Eff. Tax Rate Adj.</v>
          </cell>
          <cell r="E29">
            <v>0</v>
          </cell>
          <cell r="F29">
            <v>0</v>
          </cell>
          <cell r="G29">
            <v>0</v>
          </cell>
          <cell r="H29">
            <v>0</v>
          </cell>
          <cell r="I29">
            <v>0</v>
          </cell>
          <cell r="J29">
            <v>12834764.73</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12834764.73</v>
          </cell>
        </row>
        <row r="30">
          <cell r="A30" t="str">
            <v>410982</v>
          </cell>
          <cell r="C30" t="str">
            <v>DFIT-Prior YR Adj</v>
          </cell>
          <cell r="E30">
            <v>-193978</v>
          </cell>
          <cell r="F30">
            <v>0</v>
          </cell>
          <cell r="G30">
            <v>0</v>
          </cell>
          <cell r="H30">
            <v>0</v>
          </cell>
          <cell r="I30">
            <v>0</v>
          </cell>
          <cell r="J30">
            <v>0</v>
          </cell>
          <cell r="K30">
            <v>-37345</v>
          </cell>
          <cell r="L30">
            <v>0</v>
          </cell>
          <cell r="M30">
            <v>0</v>
          </cell>
          <cell r="N30">
            <v>-662336</v>
          </cell>
          <cell r="O30">
            <v>0</v>
          </cell>
          <cell r="P30">
            <v>0</v>
          </cell>
          <cell r="Q30">
            <v>0</v>
          </cell>
          <cell r="R30">
            <v>0</v>
          </cell>
          <cell r="S30">
            <v>-8421390</v>
          </cell>
          <cell r="T30">
            <v>624542</v>
          </cell>
          <cell r="U30">
            <v>0</v>
          </cell>
          <cell r="V30">
            <v>0</v>
          </cell>
          <cell r="W30">
            <v>0</v>
          </cell>
          <cell r="X30">
            <v>0</v>
          </cell>
          <cell r="Y30">
            <v>15189</v>
          </cell>
          <cell r="Z30">
            <v>0</v>
          </cell>
          <cell r="AA30">
            <v>0</v>
          </cell>
          <cell r="AB30">
            <v>0</v>
          </cell>
          <cell r="AC30">
            <v>0</v>
          </cell>
          <cell r="AD30">
            <v>420521</v>
          </cell>
          <cell r="AE30">
            <v>0</v>
          </cell>
          <cell r="AF30">
            <v>0</v>
          </cell>
          <cell r="AG30">
            <v>0</v>
          </cell>
          <cell r="AH30">
            <v>0</v>
          </cell>
          <cell r="AI30">
            <v>-7201.55</v>
          </cell>
          <cell r="AJ30">
            <v>0</v>
          </cell>
          <cell r="AK30">
            <v>0</v>
          </cell>
          <cell r="AL30">
            <v>0</v>
          </cell>
          <cell r="AM30">
            <v>0</v>
          </cell>
          <cell r="AN30">
            <v>0</v>
          </cell>
          <cell r="AO30">
            <v>0</v>
          </cell>
          <cell r="AP30">
            <v>0</v>
          </cell>
          <cell r="AQ30">
            <v>0</v>
          </cell>
          <cell r="AR30">
            <v>0</v>
          </cell>
          <cell r="AS30">
            <v>-75257</v>
          </cell>
          <cell r="AT30">
            <v>0</v>
          </cell>
          <cell r="AU30">
            <v>0</v>
          </cell>
          <cell r="AV30">
            <v>0</v>
          </cell>
          <cell r="AW30">
            <v>-82319</v>
          </cell>
          <cell r="AX30">
            <v>8003</v>
          </cell>
          <cell r="AY30">
            <v>0</v>
          </cell>
          <cell r="AZ30">
            <v>0</v>
          </cell>
          <cell r="BA30">
            <v>0</v>
          </cell>
          <cell r="BB30">
            <v>0</v>
          </cell>
          <cell r="BC30">
            <v>6016</v>
          </cell>
          <cell r="BD30">
            <v>-8405555.5500000007</v>
          </cell>
        </row>
        <row r="31">
          <cell r="A31" t="str">
            <v>410985</v>
          </cell>
          <cell r="C31" t="str">
            <v>MERC-Provision for DFIT-DR</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-37510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-37510</v>
          </cell>
        </row>
        <row r="32">
          <cell r="A32" t="str">
            <v>411106</v>
          </cell>
          <cell r="C32" t="str">
            <v>DFIT FAS 109 Amort</v>
          </cell>
          <cell r="E32">
            <v>0</v>
          </cell>
          <cell r="F32">
            <v>0</v>
          </cell>
          <cell r="G32">
            <v>0</v>
          </cell>
          <cell r="H32">
            <v>735027.3</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-1700394</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-965366.7</v>
          </cell>
        </row>
        <row r="33">
          <cell r="A33" t="str">
            <v>411305</v>
          </cell>
          <cell r="C33" t="str">
            <v>Feedback Def Fit- Norm Tax</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-234327.63</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-234327.63</v>
          </cell>
        </row>
        <row r="34">
          <cell r="A34" t="str">
            <v>411306</v>
          </cell>
          <cell r="C34" t="str">
            <v>Fdbk Def Fit-Veba Contrib</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-2570050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-2570050</v>
          </cell>
        </row>
        <row r="35">
          <cell r="A35" t="str">
            <v>411403</v>
          </cell>
          <cell r="C35" t="str">
            <v>Invest Tax Credit-Feedback</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-4834</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-4834</v>
          </cell>
        </row>
        <row r="36">
          <cell r="A36" t="str">
            <v>411404</v>
          </cell>
          <cell r="C36" t="str">
            <v>Invest Tax Cr-JobDev-Fdbk-El</v>
          </cell>
          <cell r="E36">
            <v>0</v>
          </cell>
          <cell r="F36">
            <v>0</v>
          </cell>
          <cell r="G36">
            <v>0</v>
          </cell>
          <cell r="H36">
            <v>-2510940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-440968</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-2951908</v>
          </cell>
        </row>
        <row r="37">
          <cell r="C37" t="str">
            <v>Income Taxes Exp</v>
          </cell>
          <cell r="E37">
            <v>-2710225.81</v>
          </cell>
          <cell r="F37">
            <v>344490.29</v>
          </cell>
          <cell r="G37">
            <v>2128934.2400000002</v>
          </cell>
          <cell r="H37">
            <v>19606053.550000008</v>
          </cell>
          <cell r="I37">
            <v>-554970.76</v>
          </cell>
          <cell r="J37">
            <v>3578134.42</v>
          </cell>
          <cell r="K37">
            <v>-361273.73</v>
          </cell>
          <cell r="L37">
            <v>-151462.57</v>
          </cell>
          <cell r="M37">
            <v>-662489.94999999925</v>
          </cell>
          <cell r="N37">
            <v>-662511.06000000006</v>
          </cell>
          <cell r="O37">
            <v>-273.60000000000002</v>
          </cell>
          <cell r="P37">
            <v>-908.12999999988824</v>
          </cell>
          <cell r="Q37">
            <v>-163083.54999999999</v>
          </cell>
          <cell r="R37">
            <v>1431872</v>
          </cell>
          <cell r="S37">
            <v>-783736.34</v>
          </cell>
          <cell r="T37">
            <v>624542</v>
          </cell>
          <cell r="U37">
            <v>5784.57</v>
          </cell>
          <cell r="V37">
            <v>-54902.28</v>
          </cell>
          <cell r="W37">
            <v>21322899.640000004</v>
          </cell>
          <cell r="X37">
            <v>177481.49</v>
          </cell>
          <cell r="Y37">
            <v>8737.83</v>
          </cell>
          <cell r="Z37">
            <v>236302.15</v>
          </cell>
          <cell r="AA37">
            <v>1095635.95</v>
          </cell>
          <cell r="AB37">
            <v>-10548.25</v>
          </cell>
          <cell r="AC37">
            <v>791269.23</v>
          </cell>
          <cell r="AD37">
            <v>698353.16</v>
          </cell>
          <cell r="AE37">
            <v>-9099</v>
          </cell>
          <cell r="AF37">
            <v>-289003.14</v>
          </cell>
          <cell r="AG37">
            <v>1106683.44</v>
          </cell>
          <cell r="AH37">
            <v>-19685.259999999998</v>
          </cell>
          <cell r="AI37">
            <v>503474.05</v>
          </cell>
          <cell r="AJ37">
            <v>11183.97</v>
          </cell>
          <cell r="AK37">
            <v>221469.18</v>
          </cell>
          <cell r="AL37">
            <v>1671692.38</v>
          </cell>
          <cell r="AM37">
            <v>288280</v>
          </cell>
          <cell r="AN37">
            <v>523322.44</v>
          </cell>
          <cell r="AO37">
            <v>21217.43</v>
          </cell>
          <cell r="AP37">
            <v>20051</v>
          </cell>
          <cell r="AQ37">
            <v>-72150.38</v>
          </cell>
          <cell r="AR37">
            <v>-220162.6</v>
          </cell>
          <cell r="AS37">
            <v>-69018.73</v>
          </cell>
          <cell r="AT37">
            <v>-40227.21</v>
          </cell>
          <cell r="AU37">
            <v>-14992.63</v>
          </cell>
          <cell r="AV37">
            <v>-524.16</v>
          </cell>
          <cell r="AW37">
            <v>-266238.27</v>
          </cell>
          <cell r="AX37">
            <v>314232.11</v>
          </cell>
          <cell r="AY37">
            <v>1338.56</v>
          </cell>
          <cell r="AZ37">
            <v>-2008.72</v>
          </cell>
          <cell r="BA37">
            <v>206053.77</v>
          </cell>
          <cell r="BB37">
            <v>411.01</v>
          </cell>
          <cell r="BC37">
            <v>137152.04</v>
          </cell>
          <cell r="BD37">
            <v>49957555.770000003</v>
          </cell>
        </row>
        <row r="40">
          <cell r="A40" t="str">
            <v>check</v>
          </cell>
          <cell r="E40" t="str">
            <v>BES</v>
          </cell>
          <cell r="F40" t="str">
            <v>BLHD</v>
          </cell>
          <cell r="G40" t="str">
            <v>COAL</v>
          </cell>
          <cell r="H40" t="str">
            <v>CORPS</v>
          </cell>
          <cell r="I40" t="str">
            <v>DEENE</v>
          </cell>
          <cell r="J40" t="str">
            <v>DTE</v>
          </cell>
          <cell r="K40" t="str">
            <v>DTECH</v>
          </cell>
          <cell r="L40" t="str">
            <v>EDDEV</v>
          </cell>
          <cell r="M40" t="str">
            <v>EES</v>
          </cell>
          <cell r="N40" t="str">
            <v>EGSOL</v>
          </cell>
          <cell r="O40" t="str">
            <v>EICD</v>
          </cell>
          <cell r="P40" t="str">
            <v>EXPDV</v>
          </cell>
          <cell r="Q40" t="str">
            <v>GASDI</v>
          </cell>
          <cell r="R40" t="str">
            <v>GASMK</v>
          </cell>
          <cell r="S40" t="str">
            <v>HURON</v>
          </cell>
          <cell r="T40" t="str">
            <v>MCCGP</v>
          </cell>
          <cell r="U40" t="str">
            <v>MCDEV</v>
          </cell>
          <cell r="V40" t="str">
            <v>MCENT</v>
          </cell>
          <cell r="W40" t="str">
            <v>MCGC</v>
          </cell>
          <cell r="X40" t="str">
            <v>MCLC</v>
          </cell>
          <cell r="Y40" t="str">
            <v>MCMBG</v>
          </cell>
          <cell r="Z40" t="str">
            <v>MCMLC</v>
          </cell>
          <cell r="AA40" t="str">
            <v>MCMOG</v>
          </cell>
          <cell r="AB40" t="str">
            <v>MCNCO</v>
          </cell>
          <cell r="AC40" t="str">
            <v>MCNGS</v>
          </cell>
          <cell r="AD40" t="str">
            <v>MCNMH</v>
          </cell>
          <cell r="AE40" t="str">
            <v>MCNOT</v>
          </cell>
          <cell r="AF40" t="str">
            <v>MCNPP</v>
          </cell>
          <cell r="AG40" t="str">
            <v>MCNVC</v>
          </cell>
          <cell r="AH40" t="str">
            <v>MCPL</v>
          </cell>
          <cell r="AI40" t="str">
            <v>MCTZN</v>
          </cell>
          <cell r="AJ40" t="str">
            <v>MCVC2</v>
          </cell>
          <cell r="AK40" t="str">
            <v>MCVCA</v>
          </cell>
          <cell r="AL40" t="str">
            <v>MCW10</v>
          </cell>
          <cell r="AM40" t="str">
            <v>MERC</v>
          </cell>
          <cell r="AN40" t="str">
            <v>MGAT</v>
          </cell>
          <cell r="AO40" t="str">
            <v>MHLD</v>
          </cell>
          <cell r="AP40" t="str">
            <v>MIDST</v>
          </cell>
          <cell r="AQ40" t="str">
            <v>PEPTC</v>
          </cell>
          <cell r="AR40" t="str">
            <v>RRLLC</v>
          </cell>
          <cell r="AS40" t="str">
            <v>SBLC</v>
          </cell>
          <cell r="AT40" t="str">
            <v>SBPC</v>
          </cell>
          <cell r="AU40" t="str">
            <v>SHELB</v>
          </cell>
          <cell r="AV40" t="str">
            <v>SOLAR</v>
          </cell>
          <cell r="AW40" t="str">
            <v>SRC</v>
          </cell>
          <cell r="AX40" t="str">
            <v>TBAY</v>
          </cell>
          <cell r="AY40" t="str">
            <v>UTS</v>
          </cell>
          <cell r="AZ40" t="str">
            <v>W10GH</v>
          </cell>
          <cell r="BA40" t="str">
            <v>W10SC</v>
          </cell>
          <cell r="BB40" t="str">
            <v>WOLVE</v>
          </cell>
          <cell r="BC40" t="str">
            <v>WSPL</v>
          </cell>
          <cell r="BD40" t="str">
            <v>Amount</v>
          </cell>
        </row>
      </sheetData>
      <sheetData sheetId="15"/>
      <sheetData sheetId="16"/>
      <sheetData sheetId="17"/>
      <sheetData sheetId="18"/>
      <sheetData sheetId="19"/>
      <sheetData sheetId="2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c 9999) Current"/>
      <sheetName val="CIV Subs Current"/>
      <sheetName val="Consolco I Current"/>
      <sheetName val="CE Current-Continued Ops"/>
      <sheetName val="ACE Current"/>
      <sheetName val="PES Current"/>
      <sheetName val="DPL Current"/>
      <sheetName val="Consolco II"/>
      <sheetName val="PHI cosol - Def"/>
      <sheetName val="PHI Def"/>
      <sheetName val="Phisco Def"/>
      <sheetName val="Pepco Def"/>
      <sheetName val="PCI Def"/>
      <sheetName val="CIV (cc 9999)Def Contd Ops"/>
      <sheetName val="CIV Subs Def "/>
      <sheetName val="Consolco I Def"/>
      <sheetName val="CE Def Contd Ops"/>
      <sheetName val="ACE Def"/>
      <sheetName val="DPL Def"/>
      <sheetName val="PES Def"/>
      <sheetName val="CONSOLCO II Def"/>
      <sheetName val="Lists"/>
    </sheetNames>
    <sheetDataSet>
      <sheetData sheetId="0" refreshError="1"/>
      <sheetData sheetId="1" refreshError="1"/>
      <sheetData sheetId="2" refreshError="1"/>
      <sheetData sheetId="3" refreshError="1"/>
      <sheetData sheetId="4">
        <row r="51">
          <cell r="H51">
            <v>0.40232499999999999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3">
          <cell r="E13">
            <v>3502447.52935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A2">
            <v>190</v>
          </cell>
        </row>
        <row r="3">
          <cell r="A3">
            <v>282</v>
          </cell>
        </row>
        <row r="4">
          <cell r="A4">
            <v>283</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ment"/>
      <sheetName val="total"/>
      <sheetName val=" load 8"/>
      <sheetName val="load 9"/>
      <sheetName val="load 10"/>
      <sheetName val="load 11"/>
      <sheetName val="load 1"/>
      <sheetName val="load 2"/>
      <sheetName val="load 3"/>
      <sheetName val=" load 4"/>
      <sheetName val="load 5"/>
      <sheetName val="load 6"/>
      <sheetName val="load 7"/>
      <sheetName val="10.08.5 - 2008 Capital - TDBU"/>
      <sheetName val="10.08.3 - 2008 Expense - TDBU"/>
      <sheetName val="10.08.2 - 2008 Expense"/>
      <sheetName val="10.08.4 -2008 Capi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Tax"/>
      <sheetName val="CUT-INS"/>
      <sheetName val="CUT-IN INT."/>
      <sheetName val="QTRLY MEAS."/>
      <sheetName val="QTRLY INT. COMP"/>
      <sheetName val="MTHLY MEAS."/>
      <sheetName val="MTHLY INT. COMP"/>
      <sheetName val="CPI Rates"/>
      <sheetName val="jan feb 09"/>
      <sheetName val="march april 09"/>
      <sheetName val="may june 09"/>
      <sheetName val="july aug 09"/>
      <sheetName val="sept oct 09"/>
      <sheetName val="nov dec 09"/>
    </sheetNames>
    <sheetDataSet>
      <sheetData sheetId="0"/>
      <sheetData sheetId="1"/>
      <sheetData sheetId="2"/>
      <sheetData sheetId="3">
        <row r="250">
          <cell r="D250">
            <v>10878955.142854288</v>
          </cell>
        </row>
      </sheetData>
      <sheetData sheetId="4"/>
      <sheetData sheetId="5">
        <row r="250">
          <cell r="D250">
            <v>11207968.573299292</v>
          </cell>
        </row>
      </sheetData>
      <sheetData sheetId="6"/>
      <sheetData sheetId="7"/>
      <sheetData sheetId="8"/>
      <sheetData sheetId="9"/>
      <sheetData sheetId="10"/>
      <sheetData sheetId="11"/>
      <sheetData sheetId="12"/>
      <sheetData sheetId="13"/>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s>
    <sheetDataSet>
      <sheetData sheetId="0"/>
      <sheetData sheetId="1"/>
      <sheetData sheetId="2"/>
      <sheetData sheetId="3"/>
      <sheetData sheetId="4"/>
      <sheetData sheetId="5"/>
      <sheetData sheetId="6"/>
      <sheetData sheetId="7">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ign Off Sheet"/>
      <sheetName val="September 12 Prov. Lead "/>
      <sheetName val="CYQTR to PYQTR"/>
      <sheetName val="Current QTR Prior QTR"/>
      <sheetName val="2012 vs 2011 YTD"/>
      <sheetName val="Net Income Analysis"/>
      <sheetName val="Current YTD Sep"/>
      <sheetName val="Provision Check"/>
      <sheetName val="FT Analysis"/>
      <sheetName val="Consolidated ETR"/>
      <sheetName val="SOX Control"/>
      <sheetName val="Deferred"/>
      <sheetName val="Def'd Prov YTD Dec"/>
      <sheetName val="Powertax 51020 YTD"/>
      <sheetName val="FIN 48 2012"/>
      <sheetName val="3Q YTD 12 vs 3Q YTD 11"/>
      <sheetName val="Sep 12 vs. Sep 11"/>
      <sheetName val="TB 7000 MONTH"/>
      <sheetName val="TB 7000 FULLYR"/>
      <sheetName val="Budget Prov."/>
      <sheetName val="D1"/>
      <sheetName val="D1 Support"/>
      <sheetName val="Tax Depr"/>
      <sheetName val="D1 (a)"/>
      <sheetName val="780020 July"/>
      <sheetName val="Control Center Lease (Int Exp)"/>
      <sheetName val="Control Center Lease"/>
      <sheetName val="P1"/>
      <sheetName val="P1a"/>
      <sheetName val="P2"/>
      <sheetName val="MD Property Tax"/>
      <sheetName val="SAP Detail MD Prop"/>
      <sheetName val="PDF MD Prop Pmts"/>
      <sheetName val="D2"/>
      <sheetName val="P3"/>
      <sheetName val="P4"/>
      <sheetName val="P5"/>
      <sheetName val="P6"/>
      <sheetName val="P7"/>
      <sheetName val="P8"/>
      <sheetName val="P8 (a)"/>
      <sheetName val="P9"/>
      <sheetName val="P10"/>
      <sheetName val="SAP 772016"/>
      <sheetName val="Acct 186251"/>
      <sheetName val="Account 186250"/>
      <sheetName val="P11 (a)"/>
      <sheetName val="P11 (b)"/>
      <sheetName val="P12"/>
      <sheetName val="P13"/>
      <sheetName val="P14"/>
      <sheetName val="P15"/>
      <sheetName val="P16"/>
      <sheetName val="P17"/>
      <sheetName val="Report 1200"/>
      <sheetName val="T1"/>
      <sheetName val="T2"/>
      <sheetName val="T3"/>
      <sheetName val="242450 SERP"/>
      <sheetName val="242611 OPEB"/>
      <sheetName val="T4 (a)"/>
      <sheetName val="T4 (b)"/>
      <sheetName val="T5"/>
      <sheetName val="T6"/>
      <sheetName val="T7 "/>
      <sheetName val="T8"/>
      <sheetName val="T9"/>
      <sheetName val="T10"/>
      <sheetName val="T11"/>
      <sheetName val="T12"/>
      <sheetName val="T13"/>
      <sheetName val="T14"/>
      <sheetName val="Casualty Loss"/>
      <sheetName val="T15"/>
      <sheetName val="T16"/>
      <sheetName val="2011 Pension Contribution"/>
      <sheetName val="T17"/>
      <sheetName val="T18"/>
      <sheetName val="T19"/>
      <sheetName val="Acct 182270"/>
      <sheetName val="Acct 182271"/>
      <sheetName val="PY Acct 182270"/>
      <sheetName val="PY Acct 182271"/>
      <sheetName val="T20"/>
      <sheetName val="T21"/>
      <sheetName val="T22"/>
      <sheetName val="T23"/>
      <sheetName val="T24"/>
      <sheetName val="T25"/>
      <sheetName val="T26"/>
      <sheetName val="T27"/>
      <sheetName val="T28"/>
      <sheetName val="CPI Support"/>
      <sheetName val="T29"/>
      <sheetName val="T30"/>
      <sheetName val="T31"/>
      <sheetName val="T32"/>
      <sheetName val="T33"/>
      <sheetName val="T34"/>
      <sheetName val="T35"/>
      <sheetName val="T36"/>
      <sheetName val="T37"/>
      <sheetName val="T38"/>
      <sheetName val="T38a"/>
      <sheetName val="T39"/>
      <sheetName val="P40"/>
      <sheetName val="T41"/>
      <sheetName val="T42"/>
      <sheetName val="T43"/>
      <sheetName val="T43a"/>
      <sheetName val="T44"/>
      <sheetName val="T45"/>
      <sheetName val="T46"/>
      <sheetName val="T47"/>
      <sheetName val="T48"/>
      <sheetName val="T49"/>
      <sheetName val="T49a"/>
      <sheetName val="T50"/>
      <sheetName val="T51"/>
      <sheetName val="T52"/>
      <sheetName val="T53"/>
      <sheetName val="T54"/>
      <sheetName val="T55"/>
      <sheetName val="ITC"/>
      <sheetName val="ITC Support"/>
      <sheetName val="FAS109 Normalization NOP&amp;L"/>
      <sheetName val="Normalization Adj. Support"/>
      <sheetName val="1Q Plant M-1 Summary"/>
      <sheetName val="2Q Plant M-1 Summary"/>
      <sheetName val="3Q Plant M-1 Summary"/>
      <sheetName val="MD Tax True Up"/>
      <sheetName val="MD Tax Expense Rate  (QTD)"/>
      <sheetName val="MD Tax Expense Rate  (YTD) DEC"/>
      <sheetName val="Rate Change Def'd"/>
      <sheetName val="MD Rate Change Adj"/>
      <sheetName val="New Rates"/>
      <sheetName val="PROOF- Manual Entries"/>
      <sheetName val="PROOF- Normalization"/>
      <sheetName val="Proof- Removal Adj"/>
      <sheetName val="Proof- Bk Dpr"/>
      <sheetName val="January ETR"/>
      <sheetName val="February ETR"/>
      <sheetName val="March ETR"/>
      <sheetName val="Q1 ETR"/>
      <sheetName val="April ETR"/>
      <sheetName val="May ETR"/>
      <sheetName val="June ETR"/>
      <sheetName val="Q2 ETR"/>
      <sheetName val="July ETR"/>
      <sheetName val="August ETR"/>
      <sheetName val="September ETR"/>
      <sheetName val="Q3 ETR"/>
      <sheetName val="October ETR"/>
      <sheetName val="November ETR"/>
      <sheetName val="December ETR"/>
      <sheetName val="Q4 ETR"/>
      <sheetName val="YTD ETR"/>
      <sheetName val="DT Rec"/>
      <sheetName val="PTR 51020"/>
      <sheetName val="Rate Change Def'd YTD"/>
      <sheetName val="SAP Input - Income Tax Detail"/>
      <sheetName val="Def'd PTR"/>
      <sheetName val="PwrTax 51040"/>
      <sheetName val="FIN 48 2010"/>
      <sheetName val="MD Tax Expense Rate  (December)"/>
      <sheetName val="Bk Amort Reg Debits"/>
      <sheetName val="SAP"/>
    </sheetNames>
    <sheetDataSet>
      <sheetData sheetId="0">
        <row r="4">
          <cell r="A4" t="str">
            <v>as of 9/31/2012</v>
          </cell>
        </row>
      </sheetData>
      <sheetData sheetId="1"/>
      <sheetData sheetId="2">
        <row r="34">
          <cell r="W34">
            <v>-35277710.180000111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nd qtr 2000"/>
      <sheetName val="adjustments"/>
      <sheetName val="Fair Value"/>
      <sheetName val="merger related costs"/>
      <sheetName val="JE's"/>
      <sheetName val="Sheet1"/>
      <sheetName val="Nuc FV Dec"/>
      <sheetName val="Goodwill amort"/>
      <sheetName val="PECO Securit Adj"/>
      <sheetName val="chg in acctg prin"/>
      <sheetName val="don't use past here."/>
      <sheetName val="Goodwill"/>
      <sheetName val="PECO stock price"/>
      <sheetName val="UCM Share Repurchase"/>
      <sheetName val="Reg Asset Amort"/>
      <sheetName val="FERC 8K Recon"/>
      <sheetName val="Goodwill (2)"/>
      <sheetName val="MERGER2"/>
      <sheetName val="CONSOLIDATING W ADJUSTMENTS"/>
      <sheetName val="Oct-00"/>
      <sheetName val="mktprice"/>
      <sheetName val="Assumptions"/>
      <sheetName val="State ETR Calc"/>
      <sheetName val="LineItem Data"/>
      <sheetName val="SETUP-Review"/>
    </sheetNames>
    <sheetDataSet>
      <sheetData sheetId="0" refreshError="1"/>
      <sheetData sheetId="1" refreshError="1">
        <row r="6">
          <cell r="A6" t="str">
            <v>UNAUDITED PROFORMA CONDENSED STATEMENT OF INCOME</v>
          </cell>
          <cell r="K6" t="str">
            <v>UNAUDITED PROFORMA CONDENSED STATEMENT OF INCOME</v>
          </cell>
          <cell r="V6" t="str">
            <v>UNAUDITED PRO FORMA COMBINED CONDENSED STATEMENT OF INCOME</v>
          </cell>
        </row>
        <row r="7">
          <cell r="A7" t="str">
            <v>(Millions Except Per Share Data)</v>
          </cell>
          <cell r="K7" t="str">
            <v>(Millions Except Per Share Data)</v>
          </cell>
          <cell r="V7" t="str">
            <v>(Millions Except Per Share Data)</v>
          </cell>
        </row>
        <row r="8">
          <cell r="A8" t="str">
            <v>FOR THE first six months ended June 30, 2000</v>
          </cell>
          <cell r="K8" t="str">
            <v>FOR THE first six months ended June 30, 2000</v>
          </cell>
          <cell r="V8" t="str">
            <v>FOR THE first six months ended June 30, 2000</v>
          </cell>
        </row>
        <row r="11">
          <cell r="I11" t="str">
            <v>PECO</v>
          </cell>
          <cell r="Y11" t="str">
            <v>PECO</v>
          </cell>
        </row>
        <row r="12">
          <cell r="D12" t="str">
            <v>PECO</v>
          </cell>
          <cell r="G12" t="str">
            <v>PECO Energy</v>
          </cell>
          <cell r="I12" t="str">
            <v>Energy</v>
          </cell>
          <cell r="P12" t="str">
            <v>UNICOM</v>
          </cell>
          <cell r="R12" t="str">
            <v>UNICOM</v>
          </cell>
          <cell r="T12" t="str">
            <v>UNICOM</v>
          </cell>
          <cell r="Y12" t="str">
            <v>Energy</v>
          </cell>
        </row>
        <row r="13">
          <cell r="D13" t="str">
            <v>Energy</v>
          </cell>
          <cell r="F13" t="str">
            <v xml:space="preserve">Chg in </v>
          </cell>
          <cell r="G13" t="str">
            <v>Transition Bond</v>
          </cell>
          <cell r="I13" t="str">
            <v>Prior to</v>
          </cell>
          <cell r="N13" t="str">
            <v>UNICOM</v>
          </cell>
          <cell r="P13" t="str">
            <v>Fossil Sale</v>
          </cell>
          <cell r="R13" t="str">
            <v>Share Buyback</v>
          </cell>
          <cell r="T13" t="str">
            <v>Prior to</v>
          </cell>
          <cell r="Y13" t="str">
            <v>Prior to</v>
          </cell>
          <cell r="AA13" t="str">
            <v>UNICOM</v>
          </cell>
          <cell r="AD13" t="str">
            <v>Merger</v>
          </cell>
          <cell r="AF13" t="str">
            <v>Merger</v>
          </cell>
        </row>
        <row r="14">
          <cell r="D14" t="str">
            <v>As</v>
          </cell>
          <cell r="F14" t="str">
            <v>Acct</v>
          </cell>
          <cell r="G14" t="str">
            <v>ProForma</v>
          </cell>
          <cell r="I14" t="str">
            <v>Merger</v>
          </cell>
          <cell r="N14" t="str">
            <v>As</v>
          </cell>
          <cell r="P14" t="str">
            <v>ProForma</v>
          </cell>
          <cell r="R14" t="str">
            <v>ProForma</v>
          </cell>
          <cell r="T14" t="str">
            <v>Merger</v>
          </cell>
          <cell r="Y14" t="str">
            <v>Merger</v>
          </cell>
          <cell r="AA14" t="str">
            <v>as</v>
          </cell>
          <cell r="AB14" t="str">
            <v>ComEd</v>
          </cell>
          <cell r="AD14" t="str">
            <v>Related</v>
          </cell>
          <cell r="AF14" t="str">
            <v>ProForma</v>
          </cell>
          <cell r="AH14" t="str">
            <v>Exelon</v>
          </cell>
        </row>
        <row r="15">
          <cell r="D15" t="str">
            <v>Filed</v>
          </cell>
          <cell r="E15" t="str">
            <v>Reclasses</v>
          </cell>
          <cell r="F15" t="str">
            <v>Princ</v>
          </cell>
          <cell r="G15" t="str">
            <v>Adjustments(1)</v>
          </cell>
          <cell r="I15" t="str">
            <v>ProForma</v>
          </cell>
          <cell r="N15" t="str">
            <v>Filed</v>
          </cell>
          <cell r="P15" t="str">
            <v>Adjustments(3)</v>
          </cell>
          <cell r="R15" t="str">
            <v>Adjustments(4)</v>
          </cell>
          <cell r="T15" t="str">
            <v>ProForma</v>
          </cell>
          <cell r="Y15" t="str">
            <v>ProForma</v>
          </cell>
          <cell r="AA15" t="str">
            <v>filed</v>
          </cell>
          <cell r="AB15" t="str">
            <v>Reclasses</v>
          </cell>
          <cell r="AD15" t="str">
            <v>Costs</v>
          </cell>
          <cell r="AF15" t="str">
            <v>Adjustments</v>
          </cell>
          <cell r="AH15" t="str">
            <v>ProForma</v>
          </cell>
        </row>
        <row r="16">
          <cell r="AD16" t="str">
            <v>UCM 25</v>
          </cell>
        </row>
        <row r="17">
          <cell r="A17" t="str">
            <v>Operating Revenues</v>
          </cell>
          <cell r="K17" t="str">
            <v>Operating Revenues</v>
          </cell>
          <cell r="V17" t="str">
            <v>Operating Revenues</v>
          </cell>
          <cell r="AD17" t="str">
            <v>PECO 20</v>
          </cell>
        </row>
        <row r="18">
          <cell r="B18" t="str">
            <v>Electric</v>
          </cell>
          <cell r="E18">
            <v>4</v>
          </cell>
          <cell r="F18">
            <v>0</v>
          </cell>
          <cell r="G18">
            <v>0</v>
          </cell>
          <cell r="I18">
            <v>4</v>
          </cell>
          <cell r="L18" t="str">
            <v>Electric</v>
          </cell>
          <cell r="N18">
            <v>3465</v>
          </cell>
          <cell r="P18">
            <v>0</v>
          </cell>
          <cell r="R18">
            <v>0</v>
          </cell>
          <cell r="T18">
            <v>3465</v>
          </cell>
          <cell r="W18" t="str">
            <v>Electric</v>
          </cell>
          <cell r="Y18">
            <v>4</v>
          </cell>
          <cell r="AA18">
            <v>3465</v>
          </cell>
          <cell r="AB18">
            <v>3</v>
          </cell>
          <cell r="AF18">
            <v>-14.047000000000001</v>
          </cell>
          <cell r="AH18">
            <v>3457.953</v>
          </cell>
        </row>
        <row r="19">
          <cell r="B19" t="str">
            <v>Gas</v>
          </cell>
          <cell r="D19">
            <v>2716</v>
          </cell>
          <cell r="E19">
            <v>6</v>
          </cell>
          <cell r="G19">
            <v>0</v>
          </cell>
          <cell r="I19">
            <v>2722</v>
          </cell>
          <cell r="L19" t="str">
            <v>Gas</v>
          </cell>
          <cell r="N19">
            <v>0</v>
          </cell>
          <cell r="P19">
            <v>0</v>
          </cell>
          <cell r="R19">
            <v>0</v>
          </cell>
          <cell r="T19">
            <v>0</v>
          </cell>
          <cell r="W19" t="str">
            <v>Gas</v>
          </cell>
          <cell r="Y19">
            <v>2722</v>
          </cell>
          <cell r="AA19">
            <v>0</v>
          </cell>
          <cell r="AB19">
            <v>0</v>
          </cell>
          <cell r="AD19">
            <v>0</v>
          </cell>
          <cell r="AF19">
            <v>0</v>
          </cell>
          <cell r="AH19">
            <v>2722</v>
          </cell>
        </row>
        <row r="20">
          <cell r="B20" t="str">
            <v xml:space="preserve">   Total Operating Revenues</v>
          </cell>
          <cell r="D20">
            <v>2716</v>
          </cell>
          <cell r="E20">
            <v>10</v>
          </cell>
          <cell r="F20">
            <v>0</v>
          </cell>
          <cell r="G20">
            <v>0</v>
          </cell>
          <cell r="I20">
            <v>2726</v>
          </cell>
          <cell r="L20" t="str">
            <v xml:space="preserve">   Total Operating Revenues</v>
          </cell>
          <cell r="N20">
            <v>3465</v>
          </cell>
          <cell r="P20">
            <v>0</v>
          </cell>
          <cell r="R20">
            <v>0</v>
          </cell>
          <cell r="T20">
            <v>3465</v>
          </cell>
          <cell r="W20" t="str">
            <v xml:space="preserve">   Total Operating Revenues</v>
          </cell>
          <cell r="Y20">
            <v>2726</v>
          </cell>
          <cell r="AA20">
            <v>3465</v>
          </cell>
          <cell r="AB20">
            <v>3</v>
          </cell>
          <cell r="AD20">
            <v>0</v>
          </cell>
          <cell r="AF20">
            <v>-14.047000000000001</v>
          </cell>
          <cell r="AH20">
            <v>6179.9529999999995</v>
          </cell>
        </row>
        <row r="22">
          <cell r="A22" t="str">
            <v>Operating Expenses</v>
          </cell>
          <cell r="K22" t="str">
            <v>Operating Expenses</v>
          </cell>
          <cell r="V22" t="str">
            <v>Operating Expenses</v>
          </cell>
        </row>
        <row r="23">
          <cell r="B23" t="str">
            <v>Fuel and Energy Interchange</v>
          </cell>
          <cell r="D23">
            <v>926</v>
          </cell>
          <cell r="E23">
            <v>6</v>
          </cell>
          <cell r="G23">
            <v>0</v>
          </cell>
          <cell r="I23">
            <v>932</v>
          </cell>
          <cell r="L23" t="str">
            <v>Fuel and Energy Interchange</v>
          </cell>
          <cell r="N23">
            <v>872</v>
          </cell>
          <cell r="P23">
            <v>0</v>
          </cell>
          <cell r="R23">
            <v>0</v>
          </cell>
          <cell r="T23">
            <v>872</v>
          </cell>
          <cell r="W23" t="str">
            <v>Fuel and Energy Interchange</v>
          </cell>
          <cell r="Y23">
            <v>932</v>
          </cell>
          <cell r="AA23">
            <v>872</v>
          </cell>
          <cell r="AF23">
            <v>-14.047000000000001</v>
          </cell>
          <cell r="AH23">
            <v>1789.953</v>
          </cell>
        </row>
        <row r="24">
          <cell r="B24" t="str">
            <v>Operation and Maintenance</v>
          </cell>
          <cell r="D24">
            <v>835</v>
          </cell>
          <cell r="E24">
            <v>10</v>
          </cell>
          <cell r="F24">
            <v>-5</v>
          </cell>
          <cell r="G24">
            <v>0</v>
          </cell>
          <cell r="I24">
            <v>840</v>
          </cell>
          <cell r="L24" t="str">
            <v>Operation and Maintenance</v>
          </cell>
          <cell r="N24">
            <v>1094</v>
          </cell>
          <cell r="P24">
            <v>0</v>
          </cell>
          <cell r="R24">
            <v>0</v>
          </cell>
          <cell r="T24">
            <v>1094</v>
          </cell>
          <cell r="W24" t="str">
            <v>Operation and Maintenance</v>
          </cell>
          <cell r="Y24">
            <v>840</v>
          </cell>
          <cell r="AA24">
            <v>1094</v>
          </cell>
          <cell r="AD24">
            <v>-45</v>
          </cell>
          <cell r="AF24">
            <v>22.9</v>
          </cell>
          <cell r="AH24">
            <v>1911.9</v>
          </cell>
        </row>
        <row r="25">
          <cell r="B25" t="str">
            <v>Depreciation and Amortization</v>
          </cell>
          <cell r="D25">
            <v>160</v>
          </cell>
          <cell r="E25">
            <v>0</v>
          </cell>
          <cell r="F25">
            <v>0</v>
          </cell>
          <cell r="G25">
            <v>0</v>
          </cell>
          <cell r="I25">
            <v>160</v>
          </cell>
          <cell r="L25" t="str">
            <v>Depreciation and Amortization</v>
          </cell>
          <cell r="N25">
            <v>601</v>
          </cell>
          <cell r="P25">
            <v>0</v>
          </cell>
          <cell r="R25">
            <v>0</v>
          </cell>
          <cell r="T25">
            <v>601</v>
          </cell>
          <cell r="W25" t="str">
            <v>Depreciation and Amortization</v>
          </cell>
          <cell r="Y25">
            <v>160</v>
          </cell>
          <cell r="AA25">
            <v>601</v>
          </cell>
          <cell r="AF25">
            <v>-110</v>
          </cell>
          <cell r="AH25">
            <v>651</v>
          </cell>
        </row>
        <row r="26">
          <cell r="B26" t="str">
            <v>Goodwill Amortization</v>
          </cell>
          <cell r="D26">
            <v>1</v>
          </cell>
          <cell r="E26">
            <v>0</v>
          </cell>
          <cell r="F26">
            <v>0</v>
          </cell>
          <cell r="G26">
            <v>0</v>
          </cell>
          <cell r="I26">
            <v>1</v>
          </cell>
          <cell r="L26" t="str">
            <v>Goodwill Amortization</v>
          </cell>
          <cell r="N26">
            <v>1</v>
          </cell>
          <cell r="P26">
            <v>0</v>
          </cell>
          <cell r="R26">
            <v>0</v>
          </cell>
          <cell r="T26">
            <v>1</v>
          </cell>
          <cell r="W26" t="str">
            <v>Goodwill Amortization</v>
          </cell>
          <cell r="Y26">
            <v>1</v>
          </cell>
          <cell r="AA26">
            <v>1</v>
          </cell>
          <cell r="AF26">
            <v>59.862498736856949</v>
          </cell>
          <cell r="AH26">
            <v>61.862498736856949</v>
          </cell>
        </row>
        <row r="27">
          <cell r="B27" t="str">
            <v>Taxes Other Than Income Taxes</v>
          </cell>
          <cell r="D27">
            <v>130</v>
          </cell>
          <cell r="E27">
            <v>0</v>
          </cell>
          <cell r="F27">
            <v>0</v>
          </cell>
          <cell r="G27">
            <v>0</v>
          </cell>
          <cell r="I27">
            <v>130</v>
          </cell>
          <cell r="L27" t="str">
            <v>Taxes Other Than Income Taxes</v>
          </cell>
          <cell r="N27">
            <v>268</v>
          </cell>
          <cell r="P27">
            <v>0</v>
          </cell>
          <cell r="R27">
            <v>0</v>
          </cell>
          <cell r="T27">
            <v>268</v>
          </cell>
          <cell r="W27" t="str">
            <v>Taxes Other Than Income Taxes</v>
          </cell>
          <cell r="Y27">
            <v>130</v>
          </cell>
          <cell r="AA27">
            <v>268</v>
          </cell>
          <cell r="AF27">
            <v>0</v>
          </cell>
          <cell r="AH27">
            <v>398</v>
          </cell>
        </row>
        <row r="28">
          <cell r="B28" t="str">
            <v xml:space="preserve">   Total Operating Expenses</v>
          </cell>
          <cell r="D28">
            <v>2052</v>
          </cell>
          <cell r="E28">
            <v>16</v>
          </cell>
          <cell r="F28">
            <v>-5</v>
          </cell>
          <cell r="G28">
            <v>0</v>
          </cell>
          <cell r="I28">
            <v>2063</v>
          </cell>
          <cell r="L28" t="str">
            <v xml:space="preserve">   Total Operating Expenses</v>
          </cell>
          <cell r="N28">
            <v>2836</v>
          </cell>
          <cell r="P28">
            <v>0</v>
          </cell>
          <cell r="R28">
            <v>0</v>
          </cell>
          <cell r="T28">
            <v>2836</v>
          </cell>
          <cell r="W28" t="str">
            <v xml:space="preserve">   Total Operating Expenses</v>
          </cell>
          <cell r="Y28">
            <v>2063</v>
          </cell>
          <cell r="AA28">
            <v>2836</v>
          </cell>
          <cell r="AB28">
            <v>0</v>
          </cell>
          <cell r="AD28">
            <v>-45</v>
          </cell>
          <cell r="AF28">
            <v>-41.284501263143056</v>
          </cell>
          <cell r="AH28">
            <v>4812.7154987368567</v>
          </cell>
        </row>
        <row r="29">
          <cell r="A29" t="str">
            <v xml:space="preserve">Operating Income </v>
          </cell>
          <cell r="D29">
            <v>664</v>
          </cell>
          <cell r="E29">
            <v>-6</v>
          </cell>
          <cell r="F29">
            <v>5</v>
          </cell>
          <cell r="G29">
            <v>0</v>
          </cell>
          <cell r="I29">
            <v>663</v>
          </cell>
          <cell r="K29" t="str">
            <v xml:space="preserve">Operating Income </v>
          </cell>
          <cell r="N29">
            <v>629</v>
          </cell>
          <cell r="P29">
            <v>0</v>
          </cell>
          <cell r="R29">
            <v>0</v>
          </cell>
          <cell r="T29">
            <v>629</v>
          </cell>
          <cell r="V29" t="str">
            <v xml:space="preserve">Operating Income </v>
          </cell>
          <cell r="Y29">
            <v>663</v>
          </cell>
          <cell r="AA29">
            <v>629</v>
          </cell>
          <cell r="AB29">
            <v>3</v>
          </cell>
          <cell r="AD29">
            <v>45</v>
          </cell>
          <cell r="AF29">
            <v>27.237501263143056</v>
          </cell>
          <cell r="AH29">
            <v>1367.2375012631428</v>
          </cell>
        </row>
        <row r="30">
          <cell r="A30" t="str">
            <v>Other Income and Deductions</v>
          </cell>
          <cell r="K30" t="str">
            <v>Other Income and Deductions</v>
          </cell>
          <cell r="V30" t="str">
            <v>Other Income and Deductions</v>
          </cell>
        </row>
        <row r="31">
          <cell r="B31" t="str">
            <v>Interest Expense</v>
          </cell>
          <cell r="D31">
            <v>-220</v>
          </cell>
          <cell r="G31">
            <v>-11.761926795666664</v>
          </cell>
          <cell r="I31">
            <v>-231.76192679566665</v>
          </cell>
          <cell r="L31" t="str">
            <v>Interest Expense</v>
          </cell>
          <cell r="N31">
            <v>-270</v>
          </cell>
          <cell r="P31">
            <v>0</v>
          </cell>
          <cell r="R31">
            <v>0</v>
          </cell>
          <cell r="T31">
            <v>-270</v>
          </cell>
          <cell r="W31" t="str">
            <v>Interest Expense</v>
          </cell>
          <cell r="Y31">
            <v>-231.76192679566665</v>
          </cell>
          <cell r="AA31">
            <v>-270</v>
          </cell>
          <cell r="AF31">
            <v>-11</v>
          </cell>
          <cell r="AH31">
            <v>-512.76192679566668</v>
          </cell>
        </row>
        <row r="32">
          <cell r="B32" t="str">
            <v>Pref Div</v>
          </cell>
          <cell r="D32">
            <v>-5</v>
          </cell>
          <cell r="E32">
            <v>0</v>
          </cell>
          <cell r="F32">
            <v>0</v>
          </cell>
          <cell r="G32">
            <v>0</v>
          </cell>
          <cell r="I32">
            <v>-5</v>
          </cell>
          <cell r="L32" t="str">
            <v>Pref Div</v>
          </cell>
          <cell r="N32">
            <v>-17</v>
          </cell>
          <cell r="P32">
            <v>0</v>
          </cell>
          <cell r="R32">
            <v>0</v>
          </cell>
          <cell r="T32">
            <v>-17</v>
          </cell>
          <cell r="W32" t="str">
            <v>Pref Div</v>
          </cell>
          <cell r="Y32">
            <v>-5</v>
          </cell>
          <cell r="AA32">
            <v>-17</v>
          </cell>
          <cell r="AF32">
            <v>-5</v>
          </cell>
          <cell r="AH32">
            <v>-27</v>
          </cell>
        </row>
        <row r="33">
          <cell r="B33" t="str">
            <v>Other, net</v>
          </cell>
          <cell r="D33">
            <v>24</v>
          </cell>
          <cell r="E33">
            <v>6</v>
          </cell>
          <cell r="I33">
            <v>30</v>
          </cell>
          <cell r="L33" t="str">
            <v>Other, net</v>
          </cell>
          <cell r="N33">
            <v>103</v>
          </cell>
          <cell r="P33">
            <v>0</v>
          </cell>
          <cell r="R33">
            <v>0</v>
          </cell>
          <cell r="T33">
            <v>103</v>
          </cell>
          <cell r="W33" t="str">
            <v>Other, net</v>
          </cell>
          <cell r="Y33">
            <v>30</v>
          </cell>
          <cell r="AA33">
            <v>103</v>
          </cell>
          <cell r="AB33">
            <v>-3</v>
          </cell>
          <cell r="AF33">
            <v>0</v>
          </cell>
          <cell r="AH33">
            <v>130</v>
          </cell>
        </row>
        <row r="34">
          <cell r="B34" t="str">
            <v xml:space="preserve">   Total Other Income and Deductions</v>
          </cell>
          <cell r="D34">
            <v>-201</v>
          </cell>
          <cell r="E34">
            <v>6</v>
          </cell>
          <cell r="F34">
            <v>0</v>
          </cell>
          <cell r="G34">
            <v>-11.761926795666664</v>
          </cell>
          <cell r="I34">
            <v>-206.76192679566665</v>
          </cell>
          <cell r="L34" t="str">
            <v xml:space="preserve">   Total Other Income and Deductions</v>
          </cell>
          <cell r="N34">
            <v>-184</v>
          </cell>
          <cell r="P34">
            <v>0</v>
          </cell>
          <cell r="R34">
            <v>0</v>
          </cell>
          <cell r="T34">
            <v>-184</v>
          </cell>
          <cell r="W34" t="str">
            <v xml:space="preserve">   Total Other Income and Deductions</v>
          </cell>
          <cell r="Y34">
            <v>-206.76192679566665</v>
          </cell>
          <cell r="AA34">
            <v>-184</v>
          </cell>
          <cell r="AB34">
            <v>-3</v>
          </cell>
          <cell r="AD34">
            <v>0</v>
          </cell>
          <cell r="AF34">
            <v>-16</v>
          </cell>
          <cell r="AH34">
            <v>-409.76192679566668</v>
          </cell>
        </row>
        <row r="36">
          <cell r="A36" t="str">
            <v>Income Before Income Taxes</v>
          </cell>
          <cell r="K36" t="str">
            <v>Income Before Income Taxes</v>
          </cell>
          <cell r="V36" t="str">
            <v>Income Before Income Taxes</v>
          </cell>
        </row>
        <row r="37">
          <cell r="A37" t="str">
            <v>and Extraordinary Item</v>
          </cell>
          <cell r="D37">
            <v>463</v>
          </cell>
          <cell r="E37">
            <v>0</v>
          </cell>
          <cell r="F37">
            <v>5</v>
          </cell>
          <cell r="G37">
            <v>-11.761926795666664</v>
          </cell>
          <cell r="I37">
            <v>456.23807320433332</v>
          </cell>
          <cell r="K37" t="str">
            <v>and Extraordinary Item</v>
          </cell>
          <cell r="N37">
            <v>445</v>
          </cell>
          <cell r="P37">
            <v>0</v>
          </cell>
          <cell r="R37">
            <v>0</v>
          </cell>
          <cell r="T37">
            <v>445</v>
          </cell>
          <cell r="V37" t="str">
            <v>and Extraordinary Item</v>
          </cell>
          <cell r="Y37">
            <v>456.23807320433332</v>
          </cell>
          <cell r="AA37">
            <v>445</v>
          </cell>
          <cell r="AB37">
            <v>0</v>
          </cell>
          <cell r="AD37">
            <v>45</v>
          </cell>
          <cell r="AF37">
            <v>11.237501263143056</v>
          </cell>
          <cell r="AH37">
            <v>957.47557446747612</v>
          </cell>
        </row>
        <row r="38">
          <cell r="A38" t="str">
            <v xml:space="preserve"> </v>
          </cell>
          <cell r="K38" t="str">
            <v xml:space="preserve"> </v>
          </cell>
          <cell r="V38" t="str">
            <v xml:space="preserve"> </v>
          </cell>
        </row>
        <row r="39">
          <cell r="A39" t="str">
            <v xml:space="preserve">Income Tax Expense </v>
          </cell>
          <cell r="D39">
            <v>174</v>
          </cell>
          <cell r="F39">
            <v>2</v>
          </cell>
          <cell r="G39">
            <v>-4.7047707182666656</v>
          </cell>
          <cell r="I39">
            <v>171.29522928173333</v>
          </cell>
          <cell r="K39" t="str">
            <v xml:space="preserve">Income Tax Expense </v>
          </cell>
          <cell r="N39">
            <v>102</v>
          </cell>
          <cell r="P39">
            <v>0</v>
          </cell>
          <cell r="R39">
            <v>0</v>
          </cell>
          <cell r="T39">
            <v>102</v>
          </cell>
          <cell r="V39" t="str">
            <v xml:space="preserve">Income Tax Expense </v>
          </cell>
          <cell r="Y39">
            <v>171.29522928173333</v>
          </cell>
          <cell r="AA39">
            <v>102</v>
          </cell>
          <cell r="AB39">
            <v>0</v>
          </cell>
          <cell r="AD39">
            <v>18</v>
          </cell>
          <cell r="AF39">
            <v>38.095820000000003</v>
          </cell>
          <cell r="AH39">
            <v>329.39104928173333</v>
          </cell>
        </row>
        <row r="40">
          <cell r="A40" t="str">
            <v>Income Before Extraordinary Item</v>
          </cell>
          <cell r="D40">
            <v>289</v>
          </cell>
          <cell r="E40">
            <v>0</v>
          </cell>
          <cell r="F40">
            <v>3</v>
          </cell>
          <cell r="G40">
            <v>-7.0571560773999984</v>
          </cell>
          <cell r="I40">
            <v>284.94284392259999</v>
          </cell>
          <cell r="K40" t="str">
            <v>Income Before Extraordinary Item</v>
          </cell>
          <cell r="N40">
            <v>343</v>
          </cell>
          <cell r="P40">
            <v>0</v>
          </cell>
          <cell r="R40">
            <v>0</v>
          </cell>
          <cell r="T40">
            <v>343</v>
          </cell>
          <cell r="V40" t="str">
            <v>Income Before Extraordinary Item</v>
          </cell>
          <cell r="Y40">
            <v>284.94284392259999</v>
          </cell>
          <cell r="AA40">
            <v>343</v>
          </cell>
          <cell r="AB40">
            <v>0</v>
          </cell>
          <cell r="AD40">
            <v>27</v>
          </cell>
          <cell r="AF40">
            <v>-26.858318736856948</v>
          </cell>
          <cell r="AH40">
            <v>628.08452518574279</v>
          </cell>
        </row>
        <row r="41">
          <cell r="B41" t="str">
            <v>Extraordinary</v>
          </cell>
          <cell r="D41">
            <v>-3</v>
          </cell>
          <cell r="I41">
            <v>-3</v>
          </cell>
          <cell r="W41" t="str">
            <v>PECO Extraordinary</v>
          </cell>
          <cell r="Y41">
            <v>-3</v>
          </cell>
          <cell r="AH41">
            <v>-3</v>
          </cell>
        </row>
        <row r="42">
          <cell r="W42" t="str">
            <v>PECO chg in acct prin ($22 million pre tax)( not needed for proforma purposes)</v>
          </cell>
        </row>
        <row r="43">
          <cell r="L43" t="str">
            <v>Extraordinary</v>
          </cell>
          <cell r="N43">
            <v>-4</v>
          </cell>
          <cell r="W43" t="str">
            <v>ComEd Extraordinary</v>
          </cell>
          <cell r="AA43">
            <v>-4</v>
          </cell>
          <cell r="AH43">
            <v>-4</v>
          </cell>
        </row>
        <row r="44">
          <cell r="W44" t="str">
            <v>Net Income</v>
          </cell>
          <cell r="Y44">
            <v>281.94284392259999</v>
          </cell>
          <cell r="AA44">
            <v>339</v>
          </cell>
          <cell r="AB44">
            <v>0</v>
          </cell>
          <cell r="AD44">
            <v>27</v>
          </cell>
          <cell r="AF44">
            <v>-26.858318736856948</v>
          </cell>
          <cell r="AH44">
            <v>621.08452518574279</v>
          </cell>
        </row>
        <row r="45">
          <cell r="A45" t="str">
            <v>Preferred Stock Dividend</v>
          </cell>
          <cell r="D45">
            <v>5</v>
          </cell>
          <cell r="I45">
            <v>5</v>
          </cell>
          <cell r="V45" t="str">
            <v>Pref Dividend</v>
          </cell>
          <cell r="Y45">
            <v>5</v>
          </cell>
          <cell r="AF45">
            <v>-5</v>
          </cell>
          <cell r="AH45">
            <v>0</v>
          </cell>
        </row>
        <row r="46">
          <cell r="B46" t="str">
            <v>Net Income on Common</v>
          </cell>
          <cell r="D46">
            <v>281</v>
          </cell>
          <cell r="W46" t="str">
            <v>Net Income on Common</v>
          </cell>
          <cell r="Y46">
            <v>276.94284392259999</v>
          </cell>
          <cell r="AA46">
            <v>339</v>
          </cell>
          <cell r="AB46">
            <v>0</v>
          </cell>
          <cell r="AD46">
            <v>27</v>
          </cell>
          <cell r="AF46">
            <v>-21.858318736856948</v>
          </cell>
          <cell r="AH46">
            <v>621.08452518574279</v>
          </cell>
        </row>
        <row r="48">
          <cell r="V48" t="str">
            <v>Income Before Extraordinary</v>
          </cell>
        </row>
        <row r="49">
          <cell r="A49" t="str">
            <v>Income Before Extraordinary</v>
          </cell>
          <cell r="K49" t="str">
            <v>Income Before Extraordinary</v>
          </cell>
          <cell r="T49" t="str">
            <v>info only</v>
          </cell>
          <cell r="V49" t="str">
            <v xml:space="preserve">   Item per Share</v>
          </cell>
          <cell r="AH49">
            <v>1.9469734331841466</v>
          </cell>
        </row>
        <row r="50">
          <cell r="A50" t="str">
            <v xml:space="preserve">   Item per Share</v>
          </cell>
          <cell r="D50" t="e">
            <v>#DIV/0!</v>
          </cell>
          <cell r="K50" t="str">
            <v xml:space="preserve">   Item per Share</v>
          </cell>
          <cell r="N50">
            <v>1.578462954440865</v>
          </cell>
          <cell r="T50">
            <v>1.7929952953476214</v>
          </cell>
        </row>
        <row r="51">
          <cell r="V51" t="str">
            <v>Income Before Extraordinary</v>
          </cell>
        </row>
        <row r="52">
          <cell r="A52" t="str">
            <v>Income Before Extraordinary</v>
          </cell>
          <cell r="K52" t="str">
            <v>Income Before Extraordinary</v>
          </cell>
          <cell r="V52" t="str">
            <v xml:space="preserve">   Item per Share - Diluted</v>
          </cell>
          <cell r="AH52">
            <v>1.9348427575879839</v>
          </cell>
        </row>
        <row r="53">
          <cell r="A53" t="str">
            <v xml:space="preserve">   Item per Share - Diluted</v>
          </cell>
          <cell r="D53" t="e">
            <v>#DIV/0!</v>
          </cell>
          <cell r="K53" t="str">
            <v xml:space="preserve">   Item per Share - Diluted</v>
          </cell>
          <cell r="N53">
            <v>1.5729615702100339</v>
          </cell>
        </row>
        <row r="54">
          <cell r="V54" t="str">
            <v>Average Basic Shares Outstanding</v>
          </cell>
          <cell r="AH54">
            <v>319</v>
          </cell>
        </row>
        <row r="55">
          <cell r="A55" t="str">
            <v>Average Basic Shares Outstanding</v>
          </cell>
          <cell r="K55" t="str">
            <v>Average Basic Shares Outstanding</v>
          </cell>
          <cell r="N55">
            <v>217.3</v>
          </cell>
          <cell r="T55">
            <v>191.3</v>
          </cell>
        </row>
        <row r="56">
          <cell r="V56" t="str">
            <v>Average Diluted Shares Outstanding</v>
          </cell>
          <cell r="AH56">
            <v>321</v>
          </cell>
        </row>
        <row r="57">
          <cell r="A57" t="str">
            <v>Average Diluted Shares Outstanding</v>
          </cell>
          <cell r="K57" t="str">
            <v>Average Diluted Shares Outstanding</v>
          </cell>
          <cell r="N57">
            <v>218.06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Expense"/>
      <sheetName val="Notes"/>
      <sheetName val="Hierarchy"/>
      <sheetName val="Graph"/>
      <sheetName val="10.08.5 - 2008 Capital - TDBU"/>
      <sheetName val="10.08.3 - 2008 Expense - TDBU"/>
      <sheetName val="10.08.2 - 2008 Expense"/>
      <sheetName val="10.08.4 -2008 Capital"/>
    </sheetNames>
    <sheetDataSet>
      <sheetData sheetId="0"/>
      <sheetData sheetId="1"/>
      <sheetData sheetId="2"/>
      <sheetData sheetId="3">
        <row r="2">
          <cell r="C2" t="str">
            <v>Node</v>
          </cell>
          <cell r="D2" t="str">
            <v>Level</v>
          </cell>
          <cell r="E2" t="str">
            <v>Group/Final</v>
          </cell>
        </row>
        <row r="3">
          <cell r="B3" t="str">
            <v>F999996</v>
          </cell>
          <cell r="C3" t="str">
            <v>F999996</v>
          </cell>
          <cell r="D3">
            <v>1</v>
          </cell>
          <cell r="E3" t="str">
            <v>F</v>
          </cell>
        </row>
        <row r="4">
          <cell r="B4" t="str">
            <v>1000PPBU</v>
          </cell>
          <cell r="C4" t="str">
            <v>PPBU</v>
          </cell>
          <cell r="D4">
            <v>2</v>
          </cell>
          <cell r="E4" t="str">
            <v>G</v>
          </cell>
        </row>
        <row r="5">
          <cell r="B5" t="str">
            <v>F513084</v>
          </cell>
          <cell r="C5" t="str">
            <v>F513084</v>
          </cell>
          <cell r="D5">
            <v>3</v>
          </cell>
          <cell r="E5" t="str">
            <v>F</v>
          </cell>
        </row>
        <row r="6">
          <cell r="B6" t="str">
            <v>F513108</v>
          </cell>
          <cell r="C6" t="str">
            <v>F513108</v>
          </cell>
          <cell r="D6">
            <v>3</v>
          </cell>
          <cell r="E6" t="str">
            <v>F</v>
          </cell>
        </row>
        <row r="7">
          <cell r="B7" t="str">
            <v>F516573</v>
          </cell>
          <cell r="C7" t="str">
            <v>F516573</v>
          </cell>
          <cell r="D7">
            <v>3</v>
          </cell>
          <cell r="E7" t="str">
            <v>F</v>
          </cell>
        </row>
        <row r="8">
          <cell r="B8" t="str">
            <v>F516574</v>
          </cell>
          <cell r="C8" t="str">
            <v>F516574</v>
          </cell>
          <cell r="D8">
            <v>3</v>
          </cell>
          <cell r="E8" t="str">
            <v>F</v>
          </cell>
        </row>
        <row r="9">
          <cell r="B9" t="str">
            <v>F516645</v>
          </cell>
          <cell r="C9" t="str">
            <v>F516645</v>
          </cell>
          <cell r="D9">
            <v>3</v>
          </cell>
          <cell r="E9" t="str">
            <v>F</v>
          </cell>
        </row>
        <row r="10">
          <cell r="B10" t="str">
            <v>F516648</v>
          </cell>
          <cell r="C10" t="str">
            <v>F516648</v>
          </cell>
          <cell r="D10">
            <v>3</v>
          </cell>
          <cell r="E10" t="str">
            <v>F</v>
          </cell>
        </row>
        <row r="11">
          <cell r="B11" t="str">
            <v>F525978</v>
          </cell>
          <cell r="C11" t="str">
            <v>F525978</v>
          </cell>
          <cell r="D11">
            <v>3</v>
          </cell>
          <cell r="E11" t="str">
            <v>F</v>
          </cell>
        </row>
        <row r="12">
          <cell r="B12" t="str">
            <v>F526196</v>
          </cell>
          <cell r="C12" t="str">
            <v>F526196</v>
          </cell>
          <cell r="D12">
            <v>3</v>
          </cell>
          <cell r="E12" t="str">
            <v>F</v>
          </cell>
        </row>
        <row r="13">
          <cell r="B13" t="str">
            <v>1000EGYSUPMG</v>
          </cell>
          <cell r="C13" t="str">
            <v>EGYSUPMG</v>
          </cell>
          <cell r="D13">
            <v>4</v>
          </cell>
          <cell r="E13" t="str">
            <v>G</v>
          </cell>
        </row>
        <row r="14">
          <cell r="B14" t="str">
            <v>F525966</v>
          </cell>
          <cell r="C14" t="str">
            <v>F525966</v>
          </cell>
          <cell r="D14">
            <v>5</v>
          </cell>
          <cell r="E14" t="str">
            <v>F</v>
          </cell>
        </row>
        <row r="15">
          <cell r="B15" t="str">
            <v>F525971</v>
          </cell>
          <cell r="C15" t="str">
            <v>F525971</v>
          </cell>
          <cell r="D15">
            <v>5</v>
          </cell>
          <cell r="E15" t="str">
            <v>F</v>
          </cell>
        </row>
        <row r="16">
          <cell r="B16" t="str">
            <v>1000PPBUCONT</v>
          </cell>
          <cell r="C16" t="str">
            <v>PPBUCONT</v>
          </cell>
          <cell r="D16">
            <v>6</v>
          </cell>
          <cell r="E16" t="str">
            <v>G</v>
          </cell>
        </row>
        <row r="17">
          <cell r="B17" t="str">
            <v>F513096</v>
          </cell>
          <cell r="C17" t="str">
            <v>F513096</v>
          </cell>
          <cell r="D17">
            <v>7</v>
          </cell>
          <cell r="E17" t="str">
            <v>F</v>
          </cell>
        </row>
        <row r="18">
          <cell r="B18" t="str">
            <v>F513120</v>
          </cell>
          <cell r="C18" t="str">
            <v>F513120</v>
          </cell>
          <cell r="D18">
            <v>7</v>
          </cell>
          <cell r="E18" t="str">
            <v>F</v>
          </cell>
        </row>
        <row r="19">
          <cell r="B19" t="str">
            <v>1000DEMNDFORE</v>
          </cell>
          <cell r="C19" t="str">
            <v>DEMNDFORE</v>
          </cell>
          <cell r="D19">
            <v>6</v>
          </cell>
          <cell r="E19" t="str">
            <v>G</v>
          </cell>
        </row>
        <row r="20">
          <cell r="B20" t="str">
            <v>F513098</v>
          </cell>
          <cell r="C20" t="str">
            <v>F513098</v>
          </cell>
          <cell r="D20">
            <v>7</v>
          </cell>
          <cell r="E20" t="str">
            <v>F</v>
          </cell>
        </row>
        <row r="21">
          <cell r="B21" t="str">
            <v>F513122</v>
          </cell>
          <cell r="C21" t="str">
            <v>F513122</v>
          </cell>
          <cell r="D21">
            <v>7</v>
          </cell>
          <cell r="E21" t="str">
            <v>F</v>
          </cell>
        </row>
        <row r="22">
          <cell r="B22" t="str">
            <v>1000REGCOMP</v>
          </cell>
          <cell r="C22" t="str">
            <v>REGCOMP</v>
          </cell>
          <cell r="D22">
            <v>6</v>
          </cell>
          <cell r="E22" t="str">
            <v>G</v>
          </cell>
        </row>
        <row r="23">
          <cell r="B23" t="str">
            <v>F513101</v>
          </cell>
          <cell r="C23" t="str">
            <v>F513101</v>
          </cell>
          <cell r="D23">
            <v>7</v>
          </cell>
          <cell r="E23" t="str">
            <v>F</v>
          </cell>
        </row>
        <row r="24">
          <cell r="B24" t="str">
            <v>F513125</v>
          </cell>
          <cell r="C24" t="str">
            <v>F513125</v>
          </cell>
          <cell r="D24">
            <v>7</v>
          </cell>
          <cell r="E24" t="str">
            <v>F</v>
          </cell>
        </row>
        <row r="25">
          <cell r="B25" t="str">
            <v>1000ENGPLANNG</v>
          </cell>
          <cell r="C25" t="str">
            <v>ENGPLANNG</v>
          </cell>
          <cell r="D25">
            <v>6</v>
          </cell>
          <cell r="E25" t="str">
            <v>G</v>
          </cell>
        </row>
        <row r="26">
          <cell r="B26" t="str">
            <v>F513099</v>
          </cell>
          <cell r="C26" t="str">
            <v>F513099</v>
          </cell>
          <cell r="D26">
            <v>7</v>
          </cell>
          <cell r="E26" t="str">
            <v>F</v>
          </cell>
        </row>
        <row r="27">
          <cell r="B27" t="str">
            <v>F513123</v>
          </cell>
          <cell r="C27" t="str">
            <v>F513123</v>
          </cell>
          <cell r="D27">
            <v>7</v>
          </cell>
          <cell r="E27" t="str">
            <v>F</v>
          </cell>
        </row>
        <row r="28">
          <cell r="B28" t="str">
            <v>1000ENERGYOPR</v>
          </cell>
          <cell r="C28" t="str">
            <v>ENERGYOPR</v>
          </cell>
          <cell r="D28">
            <v>6</v>
          </cell>
          <cell r="E28" t="str">
            <v>G</v>
          </cell>
        </row>
        <row r="29">
          <cell r="B29" t="str">
            <v>F525648</v>
          </cell>
          <cell r="C29" t="str">
            <v>F525648</v>
          </cell>
          <cell r="D29">
            <v>7</v>
          </cell>
          <cell r="E29" t="str">
            <v>F</v>
          </cell>
        </row>
        <row r="30">
          <cell r="B30" t="str">
            <v>F525649</v>
          </cell>
          <cell r="C30" t="str">
            <v>F525649</v>
          </cell>
          <cell r="D30">
            <v>7</v>
          </cell>
          <cell r="E30" t="str">
            <v>F</v>
          </cell>
        </row>
        <row r="31">
          <cell r="B31" t="str">
            <v>1000ESMMGMT</v>
          </cell>
          <cell r="C31" t="str">
            <v>ESMMGMT</v>
          </cell>
          <cell r="D31">
            <v>6</v>
          </cell>
          <cell r="E31" t="str">
            <v>G</v>
          </cell>
        </row>
        <row r="32">
          <cell r="B32" t="str">
            <v>F513095</v>
          </cell>
          <cell r="C32" t="str">
            <v>F513095</v>
          </cell>
          <cell r="D32">
            <v>7</v>
          </cell>
          <cell r="E32" t="str">
            <v>F</v>
          </cell>
        </row>
        <row r="33">
          <cell r="B33" t="str">
            <v>F513119</v>
          </cell>
          <cell r="C33" t="str">
            <v>F513119</v>
          </cell>
          <cell r="D33">
            <v>7</v>
          </cell>
          <cell r="E33" t="str">
            <v>F</v>
          </cell>
        </row>
        <row r="34">
          <cell r="B34" t="str">
            <v>1000ENGOPS</v>
          </cell>
          <cell r="C34" t="str">
            <v>ENGOPS</v>
          </cell>
          <cell r="D34">
            <v>6</v>
          </cell>
          <cell r="E34" t="str">
            <v>G</v>
          </cell>
        </row>
        <row r="35">
          <cell r="B35" t="str">
            <v>1000DAYAHEAD</v>
          </cell>
          <cell r="C35" t="str">
            <v>DAYAHEAD</v>
          </cell>
          <cell r="D35">
            <v>8</v>
          </cell>
          <cell r="E35" t="str">
            <v>G</v>
          </cell>
        </row>
        <row r="36">
          <cell r="B36" t="str">
            <v>F513097</v>
          </cell>
          <cell r="C36" t="str">
            <v>F513097</v>
          </cell>
          <cell r="D36">
            <v>9</v>
          </cell>
          <cell r="E36" t="str">
            <v>F</v>
          </cell>
        </row>
        <row r="37">
          <cell r="B37" t="str">
            <v>F513121</v>
          </cell>
          <cell r="C37" t="str">
            <v>F513121</v>
          </cell>
          <cell r="D37">
            <v>9</v>
          </cell>
          <cell r="E37" t="str">
            <v>F</v>
          </cell>
        </row>
        <row r="38">
          <cell r="B38" t="str">
            <v>1000REALTIME</v>
          </cell>
          <cell r="C38" t="str">
            <v>REALTIME</v>
          </cell>
          <cell r="D38">
            <v>8</v>
          </cell>
          <cell r="E38" t="str">
            <v>G</v>
          </cell>
        </row>
        <row r="39">
          <cell r="B39" t="str">
            <v>F513100</v>
          </cell>
          <cell r="C39" t="str">
            <v>F513100</v>
          </cell>
          <cell r="D39">
            <v>9</v>
          </cell>
          <cell r="E39" t="str">
            <v>F</v>
          </cell>
        </row>
        <row r="40">
          <cell r="B40" t="str">
            <v>F513124</v>
          </cell>
          <cell r="C40" t="str">
            <v>F513124</v>
          </cell>
          <cell r="D40">
            <v>9</v>
          </cell>
          <cell r="E40" t="str">
            <v>F</v>
          </cell>
        </row>
        <row r="41">
          <cell r="B41" t="str">
            <v>1000PPBURAP</v>
          </cell>
          <cell r="C41" t="str">
            <v>PPBURAP</v>
          </cell>
          <cell r="D41">
            <v>4</v>
          </cell>
          <cell r="E41" t="str">
            <v>G</v>
          </cell>
        </row>
        <row r="42">
          <cell r="B42" t="str">
            <v>F525968</v>
          </cell>
          <cell r="C42" t="str">
            <v>F525968</v>
          </cell>
          <cell r="D42">
            <v>5</v>
          </cell>
          <cell r="E42" t="str">
            <v>F</v>
          </cell>
        </row>
        <row r="43">
          <cell r="B43" t="str">
            <v>F525973</v>
          </cell>
          <cell r="C43" t="str">
            <v>F525973</v>
          </cell>
          <cell r="D43">
            <v>5</v>
          </cell>
          <cell r="E43" t="str">
            <v>F</v>
          </cell>
        </row>
        <row r="44">
          <cell r="B44" t="str">
            <v>1000CONTCOMP</v>
          </cell>
          <cell r="C44" t="str">
            <v>CONTCOMP</v>
          </cell>
          <cell r="D44">
            <v>6</v>
          </cell>
          <cell r="E44" t="str">
            <v>G</v>
          </cell>
        </row>
        <row r="45">
          <cell r="B45" t="str">
            <v>F513090</v>
          </cell>
          <cell r="C45" t="str">
            <v>F513090</v>
          </cell>
          <cell r="D45">
            <v>7</v>
          </cell>
          <cell r="E45" t="str">
            <v>F</v>
          </cell>
        </row>
        <row r="46">
          <cell r="B46" t="str">
            <v>F513114</v>
          </cell>
          <cell r="C46" t="str">
            <v>F513114</v>
          </cell>
          <cell r="D46">
            <v>7</v>
          </cell>
          <cell r="E46" t="str">
            <v>F</v>
          </cell>
        </row>
        <row r="47">
          <cell r="B47" t="str">
            <v>1000CONTMGMT</v>
          </cell>
          <cell r="C47" t="str">
            <v>CONTMGMT</v>
          </cell>
          <cell r="D47">
            <v>6</v>
          </cell>
          <cell r="E47" t="str">
            <v>G</v>
          </cell>
        </row>
        <row r="48">
          <cell r="B48" t="str">
            <v>F513091</v>
          </cell>
          <cell r="C48" t="str">
            <v>F513091</v>
          </cell>
          <cell r="D48">
            <v>7</v>
          </cell>
          <cell r="E48" t="str">
            <v>F</v>
          </cell>
        </row>
        <row r="49">
          <cell r="B49" t="str">
            <v>F513115</v>
          </cell>
          <cell r="C49" t="str">
            <v>F513115</v>
          </cell>
          <cell r="D49">
            <v>7</v>
          </cell>
          <cell r="E49" t="str">
            <v>F</v>
          </cell>
        </row>
        <row r="50">
          <cell r="B50" t="str">
            <v>1000ECOFINMGMT</v>
          </cell>
          <cell r="C50" t="str">
            <v>ECOFINMGMT</v>
          </cell>
          <cell r="D50">
            <v>6</v>
          </cell>
          <cell r="E50" t="str">
            <v>G</v>
          </cell>
        </row>
        <row r="51">
          <cell r="B51" t="str">
            <v>F513092</v>
          </cell>
          <cell r="C51" t="str">
            <v>F513092</v>
          </cell>
          <cell r="D51">
            <v>7</v>
          </cell>
          <cell r="E51" t="str">
            <v>F</v>
          </cell>
        </row>
        <row r="52">
          <cell r="B52" t="str">
            <v>F513116</v>
          </cell>
          <cell r="C52" t="str">
            <v>F513116</v>
          </cell>
          <cell r="D52">
            <v>7</v>
          </cell>
          <cell r="E52" t="str">
            <v>F</v>
          </cell>
        </row>
        <row r="53">
          <cell r="B53" t="str">
            <v>1000REGRERENG</v>
          </cell>
          <cell r="C53" t="str">
            <v>REGRERENG</v>
          </cell>
          <cell r="D53">
            <v>6</v>
          </cell>
          <cell r="E53" t="str">
            <v>G</v>
          </cell>
        </row>
        <row r="54">
          <cell r="B54" t="str">
            <v>F513093</v>
          </cell>
          <cell r="C54" t="str">
            <v>F513093</v>
          </cell>
          <cell r="D54">
            <v>7</v>
          </cell>
          <cell r="E54" t="str">
            <v>F</v>
          </cell>
        </row>
        <row r="55">
          <cell r="B55" t="str">
            <v>F513117</v>
          </cell>
          <cell r="C55" t="str">
            <v>F513117</v>
          </cell>
          <cell r="D55">
            <v>7</v>
          </cell>
          <cell r="E55" t="str">
            <v>F</v>
          </cell>
        </row>
        <row r="56">
          <cell r="B56" t="str">
            <v>1000CUSTGA</v>
          </cell>
          <cell r="C56" t="str">
            <v>CUSTGA</v>
          </cell>
          <cell r="D56">
            <v>6</v>
          </cell>
          <cell r="E56" t="str">
            <v>G</v>
          </cell>
        </row>
        <row r="57">
          <cell r="B57" t="str">
            <v>F513094</v>
          </cell>
          <cell r="C57" t="str">
            <v>F513094</v>
          </cell>
          <cell r="D57">
            <v>7</v>
          </cell>
          <cell r="E57" t="str">
            <v>F</v>
          </cell>
        </row>
        <row r="58">
          <cell r="B58" t="str">
            <v>F513118</v>
          </cell>
          <cell r="C58" t="str">
            <v>F513118</v>
          </cell>
          <cell r="D58">
            <v>7</v>
          </cell>
          <cell r="E58" t="str">
            <v>F</v>
          </cell>
        </row>
        <row r="59">
          <cell r="B59" t="str">
            <v>1000RAPMGMT</v>
          </cell>
          <cell r="C59" t="str">
            <v>RAPMGMT</v>
          </cell>
          <cell r="D59">
            <v>6</v>
          </cell>
          <cell r="E59" t="str">
            <v>G</v>
          </cell>
        </row>
        <row r="60">
          <cell r="B60" t="str">
            <v>F513089</v>
          </cell>
          <cell r="C60" t="str">
            <v>F513089</v>
          </cell>
          <cell r="D60">
            <v>7</v>
          </cell>
          <cell r="E60" t="str">
            <v>F</v>
          </cell>
        </row>
        <row r="61">
          <cell r="B61" t="str">
            <v>F513113</v>
          </cell>
          <cell r="C61" t="str">
            <v>F513113</v>
          </cell>
          <cell r="D61">
            <v>7</v>
          </cell>
          <cell r="E61" t="str">
            <v>F</v>
          </cell>
        </row>
        <row r="62">
          <cell r="B62" t="str">
            <v>1000PPBUMSRP</v>
          </cell>
          <cell r="C62" t="str">
            <v>PPBUMSRP</v>
          </cell>
          <cell r="D62">
            <v>4</v>
          </cell>
          <cell r="E62" t="str">
            <v>G</v>
          </cell>
        </row>
        <row r="63">
          <cell r="B63" t="str">
            <v>F525969</v>
          </cell>
          <cell r="C63" t="str">
            <v>F525969</v>
          </cell>
          <cell r="D63">
            <v>5</v>
          </cell>
          <cell r="E63" t="str">
            <v>F</v>
          </cell>
        </row>
        <row r="64">
          <cell r="B64" t="str">
            <v>F525974</v>
          </cell>
          <cell r="C64" t="str">
            <v>F525974</v>
          </cell>
          <cell r="D64">
            <v>5</v>
          </cell>
          <cell r="E64" t="str">
            <v>F</v>
          </cell>
        </row>
        <row r="65">
          <cell r="B65" t="str">
            <v>1000GENPLNG</v>
          </cell>
          <cell r="C65" t="str">
            <v>GENPLNG</v>
          </cell>
          <cell r="D65">
            <v>6</v>
          </cell>
          <cell r="E65" t="str">
            <v>G</v>
          </cell>
        </row>
        <row r="66">
          <cell r="B66" t="str">
            <v>F513086</v>
          </cell>
          <cell r="C66" t="str">
            <v>F513086</v>
          </cell>
          <cell r="D66">
            <v>7</v>
          </cell>
          <cell r="E66" t="str">
            <v>F</v>
          </cell>
        </row>
        <row r="67">
          <cell r="B67" t="str">
            <v>F513110</v>
          </cell>
          <cell r="C67" t="str">
            <v>F513110</v>
          </cell>
          <cell r="D67">
            <v>7</v>
          </cell>
          <cell r="E67" t="str">
            <v>F</v>
          </cell>
        </row>
        <row r="68">
          <cell r="B68" t="str">
            <v>1000STPLNG</v>
          </cell>
          <cell r="C68" t="str">
            <v>STPLNG</v>
          </cell>
          <cell r="D68">
            <v>6</v>
          </cell>
          <cell r="E68" t="str">
            <v>G</v>
          </cell>
        </row>
        <row r="69">
          <cell r="B69" t="str">
            <v>1000MSRPMGMT</v>
          </cell>
          <cell r="C69" t="str">
            <v>MSRPMGMT</v>
          </cell>
          <cell r="D69">
            <v>6</v>
          </cell>
          <cell r="E69" t="str">
            <v>G</v>
          </cell>
        </row>
        <row r="70">
          <cell r="B70" t="str">
            <v>F513085</v>
          </cell>
          <cell r="C70" t="str">
            <v>F513085</v>
          </cell>
          <cell r="D70">
            <v>7</v>
          </cell>
          <cell r="E70" t="str">
            <v>F</v>
          </cell>
        </row>
        <row r="71">
          <cell r="B71" t="str">
            <v>F513109</v>
          </cell>
          <cell r="C71" t="str">
            <v>F513109</v>
          </cell>
          <cell r="D71">
            <v>7</v>
          </cell>
          <cell r="E71" t="str">
            <v>F</v>
          </cell>
        </row>
        <row r="72">
          <cell r="B72" t="str">
            <v>1000MKTMOR</v>
          </cell>
          <cell r="C72" t="str">
            <v>MKTMOR</v>
          </cell>
          <cell r="D72">
            <v>6</v>
          </cell>
          <cell r="E72" t="str">
            <v>G</v>
          </cell>
        </row>
        <row r="73">
          <cell r="B73" t="str">
            <v>F513087</v>
          </cell>
          <cell r="C73" t="str">
            <v>F513087</v>
          </cell>
          <cell r="D73">
            <v>7</v>
          </cell>
          <cell r="E73" t="str">
            <v>F</v>
          </cell>
        </row>
        <row r="74">
          <cell r="B74" t="str">
            <v>F513111</v>
          </cell>
          <cell r="C74" t="str">
            <v>F513111</v>
          </cell>
          <cell r="D74">
            <v>7</v>
          </cell>
          <cell r="E74" t="str">
            <v>F</v>
          </cell>
        </row>
        <row r="75">
          <cell r="B75" t="str">
            <v>F525450</v>
          </cell>
          <cell r="C75" t="str">
            <v>F525450</v>
          </cell>
          <cell r="D75">
            <v>7</v>
          </cell>
          <cell r="E75" t="str">
            <v>F</v>
          </cell>
        </row>
        <row r="76">
          <cell r="B76" t="str">
            <v>1000RESECON</v>
          </cell>
          <cell r="C76" t="str">
            <v>RESECON</v>
          </cell>
          <cell r="D76">
            <v>6</v>
          </cell>
          <cell r="E76" t="str">
            <v>G</v>
          </cell>
        </row>
        <row r="77">
          <cell r="B77" t="str">
            <v>F513088</v>
          </cell>
          <cell r="C77" t="str">
            <v>F513088</v>
          </cell>
          <cell r="D77">
            <v>7</v>
          </cell>
          <cell r="E77" t="str">
            <v>F</v>
          </cell>
        </row>
        <row r="78">
          <cell r="B78" t="str">
            <v>F513112</v>
          </cell>
          <cell r="C78" t="str">
            <v>F513112</v>
          </cell>
          <cell r="D78">
            <v>7</v>
          </cell>
          <cell r="E78" t="str">
            <v>F</v>
          </cell>
        </row>
        <row r="79">
          <cell r="B79" t="str">
            <v>1000STRPROJ</v>
          </cell>
          <cell r="C79" t="str">
            <v>STRPROJ</v>
          </cell>
          <cell r="D79">
            <v>6</v>
          </cell>
          <cell r="E79" t="str">
            <v>G</v>
          </cell>
        </row>
        <row r="80">
          <cell r="B80" t="str">
            <v>F516736</v>
          </cell>
          <cell r="C80" t="str">
            <v>F516736</v>
          </cell>
          <cell r="D80">
            <v>7</v>
          </cell>
          <cell r="E80" t="str">
            <v>F</v>
          </cell>
        </row>
        <row r="81">
          <cell r="B81" t="str">
            <v>F516737</v>
          </cell>
          <cell r="C81" t="str">
            <v>F516737</v>
          </cell>
          <cell r="D81">
            <v>7</v>
          </cell>
          <cell r="E81" t="str">
            <v>F</v>
          </cell>
        </row>
        <row r="82">
          <cell r="B82" t="str">
            <v>1000PPBUFIN</v>
          </cell>
          <cell r="C82" t="str">
            <v>PPBUFIN</v>
          </cell>
          <cell r="D82">
            <v>4</v>
          </cell>
          <cell r="E82" t="str">
            <v>G</v>
          </cell>
        </row>
        <row r="83">
          <cell r="B83" t="str">
            <v>F525967</v>
          </cell>
          <cell r="C83" t="str">
            <v>F525967</v>
          </cell>
          <cell r="D83">
            <v>5</v>
          </cell>
          <cell r="E83" t="str">
            <v>F</v>
          </cell>
        </row>
        <row r="84">
          <cell r="B84" t="str">
            <v>F525970</v>
          </cell>
          <cell r="C84" t="str">
            <v>F525970</v>
          </cell>
          <cell r="D84">
            <v>5</v>
          </cell>
          <cell r="E84" t="str">
            <v>F</v>
          </cell>
        </row>
        <row r="85">
          <cell r="B85" t="str">
            <v>F525972</v>
          </cell>
          <cell r="C85" t="str">
            <v>F525972</v>
          </cell>
          <cell r="D85">
            <v>5</v>
          </cell>
          <cell r="E85" t="str">
            <v>F</v>
          </cell>
        </row>
        <row r="86">
          <cell r="B86" t="str">
            <v>F525975</v>
          </cell>
          <cell r="C86" t="str">
            <v>F525975</v>
          </cell>
          <cell r="D86">
            <v>5</v>
          </cell>
          <cell r="E86" t="str">
            <v>F</v>
          </cell>
        </row>
        <row r="87">
          <cell r="B87" t="str">
            <v>1000ACCTGRPTG</v>
          </cell>
          <cell r="C87" t="str">
            <v>ACCTGRPTG</v>
          </cell>
          <cell r="D87">
            <v>6</v>
          </cell>
          <cell r="E87" t="str">
            <v>G</v>
          </cell>
        </row>
        <row r="88">
          <cell r="B88" t="str">
            <v>F513103</v>
          </cell>
          <cell r="C88" t="str">
            <v>F513103</v>
          </cell>
          <cell r="D88">
            <v>7</v>
          </cell>
          <cell r="E88" t="str">
            <v>F</v>
          </cell>
        </row>
        <row r="89">
          <cell r="B89" t="str">
            <v>F513127</v>
          </cell>
          <cell r="C89" t="str">
            <v>F513127</v>
          </cell>
          <cell r="D89">
            <v>7</v>
          </cell>
          <cell r="E89" t="str">
            <v>F</v>
          </cell>
        </row>
        <row r="90">
          <cell r="B90" t="str">
            <v>1000BUSPROCMGT</v>
          </cell>
          <cell r="C90" t="str">
            <v>BUSPROCMGT</v>
          </cell>
          <cell r="D90">
            <v>6</v>
          </cell>
          <cell r="E90" t="str">
            <v>G</v>
          </cell>
        </row>
        <row r="91">
          <cell r="B91" t="str">
            <v>F513105</v>
          </cell>
          <cell r="C91" t="str">
            <v>F513105</v>
          </cell>
          <cell r="D91">
            <v>7</v>
          </cell>
          <cell r="E91" t="str">
            <v>F</v>
          </cell>
        </row>
        <row r="92">
          <cell r="B92" t="str">
            <v>F513129</v>
          </cell>
          <cell r="C92" t="str">
            <v>F513129</v>
          </cell>
          <cell r="D92">
            <v>7</v>
          </cell>
          <cell r="E92" t="str">
            <v>F</v>
          </cell>
        </row>
        <row r="93">
          <cell r="B93" t="str">
            <v>1000CONTSETTLE</v>
          </cell>
          <cell r="C93" t="str">
            <v>CONTSETTLE</v>
          </cell>
          <cell r="D93">
            <v>6</v>
          </cell>
          <cell r="E93" t="str">
            <v>G</v>
          </cell>
        </row>
        <row r="94">
          <cell r="B94" t="str">
            <v>F513252</v>
          </cell>
          <cell r="C94" t="str">
            <v>F513252</v>
          </cell>
          <cell r="D94">
            <v>7</v>
          </cell>
          <cell r="E94" t="str">
            <v>F</v>
          </cell>
        </row>
        <row r="95">
          <cell r="B95" t="str">
            <v>F513253</v>
          </cell>
          <cell r="C95" t="str">
            <v>F513253</v>
          </cell>
          <cell r="D95">
            <v>7</v>
          </cell>
          <cell r="E95" t="str">
            <v>F</v>
          </cell>
        </row>
        <row r="96">
          <cell r="B96" t="str">
            <v>1000EXECUMGMT</v>
          </cell>
          <cell r="C96" t="str">
            <v>EXECUMGMT</v>
          </cell>
          <cell r="D96">
            <v>6</v>
          </cell>
          <cell r="E96" t="str">
            <v>G</v>
          </cell>
        </row>
        <row r="97">
          <cell r="B97" t="str">
            <v>F513102</v>
          </cell>
          <cell r="C97" t="str">
            <v>F513102</v>
          </cell>
          <cell r="D97">
            <v>7</v>
          </cell>
          <cell r="E97" t="str">
            <v>F</v>
          </cell>
        </row>
        <row r="98">
          <cell r="B98" t="str">
            <v>F513126</v>
          </cell>
          <cell r="C98" t="str">
            <v>F513126</v>
          </cell>
          <cell r="D98">
            <v>7</v>
          </cell>
          <cell r="E98" t="str">
            <v>F</v>
          </cell>
        </row>
        <row r="99">
          <cell r="B99" t="str">
            <v>1000PPBUMETRNG</v>
          </cell>
          <cell r="C99" t="str">
            <v>PPBUMETRNG</v>
          </cell>
          <cell r="D99">
            <v>6</v>
          </cell>
          <cell r="E99" t="str">
            <v>G</v>
          </cell>
        </row>
        <row r="100">
          <cell r="B100" t="str">
            <v>F513107</v>
          </cell>
          <cell r="C100" t="str">
            <v>F513107</v>
          </cell>
          <cell r="D100">
            <v>7</v>
          </cell>
          <cell r="E100" t="str">
            <v>F</v>
          </cell>
        </row>
        <row r="101">
          <cell r="B101" t="str">
            <v>F513131</v>
          </cell>
          <cell r="C101" t="str">
            <v>F513131</v>
          </cell>
          <cell r="D101">
            <v>7</v>
          </cell>
          <cell r="E101" t="str">
            <v>F</v>
          </cell>
        </row>
        <row r="102">
          <cell r="B102" t="str">
            <v>1000PPBUADMPER</v>
          </cell>
          <cell r="C102" t="str">
            <v>PPBUADMPER</v>
          </cell>
          <cell r="D102">
            <v>6</v>
          </cell>
          <cell r="E102" t="str">
            <v>G</v>
          </cell>
        </row>
        <row r="103">
          <cell r="B103" t="str">
            <v>F513104</v>
          </cell>
          <cell r="C103" t="str">
            <v>F513104</v>
          </cell>
          <cell r="D103">
            <v>7</v>
          </cell>
          <cell r="E103" t="str">
            <v>F</v>
          </cell>
        </row>
        <row r="104">
          <cell r="B104" t="str">
            <v>F513128</v>
          </cell>
          <cell r="C104" t="str">
            <v>F513128</v>
          </cell>
          <cell r="D104">
            <v>7</v>
          </cell>
          <cell r="E104" t="str">
            <v>F</v>
          </cell>
        </row>
        <row r="105">
          <cell r="B105" t="str">
            <v>1000PPBUISO</v>
          </cell>
          <cell r="C105" t="str">
            <v>PPBUISO</v>
          </cell>
          <cell r="D105">
            <v>6</v>
          </cell>
          <cell r="E105" t="str">
            <v>G</v>
          </cell>
        </row>
        <row r="106">
          <cell r="B106" t="str">
            <v>F513106</v>
          </cell>
          <cell r="C106" t="str">
            <v>F513106</v>
          </cell>
          <cell r="D106">
            <v>7</v>
          </cell>
          <cell r="E106" t="str">
            <v>F</v>
          </cell>
        </row>
        <row r="107">
          <cell r="B107" t="str">
            <v>F513130</v>
          </cell>
          <cell r="C107" t="str">
            <v>F513130</v>
          </cell>
          <cell r="D107">
            <v>7</v>
          </cell>
          <cell r="E107" t="str">
            <v>F</v>
          </cell>
        </row>
        <row r="108">
          <cell r="B108" t="str">
            <v>1000CORPCENTER</v>
          </cell>
          <cell r="C108" t="str">
            <v>CORPCENTER</v>
          </cell>
          <cell r="D108">
            <v>2</v>
          </cell>
          <cell r="E108" t="str">
            <v>G</v>
          </cell>
        </row>
        <row r="109">
          <cell r="B109" t="str">
            <v>F526054</v>
          </cell>
          <cell r="C109" t="str">
            <v>F526054</v>
          </cell>
          <cell r="D109">
            <v>3</v>
          </cell>
          <cell r="E109" t="str">
            <v>F</v>
          </cell>
        </row>
        <row r="110">
          <cell r="B110" t="str">
            <v>1000AUDIT</v>
          </cell>
          <cell r="C110" t="str">
            <v>AUDIT</v>
          </cell>
          <cell r="D110">
            <v>4</v>
          </cell>
          <cell r="E110" t="str">
            <v>G</v>
          </cell>
        </row>
        <row r="111">
          <cell r="B111" t="str">
            <v>F516566</v>
          </cell>
          <cell r="C111" t="str">
            <v>F516566</v>
          </cell>
          <cell r="D111">
            <v>5</v>
          </cell>
          <cell r="E111" t="str">
            <v>F</v>
          </cell>
        </row>
        <row r="112">
          <cell r="B112" t="str">
            <v>1000AUDITADM</v>
          </cell>
          <cell r="C112" t="str">
            <v>AUDITADM</v>
          </cell>
          <cell r="D112">
            <v>6</v>
          </cell>
          <cell r="E112" t="str">
            <v>G</v>
          </cell>
        </row>
        <row r="113">
          <cell r="B113" t="str">
            <v>F100200</v>
          </cell>
          <cell r="C113" t="str">
            <v>F100200</v>
          </cell>
          <cell r="D113">
            <v>7</v>
          </cell>
          <cell r="E113" t="str">
            <v>F</v>
          </cell>
        </row>
        <row r="114">
          <cell r="B114" t="str">
            <v>F100201</v>
          </cell>
          <cell r="C114" t="str">
            <v>F100201</v>
          </cell>
          <cell r="D114">
            <v>7</v>
          </cell>
          <cell r="E114" t="str">
            <v>F</v>
          </cell>
        </row>
        <row r="115">
          <cell r="B115" t="str">
            <v>F100202</v>
          </cell>
          <cell r="C115" t="str">
            <v>F100202</v>
          </cell>
          <cell r="D115">
            <v>7</v>
          </cell>
          <cell r="E115" t="str">
            <v>F</v>
          </cell>
        </row>
        <row r="116">
          <cell r="B116" t="str">
            <v>F525001</v>
          </cell>
          <cell r="C116" t="str">
            <v>F525001</v>
          </cell>
          <cell r="D116">
            <v>7</v>
          </cell>
          <cell r="E116" t="str">
            <v>F</v>
          </cell>
        </row>
        <row r="117">
          <cell r="B117" t="str">
            <v>1000FINCONTAUD</v>
          </cell>
          <cell r="C117" t="str">
            <v>FINCONTAUD</v>
          </cell>
          <cell r="D117">
            <v>6</v>
          </cell>
          <cell r="E117" t="str">
            <v>G</v>
          </cell>
        </row>
        <row r="118">
          <cell r="B118" t="str">
            <v>F100203</v>
          </cell>
          <cell r="C118" t="str">
            <v>F100203</v>
          </cell>
          <cell r="D118">
            <v>7</v>
          </cell>
          <cell r="E118" t="str">
            <v>F</v>
          </cell>
        </row>
        <row r="119">
          <cell r="B119" t="str">
            <v>1000OPSAUDCONS</v>
          </cell>
          <cell r="C119" t="str">
            <v>OPSAUDCONS</v>
          </cell>
          <cell r="D119">
            <v>6</v>
          </cell>
          <cell r="E119" t="str">
            <v>G</v>
          </cell>
        </row>
        <row r="120">
          <cell r="B120" t="str">
            <v>F100205</v>
          </cell>
          <cell r="C120" t="str">
            <v>F100205</v>
          </cell>
          <cell r="D120">
            <v>7</v>
          </cell>
          <cell r="E120" t="str">
            <v>F</v>
          </cell>
        </row>
        <row r="121">
          <cell r="B121" t="str">
            <v>1000ITAUDIT</v>
          </cell>
          <cell r="C121" t="str">
            <v>ITAUDIT</v>
          </cell>
          <cell r="D121">
            <v>6</v>
          </cell>
          <cell r="E121" t="str">
            <v>G</v>
          </cell>
        </row>
        <row r="122">
          <cell r="B122" t="str">
            <v>F100207</v>
          </cell>
          <cell r="C122" t="str">
            <v>F100207</v>
          </cell>
          <cell r="D122">
            <v>7</v>
          </cell>
          <cell r="E122" t="str">
            <v>F</v>
          </cell>
        </row>
        <row r="123">
          <cell r="B123" t="str">
            <v>1000EHSAUDIT</v>
          </cell>
          <cell r="C123" t="str">
            <v>EHSAUDIT</v>
          </cell>
          <cell r="D123">
            <v>6</v>
          </cell>
          <cell r="E123" t="str">
            <v>G</v>
          </cell>
        </row>
        <row r="124">
          <cell r="B124" t="str">
            <v>F100209</v>
          </cell>
          <cell r="C124" t="str">
            <v>F100209</v>
          </cell>
          <cell r="D124">
            <v>7</v>
          </cell>
          <cell r="E124" t="str">
            <v>F</v>
          </cell>
        </row>
        <row r="125">
          <cell r="B125" t="str">
            <v>1000BUDGETS</v>
          </cell>
          <cell r="C125" t="str">
            <v>BUDGETS</v>
          </cell>
          <cell r="D125">
            <v>4</v>
          </cell>
          <cell r="E125" t="str">
            <v>G</v>
          </cell>
        </row>
        <row r="126">
          <cell r="B126" t="str">
            <v>F301146</v>
          </cell>
          <cell r="C126" t="str">
            <v>F301146</v>
          </cell>
          <cell r="D126">
            <v>5</v>
          </cell>
          <cell r="E126" t="str">
            <v>F</v>
          </cell>
        </row>
        <row r="127">
          <cell r="B127" t="str">
            <v>F301147</v>
          </cell>
          <cell r="C127" t="str">
            <v>F301147</v>
          </cell>
          <cell r="D127">
            <v>5</v>
          </cell>
          <cell r="E127" t="str">
            <v>F</v>
          </cell>
        </row>
        <row r="128">
          <cell r="B128" t="str">
            <v>F301148</v>
          </cell>
          <cell r="C128" t="str">
            <v>F301148</v>
          </cell>
          <cell r="D128">
            <v>5</v>
          </cell>
          <cell r="E128" t="str">
            <v>F</v>
          </cell>
        </row>
        <row r="129">
          <cell r="B129" t="str">
            <v>1000CORPBUDG</v>
          </cell>
          <cell r="C129" t="str">
            <v>CORPBUDG</v>
          </cell>
          <cell r="D129">
            <v>6</v>
          </cell>
          <cell r="E129" t="str">
            <v>G</v>
          </cell>
        </row>
        <row r="130">
          <cell r="B130" t="str">
            <v>1000TAX</v>
          </cell>
          <cell r="C130" t="str">
            <v>TAX</v>
          </cell>
          <cell r="D130">
            <v>4</v>
          </cell>
          <cell r="E130" t="str">
            <v>G</v>
          </cell>
        </row>
        <row r="131">
          <cell r="B131" t="str">
            <v>F301145</v>
          </cell>
          <cell r="C131" t="str">
            <v>F301145</v>
          </cell>
          <cell r="D131">
            <v>5</v>
          </cell>
          <cell r="E131" t="str">
            <v>F</v>
          </cell>
        </row>
        <row r="132">
          <cell r="B132" t="str">
            <v>1000CONT</v>
          </cell>
          <cell r="C132" t="str">
            <v>CONT</v>
          </cell>
          <cell r="D132">
            <v>4</v>
          </cell>
          <cell r="E132" t="str">
            <v>G</v>
          </cell>
        </row>
        <row r="133">
          <cell r="B133" t="str">
            <v>F301120</v>
          </cell>
          <cell r="C133" t="str">
            <v>F301120</v>
          </cell>
          <cell r="D133">
            <v>5</v>
          </cell>
          <cell r="E133" t="str">
            <v>F</v>
          </cell>
        </row>
        <row r="134">
          <cell r="B134" t="str">
            <v>F990202</v>
          </cell>
          <cell r="C134" t="str">
            <v>F990202</v>
          </cell>
          <cell r="D134">
            <v>5</v>
          </cell>
          <cell r="E134" t="str">
            <v>F</v>
          </cell>
        </row>
        <row r="135">
          <cell r="B135" t="str">
            <v>F990203</v>
          </cell>
          <cell r="C135" t="str">
            <v>F990203</v>
          </cell>
          <cell r="D135">
            <v>5</v>
          </cell>
          <cell r="E135" t="str">
            <v>F</v>
          </cell>
        </row>
        <row r="136">
          <cell r="B136" t="str">
            <v>1000ASSTCONT1</v>
          </cell>
          <cell r="C136" t="str">
            <v>ASSTCONT1</v>
          </cell>
          <cell r="D136">
            <v>6</v>
          </cell>
          <cell r="E136" t="str">
            <v>G</v>
          </cell>
        </row>
        <row r="137">
          <cell r="B137" t="str">
            <v>F525809</v>
          </cell>
          <cell r="C137" t="str">
            <v>F525809</v>
          </cell>
          <cell r="D137">
            <v>7</v>
          </cell>
          <cell r="E137" t="str">
            <v>F</v>
          </cell>
        </row>
        <row r="138">
          <cell r="B138" t="str">
            <v>1000FIS</v>
          </cell>
          <cell r="C138" t="str">
            <v>FIS</v>
          </cell>
          <cell r="D138">
            <v>8</v>
          </cell>
          <cell r="E138" t="str">
            <v>G</v>
          </cell>
        </row>
        <row r="139">
          <cell r="B139" t="str">
            <v>F301121</v>
          </cell>
          <cell r="C139" t="str">
            <v>F301121</v>
          </cell>
          <cell r="D139">
            <v>9</v>
          </cell>
          <cell r="E139" t="str">
            <v>F</v>
          </cell>
        </row>
        <row r="140">
          <cell r="B140" t="str">
            <v>F525127</v>
          </cell>
          <cell r="C140" t="str">
            <v>F525127</v>
          </cell>
          <cell r="D140">
            <v>9</v>
          </cell>
          <cell r="E140" t="str">
            <v>F</v>
          </cell>
        </row>
        <row r="141">
          <cell r="B141" t="str">
            <v>1000ACCTSRECV</v>
          </cell>
          <cell r="C141" t="str">
            <v>ACCTSRECV</v>
          </cell>
          <cell r="D141">
            <v>8</v>
          </cell>
          <cell r="E141" t="str">
            <v>G</v>
          </cell>
        </row>
        <row r="142">
          <cell r="B142" t="str">
            <v>F301125</v>
          </cell>
          <cell r="C142" t="str">
            <v>F301125</v>
          </cell>
          <cell r="D142">
            <v>9</v>
          </cell>
          <cell r="E142" t="str">
            <v>F</v>
          </cell>
        </row>
        <row r="143">
          <cell r="B143" t="str">
            <v>F525130</v>
          </cell>
          <cell r="C143" t="str">
            <v>F525130</v>
          </cell>
          <cell r="D143">
            <v>9</v>
          </cell>
          <cell r="E143" t="str">
            <v>F</v>
          </cell>
        </row>
        <row r="144">
          <cell r="B144" t="str">
            <v>1000CORPPYRL</v>
          </cell>
          <cell r="C144" t="str">
            <v>CORPPYRL</v>
          </cell>
          <cell r="D144">
            <v>8</v>
          </cell>
          <cell r="E144" t="str">
            <v>G</v>
          </cell>
        </row>
        <row r="145">
          <cell r="B145" t="str">
            <v>F301122</v>
          </cell>
          <cell r="C145" t="str">
            <v>F301122</v>
          </cell>
          <cell r="D145">
            <v>9</v>
          </cell>
          <cell r="E145" t="str">
            <v>F</v>
          </cell>
        </row>
        <row r="146">
          <cell r="B146" t="str">
            <v>F301123</v>
          </cell>
          <cell r="C146" t="str">
            <v>F301123</v>
          </cell>
          <cell r="D146">
            <v>9</v>
          </cell>
          <cell r="E146" t="str">
            <v>F</v>
          </cell>
        </row>
        <row r="147">
          <cell r="B147" t="str">
            <v>F525128</v>
          </cell>
          <cell r="C147" t="str">
            <v>F525128</v>
          </cell>
          <cell r="D147">
            <v>9</v>
          </cell>
          <cell r="E147" t="str">
            <v>F</v>
          </cell>
        </row>
        <row r="148">
          <cell r="B148" t="str">
            <v>1000ACCTSPAYBL</v>
          </cell>
          <cell r="C148" t="str">
            <v>ACCTSPAYBL</v>
          </cell>
          <cell r="D148">
            <v>8</v>
          </cell>
          <cell r="E148" t="str">
            <v>G</v>
          </cell>
        </row>
        <row r="149">
          <cell r="B149" t="str">
            <v>F301124</v>
          </cell>
          <cell r="C149" t="str">
            <v>F301124</v>
          </cell>
          <cell r="D149">
            <v>9</v>
          </cell>
          <cell r="E149" t="str">
            <v>F</v>
          </cell>
        </row>
        <row r="150">
          <cell r="B150" t="str">
            <v>F525129</v>
          </cell>
          <cell r="C150" t="str">
            <v>F525129</v>
          </cell>
          <cell r="D150">
            <v>9</v>
          </cell>
          <cell r="E150" t="str">
            <v>F</v>
          </cell>
        </row>
        <row r="151">
          <cell r="B151" t="str">
            <v>1000NONNRGYBIL</v>
          </cell>
          <cell r="C151" t="str">
            <v>NONNRGYBIL</v>
          </cell>
          <cell r="D151">
            <v>8</v>
          </cell>
          <cell r="E151" t="str">
            <v>G</v>
          </cell>
        </row>
        <row r="152">
          <cell r="B152" t="str">
            <v>F301140</v>
          </cell>
          <cell r="C152" t="str">
            <v>F301140</v>
          </cell>
          <cell r="D152">
            <v>9</v>
          </cell>
          <cell r="E152" t="str">
            <v>F</v>
          </cell>
        </row>
        <row r="153">
          <cell r="B153" t="str">
            <v>F526062</v>
          </cell>
          <cell r="C153" t="str">
            <v>F526062</v>
          </cell>
          <cell r="D153">
            <v>9</v>
          </cell>
          <cell r="E153" t="str">
            <v>F</v>
          </cell>
        </row>
        <row r="154">
          <cell r="B154" t="str">
            <v>1000ASSTCONT2</v>
          </cell>
          <cell r="C154" t="str">
            <v>ASSTCONT2</v>
          </cell>
          <cell r="D154">
            <v>6</v>
          </cell>
          <cell r="E154" t="str">
            <v>G</v>
          </cell>
        </row>
        <row r="155">
          <cell r="B155" t="str">
            <v>F301126</v>
          </cell>
          <cell r="C155" t="str">
            <v>F301126</v>
          </cell>
          <cell r="D155">
            <v>7</v>
          </cell>
          <cell r="E155" t="str">
            <v>F</v>
          </cell>
        </row>
        <row r="156">
          <cell r="B156" t="str">
            <v>F526061</v>
          </cell>
          <cell r="C156" t="str">
            <v>F526061</v>
          </cell>
          <cell r="D156">
            <v>7</v>
          </cell>
          <cell r="E156" t="str">
            <v>F</v>
          </cell>
        </row>
        <row r="157">
          <cell r="B157" t="str">
            <v>1000PLNTACTANL</v>
          </cell>
          <cell r="C157" t="str">
            <v>PLNTACTANL</v>
          </cell>
          <cell r="D157">
            <v>8</v>
          </cell>
          <cell r="E157" t="str">
            <v>G</v>
          </cell>
        </row>
        <row r="158">
          <cell r="B158" t="str">
            <v>F301138</v>
          </cell>
          <cell r="C158" t="str">
            <v>F301138</v>
          </cell>
          <cell r="D158">
            <v>9</v>
          </cell>
          <cell r="E158" t="str">
            <v>F</v>
          </cell>
        </row>
        <row r="159">
          <cell r="B159" t="str">
            <v>F513254</v>
          </cell>
          <cell r="C159" t="str">
            <v>F513254</v>
          </cell>
          <cell r="D159">
            <v>9</v>
          </cell>
          <cell r="E159" t="str">
            <v>F</v>
          </cell>
        </row>
        <row r="160">
          <cell r="B160" t="str">
            <v>1000FINRPTG-RC</v>
          </cell>
          <cell r="C160" t="str">
            <v>FINRPTG-RC</v>
          </cell>
          <cell r="D160">
            <v>8</v>
          </cell>
          <cell r="E160" t="str">
            <v>G</v>
          </cell>
        </row>
        <row r="161">
          <cell r="B161" t="str">
            <v>F301127</v>
          </cell>
          <cell r="C161" t="str">
            <v>F301127</v>
          </cell>
          <cell r="D161">
            <v>9</v>
          </cell>
          <cell r="E161" t="str">
            <v>F</v>
          </cell>
        </row>
        <row r="162">
          <cell r="B162" t="str">
            <v>F525131</v>
          </cell>
          <cell r="C162" t="str">
            <v>F525131</v>
          </cell>
          <cell r="D162">
            <v>9</v>
          </cell>
          <cell r="E162" t="str">
            <v>F</v>
          </cell>
        </row>
        <row r="163">
          <cell r="B163" t="str">
            <v>1000ICC</v>
          </cell>
          <cell r="C163" t="str">
            <v>ICC</v>
          </cell>
          <cell r="D163">
            <v>8</v>
          </cell>
          <cell r="E163" t="str">
            <v>G</v>
          </cell>
        </row>
        <row r="164">
          <cell r="B164" t="str">
            <v>F301133</v>
          </cell>
          <cell r="C164" t="str">
            <v>F301133</v>
          </cell>
          <cell r="D164">
            <v>9</v>
          </cell>
          <cell r="E164" t="str">
            <v>F</v>
          </cell>
        </row>
        <row r="165">
          <cell r="B165" t="str">
            <v>F301134</v>
          </cell>
          <cell r="C165" t="str">
            <v>F301134</v>
          </cell>
          <cell r="D165">
            <v>9</v>
          </cell>
          <cell r="E165" t="str">
            <v>F</v>
          </cell>
        </row>
        <row r="166">
          <cell r="B166" t="str">
            <v>F301135</v>
          </cell>
          <cell r="C166" t="str">
            <v>F301135</v>
          </cell>
          <cell r="D166">
            <v>9</v>
          </cell>
          <cell r="E166" t="str">
            <v>F</v>
          </cell>
        </row>
        <row r="167">
          <cell r="B167" t="str">
            <v>F301136</v>
          </cell>
          <cell r="C167" t="str">
            <v>F301136</v>
          </cell>
          <cell r="D167">
            <v>9</v>
          </cell>
          <cell r="E167" t="str">
            <v>F</v>
          </cell>
        </row>
        <row r="168">
          <cell r="B168" t="str">
            <v>F301137</v>
          </cell>
          <cell r="C168" t="str">
            <v>F301137</v>
          </cell>
          <cell r="D168">
            <v>9</v>
          </cell>
          <cell r="E168" t="str">
            <v>F</v>
          </cell>
        </row>
        <row r="169">
          <cell r="B169" t="str">
            <v>F525133</v>
          </cell>
          <cell r="C169" t="str">
            <v>F525133</v>
          </cell>
          <cell r="D169">
            <v>9</v>
          </cell>
          <cell r="E169" t="str">
            <v>F</v>
          </cell>
        </row>
        <row r="170">
          <cell r="B170" t="str">
            <v>1000CORP-REG</v>
          </cell>
          <cell r="C170" t="str">
            <v>CORP-REG</v>
          </cell>
          <cell r="D170">
            <v>8</v>
          </cell>
          <cell r="E170" t="str">
            <v>G</v>
          </cell>
        </row>
        <row r="171">
          <cell r="B171" t="str">
            <v>F301128</v>
          </cell>
          <cell r="C171" t="str">
            <v>F301128</v>
          </cell>
          <cell r="D171">
            <v>9</v>
          </cell>
          <cell r="E171" t="str">
            <v>F</v>
          </cell>
        </row>
        <row r="172">
          <cell r="B172" t="str">
            <v>F301129</v>
          </cell>
          <cell r="C172" t="str">
            <v>F301129</v>
          </cell>
          <cell r="D172">
            <v>9</v>
          </cell>
          <cell r="E172" t="str">
            <v>F</v>
          </cell>
        </row>
        <row r="173">
          <cell r="B173" t="str">
            <v>F301130</v>
          </cell>
          <cell r="C173" t="str">
            <v>F301130</v>
          </cell>
          <cell r="D173">
            <v>9</v>
          </cell>
          <cell r="E173" t="str">
            <v>F</v>
          </cell>
        </row>
        <row r="174">
          <cell r="B174" t="str">
            <v>F301131</v>
          </cell>
          <cell r="C174" t="str">
            <v>F301131</v>
          </cell>
          <cell r="D174">
            <v>9</v>
          </cell>
          <cell r="E174" t="str">
            <v>F</v>
          </cell>
        </row>
        <row r="175">
          <cell r="B175" t="str">
            <v>F301132</v>
          </cell>
          <cell r="C175" t="str">
            <v>F301132</v>
          </cell>
          <cell r="D175">
            <v>9</v>
          </cell>
          <cell r="E175" t="str">
            <v>F</v>
          </cell>
        </row>
        <row r="176">
          <cell r="B176" t="str">
            <v>F525132</v>
          </cell>
          <cell r="C176" t="str">
            <v>F525132</v>
          </cell>
          <cell r="D176">
            <v>9</v>
          </cell>
          <cell r="E176" t="str">
            <v>F</v>
          </cell>
        </row>
        <row r="177">
          <cell r="B177" t="str">
            <v>1000ICB</v>
          </cell>
          <cell r="C177" t="str">
            <v>ICB</v>
          </cell>
          <cell r="D177">
            <v>10</v>
          </cell>
          <cell r="E177" t="str">
            <v>G</v>
          </cell>
        </row>
        <row r="178">
          <cell r="B178" t="str">
            <v>F401080</v>
          </cell>
          <cell r="C178" t="str">
            <v>F401080</v>
          </cell>
          <cell r="D178">
            <v>11</v>
          </cell>
          <cell r="E178" t="str">
            <v>F</v>
          </cell>
        </row>
        <row r="179">
          <cell r="B179" t="str">
            <v>F401081</v>
          </cell>
          <cell r="C179" t="str">
            <v>F401081</v>
          </cell>
          <cell r="D179">
            <v>11</v>
          </cell>
          <cell r="E179" t="str">
            <v>F</v>
          </cell>
        </row>
        <row r="180">
          <cell r="B180" t="str">
            <v>F401082</v>
          </cell>
          <cell r="C180" t="str">
            <v>F401082</v>
          </cell>
          <cell r="D180">
            <v>11</v>
          </cell>
          <cell r="E180" t="str">
            <v>F</v>
          </cell>
        </row>
        <row r="181">
          <cell r="B181" t="str">
            <v>F401083</v>
          </cell>
          <cell r="C181" t="str">
            <v>F401083</v>
          </cell>
          <cell r="D181">
            <v>11</v>
          </cell>
          <cell r="E181" t="str">
            <v>F</v>
          </cell>
        </row>
        <row r="182">
          <cell r="B182" t="str">
            <v>F401084</v>
          </cell>
          <cell r="C182" t="str">
            <v>F401084</v>
          </cell>
          <cell r="D182">
            <v>11</v>
          </cell>
          <cell r="E182" t="str">
            <v>F</v>
          </cell>
        </row>
        <row r="183">
          <cell r="B183" t="str">
            <v>F401085</v>
          </cell>
          <cell r="C183" t="str">
            <v>F401085</v>
          </cell>
          <cell r="D183">
            <v>11</v>
          </cell>
          <cell r="E183" t="str">
            <v>F</v>
          </cell>
        </row>
        <row r="184">
          <cell r="B184" t="str">
            <v>F401086</v>
          </cell>
          <cell r="C184" t="str">
            <v>F401086</v>
          </cell>
          <cell r="D184">
            <v>11</v>
          </cell>
          <cell r="E184" t="str">
            <v>F</v>
          </cell>
        </row>
        <row r="185">
          <cell r="B185" t="str">
            <v>F401087</v>
          </cell>
          <cell r="C185" t="str">
            <v>F401087</v>
          </cell>
          <cell r="D185">
            <v>11</v>
          </cell>
          <cell r="E185" t="str">
            <v>F</v>
          </cell>
        </row>
        <row r="186">
          <cell r="B186" t="str">
            <v>F401088</v>
          </cell>
          <cell r="C186" t="str">
            <v>F401088</v>
          </cell>
          <cell r="D186">
            <v>11</v>
          </cell>
          <cell r="E186" t="str">
            <v>F</v>
          </cell>
        </row>
        <row r="187">
          <cell r="B187" t="str">
            <v>F401089</v>
          </cell>
          <cell r="C187" t="str">
            <v>F401089</v>
          </cell>
          <cell r="D187">
            <v>11</v>
          </cell>
          <cell r="E187" t="str">
            <v>F</v>
          </cell>
        </row>
        <row r="188">
          <cell r="B188" t="str">
            <v>F401090</v>
          </cell>
          <cell r="C188" t="str">
            <v>F401090</v>
          </cell>
          <cell r="D188">
            <v>11</v>
          </cell>
          <cell r="E188" t="str">
            <v>F</v>
          </cell>
        </row>
        <row r="189">
          <cell r="B189" t="str">
            <v>F401091</v>
          </cell>
          <cell r="C189" t="str">
            <v>F401091</v>
          </cell>
          <cell r="D189">
            <v>11</v>
          </cell>
          <cell r="E189" t="str">
            <v>F</v>
          </cell>
        </row>
        <row r="190">
          <cell r="B190" t="str">
            <v>F401092</v>
          </cell>
          <cell r="C190" t="str">
            <v>F401092</v>
          </cell>
          <cell r="D190">
            <v>11</v>
          </cell>
          <cell r="E190" t="str">
            <v>F</v>
          </cell>
        </row>
        <row r="191">
          <cell r="B191" t="str">
            <v>F401093</v>
          </cell>
          <cell r="C191" t="str">
            <v>F401093</v>
          </cell>
          <cell r="D191">
            <v>11</v>
          </cell>
          <cell r="E191" t="str">
            <v>F</v>
          </cell>
        </row>
        <row r="192">
          <cell r="B192" t="str">
            <v>F401094</v>
          </cell>
          <cell r="C192" t="str">
            <v>F401094</v>
          </cell>
          <cell r="D192">
            <v>11</v>
          </cell>
          <cell r="E192" t="str">
            <v>F</v>
          </cell>
        </row>
        <row r="193">
          <cell r="B193" t="str">
            <v>F401095</v>
          </cell>
          <cell r="C193" t="str">
            <v>F401095</v>
          </cell>
          <cell r="D193">
            <v>11</v>
          </cell>
          <cell r="E193" t="str">
            <v>F</v>
          </cell>
        </row>
        <row r="194">
          <cell r="B194" t="str">
            <v>F401096</v>
          </cell>
          <cell r="C194" t="str">
            <v>F401096</v>
          </cell>
          <cell r="D194">
            <v>11</v>
          </cell>
          <cell r="E194" t="str">
            <v>F</v>
          </cell>
        </row>
        <row r="195">
          <cell r="B195" t="str">
            <v>F401097</v>
          </cell>
          <cell r="C195" t="str">
            <v>F401097</v>
          </cell>
          <cell r="D195">
            <v>11</v>
          </cell>
          <cell r="E195" t="str">
            <v>F</v>
          </cell>
        </row>
        <row r="196">
          <cell r="B196" t="str">
            <v>F401098</v>
          </cell>
          <cell r="C196" t="str">
            <v>F401098</v>
          </cell>
          <cell r="D196">
            <v>11</v>
          </cell>
          <cell r="E196" t="str">
            <v>F</v>
          </cell>
        </row>
        <row r="197">
          <cell r="B197" t="str">
            <v>F401099</v>
          </cell>
          <cell r="C197" t="str">
            <v>F401099</v>
          </cell>
          <cell r="D197">
            <v>11</v>
          </cell>
          <cell r="E197" t="str">
            <v>F</v>
          </cell>
        </row>
        <row r="198">
          <cell r="B198" t="str">
            <v>F401100</v>
          </cell>
          <cell r="C198" t="str">
            <v>F401100</v>
          </cell>
          <cell r="D198">
            <v>11</v>
          </cell>
          <cell r="E198" t="str">
            <v>F</v>
          </cell>
        </row>
        <row r="199">
          <cell r="B199" t="str">
            <v>F401101</v>
          </cell>
          <cell r="C199" t="str">
            <v>F401101</v>
          </cell>
          <cell r="D199">
            <v>11</v>
          </cell>
          <cell r="E199" t="str">
            <v>F</v>
          </cell>
        </row>
        <row r="200">
          <cell r="B200" t="str">
            <v>F401102</v>
          </cell>
          <cell r="C200" t="str">
            <v>F401102</v>
          </cell>
          <cell r="D200">
            <v>11</v>
          </cell>
          <cell r="E200" t="str">
            <v>F</v>
          </cell>
        </row>
        <row r="201">
          <cell r="B201" t="str">
            <v>F401103</v>
          </cell>
          <cell r="C201" t="str">
            <v>F401103</v>
          </cell>
          <cell r="D201">
            <v>11</v>
          </cell>
          <cell r="E201" t="str">
            <v>F</v>
          </cell>
        </row>
        <row r="202">
          <cell r="B202" t="str">
            <v>F401104</v>
          </cell>
          <cell r="C202" t="str">
            <v>F401104</v>
          </cell>
          <cell r="D202">
            <v>11</v>
          </cell>
          <cell r="E202" t="str">
            <v>F</v>
          </cell>
        </row>
        <row r="203">
          <cell r="B203" t="str">
            <v>F401105</v>
          </cell>
          <cell r="C203" t="str">
            <v>F401105</v>
          </cell>
          <cell r="D203">
            <v>11</v>
          </cell>
          <cell r="E203" t="str">
            <v>F</v>
          </cell>
        </row>
        <row r="204">
          <cell r="B204" t="str">
            <v>F401106</v>
          </cell>
          <cell r="C204" t="str">
            <v>F401106</v>
          </cell>
          <cell r="D204">
            <v>11</v>
          </cell>
          <cell r="E204" t="str">
            <v>F</v>
          </cell>
        </row>
        <row r="205">
          <cell r="B205" t="str">
            <v>F401107</v>
          </cell>
          <cell r="C205" t="str">
            <v>F401107</v>
          </cell>
          <cell r="D205">
            <v>11</v>
          </cell>
          <cell r="E205" t="str">
            <v>F</v>
          </cell>
        </row>
        <row r="206">
          <cell r="B206" t="str">
            <v>F401108</v>
          </cell>
          <cell r="C206" t="str">
            <v>F401108</v>
          </cell>
          <cell r="D206">
            <v>11</v>
          </cell>
          <cell r="E206" t="str">
            <v>F</v>
          </cell>
        </row>
        <row r="207">
          <cell r="B207" t="str">
            <v>F401109</v>
          </cell>
          <cell r="C207" t="str">
            <v>F401109</v>
          </cell>
          <cell r="D207">
            <v>11</v>
          </cell>
          <cell r="E207" t="str">
            <v>F</v>
          </cell>
        </row>
        <row r="208">
          <cell r="B208" t="str">
            <v>F401110</v>
          </cell>
          <cell r="C208" t="str">
            <v>F401110</v>
          </cell>
          <cell r="D208">
            <v>11</v>
          </cell>
          <cell r="E208" t="str">
            <v>F</v>
          </cell>
        </row>
        <row r="209">
          <cell r="B209" t="str">
            <v>F401111</v>
          </cell>
          <cell r="C209" t="str">
            <v>F401111</v>
          </cell>
          <cell r="D209">
            <v>11</v>
          </cell>
          <cell r="E209" t="str">
            <v>F</v>
          </cell>
        </row>
        <row r="210">
          <cell r="B210" t="str">
            <v>F401112</v>
          </cell>
          <cell r="C210" t="str">
            <v>F401112</v>
          </cell>
          <cell r="D210">
            <v>11</v>
          </cell>
          <cell r="E210" t="str">
            <v>F</v>
          </cell>
        </row>
        <row r="211">
          <cell r="B211" t="str">
            <v>F401113</v>
          </cell>
          <cell r="C211" t="str">
            <v>F401113</v>
          </cell>
          <cell r="D211">
            <v>11</v>
          </cell>
          <cell r="E211" t="str">
            <v>F</v>
          </cell>
        </row>
        <row r="212">
          <cell r="B212" t="str">
            <v>F401114</v>
          </cell>
          <cell r="C212" t="str">
            <v>F401114</v>
          </cell>
          <cell r="D212">
            <v>11</v>
          </cell>
          <cell r="E212" t="str">
            <v>F</v>
          </cell>
        </row>
        <row r="213">
          <cell r="B213" t="str">
            <v>F401115</v>
          </cell>
          <cell r="C213" t="str">
            <v>F401115</v>
          </cell>
          <cell r="D213">
            <v>11</v>
          </cell>
          <cell r="E213" t="str">
            <v>F</v>
          </cell>
        </row>
        <row r="214">
          <cell r="B214" t="str">
            <v>F401116</v>
          </cell>
          <cell r="C214" t="str">
            <v>F401116</v>
          </cell>
          <cell r="D214">
            <v>11</v>
          </cell>
          <cell r="E214" t="str">
            <v>F</v>
          </cell>
        </row>
        <row r="215">
          <cell r="B215" t="str">
            <v>F401117</v>
          </cell>
          <cell r="C215" t="str">
            <v>F401117</v>
          </cell>
          <cell r="D215">
            <v>11</v>
          </cell>
          <cell r="E215" t="str">
            <v>F</v>
          </cell>
        </row>
        <row r="216">
          <cell r="B216" t="str">
            <v>F401118</v>
          </cell>
          <cell r="C216" t="str">
            <v>F401118</v>
          </cell>
          <cell r="D216">
            <v>11</v>
          </cell>
          <cell r="E216" t="str">
            <v>F</v>
          </cell>
        </row>
        <row r="217">
          <cell r="B217" t="str">
            <v>F401119</v>
          </cell>
          <cell r="C217" t="str">
            <v>F401119</v>
          </cell>
          <cell r="D217">
            <v>11</v>
          </cell>
          <cell r="E217" t="str">
            <v>F</v>
          </cell>
        </row>
        <row r="218">
          <cell r="B218" t="str">
            <v>F401120</v>
          </cell>
          <cell r="C218" t="str">
            <v>F401120</v>
          </cell>
          <cell r="D218">
            <v>11</v>
          </cell>
          <cell r="E218" t="str">
            <v>F</v>
          </cell>
        </row>
        <row r="219">
          <cell r="B219" t="str">
            <v>F503065</v>
          </cell>
          <cell r="C219" t="str">
            <v>F503065</v>
          </cell>
          <cell r="D219">
            <v>11</v>
          </cell>
          <cell r="E219" t="str">
            <v>F</v>
          </cell>
        </row>
        <row r="220">
          <cell r="B220" t="str">
            <v>F503066</v>
          </cell>
          <cell r="C220" t="str">
            <v>F503066</v>
          </cell>
          <cell r="D220">
            <v>11</v>
          </cell>
          <cell r="E220" t="str">
            <v>F</v>
          </cell>
        </row>
        <row r="221">
          <cell r="B221" t="str">
            <v>F503067</v>
          </cell>
          <cell r="C221" t="str">
            <v>F503067</v>
          </cell>
          <cell r="D221">
            <v>11</v>
          </cell>
          <cell r="E221" t="str">
            <v>F</v>
          </cell>
        </row>
        <row r="222">
          <cell r="B222" t="str">
            <v>F503068</v>
          </cell>
          <cell r="C222" t="str">
            <v>F503068</v>
          </cell>
          <cell r="D222">
            <v>11</v>
          </cell>
          <cell r="E222" t="str">
            <v>F</v>
          </cell>
        </row>
        <row r="223">
          <cell r="B223" t="str">
            <v>F516729</v>
          </cell>
          <cell r="C223" t="str">
            <v>F516729</v>
          </cell>
          <cell r="D223">
            <v>11</v>
          </cell>
          <cell r="E223" t="str">
            <v>F</v>
          </cell>
        </row>
        <row r="224">
          <cell r="B224" t="str">
            <v>F516730</v>
          </cell>
          <cell r="C224" t="str">
            <v>F516730</v>
          </cell>
          <cell r="D224">
            <v>11</v>
          </cell>
          <cell r="E224" t="str">
            <v>F</v>
          </cell>
        </row>
        <row r="225">
          <cell r="B225" t="str">
            <v>F516731</v>
          </cell>
          <cell r="C225" t="str">
            <v>F516731</v>
          </cell>
          <cell r="D225">
            <v>11</v>
          </cell>
          <cell r="E225" t="str">
            <v>F</v>
          </cell>
        </row>
        <row r="226">
          <cell r="B226" t="str">
            <v>F516732</v>
          </cell>
          <cell r="C226" t="str">
            <v>F516732</v>
          </cell>
          <cell r="D226">
            <v>11</v>
          </cell>
          <cell r="E226" t="str">
            <v>F</v>
          </cell>
        </row>
        <row r="227">
          <cell r="B227" t="str">
            <v>F516733</v>
          </cell>
          <cell r="C227" t="str">
            <v>F516733</v>
          </cell>
          <cell r="D227">
            <v>11</v>
          </cell>
          <cell r="E227" t="str">
            <v>F</v>
          </cell>
        </row>
        <row r="228">
          <cell r="B228" t="str">
            <v>F516734</v>
          </cell>
          <cell r="C228" t="str">
            <v>F516734</v>
          </cell>
          <cell r="D228">
            <v>11</v>
          </cell>
          <cell r="E228" t="str">
            <v>F</v>
          </cell>
        </row>
        <row r="229">
          <cell r="B229" t="str">
            <v>F516738</v>
          </cell>
          <cell r="C229" t="str">
            <v>F516738</v>
          </cell>
          <cell r="D229">
            <v>11</v>
          </cell>
          <cell r="E229" t="str">
            <v>F</v>
          </cell>
        </row>
        <row r="230">
          <cell r="B230" t="str">
            <v>F516739</v>
          </cell>
          <cell r="C230" t="str">
            <v>F516739</v>
          </cell>
          <cell r="D230">
            <v>11</v>
          </cell>
          <cell r="E230" t="str">
            <v>F</v>
          </cell>
        </row>
        <row r="231">
          <cell r="B231" t="str">
            <v>F516740</v>
          </cell>
          <cell r="C231" t="str">
            <v>F516740</v>
          </cell>
          <cell r="D231">
            <v>11</v>
          </cell>
          <cell r="E231" t="str">
            <v>F</v>
          </cell>
        </row>
        <row r="232">
          <cell r="B232" t="str">
            <v>F516741</v>
          </cell>
          <cell r="C232" t="str">
            <v>F516741</v>
          </cell>
          <cell r="D232">
            <v>11</v>
          </cell>
          <cell r="E232" t="str">
            <v>F</v>
          </cell>
        </row>
        <row r="233">
          <cell r="B233" t="str">
            <v>F516742</v>
          </cell>
          <cell r="C233" t="str">
            <v>F516742</v>
          </cell>
          <cell r="D233">
            <v>11</v>
          </cell>
          <cell r="E233" t="str">
            <v>F</v>
          </cell>
        </row>
        <row r="234">
          <cell r="B234" t="str">
            <v>F525675</v>
          </cell>
          <cell r="C234" t="str">
            <v>F525675</v>
          </cell>
          <cell r="D234">
            <v>11</v>
          </cell>
          <cell r="E234" t="str">
            <v>F</v>
          </cell>
        </row>
        <row r="235">
          <cell r="B235" t="str">
            <v>F525676</v>
          </cell>
          <cell r="C235" t="str">
            <v>F525676</v>
          </cell>
          <cell r="D235">
            <v>11</v>
          </cell>
          <cell r="E235" t="str">
            <v>F</v>
          </cell>
        </row>
        <row r="236">
          <cell r="B236" t="str">
            <v>F525677</v>
          </cell>
          <cell r="C236" t="str">
            <v>F525677</v>
          </cell>
          <cell r="D236">
            <v>11</v>
          </cell>
          <cell r="E236" t="str">
            <v>F</v>
          </cell>
        </row>
        <row r="237">
          <cell r="B237" t="str">
            <v>F525678</v>
          </cell>
          <cell r="C237" t="str">
            <v>F525678</v>
          </cell>
          <cell r="D237">
            <v>11</v>
          </cell>
          <cell r="E237" t="str">
            <v>F</v>
          </cell>
        </row>
        <row r="238">
          <cell r="B238" t="str">
            <v>F525679</v>
          </cell>
          <cell r="C238" t="str">
            <v>F525679</v>
          </cell>
          <cell r="D238">
            <v>11</v>
          </cell>
          <cell r="E238" t="str">
            <v>F</v>
          </cell>
        </row>
        <row r="239">
          <cell r="B239" t="str">
            <v>F525680</v>
          </cell>
          <cell r="C239" t="str">
            <v>F525680</v>
          </cell>
          <cell r="D239">
            <v>11</v>
          </cell>
          <cell r="E239" t="str">
            <v>F</v>
          </cell>
        </row>
        <row r="240">
          <cell r="B240" t="str">
            <v>F525681</v>
          </cell>
          <cell r="C240" t="str">
            <v>F525681</v>
          </cell>
          <cell r="D240">
            <v>11</v>
          </cell>
          <cell r="E240" t="str">
            <v>F</v>
          </cell>
        </row>
        <row r="241">
          <cell r="B241" t="str">
            <v>F525682</v>
          </cell>
          <cell r="C241" t="str">
            <v>F525682</v>
          </cell>
          <cell r="D241">
            <v>11</v>
          </cell>
          <cell r="E241" t="str">
            <v>F</v>
          </cell>
        </row>
        <row r="242">
          <cell r="B242" t="str">
            <v>F525683</v>
          </cell>
          <cell r="C242" t="str">
            <v>F525683</v>
          </cell>
          <cell r="D242">
            <v>11</v>
          </cell>
          <cell r="E242" t="str">
            <v>F</v>
          </cell>
        </row>
        <row r="243">
          <cell r="B243" t="str">
            <v>F525684</v>
          </cell>
          <cell r="C243" t="str">
            <v>F525684</v>
          </cell>
          <cell r="D243">
            <v>11</v>
          </cell>
          <cell r="E243" t="str">
            <v>F</v>
          </cell>
        </row>
        <row r="244">
          <cell r="B244" t="str">
            <v>F525685</v>
          </cell>
          <cell r="C244" t="str">
            <v>F525685</v>
          </cell>
          <cell r="D244">
            <v>11</v>
          </cell>
          <cell r="E244" t="str">
            <v>F</v>
          </cell>
        </row>
        <row r="245">
          <cell r="B245" t="str">
            <v>F525686</v>
          </cell>
          <cell r="C245" t="str">
            <v>F525686</v>
          </cell>
          <cell r="D245">
            <v>11</v>
          </cell>
          <cell r="E245" t="str">
            <v>F</v>
          </cell>
        </row>
        <row r="246">
          <cell r="B246" t="str">
            <v>F525839</v>
          </cell>
          <cell r="C246" t="str">
            <v>F525839</v>
          </cell>
          <cell r="D246">
            <v>11</v>
          </cell>
          <cell r="E246" t="str">
            <v>F</v>
          </cell>
        </row>
        <row r="247">
          <cell r="B247" t="str">
            <v>F526012</v>
          </cell>
          <cell r="C247" t="str">
            <v>F526012</v>
          </cell>
          <cell r="D247">
            <v>11</v>
          </cell>
          <cell r="E247" t="str">
            <v>F</v>
          </cell>
        </row>
        <row r="248">
          <cell r="B248" t="str">
            <v>1000CAPRECVSVC</v>
          </cell>
          <cell r="C248" t="str">
            <v>CAPRECVSVC</v>
          </cell>
          <cell r="D248">
            <v>6</v>
          </cell>
          <cell r="E248" t="str">
            <v>G</v>
          </cell>
        </row>
        <row r="249">
          <cell r="B249" t="str">
            <v>F301139</v>
          </cell>
          <cell r="C249" t="str">
            <v>F301139</v>
          </cell>
          <cell r="D249">
            <v>7</v>
          </cell>
          <cell r="E249" t="str">
            <v>F</v>
          </cell>
        </row>
        <row r="250">
          <cell r="B250" t="str">
            <v>F301141</v>
          </cell>
          <cell r="C250" t="str">
            <v>F301141</v>
          </cell>
          <cell r="D250">
            <v>7</v>
          </cell>
          <cell r="E250" t="str">
            <v>F</v>
          </cell>
        </row>
        <row r="251">
          <cell r="B251" t="str">
            <v>F301142</v>
          </cell>
          <cell r="C251" t="str">
            <v>F301142</v>
          </cell>
          <cell r="D251">
            <v>7</v>
          </cell>
          <cell r="E251" t="str">
            <v>F</v>
          </cell>
        </row>
        <row r="252">
          <cell r="B252" t="str">
            <v>F301143</v>
          </cell>
          <cell r="C252" t="str">
            <v>F301143</v>
          </cell>
          <cell r="D252">
            <v>7</v>
          </cell>
          <cell r="E252" t="str">
            <v>F</v>
          </cell>
        </row>
        <row r="253">
          <cell r="B253" t="str">
            <v>F301144</v>
          </cell>
          <cell r="C253" t="str">
            <v>F301144</v>
          </cell>
          <cell r="D253">
            <v>7</v>
          </cell>
          <cell r="E253" t="str">
            <v>F</v>
          </cell>
        </row>
        <row r="254">
          <cell r="B254" t="str">
            <v>F301149</v>
          </cell>
          <cell r="C254" t="str">
            <v>F301149</v>
          </cell>
          <cell r="D254">
            <v>7</v>
          </cell>
          <cell r="E254" t="str">
            <v>F</v>
          </cell>
        </row>
        <row r="255">
          <cell r="B255" t="str">
            <v>F525134</v>
          </cell>
          <cell r="C255" t="str">
            <v>F525134</v>
          </cell>
          <cell r="D255">
            <v>7</v>
          </cell>
          <cell r="E255" t="str">
            <v>F</v>
          </cell>
        </row>
        <row r="256">
          <cell r="B256" t="str">
            <v>1000CORPCOMM</v>
          </cell>
          <cell r="C256" t="str">
            <v>CORPCOMM</v>
          </cell>
          <cell r="D256">
            <v>4</v>
          </cell>
          <cell r="E256" t="str">
            <v>G</v>
          </cell>
        </row>
        <row r="257">
          <cell r="B257" t="str">
            <v>D523037</v>
          </cell>
          <cell r="C257" t="str">
            <v>D523037</v>
          </cell>
          <cell r="D257">
            <v>5</v>
          </cell>
          <cell r="E257" t="str">
            <v>D</v>
          </cell>
        </row>
        <row r="258">
          <cell r="B258" t="str">
            <v>D523038</v>
          </cell>
          <cell r="C258" t="str">
            <v>D523038</v>
          </cell>
          <cell r="D258">
            <v>5</v>
          </cell>
          <cell r="E258" t="str">
            <v>D</v>
          </cell>
        </row>
        <row r="259">
          <cell r="B259" t="str">
            <v>D523039</v>
          </cell>
          <cell r="C259" t="str">
            <v>D523039</v>
          </cell>
          <cell r="D259">
            <v>5</v>
          </cell>
          <cell r="E259" t="str">
            <v>D</v>
          </cell>
        </row>
        <row r="260">
          <cell r="B260" t="str">
            <v>F100050</v>
          </cell>
          <cell r="C260" t="str">
            <v>F100050</v>
          </cell>
          <cell r="D260">
            <v>5</v>
          </cell>
          <cell r="E260" t="str">
            <v>F</v>
          </cell>
        </row>
        <row r="261">
          <cell r="B261" t="str">
            <v>F100051</v>
          </cell>
          <cell r="C261" t="str">
            <v>F100051</v>
          </cell>
          <cell r="D261">
            <v>5</v>
          </cell>
          <cell r="E261" t="str">
            <v>F</v>
          </cell>
        </row>
        <row r="262">
          <cell r="B262" t="str">
            <v>F100052</v>
          </cell>
          <cell r="C262" t="str">
            <v>F100052</v>
          </cell>
          <cell r="D262">
            <v>5</v>
          </cell>
          <cell r="E262" t="str">
            <v>F</v>
          </cell>
        </row>
        <row r="263">
          <cell r="B263" t="str">
            <v>F401150</v>
          </cell>
          <cell r="C263" t="str">
            <v>F401150</v>
          </cell>
          <cell r="D263">
            <v>5</v>
          </cell>
          <cell r="E263" t="str">
            <v>F</v>
          </cell>
        </row>
        <row r="264">
          <cell r="B264" t="str">
            <v>F401151</v>
          </cell>
          <cell r="C264" t="str">
            <v>F401151</v>
          </cell>
          <cell r="D264">
            <v>5</v>
          </cell>
          <cell r="E264" t="str">
            <v>F</v>
          </cell>
        </row>
        <row r="265">
          <cell r="B265" t="str">
            <v>F401152</v>
          </cell>
          <cell r="C265" t="str">
            <v>F401152</v>
          </cell>
          <cell r="D265">
            <v>5</v>
          </cell>
          <cell r="E265" t="str">
            <v>F</v>
          </cell>
        </row>
        <row r="266">
          <cell r="B266" t="str">
            <v>F401153</v>
          </cell>
          <cell r="C266" t="str">
            <v>F401153</v>
          </cell>
          <cell r="D266">
            <v>5</v>
          </cell>
          <cell r="E266" t="str">
            <v>F</v>
          </cell>
        </row>
        <row r="267">
          <cell r="B267" t="str">
            <v>F516557</v>
          </cell>
          <cell r="C267" t="str">
            <v>F516557</v>
          </cell>
          <cell r="D267">
            <v>5</v>
          </cell>
          <cell r="E267" t="str">
            <v>F</v>
          </cell>
        </row>
        <row r="268">
          <cell r="B268" t="str">
            <v>F525053</v>
          </cell>
          <cell r="C268" t="str">
            <v>F525053</v>
          </cell>
          <cell r="D268">
            <v>5</v>
          </cell>
          <cell r="E268" t="str">
            <v>F</v>
          </cell>
        </row>
        <row r="269">
          <cell r="B269" t="str">
            <v>F525054</v>
          </cell>
          <cell r="C269" t="str">
            <v>F525054</v>
          </cell>
          <cell r="D269">
            <v>5</v>
          </cell>
          <cell r="E269" t="str">
            <v>F</v>
          </cell>
        </row>
        <row r="270">
          <cell r="B270" t="str">
            <v>F525055</v>
          </cell>
          <cell r="C270" t="str">
            <v>F525055</v>
          </cell>
          <cell r="D270">
            <v>5</v>
          </cell>
          <cell r="E270" t="str">
            <v>F</v>
          </cell>
        </row>
        <row r="271">
          <cell r="B271" t="str">
            <v>F525393</v>
          </cell>
          <cell r="C271" t="str">
            <v>F525393</v>
          </cell>
          <cell r="D271">
            <v>5</v>
          </cell>
          <cell r="E271" t="str">
            <v>F</v>
          </cell>
        </row>
        <row r="272">
          <cell r="B272" t="str">
            <v>F525787</v>
          </cell>
          <cell r="C272" t="str">
            <v>F525787</v>
          </cell>
          <cell r="D272">
            <v>5</v>
          </cell>
          <cell r="E272" t="str">
            <v>F</v>
          </cell>
        </row>
        <row r="273">
          <cell r="B273" t="str">
            <v>F525788</v>
          </cell>
          <cell r="C273" t="str">
            <v>F525788</v>
          </cell>
          <cell r="D273">
            <v>5</v>
          </cell>
          <cell r="E273" t="str">
            <v>F</v>
          </cell>
        </row>
        <row r="274">
          <cell r="B274" t="str">
            <v>1000CC-FINADM</v>
          </cell>
          <cell r="C274" t="str">
            <v>CC-FINADM</v>
          </cell>
          <cell r="D274">
            <v>6</v>
          </cell>
          <cell r="E274" t="str">
            <v>G</v>
          </cell>
        </row>
        <row r="275">
          <cell r="B275" t="str">
            <v>F513238</v>
          </cell>
          <cell r="C275" t="str">
            <v>F513238</v>
          </cell>
          <cell r="D275">
            <v>7</v>
          </cell>
          <cell r="E275" t="str">
            <v>F</v>
          </cell>
        </row>
        <row r="276">
          <cell r="B276" t="str">
            <v>F513239</v>
          </cell>
          <cell r="C276" t="str">
            <v>F513239</v>
          </cell>
          <cell r="D276">
            <v>7</v>
          </cell>
          <cell r="E276" t="str">
            <v>F</v>
          </cell>
        </row>
        <row r="277">
          <cell r="B277" t="str">
            <v>F513240</v>
          </cell>
          <cell r="C277" t="str">
            <v>F513240</v>
          </cell>
          <cell r="D277">
            <v>7</v>
          </cell>
          <cell r="E277" t="str">
            <v>F</v>
          </cell>
        </row>
        <row r="278">
          <cell r="B278" t="str">
            <v>1000CC-INTCS</v>
          </cell>
          <cell r="C278" t="str">
            <v>CC-INTCS</v>
          </cell>
          <cell r="D278">
            <v>6</v>
          </cell>
          <cell r="E278" t="str">
            <v>G</v>
          </cell>
        </row>
        <row r="279">
          <cell r="B279" t="str">
            <v>1000CC-CLNTSVC</v>
          </cell>
          <cell r="C279" t="str">
            <v>CC-CLNTSVC</v>
          </cell>
          <cell r="D279">
            <v>8</v>
          </cell>
          <cell r="E279" t="str">
            <v>G</v>
          </cell>
        </row>
        <row r="280">
          <cell r="B280" t="str">
            <v>F100053</v>
          </cell>
          <cell r="C280" t="str">
            <v>F100053</v>
          </cell>
          <cell r="D280">
            <v>9</v>
          </cell>
          <cell r="E280" t="str">
            <v>F</v>
          </cell>
        </row>
        <row r="281">
          <cell r="B281" t="str">
            <v>F100054</v>
          </cell>
          <cell r="C281" t="str">
            <v>F100054</v>
          </cell>
          <cell r="D281">
            <v>9</v>
          </cell>
          <cell r="E281" t="str">
            <v>F</v>
          </cell>
        </row>
        <row r="282">
          <cell r="B282" t="str">
            <v>F100055</v>
          </cell>
          <cell r="C282" t="str">
            <v>F100055</v>
          </cell>
          <cell r="D282">
            <v>9</v>
          </cell>
          <cell r="E282" t="str">
            <v>F</v>
          </cell>
        </row>
        <row r="283">
          <cell r="B283" t="str">
            <v>F100057</v>
          </cell>
          <cell r="C283" t="str">
            <v>F100057</v>
          </cell>
          <cell r="D283">
            <v>9</v>
          </cell>
          <cell r="E283" t="str">
            <v>F</v>
          </cell>
        </row>
        <row r="284">
          <cell r="B284" t="str">
            <v>F100058</v>
          </cell>
          <cell r="C284" t="str">
            <v>F100058</v>
          </cell>
          <cell r="D284">
            <v>9</v>
          </cell>
          <cell r="E284" t="str">
            <v>F</v>
          </cell>
        </row>
        <row r="285">
          <cell r="B285" t="str">
            <v>F100059</v>
          </cell>
          <cell r="C285" t="str">
            <v>F100059</v>
          </cell>
          <cell r="D285">
            <v>9</v>
          </cell>
          <cell r="E285" t="str">
            <v>F</v>
          </cell>
        </row>
        <row r="286">
          <cell r="B286" t="str">
            <v>1000CC-ITOPS</v>
          </cell>
          <cell r="C286" t="str">
            <v>CC-ITOPS</v>
          </cell>
          <cell r="D286">
            <v>8</v>
          </cell>
          <cell r="E286" t="str">
            <v>G</v>
          </cell>
        </row>
        <row r="287">
          <cell r="B287" t="str">
            <v>F100060</v>
          </cell>
          <cell r="C287" t="str">
            <v>F100060</v>
          </cell>
          <cell r="D287">
            <v>9</v>
          </cell>
          <cell r="E287" t="str">
            <v>F</v>
          </cell>
        </row>
        <row r="288">
          <cell r="B288" t="str">
            <v>F100061</v>
          </cell>
          <cell r="C288" t="str">
            <v>F100061</v>
          </cell>
          <cell r="D288">
            <v>9</v>
          </cell>
          <cell r="E288" t="str">
            <v>F</v>
          </cell>
        </row>
        <row r="289">
          <cell r="B289" t="str">
            <v>F100062</v>
          </cell>
          <cell r="C289" t="str">
            <v>F100062</v>
          </cell>
          <cell r="D289">
            <v>9</v>
          </cell>
          <cell r="E289" t="str">
            <v>F</v>
          </cell>
        </row>
        <row r="290">
          <cell r="B290" t="str">
            <v>1000CC-NUCLEAR</v>
          </cell>
          <cell r="C290" t="str">
            <v>CC-NUCLEAR</v>
          </cell>
          <cell r="D290">
            <v>8</v>
          </cell>
          <cell r="E290" t="str">
            <v>G</v>
          </cell>
        </row>
        <row r="291">
          <cell r="B291" t="str">
            <v>F100063</v>
          </cell>
          <cell r="C291" t="str">
            <v>F100063</v>
          </cell>
          <cell r="D291">
            <v>9</v>
          </cell>
          <cell r="E291" t="str">
            <v>F</v>
          </cell>
        </row>
        <row r="292">
          <cell r="B292" t="str">
            <v>1000CC-INTCOM</v>
          </cell>
          <cell r="C292" t="str">
            <v>CC-INTCOM</v>
          </cell>
          <cell r="D292">
            <v>8</v>
          </cell>
          <cell r="E292" t="str">
            <v>G</v>
          </cell>
        </row>
        <row r="293">
          <cell r="B293" t="str">
            <v>F100064</v>
          </cell>
          <cell r="C293" t="str">
            <v>F100064</v>
          </cell>
          <cell r="D293">
            <v>9</v>
          </cell>
          <cell r="E293" t="str">
            <v>F</v>
          </cell>
        </row>
        <row r="294">
          <cell r="B294" t="str">
            <v>F100065</v>
          </cell>
          <cell r="C294" t="str">
            <v>F100065</v>
          </cell>
          <cell r="D294">
            <v>9</v>
          </cell>
          <cell r="E294" t="str">
            <v>F</v>
          </cell>
        </row>
        <row r="295">
          <cell r="B295" t="str">
            <v>1000CC-EXTCOM</v>
          </cell>
          <cell r="C295" t="str">
            <v>CC-EXTCOM</v>
          </cell>
          <cell r="D295">
            <v>6</v>
          </cell>
          <cell r="E295" t="str">
            <v>G</v>
          </cell>
        </row>
        <row r="296">
          <cell r="B296" t="str">
            <v>1000CC-CRTSVCS</v>
          </cell>
          <cell r="C296" t="str">
            <v>CC-CRTSVCS</v>
          </cell>
          <cell r="D296">
            <v>8</v>
          </cell>
          <cell r="E296" t="str">
            <v>G</v>
          </cell>
        </row>
        <row r="297">
          <cell r="B297" t="str">
            <v>F100074</v>
          </cell>
          <cell r="C297" t="str">
            <v>F100074</v>
          </cell>
          <cell r="D297">
            <v>9</v>
          </cell>
          <cell r="E297" t="str">
            <v>F</v>
          </cell>
        </row>
        <row r="298">
          <cell r="B298" t="str">
            <v>1000CC-FINCOM</v>
          </cell>
          <cell r="C298" t="str">
            <v>CC-FINCOM</v>
          </cell>
          <cell r="D298">
            <v>8</v>
          </cell>
          <cell r="E298" t="str">
            <v>G</v>
          </cell>
        </row>
        <row r="299">
          <cell r="B299" t="str">
            <v>F100066</v>
          </cell>
          <cell r="C299" t="str">
            <v>F100066</v>
          </cell>
          <cell r="D299">
            <v>9</v>
          </cell>
          <cell r="E299" t="str">
            <v>F</v>
          </cell>
        </row>
        <row r="300">
          <cell r="B300" t="str">
            <v>F100067</v>
          </cell>
          <cell r="C300" t="str">
            <v>F100067</v>
          </cell>
          <cell r="D300">
            <v>9</v>
          </cell>
          <cell r="E300" t="str">
            <v>F</v>
          </cell>
        </row>
        <row r="301">
          <cell r="B301" t="str">
            <v>1000CC-CSTETHN</v>
          </cell>
          <cell r="C301" t="str">
            <v>CC-CSTETHN</v>
          </cell>
          <cell r="D301">
            <v>8</v>
          </cell>
          <cell r="E301" t="str">
            <v>G</v>
          </cell>
        </row>
        <row r="302">
          <cell r="B302" t="str">
            <v>F100068</v>
          </cell>
          <cell r="C302" t="str">
            <v>F100068</v>
          </cell>
          <cell r="D302">
            <v>9</v>
          </cell>
          <cell r="E302" t="str">
            <v>F</v>
          </cell>
        </row>
        <row r="303">
          <cell r="B303" t="str">
            <v>F100069</v>
          </cell>
          <cell r="C303" t="str">
            <v>F100069</v>
          </cell>
          <cell r="D303">
            <v>9</v>
          </cell>
          <cell r="E303" t="str">
            <v>F</v>
          </cell>
        </row>
        <row r="304">
          <cell r="B304" t="str">
            <v>F100070</v>
          </cell>
          <cell r="C304" t="str">
            <v>F100070</v>
          </cell>
          <cell r="D304">
            <v>9</v>
          </cell>
          <cell r="E304" t="str">
            <v>F</v>
          </cell>
        </row>
        <row r="305">
          <cell r="B305" t="str">
            <v>F100071</v>
          </cell>
          <cell r="C305" t="str">
            <v>F100071</v>
          </cell>
          <cell r="D305">
            <v>9</v>
          </cell>
          <cell r="E305" t="str">
            <v>F</v>
          </cell>
        </row>
        <row r="306">
          <cell r="B306" t="str">
            <v>F100072</v>
          </cell>
          <cell r="C306" t="str">
            <v>F100072</v>
          </cell>
          <cell r="D306">
            <v>9</v>
          </cell>
          <cell r="E306" t="str">
            <v>F</v>
          </cell>
        </row>
        <row r="307">
          <cell r="B307" t="str">
            <v>F513237</v>
          </cell>
          <cell r="C307" t="str">
            <v>F513237</v>
          </cell>
          <cell r="D307">
            <v>9</v>
          </cell>
          <cell r="E307" t="str">
            <v>F</v>
          </cell>
        </row>
        <row r="308">
          <cell r="B308" t="str">
            <v>F525035</v>
          </cell>
          <cell r="C308" t="str">
            <v>F525035</v>
          </cell>
          <cell r="D308">
            <v>9</v>
          </cell>
          <cell r="E308" t="str">
            <v>F</v>
          </cell>
        </row>
        <row r="309">
          <cell r="B309" t="str">
            <v>F525392</v>
          </cell>
          <cell r="C309" t="str">
            <v>F525392</v>
          </cell>
          <cell r="D309">
            <v>9</v>
          </cell>
          <cell r="E309" t="str">
            <v>F</v>
          </cell>
        </row>
        <row r="310">
          <cell r="B310" t="str">
            <v>F525410</v>
          </cell>
          <cell r="C310" t="str">
            <v>F525410</v>
          </cell>
          <cell r="D310">
            <v>9</v>
          </cell>
          <cell r="E310" t="str">
            <v>F</v>
          </cell>
        </row>
        <row r="311">
          <cell r="B311" t="str">
            <v>1000CC-COMMINL</v>
          </cell>
          <cell r="C311" t="str">
            <v>CC-COMMINL</v>
          </cell>
          <cell r="D311">
            <v>8</v>
          </cell>
          <cell r="E311" t="str">
            <v>G</v>
          </cell>
        </row>
        <row r="312">
          <cell r="B312" t="str">
            <v>F100075</v>
          </cell>
          <cell r="C312" t="str">
            <v>F100075</v>
          </cell>
          <cell r="D312">
            <v>9</v>
          </cell>
          <cell r="E312" t="str">
            <v>F</v>
          </cell>
        </row>
        <row r="313">
          <cell r="B313" t="str">
            <v>F401154</v>
          </cell>
          <cell r="C313" t="str">
            <v>F401154</v>
          </cell>
          <cell r="D313">
            <v>9</v>
          </cell>
          <cell r="E313" t="str">
            <v>F</v>
          </cell>
        </row>
        <row r="314">
          <cell r="B314" t="str">
            <v>F401155</v>
          </cell>
          <cell r="C314" t="str">
            <v>F401155</v>
          </cell>
          <cell r="D314">
            <v>9</v>
          </cell>
          <cell r="E314" t="str">
            <v>F</v>
          </cell>
        </row>
        <row r="315">
          <cell r="B315" t="str">
            <v>F401156</v>
          </cell>
          <cell r="C315" t="str">
            <v>F401156</v>
          </cell>
          <cell r="D315">
            <v>9</v>
          </cell>
          <cell r="E315" t="str">
            <v>F</v>
          </cell>
        </row>
        <row r="316">
          <cell r="B316" t="str">
            <v>F401157</v>
          </cell>
          <cell r="C316" t="str">
            <v>F401157</v>
          </cell>
          <cell r="D316">
            <v>9</v>
          </cell>
          <cell r="E316" t="str">
            <v>F</v>
          </cell>
        </row>
        <row r="317">
          <cell r="B317" t="str">
            <v>F401158</v>
          </cell>
          <cell r="C317" t="str">
            <v>F401158</v>
          </cell>
          <cell r="D317">
            <v>9</v>
          </cell>
          <cell r="E317" t="str">
            <v>F</v>
          </cell>
        </row>
        <row r="318">
          <cell r="B318" t="str">
            <v>F401159</v>
          </cell>
          <cell r="C318" t="str">
            <v>F401159</v>
          </cell>
          <cell r="D318">
            <v>9</v>
          </cell>
          <cell r="E318" t="str">
            <v>F</v>
          </cell>
        </row>
        <row r="319">
          <cell r="B319" t="str">
            <v>F401160</v>
          </cell>
          <cell r="C319" t="str">
            <v>F401160</v>
          </cell>
          <cell r="D319">
            <v>9</v>
          </cell>
          <cell r="E319" t="str">
            <v>F</v>
          </cell>
        </row>
        <row r="320">
          <cell r="B320" t="str">
            <v>F401161</v>
          </cell>
          <cell r="C320" t="str">
            <v>F401161</v>
          </cell>
          <cell r="D320">
            <v>9</v>
          </cell>
          <cell r="E320" t="str">
            <v>F</v>
          </cell>
        </row>
        <row r="321">
          <cell r="B321" t="str">
            <v>F525394</v>
          </cell>
          <cell r="C321" t="str">
            <v>F525394</v>
          </cell>
          <cell r="D321">
            <v>9</v>
          </cell>
          <cell r="E321" t="str">
            <v>F</v>
          </cell>
        </row>
        <row r="322">
          <cell r="B322" t="str">
            <v>F525519</v>
          </cell>
          <cell r="C322" t="str">
            <v>F525519</v>
          </cell>
          <cell r="D322">
            <v>9</v>
          </cell>
          <cell r="E322" t="str">
            <v>F</v>
          </cell>
        </row>
        <row r="323">
          <cell r="B323" t="str">
            <v>F525786</v>
          </cell>
          <cell r="C323" t="str">
            <v>F525786</v>
          </cell>
          <cell r="D323">
            <v>9</v>
          </cell>
          <cell r="E323" t="str">
            <v>F</v>
          </cell>
        </row>
        <row r="324">
          <cell r="B324" t="str">
            <v>F525789</v>
          </cell>
          <cell r="C324" t="str">
            <v>F525789</v>
          </cell>
          <cell r="D324">
            <v>9</v>
          </cell>
          <cell r="E324" t="str">
            <v>F</v>
          </cell>
        </row>
        <row r="325">
          <cell r="B325" t="str">
            <v>F525942</v>
          </cell>
          <cell r="C325" t="str">
            <v>F525942</v>
          </cell>
          <cell r="D325">
            <v>9</v>
          </cell>
          <cell r="E325" t="str">
            <v>F</v>
          </cell>
        </row>
        <row r="326">
          <cell r="B326" t="str">
            <v>F525943</v>
          </cell>
          <cell r="C326" t="str">
            <v>F525943</v>
          </cell>
          <cell r="D326">
            <v>9</v>
          </cell>
          <cell r="E326" t="str">
            <v>F</v>
          </cell>
        </row>
        <row r="327">
          <cell r="B327" t="str">
            <v>1000CC-MEDIA</v>
          </cell>
          <cell r="C327" t="str">
            <v>CC-MEDIA</v>
          </cell>
          <cell r="D327">
            <v>8</v>
          </cell>
          <cell r="E327" t="str">
            <v>G</v>
          </cell>
        </row>
        <row r="328">
          <cell r="B328" t="str">
            <v>F100073</v>
          </cell>
          <cell r="C328" t="str">
            <v>F100073</v>
          </cell>
          <cell r="D328">
            <v>9</v>
          </cell>
          <cell r="E328" t="str">
            <v>F</v>
          </cell>
        </row>
        <row r="329">
          <cell r="B329" t="str">
            <v>1000E-C</v>
          </cell>
          <cell r="C329" t="str">
            <v>E-C</v>
          </cell>
          <cell r="D329">
            <v>4</v>
          </cell>
          <cell r="E329" t="str">
            <v>G</v>
          </cell>
        </row>
        <row r="330">
          <cell r="B330" t="str">
            <v>F525139</v>
          </cell>
          <cell r="C330" t="str">
            <v>F525139</v>
          </cell>
          <cell r="D330">
            <v>5</v>
          </cell>
          <cell r="E330" t="str">
            <v>F</v>
          </cell>
        </row>
        <row r="331">
          <cell r="B331" t="str">
            <v>F525140</v>
          </cell>
          <cell r="C331" t="str">
            <v>F525140</v>
          </cell>
          <cell r="D331">
            <v>5</v>
          </cell>
          <cell r="E331" t="str">
            <v>F</v>
          </cell>
        </row>
        <row r="332">
          <cell r="B332" t="str">
            <v>1000E-C-ECRT</v>
          </cell>
          <cell r="C332" t="str">
            <v>E-C-ECRT</v>
          </cell>
          <cell r="D332">
            <v>6</v>
          </cell>
          <cell r="E332" t="str">
            <v>G</v>
          </cell>
        </row>
        <row r="333">
          <cell r="B333" t="str">
            <v>F000016</v>
          </cell>
          <cell r="C333" t="str">
            <v>F000016</v>
          </cell>
          <cell r="D333">
            <v>7</v>
          </cell>
          <cell r="E333" t="str">
            <v>F</v>
          </cell>
        </row>
        <row r="334">
          <cell r="B334" t="str">
            <v>F000018</v>
          </cell>
          <cell r="C334" t="str">
            <v>F000018</v>
          </cell>
          <cell r="D334">
            <v>7</v>
          </cell>
          <cell r="E334" t="str">
            <v>F</v>
          </cell>
        </row>
        <row r="335">
          <cell r="B335" t="str">
            <v>1000E-C-HLAC</v>
          </cell>
          <cell r="C335" t="str">
            <v>E-C-HLAC</v>
          </cell>
          <cell r="D335">
            <v>6</v>
          </cell>
          <cell r="E335" t="str">
            <v>G</v>
          </cell>
        </row>
        <row r="336">
          <cell r="B336" t="str">
            <v>F000019</v>
          </cell>
          <cell r="C336" t="str">
            <v>F000019</v>
          </cell>
          <cell r="D336">
            <v>7</v>
          </cell>
          <cell r="E336" t="str">
            <v>F</v>
          </cell>
        </row>
        <row r="337">
          <cell r="B337" t="str">
            <v>F000021</v>
          </cell>
          <cell r="C337" t="str">
            <v>F000021</v>
          </cell>
          <cell r="D337">
            <v>7</v>
          </cell>
          <cell r="E337" t="str">
            <v>F</v>
          </cell>
        </row>
        <row r="338">
          <cell r="B338" t="str">
            <v>1000E-C-TRCM</v>
          </cell>
          <cell r="C338" t="str">
            <v>E-C-TRCM</v>
          </cell>
          <cell r="D338">
            <v>6</v>
          </cell>
          <cell r="E338" t="str">
            <v>G</v>
          </cell>
        </row>
        <row r="339">
          <cell r="B339" t="str">
            <v>F000022</v>
          </cell>
          <cell r="C339" t="str">
            <v>F000022</v>
          </cell>
          <cell r="D339">
            <v>7</v>
          </cell>
          <cell r="E339" t="str">
            <v>F</v>
          </cell>
        </row>
        <row r="340">
          <cell r="B340" t="str">
            <v>F000024</v>
          </cell>
          <cell r="C340" t="str">
            <v>F000024</v>
          </cell>
          <cell r="D340">
            <v>7</v>
          </cell>
          <cell r="E340" t="str">
            <v>F</v>
          </cell>
        </row>
        <row r="341">
          <cell r="B341" t="str">
            <v>1000E-C-FAA</v>
          </cell>
          <cell r="C341" t="str">
            <v>E-C-FAA</v>
          </cell>
          <cell r="D341">
            <v>6</v>
          </cell>
          <cell r="E341" t="str">
            <v>G</v>
          </cell>
        </row>
        <row r="342">
          <cell r="B342" t="str">
            <v>F000025</v>
          </cell>
          <cell r="C342" t="str">
            <v>F000025</v>
          </cell>
          <cell r="D342">
            <v>7</v>
          </cell>
          <cell r="E342" t="str">
            <v>F</v>
          </cell>
        </row>
        <row r="343">
          <cell r="B343" t="str">
            <v>F000027</v>
          </cell>
          <cell r="C343" t="str">
            <v>F000027</v>
          </cell>
          <cell r="D343">
            <v>7</v>
          </cell>
          <cell r="E343" t="str">
            <v>F</v>
          </cell>
        </row>
        <row r="344">
          <cell r="B344" t="str">
            <v>1000EQUALOPP</v>
          </cell>
          <cell r="C344" t="str">
            <v>EQUALOPP</v>
          </cell>
          <cell r="D344">
            <v>4</v>
          </cell>
          <cell r="E344" t="str">
            <v>G</v>
          </cell>
        </row>
        <row r="345">
          <cell r="B345" t="str">
            <v>F100035</v>
          </cell>
          <cell r="C345" t="str">
            <v>F100035</v>
          </cell>
          <cell r="D345">
            <v>5</v>
          </cell>
          <cell r="E345" t="str">
            <v>F</v>
          </cell>
        </row>
        <row r="346">
          <cell r="B346" t="str">
            <v>1000EOCOMPLNC</v>
          </cell>
          <cell r="C346" t="str">
            <v>EOCOMPLNC</v>
          </cell>
          <cell r="D346">
            <v>6</v>
          </cell>
          <cell r="E346" t="str">
            <v>G</v>
          </cell>
        </row>
        <row r="347">
          <cell r="B347" t="str">
            <v>F100028</v>
          </cell>
          <cell r="C347" t="str">
            <v>F100028</v>
          </cell>
          <cell r="D347">
            <v>7</v>
          </cell>
          <cell r="E347" t="str">
            <v>F</v>
          </cell>
        </row>
        <row r="348">
          <cell r="B348" t="str">
            <v>F100029</v>
          </cell>
          <cell r="C348" t="str">
            <v>F100029</v>
          </cell>
          <cell r="D348">
            <v>7</v>
          </cell>
          <cell r="E348" t="str">
            <v>F</v>
          </cell>
        </row>
        <row r="349">
          <cell r="B349" t="str">
            <v>F100030</v>
          </cell>
          <cell r="C349" t="str">
            <v>F100030</v>
          </cell>
          <cell r="D349">
            <v>7</v>
          </cell>
          <cell r="E349" t="str">
            <v>F</v>
          </cell>
        </row>
        <row r="350">
          <cell r="B350" t="str">
            <v>F525169</v>
          </cell>
          <cell r="C350" t="str">
            <v>F525169</v>
          </cell>
          <cell r="D350">
            <v>7</v>
          </cell>
          <cell r="E350" t="str">
            <v>F</v>
          </cell>
        </row>
        <row r="351">
          <cell r="B351" t="str">
            <v>1000EQAFFGRP</v>
          </cell>
          <cell r="C351" t="str">
            <v>EQAFFGRP</v>
          </cell>
          <cell r="D351">
            <v>8</v>
          </cell>
          <cell r="E351" t="str">
            <v>G</v>
          </cell>
        </row>
        <row r="352">
          <cell r="B352" t="str">
            <v>F525440</v>
          </cell>
          <cell r="C352" t="str">
            <v>F525440</v>
          </cell>
          <cell r="D352">
            <v>9</v>
          </cell>
          <cell r="E352" t="str">
            <v>F</v>
          </cell>
        </row>
        <row r="353">
          <cell r="B353" t="str">
            <v>F525441</v>
          </cell>
          <cell r="C353" t="str">
            <v>F525441</v>
          </cell>
          <cell r="D353">
            <v>9</v>
          </cell>
          <cell r="E353" t="str">
            <v>F</v>
          </cell>
        </row>
        <row r="354">
          <cell r="B354" t="str">
            <v>F525442</v>
          </cell>
          <cell r="C354" t="str">
            <v>F525442</v>
          </cell>
          <cell r="D354">
            <v>9</v>
          </cell>
          <cell r="E354" t="str">
            <v>F</v>
          </cell>
        </row>
        <row r="355">
          <cell r="B355" t="str">
            <v>F525443</v>
          </cell>
          <cell r="C355" t="str">
            <v>F525443</v>
          </cell>
          <cell r="D355">
            <v>9</v>
          </cell>
          <cell r="E355" t="str">
            <v>F</v>
          </cell>
        </row>
        <row r="356">
          <cell r="B356" t="str">
            <v>F525444</v>
          </cell>
          <cell r="C356" t="str">
            <v>F525444</v>
          </cell>
          <cell r="D356">
            <v>9</v>
          </cell>
          <cell r="E356" t="str">
            <v>F</v>
          </cell>
        </row>
        <row r="357">
          <cell r="B357" t="str">
            <v>F525445</v>
          </cell>
          <cell r="C357" t="str">
            <v>F525445</v>
          </cell>
          <cell r="D357">
            <v>9</v>
          </cell>
          <cell r="E357" t="str">
            <v>F</v>
          </cell>
        </row>
        <row r="358">
          <cell r="B358" t="str">
            <v>F525446</v>
          </cell>
          <cell r="C358" t="str">
            <v>F525446</v>
          </cell>
          <cell r="D358">
            <v>9</v>
          </cell>
          <cell r="E358" t="str">
            <v>F</v>
          </cell>
        </row>
        <row r="359">
          <cell r="B359" t="str">
            <v>F525447</v>
          </cell>
          <cell r="C359" t="str">
            <v>F525447</v>
          </cell>
          <cell r="D359">
            <v>9</v>
          </cell>
          <cell r="E359" t="str">
            <v>F</v>
          </cell>
        </row>
        <row r="360">
          <cell r="B360" t="str">
            <v>F525448</v>
          </cell>
          <cell r="C360" t="str">
            <v>F525448</v>
          </cell>
          <cell r="D360">
            <v>9</v>
          </cell>
          <cell r="E360" t="str">
            <v>F</v>
          </cell>
        </row>
        <row r="361">
          <cell r="B361" t="str">
            <v>F525647</v>
          </cell>
          <cell r="C361" t="str">
            <v>F525647</v>
          </cell>
          <cell r="D361">
            <v>9</v>
          </cell>
          <cell r="E361" t="str">
            <v>F</v>
          </cell>
        </row>
        <row r="362">
          <cell r="B362" t="str">
            <v>1000EOSUPPDIV</v>
          </cell>
          <cell r="C362" t="str">
            <v>EOSUPPDIV</v>
          </cell>
          <cell r="D362">
            <v>6</v>
          </cell>
          <cell r="E362" t="str">
            <v>G</v>
          </cell>
        </row>
        <row r="363">
          <cell r="B363" t="str">
            <v>F100031</v>
          </cell>
          <cell r="C363" t="str">
            <v>F100031</v>
          </cell>
          <cell r="D363">
            <v>7</v>
          </cell>
          <cell r="E363" t="str">
            <v>F</v>
          </cell>
        </row>
        <row r="364">
          <cell r="B364" t="str">
            <v>F100032</v>
          </cell>
          <cell r="C364" t="str">
            <v>F100032</v>
          </cell>
          <cell r="D364">
            <v>7</v>
          </cell>
          <cell r="E364" t="str">
            <v>F</v>
          </cell>
        </row>
        <row r="365">
          <cell r="B365" t="str">
            <v>F100033</v>
          </cell>
          <cell r="C365" t="str">
            <v>F100033</v>
          </cell>
          <cell r="D365">
            <v>7</v>
          </cell>
          <cell r="E365" t="str">
            <v>F</v>
          </cell>
        </row>
        <row r="366">
          <cell r="B366" t="str">
            <v>F100034</v>
          </cell>
          <cell r="C366" t="str">
            <v>F100034</v>
          </cell>
          <cell r="D366">
            <v>7</v>
          </cell>
          <cell r="E366" t="str">
            <v>F</v>
          </cell>
        </row>
        <row r="367">
          <cell r="B367" t="str">
            <v>F525411</v>
          </cell>
          <cell r="C367" t="str">
            <v>F525411</v>
          </cell>
          <cell r="D367">
            <v>7</v>
          </cell>
          <cell r="E367" t="str">
            <v>F</v>
          </cell>
        </row>
        <row r="368">
          <cell r="B368" t="str">
            <v>F526503</v>
          </cell>
          <cell r="C368" t="str">
            <v>F526503</v>
          </cell>
          <cell r="D368">
            <v>7</v>
          </cell>
          <cell r="E368" t="str">
            <v>F</v>
          </cell>
        </row>
        <row r="369">
          <cell r="B369" t="str">
            <v>F526504</v>
          </cell>
          <cell r="C369" t="str">
            <v>F526504</v>
          </cell>
          <cell r="D369">
            <v>7</v>
          </cell>
          <cell r="E369" t="str">
            <v>F</v>
          </cell>
        </row>
        <row r="370">
          <cell r="B370" t="str">
            <v>1000HR</v>
          </cell>
          <cell r="C370" t="str">
            <v>HR</v>
          </cell>
          <cell r="D370">
            <v>4</v>
          </cell>
          <cell r="E370" t="str">
            <v>G</v>
          </cell>
        </row>
        <row r="371">
          <cell r="B371" t="str">
            <v>F516644</v>
          </cell>
          <cell r="C371" t="str">
            <v>F516644</v>
          </cell>
          <cell r="D371">
            <v>5</v>
          </cell>
          <cell r="E371" t="str">
            <v>F</v>
          </cell>
        </row>
        <row r="372">
          <cell r="B372" t="str">
            <v>F525175</v>
          </cell>
          <cell r="C372" t="str">
            <v>F525175</v>
          </cell>
          <cell r="D372">
            <v>5</v>
          </cell>
          <cell r="E372" t="str">
            <v>F</v>
          </cell>
        </row>
        <row r="373">
          <cell r="B373" t="str">
            <v>F525176</v>
          </cell>
          <cell r="C373" t="str">
            <v>F525176</v>
          </cell>
          <cell r="D373">
            <v>5</v>
          </cell>
          <cell r="E373" t="str">
            <v>F</v>
          </cell>
        </row>
        <row r="374">
          <cell r="B374" t="str">
            <v>F525425</v>
          </cell>
          <cell r="C374" t="str">
            <v>F525425</v>
          </cell>
          <cell r="D374">
            <v>5</v>
          </cell>
          <cell r="E374" t="str">
            <v>F</v>
          </cell>
        </row>
        <row r="375">
          <cell r="B375" t="str">
            <v>1000EMPLBRRLTN</v>
          </cell>
          <cell r="C375" t="str">
            <v>EMPLBRRLTN</v>
          </cell>
          <cell r="D375">
            <v>6</v>
          </cell>
          <cell r="E375" t="str">
            <v>G</v>
          </cell>
        </row>
        <row r="376">
          <cell r="B376" t="str">
            <v>1000EMPRELATNS</v>
          </cell>
          <cell r="C376" t="str">
            <v>EMPRELATNS</v>
          </cell>
          <cell r="D376">
            <v>8</v>
          </cell>
          <cell r="E376" t="str">
            <v>G</v>
          </cell>
        </row>
        <row r="377">
          <cell r="B377" t="str">
            <v>F100345</v>
          </cell>
          <cell r="C377" t="str">
            <v>F100345</v>
          </cell>
          <cell r="D377">
            <v>9</v>
          </cell>
          <cell r="E377" t="str">
            <v>F</v>
          </cell>
        </row>
        <row r="378">
          <cell r="B378" t="str">
            <v>F100361</v>
          </cell>
          <cell r="C378" t="str">
            <v>F100361</v>
          </cell>
          <cell r="D378">
            <v>9</v>
          </cell>
          <cell r="E378" t="str">
            <v>F</v>
          </cell>
        </row>
        <row r="379">
          <cell r="B379" t="str">
            <v>1000LABORRLTNS</v>
          </cell>
          <cell r="C379" t="str">
            <v>LABORRLTNS</v>
          </cell>
          <cell r="D379">
            <v>8</v>
          </cell>
          <cell r="E379" t="str">
            <v>G</v>
          </cell>
        </row>
        <row r="380">
          <cell r="B380" t="str">
            <v>F100346</v>
          </cell>
          <cell r="C380" t="str">
            <v>F100346</v>
          </cell>
          <cell r="D380">
            <v>9</v>
          </cell>
          <cell r="E380" t="str">
            <v>F</v>
          </cell>
        </row>
        <row r="381">
          <cell r="B381" t="str">
            <v>F100362</v>
          </cell>
          <cell r="C381" t="str">
            <v>F100362</v>
          </cell>
          <cell r="D381">
            <v>9</v>
          </cell>
          <cell r="E381" t="str">
            <v>F</v>
          </cell>
        </row>
        <row r="382">
          <cell r="B382" t="str">
            <v>1000ELRTRNING</v>
          </cell>
          <cell r="C382" t="str">
            <v>ELRTRNING</v>
          </cell>
          <cell r="D382">
            <v>8</v>
          </cell>
          <cell r="E382" t="str">
            <v>G</v>
          </cell>
        </row>
        <row r="383">
          <cell r="B383" t="str">
            <v>F100360</v>
          </cell>
          <cell r="C383" t="str">
            <v>F100360</v>
          </cell>
          <cell r="D383">
            <v>9</v>
          </cell>
          <cell r="E383" t="str">
            <v>F</v>
          </cell>
        </row>
        <row r="384">
          <cell r="B384" t="str">
            <v>1000HRADMIN</v>
          </cell>
          <cell r="C384" t="str">
            <v>HRADMIN</v>
          </cell>
          <cell r="D384">
            <v>6</v>
          </cell>
          <cell r="E384" t="str">
            <v>G</v>
          </cell>
        </row>
        <row r="385">
          <cell r="B385" t="str">
            <v>1000VPADMIN</v>
          </cell>
          <cell r="C385" t="str">
            <v>VPADMIN</v>
          </cell>
          <cell r="D385">
            <v>8</v>
          </cell>
          <cell r="E385" t="str">
            <v>G</v>
          </cell>
        </row>
        <row r="386">
          <cell r="B386" t="str">
            <v>F100325</v>
          </cell>
          <cell r="C386" t="str">
            <v>F100325</v>
          </cell>
          <cell r="D386">
            <v>9</v>
          </cell>
          <cell r="E386" t="str">
            <v>F</v>
          </cell>
        </row>
        <row r="387">
          <cell r="B387" t="str">
            <v>F100335</v>
          </cell>
          <cell r="C387" t="str">
            <v>F100335</v>
          </cell>
          <cell r="D387">
            <v>9</v>
          </cell>
          <cell r="E387" t="str">
            <v>F</v>
          </cell>
        </row>
        <row r="388">
          <cell r="B388" t="str">
            <v>F515380</v>
          </cell>
          <cell r="C388" t="str">
            <v>F515380</v>
          </cell>
          <cell r="D388">
            <v>9</v>
          </cell>
          <cell r="E388" t="str">
            <v>F</v>
          </cell>
        </row>
        <row r="389">
          <cell r="B389" t="str">
            <v>1000HRSPF</v>
          </cell>
          <cell r="C389" t="str">
            <v>HRSPF</v>
          </cell>
          <cell r="D389">
            <v>8</v>
          </cell>
          <cell r="E389" t="str">
            <v>G</v>
          </cell>
        </row>
        <row r="390">
          <cell r="B390" t="str">
            <v>1000HRSTRTGY</v>
          </cell>
          <cell r="C390" t="str">
            <v>HRSTRTGY</v>
          </cell>
          <cell r="D390">
            <v>10</v>
          </cell>
          <cell r="E390" t="str">
            <v>G</v>
          </cell>
        </row>
        <row r="391">
          <cell r="B391" t="str">
            <v>F100326</v>
          </cell>
          <cell r="C391" t="str">
            <v>F100326</v>
          </cell>
          <cell r="D391">
            <v>11</v>
          </cell>
          <cell r="E391" t="str">
            <v>F</v>
          </cell>
        </row>
        <row r="392">
          <cell r="B392" t="str">
            <v>F100336</v>
          </cell>
          <cell r="C392" t="str">
            <v>F100336</v>
          </cell>
          <cell r="D392">
            <v>11</v>
          </cell>
          <cell r="E392" t="str">
            <v>F</v>
          </cell>
        </row>
        <row r="393">
          <cell r="B393" t="str">
            <v>1000HRFINANCE</v>
          </cell>
          <cell r="C393" t="str">
            <v>HRFINANCE</v>
          </cell>
          <cell r="D393">
            <v>10</v>
          </cell>
          <cell r="E393" t="str">
            <v>G</v>
          </cell>
        </row>
        <row r="394">
          <cell r="B394" t="str">
            <v>F100328</v>
          </cell>
          <cell r="C394" t="str">
            <v>F100328</v>
          </cell>
          <cell r="D394">
            <v>11</v>
          </cell>
          <cell r="E394" t="str">
            <v>F</v>
          </cell>
        </row>
        <row r="395">
          <cell r="B395" t="str">
            <v>F100329</v>
          </cell>
          <cell r="C395" t="str">
            <v>F100329</v>
          </cell>
          <cell r="D395">
            <v>11</v>
          </cell>
          <cell r="E395" t="str">
            <v>F</v>
          </cell>
        </row>
        <row r="396">
          <cell r="B396" t="str">
            <v>F515381</v>
          </cell>
          <cell r="C396" t="str">
            <v>F515381</v>
          </cell>
          <cell r="D396">
            <v>11</v>
          </cell>
          <cell r="E396" t="str">
            <v>F</v>
          </cell>
        </row>
        <row r="397">
          <cell r="B397" t="str">
            <v>1000HRADMNTRNG</v>
          </cell>
          <cell r="C397" t="str">
            <v>HRADMNTRNG</v>
          </cell>
          <cell r="D397">
            <v>8</v>
          </cell>
          <cell r="E397" t="str">
            <v>G</v>
          </cell>
        </row>
        <row r="398">
          <cell r="B398" t="str">
            <v>F100327</v>
          </cell>
          <cell r="C398" t="str">
            <v>F100327</v>
          </cell>
          <cell r="D398">
            <v>9</v>
          </cell>
          <cell r="E398" t="str">
            <v>F</v>
          </cell>
        </row>
        <row r="399">
          <cell r="B399" t="str">
            <v>1000CORPMEDSVC</v>
          </cell>
          <cell r="C399" t="str">
            <v>CORPMEDSVC</v>
          </cell>
          <cell r="D399">
            <v>6</v>
          </cell>
          <cell r="E399" t="str">
            <v>G</v>
          </cell>
        </row>
        <row r="400">
          <cell r="B400" t="str">
            <v>F513278</v>
          </cell>
          <cell r="C400" t="str">
            <v>F513278</v>
          </cell>
          <cell r="D400">
            <v>7</v>
          </cell>
          <cell r="E400" t="str">
            <v>F</v>
          </cell>
        </row>
        <row r="401">
          <cell r="B401" t="str">
            <v>F513279</v>
          </cell>
          <cell r="C401" t="str">
            <v>F513279</v>
          </cell>
          <cell r="D401">
            <v>7</v>
          </cell>
          <cell r="E401" t="str">
            <v>F</v>
          </cell>
        </row>
        <row r="402">
          <cell r="B402" t="str">
            <v>F516670</v>
          </cell>
          <cell r="C402" t="str">
            <v>F516670</v>
          </cell>
          <cell r="D402">
            <v>7</v>
          </cell>
          <cell r="E402" t="str">
            <v>F</v>
          </cell>
        </row>
        <row r="403">
          <cell r="B403" t="str">
            <v>F516671</v>
          </cell>
          <cell r="C403" t="str">
            <v>F516671</v>
          </cell>
          <cell r="D403">
            <v>7</v>
          </cell>
          <cell r="E403" t="str">
            <v>F</v>
          </cell>
        </row>
        <row r="404">
          <cell r="B404" t="str">
            <v>F516672</v>
          </cell>
          <cell r="C404" t="str">
            <v>F516672</v>
          </cell>
          <cell r="D404">
            <v>7</v>
          </cell>
          <cell r="E404" t="str">
            <v>F</v>
          </cell>
        </row>
        <row r="405">
          <cell r="B405" t="str">
            <v>1000OCCPTNLMED</v>
          </cell>
          <cell r="C405" t="str">
            <v>OCCPTNLMED</v>
          </cell>
          <cell r="D405">
            <v>8</v>
          </cell>
          <cell r="E405" t="str">
            <v>G</v>
          </cell>
        </row>
        <row r="406">
          <cell r="B406" t="str">
            <v>1000DISABLTADM</v>
          </cell>
          <cell r="C406" t="str">
            <v>DISABLTADM</v>
          </cell>
          <cell r="D406">
            <v>8</v>
          </cell>
          <cell r="E406" t="str">
            <v>G</v>
          </cell>
        </row>
        <row r="407">
          <cell r="B407" t="str">
            <v>1000FITNESSCTR</v>
          </cell>
          <cell r="C407" t="str">
            <v>FITNESSCTR</v>
          </cell>
          <cell r="D407">
            <v>8</v>
          </cell>
          <cell r="E407" t="str">
            <v>G</v>
          </cell>
        </row>
        <row r="408">
          <cell r="B408" t="str">
            <v>1000CMSTRNING</v>
          </cell>
          <cell r="C408" t="str">
            <v>CMSTRNING</v>
          </cell>
          <cell r="D408">
            <v>8</v>
          </cell>
          <cell r="E408" t="str">
            <v>G</v>
          </cell>
        </row>
        <row r="409">
          <cell r="B409" t="str">
            <v>F513277</v>
          </cell>
          <cell r="C409" t="str">
            <v>F513277</v>
          </cell>
          <cell r="D409">
            <v>9</v>
          </cell>
          <cell r="E409" t="str">
            <v>F</v>
          </cell>
        </row>
        <row r="410">
          <cell r="B410" t="str">
            <v>1000HRSBP</v>
          </cell>
          <cell r="C410" t="str">
            <v>HRSBP</v>
          </cell>
          <cell r="D410">
            <v>6</v>
          </cell>
          <cell r="E410" t="str">
            <v>G</v>
          </cell>
        </row>
        <row r="411">
          <cell r="B411" t="str">
            <v>1000HRSBPCRPCT</v>
          </cell>
          <cell r="C411" t="str">
            <v>HRSBPCRPCT</v>
          </cell>
          <cell r="D411">
            <v>8</v>
          </cell>
          <cell r="E411" t="str">
            <v>G</v>
          </cell>
        </row>
        <row r="412">
          <cell r="B412" t="str">
            <v>F100343</v>
          </cell>
          <cell r="C412" t="str">
            <v>F100343</v>
          </cell>
          <cell r="D412">
            <v>9</v>
          </cell>
          <cell r="E412" t="str">
            <v>F</v>
          </cell>
        </row>
        <row r="413">
          <cell r="B413" t="str">
            <v>F100353</v>
          </cell>
          <cell r="C413" t="str">
            <v>F100353</v>
          </cell>
          <cell r="D413">
            <v>9</v>
          </cell>
          <cell r="E413" t="str">
            <v>F</v>
          </cell>
        </row>
        <row r="414">
          <cell r="B414" t="str">
            <v>1000HRSBPOPSPT</v>
          </cell>
          <cell r="C414" t="str">
            <v>HRSBPOPSPT</v>
          </cell>
          <cell r="D414">
            <v>8</v>
          </cell>
          <cell r="E414" t="str">
            <v>G</v>
          </cell>
        </row>
        <row r="415">
          <cell r="B415" t="str">
            <v>F100344</v>
          </cell>
          <cell r="C415" t="str">
            <v>F100344</v>
          </cell>
          <cell r="D415">
            <v>9</v>
          </cell>
          <cell r="E415" t="str">
            <v>F</v>
          </cell>
        </row>
        <row r="416">
          <cell r="B416" t="str">
            <v>F100354</v>
          </cell>
          <cell r="C416" t="str">
            <v>F100354</v>
          </cell>
          <cell r="D416">
            <v>9</v>
          </cell>
          <cell r="E416" t="str">
            <v>F</v>
          </cell>
        </row>
        <row r="417">
          <cell r="B417" t="str">
            <v>1000HRSBPTDBU</v>
          </cell>
          <cell r="C417" t="str">
            <v>HRSBPTDBU</v>
          </cell>
          <cell r="D417">
            <v>8</v>
          </cell>
          <cell r="E417" t="str">
            <v>G</v>
          </cell>
        </row>
        <row r="418">
          <cell r="B418" t="str">
            <v>F100339</v>
          </cell>
          <cell r="C418" t="str">
            <v>F100339</v>
          </cell>
          <cell r="D418">
            <v>9</v>
          </cell>
          <cell r="E418" t="str">
            <v>F</v>
          </cell>
        </row>
        <row r="419">
          <cell r="B419" t="str">
            <v>F100349</v>
          </cell>
          <cell r="C419" t="str">
            <v>F100349</v>
          </cell>
          <cell r="D419">
            <v>9</v>
          </cell>
          <cell r="E419" t="str">
            <v>F</v>
          </cell>
        </row>
        <row r="420">
          <cell r="B420" t="str">
            <v>1000HRSBPCSBU</v>
          </cell>
          <cell r="C420" t="str">
            <v>HRSBPCSBU</v>
          </cell>
          <cell r="D420">
            <v>8</v>
          </cell>
          <cell r="E420" t="str">
            <v>G</v>
          </cell>
        </row>
        <row r="421">
          <cell r="B421" t="str">
            <v>F100340</v>
          </cell>
          <cell r="C421" t="str">
            <v>F100340</v>
          </cell>
          <cell r="D421">
            <v>9</v>
          </cell>
          <cell r="E421" t="str">
            <v>F</v>
          </cell>
        </row>
        <row r="422">
          <cell r="B422" t="str">
            <v>F100350</v>
          </cell>
          <cell r="C422" t="str">
            <v>F100350</v>
          </cell>
          <cell r="D422">
            <v>9</v>
          </cell>
          <cell r="E422" t="str">
            <v>F</v>
          </cell>
        </row>
        <row r="423">
          <cell r="B423" t="str">
            <v>1000HRSBPGEN</v>
          </cell>
          <cell r="C423" t="str">
            <v>HRSBPGEN</v>
          </cell>
          <cell r="D423">
            <v>8</v>
          </cell>
          <cell r="E423" t="str">
            <v>G</v>
          </cell>
        </row>
        <row r="424">
          <cell r="B424" t="str">
            <v>F100341</v>
          </cell>
          <cell r="C424" t="str">
            <v>F100341</v>
          </cell>
          <cell r="D424">
            <v>9</v>
          </cell>
          <cell r="E424" t="str">
            <v>F</v>
          </cell>
        </row>
        <row r="425">
          <cell r="B425" t="str">
            <v>F100351</v>
          </cell>
          <cell r="C425" t="str">
            <v>F100351</v>
          </cell>
          <cell r="D425">
            <v>9</v>
          </cell>
          <cell r="E425" t="str">
            <v>F</v>
          </cell>
        </row>
        <row r="426">
          <cell r="B426" t="str">
            <v>1000HRSBPIT</v>
          </cell>
          <cell r="C426" t="str">
            <v>HRSBPIT</v>
          </cell>
          <cell r="D426">
            <v>8</v>
          </cell>
          <cell r="E426" t="str">
            <v>G</v>
          </cell>
        </row>
        <row r="427">
          <cell r="B427" t="str">
            <v>F100342</v>
          </cell>
          <cell r="C427" t="str">
            <v>F100342</v>
          </cell>
          <cell r="D427">
            <v>9</v>
          </cell>
          <cell r="E427" t="str">
            <v>F</v>
          </cell>
        </row>
        <row r="428">
          <cell r="B428" t="str">
            <v>F100352</v>
          </cell>
          <cell r="C428" t="str">
            <v>F100352</v>
          </cell>
          <cell r="D428">
            <v>9</v>
          </cell>
          <cell r="E428" t="str">
            <v>F</v>
          </cell>
        </row>
        <row r="429">
          <cell r="B429" t="str">
            <v>1000HRSBPTRNG</v>
          </cell>
          <cell r="C429" t="str">
            <v>HRSBPTRNG</v>
          </cell>
          <cell r="D429">
            <v>8</v>
          </cell>
          <cell r="E429" t="str">
            <v>G</v>
          </cell>
        </row>
        <row r="430">
          <cell r="B430" t="str">
            <v>F100348</v>
          </cell>
          <cell r="C430" t="str">
            <v>F100348</v>
          </cell>
          <cell r="D430">
            <v>9</v>
          </cell>
          <cell r="E430" t="str">
            <v>F</v>
          </cell>
        </row>
        <row r="431">
          <cell r="B431" t="str">
            <v>1000TOTALCOMP</v>
          </cell>
          <cell r="C431" t="str">
            <v>TOTALCOMP</v>
          </cell>
          <cell r="D431">
            <v>6</v>
          </cell>
          <cell r="E431" t="str">
            <v>G</v>
          </cell>
        </row>
        <row r="432">
          <cell r="B432" t="str">
            <v>1000HRTCADMIN</v>
          </cell>
          <cell r="C432" t="str">
            <v>HRTCADMIN</v>
          </cell>
          <cell r="D432">
            <v>8</v>
          </cell>
          <cell r="E432" t="str">
            <v>G</v>
          </cell>
        </row>
        <row r="433">
          <cell r="B433" t="str">
            <v>F100366</v>
          </cell>
          <cell r="C433" t="str">
            <v>F100366</v>
          </cell>
          <cell r="D433">
            <v>9</v>
          </cell>
          <cell r="E433" t="str">
            <v>F</v>
          </cell>
        </row>
        <row r="434">
          <cell r="B434" t="str">
            <v>F100367</v>
          </cell>
          <cell r="C434" t="str">
            <v>F100367</v>
          </cell>
          <cell r="D434">
            <v>9</v>
          </cell>
          <cell r="E434" t="str">
            <v>F</v>
          </cell>
        </row>
        <row r="435">
          <cell r="B435" t="str">
            <v>1000EMPINFOCTR</v>
          </cell>
          <cell r="C435" t="str">
            <v>EMPINFOCTR</v>
          </cell>
          <cell r="D435">
            <v>8</v>
          </cell>
          <cell r="E435" t="str">
            <v>G</v>
          </cell>
        </row>
        <row r="436">
          <cell r="B436" t="str">
            <v>F100334</v>
          </cell>
          <cell r="C436" t="str">
            <v>F100334</v>
          </cell>
          <cell r="D436">
            <v>9</v>
          </cell>
          <cell r="E436" t="str">
            <v>F</v>
          </cell>
        </row>
        <row r="437">
          <cell r="B437" t="str">
            <v>1000BENSTRTOPS</v>
          </cell>
          <cell r="C437" t="str">
            <v>BENSTRTOPS</v>
          </cell>
          <cell r="D437">
            <v>8</v>
          </cell>
          <cell r="E437" t="str">
            <v>G</v>
          </cell>
        </row>
        <row r="438">
          <cell r="B438" t="str">
            <v>F525033</v>
          </cell>
          <cell r="C438" t="str">
            <v>F525033</v>
          </cell>
          <cell r="D438">
            <v>9</v>
          </cell>
          <cell r="E438" t="str">
            <v>F</v>
          </cell>
        </row>
        <row r="439">
          <cell r="B439" t="str">
            <v>F525034</v>
          </cell>
          <cell r="C439" t="str">
            <v>F525034</v>
          </cell>
          <cell r="D439">
            <v>9</v>
          </cell>
          <cell r="E439" t="str">
            <v>F</v>
          </cell>
        </row>
        <row r="440">
          <cell r="B440" t="str">
            <v>1000CORPCOMP</v>
          </cell>
          <cell r="C440" t="str">
            <v>CORPCOMP</v>
          </cell>
          <cell r="D440">
            <v>8</v>
          </cell>
          <cell r="E440" t="str">
            <v>G</v>
          </cell>
        </row>
        <row r="441">
          <cell r="B441" t="str">
            <v>F100337</v>
          </cell>
          <cell r="C441" t="str">
            <v>F100337</v>
          </cell>
          <cell r="D441">
            <v>9</v>
          </cell>
          <cell r="E441" t="str">
            <v>F</v>
          </cell>
        </row>
        <row r="442">
          <cell r="B442" t="str">
            <v>F100338</v>
          </cell>
          <cell r="C442" t="str">
            <v>F100338</v>
          </cell>
          <cell r="D442">
            <v>9</v>
          </cell>
          <cell r="E442" t="str">
            <v>F</v>
          </cell>
        </row>
        <row r="443">
          <cell r="B443" t="str">
            <v>1000BENPOLPLNG</v>
          </cell>
          <cell r="C443" t="str">
            <v>BENPOLPLNG</v>
          </cell>
          <cell r="D443">
            <v>8</v>
          </cell>
          <cell r="E443" t="str">
            <v>G</v>
          </cell>
        </row>
        <row r="444">
          <cell r="B444" t="str">
            <v>F100333</v>
          </cell>
          <cell r="C444" t="str">
            <v>F100333</v>
          </cell>
          <cell r="D444">
            <v>9</v>
          </cell>
          <cell r="E444" t="str">
            <v>F</v>
          </cell>
        </row>
        <row r="445">
          <cell r="B445" t="str">
            <v>F100357</v>
          </cell>
          <cell r="C445" t="str">
            <v>F100357</v>
          </cell>
          <cell r="D445">
            <v>9</v>
          </cell>
          <cell r="E445" t="str">
            <v>F</v>
          </cell>
        </row>
        <row r="446">
          <cell r="B446" t="str">
            <v>F525032</v>
          </cell>
          <cell r="C446" t="str">
            <v>F525032</v>
          </cell>
          <cell r="D446">
            <v>9</v>
          </cell>
          <cell r="E446" t="str">
            <v>F</v>
          </cell>
        </row>
        <row r="447">
          <cell r="B447" t="str">
            <v>1000EXECCOMP</v>
          </cell>
          <cell r="C447" t="str">
            <v>EXECCOMP</v>
          </cell>
          <cell r="D447">
            <v>8</v>
          </cell>
          <cell r="E447" t="str">
            <v>G</v>
          </cell>
        </row>
        <row r="448">
          <cell r="B448" t="str">
            <v>F100358</v>
          </cell>
          <cell r="C448" t="str">
            <v>F100358</v>
          </cell>
          <cell r="D448">
            <v>9</v>
          </cell>
          <cell r="E448" t="str">
            <v>F</v>
          </cell>
        </row>
        <row r="449">
          <cell r="B449" t="str">
            <v>F100359</v>
          </cell>
          <cell r="C449" t="str">
            <v>F100359</v>
          </cell>
          <cell r="D449">
            <v>9</v>
          </cell>
          <cell r="E449" t="str">
            <v>F</v>
          </cell>
        </row>
        <row r="450">
          <cell r="B450" t="str">
            <v>F100378</v>
          </cell>
          <cell r="C450" t="str">
            <v>F100378</v>
          </cell>
          <cell r="D450">
            <v>9</v>
          </cell>
          <cell r="E450" t="str">
            <v>F</v>
          </cell>
        </row>
        <row r="451">
          <cell r="B451" t="str">
            <v>1000TCTRAINING</v>
          </cell>
          <cell r="C451" t="str">
            <v>TCTRAINING</v>
          </cell>
          <cell r="D451">
            <v>8</v>
          </cell>
          <cell r="E451" t="str">
            <v>G</v>
          </cell>
        </row>
        <row r="452">
          <cell r="B452" t="str">
            <v>F100355</v>
          </cell>
          <cell r="C452" t="str">
            <v>F100355</v>
          </cell>
          <cell r="D452">
            <v>9</v>
          </cell>
          <cell r="E452" t="str">
            <v>F</v>
          </cell>
        </row>
        <row r="453">
          <cell r="B453" t="str">
            <v>1000TALMGMT</v>
          </cell>
          <cell r="C453" t="str">
            <v>TALMGMT</v>
          </cell>
          <cell r="D453">
            <v>6</v>
          </cell>
          <cell r="E453" t="str">
            <v>G</v>
          </cell>
        </row>
        <row r="454">
          <cell r="B454" t="str">
            <v>1000PRGINTGRTN</v>
          </cell>
          <cell r="C454" t="str">
            <v>PRGINTGRTN</v>
          </cell>
          <cell r="D454">
            <v>8</v>
          </cell>
          <cell r="E454" t="str">
            <v>G</v>
          </cell>
        </row>
        <row r="455">
          <cell r="B455" t="str">
            <v>F100363</v>
          </cell>
          <cell r="C455" t="str">
            <v>F100363</v>
          </cell>
          <cell r="D455">
            <v>9</v>
          </cell>
          <cell r="E455" t="str">
            <v>F</v>
          </cell>
        </row>
        <row r="456">
          <cell r="B456" t="str">
            <v>F513282</v>
          </cell>
          <cell r="C456" t="str">
            <v>F513282</v>
          </cell>
          <cell r="D456">
            <v>9</v>
          </cell>
          <cell r="E456" t="str">
            <v>F</v>
          </cell>
        </row>
        <row r="457">
          <cell r="B457" t="str">
            <v>1000ORGDEV</v>
          </cell>
          <cell r="C457" t="str">
            <v>ORGDEV</v>
          </cell>
          <cell r="D457">
            <v>8</v>
          </cell>
          <cell r="E457" t="str">
            <v>G</v>
          </cell>
        </row>
        <row r="458">
          <cell r="B458" t="str">
            <v>F100364</v>
          </cell>
          <cell r="C458" t="str">
            <v>F100364</v>
          </cell>
          <cell r="D458">
            <v>9</v>
          </cell>
          <cell r="E458" t="str">
            <v>F</v>
          </cell>
        </row>
        <row r="459">
          <cell r="B459" t="str">
            <v>F513283</v>
          </cell>
          <cell r="C459" t="str">
            <v>F513283</v>
          </cell>
          <cell r="D459">
            <v>9</v>
          </cell>
          <cell r="E459" t="str">
            <v>F</v>
          </cell>
        </row>
        <row r="460">
          <cell r="B460" t="str">
            <v>1000EXECDEV</v>
          </cell>
          <cell r="C460" t="str">
            <v>EXECDEV</v>
          </cell>
          <cell r="D460">
            <v>8</v>
          </cell>
          <cell r="E460" t="str">
            <v>G</v>
          </cell>
        </row>
        <row r="461">
          <cell r="B461" t="str">
            <v>F100365</v>
          </cell>
          <cell r="C461" t="str">
            <v>F100365</v>
          </cell>
          <cell r="D461">
            <v>9</v>
          </cell>
          <cell r="E461" t="str">
            <v>F</v>
          </cell>
        </row>
        <row r="462">
          <cell r="B462" t="str">
            <v>F513284</v>
          </cell>
          <cell r="C462" t="str">
            <v>F513284</v>
          </cell>
          <cell r="D462">
            <v>9</v>
          </cell>
          <cell r="E462" t="str">
            <v>F</v>
          </cell>
        </row>
        <row r="463">
          <cell r="B463" t="str">
            <v>F526619</v>
          </cell>
          <cell r="C463" t="str">
            <v>F526619</v>
          </cell>
          <cell r="D463">
            <v>9</v>
          </cell>
          <cell r="E463" t="str">
            <v>F</v>
          </cell>
        </row>
        <row r="464">
          <cell r="B464" t="str">
            <v>1000COMASMPERF</v>
          </cell>
          <cell r="C464" t="str">
            <v>COMASMPERF</v>
          </cell>
          <cell r="D464">
            <v>8</v>
          </cell>
          <cell r="E464" t="str">
            <v>G</v>
          </cell>
        </row>
        <row r="465">
          <cell r="B465" t="str">
            <v>1000360_ASSESS</v>
          </cell>
          <cell r="C465" t="str">
            <v>360_ASSESS</v>
          </cell>
          <cell r="D465">
            <v>10</v>
          </cell>
          <cell r="E465" t="str">
            <v>G</v>
          </cell>
        </row>
        <row r="466">
          <cell r="B466" t="str">
            <v>F525416</v>
          </cell>
          <cell r="C466" t="str">
            <v>F525416</v>
          </cell>
          <cell r="D466">
            <v>11</v>
          </cell>
          <cell r="E466" t="str">
            <v>F</v>
          </cell>
        </row>
        <row r="467">
          <cell r="B467" t="str">
            <v>F525525</v>
          </cell>
          <cell r="C467" t="str">
            <v>F525525</v>
          </cell>
          <cell r="D467">
            <v>11</v>
          </cell>
          <cell r="E467" t="str">
            <v>F</v>
          </cell>
        </row>
        <row r="468">
          <cell r="B468" t="str">
            <v>1000HRASMTTSTG</v>
          </cell>
          <cell r="C468" t="str">
            <v>HRASMTTSTG</v>
          </cell>
          <cell r="D468">
            <v>10</v>
          </cell>
          <cell r="E468" t="str">
            <v>G</v>
          </cell>
        </row>
        <row r="469">
          <cell r="B469" t="str">
            <v>F100380</v>
          </cell>
          <cell r="C469" t="str">
            <v>F100380</v>
          </cell>
          <cell r="D469">
            <v>11</v>
          </cell>
          <cell r="E469" t="str">
            <v>F</v>
          </cell>
        </row>
        <row r="470">
          <cell r="B470" t="str">
            <v>F513286</v>
          </cell>
          <cell r="C470" t="str">
            <v>F513286</v>
          </cell>
          <cell r="D470">
            <v>11</v>
          </cell>
          <cell r="E470" t="str">
            <v>F</v>
          </cell>
        </row>
        <row r="471">
          <cell r="B471" t="str">
            <v>1000HRCOMPTNC</v>
          </cell>
          <cell r="C471" t="str">
            <v>HRCOMPTNC</v>
          </cell>
          <cell r="D471">
            <v>10</v>
          </cell>
          <cell r="E471" t="str">
            <v>G</v>
          </cell>
        </row>
        <row r="472">
          <cell r="B472" t="str">
            <v>F100381</v>
          </cell>
          <cell r="C472" t="str">
            <v>F100381</v>
          </cell>
          <cell r="D472">
            <v>11</v>
          </cell>
          <cell r="E472" t="str">
            <v>F</v>
          </cell>
        </row>
        <row r="473">
          <cell r="B473" t="str">
            <v>F513287</v>
          </cell>
          <cell r="C473" t="str">
            <v>F513287</v>
          </cell>
          <cell r="D473">
            <v>11</v>
          </cell>
          <cell r="E473" t="str">
            <v>F</v>
          </cell>
        </row>
        <row r="474">
          <cell r="B474" t="str">
            <v>1000HRPERFMGMT</v>
          </cell>
          <cell r="C474" t="str">
            <v>HRPERFMGMT</v>
          </cell>
          <cell r="D474">
            <v>10</v>
          </cell>
          <cell r="E474" t="str">
            <v>G</v>
          </cell>
        </row>
        <row r="475">
          <cell r="B475" t="str">
            <v>F100379</v>
          </cell>
          <cell r="C475" t="str">
            <v>F100379</v>
          </cell>
          <cell r="D475">
            <v>11</v>
          </cell>
          <cell r="E475" t="str">
            <v>F</v>
          </cell>
        </row>
        <row r="476">
          <cell r="B476" t="str">
            <v>F513285</v>
          </cell>
          <cell r="C476" t="str">
            <v>F513285</v>
          </cell>
          <cell r="D476">
            <v>11</v>
          </cell>
          <cell r="E476" t="str">
            <v>F</v>
          </cell>
        </row>
        <row r="477">
          <cell r="B477" t="str">
            <v>1000HRTSTOPS</v>
          </cell>
          <cell r="C477" t="str">
            <v>HRTSTOPS</v>
          </cell>
          <cell r="D477">
            <v>10</v>
          </cell>
          <cell r="E477" t="str">
            <v>G</v>
          </cell>
        </row>
        <row r="478">
          <cell r="B478" t="str">
            <v>F100374</v>
          </cell>
          <cell r="C478" t="str">
            <v>F100374</v>
          </cell>
          <cell r="D478">
            <v>11</v>
          </cell>
          <cell r="E478" t="str">
            <v>F</v>
          </cell>
        </row>
        <row r="479">
          <cell r="B479" t="str">
            <v>F513288</v>
          </cell>
          <cell r="C479" t="str">
            <v>F513288</v>
          </cell>
          <cell r="D479">
            <v>11</v>
          </cell>
          <cell r="E479" t="str">
            <v>F</v>
          </cell>
        </row>
        <row r="480">
          <cell r="B480" t="str">
            <v>1000HRSTAFFING</v>
          </cell>
          <cell r="C480" t="str">
            <v>HRSTAFFING</v>
          </cell>
          <cell r="D480">
            <v>8</v>
          </cell>
          <cell r="E480" t="str">
            <v>G</v>
          </cell>
        </row>
        <row r="481">
          <cell r="B481" t="str">
            <v>1000RECRUITMNT</v>
          </cell>
          <cell r="C481" t="str">
            <v>RECRUITMNT</v>
          </cell>
          <cell r="D481">
            <v>10</v>
          </cell>
          <cell r="E481" t="str">
            <v>G</v>
          </cell>
        </row>
        <row r="482">
          <cell r="B482" t="str">
            <v>1000STFNGSRVCS</v>
          </cell>
          <cell r="C482" t="str">
            <v>STFNGSRVCS</v>
          </cell>
          <cell r="D482">
            <v>10</v>
          </cell>
          <cell r="E482" t="str">
            <v>G</v>
          </cell>
        </row>
        <row r="483">
          <cell r="B483" t="str">
            <v>F100375</v>
          </cell>
          <cell r="C483" t="str">
            <v>F100375</v>
          </cell>
          <cell r="D483">
            <v>11</v>
          </cell>
          <cell r="E483" t="str">
            <v>F</v>
          </cell>
        </row>
        <row r="484">
          <cell r="B484" t="str">
            <v>F513289</v>
          </cell>
          <cell r="C484" t="str">
            <v>F513289</v>
          </cell>
          <cell r="D484">
            <v>11</v>
          </cell>
          <cell r="E484" t="str">
            <v>F</v>
          </cell>
        </row>
        <row r="485">
          <cell r="B485" t="str">
            <v>1000NEWEMPEXP</v>
          </cell>
          <cell r="C485" t="str">
            <v>NEWEMPEXP</v>
          </cell>
          <cell r="D485">
            <v>10</v>
          </cell>
          <cell r="E485" t="str">
            <v>G</v>
          </cell>
        </row>
        <row r="486">
          <cell r="B486" t="str">
            <v>1000RELOCATNS</v>
          </cell>
          <cell r="C486" t="str">
            <v>RELOCATNS</v>
          </cell>
          <cell r="D486">
            <v>12</v>
          </cell>
          <cell r="E486" t="str">
            <v>G</v>
          </cell>
        </row>
        <row r="487">
          <cell r="B487" t="str">
            <v>F100377</v>
          </cell>
          <cell r="C487" t="str">
            <v>F100377</v>
          </cell>
          <cell r="D487">
            <v>13</v>
          </cell>
          <cell r="E487" t="str">
            <v>F</v>
          </cell>
        </row>
        <row r="488">
          <cell r="B488" t="str">
            <v>F513291</v>
          </cell>
          <cell r="C488" t="str">
            <v>F513291</v>
          </cell>
          <cell r="D488">
            <v>13</v>
          </cell>
          <cell r="E488" t="str">
            <v>F</v>
          </cell>
        </row>
        <row r="489">
          <cell r="B489" t="str">
            <v>1000ADVERTSNG</v>
          </cell>
          <cell r="C489" t="str">
            <v>ADVERTSNG</v>
          </cell>
          <cell r="D489">
            <v>12</v>
          </cell>
          <cell r="E489" t="str">
            <v>G</v>
          </cell>
        </row>
        <row r="490">
          <cell r="B490" t="str">
            <v>F513292</v>
          </cell>
          <cell r="C490" t="str">
            <v>F513292</v>
          </cell>
          <cell r="D490">
            <v>13</v>
          </cell>
          <cell r="E490" t="str">
            <v>F</v>
          </cell>
        </row>
        <row r="491">
          <cell r="B491" t="str">
            <v>F513293</v>
          </cell>
          <cell r="C491" t="str">
            <v>F513293</v>
          </cell>
          <cell r="D491">
            <v>13</v>
          </cell>
          <cell r="E491" t="str">
            <v>F</v>
          </cell>
        </row>
        <row r="492">
          <cell r="B492" t="str">
            <v>1000PLNTVISITS</v>
          </cell>
          <cell r="C492" t="str">
            <v>PLNTVISITS</v>
          </cell>
          <cell r="D492">
            <v>12</v>
          </cell>
          <cell r="E492" t="str">
            <v>G</v>
          </cell>
        </row>
        <row r="493">
          <cell r="B493" t="str">
            <v>F513294</v>
          </cell>
          <cell r="C493" t="str">
            <v>F513294</v>
          </cell>
          <cell r="D493">
            <v>13</v>
          </cell>
          <cell r="E493" t="str">
            <v>F</v>
          </cell>
        </row>
        <row r="494">
          <cell r="B494" t="str">
            <v>1000DRGTESTING</v>
          </cell>
          <cell r="C494" t="str">
            <v>DRGTESTING</v>
          </cell>
          <cell r="D494">
            <v>12</v>
          </cell>
          <cell r="E494" t="str">
            <v>G</v>
          </cell>
        </row>
        <row r="495">
          <cell r="B495" t="str">
            <v>F513295</v>
          </cell>
          <cell r="C495" t="str">
            <v>F513295</v>
          </cell>
          <cell r="D495">
            <v>13</v>
          </cell>
          <cell r="E495" t="str">
            <v>F</v>
          </cell>
        </row>
        <row r="496">
          <cell r="B496" t="str">
            <v>F513296</v>
          </cell>
          <cell r="C496" t="str">
            <v>F513296</v>
          </cell>
          <cell r="D496">
            <v>13</v>
          </cell>
          <cell r="E496" t="str">
            <v>F</v>
          </cell>
        </row>
        <row r="497">
          <cell r="B497" t="str">
            <v>1000BCKGRNDCHK</v>
          </cell>
          <cell r="C497" t="str">
            <v>BCKGRNDCHK</v>
          </cell>
          <cell r="D497">
            <v>12</v>
          </cell>
          <cell r="E497" t="str">
            <v>G</v>
          </cell>
        </row>
        <row r="498">
          <cell r="B498" t="str">
            <v>F513297</v>
          </cell>
          <cell r="C498" t="str">
            <v>F513297</v>
          </cell>
          <cell r="D498">
            <v>13</v>
          </cell>
          <cell r="E498" t="str">
            <v>F</v>
          </cell>
        </row>
        <row r="499">
          <cell r="B499" t="str">
            <v>F513298</v>
          </cell>
          <cell r="C499" t="str">
            <v>F513298</v>
          </cell>
          <cell r="D499">
            <v>13</v>
          </cell>
          <cell r="E499" t="str">
            <v>F</v>
          </cell>
        </row>
        <row r="500">
          <cell r="B500" t="str">
            <v>1000CLLGEOTRCH</v>
          </cell>
          <cell r="C500" t="str">
            <v>CLLGEOTRCH</v>
          </cell>
          <cell r="D500">
            <v>12</v>
          </cell>
          <cell r="E500" t="str">
            <v>G</v>
          </cell>
        </row>
        <row r="501">
          <cell r="B501" t="str">
            <v>F513299</v>
          </cell>
          <cell r="C501" t="str">
            <v>F513299</v>
          </cell>
          <cell r="D501">
            <v>13</v>
          </cell>
          <cell r="E501" t="str">
            <v>F</v>
          </cell>
        </row>
        <row r="502">
          <cell r="B502" t="str">
            <v>1000EMPREFPRGM</v>
          </cell>
          <cell r="C502" t="str">
            <v>EMPREFPRGM</v>
          </cell>
          <cell r="D502">
            <v>12</v>
          </cell>
          <cell r="E502" t="str">
            <v>G</v>
          </cell>
        </row>
        <row r="503">
          <cell r="B503" t="str">
            <v>F513300</v>
          </cell>
          <cell r="C503" t="str">
            <v>F513300</v>
          </cell>
          <cell r="D503">
            <v>13</v>
          </cell>
          <cell r="E503" t="str">
            <v>F</v>
          </cell>
        </row>
        <row r="504">
          <cell r="B504" t="str">
            <v>1000HRTRNG</v>
          </cell>
          <cell r="C504" t="str">
            <v>HRTRNG</v>
          </cell>
          <cell r="D504">
            <v>8</v>
          </cell>
          <cell r="E504" t="str">
            <v>G</v>
          </cell>
        </row>
        <row r="505">
          <cell r="B505" t="str">
            <v>1000HRREGCMPLN</v>
          </cell>
          <cell r="C505" t="str">
            <v>HRREGCMPLN</v>
          </cell>
          <cell r="D505">
            <v>10</v>
          </cell>
          <cell r="E505" t="str">
            <v>G</v>
          </cell>
        </row>
        <row r="506">
          <cell r="B506" t="str">
            <v>1000DVRSTYTRNG</v>
          </cell>
          <cell r="C506" t="str">
            <v>DVRSTYTRNG</v>
          </cell>
          <cell r="D506">
            <v>12</v>
          </cell>
          <cell r="E506" t="str">
            <v>G</v>
          </cell>
        </row>
        <row r="507">
          <cell r="B507" t="str">
            <v>F100368</v>
          </cell>
          <cell r="C507" t="str">
            <v>F100368</v>
          </cell>
          <cell r="D507">
            <v>13</v>
          </cell>
          <cell r="E507" t="str">
            <v>F</v>
          </cell>
        </row>
        <row r="508">
          <cell r="B508" t="str">
            <v>F513301</v>
          </cell>
          <cell r="C508" t="str">
            <v>F513301</v>
          </cell>
          <cell r="D508">
            <v>13</v>
          </cell>
          <cell r="E508" t="str">
            <v>F</v>
          </cell>
        </row>
        <row r="509">
          <cell r="B509" t="str">
            <v>1000ETHCSTRNG</v>
          </cell>
          <cell r="C509" t="str">
            <v>ETHCSTRNG</v>
          </cell>
          <cell r="D509">
            <v>12</v>
          </cell>
          <cell r="E509" t="str">
            <v>G</v>
          </cell>
        </row>
        <row r="510">
          <cell r="B510" t="str">
            <v>F513302</v>
          </cell>
          <cell r="C510" t="str">
            <v>F513302</v>
          </cell>
          <cell r="D510">
            <v>13</v>
          </cell>
          <cell r="E510" t="str">
            <v>F</v>
          </cell>
        </row>
        <row r="511">
          <cell r="B511" t="str">
            <v>F513303</v>
          </cell>
          <cell r="C511" t="str">
            <v>F513303</v>
          </cell>
          <cell r="D511">
            <v>13</v>
          </cell>
          <cell r="E511" t="str">
            <v>F</v>
          </cell>
        </row>
        <row r="512">
          <cell r="B512" t="str">
            <v>1000SHPTRNG</v>
          </cell>
          <cell r="C512" t="str">
            <v>SHPTRNG</v>
          </cell>
          <cell r="D512">
            <v>12</v>
          </cell>
          <cell r="E512" t="str">
            <v>G</v>
          </cell>
        </row>
        <row r="513">
          <cell r="B513" t="str">
            <v>F513304</v>
          </cell>
          <cell r="C513" t="str">
            <v>F513304</v>
          </cell>
          <cell r="D513">
            <v>13</v>
          </cell>
          <cell r="E513" t="str">
            <v>F</v>
          </cell>
        </row>
        <row r="514">
          <cell r="B514" t="str">
            <v>F513305</v>
          </cell>
          <cell r="C514" t="str">
            <v>F513305</v>
          </cell>
          <cell r="D514">
            <v>13</v>
          </cell>
          <cell r="E514" t="str">
            <v>F</v>
          </cell>
        </row>
        <row r="515">
          <cell r="B515" t="str">
            <v>1000FERCTRNG</v>
          </cell>
          <cell r="C515" t="str">
            <v>FERCTRNG</v>
          </cell>
          <cell r="D515">
            <v>12</v>
          </cell>
          <cell r="E515" t="str">
            <v>G</v>
          </cell>
        </row>
        <row r="516">
          <cell r="B516" t="str">
            <v>F513306</v>
          </cell>
          <cell r="C516" t="str">
            <v>F513306</v>
          </cell>
          <cell r="D516">
            <v>13</v>
          </cell>
          <cell r="E516" t="str">
            <v>F</v>
          </cell>
        </row>
        <row r="517">
          <cell r="B517" t="str">
            <v>F513307</v>
          </cell>
          <cell r="C517" t="str">
            <v>F513307</v>
          </cell>
          <cell r="D517">
            <v>13</v>
          </cell>
          <cell r="E517" t="str">
            <v>F</v>
          </cell>
        </row>
        <row r="518">
          <cell r="B518" t="str">
            <v>1000TCHSKILL</v>
          </cell>
          <cell r="C518" t="str">
            <v>TCHSKILL</v>
          </cell>
          <cell r="D518">
            <v>10</v>
          </cell>
          <cell r="E518" t="str">
            <v>G</v>
          </cell>
        </row>
        <row r="519">
          <cell r="B519" t="str">
            <v>F100369</v>
          </cell>
          <cell r="C519" t="str">
            <v>F100369</v>
          </cell>
          <cell r="D519">
            <v>11</v>
          </cell>
          <cell r="E519" t="str">
            <v>F</v>
          </cell>
        </row>
        <row r="520">
          <cell r="B520" t="str">
            <v>F513308</v>
          </cell>
          <cell r="C520" t="str">
            <v>F513308</v>
          </cell>
          <cell r="D520">
            <v>11</v>
          </cell>
          <cell r="E520" t="str">
            <v>F</v>
          </cell>
        </row>
        <row r="521">
          <cell r="B521" t="str">
            <v>F525759</v>
          </cell>
          <cell r="C521" t="str">
            <v>F525759</v>
          </cell>
          <cell r="D521">
            <v>11</v>
          </cell>
          <cell r="E521" t="str">
            <v>F</v>
          </cell>
        </row>
        <row r="522">
          <cell r="B522" t="str">
            <v>F525760</v>
          </cell>
          <cell r="C522" t="str">
            <v>F525760</v>
          </cell>
          <cell r="D522">
            <v>11</v>
          </cell>
          <cell r="E522" t="str">
            <v>F</v>
          </cell>
        </row>
        <row r="523">
          <cell r="B523" t="str">
            <v>F525761</v>
          </cell>
          <cell r="C523" t="str">
            <v>F525761</v>
          </cell>
          <cell r="D523">
            <v>11</v>
          </cell>
          <cell r="E523" t="str">
            <v>F</v>
          </cell>
        </row>
        <row r="524">
          <cell r="B524" t="str">
            <v>F525762</v>
          </cell>
          <cell r="C524" t="str">
            <v>F525762</v>
          </cell>
          <cell r="D524">
            <v>11</v>
          </cell>
          <cell r="E524" t="str">
            <v>F</v>
          </cell>
        </row>
        <row r="525">
          <cell r="B525" t="str">
            <v>F525763</v>
          </cell>
          <cell r="C525" t="str">
            <v>F525763</v>
          </cell>
          <cell r="D525">
            <v>11</v>
          </cell>
          <cell r="E525" t="str">
            <v>F</v>
          </cell>
        </row>
        <row r="526">
          <cell r="B526" t="str">
            <v>F525764</v>
          </cell>
          <cell r="C526" t="str">
            <v>F525764</v>
          </cell>
          <cell r="D526">
            <v>11</v>
          </cell>
          <cell r="E526" t="str">
            <v>F</v>
          </cell>
        </row>
        <row r="527">
          <cell r="B527" t="str">
            <v>F526204</v>
          </cell>
          <cell r="C527" t="str">
            <v>F526204</v>
          </cell>
          <cell r="D527">
            <v>11</v>
          </cell>
          <cell r="E527" t="str">
            <v>F</v>
          </cell>
        </row>
        <row r="528">
          <cell r="B528" t="str">
            <v>F526205</v>
          </cell>
          <cell r="C528" t="str">
            <v>F526205</v>
          </cell>
          <cell r="D528">
            <v>11</v>
          </cell>
          <cell r="E528" t="str">
            <v>F</v>
          </cell>
        </row>
        <row r="529">
          <cell r="B529" t="str">
            <v>F526206</v>
          </cell>
          <cell r="C529" t="str">
            <v>F526206</v>
          </cell>
          <cell r="D529">
            <v>11</v>
          </cell>
          <cell r="E529" t="str">
            <v>F</v>
          </cell>
        </row>
        <row r="530">
          <cell r="B530" t="str">
            <v>F526207</v>
          </cell>
          <cell r="C530" t="str">
            <v>F526207</v>
          </cell>
          <cell r="D530">
            <v>11</v>
          </cell>
          <cell r="E530" t="str">
            <v>F</v>
          </cell>
        </row>
        <row r="531">
          <cell r="B531" t="str">
            <v>F526526</v>
          </cell>
          <cell r="C531" t="str">
            <v>F526526</v>
          </cell>
          <cell r="D531">
            <v>11</v>
          </cell>
          <cell r="E531" t="str">
            <v>F</v>
          </cell>
        </row>
        <row r="532">
          <cell r="B532" t="str">
            <v>F526527</v>
          </cell>
          <cell r="C532" t="str">
            <v>F526527</v>
          </cell>
          <cell r="D532">
            <v>11</v>
          </cell>
          <cell r="E532" t="str">
            <v>F</v>
          </cell>
        </row>
        <row r="533">
          <cell r="B533" t="str">
            <v>F526528</v>
          </cell>
          <cell r="C533" t="str">
            <v>F526528</v>
          </cell>
          <cell r="D533">
            <v>11</v>
          </cell>
          <cell r="E533" t="str">
            <v>F</v>
          </cell>
        </row>
        <row r="534">
          <cell r="B534" t="str">
            <v>F526529</v>
          </cell>
          <cell r="C534" t="str">
            <v>F526529</v>
          </cell>
          <cell r="D534">
            <v>11</v>
          </cell>
          <cell r="E534" t="str">
            <v>F</v>
          </cell>
        </row>
        <row r="535">
          <cell r="B535" t="str">
            <v>F526530</v>
          </cell>
          <cell r="C535" t="str">
            <v>F526530</v>
          </cell>
          <cell r="D535">
            <v>11</v>
          </cell>
          <cell r="E535" t="str">
            <v>F</v>
          </cell>
        </row>
        <row r="536">
          <cell r="B536" t="str">
            <v>1000EMPDVLP</v>
          </cell>
          <cell r="C536" t="str">
            <v>EMPDVLP</v>
          </cell>
          <cell r="D536">
            <v>10</v>
          </cell>
          <cell r="E536" t="str">
            <v>G</v>
          </cell>
        </row>
        <row r="537">
          <cell r="B537" t="str">
            <v>F100370</v>
          </cell>
          <cell r="C537" t="str">
            <v>F100370</v>
          </cell>
          <cell r="D537">
            <v>11</v>
          </cell>
          <cell r="E537" t="str">
            <v>F</v>
          </cell>
        </row>
        <row r="538">
          <cell r="B538" t="str">
            <v>F513309</v>
          </cell>
          <cell r="C538" t="str">
            <v>F513309</v>
          </cell>
          <cell r="D538">
            <v>11</v>
          </cell>
          <cell r="E538" t="str">
            <v>F</v>
          </cell>
        </row>
        <row r="539">
          <cell r="B539" t="str">
            <v>1000HRMGMTDVLP</v>
          </cell>
          <cell r="C539" t="str">
            <v>HRMGMTDVLP</v>
          </cell>
          <cell r="D539">
            <v>10</v>
          </cell>
          <cell r="E539" t="str">
            <v>G</v>
          </cell>
        </row>
        <row r="540">
          <cell r="B540" t="str">
            <v>F100371</v>
          </cell>
          <cell r="C540" t="str">
            <v>F100371</v>
          </cell>
          <cell r="D540">
            <v>11</v>
          </cell>
          <cell r="E540" t="str">
            <v>F</v>
          </cell>
        </row>
        <row r="541">
          <cell r="B541" t="str">
            <v>F513310</v>
          </cell>
          <cell r="C541" t="str">
            <v>F513310</v>
          </cell>
          <cell r="D541">
            <v>11</v>
          </cell>
          <cell r="E541" t="str">
            <v>F</v>
          </cell>
        </row>
        <row r="542">
          <cell r="B542" t="str">
            <v>1000ESSNTLTOOL</v>
          </cell>
          <cell r="C542" t="str">
            <v>ESSNTLTOOL</v>
          </cell>
          <cell r="D542">
            <v>12</v>
          </cell>
          <cell r="E542" t="str">
            <v>G</v>
          </cell>
        </row>
        <row r="543">
          <cell r="B543" t="str">
            <v>F525415</v>
          </cell>
          <cell r="C543" t="str">
            <v>F525415</v>
          </cell>
          <cell r="D543">
            <v>13</v>
          </cell>
          <cell r="E543" t="str">
            <v>F</v>
          </cell>
        </row>
        <row r="544">
          <cell r="B544" t="str">
            <v>F525523</v>
          </cell>
          <cell r="C544" t="str">
            <v>F525523</v>
          </cell>
          <cell r="D544">
            <v>13</v>
          </cell>
          <cell r="E544" t="str">
            <v>F</v>
          </cell>
        </row>
        <row r="545">
          <cell r="B545" t="str">
            <v>1000EMRGLDRPRG</v>
          </cell>
          <cell r="C545" t="str">
            <v>EMRGLDRPRG</v>
          </cell>
          <cell r="D545">
            <v>12</v>
          </cell>
          <cell r="E545" t="str">
            <v>G</v>
          </cell>
        </row>
        <row r="546">
          <cell r="B546" t="str">
            <v>F525413</v>
          </cell>
          <cell r="C546" t="str">
            <v>F525413</v>
          </cell>
          <cell r="D546">
            <v>13</v>
          </cell>
          <cell r="E546" t="str">
            <v>F</v>
          </cell>
        </row>
        <row r="547">
          <cell r="B547" t="str">
            <v>F525521</v>
          </cell>
          <cell r="C547" t="str">
            <v>F525521</v>
          </cell>
          <cell r="D547">
            <v>13</v>
          </cell>
          <cell r="E547" t="str">
            <v>F</v>
          </cell>
        </row>
        <row r="548">
          <cell r="B548" t="str">
            <v>1000ADVMGRPRGM</v>
          </cell>
          <cell r="C548" t="str">
            <v>ADVMGRPRGM</v>
          </cell>
          <cell r="D548">
            <v>12</v>
          </cell>
          <cell r="E548" t="str">
            <v>G</v>
          </cell>
        </row>
        <row r="549">
          <cell r="B549" t="str">
            <v>F525414</v>
          </cell>
          <cell r="C549" t="str">
            <v>F525414</v>
          </cell>
          <cell r="D549">
            <v>13</v>
          </cell>
          <cell r="E549" t="str">
            <v>F</v>
          </cell>
        </row>
        <row r="550">
          <cell r="B550" t="str">
            <v>F525522</v>
          </cell>
          <cell r="C550" t="str">
            <v>F525522</v>
          </cell>
          <cell r="D550">
            <v>13</v>
          </cell>
          <cell r="E550" t="str">
            <v>F</v>
          </cell>
        </row>
        <row r="551">
          <cell r="B551" t="str">
            <v>1000MGMTDEVPRG</v>
          </cell>
          <cell r="C551" t="str">
            <v>MGMTDEVPRG</v>
          </cell>
          <cell r="D551">
            <v>12</v>
          </cell>
          <cell r="E551" t="str">
            <v>G</v>
          </cell>
        </row>
        <row r="552">
          <cell r="B552" t="str">
            <v>F525412</v>
          </cell>
          <cell r="C552" t="str">
            <v>F525412</v>
          </cell>
          <cell r="D552">
            <v>13</v>
          </cell>
          <cell r="E552" t="str">
            <v>F</v>
          </cell>
        </row>
        <row r="553">
          <cell r="B553" t="str">
            <v>F525520</v>
          </cell>
          <cell r="C553" t="str">
            <v>F525520</v>
          </cell>
          <cell r="D553">
            <v>13</v>
          </cell>
          <cell r="E553" t="str">
            <v>F</v>
          </cell>
        </row>
        <row r="554">
          <cell r="B554" t="str">
            <v>1000FTRLDRPRGM</v>
          </cell>
          <cell r="C554" t="str">
            <v>FTRLDRPRGM</v>
          </cell>
          <cell r="D554">
            <v>12</v>
          </cell>
          <cell r="E554" t="str">
            <v>G</v>
          </cell>
        </row>
        <row r="555">
          <cell r="B555" t="str">
            <v>F100372</v>
          </cell>
          <cell r="C555" t="str">
            <v>F100372</v>
          </cell>
          <cell r="D555">
            <v>13</v>
          </cell>
          <cell r="E555" t="str">
            <v>F</v>
          </cell>
        </row>
        <row r="556">
          <cell r="B556" t="str">
            <v>F513311</v>
          </cell>
          <cell r="C556" t="str">
            <v>F513311</v>
          </cell>
          <cell r="D556">
            <v>13</v>
          </cell>
          <cell r="E556" t="str">
            <v>F</v>
          </cell>
        </row>
        <row r="557">
          <cell r="B557" t="str">
            <v>1000NEEORNTATN</v>
          </cell>
          <cell r="C557" t="str">
            <v>NEEORNTATN</v>
          </cell>
          <cell r="D557">
            <v>12</v>
          </cell>
          <cell r="E557" t="str">
            <v>G</v>
          </cell>
        </row>
        <row r="558">
          <cell r="B558" t="str">
            <v>F513312</v>
          </cell>
          <cell r="C558" t="str">
            <v>F513312</v>
          </cell>
          <cell r="D558">
            <v>13</v>
          </cell>
          <cell r="E558" t="str">
            <v>F</v>
          </cell>
        </row>
        <row r="559">
          <cell r="B559" t="str">
            <v>F513313</v>
          </cell>
          <cell r="C559" t="str">
            <v>F513313</v>
          </cell>
          <cell r="D559">
            <v>13</v>
          </cell>
          <cell r="E559" t="str">
            <v>F</v>
          </cell>
        </row>
        <row r="560">
          <cell r="B560" t="str">
            <v>1000LDGTHEWAY</v>
          </cell>
          <cell r="C560" t="str">
            <v>LDGTHEWAY</v>
          </cell>
          <cell r="D560">
            <v>12</v>
          </cell>
          <cell r="E560" t="str">
            <v>G</v>
          </cell>
        </row>
        <row r="561">
          <cell r="B561" t="str">
            <v>F513314</v>
          </cell>
          <cell r="C561" t="str">
            <v>F513314</v>
          </cell>
          <cell r="D561">
            <v>13</v>
          </cell>
          <cell r="E561" t="str">
            <v>F</v>
          </cell>
        </row>
        <row r="562">
          <cell r="B562" t="str">
            <v>F513315</v>
          </cell>
          <cell r="C562" t="str">
            <v>F513315</v>
          </cell>
          <cell r="D562">
            <v>13</v>
          </cell>
          <cell r="E562" t="str">
            <v>F</v>
          </cell>
        </row>
        <row r="563">
          <cell r="B563" t="str">
            <v>1000LDRSHPACDY</v>
          </cell>
          <cell r="C563" t="str">
            <v>LDRSHPACDY</v>
          </cell>
          <cell r="D563">
            <v>12</v>
          </cell>
          <cell r="E563" t="str">
            <v>G</v>
          </cell>
        </row>
        <row r="564">
          <cell r="B564" t="str">
            <v>F513316</v>
          </cell>
          <cell r="C564" t="str">
            <v>F513316</v>
          </cell>
          <cell r="D564">
            <v>13</v>
          </cell>
          <cell r="E564" t="str">
            <v>F</v>
          </cell>
        </row>
        <row r="565">
          <cell r="B565" t="str">
            <v>F513317</v>
          </cell>
          <cell r="C565" t="str">
            <v>F513317</v>
          </cell>
          <cell r="D565">
            <v>13</v>
          </cell>
          <cell r="E565" t="str">
            <v>F</v>
          </cell>
        </row>
        <row r="566">
          <cell r="B566" t="str">
            <v>1000LDRSHPGRNT</v>
          </cell>
          <cell r="C566" t="str">
            <v>LDRSHPGRNT</v>
          </cell>
          <cell r="D566">
            <v>12</v>
          </cell>
          <cell r="E566" t="str">
            <v>G</v>
          </cell>
        </row>
        <row r="567">
          <cell r="B567" t="str">
            <v>F513318</v>
          </cell>
          <cell r="C567" t="str">
            <v>F513318</v>
          </cell>
          <cell r="D567">
            <v>13</v>
          </cell>
          <cell r="E567" t="str">
            <v>F</v>
          </cell>
        </row>
        <row r="568">
          <cell r="B568" t="str">
            <v>F525524</v>
          </cell>
          <cell r="C568" t="str">
            <v>F525524</v>
          </cell>
          <cell r="D568">
            <v>13</v>
          </cell>
          <cell r="E568" t="str">
            <v>F</v>
          </cell>
        </row>
        <row r="569">
          <cell r="B569" t="str">
            <v>1000TLTMGTTRNG</v>
          </cell>
          <cell r="C569" t="str">
            <v>TLTMGTTRNG</v>
          </cell>
          <cell r="D569">
            <v>8</v>
          </cell>
          <cell r="E569" t="str">
            <v>G</v>
          </cell>
        </row>
        <row r="570">
          <cell r="B570" t="str">
            <v>F513281</v>
          </cell>
          <cell r="C570" t="str">
            <v>F513281</v>
          </cell>
          <cell r="D570">
            <v>9</v>
          </cell>
          <cell r="E570" t="str">
            <v>F</v>
          </cell>
        </row>
        <row r="571">
          <cell r="B571" t="str">
            <v>1000LEGAL</v>
          </cell>
          <cell r="C571" t="str">
            <v>LEGAL</v>
          </cell>
          <cell r="D571">
            <v>4</v>
          </cell>
          <cell r="E571" t="str">
            <v>G</v>
          </cell>
        </row>
        <row r="572">
          <cell r="B572" t="str">
            <v>1000LAW</v>
          </cell>
          <cell r="C572" t="str">
            <v>LAW</v>
          </cell>
          <cell r="D572">
            <v>6</v>
          </cell>
          <cell r="E572" t="str">
            <v>G</v>
          </cell>
        </row>
        <row r="573">
          <cell r="B573" t="str">
            <v>F100222</v>
          </cell>
          <cell r="C573" t="str">
            <v>F100222</v>
          </cell>
          <cell r="D573">
            <v>7</v>
          </cell>
          <cell r="E573" t="str">
            <v>F</v>
          </cell>
        </row>
        <row r="574">
          <cell r="B574" t="str">
            <v>F100234</v>
          </cell>
          <cell r="C574" t="str">
            <v>F100234</v>
          </cell>
          <cell r="D574">
            <v>7</v>
          </cell>
          <cell r="E574" t="str">
            <v>F</v>
          </cell>
        </row>
        <row r="575">
          <cell r="B575" t="str">
            <v>F100256</v>
          </cell>
          <cell r="C575" t="str">
            <v>F100256</v>
          </cell>
          <cell r="D575">
            <v>7</v>
          </cell>
          <cell r="E575" t="str">
            <v>F</v>
          </cell>
        </row>
        <row r="576">
          <cell r="B576" t="str">
            <v>F100259</v>
          </cell>
          <cell r="C576" t="str">
            <v>F100259</v>
          </cell>
          <cell r="D576">
            <v>7</v>
          </cell>
          <cell r="E576" t="str">
            <v>F</v>
          </cell>
        </row>
        <row r="577">
          <cell r="B577" t="str">
            <v>F100264</v>
          </cell>
          <cell r="C577" t="str">
            <v>F100264</v>
          </cell>
          <cell r="D577">
            <v>7</v>
          </cell>
          <cell r="E577" t="str">
            <v>F</v>
          </cell>
        </row>
        <row r="578">
          <cell r="B578" t="str">
            <v>F513017</v>
          </cell>
          <cell r="C578" t="str">
            <v>F513017</v>
          </cell>
          <cell r="D578">
            <v>7</v>
          </cell>
          <cell r="E578" t="str">
            <v>F</v>
          </cell>
        </row>
        <row r="579">
          <cell r="B579" t="str">
            <v>F513069</v>
          </cell>
          <cell r="C579" t="str">
            <v>F513069</v>
          </cell>
          <cell r="D579">
            <v>7</v>
          </cell>
          <cell r="E579" t="str">
            <v>F</v>
          </cell>
        </row>
        <row r="580">
          <cell r="B580" t="str">
            <v>F513070</v>
          </cell>
          <cell r="C580" t="str">
            <v>F513070</v>
          </cell>
          <cell r="D580">
            <v>7</v>
          </cell>
          <cell r="E580" t="str">
            <v>F</v>
          </cell>
        </row>
        <row r="581">
          <cell r="B581" t="str">
            <v>F525180</v>
          </cell>
          <cell r="C581" t="str">
            <v>F525180</v>
          </cell>
          <cell r="D581">
            <v>7</v>
          </cell>
          <cell r="E581" t="str">
            <v>F</v>
          </cell>
        </row>
        <row r="582">
          <cell r="B582" t="str">
            <v>F525191</v>
          </cell>
          <cell r="C582" t="str">
            <v>F525191</v>
          </cell>
          <cell r="D582">
            <v>7</v>
          </cell>
          <cell r="E582" t="str">
            <v>F</v>
          </cell>
        </row>
        <row r="583">
          <cell r="B583" t="str">
            <v>F525193</v>
          </cell>
          <cell r="C583" t="str">
            <v>F525193</v>
          </cell>
          <cell r="D583">
            <v>7</v>
          </cell>
          <cell r="E583" t="str">
            <v>F</v>
          </cell>
        </row>
        <row r="584">
          <cell r="B584" t="str">
            <v>F525194</v>
          </cell>
          <cell r="C584" t="str">
            <v>F525194</v>
          </cell>
          <cell r="D584">
            <v>7</v>
          </cell>
          <cell r="E584" t="str">
            <v>F</v>
          </cell>
        </row>
        <row r="585">
          <cell r="B585" t="str">
            <v>F526489</v>
          </cell>
          <cell r="C585" t="str">
            <v>F526489</v>
          </cell>
          <cell r="D585">
            <v>7</v>
          </cell>
          <cell r="E585" t="str">
            <v>F</v>
          </cell>
        </row>
        <row r="586">
          <cell r="B586" t="str">
            <v>1000WKRSCOMP</v>
          </cell>
          <cell r="C586" t="str">
            <v>WKRSCOMP</v>
          </cell>
          <cell r="D586">
            <v>6</v>
          </cell>
          <cell r="E586" t="str">
            <v>G</v>
          </cell>
        </row>
        <row r="587">
          <cell r="B587" t="str">
            <v>F100225</v>
          </cell>
          <cell r="C587" t="str">
            <v>F100225</v>
          </cell>
          <cell r="D587">
            <v>7</v>
          </cell>
          <cell r="E587" t="str">
            <v>F</v>
          </cell>
        </row>
        <row r="588">
          <cell r="B588" t="str">
            <v>F100247</v>
          </cell>
          <cell r="C588" t="str">
            <v>F100247</v>
          </cell>
          <cell r="D588">
            <v>7</v>
          </cell>
          <cell r="E588" t="str">
            <v>F</v>
          </cell>
        </row>
        <row r="589">
          <cell r="B589" t="str">
            <v>F100254</v>
          </cell>
          <cell r="C589" t="str">
            <v>F100254</v>
          </cell>
          <cell r="D589">
            <v>7</v>
          </cell>
          <cell r="E589" t="str">
            <v>F</v>
          </cell>
        </row>
        <row r="590">
          <cell r="B590" t="str">
            <v>F513072</v>
          </cell>
          <cell r="C590" t="str">
            <v>F513072</v>
          </cell>
          <cell r="D590">
            <v>7</v>
          </cell>
          <cell r="E590" t="str">
            <v>F</v>
          </cell>
        </row>
        <row r="591">
          <cell r="B591" t="str">
            <v>F513073</v>
          </cell>
          <cell r="C591" t="str">
            <v>F513073</v>
          </cell>
          <cell r="D591">
            <v>7</v>
          </cell>
          <cell r="E591" t="str">
            <v>F</v>
          </cell>
        </row>
        <row r="592">
          <cell r="B592" t="str">
            <v>1000CLAIMS</v>
          </cell>
          <cell r="C592" t="str">
            <v>CLAIMS</v>
          </cell>
          <cell r="D592">
            <v>6</v>
          </cell>
          <cell r="E592" t="str">
            <v>G</v>
          </cell>
        </row>
        <row r="593">
          <cell r="B593" t="str">
            <v>F100224</v>
          </cell>
          <cell r="C593" t="str">
            <v>F100224</v>
          </cell>
          <cell r="D593">
            <v>7</v>
          </cell>
          <cell r="E593" t="str">
            <v>F</v>
          </cell>
        </row>
        <row r="594">
          <cell r="B594" t="str">
            <v>F100236</v>
          </cell>
          <cell r="C594" t="str">
            <v>F100236</v>
          </cell>
          <cell r="D594">
            <v>7</v>
          </cell>
          <cell r="E594" t="str">
            <v>F</v>
          </cell>
        </row>
        <row r="595">
          <cell r="B595" t="str">
            <v>F100239</v>
          </cell>
          <cell r="C595" t="str">
            <v>F100239</v>
          </cell>
          <cell r="D595">
            <v>7</v>
          </cell>
          <cell r="E595" t="str">
            <v>F</v>
          </cell>
        </row>
        <row r="596">
          <cell r="B596" t="str">
            <v>F100240</v>
          </cell>
          <cell r="C596" t="str">
            <v>F100240</v>
          </cell>
          <cell r="D596">
            <v>7</v>
          </cell>
          <cell r="E596" t="str">
            <v>F</v>
          </cell>
        </row>
        <row r="597">
          <cell r="B597" t="str">
            <v>1000CORPGOV</v>
          </cell>
          <cell r="C597" t="str">
            <v>CORPGOV</v>
          </cell>
          <cell r="D597">
            <v>6</v>
          </cell>
          <cell r="E597" t="str">
            <v>G</v>
          </cell>
        </row>
        <row r="598">
          <cell r="B598" t="str">
            <v>F100223</v>
          </cell>
          <cell r="C598" t="str">
            <v>F100223</v>
          </cell>
          <cell r="D598">
            <v>7</v>
          </cell>
          <cell r="E598" t="str">
            <v>F</v>
          </cell>
        </row>
        <row r="599">
          <cell r="B599" t="str">
            <v>F100266</v>
          </cell>
          <cell r="C599" t="str">
            <v>F100266</v>
          </cell>
          <cell r="D599">
            <v>7</v>
          </cell>
          <cell r="E599" t="str">
            <v>F</v>
          </cell>
        </row>
        <row r="600">
          <cell r="B600" t="str">
            <v>1000PA</v>
          </cell>
          <cell r="C600" t="str">
            <v>PA</v>
          </cell>
          <cell r="D600">
            <v>4</v>
          </cell>
          <cell r="E600" t="str">
            <v>G</v>
          </cell>
        </row>
        <row r="601">
          <cell r="B601" t="str">
            <v>1000PA-DEPT</v>
          </cell>
          <cell r="C601" t="str">
            <v>PA-DEPT</v>
          </cell>
          <cell r="D601">
            <v>6</v>
          </cell>
          <cell r="E601" t="str">
            <v>G</v>
          </cell>
        </row>
        <row r="602">
          <cell r="B602" t="str">
            <v>F100285</v>
          </cell>
          <cell r="C602" t="str">
            <v>F100285</v>
          </cell>
          <cell r="D602">
            <v>7</v>
          </cell>
          <cell r="E602" t="str">
            <v>F</v>
          </cell>
        </row>
        <row r="603">
          <cell r="B603" t="str">
            <v>F502905</v>
          </cell>
          <cell r="C603" t="str">
            <v>F502905</v>
          </cell>
          <cell r="D603">
            <v>7</v>
          </cell>
          <cell r="E603" t="str">
            <v>F</v>
          </cell>
        </row>
        <row r="604">
          <cell r="B604" t="str">
            <v>F502907</v>
          </cell>
          <cell r="C604" t="str">
            <v>F502907</v>
          </cell>
          <cell r="D604">
            <v>7</v>
          </cell>
          <cell r="E604" t="str">
            <v>F</v>
          </cell>
        </row>
        <row r="605">
          <cell r="B605" t="str">
            <v>F502908</v>
          </cell>
          <cell r="C605" t="str">
            <v>F502908</v>
          </cell>
          <cell r="D605">
            <v>7</v>
          </cell>
          <cell r="E605" t="str">
            <v>F</v>
          </cell>
        </row>
        <row r="606">
          <cell r="B606" t="str">
            <v>F502909</v>
          </cell>
          <cell r="C606" t="str">
            <v>F502909</v>
          </cell>
          <cell r="D606">
            <v>7</v>
          </cell>
          <cell r="E606" t="str">
            <v>F</v>
          </cell>
        </row>
        <row r="607">
          <cell r="B607" t="str">
            <v>F502910</v>
          </cell>
          <cell r="C607" t="str">
            <v>F502910</v>
          </cell>
          <cell r="D607">
            <v>7</v>
          </cell>
          <cell r="E607" t="str">
            <v>F</v>
          </cell>
        </row>
        <row r="608">
          <cell r="B608" t="str">
            <v>F502911</v>
          </cell>
          <cell r="C608" t="str">
            <v>F502911</v>
          </cell>
          <cell r="D608">
            <v>7</v>
          </cell>
          <cell r="E608" t="str">
            <v>F</v>
          </cell>
        </row>
        <row r="609">
          <cell r="B609" t="str">
            <v>F502912</v>
          </cell>
          <cell r="C609" t="str">
            <v>F502912</v>
          </cell>
          <cell r="D609">
            <v>7</v>
          </cell>
          <cell r="E609" t="str">
            <v>F</v>
          </cell>
        </row>
        <row r="610">
          <cell r="B610" t="str">
            <v>F502913</v>
          </cell>
          <cell r="C610" t="str">
            <v>F502913</v>
          </cell>
          <cell r="D610">
            <v>7</v>
          </cell>
          <cell r="E610" t="str">
            <v>F</v>
          </cell>
        </row>
        <row r="611">
          <cell r="B611" t="str">
            <v>F502914</v>
          </cell>
          <cell r="C611" t="str">
            <v>F502914</v>
          </cell>
          <cell r="D611">
            <v>7</v>
          </cell>
          <cell r="E611" t="str">
            <v>F</v>
          </cell>
        </row>
        <row r="612">
          <cell r="B612" t="str">
            <v>1000PA-CONSULT</v>
          </cell>
          <cell r="C612" t="str">
            <v>PA-CONSULT</v>
          </cell>
          <cell r="D612">
            <v>6</v>
          </cell>
          <cell r="E612" t="str">
            <v>G</v>
          </cell>
        </row>
        <row r="613">
          <cell r="B613" t="str">
            <v>F502915</v>
          </cell>
          <cell r="C613" t="str">
            <v>F502915</v>
          </cell>
          <cell r="D613">
            <v>7</v>
          </cell>
          <cell r="E613" t="str">
            <v>F</v>
          </cell>
        </row>
        <row r="614">
          <cell r="B614" t="str">
            <v>F502916</v>
          </cell>
          <cell r="C614" t="str">
            <v>F502916</v>
          </cell>
          <cell r="D614">
            <v>7</v>
          </cell>
          <cell r="E614" t="str">
            <v>F</v>
          </cell>
        </row>
        <row r="615">
          <cell r="B615" t="str">
            <v>F502917</v>
          </cell>
          <cell r="C615" t="str">
            <v>F502917</v>
          </cell>
          <cell r="D615">
            <v>7</v>
          </cell>
          <cell r="E615" t="str">
            <v>F</v>
          </cell>
        </row>
        <row r="616">
          <cell r="B616" t="str">
            <v>F502918</v>
          </cell>
          <cell r="C616" t="str">
            <v>F502918</v>
          </cell>
          <cell r="D616">
            <v>7</v>
          </cell>
          <cell r="E616" t="str">
            <v>F</v>
          </cell>
        </row>
        <row r="617">
          <cell r="B617" t="str">
            <v>F502919</v>
          </cell>
          <cell r="C617" t="str">
            <v>F502919</v>
          </cell>
          <cell r="D617">
            <v>7</v>
          </cell>
          <cell r="E617" t="str">
            <v>F</v>
          </cell>
        </row>
        <row r="618">
          <cell r="B618" t="str">
            <v>1000PA-POLITCL</v>
          </cell>
          <cell r="C618" t="str">
            <v>PA-POLITCL</v>
          </cell>
          <cell r="D618">
            <v>6</v>
          </cell>
          <cell r="E618" t="str">
            <v>G</v>
          </cell>
        </row>
        <row r="619">
          <cell r="B619" t="str">
            <v>F100286</v>
          </cell>
          <cell r="C619" t="str">
            <v>F100286</v>
          </cell>
          <cell r="D619">
            <v>7</v>
          </cell>
          <cell r="E619" t="str">
            <v>F</v>
          </cell>
        </row>
        <row r="620">
          <cell r="B620" t="str">
            <v>F502906</v>
          </cell>
          <cell r="C620" t="str">
            <v>F502906</v>
          </cell>
          <cell r="D620">
            <v>7</v>
          </cell>
          <cell r="E620" t="str">
            <v>F</v>
          </cell>
        </row>
        <row r="621">
          <cell r="B621" t="str">
            <v>1000PA-ROSEMD</v>
          </cell>
          <cell r="C621" t="str">
            <v>PA-ROSEMD</v>
          </cell>
          <cell r="D621">
            <v>6</v>
          </cell>
          <cell r="E621" t="str">
            <v>G</v>
          </cell>
        </row>
        <row r="622">
          <cell r="B622" t="str">
            <v>F100288</v>
          </cell>
          <cell r="C622" t="str">
            <v>F100288</v>
          </cell>
          <cell r="D622">
            <v>7</v>
          </cell>
          <cell r="E622" t="str">
            <v>F</v>
          </cell>
        </row>
        <row r="623">
          <cell r="B623" t="str">
            <v>F502920</v>
          </cell>
          <cell r="C623" t="str">
            <v>F502920</v>
          </cell>
          <cell r="D623">
            <v>7</v>
          </cell>
          <cell r="E623" t="str">
            <v>F</v>
          </cell>
        </row>
        <row r="624">
          <cell r="B624" t="str">
            <v>1000PA-SACTO</v>
          </cell>
          <cell r="C624" t="str">
            <v>PA-SACTO</v>
          </cell>
          <cell r="D624">
            <v>6</v>
          </cell>
          <cell r="E624" t="str">
            <v>G</v>
          </cell>
        </row>
        <row r="625">
          <cell r="B625" t="str">
            <v>F100289</v>
          </cell>
          <cell r="C625" t="str">
            <v>F100289</v>
          </cell>
          <cell r="D625">
            <v>7</v>
          </cell>
          <cell r="E625" t="str">
            <v>F</v>
          </cell>
        </row>
        <row r="626">
          <cell r="B626" t="str">
            <v>F100290</v>
          </cell>
          <cell r="C626" t="str">
            <v>F100290</v>
          </cell>
          <cell r="D626">
            <v>7</v>
          </cell>
          <cell r="E626" t="str">
            <v>F</v>
          </cell>
        </row>
        <row r="627">
          <cell r="B627" t="str">
            <v>F502921</v>
          </cell>
          <cell r="C627" t="str">
            <v>F502921</v>
          </cell>
          <cell r="D627">
            <v>7</v>
          </cell>
          <cell r="E627" t="str">
            <v>F</v>
          </cell>
        </row>
        <row r="628">
          <cell r="B628" t="str">
            <v>F502922</v>
          </cell>
          <cell r="C628" t="str">
            <v>F502922</v>
          </cell>
          <cell r="D628">
            <v>7</v>
          </cell>
          <cell r="E628" t="str">
            <v>F</v>
          </cell>
        </row>
        <row r="629">
          <cell r="B629" t="str">
            <v>F502923</v>
          </cell>
          <cell r="C629" t="str">
            <v>F502923</v>
          </cell>
          <cell r="D629">
            <v>7</v>
          </cell>
          <cell r="E629" t="str">
            <v>F</v>
          </cell>
        </row>
        <row r="630">
          <cell r="B630" t="str">
            <v>F502924</v>
          </cell>
          <cell r="C630" t="str">
            <v>F502924</v>
          </cell>
          <cell r="D630">
            <v>7</v>
          </cell>
          <cell r="E630" t="str">
            <v>F</v>
          </cell>
        </row>
        <row r="631">
          <cell r="B631" t="str">
            <v>F502925</v>
          </cell>
          <cell r="C631" t="str">
            <v>F502925</v>
          </cell>
          <cell r="D631">
            <v>7</v>
          </cell>
          <cell r="E631" t="str">
            <v>F</v>
          </cell>
        </row>
        <row r="632">
          <cell r="B632" t="str">
            <v>F525650</v>
          </cell>
          <cell r="C632" t="str">
            <v>F525650</v>
          </cell>
          <cell r="D632">
            <v>7</v>
          </cell>
          <cell r="E632" t="str">
            <v>F</v>
          </cell>
        </row>
        <row r="633">
          <cell r="B633" t="str">
            <v>F525651</v>
          </cell>
          <cell r="C633" t="str">
            <v>F525651</v>
          </cell>
          <cell r="D633">
            <v>7</v>
          </cell>
          <cell r="E633" t="str">
            <v>F</v>
          </cell>
        </row>
        <row r="634">
          <cell r="B634" t="str">
            <v>F525652</v>
          </cell>
          <cell r="C634" t="str">
            <v>F525652</v>
          </cell>
          <cell r="D634">
            <v>7</v>
          </cell>
          <cell r="E634" t="str">
            <v>F</v>
          </cell>
        </row>
        <row r="635">
          <cell r="B635" t="str">
            <v>F525653</v>
          </cell>
          <cell r="C635" t="str">
            <v>F525653</v>
          </cell>
          <cell r="D635">
            <v>7</v>
          </cell>
          <cell r="E635" t="str">
            <v>F</v>
          </cell>
        </row>
        <row r="636">
          <cell r="B636" t="str">
            <v>F525654</v>
          </cell>
          <cell r="C636" t="str">
            <v>F525654</v>
          </cell>
          <cell r="D636">
            <v>7</v>
          </cell>
          <cell r="E636" t="str">
            <v>F</v>
          </cell>
        </row>
        <row r="637">
          <cell r="B637" t="str">
            <v>F525655</v>
          </cell>
          <cell r="C637" t="str">
            <v>F525655</v>
          </cell>
          <cell r="D637">
            <v>7</v>
          </cell>
          <cell r="E637" t="str">
            <v>F</v>
          </cell>
        </row>
        <row r="638">
          <cell r="B638" t="str">
            <v>F525656</v>
          </cell>
          <cell r="C638" t="str">
            <v>F525656</v>
          </cell>
          <cell r="D638">
            <v>7</v>
          </cell>
          <cell r="E638" t="str">
            <v>F</v>
          </cell>
        </row>
        <row r="639">
          <cell r="B639" t="str">
            <v>F525657</v>
          </cell>
          <cell r="C639" t="str">
            <v>F525657</v>
          </cell>
          <cell r="D639">
            <v>7</v>
          </cell>
          <cell r="E639" t="str">
            <v>F</v>
          </cell>
        </row>
        <row r="640">
          <cell r="B640" t="str">
            <v>F525658</v>
          </cell>
          <cell r="C640" t="str">
            <v>F525658</v>
          </cell>
          <cell r="D640">
            <v>7</v>
          </cell>
          <cell r="E640" t="str">
            <v>F</v>
          </cell>
        </row>
        <row r="641">
          <cell r="B641" t="str">
            <v>F525659</v>
          </cell>
          <cell r="C641" t="str">
            <v>F525659</v>
          </cell>
          <cell r="D641">
            <v>7</v>
          </cell>
          <cell r="E641" t="str">
            <v>F</v>
          </cell>
        </row>
        <row r="642">
          <cell r="B642" t="str">
            <v>F525660</v>
          </cell>
          <cell r="C642" t="str">
            <v>F525660</v>
          </cell>
          <cell r="D642">
            <v>7</v>
          </cell>
          <cell r="E642" t="str">
            <v>F</v>
          </cell>
        </row>
        <row r="643">
          <cell r="B643" t="str">
            <v>F525661</v>
          </cell>
          <cell r="C643" t="str">
            <v>F525661</v>
          </cell>
          <cell r="D643">
            <v>7</v>
          </cell>
          <cell r="E643" t="str">
            <v>F</v>
          </cell>
        </row>
        <row r="644">
          <cell r="B644" t="str">
            <v>F525662</v>
          </cell>
          <cell r="C644" t="str">
            <v>F525662</v>
          </cell>
          <cell r="D644">
            <v>7</v>
          </cell>
          <cell r="E644" t="str">
            <v>F</v>
          </cell>
        </row>
        <row r="645">
          <cell r="B645" t="str">
            <v>F526584</v>
          </cell>
          <cell r="C645" t="str">
            <v>F526584</v>
          </cell>
          <cell r="D645">
            <v>7</v>
          </cell>
          <cell r="E645" t="str">
            <v>F</v>
          </cell>
        </row>
        <row r="646">
          <cell r="B646" t="str">
            <v>F526585</v>
          </cell>
          <cell r="C646" t="str">
            <v>F526585</v>
          </cell>
          <cell r="D646">
            <v>7</v>
          </cell>
          <cell r="E646" t="str">
            <v>F</v>
          </cell>
        </row>
        <row r="647">
          <cell r="B647" t="str">
            <v>F526586</v>
          </cell>
          <cell r="C647" t="str">
            <v>F526586</v>
          </cell>
          <cell r="D647">
            <v>7</v>
          </cell>
          <cell r="E647" t="str">
            <v>F</v>
          </cell>
        </row>
        <row r="648">
          <cell r="B648" t="str">
            <v>F526587</v>
          </cell>
          <cell r="C648" t="str">
            <v>F526587</v>
          </cell>
          <cell r="D648">
            <v>7</v>
          </cell>
          <cell r="E648" t="str">
            <v>F</v>
          </cell>
        </row>
        <row r="649">
          <cell r="B649" t="str">
            <v>F526588</v>
          </cell>
          <cell r="C649" t="str">
            <v>F526588</v>
          </cell>
          <cell r="D649">
            <v>7</v>
          </cell>
          <cell r="E649" t="str">
            <v>F</v>
          </cell>
        </row>
        <row r="650">
          <cell r="B650" t="str">
            <v>F526589</v>
          </cell>
          <cell r="C650" t="str">
            <v>F526589</v>
          </cell>
          <cell r="D650">
            <v>7</v>
          </cell>
          <cell r="E650" t="str">
            <v>F</v>
          </cell>
        </row>
        <row r="651">
          <cell r="B651" t="str">
            <v>F526590</v>
          </cell>
          <cell r="C651" t="str">
            <v>F526590</v>
          </cell>
          <cell r="D651">
            <v>7</v>
          </cell>
          <cell r="E651" t="str">
            <v>F</v>
          </cell>
        </row>
        <row r="652">
          <cell r="B652" t="str">
            <v>F526591</v>
          </cell>
          <cell r="C652" t="str">
            <v>F526591</v>
          </cell>
          <cell r="D652">
            <v>7</v>
          </cell>
          <cell r="E652" t="str">
            <v>F</v>
          </cell>
        </row>
        <row r="653">
          <cell r="B653" t="str">
            <v>F526592</v>
          </cell>
          <cell r="C653" t="str">
            <v>F526592</v>
          </cell>
          <cell r="D653">
            <v>7</v>
          </cell>
          <cell r="E653" t="str">
            <v>F</v>
          </cell>
        </row>
        <row r="654">
          <cell r="B654" t="str">
            <v>F526593</v>
          </cell>
          <cell r="C654" t="str">
            <v>F526593</v>
          </cell>
          <cell r="D654">
            <v>7</v>
          </cell>
          <cell r="E654" t="str">
            <v>F</v>
          </cell>
        </row>
        <row r="655">
          <cell r="B655" t="str">
            <v>1000PA-WASHDC</v>
          </cell>
          <cell r="C655" t="str">
            <v>PA-WASHDC</v>
          </cell>
          <cell r="D655">
            <v>6</v>
          </cell>
          <cell r="E655" t="str">
            <v>G</v>
          </cell>
        </row>
        <row r="656">
          <cell r="B656" t="str">
            <v>F100291</v>
          </cell>
          <cell r="C656" t="str">
            <v>F100291</v>
          </cell>
          <cell r="D656">
            <v>7</v>
          </cell>
          <cell r="E656" t="str">
            <v>F</v>
          </cell>
        </row>
        <row r="657">
          <cell r="B657" t="str">
            <v>F100292</v>
          </cell>
          <cell r="C657" t="str">
            <v>F100292</v>
          </cell>
          <cell r="D657">
            <v>7</v>
          </cell>
          <cell r="E657" t="str">
            <v>F</v>
          </cell>
        </row>
        <row r="658">
          <cell r="B658" t="str">
            <v>F502926</v>
          </cell>
          <cell r="C658" t="str">
            <v>F502926</v>
          </cell>
          <cell r="D658">
            <v>7</v>
          </cell>
          <cell r="E658" t="str">
            <v>F</v>
          </cell>
        </row>
        <row r="659">
          <cell r="B659" t="str">
            <v>F502927</v>
          </cell>
          <cell r="C659" t="str">
            <v>F502927</v>
          </cell>
          <cell r="D659">
            <v>7</v>
          </cell>
          <cell r="E659" t="str">
            <v>F</v>
          </cell>
        </row>
        <row r="660">
          <cell r="B660" t="str">
            <v>F502928</v>
          </cell>
          <cell r="C660" t="str">
            <v>F502928</v>
          </cell>
          <cell r="D660">
            <v>7</v>
          </cell>
          <cell r="E660" t="str">
            <v>F</v>
          </cell>
        </row>
        <row r="661">
          <cell r="B661" t="str">
            <v>F502929</v>
          </cell>
          <cell r="C661" t="str">
            <v>F502929</v>
          </cell>
          <cell r="D661">
            <v>7</v>
          </cell>
          <cell r="E661" t="str">
            <v>F</v>
          </cell>
        </row>
        <row r="662">
          <cell r="B662" t="str">
            <v>1000RSKCONTROL</v>
          </cell>
          <cell r="C662" t="str">
            <v>RSKCONTROL</v>
          </cell>
          <cell r="D662">
            <v>4</v>
          </cell>
          <cell r="E662" t="str">
            <v>G</v>
          </cell>
        </row>
        <row r="663">
          <cell r="B663" t="str">
            <v>F100085</v>
          </cell>
          <cell r="C663" t="str">
            <v>F100085</v>
          </cell>
          <cell r="D663">
            <v>5</v>
          </cell>
          <cell r="E663" t="str">
            <v>F</v>
          </cell>
        </row>
        <row r="664">
          <cell r="B664" t="str">
            <v>F100086</v>
          </cell>
          <cell r="C664" t="str">
            <v>F100086</v>
          </cell>
          <cell r="D664">
            <v>5</v>
          </cell>
          <cell r="E664" t="str">
            <v>F</v>
          </cell>
        </row>
        <row r="665">
          <cell r="B665" t="str">
            <v>F100087</v>
          </cell>
          <cell r="C665" t="str">
            <v>F100087</v>
          </cell>
          <cell r="D665">
            <v>5</v>
          </cell>
          <cell r="E665" t="str">
            <v>F</v>
          </cell>
        </row>
        <row r="666">
          <cell r="B666" t="str">
            <v>1000REGPOLAFF</v>
          </cell>
          <cell r="C666" t="str">
            <v>REGPOLAFF</v>
          </cell>
          <cell r="D666">
            <v>4</v>
          </cell>
          <cell r="E666" t="str">
            <v>G</v>
          </cell>
        </row>
        <row r="667">
          <cell r="B667" t="str">
            <v>F100300</v>
          </cell>
          <cell r="C667" t="str">
            <v>F100300</v>
          </cell>
          <cell r="D667">
            <v>5</v>
          </cell>
          <cell r="E667" t="str">
            <v>F</v>
          </cell>
        </row>
        <row r="668">
          <cell r="B668" t="str">
            <v>F525041</v>
          </cell>
          <cell r="C668" t="str">
            <v>F525041</v>
          </cell>
          <cell r="D668">
            <v>5</v>
          </cell>
          <cell r="E668" t="str">
            <v>F</v>
          </cell>
        </row>
        <row r="669">
          <cell r="B669" t="str">
            <v>F525042</v>
          </cell>
          <cell r="C669" t="str">
            <v>F525042</v>
          </cell>
          <cell r="D669">
            <v>5</v>
          </cell>
          <cell r="E669" t="str">
            <v>F</v>
          </cell>
        </row>
        <row r="670">
          <cell r="B670" t="str">
            <v>F525043</v>
          </cell>
          <cell r="C670" t="str">
            <v>F525043</v>
          </cell>
          <cell r="D670">
            <v>5</v>
          </cell>
          <cell r="E670" t="str">
            <v>F</v>
          </cell>
        </row>
        <row r="671">
          <cell r="B671" t="str">
            <v>1000REGOPS</v>
          </cell>
          <cell r="C671" t="str">
            <v>REGOPS</v>
          </cell>
          <cell r="D671">
            <v>6</v>
          </cell>
          <cell r="E671" t="str">
            <v>G</v>
          </cell>
        </row>
        <row r="672">
          <cell r="B672" t="str">
            <v>F100301</v>
          </cell>
          <cell r="C672" t="str">
            <v>F100301</v>
          </cell>
          <cell r="D672">
            <v>7</v>
          </cell>
          <cell r="E672" t="str">
            <v>F</v>
          </cell>
        </row>
        <row r="673">
          <cell r="B673" t="str">
            <v>F100307</v>
          </cell>
          <cell r="C673" t="str">
            <v>F100307</v>
          </cell>
          <cell r="D673">
            <v>7</v>
          </cell>
          <cell r="E673" t="str">
            <v>F</v>
          </cell>
        </row>
        <row r="674">
          <cell r="B674" t="str">
            <v>F100308</v>
          </cell>
          <cell r="C674" t="str">
            <v>F100308</v>
          </cell>
          <cell r="D674">
            <v>7</v>
          </cell>
          <cell r="E674" t="str">
            <v>F</v>
          </cell>
        </row>
        <row r="675">
          <cell r="B675" t="str">
            <v>F100309</v>
          </cell>
          <cell r="C675" t="str">
            <v>F100309</v>
          </cell>
          <cell r="D675">
            <v>7</v>
          </cell>
          <cell r="E675" t="str">
            <v>F</v>
          </cell>
        </row>
        <row r="676">
          <cell r="B676" t="str">
            <v>F100310</v>
          </cell>
          <cell r="C676" t="str">
            <v>F100310</v>
          </cell>
          <cell r="D676">
            <v>7</v>
          </cell>
          <cell r="E676" t="str">
            <v>F</v>
          </cell>
        </row>
        <row r="677">
          <cell r="B677" t="str">
            <v>F516553</v>
          </cell>
          <cell r="C677" t="str">
            <v>F516553</v>
          </cell>
          <cell r="D677">
            <v>7</v>
          </cell>
          <cell r="E677" t="str">
            <v>F</v>
          </cell>
        </row>
        <row r="678">
          <cell r="B678" t="str">
            <v>F525770</v>
          </cell>
          <cell r="C678" t="str">
            <v>F525770</v>
          </cell>
          <cell r="D678">
            <v>7</v>
          </cell>
          <cell r="E678" t="str">
            <v>F</v>
          </cell>
        </row>
        <row r="679">
          <cell r="B679" t="str">
            <v>1000COMPLIANC</v>
          </cell>
          <cell r="C679" t="str">
            <v>COMPLIANC</v>
          </cell>
          <cell r="D679">
            <v>8</v>
          </cell>
          <cell r="E679" t="str">
            <v>G</v>
          </cell>
        </row>
        <row r="680">
          <cell r="B680" t="str">
            <v>F100311</v>
          </cell>
          <cell r="C680" t="str">
            <v>F100311</v>
          </cell>
          <cell r="D680">
            <v>9</v>
          </cell>
          <cell r="E680" t="str">
            <v>F</v>
          </cell>
        </row>
        <row r="681">
          <cell r="B681" t="str">
            <v>F100312</v>
          </cell>
          <cell r="C681" t="str">
            <v>F100312</v>
          </cell>
          <cell r="D681">
            <v>9</v>
          </cell>
          <cell r="E681" t="str">
            <v>F</v>
          </cell>
        </row>
        <row r="682">
          <cell r="B682" t="str">
            <v>F100313</v>
          </cell>
          <cell r="C682" t="str">
            <v>F100313</v>
          </cell>
          <cell r="D682">
            <v>9</v>
          </cell>
          <cell r="E682" t="str">
            <v>F</v>
          </cell>
        </row>
        <row r="683">
          <cell r="B683" t="str">
            <v>F100314</v>
          </cell>
          <cell r="C683" t="str">
            <v>F100314</v>
          </cell>
          <cell r="D683">
            <v>9</v>
          </cell>
          <cell r="E683" t="str">
            <v>F</v>
          </cell>
        </row>
        <row r="684">
          <cell r="B684" t="str">
            <v>F513255</v>
          </cell>
          <cell r="C684" t="str">
            <v>F513255</v>
          </cell>
          <cell r="D684">
            <v>9</v>
          </cell>
          <cell r="E684" t="str">
            <v>F</v>
          </cell>
        </row>
        <row r="685">
          <cell r="B685" t="str">
            <v>F513256</v>
          </cell>
          <cell r="C685" t="str">
            <v>F513256</v>
          </cell>
          <cell r="D685">
            <v>9</v>
          </cell>
          <cell r="E685" t="str">
            <v>F</v>
          </cell>
        </row>
        <row r="686">
          <cell r="B686" t="str">
            <v>F513257</v>
          </cell>
          <cell r="C686" t="str">
            <v>F513257</v>
          </cell>
          <cell r="D686">
            <v>9</v>
          </cell>
          <cell r="E686" t="str">
            <v>F</v>
          </cell>
        </row>
        <row r="687">
          <cell r="B687" t="str">
            <v>F513258</v>
          </cell>
          <cell r="C687" t="str">
            <v>F513258</v>
          </cell>
          <cell r="D687">
            <v>9</v>
          </cell>
          <cell r="E687" t="str">
            <v>F</v>
          </cell>
        </row>
        <row r="688">
          <cell r="B688" t="str">
            <v>F525036</v>
          </cell>
          <cell r="C688" t="str">
            <v>F525036</v>
          </cell>
          <cell r="D688">
            <v>9</v>
          </cell>
          <cell r="E688" t="str">
            <v>F</v>
          </cell>
        </row>
        <row r="689">
          <cell r="B689" t="str">
            <v>F525037</v>
          </cell>
          <cell r="C689" t="str">
            <v>F525037</v>
          </cell>
          <cell r="D689">
            <v>9</v>
          </cell>
          <cell r="E689" t="str">
            <v>F</v>
          </cell>
        </row>
        <row r="690">
          <cell r="B690" t="str">
            <v>F525038</v>
          </cell>
          <cell r="C690" t="str">
            <v>F525038</v>
          </cell>
          <cell r="D690">
            <v>9</v>
          </cell>
          <cell r="E690" t="str">
            <v>F</v>
          </cell>
        </row>
        <row r="691">
          <cell r="B691" t="str">
            <v>F525039</v>
          </cell>
          <cell r="C691" t="str">
            <v>F525039</v>
          </cell>
          <cell r="D691">
            <v>9</v>
          </cell>
          <cell r="E691" t="str">
            <v>F</v>
          </cell>
        </row>
        <row r="692">
          <cell r="B692" t="str">
            <v>F525040</v>
          </cell>
          <cell r="C692" t="str">
            <v>F525040</v>
          </cell>
          <cell r="D692">
            <v>9</v>
          </cell>
          <cell r="E692" t="str">
            <v>F</v>
          </cell>
        </row>
        <row r="693">
          <cell r="B693" t="str">
            <v>1000NERC</v>
          </cell>
          <cell r="C693" t="str">
            <v>NERC</v>
          </cell>
          <cell r="D693">
            <v>10</v>
          </cell>
          <cell r="E693" t="str">
            <v>G</v>
          </cell>
        </row>
        <row r="694">
          <cell r="B694" t="str">
            <v>F513243</v>
          </cell>
          <cell r="C694" t="str">
            <v>F513243</v>
          </cell>
          <cell r="D694">
            <v>11</v>
          </cell>
          <cell r="E694" t="str">
            <v>F</v>
          </cell>
        </row>
        <row r="695">
          <cell r="B695" t="str">
            <v>1000GENRATECSE</v>
          </cell>
          <cell r="C695" t="str">
            <v>GENRATECSE</v>
          </cell>
          <cell r="D695">
            <v>6</v>
          </cell>
          <cell r="E695" t="str">
            <v>G</v>
          </cell>
        </row>
        <row r="696">
          <cell r="B696" t="str">
            <v>F100302</v>
          </cell>
          <cell r="C696" t="str">
            <v>F100302</v>
          </cell>
          <cell r="D696">
            <v>7</v>
          </cell>
          <cell r="E696" t="str">
            <v>F</v>
          </cell>
        </row>
        <row r="697">
          <cell r="B697" t="str">
            <v>F100315</v>
          </cell>
          <cell r="C697" t="str">
            <v>F100315</v>
          </cell>
          <cell r="D697">
            <v>7</v>
          </cell>
          <cell r="E697" t="str">
            <v>F</v>
          </cell>
        </row>
        <row r="698">
          <cell r="B698" t="str">
            <v>1000CORPENVPOL</v>
          </cell>
          <cell r="C698" t="str">
            <v>CORPENVPOL</v>
          </cell>
          <cell r="D698">
            <v>6</v>
          </cell>
          <cell r="E698" t="str">
            <v>G</v>
          </cell>
        </row>
        <row r="699">
          <cell r="B699" t="str">
            <v>F100303</v>
          </cell>
          <cell r="C699" t="str">
            <v>F100303</v>
          </cell>
          <cell r="D699">
            <v>7</v>
          </cell>
          <cell r="E699" t="str">
            <v>F</v>
          </cell>
        </row>
        <row r="700">
          <cell r="B700" t="str">
            <v>F513250</v>
          </cell>
          <cell r="C700" t="str">
            <v>F513250</v>
          </cell>
          <cell r="D700">
            <v>7</v>
          </cell>
          <cell r="E700" t="str">
            <v>F</v>
          </cell>
        </row>
        <row r="701">
          <cell r="B701" t="str">
            <v>F513251</v>
          </cell>
          <cell r="C701" t="str">
            <v>F513251</v>
          </cell>
          <cell r="D701">
            <v>7</v>
          </cell>
          <cell r="E701" t="str">
            <v>F</v>
          </cell>
        </row>
        <row r="702">
          <cell r="B702" t="str">
            <v>1000REGAFF</v>
          </cell>
          <cell r="C702" t="str">
            <v>REGAFF</v>
          </cell>
          <cell r="D702">
            <v>6</v>
          </cell>
          <cell r="E702" t="str">
            <v>G</v>
          </cell>
        </row>
        <row r="703">
          <cell r="B703" t="str">
            <v>F100304</v>
          </cell>
          <cell r="C703" t="str">
            <v>F100304</v>
          </cell>
          <cell r="D703">
            <v>7</v>
          </cell>
          <cell r="E703" t="str">
            <v>F</v>
          </cell>
        </row>
        <row r="704">
          <cell r="B704" t="str">
            <v>F100316</v>
          </cell>
          <cell r="C704" t="str">
            <v>F100316</v>
          </cell>
          <cell r="D704">
            <v>7</v>
          </cell>
          <cell r="E704" t="str">
            <v>F</v>
          </cell>
        </row>
        <row r="705">
          <cell r="B705" t="str">
            <v>F100317</v>
          </cell>
          <cell r="C705" t="str">
            <v>F100317</v>
          </cell>
          <cell r="D705">
            <v>7</v>
          </cell>
          <cell r="E705" t="str">
            <v>F</v>
          </cell>
        </row>
        <row r="706">
          <cell r="B706" t="str">
            <v>F100318</v>
          </cell>
          <cell r="C706" t="str">
            <v>F100318</v>
          </cell>
          <cell r="D706">
            <v>7</v>
          </cell>
          <cell r="E706" t="str">
            <v>F</v>
          </cell>
        </row>
        <row r="707">
          <cell r="B707" t="str">
            <v>F100319</v>
          </cell>
          <cell r="C707" t="str">
            <v>F100319</v>
          </cell>
          <cell r="D707">
            <v>7</v>
          </cell>
          <cell r="E707" t="str">
            <v>F</v>
          </cell>
        </row>
        <row r="708">
          <cell r="B708" t="str">
            <v>F100320</v>
          </cell>
          <cell r="C708" t="str">
            <v>F100320</v>
          </cell>
          <cell r="D708">
            <v>7</v>
          </cell>
          <cell r="E708" t="str">
            <v>F</v>
          </cell>
        </row>
        <row r="709">
          <cell r="B709" t="str">
            <v>F513244</v>
          </cell>
          <cell r="C709" t="str">
            <v>F513244</v>
          </cell>
          <cell r="D709">
            <v>7</v>
          </cell>
          <cell r="E709" t="str">
            <v>F</v>
          </cell>
        </row>
        <row r="710">
          <cell r="B710" t="str">
            <v>1000FEDREGLA</v>
          </cell>
          <cell r="C710" t="str">
            <v>FEDREGLA</v>
          </cell>
          <cell r="D710">
            <v>6</v>
          </cell>
          <cell r="E710" t="str">
            <v>G</v>
          </cell>
        </row>
        <row r="711">
          <cell r="B711" t="str">
            <v>F100305</v>
          </cell>
          <cell r="C711" t="str">
            <v>F100305</v>
          </cell>
          <cell r="D711">
            <v>7</v>
          </cell>
          <cell r="E711" t="str">
            <v>F</v>
          </cell>
        </row>
        <row r="712">
          <cell r="B712" t="str">
            <v>F100321</v>
          </cell>
          <cell r="C712" t="str">
            <v>F100321</v>
          </cell>
          <cell r="D712">
            <v>7</v>
          </cell>
          <cell r="E712" t="str">
            <v>F</v>
          </cell>
        </row>
        <row r="713">
          <cell r="B713" t="str">
            <v>F100322</v>
          </cell>
          <cell r="C713" t="str">
            <v>F100322</v>
          </cell>
          <cell r="D713">
            <v>7</v>
          </cell>
          <cell r="E713" t="str">
            <v>F</v>
          </cell>
        </row>
        <row r="714">
          <cell r="B714" t="str">
            <v>1000VPMGMTSTFF</v>
          </cell>
          <cell r="C714" t="str">
            <v>VPMGMTSTFF</v>
          </cell>
          <cell r="D714">
            <v>6</v>
          </cell>
          <cell r="E714" t="str">
            <v>G</v>
          </cell>
        </row>
        <row r="715">
          <cell r="B715" t="str">
            <v>F100306</v>
          </cell>
          <cell r="C715" t="str">
            <v>F100306</v>
          </cell>
          <cell r="D715">
            <v>7</v>
          </cell>
          <cell r="E715" t="str">
            <v>F</v>
          </cell>
        </row>
        <row r="716">
          <cell r="B716" t="str">
            <v>F100323</v>
          </cell>
          <cell r="C716" t="str">
            <v>F100323</v>
          </cell>
          <cell r="D716">
            <v>7</v>
          </cell>
          <cell r="E716" t="str">
            <v>F</v>
          </cell>
        </row>
        <row r="717">
          <cell r="B717" t="str">
            <v>1000TREASURERS</v>
          </cell>
          <cell r="C717" t="str">
            <v>TREASURERS</v>
          </cell>
          <cell r="D717">
            <v>4</v>
          </cell>
          <cell r="E717" t="str">
            <v>G</v>
          </cell>
        </row>
        <row r="718">
          <cell r="B718" t="str">
            <v>1000ASSTREAS</v>
          </cell>
          <cell r="C718" t="str">
            <v>ASSTREAS</v>
          </cell>
          <cell r="D718">
            <v>6</v>
          </cell>
          <cell r="E718" t="str">
            <v>G</v>
          </cell>
        </row>
        <row r="719">
          <cell r="B719" t="str">
            <v>F100001</v>
          </cell>
          <cell r="C719" t="str">
            <v>F100001</v>
          </cell>
          <cell r="D719">
            <v>7</v>
          </cell>
          <cell r="E719" t="str">
            <v>F</v>
          </cell>
        </row>
        <row r="720">
          <cell r="B720" t="str">
            <v>F100005</v>
          </cell>
          <cell r="C720" t="str">
            <v>F100005</v>
          </cell>
          <cell r="D720">
            <v>7</v>
          </cell>
          <cell r="E720" t="str">
            <v>F</v>
          </cell>
        </row>
        <row r="721">
          <cell r="B721" t="str">
            <v>F100006</v>
          </cell>
          <cell r="C721" t="str">
            <v>F100006</v>
          </cell>
          <cell r="D721">
            <v>7</v>
          </cell>
          <cell r="E721" t="str">
            <v>F</v>
          </cell>
        </row>
        <row r="722">
          <cell r="B722" t="str">
            <v>F100007</v>
          </cell>
          <cell r="C722" t="str">
            <v>F100007</v>
          </cell>
          <cell r="D722">
            <v>7</v>
          </cell>
          <cell r="E722" t="str">
            <v>F</v>
          </cell>
        </row>
        <row r="723">
          <cell r="B723" t="str">
            <v>F100010</v>
          </cell>
          <cell r="C723" t="str">
            <v>F100010</v>
          </cell>
          <cell r="D723">
            <v>7</v>
          </cell>
          <cell r="E723" t="str">
            <v>F</v>
          </cell>
        </row>
        <row r="724">
          <cell r="B724" t="str">
            <v>F515373</v>
          </cell>
          <cell r="C724" t="str">
            <v>F515373</v>
          </cell>
          <cell r="D724">
            <v>7</v>
          </cell>
          <cell r="E724" t="str">
            <v>F</v>
          </cell>
        </row>
        <row r="725">
          <cell r="B725" t="str">
            <v>F525004</v>
          </cell>
          <cell r="C725" t="str">
            <v>F525004</v>
          </cell>
          <cell r="D725">
            <v>7</v>
          </cell>
          <cell r="E725" t="str">
            <v>F</v>
          </cell>
        </row>
        <row r="726">
          <cell r="B726" t="str">
            <v>1000CORPCTROPS</v>
          </cell>
          <cell r="C726" t="str">
            <v>CORPCTROPS</v>
          </cell>
          <cell r="D726">
            <v>6</v>
          </cell>
          <cell r="E726" t="str">
            <v>G</v>
          </cell>
        </row>
        <row r="727">
          <cell r="B727" t="str">
            <v>1000FINPLNALY</v>
          </cell>
          <cell r="C727" t="str">
            <v>FINPLNALY</v>
          </cell>
          <cell r="D727">
            <v>6</v>
          </cell>
          <cell r="E727" t="str">
            <v>G</v>
          </cell>
        </row>
        <row r="728">
          <cell r="B728" t="str">
            <v>F100002</v>
          </cell>
          <cell r="C728" t="str">
            <v>F100002</v>
          </cell>
          <cell r="D728">
            <v>7</v>
          </cell>
          <cell r="E728" t="str">
            <v>F</v>
          </cell>
        </row>
        <row r="729">
          <cell r="B729" t="str">
            <v>F100003</v>
          </cell>
          <cell r="C729" t="str">
            <v>F100003</v>
          </cell>
          <cell r="D729">
            <v>7</v>
          </cell>
          <cell r="E729" t="str">
            <v>F</v>
          </cell>
        </row>
        <row r="730">
          <cell r="B730" t="str">
            <v>F100004</v>
          </cell>
          <cell r="C730" t="str">
            <v>F100004</v>
          </cell>
          <cell r="D730">
            <v>7</v>
          </cell>
          <cell r="E730" t="str">
            <v>F</v>
          </cell>
        </row>
        <row r="731">
          <cell r="B731" t="str">
            <v>F100012</v>
          </cell>
          <cell r="C731" t="str">
            <v>F100012</v>
          </cell>
          <cell r="D731">
            <v>7</v>
          </cell>
          <cell r="E731" t="str">
            <v>F</v>
          </cell>
        </row>
        <row r="732">
          <cell r="B732" t="str">
            <v>F515374</v>
          </cell>
          <cell r="C732" t="str">
            <v>F515374</v>
          </cell>
          <cell r="D732">
            <v>7</v>
          </cell>
          <cell r="E732" t="str">
            <v>F</v>
          </cell>
        </row>
        <row r="733">
          <cell r="B733" t="str">
            <v>1000INVMGMT</v>
          </cell>
          <cell r="C733" t="str">
            <v>INVMGMT</v>
          </cell>
          <cell r="D733">
            <v>6</v>
          </cell>
          <cell r="E733" t="str">
            <v>G</v>
          </cell>
        </row>
        <row r="734">
          <cell r="B734" t="str">
            <v>F100009</v>
          </cell>
          <cell r="C734" t="str">
            <v>F100009</v>
          </cell>
          <cell r="D734">
            <v>7</v>
          </cell>
          <cell r="E734" t="str">
            <v>F</v>
          </cell>
        </row>
        <row r="735">
          <cell r="B735" t="str">
            <v>F100011</v>
          </cell>
          <cell r="C735" t="str">
            <v>F100011</v>
          </cell>
          <cell r="D735">
            <v>7</v>
          </cell>
          <cell r="E735" t="str">
            <v>F</v>
          </cell>
        </row>
        <row r="736">
          <cell r="B736" t="str">
            <v>F525003</v>
          </cell>
          <cell r="C736" t="str">
            <v>F525003</v>
          </cell>
          <cell r="D736">
            <v>7</v>
          </cell>
          <cell r="E736" t="str">
            <v>F</v>
          </cell>
        </row>
        <row r="737">
          <cell r="B737" t="str">
            <v>1000REGFINANCE</v>
          </cell>
          <cell r="C737" t="str">
            <v>REGFINANCE</v>
          </cell>
          <cell r="D737">
            <v>6</v>
          </cell>
          <cell r="E737" t="str">
            <v>G</v>
          </cell>
        </row>
        <row r="738">
          <cell r="B738" t="str">
            <v>F100008</v>
          </cell>
          <cell r="C738" t="str">
            <v>F100008</v>
          </cell>
          <cell r="D738">
            <v>7</v>
          </cell>
          <cell r="E738" t="str">
            <v>F</v>
          </cell>
        </row>
        <row r="739">
          <cell r="B739" t="str">
            <v>1000CSBU</v>
          </cell>
          <cell r="C739" t="str">
            <v>CSBU</v>
          </cell>
          <cell r="D739">
            <v>2</v>
          </cell>
          <cell r="E739" t="str">
            <v>G</v>
          </cell>
        </row>
        <row r="740">
          <cell r="B740" t="str">
            <v>F516640</v>
          </cell>
          <cell r="C740" t="str">
            <v>F516640</v>
          </cell>
          <cell r="D740">
            <v>3</v>
          </cell>
          <cell r="E740" t="str">
            <v>F</v>
          </cell>
        </row>
        <row r="741">
          <cell r="B741" t="str">
            <v>F516642</v>
          </cell>
          <cell r="C741" t="str">
            <v>F516642</v>
          </cell>
          <cell r="D741">
            <v>3</v>
          </cell>
          <cell r="E741" t="str">
            <v>F</v>
          </cell>
        </row>
        <row r="742">
          <cell r="B742" t="str">
            <v>F516643</v>
          </cell>
          <cell r="C742" t="str">
            <v>F516643</v>
          </cell>
          <cell r="D742">
            <v>3</v>
          </cell>
          <cell r="E742" t="str">
            <v>F</v>
          </cell>
        </row>
        <row r="743">
          <cell r="B743" t="str">
            <v>F525422</v>
          </cell>
          <cell r="C743" t="str">
            <v>F525422</v>
          </cell>
          <cell r="D743">
            <v>3</v>
          </cell>
          <cell r="E743" t="str">
            <v>F</v>
          </cell>
        </row>
        <row r="744">
          <cell r="B744" t="str">
            <v>F525810</v>
          </cell>
          <cell r="C744" t="str">
            <v>F525810</v>
          </cell>
          <cell r="D744">
            <v>3</v>
          </cell>
          <cell r="E744" t="str">
            <v>F</v>
          </cell>
        </row>
        <row r="745">
          <cell r="B745" t="str">
            <v>F525811</v>
          </cell>
          <cell r="C745" t="str">
            <v>F525811</v>
          </cell>
          <cell r="D745">
            <v>3</v>
          </cell>
          <cell r="E745" t="str">
            <v>F</v>
          </cell>
        </row>
        <row r="746">
          <cell r="B746" t="str">
            <v>F525812</v>
          </cell>
          <cell r="C746" t="str">
            <v>F525812</v>
          </cell>
          <cell r="D746">
            <v>3</v>
          </cell>
          <cell r="E746" t="str">
            <v>F</v>
          </cell>
        </row>
        <row r="747">
          <cell r="B747" t="str">
            <v>F525813</v>
          </cell>
          <cell r="C747" t="str">
            <v>F525813</v>
          </cell>
          <cell r="D747">
            <v>3</v>
          </cell>
          <cell r="E747" t="str">
            <v>F</v>
          </cell>
        </row>
        <row r="748">
          <cell r="B748" t="str">
            <v>F525910</v>
          </cell>
          <cell r="C748" t="str">
            <v>F525910</v>
          </cell>
          <cell r="D748">
            <v>3</v>
          </cell>
          <cell r="E748" t="str">
            <v>F</v>
          </cell>
        </row>
        <row r="749">
          <cell r="B749" t="str">
            <v>F526051</v>
          </cell>
          <cell r="C749" t="str">
            <v>F526051</v>
          </cell>
          <cell r="D749">
            <v>3</v>
          </cell>
          <cell r="E749" t="str">
            <v>F</v>
          </cell>
        </row>
        <row r="750">
          <cell r="B750" t="str">
            <v>F526052</v>
          </cell>
          <cell r="C750" t="str">
            <v>F526052</v>
          </cell>
          <cell r="D750">
            <v>3</v>
          </cell>
          <cell r="E750" t="str">
            <v>F</v>
          </cell>
        </row>
        <row r="751">
          <cell r="B751" t="str">
            <v>F526275</v>
          </cell>
          <cell r="C751" t="str">
            <v>F526275</v>
          </cell>
          <cell r="D751">
            <v>3</v>
          </cell>
          <cell r="E751" t="str">
            <v>F</v>
          </cell>
        </row>
        <row r="752">
          <cell r="B752" t="str">
            <v>F526276</v>
          </cell>
          <cell r="C752" t="str">
            <v>F526276</v>
          </cell>
          <cell r="D752">
            <v>3</v>
          </cell>
          <cell r="E752" t="str">
            <v>F</v>
          </cell>
        </row>
        <row r="753">
          <cell r="B753" t="str">
            <v>F526277</v>
          </cell>
          <cell r="C753" t="str">
            <v>F526277</v>
          </cell>
          <cell r="D753">
            <v>3</v>
          </cell>
          <cell r="E753" t="str">
            <v>F</v>
          </cell>
        </row>
        <row r="754">
          <cell r="B754" t="str">
            <v>F526550</v>
          </cell>
          <cell r="C754" t="str">
            <v>F526550</v>
          </cell>
          <cell r="D754">
            <v>3</v>
          </cell>
          <cell r="E754" t="str">
            <v>F</v>
          </cell>
        </row>
        <row r="755">
          <cell r="B755" t="str">
            <v>F526551</v>
          </cell>
          <cell r="C755" t="str">
            <v>F526551</v>
          </cell>
          <cell r="D755">
            <v>3</v>
          </cell>
          <cell r="E755" t="str">
            <v>F</v>
          </cell>
        </row>
        <row r="756">
          <cell r="B756" t="str">
            <v>1000FTCS</v>
          </cell>
          <cell r="C756" t="str">
            <v>FTCS</v>
          </cell>
          <cell r="D756">
            <v>4</v>
          </cell>
          <cell r="E756" t="str">
            <v>G</v>
          </cell>
        </row>
        <row r="757">
          <cell r="B757" t="str">
            <v>1000FTCSFIN</v>
          </cell>
          <cell r="C757" t="str">
            <v>FTCSFIN</v>
          </cell>
          <cell r="D757">
            <v>6</v>
          </cell>
          <cell r="E757" t="str">
            <v>G</v>
          </cell>
        </row>
        <row r="758">
          <cell r="B758" t="str">
            <v>F400427</v>
          </cell>
          <cell r="C758" t="str">
            <v>F400427</v>
          </cell>
          <cell r="D758">
            <v>7</v>
          </cell>
          <cell r="E758" t="str">
            <v>F</v>
          </cell>
        </row>
        <row r="759">
          <cell r="B759" t="str">
            <v>F400428</v>
          </cell>
          <cell r="C759" t="str">
            <v>F400428</v>
          </cell>
          <cell r="D759">
            <v>7</v>
          </cell>
          <cell r="E759" t="str">
            <v>F</v>
          </cell>
        </row>
        <row r="760">
          <cell r="B760" t="str">
            <v>F400429</v>
          </cell>
          <cell r="C760" t="str">
            <v>F400429</v>
          </cell>
          <cell r="D760">
            <v>7</v>
          </cell>
          <cell r="E760" t="str">
            <v>F</v>
          </cell>
        </row>
        <row r="761">
          <cell r="B761" t="str">
            <v>F400430</v>
          </cell>
          <cell r="C761" t="str">
            <v>F400430</v>
          </cell>
          <cell r="D761">
            <v>7</v>
          </cell>
          <cell r="E761" t="str">
            <v>F</v>
          </cell>
        </row>
        <row r="762">
          <cell r="B762" t="str">
            <v>F400431</v>
          </cell>
          <cell r="C762" t="str">
            <v>F400431</v>
          </cell>
          <cell r="D762">
            <v>7</v>
          </cell>
          <cell r="E762" t="str">
            <v>F</v>
          </cell>
        </row>
        <row r="763">
          <cell r="B763" t="str">
            <v>F400432</v>
          </cell>
          <cell r="C763" t="str">
            <v>F400432</v>
          </cell>
          <cell r="D763">
            <v>7</v>
          </cell>
          <cell r="E763" t="str">
            <v>F</v>
          </cell>
        </row>
        <row r="764">
          <cell r="B764" t="str">
            <v>F400433</v>
          </cell>
          <cell r="C764" t="str">
            <v>F400433</v>
          </cell>
          <cell r="D764">
            <v>7</v>
          </cell>
          <cell r="E764" t="str">
            <v>F</v>
          </cell>
        </row>
        <row r="765">
          <cell r="B765" t="str">
            <v>F400434</v>
          </cell>
          <cell r="C765" t="str">
            <v>F400434</v>
          </cell>
          <cell r="D765">
            <v>7</v>
          </cell>
          <cell r="E765" t="str">
            <v>F</v>
          </cell>
        </row>
        <row r="766">
          <cell r="B766" t="str">
            <v>F400446</v>
          </cell>
          <cell r="C766" t="str">
            <v>F400446</v>
          </cell>
          <cell r="D766">
            <v>7</v>
          </cell>
          <cell r="E766" t="str">
            <v>F</v>
          </cell>
        </row>
        <row r="767">
          <cell r="B767" t="str">
            <v>F400450</v>
          </cell>
          <cell r="C767" t="str">
            <v>F400450</v>
          </cell>
          <cell r="D767">
            <v>7</v>
          </cell>
          <cell r="E767" t="str">
            <v>F</v>
          </cell>
        </row>
        <row r="768">
          <cell r="B768" t="str">
            <v>F525342</v>
          </cell>
          <cell r="C768" t="str">
            <v>F525342</v>
          </cell>
          <cell r="D768">
            <v>7</v>
          </cell>
          <cell r="E768" t="str">
            <v>F</v>
          </cell>
        </row>
        <row r="769">
          <cell r="B769" t="str">
            <v>F525343</v>
          </cell>
          <cell r="C769" t="str">
            <v>F525343</v>
          </cell>
          <cell r="D769">
            <v>7</v>
          </cell>
          <cell r="E769" t="str">
            <v>F</v>
          </cell>
        </row>
        <row r="770">
          <cell r="B770" t="str">
            <v>F525344</v>
          </cell>
          <cell r="C770" t="str">
            <v>F525344</v>
          </cell>
          <cell r="D770">
            <v>7</v>
          </cell>
          <cell r="E770" t="str">
            <v>F</v>
          </cell>
        </row>
        <row r="771">
          <cell r="B771" t="str">
            <v>F525345</v>
          </cell>
          <cell r="C771" t="str">
            <v>F525345</v>
          </cell>
          <cell r="D771">
            <v>7</v>
          </cell>
          <cell r="E771" t="str">
            <v>F</v>
          </cell>
        </row>
        <row r="772">
          <cell r="B772" t="str">
            <v>F525439</v>
          </cell>
          <cell r="C772" t="str">
            <v>F525439</v>
          </cell>
          <cell r="D772">
            <v>7</v>
          </cell>
          <cell r="E772" t="str">
            <v>F</v>
          </cell>
        </row>
        <row r="773">
          <cell r="B773" t="str">
            <v>F525673</v>
          </cell>
          <cell r="C773" t="str">
            <v>F525673</v>
          </cell>
          <cell r="D773">
            <v>7</v>
          </cell>
          <cell r="E773" t="str">
            <v>F</v>
          </cell>
        </row>
        <row r="774">
          <cell r="B774" t="str">
            <v>F525674</v>
          </cell>
          <cell r="C774" t="str">
            <v>F525674</v>
          </cell>
          <cell r="D774">
            <v>7</v>
          </cell>
          <cell r="E774" t="str">
            <v>F</v>
          </cell>
        </row>
        <row r="775">
          <cell r="B775" t="str">
            <v>F526594</v>
          </cell>
          <cell r="C775" t="str">
            <v>F526594</v>
          </cell>
          <cell r="D775">
            <v>7</v>
          </cell>
          <cell r="E775" t="str">
            <v>F</v>
          </cell>
        </row>
        <row r="776">
          <cell r="B776" t="str">
            <v>1000FTCSFINPRO</v>
          </cell>
          <cell r="C776" t="str">
            <v>FTCSFINPRO</v>
          </cell>
          <cell r="D776">
            <v>8</v>
          </cell>
          <cell r="E776" t="str">
            <v>G</v>
          </cell>
        </row>
        <row r="777">
          <cell r="B777" t="str">
            <v>F516716</v>
          </cell>
          <cell r="C777" t="str">
            <v>F516716</v>
          </cell>
          <cell r="D777">
            <v>9</v>
          </cell>
          <cell r="E777" t="str">
            <v>F</v>
          </cell>
        </row>
        <row r="778">
          <cell r="B778" t="str">
            <v>1000FTCSCLSVCS</v>
          </cell>
          <cell r="C778" t="str">
            <v>FTCSCLSVCS</v>
          </cell>
          <cell r="D778">
            <v>6</v>
          </cell>
          <cell r="E778" t="str">
            <v>G</v>
          </cell>
        </row>
        <row r="779">
          <cell r="B779" t="str">
            <v>F400425</v>
          </cell>
          <cell r="C779" t="str">
            <v>F400425</v>
          </cell>
          <cell r="D779">
            <v>7</v>
          </cell>
          <cell r="E779" t="str">
            <v>F</v>
          </cell>
        </row>
        <row r="780">
          <cell r="B780" t="str">
            <v>F400426</v>
          </cell>
          <cell r="C780" t="str">
            <v>F400426</v>
          </cell>
          <cell r="D780">
            <v>7</v>
          </cell>
          <cell r="E780" t="str">
            <v>F</v>
          </cell>
        </row>
        <row r="781">
          <cell r="B781" t="str">
            <v>F400435</v>
          </cell>
          <cell r="C781" t="str">
            <v>F400435</v>
          </cell>
          <cell r="D781">
            <v>7</v>
          </cell>
          <cell r="E781" t="str">
            <v>F</v>
          </cell>
        </row>
        <row r="782">
          <cell r="B782" t="str">
            <v>F400436</v>
          </cell>
          <cell r="C782" t="str">
            <v>F400436</v>
          </cell>
          <cell r="D782">
            <v>7</v>
          </cell>
          <cell r="E782" t="str">
            <v>F</v>
          </cell>
        </row>
        <row r="783">
          <cell r="B783" t="str">
            <v>F400437</v>
          </cell>
          <cell r="C783" t="str">
            <v>F400437</v>
          </cell>
          <cell r="D783">
            <v>7</v>
          </cell>
          <cell r="E783" t="str">
            <v>F</v>
          </cell>
        </row>
        <row r="784">
          <cell r="B784" t="str">
            <v>F400438</v>
          </cell>
          <cell r="C784" t="str">
            <v>F400438</v>
          </cell>
          <cell r="D784">
            <v>7</v>
          </cell>
          <cell r="E784" t="str">
            <v>F</v>
          </cell>
        </row>
        <row r="785">
          <cell r="B785" t="str">
            <v>F400439</v>
          </cell>
          <cell r="C785" t="str">
            <v>F400439</v>
          </cell>
          <cell r="D785">
            <v>7</v>
          </cell>
          <cell r="E785" t="str">
            <v>F</v>
          </cell>
        </row>
        <row r="786">
          <cell r="B786" t="str">
            <v>F400440</v>
          </cell>
          <cell r="C786" t="str">
            <v>F400440</v>
          </cell>
          <cell r="D786">
            <v>7</v>
          </cell>
          <cell r="E786" t="str">
            <v>F</v>
          </cell>
        </row>
        <row r="787">
          <cell r="B787" t="str">
            <v>F400441</v>
          </cell>
          <cell r="C787" t="str">
            <v>F400441</v>
          </cell>
          <cell r="D787">
            <v>7</v>
          </cell>
          <cell r="E787" t="str">
            <v>F</v>
          </cell>
        </row>
        <row r="788">
          <cell r="B788" t="str">
            <v>F525346</v>
          </cell>
          <cell r="C788" t="str">
            <v>F525346</v>
          </cell>
          <cell r="D788">
            <v>7</v>
          </cell>
          <cell r="E788" t="str">
            <v>F</v>
          </cell>
        </row>
        <row r="789">
          <cell r="B789" t="str">
            <v>F525347</v>
          </cell>
          <cell r="C789" t="str">
            <v>F525347</v>
          </cell>
          <cell r="D789">
            <v>7</v>
          </cell>
          <cell r="E789" t="str">
            <v>F</v>
          </cell>
        </row>
        <row r="790">
          <cell r="B790" t="str">
            <v>1000FTCSADPRO</v>
          </cell>
          <cell r="C790" t="str">
            <v>FTCSADPRO</v>
          </cell>
          <cell r="D790">
            <v>8</v>
          </cell>
          <cell r="E790" t="str">
            <v>G</v>
          </cell>
        </row>
        <row r="791">
          <cell r="B791" t="str">
            <v>F516718</v>
          </cell>
          <cell r="C791" t="str">
            <v>F516718</v>
          </cell>
          <cell r="D791">
            <v>9</v>
          </cell>
          <cell r="E791" t="str">
            <v>F</v>
          </cell>
        </row>
        <row r="792">
          <cell r="B792" t="str">
            <v>1000FTCSCICPRO</v>
          </cell>
          <cell r="C792" t="str">
            <v>FTCSCICPRO</v>
          </cell>
          <cell r="D792">
            <v>8</v>
          </cell>
          <cell r="E792" t="str">
            <v>G</v>
          </cell>
        </row>
        <row r="793">
          <cell r="B793" t="str">
            <v>F516717</v>
          </cell>
          <cell r="C793" t="str">
            <v>F516717</v>
          </cell>
          <cell r="D793">
            <v>9</v>
          </cell>
          <cell r="E793" t="str">
            <v>F</v>
          </cell>
        </row>
        <row r="794">
          <cell r="B794" t="str">
            <v>1000FTCSTECH</v>
          </cell>
          <cell r="C794" t="str">
            <v>FTCSTECH</v>
          </cell>
          <cell r="D794">
            <v>6</v>
          </cell>
          <cell r="E794" t="str">
            <v>G</v>
          </cell>
        </row>
        <row r="795">
          <cell r="B795" t="str">
            <v>F400442</v>
          </cell>
          <cell r="C795" t="str">
            <v>F400442</v>
          </cell>
          <cell r="D795">
            <v>7</v>
          </cell>
          <cell r="E795" t="str">
            <v>F</v>
          </cell>
        </row>
        <row r="796">
          <cell r="B796" t="str">
            <v>F400443</v>
          </cell>
          <cell r="C796" t="str">
            <v>F400443</v>
          </cell>
          <cell r="D796">
            <v>7</v>
          </cell>
          <cell r="E796" t="str">
            <v>F</v>
          </cell>
        </row>
        <row r="797">
          <cell r="B797" t="str">
            <v>F400444</v>
          </cell>
          <cell r="C797" t="str">
            <v>F400444</v>
          </cell>
          <cell r="D797">
            <v>7</v>
          </cell>
          <cell r="E797" t="str">
            <v>F</v>
          </cell>
        </row>
        <row r="798">
          <cell r="B798" t="str">
            <v>F400445</v>
          </cell>
          <cell r="C798" t="str">
            <v>F400445</v>
          </cell>
          <cell r="D798">
            <v>7</v>
          </cell>
          <cell r="E798" t="str">
            <v>F</v>
          </cell>
        </row>
        <row r="799">
          <cell r="B799" t="str">
            <v>F400447</v>
          </cell>
          <cell r="C799" t="str">
            <v>F400447</v>
          </cell>
          <cell r="D799">
            <v>7</v>
          </cell>
          <cell r="E799" t="str">
            <v>F</v>
          </cell>
        </row>
        <row r="800">
          <cell r="B800" t="str">
            <v>F400448</v>
          </cell>
          <cell r="C800" t="str">
            <v>F400448</v>
          </cell>
          <cell r="D800">
            <v>7</v>
          </cell>
          <cell r="E800" t="str">
            <v>F</v>
          </cell>
        </row>
        <row r="801">
          <cell r="B801" t="str">
            <v>F400449</v>
          </cell>
          <cell r="C801" t="str">
            <v>F400449</v>
          </cell>
          <cell r="D801">
            <v>7</v>
          </cell>
          <cell r="E801" t="str">
            <v>F</v>
          </cell>
        </row>
        <row r="802">
          <cell r="B802" t="str">
            <v>F400451</v>
          </cell>
          <cell r="C802" t="str">
            <v>F400451</v>
          </cell>
          <cell r="D802">
            <v>7</v>
          </cell>
          <cell r="E802" t="str">
            <v>F</v>
          </cell>
        </row>
        <row r="803">
          <cell r="B803" t="str">
            <v>1000FTCSDIVM</v>
          </cell>
          <cell r="C803" t="str">
            <v>FTCSDIVM</v>
          </cell>
          <cell r="D803">
            <v>6</v>
          </cell>
          <cell r="E803" t="str">
            <v>G</v>
          </cell>
        </row>
        <row r="804">
          <cell r="B804" t="str">
            <v>F400423</v>
          </cell>
          <cell r="C804" t="str">
            <v>F400423</v>
          </cell>
          <cell r="D804">
            <v>7</v>
          </cell>
          <cell r="E804" t="str">
            <v>F</v>
          </cell>
        </row>
        <row r="805">
          <cell r="B805" t="str">
            <v>F400424</v>
          </cell>
          <cell r="C805" t="str">
            <v>F400424</v>
          </cell>
          <cell r="D805">
            <v>7</v>
          </cell>
          <cell r="E805" t="str">
            <v>F</v>
          </cell>
        </row>
        <row r="806">
          <cell r="B806" t="str">
            <v>F525348</v>
          </cell>
          <cell r="C806" t="str">
            <v>F525348</v>
          </cell>
          <cell r="D806">
            <v>7</v>
          </cell>
          <cell r="E806" t="str">
            <v>F</v>
          </cell>
        </row>
        <row r="807">
          <cell r="B807" t="str">
            <v>1000BCD</v>
          </cell>
          <cell r="C807" t="str">
            <v>BCD</v>
          </cell>
          <cell r="D807">
            <v>4</v>
          </cell>
          <cell r="E807" t="str">
            <v>G</v>
          </cell>
        </row>
        <row r="808">
          <cell r="B808" t="str">
            <v>1000BCDGOVT</v>
          </cell>
          <cell r="C808" t="str">
            <v>BCDGOVT</v>
          </cell>
          <cell r="D808">
            <v>6</v>
          </cell>
          <cell r="E808" t="str">
            <v>G</v>
          </cell>
        </row>
        <row r="809">
          <cell r="B809" t="str">
            <v>F400500</v>
          </cell>
          <cell r="C809" t="str">
            <v>F400500</v>
          </cell>
          <cell r="D809">
            <v>7</v>
          </cell>
          <cell r="E809" t="str">
            <v>F</v>
          </cell>
        </row>
        <row r="810">
          <cell r="B810" t="str">
            <v>F400501</v>
          </cell>
          <cell r="C810" t="str">
            <v>F400501</v>
          </cell>
          <cell r="D810">
            <v>7</v>
          </cell>
          <cell r="E810" t="str">
            <v>F</v>
          </cell>
        </row>
        <row r="811">
          <cell r="B811" t="str">
            <v>F400502</v>
          </cell>
          <cell r="C811" t="str">
            <v>F400502</v>
          </cell>
          <cell r="D811">
            <v>7</v>
          </cell>
          <cell r="E811" t="str">
            <v>F</v>
          </cell>
        </row>
        <row r="812">
          <cell r="B812" t="str">
            <v>F400503</v>
          </cell>
          <cell r="C812" t="str">
            <v>F400503</v>
          </cell>
          <cell r="D812">
            <v>7</v>
          </cell>
          <cell r="E812" t="str">
            <v>F</v>
          </cell>
        </row>
        <row r="813">
          <cell r="B813" t="str">
            <v>F400504</v>
          </cell>
          <cell r="C813" t="str">
            <v>F400504</v>
          </cell>
          <cell r="D813">
            <v>7</v>
          </cell>
          <cell r="E813" t="str">
            <v>F</v>
          </cell>
        </row>
        <row r="814">
          <cell r="B814" t="str">
            <v>F400505</v>
          </cell>
          <cell r="C814" t="str">
            <v>F400505</v>
          </cell>
          <cell r="D814">
            <v>7</v>
          </cell>
          <cell r="E814" t="str">
            <v>F</v>
          </cell>
        </row>
        <row r="815">
          <cell r="B815" t="str">
            <v>F400506</v>
          </cell>
          <cell r="C815" t="str">
            <v>F400506</v>
          </cell>
          <cell r="D815">
            <v>7</v>
          </cell>
          <cell r="E815" t="str">
            <v>F</v>
          </cell>
        </row>
        <row r="816">
          <cell r="B816" t="str">
            <v>F400507</v>
          </cell>
          <cell r="C816" t="str">
            <v>F400507</v>
          </cell>
          <cell r="D816">
            <v>7</v>
          </cell>
          <cell r="E816" t="str">
            <v>F</v>
          </cell>
        </row>
        <row r="817">
          <cell r="B817" t="str">
            <v>F400508</v>
          </cell>
          <cell r="C817" t="str">
            <v>F400508</v>
          </cell>
          <cell r="D817">
            <v>7</v>
          </cell>
          <cell r="E817" t="str">
            <v>F</v>
          </cell>
        </row>
        <row r="818">
          <cell r="B818" t="str">
            <v>F400509</v>
          </cell>
          <cell r="C818" t="str">
            <v>F400509</v>
          </cell>
          <cell r="D818">
            <v>7</v>
          </cell>
          <cell r="E818" t="str">
            <v>F</v>
          </cell>
        </row>
        <row r="819">
          <cell r="B819" t="str">
            <v>F400510</v>
          </cell>
          <cell r="C819" t="str">
            <v>F400510</v>
          </cell>
          <cell r="D819">
            <v>7</v>
          </cell>
          <cell r="E819" t="str">
            <v>F</v>
          </cell>
        </row>
        <row r="820">
          <cell r="B820" t="str">
            <v>F400511</v>
          </cell>
          <cell r="C820" t="str">
            <v>F400511</v>
          </cell>
          <cell r="D820">
            <v>7</v>
          </cell>
          <cell r="E820" t="str">
            <v>F</v>
          </cell>
        </row>
        <row r="821">
          <cell r="B821" t="str">
            <v>F400512</v>
          </cell>
          <cell r="C821" t="str">
            <v>F400512</v>
          </cell>
          <cell r="D821">
            <v>7</v>
          </cell>
          <cell r="E821" t="str">
            <v>F</v>
          </cell>
        </row>
        <row r="822">
          <cell r="B822" t="str">
            <v>F400513</v>
          </cell>
          <cell r="C822" t="str">
            <v>F400513</v>
          </cell>
          <cell r="D822">
            <v>7</v>
          </cell>
          <cell r="E822" t="str">
            <v>F</v>
          </cell>
        </row>
        <row r="823">
          <cell r="B823" t="str">
            <v>F400514</v>
          </cell>
          <cell r="C823" t="str">
            <v>F400514</v>
          </cell>
          <cell r="D823">
            <v>7</v>
          </cell>
          <cell r="E823" t="str">
            <v>F</v>
          </cell>
        </row>
        <row r="824">
          <cell r="B824" t="str">
            <v>F400515</v>
          </cell>
          <cell r="C824" t="str">
            <v>F400515</v>
          </cell>
          <cell r="D824">
            <v>7</v>
          </cell>
          <cell r="E824" t="str">
            <v>F</v>
          </cell>
        </row>
        <row r="825">
          <cell r="B825" t="str">
            <v>1000BCDCOMMNL</v>
          </cell>
          <cell r="C825" t="str">
            <v>BCDCOMMNL</v>
          </cell>
          <cell r="D825">
            <v>6</v>
          </cell>
          <cell r="E825" t="str">
            <v>G</v>
          </cell>
        </row>
        <row r="826">
          <cell r="B826" t="str">
            <v>F400476</v>
          </cell>
          <cell r="C826" t="str">
            <v>F400476</v>
          </cell>
          <cell r="D826">
            <v>7</v>
          </cell>
          <cell r="E826" t="str">
            <v>F</v>
          </cell>
        </row>
        <row r="827">
          <cell r="B827" t="str">
            <v>F400477</v>
          </cell>
          <cell r="C827" t="str">
            <v>F400477</v>
          </cell>
          <cell r="D827">
            <v>7</v>
          </cell>
          <cell r="E827" t="str">
            <v>F</v>
          </cell>
        </row>
        <row r="828">
          <cell r="B828" t="str">
            <v>F400478</v>
          </cell>
          <cell r="C828" t="str">
            <v>F400478</v>
          </cell>
          <cell r="D828">
            <v>7</v>
          </cell>
          <cell r="E828" t="str">
            <v>F</v>
          </cell>
        </row>
        <row r="829">
          <cell r="B829" t="str">
            <v>F400479</v>
          </cell>
          <cell r="C829" t="str">
            <v>F400479</v>
          </cell>
          <cell r="D829">
            <v>7</v>
          </cell>
          <cell r="E829" t="str">
            <v>F</v>
          </cell>
        </row>
        <row r="830">
          <cell r="B830" t="str">
            <v>F400480</v>
          </cell>
          <cell r="C830" t="str">
            <v>F400480</v>
          </cell>
          <cell r="D830">
            <v>7</v>
          </cell>
          <cell r="E830" t="str">
            <v>F</v>
          </cell>
        </row>
        <row r="831">
          <cell r="B831" t="str">
            <v>F400481</v>
          </cell>
          <cell r="C831" t="str">
            <v>F400481</v>
          </cell>
          <cell r="D831">
            <v>7</v>
          </cell>
          <cell r="E831" t="str">
            <v>F</v>
          </cell>
        </row>
        <row r="832">
          <cell r="B832" t="str">
            <v>F400482</v>
          </cell>
          <cell r="C832" t="str">
            <v>F400482</v>
          </cell>
          <cell r="D832">
            <v>7</v>
          </cell>
          <cell r="E832" t="str">
            <v>F</v>
          </cell>
        </row>
        <row r="833">
          <cell r="B833" t="str">
            <v>F400483</v>
          </cell>
          <cell r="C833" t="str">
            <v>F400483</v>
          </cell>
          <cell r="D833">
            <v>7</v>
          </cell>
          <cell r="E833" t="str">
            <v>F</v>
          </cell>
        </row>
        <row r="834">
          <cell r="B834" t="str">
            <v>F400484</v>
          </cell>
          <cell r="C834" t="str">
            <v>F400484</v>
          </cell>
          <cell r="D834">
            <v>7</v>
          </cell>
          <cell r="E834" t="str">
            <v>F</v>
          </cell>
        </row>
        <row r="835">
          <cell r="B835" t="str">
            <v>F400485</v>
          </cell>
          <cell r="C835" t="str">
            <v>F400485</v>
          </cell>
          <cell r="D835">
            <v>7</v>
          </cell>
          <cell r="E835" t="str">
            <v>F</v>
          </cell>
        </row>
        <row r="836">
          <cell r="B836" t="str">
            <v>F400486</v>
          </cell>
          <cell r="C836" t="str">
            <v>F400486</v>
          </cell>
          <cell r="D836">
            <v>7</v>
          </cell>
          <cell r="E836" t="str">
            <v>F</v>
          </cell>
        </row>
        <row r="837">
          <cell r="B837" t="str">
            <v>F400487</v>
          </cell>
          <cell r="C837" t="str">
            <v>F400487</v>
          </cell>
          <cell r="D837">
            <v>7</v>
          </cell>
          <cell r="E837" t="str">
            <v>F</v>
          </cell>
        </row>
        <row r="838">
          <cell r="B838" t="str">
            <v>F400488</v>
          </cell>
          <cell r="C838" t="str">
            <v>F400488</v>
          </cell>
          <cell r="D838">
            <v>7</v>
          </cell>
          <cell r="E838" t="str">
            <v>F</v>
          </cell>
        </row>
        <row r="839">
          <cell r="B839" t="str">
            <v>F400489</v>
          </cell>
          <cell r="C839" t="str">
            <v>F400489</v>
          </cell>
          <cell r="D839">
            <v>7</v>
          </cell>
          <cell r="E839" t="str">
            <v>F</v>
          </cell>
        </row>
        <row r="840">
          <cell r="B840" t="str">
            <v>F400490</v>
          </cell>
          <cell r="C840" t="str">
            <v>F400490</v>
          </cell>
          <cell r="D840">
            <v>7</v>
          </cell>
          <cell r="E840" t="str">
            <v>F</v>
          </cell>
        </row>
        <row r="841">
          <cell r="B841" t="str">
            <v>F400491</v>
          </cell>
          <cell r="C841" t="str">
            <v>F400491</v>
          </cell>
          <cell r="D841">
            <v>7</v>
          </cell>
          <cell r="E841" t="str">
            <v>F</v>
          </cell>
        </row>
        <row r="842">
          <cell r="B842" t="str">
            <v>F400492</v>
          </cell>
          <cell r="C842" t="str">
            <v>F400492</v>
          </cell>
          <cell r="D842">
            <v>7</v>
          </cell>
          <cell r="E842" t="str">
            <v>F</v>
          </cell>
        </row>
        <row r="843">
          <cell r="B843" t="str">
            <v>F400493</v>
          </cell>
          <cell r="C843" t="str">
            <v>F400493</v>
          </cell>
          <cell r="D843">
            <v>7</v>
          </cell>
          <cell r="E843" t="str">
            <v>F</v>
          </cell>
        </row>
        <row r="844">
          <cell r="B844" t="str">
            <v>F400494</v>
          </cell>
          <cell r="C844" t="str">
            <v>F400494</v>
          </cell>
          <cell r="D844">
            <v>7</v>
          </cell>
          <cell r="E844" t="str">
            <v>F</v>
          </cell>
        </row>
        <row r="845">
          <cell r="B845" t="str">
            <v>F400495</v>
          </cell>
          <cell r="C845" t="str">
            <v>F400495</v>
          </cell>
          <cell r="D845">
            <v>7</v>
          </cell>
          <cell r="E845" t="str">
            <v>F</v>
          </cell>
        </row>
        <row r="846">
          <cell r="B846" t="str">
            <v>F400496</v>
          </cell>
          <cell r="C846" t="str">
            <v>F400496</v>
          </cell>
          <cell r="D846">
            <v>7</v>
          </cell>
          <cell r="E846" t="str">
            <v>F</v>
          </cell>
        </row>
        <row r="847">
          <cell r="B847" t="str">
            <v>F400497</v>
          </cell>
          <cell r="C847" t="str">
            <v>F400497</v>
          </cell>
          <cell r="D847">
            <v>7</v>
          </cell>
          <cell r="E847" t="str">
            <v>F</v>
          </cell>
        </row>
        <row r="848">
          <cell r="B848" t="str">
            <v>F400498</v>
          </cell>
          <cell r="C848" t="str">
            <v>F400498</v>
          </cell>
          <cell r="D848">
            <v>7</v>
          </cell>
          <cell r="E848" t="str">
            <v>F</v>
          </cell>
        </row>
        <row r="849">
          <cell r="B849" t="str">
            <v>F400499</v>
          </cell>
          <cell r="C849" t="str">
            <v>F400499</v>
          </cell>
          <cell r="D849">
            <v>7</v>
          </cell>
          <cell r="E849" t="str">
            <v>F</v>
          </cell>
        </row>
        <row r="850">
          <cell r="B850" t="str">
            <v>1000BCSS</v>
          </cell>
          <cell r="C850" t="str">
            <v>BCSS</v>
          </cell>
          <cell r="D850">
            <v>6</v>
          </cell>
          <cell r="E850" t="str">
            <v>G</v>
          </cell>
        </row>
        <row r="851">
          <cell r="B851" t="str">
            <v>F400516</v>
          </cell>
          <cell r="C851" t="str">
            <v>F400516</v>
          </cell>
          <cell r="D851">
            <v>7</v>
          </cell>
          <cell r="E851" t="str">
            <v>F</v>
          </cell>
        </row>
        <row r="852">
          <cell r="B852" t="str">
            <v>F400517</v>
          </cell>
          <cell r="C852" t="str">
            <v>F400517</v>
          </cell>
          <cell r="D852">
            <v>7</v>
          </cell>
          <cell r="E852" t="str">
            <v>F</v>
          </cell>
        </row>
        <row r="853">
          <cell r="B853" t="str">
            <v>F400518</v>
          </cell>
          <cell r="C853" t="str">
            <v>F400518</v>
          </cell>
          <cell r="D853">
            <v>7</v>
          </cell>
          <cell r="E853" t="str">
            <v>F</v>
          </cell>
        </row>
        <row r="854">
          <cell r="B854" t="str">
            <v>F400519</v>
          </cell>
          <cell r="C854" t="str">
            <v>F400519</v>
          </cell>
          <cell r="D854">
            <v>7</v>
          </cell>
          <cell r="E854" t="str">
            <v>F</v>
          </cell>
        </row>
        <row r="855">
          <cell r="B855" t="str">
            <v>F400520</v>
          </cell>
          <cell r="C855" t="str">
            <v>F400520</v>
          </cell>
          <cell r="D855">
            <v>7</v>
          </cell>
          <cell r="E855" t="str">
            <v>F</v>
          </cell>
        </row>
        <row r="856">
          <cell r="B856" t="str">
            <v>F400521</v>
          </cell>
          <cell r="C856" t="str">
            <v>F400521</v>
          </cell>
          <cell r="D856">
            <v>7</v>
          </cell>
          <cell r="E856" t="str">
            <v>F</v>
          </cell>
        </row>
        <row r="857">
          <cell r="B857" t="str">
            <v>F400522</v>
          </cell>
          <cell r="C857" t="str">
            <v>F400522</v>
          </cell>
          <cell r="D857">
            <v>7</v>
          </cell>
          <cell r="E857" t="str">
            <v>F</v>
          </cell>
        </row>
        <row r="858">
          <cell r="B858" t="str">
            <v>F400523</v>
          </cell>
          <cell r="C858" t="str">
            <v>F400523</v>
          </cell>
          <cell r="D858">
            <v>7</v>
          </cell>
          <cell r="E858" t="str">
            <v>F</v>
          </cell>
        </row>
        <row r="859">
          <cell r="B859" t="str">
            <v>F400524</v>
          </cell>
          <cell r="C859" t="str">
            <v>F400524</v>
          </cell>
          <cell r="D859">
            <v>7</v>
          </cell>
          <cell r="E859" t="str">
            <v>F</v>
          </cell>
        </row>
        <row r="860">
          <cell r="B860" t="str">
            <v>F400525</v>
          </cell>
          <cell r="C860" t="str">
            <v>F400525</v>
          </cell>
          <cell r="D860">
            <v>7</v>
          </cell>
          <cell r="E860" t="str">
            <v>F</v>
          </cell>
        </row>
        <row r="861">
          <cell r="B861" t="str">
            <v>F400526</v>
          </cell>
          <cell r="C861" t="str">
            <v>F400526</v>
          </cell>
          <cell r="D861">
            <v>7</v>
          </cell>
          <cell r="E861" t="str">
            <v>F</v>
          </cell>
        </row>
        <row r="862">
          <cell r="B862" t="str">
            <v>F400527</v>
          </cell>
          <cell r="C862" t="str">
            <v>F400527</v>
          </cell>
          <cell r="D862">
            <v>7</v>
          </cell>
          <cell r="E862" t="str">
            <v>F</v>
          </cell>
        </row>
        <row r="863">
          <cell r="B863" t="str">
            <v>F400528</v>
          </cell>
          <cell r="C863" t="str">
            <v>F400528</v>
          </cell>
          <cell r="D863">
            <v>7</v>
          </cell>
          <cell r="E863" t="str">
            <v>F</v>
          </cell>
        </row>
        <row r="864">
          <cell r="B864" t="str">
            <v>F400529</v>
          </cell>
          <cell r="C864" t="str">
            <v>F400529</v>
          </cell>
          <cell r="D864">
            <v>7</v>
          </cell>
          <cell r="E864" t="str">
            <v>F</v>
          </cell>
        </row>
        <row r="865">
          <cell r="B865" t="str">
            <v>F400530</v>
          </cell>
          <cell r="C865" t="str">
            <v>F400530</v>
          </cell>
          <cell r="D865">
            <v>7</v>
          </cell>
          <cell r="E865" t="str">
            <v>F</v>
          </cell>
        </row>
        <row r="866">
          <cell r="B866" t="str">
            <v>F400531</v>
          </cell>
          <cell r="C866" t="str">
            <v>F400531</v>
          </cell>
          <cell r="D866">
            <v>7</v>
          </cell>
          <cell r="E866" t="str">
            <v>F</v>
          </cell>
        </row>
        <row r="867">
          <cell r="B867" t="str">
            <v>F400532</v>
          </cell>
          <cell r="C867" t="str">
            <v>F400532</v>
          </cell>
          <cell r="D867">
            <v>7</v>
          </cell>
          <cell r="E867" t="str">
            <v>F</v>
          </cell>
        </row>
        <row r="868">
          <cell r="B868" t="str">
            <v>F400533</v>
          </cell>
          <cell r="C868" t="str">
            <v>F400533</v>
          </cell>
          <cell r="D868">
            <v>7</v>
          </cell>
          <cell r="E868" t="str">
            <v>F</v>
          </cell>
        </row>
        <row r="869">
          <cell r="B869" t="str">
            <v>F400534</v>
          </cell>
          <cell r="C869" t="str">
            <v>F400534</v>
          </cell>
          <cell r="D869">
            <v>7</v>
          </cell>
          <cell r="E869" t="str">
            <v>F</v>
          </cell>
        </row>
        <row r="870">
          <cell r="B870" t="str">
            <v>F400535</v>
          </cell>
          <cell r="C870" t="str">
            <v>F400535</v>
          </cell>
          <cell r="D870">
            <v>7</v>
          </cell>
          <cell r="E870" t="str">
            <v>F</v>
          </cell>
        </row>
        <row r="871">
          <cell r="B871" t="str">
            <v>F400536</v>
          </cell>
          <cell r="C871" t="str">
            <v>F400536</v>
          </cell>
          <cell r="D871">
            <v>7</v>
          </cell>
          <cell r="E871" t="str">
            <v>F</v>
          </cell>
        </row>
        <row r="872">
          <cell r="B872" t="str">
            <v>F400537</v>
          </cell>
          <cell r="C872" t="str">
            <v>F400537</v>
          </cell>
          <cell r="D872">
            <v>7</v>
          </cell>
          <cell r="E872" t="str">
            <v>F</v>
          </cell>
        </row>
        <row r="873">
          <cell r="B873" t="str">
            <v>F400538</v>
          </cell>
          <cell r="C873" t="str">
            <v>F400538</v>
          </cell>
          <cell r="D873">
            <v>7</v>
          </cell>
          <cell r="E873" t="str">
            <v>F</v>
          </cell>
        </row>
        <row r="874">
          <cell r="B874" t="str">
            <v>F400539</v>
          </cell>
          <cell r="C874" t="str">
            <v>F400539</v>
          </cell>
          <cell r="D874">
            <v>7</v>
          </cell>
          <cell r="E874" t="str">
            <v>F</v>
          </cell>
        </row>
        <row r="875">
          <cell r="B875" t="str">
            <v>F525390</v>
          </cell>
          <cell r="C875" t="str">
            <v>F525390</v>
          </cell>
          <cell r="D875">
            <v>7</v>
          </cell>
          <cell r="E875" t="str">
            <v>F</v>
          </cell>
        </row>
        <row r="876">
          <cell r="B876" t="str">
            <v>F525718</v>
          </cell>
          <cell r="C876" t="str">
            <v>F525718</v>
          </cell>
          <cell r="D876">
            <v>7</v>
          </cell>
          <cell r="E876" t="str">
            <v>F</v>
          </cell>
        </row>
        <row r="877">
          <cell r="B877" t="str">
            <v>1000TECHSUP</v>
          </cell>
          <cell r="C877" t="str">
            <v>TECHSUP</v>
          </cell>
          <cell r="D877">
            <v>6</v>
          </cell>
          <cell r="E877" t="str">
            <v>G</v>
          </cell>
        </row>
        <row r="878">
          <cell r="B878" t="str">
            <v>F400540</v>
          </cell>
          <cell r="C878" t="str">
            <v>F400540</v>
          </cell>
          <cell r="D878">
            <v>7</v>
          </cell>
          <cell r="E878" t="str">
            <v>F</v>
          </cell>
        </row>
        <row r="879">
          <cell r="B879" t="str">
            <v>F400541</v>
          </cell>
          <cell r="C879" t="str">
            <v>F400541</v>
          </cell>
          <cell r="D879">
            <v>7</v>
          </cell>
          <cell r="E879" t="str">
            <v>F</v>
          </cell>
        </row>
        <row r="880">
          <cell r="B880" t="str">
            <v>F400542</v>
          </cell>
          <cell r="C880" t="str">
            <v>F400542</v>
          </cell>
          <cell r="D880">
            <v>7</v>
          </cell>
          <cell r="E880" t="str">
            <v>F</v>
          </cell>
        </row>
        <row r="881">
          <cell r="B881" t="str">
            <v>F400543</v>
          </cell>
          <cell r="C881" t="str">
            <v>F400543</v>
          </cell>
          <cell r="D881">
            <v>7</v>
          </cell>
          <cell r="E881" t="str">
            <v>F</v>
          </cell>
        </row>
        <row r="882">
          <cell r="B882" t="str">
            <v>F400544</v>
          </cell>
          <cell r="C882" t="str">
            <v>F400544</v>
          </cell>
          <cell r="D882">
            <v>7</v>
          </cell>
          <cell r="E882" t="str">
            <v>F</v>
          </cell>
        </row>
        <row r="883">
          <cell r="B883" t="str">
            <v>F400545</v>
          </cell>
          <cell r="C883" t="str">
            <v>F400545</v>
          </cell>
          <cell r="D883">
            <v>7</v>
          </cell>
          <cell r="E883" t="str">
            <v>F</v>
          </cell>
        </row>
        <row r="884">
          <cell r="B884" t="str">
            <v>F400546</v>
          </cell>
          <cell r="C884" t="str">
            <v>F400546</v>
          </cell>
          <cell r="D884">
            <v>7</v>
          </cell>
          <cell r="E884" t="str">
            <v>F</v>
          </cell>
        </row>
        <row r="885">
          <cell r="B885" t="str">
            <v>F400547</v>
          </cell>
          <cell r="C885" t="str">
            <v>F400547</v>
          </cell>
          <cell r="D885">
            <v>7</v>
          </cell>
          <cell r="E885" t="str">
            <v>F</v>
          </cell>
        </row>
        <row r="886">
          <cell r="B886" t="str">
            <v>F400548</v>
          </cell>
          <cell r="C886" t="str">
            <v>F400548</v>
          </cell>
          <cell r="D886">
            <v>7</v>
          </cell>
          <cell r="E886" t="str">
            <v>F</v>
          </cell>
        </row>
        <row r="887">
          <cell r="B887" t="str">
            <v>F400549</v>
          </cell>
          <cell r="C887" t="str">
            <v>F400549</v>
          </cell>
          <cell r="D887">
            <v>7</v>
          </cell>
          <cell r="E887" t="str">
            <v>F</v>
          </cell>
        </row>
        <row r="888">
          <cell r="B888" t="str">
            <v>F400550</v>
          </cell>
          <cell r="C888" t="str">
            <v>F400550</v>
          </cell>
          <cell r="D888">
            <v>7</v>
          </cell>
          <cell r="E888" t="str">
            <v>F</v>
          </cell>
        </row>
        <row r="889">
          <cell r="B889" t="str">
            <v>F400551</v>
          </cell>
          <cell r="C889" t="str">
            <v>F400551</v>
          </cell>
          <cell r="D889">
            <v>7</v>
          </cell>
          <cell r="E889" t="str">
            <v>F</v>
          </cell>
        </row>
        <row r="890">
          <cell r="B890" t="str">
            <v>F400552</v>
          </cell>
          <cell r="C890" t="str">
            <v>F400552</v>
          </cell>
          <cell r="D890">
            <v>7</v>
          </cell>
          <cell r="E890" t="str">
            <v>F</v>
          </cell>
        </row>
        <row r="891">
          <cell r="B891" t="str">
            <v>F400553</v>
          </cell>
          <cell r="C891" t="str">
            <v>F400553</v>
          </cell>
          <cell r="D891">
            <v>7</v>
          </cell>
          <cell r="E891" t="str">
            <v>F</v>
          </cell>
        </row>
        <row r="892">
          <cell r="B892" t="str">
            <v>F400554</v>
          </cell>
          <cell r="C892" t="str">
            <v>F400554</v>
          </cell>
          <cell r="D892">
            <v>7</v>
          </cell>
          <cell r="E892" t="str">
            <v>F</v>
          </cell>
        </row>
        <row r="893">
          <cell r="B893" t="str">
            <v>F400555</v>
          </cell>
          <cell r="C893" t="str">
            <v>F400555</v>
          </cell>
          <cell r="D893">
            <v>7</v>
          </cell>
          <cell r="E893" t="str">
            <v>F</v>
          </cell>
        </row>
        <row r="894">
          <cell r="B894" t="str">
            <v>F400556</v>
          </cell>
          <cell r="C894" t="str">
            <v>F400556</v>
          </cell>
          <cell r="D894">
            <v>7</v>
          </cell>
          <cell r="E894" t="str">
            <v>F</v>
          </cell>
        </row>
        <row r="895">
          <cell r="B895" t="str">
            <v>F400557</v>
          </cell>
          <cell r="C895" t="str">
            <v>F400557</v>
          </cell>
          <cell r="D895">
            <v>7</v>
          </cell>
          <cell r="E895" t="str">
            <v>F</v>
          </cell>
        </row>
        <row r="896">
          <cell r="B896" t="str">
            <v>F525349</v>
          </cell>
          <cell r="C896" t="str">
            <v>F525349</v>
          </cell>
          <cell r="D896">
            <v>7</v>
          </cell>
          <cell r="E896" t="str">
            <v>F</v>
          </cell>
        </row>
        <row r="897">
          <cell r="B897" t="str">
            <v>F525350</v>
          </cell>
          <cell r="C897" t="str">
            <v>F525350</v>
          </cell>
          <cell r="D897">
            <v>7</v>
          </cell>
          <cell r="E897" t="str">
            <v>F</v>
          </cell>
        </row>
        <row r="898">
          <cell r="B898" t="str">
            <v>F525351</v>
          </cell>
          <cell r="C898" t="str">
            <v>F525351</v>
          </cell>
          <cell r="D898">
            <v>7</v>
          </cell>
          <cell r="E898" t="str">
            <v>F</v>
          </cell>
        </row>
        <row r="899">
          <cell r="B899" t="str">
            <v>F525938</v>
          </cell>
          <cell r="C899" t="str">
            <v>F525938</v>
          </cell>
          <cell r="D899">
            <v>7</v>
          </cell>
          <cell r="E899" t="str">
            <v>F</v>
          </cell>
        </row>
        <row r="900">
          <cell r="B900" t="str">
            <v>F525939</v>
          </cell>
          <cell r="C900" t="str">
            <v>F525939</v>
          </cell>
          <cell r="D900">
            <v>7</v>
          </cell>
          <cell r="E900" t="str">
            <v>F</v>
          </cell>
        </row>
        <row r="901">
          <cell r="B901" t="str">
            <v>F525940</v>
          </cell>
          <cell r="C901" t="str">
            <v>F525940</v>
          </cell>
          <cell r="D901">
            <v>7</v>
          </cell>
          <cell r="E901" t="str">
            <v>F</v>
          </cell>
        </row>
        <row r="902">
          <cell r="B902" t="str">
            <v>F525941</v>
          </cell>
          <cell r="C902" t="str">
            <v>F525941</v>
          </cell>
          <cell r="D902">
            <v>7</v>
          </cell>
          <cell r="E902" t="str">
            <v>F</v>
          </cell>
        </row>
        <row r="903">
          <cell r="B903" t="str">
            <v>1000BCDINDUST</v>
          </cell>
          <cell r="C903" t="str">
            <v>BCDINDUST</v>
          </cell>
          <cell r="D903">
            <v>6</v>
          </cell>
          <cell r="E903" t="str">
            <v>G</v>
          </cell>
        </row>
        <row r="904">
          <cell r="B904" t="str">
            <v>F400456</v>
          </cell>
          <cell r="C904" t="str">
            <v>F400456</v>
          </cell>
          <cell r="D904">
            <v>7</v>
          </cell>
          <cell r="E904" t="str">
            <v>F</v>
          </cell>
        </row>
        <row r="905">
          <cell r="B905" t="str">
            <v>F400457</v>
          </cell>
          <cell r="C905" t="str">
            <v>F400457</v>
          </cell>
          <cell r="D905">
            <v>7</v>
          </cell>
          <cell r="E905" t="str">
            <v>F</v>
          </cell>
        </row>
        <row r="906">
          <cell r="B906" t="str">
            <v>F400458</v>
          </cell>
          <cell r="C906" t="str">
            <v>F400458</v>
          </cell>
          <cell r="D906">
            <v>7</v>
          </cell>
          <cell r="E906" t="str">
            <v>F</v>
          </cell>
        </row>
        <row r="907">
          <cell r="B907" t="str">
            <v>F400459</v>
          </cell>
          <cell r="C907" t="str">
            <v>F400459</v>
          </cell>
          <cell r="D907">
            <v>7</v>
          </cell>
          <cell r="E907" t="str">
            <v>F</v>
          </cell>
        </row>
        <row r="908">
          <cell r="B908" t="str">
            <v>F400460</v>
          </cell>
          <cell r="C908" t="str">
            <v>F400460</v>
          </cell>
          <cell r="D908">
            <v>7</v>
          </cell>
          <cell r="E908" t="str">
            <v>F</v>
          </cell>
        </row>
        <row r="909">
          <cell r="B909" t="str">
            <v>F400461</v>
          </cell>
          <cell r="C909" t="str">
            <v>F400461</v>
          </cell>
          <cell r="D909">
            <v>7</v>
          </cell>
          <cell r="E909" t="str">
            <v>F</v>
          </cell>
        </row>
        <row r="910">
          <cell r="B910" t="str">
            <v>F400462</v>
          </cell>
          <cell r="C910" t="str">
            <v>F400462</v>
          </cell>
          <cell r="D910">
            <v>7</v>
          </cell>
          <cell r="E910" t="str">
            <v>F</v>
          </cell>
        </row>
        <row r="911">
          <cell r="B911" t="str">
            <v>F400463</v>
          </cell>
          <cell r="C911" t="str">
            <v>F400463</v>
          </cell>
          <cell r="D911">
            <v>7</v>
          </cell>
          <cell r="E911" t="str">
            <v>F</v>
          </cell>
        </row>
        <row r="912">
          <cell r="B912" t="str">
            <v>F400464</v>
          </cell>
          <cell r="C912" t="str">
            <v>F400464</v>
          </cell>
          <cell r="D912">
            <v>7</v>
          </cell>
          <cell r="E912" t="str">
            <v>F</v>
          </cell>
        </row>
        <row r="913">
          <cell r="B913" t="str">
            <v>F400465</v>
          </cell>
          <cell r="C913" t="str">
            <v>F400465</v>
          </cell>
          <cell r="D913">
            <v>7</v>
          </cell>
          <cell r="E913" t="str">
            <v>F</v>
          </cell>
        </row>
        <row r="914">
          <cell r="B914" t="str">
            <v>F400466</v>
          </cell>
          <cell r="C914" t="str">
            <v>F400466</v>
          </cell>
          <cell r="D914">
            <v>7</v>
          </cell>
          <cell r="E914" t="str">
            <v>F</v>
          </cell>
        </row>
        <row r="915">
          <cell r="B915" t="str">
            <v>F400467</v>
          </cell>
          <cell r="C915" t="str">
            <v>F400467</v>
          </cell>
          <cell r="D915">
            <v>7</v>
          </cell>
          <cell r="E915" t="str">
            <v>F</v>
          </cell>
        </row>
        <row r="916">
          <cell r="B916" t="str">
            <v>F400468</v>
          </cell>
          <cell r="C916" t="str">
            <v>F400468</v>
          </cell>
          <cell r="D916">
            <v>7</v>
          </cell>
          <cell r="E916" t="str">
            <v>F</v>
          </cell>
        </row>
        <row r="917">
          <cell r="B917" t="str">
            <v>F400469</v>
          </cell>
          <cell r="C917" t="str">
            <v>F400469</v>
          </cell>
          <cell r="D917">
            <v>7</v>
          </cell>
          <cell r="E917" t="str">
            <v>F</v>
          </cell>
        </row>
        <row r="918">
          <cell r="B918" t="str">
            <v>F400470</v>
          </cell>
          <cell r="C918" t="str">
            <v>F400470</v>
          </cell>
          <cell r="D918">
            <v>7</v>
          </cell>
          <cell r="E918" t="str">
            <v>F</v>
          </cell>
        </row>
        <row r="919">
          <cell r="B919" t="str">
            <v>F400471</v>
          </cell>
          <cell r="C919" t="str">
            <v>F400471</v>
          </cell>
          <cell r="D919">
            <v>7</v>
          </cell>
          <cell r="E919" t="str">
            <v>F</v>
          </cell>
        </row>
        <row r="920">
          <cell r="B920" t="str">
            <v>F400472</v>
          </cell>
          <cell r="C920" t="str">
            <v>F400472</v>
          </cell>
          <cell r="D920">
            <v>7</v>
          </cell>
          <cell r="E920" t="str">
            <v>F</v>
          </cell>
        </row>
        <row r="921">
          <cell r="B921" t="str">
            <v>F400473</v>
          </cell>
          <cell r="C921" t="str">
            <v>F400473</v>
          </cell>
          <cell r="D921">
            <v>7</v>
          </cell>
          <cell r="E921" t="str">
            <v>F</v>
          </cell>
        </row>
        <row r="922">
          <cell r="B922" t="str">
            <v>F400474</v>
          </cell>
          <cell r="C922" t="str">
            <v>F400474</v>
          </cell>
          <cell r="D922">
            <v>7</v>
          </cell>
          <cell r="E922" t="str">
            <v>F</v>
          </cell>
        </row>
        <row r="923">
          <cell r="B923" t="str">
            <v>F400475</v>
          </cell>
          <cell r="C923" t="str">
            <v>F400475</v>
          </cell>
          <cell r="D923">
            <v>7</v>
          </cell>
          <cell r="E923" t="str">
            <v>F</v>
          </cell>
        </row>
        <row r="924">
          <cell r="B924" t="str">
            <v>1000CSBUSVP</v>
          </cell>
          <cell r="C924" t="str">
            <v>CSBUSVP</v>
          </cell>
          <cell r="D924">
            <v>6</v>
          </cell>
          <cell r="E924" t="str">
            <v>G</v>
          </cell>
        </row>
        <row r="925">
          <cell r="B925" t="str">
            <v>F400300</v>
          </cell>
          <cell r="C925" t="str">
            <v>F400300</v>
          </cell>
          <cell r="D925">
            <v>7</v>
          </cell>
          <cell r="E925" t="str">
            <v>F</v>
          </cell>
        </row>
        <row r="926">
          <cell r="B926" t="str">
            <v>F400301</v>
          </cell>
          <cell r="C926" t="str">
            <v>F400301</v>
          </cell>
          <cell r="D926">
            <v>7</v>
          </cell>
          <cell r="E926" t="str">
            <v>F</v>
          </cell>
        </row>
        <row r="927">
          <cell r="B927" t="str">
            <v>F400302</v>
          </cell>
          <cell r="C927" t="str">
            <v>F400302</v>
          </cell>
          <cell r="D927">
            <v>7</v>
          </cell>
          <cell r="E927" t="str">
            <v>F</v>
          </cell>
        </row>
        <row r="928">
          <cell r="B928" t="str">
            <v>F400303</v>
          </cell>
          <cell r="C928" t="str">
            <v>F400303</v>
          </cell>
          <cell r="D928">
            <v>7</v>
          </cell>
          <cell r="E928" t="str">
            <v>F</v>
          </cell>
        </row>
        <row r="929">
          <cell r="B929" t="str">
            <v>F526595</v>
          </cell>
          <cell r="C929" t="str">
            <v>F526595</v>
          </cell>
          <cell r="D929">
            <v>7</v>
          </cell>
          <cell r="E929" t="str">
            <v>F</v>
          </cell>
        </row>
        <row r="930">
          <cell r="B930" t="str">
            <v>F526596</v>
          </cell>
          <cell r="C930" t="str">
            <v>F526596</v>
          </cell>
          <cell r="D930">
            <v>7</v>
          </cell>
          <cell r="E930" t="str">
            <v>F</v>
          </cell>
        </row>
        <row r="931">
          <cell r="B931" t="str">
            <v>1000LPALGA</v>
          </cell>
          <cell r="C931" t="str">
            <v>LPALGA</v>
          </cell>
          <cell r="D931">
            <v>6</v>
          </cell>
          <cell r="E931" t="str">
            <v>G</v>
          </cell>
        </row>
        <row r="932">
          <cell r="B932" t="str">
            <v>F400564</v>
          </cell>
          <cell r="C932" t="str">
            <v>F400564</v>
          </cell>
          <cell r="D932">
            <v>7</v>
          </cell>
          <cell r="E932" t="str">
            <v>F</v>
          </cell>
        </row>
        <row r="933">
          <cell r="B933" t="str">
            <v>F400565</v>
          </cell>
          <cell r="C933" t="str">
            <v>F400565</v>
          </cell>
          <cell r="D933">
            <v>7</v>
          </cell>
          <cell r="E933" t="str">
            <v>F</v>
          </cell>
        </row>
        <row r="934">
          <cell r="B934" t="str">
            <v>F400566</v>
          </cell>
          <cell r="C934" t="str">
            <v>F400566</v>
          </cell>
          <cell r="D934">
            <v>7</v>
          </cell>
          <cell r="E934" t="str">
            <v>F</v>
          </cell>
        </row>
        <row r="935">
          <cell r="B935" t="str">
            <v>F400567</v>
          </cell>
          <cell r="C935" t="str">
            <v>F400567</v>
          </cell>
          <cell r="D935">
            <v>7</v>
          </cell>
          <cell r="E935" t="str">
            <v>F</v>
          </cell>
        </row>
        <row r="936">
          <cell r="B936" t="str">
            <v>F400568</v>
          </cell>
          <cell r="C936" t="str">
            <v>F400568</v>
          </cell>
          <cell r="D936">
            <v>7</v>
          </cell>
          <cell r="E936" t="str">
            <v>F</v>
          </cell>
        </row>
        <row r="937">
          <cell r="B937" t="str">
            <v>F400569</v>
          </cell>
          <cell r="C937" t="str">
            <v>F400569</v>
          </cell>
          <cell r="D937">
            <v>7</v>
          </cell>
          <cell r="E937" t="str">
            <v>F</v>
          </cell>
        </row>
        <row r="938">
          <cell r="B938" t="str">
            <v>F400570</v>
          </cell>
          <cell r="C938" t="str">
            <v>F400570</v>
          </cell>
          <cell r="D938">
            <v>7</v>
          </cell>
          <cell r="E938" t="str">
            <v>F</v>
          </cell>
        </row>
        <row r="939">
          <cell r="B939" t="str">
            <v>F400571</v>
          </cell>
          <cell r="C939" t="str">
            <v>F400571</v>
          </cell>
          <cell r="D939">
            <v>7</v>
          </cell>
          <cell r="E939" t="str">
            <v>F</v>
          </cell>
        </row>
        <row r="940">
          <cell r="B940" t="str">
            <v>F400572</v>
          </cell>
          <cell r="C940" t="str">
            <v>F400572</v>
          </cell>
          <cell r="D940">
            <v>7</v>
          </cell>
          <cell r="E940" t="str">
            <v>F</v>
          </cell>
        </row>
        <row r="941">
          <cell r="B941" t="str">
            <v>1000BCDDIVM</v>
          </cell>
          <cell r="C941" t="str">
            <v>BCDDIVM</v>
          </cell>
          <cell r="D941">
            <v>6</v>
          </cell>
          <cell r="E941" t="str">
            <v>G</v>
          </cell>
        </row>
        <row r="942">
          <cell r="B942" t="str">
            <v>F400452</v>
          </cell>
          <cell r="C942" t="str">
            <v>F400452</v>
          </cell>
          <cell r="D942">
            <v>7</v>
          </cell>
          <cell r="E942" t="str">
            <v>F</v>
          </cell>
        </row>
        <row r="943">
          <cell r="B943" t="str">
            <v>F400453</v>
          </cell>
          <cell r="C943" t="str">
            <v>F400453</v>
          </cell>
          <cell r="D943">
            <v>7</v>
          </cell>
          <cell r="E943" t="str">
            <v>F</v>
          </cell>
        </row>
        <row r="944">
          <cell r="B944" t="str">
            <v>F400454</v>
          </cell>
          <cell r="C944" t="str">
            <v>F400454</v>
          </cell>
          <cell r="D944">
            <v>7</v>
          </cell>
          <cell r="E944" t="str">
            <v>F</v>
          </cell>
        </row>
        <row r="945">
          <cell r="B945" t="str">
            <v>F400455</v>
          </cell>
          <cell r="C945" t="str">
            <v>F400455</v>
          </cell>
          <cell r="D945">
            <v>7</v>
          </cell>
          <cell r="E945" t="str">
            <v>F</v>
          </cell>
        </row>
        <row r="946">
          <cell r="B946" t="str">
            <v>1000CPS</v>
          </cell>
          <cell r="C946" t="str">
            <v>CPS</v>
          </cell>
          <cell r="D946">
            <v>4</v>
          </cell>
          <cell r="E946" t="str">
            <v>G</v>
          </cell>
        </row>
        <row r="947">
          <cell r="B947" t="str">
            <v>1000BRCA</v>
          </cell>
          <cell r="C947" t="str">
            <v>BRCA</v>
          </cell>
          <cell r="D947">
            <v>6</v>
          </cell>
          <cell r="E947" t="str">
            <v>G</v>
          </cell>
        </row>
        <row r="948">
          <cell r="B948" t="str">
            <v>F400311</v>
          </cell>
          <cell r="C948" t="str">
            <v>F400311</v>
          </cell>
          <cell r="D948">
            <v>7</v>
          </cell>
          <cell r="E948" t="str">
            <v>F</v>
          </cell>
        </row>
        <row r="949">
          <cell r="B949" t="str">
            <v>F400312</v>
          </cell>
          <cell r="C949" t="str">
            <v>F400312</v>
          </cell>
          <cell r="D949">
            <v>7</v>
          </cell>
          <cell r="E949" t="str">
            <v>F</v>
          </cell>
        </row>
        <row r="950">
          <cell r="B950" t="str">
            <v>F400313</v>
          </cell>
          <cell r="C950" t="str">
            <v>F400313</v>
          </cell>
          <cell r="D950">
            <v>7</v>
          </cell>
          <cell r="E950" t="str">
            <v>F</v>
          </cell>
        </row>
        <row r="951">
          <cell r="B951" t="str">
            <v>F400314</v>
          </cell>
          <cell r="C951" t="str">
            <v>F400314</v>
          </cell>
          <cell r="D951">
            <v>7</v>
          </cell>
          <cell r="E951" t="str">
            <v>F</v>
          </cell>
        </row>
        <row r="952">
          <cell r="B952" t="str">
            <v>F400315</v>
          </cell>
          <cell r="C952" t="str">
            <v>F400315</v>
          </cell>
          <cell r="D952">
            <v>7</v>
          </cell>
          <cell r="E952" t="str">
            <v>F</v>
          </cell>
        </row>
        <row r="953">
          <cell r="B953" t="str">
            <v>F400316</v>
          </cell>
          <cell r="C953" t="str">
            <v>F400316</v>
          </cell>
          <cell r="D953">
            <v>7</v>
          </cell>
          <cell r="E953" t="str">
            <v>F</v>
          </cell>
        </row>
        <row r="954">
          <cell r="B954" t="str">
            <v>F400317</v>
          </cell>
          <cell r="C954" t="str">
            <v>F400317</v>
          </cell>
          <cell r="D954">
            <v>7</v>
          </cell>
          <cell r="E954" t="str">
            <v>F</v>
          </cell>
        </row>
        <row r="955">
          <cell r="B955" t="str">
            <v>F400320</v>
          </cell>
          <cell r="C955" t="str">
            <v>F400320</v>
          </cell>
          <cell r="D955">
            <v>7</v>
          </cell>
          <cell r="E955" t="str">
            <v>F</v>
          </cell>
        </row>
        <row r="956">
          <cell r="B956" t="str">
            <v>F400321</v>
          </cell>
          <cell r="C956" t="str">
            <v>F400321</v>
          </cell>
          <cell r="D956">
            <v>7</v>
          </cell>
          <cell r="E956" t="str">
            <v>F</v>
          </cell>
        </row>
        <row r="957">
          <cell r="B957" t="str">
            <v>F400322</v>
          </cell>
          <cell r="C957" t="str">
            <v>F400322</v>
          </cell>
          <cell r="D957">
            <v>7</v>
          </cell>
          <cell r="E957" t="str">
            <v>F</v>
          </cell>
        </row>
        <row r="958">
          <cell r="B958" t="str">
            <v>F400323</v>
          </cell>
          <cell r="C958" t="str">
            <v>F400323</v>
          </cell>
          <cell r="D958">
            <v>7</v>
          </cell>
          <cell r="E958" t="str">
            <v>F</v>
          </cell>
        </row>
        <row r="959">
          <cell r="B959" t="str">
            <v>F400324</v>
          </cell>
          <cell r="C959" t="str">
            <v>F400324</v>
          </cell>
          <cell r="D959">
            <v>7</v>
          </cell>
          <cell r="E959" t="str">
            <v>F</v>
          </cell>
        </row>
        <row r="960">
          <cell r="B960" t="str">
            <v>F400325</v>
          </cell>
          <cell r="C960" t="str">
            <v>F400325</v>
          </cell>
          <cell r="D960">
            <v>7</v>
          </cell>
          <cell r="E960" t="str">
            <v>F</v>
          </cell>
        </row>
        <row r="961">
          <cell r="B961" t="str">
            <v>F400326</v>
          </cell>
          <cell r="C961" t="str">
            <v>F400326</v>
          </cell>
          <cell r="D961">
            <v>7</v>
          </cell>
          <cell r="E961" t="str">
            <v>F</v>
          </cell>
        </row>
        <row r="962">
          <cell r="B962" t="str">
            <v>F400327</v>
          </cell>
          <cell r="C962" t="str">
            <v>F400327</v>
          </cell>
          <cell r="D962">
            <v>7</v>
          </cell>
          <cell r="E962" t="str">
            <v>F</v>
          </cell>
        </row>
        <row r="963">
          <cell r="B963" t="str">
            <v>F525768</v>
          </cell>
          <cell r="C963" t="str">
            <v>F525768</v>
          </cell>
          <cell r="D963">
            <v>7</v>
          </cell>
          <cell r="E963" t="str">
            <v>F</v>
          </cell>
        </row>
        <row r="964">
          <cell r="B964" t="str">
            <v>F525769</v>
          </cell>
          <cell r="C964" t="str">
            <v>F525769</v>
          </cell>
          <cell r="D964">
            <v>7</v>
          </cell>
          <cell r="E964" t="str">
            <v>F</v>
          </cell>
        </row>
        <row r="965">
          <cell r="B965" t="str">
            <v>1000BRCABPA</v>
          </cell>
          <cell r="C965" t="str">
            <v>BRCABPA</v>
          </cell>
          <cell r="D965">
            <v>8</v>
          </cell>
          <cell r="E965" t="str">
            <v>G</v>
          </cell>
        </row>
        <row r="966">
          <cell r="B966" t="str">
            <v>F400318</v>
          </cell>
          <cell r="C966" t="str">
            <v>F400318</v>
          </cell>
          <cell r="D966">
            <v>9</v>
          </cell>
          <cell r="E966" t="str">
            <v>F</v>
          </cell>
        </row>
        <row r="967">
          <cell r="B967" t="str">
            <v>F400319</v>
          </cell>
          <cell r="C967" t="str">
            <v>F400319</v>
          </cell>
          <cell r="D967">
            <v>9</v>
          </cell>
          <cell r="E967" t="str">
            <v>F</v>
          </cell>
        </row>
        <row r="968">
          <cell r="B968" t="str">
            <v>1000CPSETS</v>
          </cell>
          <cell r="C968" t="str">
            <v>CPSETS</v>
          </cell>
          <cell r="D968">
            <v>6</v>
          </cell>
          <cell r="E968" t="str">
            <v>G</v>
          </cell>
        </row>
        <row r="969">
          <cell r="B969" t="str">
            <v>F400328</v>
          </cell>
          <cell r="C969" t="str">
            <v>F400328</v>
          </cell>
          <cell r="D969">
            <v>7</v>
          </cell>
          <cell r="E969" t="str">
            <v>F</v>
          </cell>
        </row>
        <row r="970">
          <cell r="B970" t="str">
            <v>F400329</v>
          </cell>
          <cell r="C970" t="str">
            <v>F400329</v>
          </cell>
          <cell r="D970">
            <v>7</v>
          </cell>
          <cell r="E970" t="str">
            <v>F</v>
          </cell>
        </row>
        <row r="971">
          <cell r="B971" t="str">
            <v>F400330</v>
          </cell>
          <cell r="C971" t="str">
            <v>F400330</v>
          </cell>
          <cell r="D971">
            <v>7</v>
          </cell>
          <cell r="E971" t="str">
            <v>F</v>
          </cell>
        </row>
        <row r="972">
          <cell r="B972" t="str">
            <v>F400331</v>
          </cell>
          <cell r="C972" t="str">
            <v>F400331</v>
          </cell>
          <cell r="D972">
            <v>7</v>
          </cell>
          <cell r="E972" t="str">
            <v>F</v>
          </cell>
        </row>
        <row r="973">
          <cell r="B973" t="str">
            <v>F400332</v>
          </cell>
          <cell r="C973" t="str">
            <v>F400332</v>
          </cell>
          <cell r="D973">
            <v>7</v>
          </cell>
          <cell r="E973" t="str">
            <v>F</v>
          </cell>
        </row>
        <row r="974">
          <cell r="B974" t="str">
            <v>F400333</v>
          </cell>
          <cell r="C974" t="str">
            <v>F400333</v>
          </cell>
          <cell r="D974">
            <v>7</v>
          </cell>
          <cell r="E974" t="str">
            <v>F</v>
          </cell>
        </row>
        <row r="975">
          <cell r="B975" t="str">
            <v>F400334</v>
          </cell>
          <cell r="C975" t="str">
            <v>F400334</v>
          </cell>
          <cell r="D975">
            <v>7</v>
          </cell>
          <cell r="E975" t="str">
            <v>F</v>
          </cell>
        </row>
        <row r="976">
          <cell r="B976" t="str">
            <v>F400335</v>
          </cell>
          <cell r="C976" t="str">
            <v>F400335</v>
          </cell>
          <cell r="D976">
            <v>7</v>
          </cell>
          <cell r="E976" t="str">
            <v>F</v>
          </cell>
        </row>
        <row r="977">
          <cell r="B977" t="str">
            <v>F400336</v>
          </cell>
          <cell r="C977" t="str">
            <v>F400336</v>
          </cell>
          <cell r="D977">
            <v>7</v>
          </cell>
          <cell r="E977" t="str">
            <v>F</v>
          </cell>
        </row>
        <row r="978">
          <cell r="B978" t="str">
            <v>F400337</v>
          </cell>
          <cell r="C978" t="str">
            <v>F400337</v>
          </cell>
          <cell r="D978">
            <v>7</v>
          </cell>
          <cell r="E978" t="str">
            <v>F</v>
          </cell>
        </row>
        <row r="979">
          <cell r="B979" t="str">
            <v>F400338</v>
          </cell>
          <cell r="C979" t="str">
            <v>F400338</v>
          </cell>
          <cell r="D979">
            <v>7</v>
          </cell>
          <cell r="E979" t="str">
            <v>F</v>
          </cell>
        </row>
        <row r="980">
          <cell r="B980" t="str">
            <v>F400339</v>
          </cell>
          <cell r="C980" t="str">
            <v>F400339</v>
          </cell>
          <cell r="D980">
            <v>7</v>
          </cell>
          <cell r="E980" t="str">
            <v>F</v>
          </cell>
        </row>
        <row r="981">
          <cell r="B981" t="str">
            <v>F516641</v>
          </cell>
          <cell r="C981" t="str">
            <v>F516641</v>
          </cell>
          <cell r="D981">
            <v>7</v>
          </cell>
          <cell r="E981" t="str">
            <v>F</v>
          </cell>
        </row>
        <row r="982">
          <cell r="B982" t="str">
            <v>1000CPSEE</v>
          </cell>
          <cell r="C982" t="str">
            <v>CPSEE</v>
          </cell>
          <cell r="D982">
            <v>6</v>
          </cell>
          <cell r="E982" t="str">
            <v>G</v>
          </cell>
        </row>
        <row r="983">
          <cell r="B983" t="str">
            <v>F400391</v>
          </cell>
          <cell r="C983" t="str">
            <v>F400391</v>
          </cell>
          <cell r="D983">
            <v>7</v>
          </cell>
          <cell r="E983" t="str">
            <v>F</v>
          </cell>
        </row>
        <row r="984">
          <cell r="B984" t="str">
            <v>F400392</v>
          </cell>
          <cell r="C984" t="str">
            <v>F400392</v>
          </cell>
          <cell r="D984">
            <v>7</v>
          </cell>
          <cell r="E984" t="str">
            <v>F</v>
          </cell>
        </row>
        <row r="985">
          <cell r="B985" t="str">
            <v>F400410</v>
          </cell>
          <cell r="C985" t="str">
            <v>F400410</v>
          </cell>
          <cell r="D985">
            <v>7</v>
          </cell>
          <cell r="E985" t="str">
            <v>F</v>
          </cell>
        </row>
        <row r="986">
          <cell r="B986" t="str">
            <v>F400411</v>
          </cell>
          <cell r="C986" t="str">
            <v>F400411</v>
          </cell>
          <cell r="D986">
            <v>7</v>
          </cell>
          <cell r="E986" t="str">
            <v>F</v>
          </cell>
        </row>
        <row r="987">
          <cell r="B987" t="str">
            <v>F400412</v>
          </cell>
          <cell r="C987" t="str">
            <v>F400412</v>
          </cell>
          <cell r="D987">
            <v>7</v>
          </cell>
          <cell r="E987" t="str">
            <v>F</v>
          </cell>
        </row>
        <row r="988">
          <cell r="B988" t="str">
            <v>F400413</v>
          </cell>
          <cell r="C988" t="str">
            <v>F400413</v>
          </cell>
          <cell r="D988">
            <v>7</v>
          </cell>
          <cell r="E988" t="str">
            <v>F</v>
          </cell>
        </row>
        <row r="989">
          <cell r="B989" t="str">
            <v>F400414</v>
          </cell>
          <cell r="C989" t="str">
            <v>F400414</v>
          </cell>
          <cell r="D989">
            <v>7</v>
          </cell>
          <cell r="E989" t="str">
            <v>F</v>
          </cell>
        </row>
        <row r="990">
          <cell r="B990" t="str">
            <v>F400415</v>
          </cell>
          <cell r="C990" t="str">
            <v>F400415</v>
          </cell>
          <cell r="D990">
            <v>7</v>
          </cell>
          <cell r="E990" t="str">
            <v>F</v>
          </cell>
        </row>
        <row r="991">
          <cell r="B991" t="str">
            <v>F400416</v>
          </cell>
          <cell r="C991" t="str">
            <v>F400416</v>
          </cell>
          <cell r="D991">
            <v>7</v>
          </cell>
          <cell r="E991" t="str">
            <v>F</v>
          </cell>
        </row>
        <row r="992">
          <cell r="B992" t="str">
            <v>F400417</v>
          </cell>
          <cell r="C992" t="str">
            <v>F400417</v>
          </cell>
          <cell r="D992">
            <v>7</v>
          </cell>
          <cell r="E992" t="str">
            <v>F</v>
          </cell>
        </row>
        <row r="993">
          <cell r="B993" t="str">
            <v>F400418</v>
          </cell>
          <cell r="C993" t="str">
            <v>F400418</v>
          </cell>
          <cell r="D993">
            <v>7</v>
          </cell>
          <cell r="E993" t="str">
            <v>F</v>
          </cell>
        </row>
        <row r="994">
          <cell r="B994" t="str">
            <v>F400419</v>
          </cell>
          <cell r="C994" t="str">
            <v>F400419</v>
          </cell>
          <cell r="D994">
            <v>7</v>
          </cell>
          <cell r="E994" t="str">
            <v>F</v>
          </cell>
        </row>
        <row r="995">
          <cell r="B995" t="str">
            <v>F400420</v>
          </cell>
          <cell r="C995" t="str">
            <v>F400420</v>
          </cell>
          <cell r="D995">
            <v>7</v>
          </cell>
          <cell r="E995" t="str">
            <v>F</v>
          </cell>
        </row>
        <row r="996">
          <cell r="B996" t="str">
            <v>F400421</v>
          </cell>
          <cell r="C996" t="str">
            <v>F400421</v>
          </cell>
          <cell r="D996">
            <v>7</v>
          </cell>
          <cell r="E996" t="str">
            <v>F</v>
          </cell>
        </row>
        <row r="997">
          <cell r="B997" t="str">
            <v>F400422</v>
          </cell>
          <cell r="C997" t="str">
            <v>F400422</v>
          </cell>
          <cell r="D997">
            <v>7</v>
          </cell>
          <cell r="E997" t="str">
            <v>F</v>
          </cell>
        </row>
        <row r="998">
          <cell r="B998" t="str">
            <v>F525352</v>
          </cell>
          <cell r="C998" t="str">
            <v>F525352</v>
          </cell>
          <cell r="D998">
            <v>7</v>
          </cell>
          <cell r="E998" t="str">
            <v>F</v>
          </cell>
        </row>
        <row r="999">
          <cell r="B999" t="str">
            <v>F525353</v>
          </cell>
          <cell r="C999" t="str">
            <v>F525353</v>
          </cell>
          <cell r="D999">
            <v>7</v>
          </cell>
          <cell r="E999" t="str">
            <v>F</v>
          </cell>
        </row>
        <row r="1000">
          <cell r="B1000" t="str">
            <v>F525354</v>
          </cell>
          <cell r="C1000" t="str">
            <v>F525354</v>
          </cell>
          <cell r="D1000">
            <v>7</v>
          </cell>
          <cell r="E1000" t="str">
            <v>F</v>
          </cell>
        </row>
        <row r="1001">
          <cell r="B1001" t="str">
            <v>F525355</v>
          </cell>
          <cell r="C1001" t="str">
            <v>F525355</v>
          </cell>
          <cell r="D1001">
            <v>7</v>
          </cell>
          <cell r="E1001" t="str">
            <v>F</v>
          </cell>
        </row>
        <row r="1002">
          <cell r="B1002" t="str">
            <v>F525356</v>
          </cell>
          <cell r="C1002" t="str">
            <v>F525356</v>
          </cell>
          <cell r="D1002">
            <v>7</v>
          </cell>
          <cell r="E1002" t="str">
            <v>F</v>
          </cell>
        </row>
        <row r="1003">
          <cell r="B1003" t="str">
            <v>F525357</v>
          </cell>
          <cell r="C1003" t="str">
            <v>F525357</v>
          </cell>
          <cell r="D1003">
            <v>7</v>
          </cell>
          <cell r="E1003" t="str">
            <v>F</v>
          </cell>
        </row>
        <row r="1004">
          <cell r="B1004" t="str">
            <v>F525358</v>
          </cell>
          <cell r="C1004" t="str">
            <v>F525358</v>
          </cell>
          <cell r="D1004">
            <v>7</v>
          </cell>
          <cell r="E1004" t="str">
            <v>F</v>
          </cell>
        </row>
        <row r="1005">
          <cell r="B1005" t="str">
            <v>F525359</v>
          </cell>
          <cell r="C1005" t="str">
            <v>F525359</v>
          </cell>
          <cell r="D1005">
            <v>7</v>
          </cell>
          <cell r="E1005" t="str">
            <v>F</v>
          </cell>
        </row>
        <row r="1006">
          <cell r="B1006" t="str">
            <v>F525360</v>
          </cell>
          <cell r="C1006" t="str">
            <v>F525360</v>
          </cell>
          <cell r="D1006">
            <v>7</v>
          </cell>
          <cell r="E1006" t="str">
            <v>F</v>
          </cell>
        </row>
        <row r="1007">
          <cell r="B1007" t="str">
            <v>F525361</v>
          </cell>
          <cell r="C1007" t="str">
            <v>F525361</v>
          </cell>
          <cell r="D1007">
            <v>7</v>
          </cell>
          <cell r="E1007" t="str">
            <v>F</v>
          </cell>
        </row>
        <row r="1008">
          <cell r="B1008" t="str">
            <v>F525362</v>
          </cell>
          <cell r="C1008" t="str">
            <v>F525362</v>
          </cell>
          <cell r="D1008">
            <v>7</v>
          </cell>
          <cell r="E1008" t="str">
            <v>F</v>
          </cell>
        </row>
        <row r="1009">
          <cell r="B1009" t="str">
            <v>F525363</v>
          </cell>
          <cell r="C1009" t="str">
            <v>F525363</v>
          </cell>
          <cell r="D1009">
            <v>7</v>
          </cell>
          <cell r="E1009" t="str">
            <v>F</v>
          </cell>
        </row>
        <row r="1010">
          <cell r="B1010" t="str">
            <v>F525364</v>
          </cell>
          <cell r="C1010" t="str">
            <v>F525364</v>
          </cell>
          <cell r="D1010">
            <v>7</v>
          </cell>
          <cell r="E1010" t="str">
            <v>F</v>
          </cell>
        </row>
        <row r="1011">
          <cell r="B1011" t="str">
            <v>F525365</v>
          </cell>
          <cell r="C1011" t="str">
            <v>F525365</v>
          </cell>
          <cell r="D1011">
            <v>7</v>
          </cell>
          <cell r="E1011" t="str">
            <v>F</v>
          </cell>
        </row>
        <row r="1012">
          <cell r="B1012" t="str">
            <v>F525366</v>
          </cell>
          <cell r="C1012" t="str">
            <v>F525366</v>
          </cell>
          <cell r="D1012">
            <v>7</v>
          </cell>
          <cell r="E1012" t="str">
            <v>F</v>
          </cell>
        </row>
        <row r="1013">
          <cell r="B1013" t="str">
            <v>F525367</v>
          </cell>
          <cell r="C1013" t="str">
            <v>F525367</v>
          </cell>
          <cell r="D1013">
            <v>7</v>
          </cell>
          <cell r="E1013" t="str">
            <v>F</v>
          </cell>
        </row>
        <row r="1014">
          <cell r="B1014" t="str">
            <v>F525368</v>
          </cell>
          <cell r="C1014" t="str">
            <v>F525368</v>
          </cell>
          <cell r="D1014">
            <v>7</v>
          </cell>
          <cell r="E1014" t="str">
            <v>F</v>
          </cell>
        </row>
        <row r="1015">
          <cell r="B1015" t="str">
            <v>F525369</v>
          </cell>
          <cell r="C1015" t="str">
            <v>F525369</v>
          </cell>
          <cell r="D1015">
            <v>7</v>
          </cell>
          <cell r="E1015" t="str">
            <v>F</v>
          </cell>
        </row>
        <row r="1016">
          <cell r="B1016" t="str">
            <v>F525370</v>
          </cell>
          <cell r="C1016" t="str">
            <v>F525370</v>
          </cell>
          <cell r="D1016">
            <v>7</v>
          </cell>
          <cell r="E1016" t="str">
            <v>F</v>
          </cell>
        </row>
        <row r="1017">
          <cell r="B1017" t="str">
            <v>F525371</v>
          </cell>
          <cell r="C1017" t="str">
            <v>F525371</v>
          </cell>
          <cell r="D1017">
            <v>7</v>
          </cell>
          <cell r="E1017" t="str">
            <v>F</v>
          </cell>
        </row>
        <row r="1018">
          <cell r="B1018" t="str">
            <v>F525372</v>
          </cell>
          <cell r="C1018" t="str">
            <v>F525372</v>
          </cell>
          <cell r="D1018">
            <v>7</v>
          </cell>
          <cell r="E1018" t="str">
            <v>F</v>
          </cell>
        </row>
        <row r="1019">
          <cell r="B1019" t="str">
            <v>F525373</v>
          </cell>
          <cell r="C1019" t="str">
            <v>F525373</v>
          </cell>
          <cell r="D1019">
            <v>7</v>
          </cell>
          <cell r="E1019" t="str">
            <v>F</v>
          </cell>
        </row>
        <row r="1020">
          <cell r="B1020" t="str">
            <v>F525374</v>
          </cell>
          <cell r="C1020" t="str">
            <v>F525374</v>
          </cell>
          <cell r="D1020">
            <v>7</v>
          </cell>
          <cell r="E1020" t="str">
            <v>F</v>
          </cell>
        </row>
        <row r="1021">
          <cell r="B1021" t="str">
            <v>F525375</v>
          </cell>
          <cell r="C1021" t="str">
            <v>F525375</v>
          </cell>
          <cell r="D1021">
            <v>7</v>
          </cell>
          <cell r="E1021" t="str">
            <v>F</v>
          </cell>
        </row>
        <row r="1022">
          <cell r="B1022" t="str">
            <v>F525376</v>
          </cell>
          <cell r="C1022" t="str">
            <v>F525376</v>
          </cell>
          <cell r="D1022">
            <v>7</v>
          </cell>
          <cell r="E1022" t="str">
            <v>F</v>
          </cell>
        </row>
        <row r="1023">
          <cell r="B1023" t="str">
            <v>F525377</v>
          </cell>
          <cell r="C1023" t="str">
            <v>F525377</v>
          </cell>
          <cell r="D1023">
            <v>7</v>
          </cell>
          <cell r="E1023" t="str">
            <v>F</v>
          </cell>
        </row>
        <row r="1024">
          <cell r="B1024" t="str">
            <v>F525378</v>
          </cell>
          <cell r="C1024" t="str">
            <v>F525378</v>
          </cell>
          <cell r="D1024">
            <v>7</v>
          </cell>
          <cell r="E1024" t="str">
            <v>F</v>
          </cell>
        </row>
        <row r="1025">
          <cell r="B1025" t="str">
            <v>1000EEMGMTPRO</v>
          </cell>
          <cell r="C1025" t="str">
            <v>EEMGMTPRO</v>
          </cell>
          <cell r="D1025">
            <v>8</v>
          </cell>
          <cell r="E1025" t="str">
            <v>G</v>
          </cell>
        </row>
        <row r="1026">
          <cell r="B1026" t="str">
            <v>F516715</v>
          </cell>
          <cell r="C1026" t="str">
            <v>F516715</v>
          </cell>
          <cell r="D1026">
            <v>9</v>
          </cell>
          <cell r="E1026" t="str">
            <v>F</v>
          </cell>
        </row>
        <row r="1027">
          <cell r="B1027" t="str">
            <v>1000RESEE</v>
          </cell>
          <cell r="C1027" t="str">
            <v>RESEE</v>
          </cell>
          <cell r="D1027">
            <v>8</v>
          </cell>
          <cell r="E1027" t="str">
            <v>G</v>
          </cell>
        </row>
        <row r="1028">
          <cell r="B1028" t="str">
            <v>F400399</v>
          </cell>
          <cell r="C1028" t="str">
            <v>F400399</v>
          </cell>
          <cell r="D1028">
            <v>9</v>
          </cell>
          <cell r="E1028" t="str">
            <v>F</v>
          </cell>
        </row>
        <row r="1029">
          <cell r="B1029" t="str">
            <v>F400400</v>
          </cell>
          <cell r="C1029" t="str">
            <v>F400400</v>
          </cell>
          <cell r="D1029">
            <v>9</v>
          </cell>
          <cell r="E1029" t="str">
            <v>F</v>
          </cell>
        </row>
        <row r="1030">
          <cell r="B1030" t="str">
            <v>F400401</v>
          </cell>
          <cell r="C1030" t="str">
            <v>F400401</v>
          </cell>
          <cell r="D1030">
            <v>9</v>
          </cell>
          <cell r="E1030" t="str">
            <v>F</v>
          </cell>
        </row>
        <row r="1031">
          <cell r="B1031" t="str">
            <v>F400402</v>
          </cell>
          <cell r="C1031" t="str">
            <v>F400402</v>
          </cell>
          <cell r="D1031">
            <v>9</v>
          </cell>
          <cell r="E1031" t="str">
            <v>F</v>
          </cell>
        </row>
        <row r="1032">
          <cell r="B1032" t="str">
            <v>F400403</v>
          </cell>
          <cell r="C1032" t="str">
            <v>F400403</v>
          </cell>
          <cell r="D1032">
            <v>9</v>
          </cell>
          <cell r="E1032" t="str">
            <v>F</v>
          </cell>
        </row>
        <row r="1033">
          <cell r="B1033" t="str">
            <v>F400404</v>
          </cell>
          <cell r="C1033" t="str">
            <v>F400404</v>
          </cell>
          <cell r="D1033">
            <v>9</v>
          </cell>
          <cell r="E1033" t="str">
            <v>F</v>
          </cell>
        </row>
        <row r="1034">
          <cell r="B1034" t="str">
            <v>F400405</v>
          </cell>
          <cell r="C1034" t="str">
            <v>F400405</v>
          </cell>
          <cell r="D1034">
            <v>9</v>
          </cell>
          <cell r="E1034" t="str">
            <v>F</v>
          </cell>
        </row>
        <row r="1035">
          <cell r="B1035" t="str">
            <v>F400406</v>
          </cell>
          <cell r="C1035" t="str">
            <v>F400406</v>
          </cell>
          <cell r="D1035">
            <v>9</v>
          </cell>
          <cell r="E1035" t="str">
            <v>F</v>
          </cell>
        </row>
        <row r="1036">
          <cell r="B1036" t="str">
            <v>F400407</v>
          </cell>
          <cell r="C1036" t="str">
            <v>F400407</v>
          </cell>
          <cell r="D1036">
            <v>9</v>
          </cell>
          <cell r="E1036" t="str">
            <v>F</v>
          </cell>
        </row>
        <row r="1037">
          <cell r="B1037" t="str">
            <v>F400408</v>
          </cell>
          <cell r="C1037" t="str">
            <v>F400408</v>
          </cell>
          <cell r="D1037">
            <v>9</v>
          </cell>
          <cell r="E1037" t="str">
            <v>F</v>
          </cell>
        </row>
        <row r="1038">
          <cell r="B1038" t="str">
            <v>F400409</v>
          </cell>
          <cell r="C1038" t="str">
            <v>F400409</v>
          </cell>
          <cell r="D1038">
            <v>9</v>
          </cell>
          <cell r="E1038" t="str">
            <v>F</v>
          </cell>
        </row>
        <row r="1039">
          <cell r="B1039" t="str">
            <v>F516720</v>
          </cell>
          <cell r="C1039" t="str">
            <v>F516720</v>
          </cell>
          <cell r="D1039">
            <v>9</v>
          </cell>
          <cell r="E1039" t="str">
            <v>F</v>
          </cell>
        </row>
        <row r="1040">
          <cell r="B1040" t="str">
            <v>1000NONRESEE</v>
          </cell>
          <cell r="C1040" t="str">
            <v>NONRESEE</v>
          </cell>
          <cell r="D1040">
            <v>8</v>
          </cell>
          <cell r="E1040" t="str">
            <v>G</v>
          </cell>
        </row>
        <row r="1041">
          <cell r="B1041" t="str">
            <v>F400393</v>
          </cell>
          <cell r="C1041" t="str">
            <v>F400393</v>
          </cell>
          <cell r="D1041">
            <v>9</v>
          </cell>
          <cell r="E1041" t="str">
            <v>F</v>
          </cell>
        </row>
        <row r="1042">
          <cell r="B1042" t="str">
            <v>F400394</v>
          </cell>
          <cell r="C1042" t="str">
            <v>F400394</v>
          </cell>
          <cell r="D1042">
            <v>9</v>
          </cell>
          <cell r="E1042" t="str">
            <v>F</v>
          </cell>
        </row>
        <row r="1043">
          <cell r="B1043" t="str">
            <v>F400395</v>
          </cell>
          <cell r="C1043" t="str">
            <v>F400395</v>
          </cell>
          <cell r="D1043">
            <v>9</v>
          </cell>
          <cell r="E1043" t="str">
            <v>F</v>
          </cell>
        </row>
        <row r="1044">
          <cell r="B1044" t="str">
            <v>F400396</v>
          </cell>
          <cell r="C1044" t="str">
            <v>F400396</v>
          </cell>
          <cell r="D1044">
            <v>9</v>
          </cell>
          <cell r="E1044" t="str">
            <v>F</v>
          </cell>
        </row>
        <row r="1045">
          <cell r="B1045" t="str">
            <v>F400397</v>
          </cell>
          <cell r="C1045" t="str">
            <v>F400397</v>
          </cell>
          <cell r="D1045">
            <v>9</v>
          </cell>
          <cell r="E1045" t="str">
            <v>F</v>
          </cell>
        </row>
        <row r="1046">
          <cell r="B1046" t="str">
            <v>F400398</v>
          </cell>
          <cell r="C1046" t="str">
            <v>F400398</v>
          </cell>
          <cell r="D1046">
            <v>9</v>
          </cell>
          <cell r="E1046" t="str">
            <v>F</v>
          </cell>
        </row>
        <row r="1047">
          <cell r="B1047" t="str">
            <v>F516719</v>
          </cell>
          <cell r="C1047" t="str">
            <v>F516719</v>
          </cell>
          <cell r="D1047">
            <v>9</v>
          </cell>
          <cell r="E1047" t="str">
            <v>F</v>
          </cell>
        </row>
        <row r="1048">
          <cell r="B1048" t="str">
            <v>1000CEM</v>
          </cell>
          <cell r="C1048" t="str">
            <v>CEM</v>
          </cell>
          <cell r="D1048">
            <v>6</v>
          </cell>
          <cell r="E1048" t="str">
            <v>G</v>
          </cell>
        </row>
        <row r="1049">
          <cell r="B1049" t="str">
            <v>F400340</v>
          </cell>
          <cell r="C1049" t="str">
            <v>F400340</v>
          </cell>
          <cell r="D1049">
            <v>7</v>
          </cell>
          <cell r="E1049" t="str">
            <v>F</v>
          </cell>
        </row>
        <row r="1050">
          <cell r="B1050" t="str">
            <v>F400341</v>
          </cell>
          <cell r="C1050" t="str">
            <v>F400341</v>
          </cell>
          <cell r="D1050">
            <v>7</v>
          </cell>
          <cell r="E1050" t="str">
            <v>F</v>
          </cell>
        </row>
        <row r="1051">
          <cell r="B1051" t="str">
            <v>F400342</v>
          </cell>
          <cell r="C1051" t="str">
            <v>F400342</v>
          </cell>
          <cell r="D1051">
            <v>7</v>
          </cell>
          <cell r="E1051" t="str">
            <v>F</v>
          </cell>
        </row>
        <row r="1052">
          <cell r="B1052" t="str">
            <v>F400361</v>
          </cell>
          <cell r="C1052" t="str">
            <v>F400361</v>
          </cell>
          <cell r="D1052">
            <v>7</v>
          </cell>
          <cell r="E1052" t="str">
            <v>F</v>
          </cell>
        </row>
        <row r="1053">
          <cell r="B1053" t="str">
            <v>F400362</v>
          </cell>
          <cell r="C1053" t="str">
            <v>F400362</v>
          </cell>
          <cell r="D1053">
            <v>7</v>
          </cell>
          <cell r="E1053" t="str">
            <v>F</v>
          </cell>
        </row>
        <row r="1054">
          <cell r="B1054" t="str">
            <v>F400363</v>
          </cell>
          <cell r="C1054" t="str">
            <v>F400363</v>
          </cell>
          <cell r="D1054">
            <v>7</v>
          </cell>
          <cell r="E1054" t="str">
            <v>F</v>
          </cell>
        </row>
        <row r="1055">
          <cell r="B1055" t="str">
            <v>F400364</v>
          </cell>
          <cell r="C1055" t="str">
            <v>F400364</v>
          </cell>
          <cell r="D1055">
            <v>7</v>
          </cell>
          <cell r="E1055" t="str">
            <v>F</v>
          </cell>
        </row>
        <row r="1056">
          <cell r="B1056" t="str">
            <v>F400365</v>
          </cell>
          <cell r="C1056" t="str">
            <v>F400365</v>
          </cell>
          <cell r="D1056">
            <v>7</v>
          </cell>
          <cell r="E1056" t="str">
            <v>F</v>
          </cell>
        </row>
        <row r="1057">
          <cell r="B1057" t="str">
            <v>F400366</v>
          </cell>
          <cell r="C1057" t="str">
            <v>F400366</v>
          </cell>
          <cell r="D1057">
            <v>7</v>
          </cell>
          <cell r="E1057" t="str">
            <v>F</v>
          </cell>
        </row>
        <row r="1058">
          <cell r="B1058" t="str">
            <v>F400367</v>
          </cell>
          <cell r="C1058" t="str">
            <v>F400367</v>
          </cell>
          <cell r="D1058">
            <v>7</v>
          </cell>
          <cell r="E1058" t="str">
            <v>F</v>
          </cell>
        </row>
        <row r="1059">
          <cell r="B1059" t="str">
            <v>F525379</v>
          </cell>
          <cell r="C1059" t="str">
            <v>F525379</v>
          </cell>
          <cell r="D1059">
            <v>7</v>
          </cell>
          <cell r="E1059" t="str">
            <v>F</v>
          </cell>
        </row>
        <row r="1060">
          <cell r="B1060" t="str">
            <v>F525380</v>
          </cell>
          <cell r="C1060" t="str">
            <v>F525380</v>
          </cell>
          <cell r="D1060">
            <v>7</v>
          </cell>
          <cell r="E1060" t="str">
            <v>F</v>
          </cell>
        </row>
        <row r="1061">
          <cell r="B1061" t="str">
            <v>F525383</v>
          </cell>
          <cell r="C1061" t="str">
            <v>F525383</v>
          </cell>
          <cell r="D1061">
            <v>7</v>
          </cell>
          <cell r="E1061" t="str">
            <v>F</v>
          </cell>
        </row>
        <row r="1062">
          <cell r="B1062" t="str">
            <v>F525384</v>
          </cell>
          <cell r="C1062" t="str">
            <v>F525384</v>
          </cell>
          <cell r="D1062">
            <v>7</v>
          </cell>
          <cell r="E1062" t="str">
            <v>F</v>
          </cell>
        </row>
        <row r="1063">
          <cell r="B1063" t="str">
            <v>F525385</v>
          </cell>
          <cell r="C1063" t="str">
            <v>F525385</v>
          </cell>
          <cell r="D1063">
            <v>7</v>
          </cell>
          <cell r="E1063" t="str">
            <v>F</v>
          </cell>
        </row>
        <row r="1064">
          <cell r="B1064" t="str">
            <v>F525386</v>
          </cell>
          <cell r="C1064" t="str">
            <v>F525386</v>
          </cell>
          <cell r="D1064">
            <v>7</v>
          </cell>
          <cell r="E1064" t="str">
            <v>F</v>
          </cell>
        </row>
        <row r="1065">
          <cell r="B1065" t="str">
            <v>F526397</v>
          </cell>
          <cell r="C1065" t="str">
            <v>F526397</v>
          </cell>
          <cell r="D1065">
            <v>7</v>
          </cell>
          <cell r="E1065" t="str">
            <v>F</v>
          </cell>
        </row>
        <row r="1066">
          <cell r="B1066" t="str">
            <v>F526398</v>
          </cell>
          <cell r="C1066" t="str">
            <v>F526398</v>
          </cell>
          <cell r="D1066">
            <v>7</v>
          </cell>
          <cell r="E1066" t="str">
            <v>F</v>
          </cell>
        </row>
        <row r="1067">
          <cell r="B1067" t="str">
            <v>F526399</v>
          </cell>
          <cell r="C1067" t="str">
            <v>F526399</v>
          </cell>
          <cell r="D1067">
            <v>7</v>
          </cell>
          <cell r="E1067" t="str">
            <v>F</v>
          </cell>
        </row>
        <row r="1068">
          <cell r="B1068" t="str">
            <v>F526485</v>
          </cell>
          <cell r="C1068" t="str">
            <v>F526485</v>
          </cell>
          <cell r="D1068">
            <v>7</v>
          </cell>
          <cell r="E1068" t="str">
            <v>F</v>
          </cell>
        </row>
        <row r="1069">
          <cell r="B1069" t="str">
            <v>F526486</v>
          </cell>
          <cell r="C1069" t="str">
            <v>F526486</v>
          </cell>
          <cell r="D1069">
            <v>7</v>
          </cell>
          <cell r="E1069" t="str">
            <v>F</v>
          </cell>
        </row>
        <row r="1070">
          <cell r="B1070" t="str">
            <v>F526487</v>
          </cell>
          <cell r="C1070" t="str">
            <v>F526487</v>
          </cell>
          <cell r="D1070">
            <v>7</v>
          </cell>
          <cell r="E1070" t="str">
            <v>F</v>
          </cell>
        </row>
        <row r="1071">
          <cell r="B1071" t="str">
            <v>F526488</v>
          </cell>
          <cell r="C1071" t="str">
            <v>F526488</v>
          </cell>
          <cell r="D1071">
            <v>7</v>
          </cell>
          <cell r="E1071" t="str">
            <v>F</v>
          </cell>
        </row>
        <row r="1072">
          <cell r="B1072" t="str">
            <v>1000CEMMM</v>
          </cell>
          <cell r="C1072" t="str">
            <v>CEMMM</v>
          </cell>
          <cell r="D1072">
            <v>8</v>
          </cell>
          <cell r="E1072" t="str">
            <v>G</v>
          </cell>
        </row>
        <row r="1073">
          <cell r="B1073" t="str">
            <v>F400343</v>
          </cell>
          <cell r="C1073" t="str">
            <v>F400343</v>
          </cell>
          <cell r="D1073">
            <v>9</v>
          </cell>
          <cell r="E1073" t="str">
            <v>F</v>
          </cell>
        </row>
        <row r="1074">
          <cell r="B1074" t="str">
            <v>F400344</v>
          </cell>
          <cell r="C1074" t="str">
            <v>F400344</v>
          </cell>
          <cell r="D1074">
            <v>9</v>
          </cell>
          <cell r="E1074" t="str">
            <v>F</v>
          </cell>
        </row>
        <row r="1075">
          <cell r="B1075" t="str">
            <v>F400345</v>
          </cell>
          <cell r="C1075" t="str">
            <v>F400345</v>
          </cell>
          <cell r="D1075">
            <v>9</v>
          </cell>
          <cell r="E1075" t="str">
            <v>F</v>
          </cell>
        </row>
        <row r="1076">
          <cell r="B1076" t="str">
            <v>F400346</v>
          </cell>
          <cell r="C1076" t="str">
            <v>F400346</v>
          </cell>
          <cell r="D1076">
            <v>9</v>
          </cell>
          <cell r="E1076" t="str">
            <v>F</v>
          </cell>
        </row>
        <row r="1077">
          <cell r="B1077" t="str">
            <v>F400347</v>
          </cell>
          <cell r="C1077" t="str">
            <v>F400347</v>
          </cell>
          <cell r="D1077">
            <v>9</v>
          </cell>
          <cell r="E1077" t="str">
            <v>F</v>
          </cell>
        </row>
        <row r="1078">
          <cell r="B1078" t="str">
            <v>F400348</v>
          </cell>
          <cell r="C1078" t="str">
            <v>F400348</v>
          </cell>
          <cell r="D1078">
            <v>9</v>
          </cell>
          <cell r="E1078" t="str">
            <v>F</v>
          </cell>
        </row>
        <row r="1079">
          <cell r="B1079" t="str">
            <v>F400349</v>
          </cell>
          <cell r="C1079" t="str">
            <v>F400349</v>
          </cell>
          <cell r="D1079">
            <v>9</v>
          </cell>
          <cell r="E1079" t="str">
            <v>F</v>
          </cell>
        </row>
        <row r="1080">
          <cell r="B1080" t="str">
            <v>F400350</v>
          </cell>
          <cell r="C1080" t="str">
            <v>F400350</v>
          </cell>
          <cell r="D1080">
            <v>9</v>
          </cell>
          <cell r="E1080" t="str">
            <v>F</v>
          </cell>
        </row>
        <row r="1081">
          <cell r="B1081" t="str">
            <v>F400351</v>
          </cell>
          <cell r="C1081" t="str">
            <v>F400351</v>
          </cell>
          <cell r="D1081">
            <v>9</v>
          </cell>
          <cell r="E1081" t="str">
            <v>F</v>
          </cell>
        </row>
        <row r="1082">
          <cell r="B1082" t="str">
            <v>F400352</v>
          </cell>
          <cell r="C1082" t="str">
            <v>F400352</v>
          </cell>
          <cell r="D1082">
            <v>9</v>
          </cell>
          <cell r="E1082" t="str">
            <v>F</v>
          </cell>
        </row>
        <row r="1083">
          <cell r="B1083" t="str">
            <v>F400353</v>
          </cell>
          <cell r="C1083" t="str">
            <v>F400353</v>
          </cell>
          <cell r="D1083">
            <v>9</v>
          </cell>
          <cell r="E1083" t="str">
            <v>F</v>
          </cell>
        </row>
        <row r="1084">
          <cell r="B1084" t="str">
            <v>F400354</v>
          </cell>
          <cell r="C1084" t="str">
            <v>F400354</v>
          </cell>
          <cell r="D1084">
            <v>9</v>
          </cell>
          <cell r="E1084" t="str">
            <v>F</v>
          </cell>
        </row>
        <row r="1085">
          <cell r="B1085" t="str">
            <v>F400355</v>
          </cell>
          <cell r="C1085" t="str">
            <v>F400355</v>
          </cell>
          <cell r="D1085">
            <v>9</v>
          </cell>
          <cell r="E1085" t="str">
            <v>F</v>
          </cell>
        </row>
        <row r="1086">
          <cell r="B1086" t="str">
            <v>F400356</v>
          </cell>
          <cell r="C1086" t="str">
            <v>F400356</v>
          </cell>
          <cell r="D1086">
            <v>9</v>
          </cell>
          <cell r="E1086" t="str">
            <v>F</v>
          </cell>
        </row>
        <row r="1087">
          <cell r="B1087" t="str">
            <v>F400357</v>
          </cell>
          <cell r="C1087" t="str">
            <v>F400357</v>
          </cell>
          <cell r="D1087">
            <v>9</v>
          </cell>
          <cell r="E1087" t="str">
            <v>F</v>
          </cell>
        </row>
        <row r="1088">
          <cell r="B1088" t="str">
            <v>F400358</v>
          </cell>
          <cell r="C1088" t="str">
            <v>F400358</v>
          </cell>
          <cell r="D1088">
            <v>9</v>
          </cell>
          <cell r="E1088" t="str">
            <v>F</v>
          </cell>
        </row>
        <row r="1089">
          <cell r="B1089" t="str">
            <v>F400359</v>
          </cell>
          <cell r="C1089" t="str">
            <v>F400359</v>
          </cell>
          <cell r="D1089">
            <v>9</v>
          </cell>
          <cell r="E1089" t="str">
            <v>F</v>
          </cell>
        </row>
        <row r="1090">
          <cell r="B1090" t="str">
            <v>F400360</v>
          </cell>
          <cell r="C1090" t="str">
            <v>F400360</v>
          </cell>
          <cell r="D1090">
            <v>9</v>
          </cell>
          <cell r="E1090" t="str">
            <v>F</v>
          </cell>
        </row>
        <row r="1091">
          <cell r="B1091" t="str">
            <v>F525195</v>
          </cell>
          <cell r="C1091" t="str">
            <v>F525195</v>
          </cell>
          <cell r="D1091">
            <v>9</v>
          </cell>
          <cell r="E1091" t="str">
            <v>F</v>
          </cell>
        </row>
        <row r="1092">
          <cell r="B1092" t="str">
            <v>F525196</v>
          </cell>
          <cell r="C1092" t="str">
            <v>F525196</v>
          </cell>
          <cell r="D1092">
            <v>9</v>
          </cell>
          <cell r="E1092" t="str">
            <v>F</v>
          </cell>
        </row>
        <row r="1093">
          <cell r="B1093" t="str">
            <v>F525381</v>
          </cell>
          <cell r="C1093" t="str">
            <v>F525381</v>
          </cell>
          <cell r="D1093">
            <v>9</v>
          </cell>
          <cell r="E1093" t="str">
            <v>F</v>
          </cell>
        </row>
        <row r="1094">
          <cell r="B1094" t="str">
            <v>F525382</v>
          </cell>
          <cell r="C1094" t="str">
            <v>F525382</v>
          </cell>
          <cell r="D1094">
            <v>9</v>
          </cell>
          <cell r="E1094" t="str">
            <v>F</v>
          </cell>
        </row>
        <row r="1095">
          <cell r="B1095" t="str">
            <v>1000CEMMMPGC</v>
          </cell>
          <cell r="C1095" t="str">
            <v>CEMMMPGC</v>
          </cell>
          <cell r="D1095">
            <v>10</v>
          </cell>
          <cell r="E1095" t="str">
            <v>G</v>
          </cell>
        </row>
        <row r="1096">
          <cell r="B1096" t="str">
            <v>F516709</v>
          </cell>
          <cell r="C1096" t="str">
            <v>F516709</v>
          </cell>
          <cell r="D1096">
            <v>11</v>
          </cell>
          <cell r="E1096" t="str">
            <v>F</v>
          </cell>
        </row>
        <row r="1097">
          <cell r="B1097" t="str">
            <v>F516711</v>
          </cell>
          <cell r="C1097" t="str">
            <v>F516711</v>
          </cell>
          <cell r="D1097">
            <v>11</v>
          </cell>
          <cell r="E1097" t="str">
            <v>F</v>
          </cell>
        </row>
        <row r="1098">
          <cell r="B1098" t="str">
            <v>F516713</v>
          </cell>
          <cell r="C1098" t="str">
            <v>F516713</v>
          </cell>
          <cell r="D1098">
            <v>11</v>
          </cell>
          <cell r="E1098" t="str">
            <v>F</v>
          </cell>
        </row>
        <row r="1099">
          <cell r="B1099" t="str">
            <v>1000CEMMMPRO</v>
          </cell>
          <cell r="C1099" t="str">
            <v>CEMMMPRO</v>
          </cell>
          <cell r="D1099">
            <v>10</v>
          </cell>
          <cell r="E1099" t="str">
            <v>G</v>
          </cell>
        </row>
        <row r="1100">
          <cell r="B1100" t="str">
            <v>F516708</v>
          </cell>
          <cell r="C1100" t="str">
            <v>F516708</v>
          </cell>
          <cell r="D1100">
            <v>11</v>
          </cell>
          <cell r="E1100" t="str">
            <v>F</v>
          </cell>
        </row>
        <row r="1101">
          <cell r="B1101" t="str">
            <v>F516710</v>
          </cell>
          <cell r="C1101" t="str">
            <v>F516710</v>
          </cell>
          <cell r="D1101">
            <v>11</v>
          </cell>
          <cell r="E1101" t="str">
            <v>F</v>
          </cell>
        </row>
        <row r="1102">
          <cell r="B1102" t="str">
            <v>F516712</v>
          </cell>
          <cell r="C1102" t="str">
            <v>F516712</v>
          </cell>
          <cell r="D1102">
            <v>11</v>
          </cell>
          <cell r="E1102" t="str">
            <v>F</v>
          </cell>
        </row>
        <row r="1103">
          <cell r="B1103" t="str">
            <v>F516714</v>
          </cell>
          <cell r="C1103" t="str">
            <v>F516714</v>
          </cell>
          <cell r="D1103">
            <v>11</v>
          </cell>
          <cell r="E1103" t="str">
            <v>F</v>
          </cell>
        </row>
        <row r="1104">
          <cell r="B1104" t="str">
            <v>1000CPSDIVM</v>
          </cell>
          <cell r="C1104" t="str">
            <v>CPSDIVM</v>
          </cell>
          <cell r="D1104">
            <v>6</v>
          </cell>
          <cell r="E1104" t="str">
            <v>G</v>
          </cell>
        </row>
        <row r="1105">
          <cell r="B1105" t="str">
            <v>F400308</v>
          </cell>
          <cell r="C1105" t="str">
            <v>F400308</v>
          </cell>
          <cell r="D1105">
            <v>7</v>
          </cell>
          <cell r="E1105" t="str">
            <v>F</v>
          </cell>
        </row>
        <row r="1106">
          <cell r="B1106" t="str">
            <v>F400309</v>
          </cell>
          <cell r="C1106" t="str">
            <v>F400309</v>
          </cell>
          <cell r="D1106">
            <v>7</v>
          </cell>
          <cell r="E1106" t="str">
            <v>F</v>
          </cell>
        </row>
        <row r="1107">
          <cell r="B1107" t="str">
            <v>F400310</v>
          </cell>
          <cell r="C1107" t="str">
            <v>F400310</v>
          </cell>
          <cell r="D1107">
            <v>7</v>
          </cell>
          <cell r="E1107" t="str">
            <v>F</v>
          </cell>
        </row>
        <row r="1108">
          <cell r="B1108" t="str">
            <v>1000CSOD</v>
          </cell>
          <cell r="C1108" t="str">
            <v>CSOD</v>
          </cell>
          <cell r="D1108">
            <v>4</v>
          </cell>
          <cell r="E1108" t="str">
            <v>G</v>
          </cell>
        </row>
        <row r="1109">
          <cell r="B1109" t="str">
            <v>F400585</v>
          </cell>
          <cell r="C1109" t="str">
            <v>F400585</v>
          </cell>
          <cell r="D1109">
            <v>5</v>
          </cell>
          <cell r="E1109" t="str">
            <v>F</v>
          </cell>
        </row>
        <row r="1110">
          <cell r="B1110" t="str">
            <v>F400586</v>
          </cell>
          <cell r="C1110" t="str">
            <v>F400586</v>
          </cell>
          <cell r="D1110">
            <v>5</v>
          </cell>
          <cell r="E1110" t="str">
            <v>F</v>
          </cell>
        </row>
        <row r="1111">
          <cell r="B1111" t="str">
            <v>F400587</v>
          </cell>
          <cell r="C1111" t="str">
            <v>F400587</v>
          </cell>
          <cell r="D1111">
            <v>5</v>
          </cell>
          <cell r="E1111" t="str">
            <v>F</v>
          </cell>
        </row>
        <row r="1112">
          <cell r="B1112" t="str">
            <v>F400588</v>
          </cell>
          <cell r="C1112" t="str">
            <v>F400588</v>
          </cell>
          <cell r="D1112">
            <v>5</v>
          </cell>
          <cell r="E1112" t="str">
            <v>F</v>
          </cell>
        </row>
        <row r="1113">
          <cell r="B1113" t="str">
            <v>F400984</v>
          </cell>
          <cell r="C1113" t="str">
            <v>F400984</v>
          </cell>
          <cell r="D1113">
            <v>5</v>
          </cell>
          <cell r="E1113" t="str">
            <v>F</v>
          </cell>
        </row>
        <row r="1114">
          <cell r="B1114" t="str">
            <v>1000CCO</v>
          </cell>
          <cell r="C1114" t="str">
            <v>CCO</v>
          </cell>
          <cell r="D1114">
            <v>6</v>
          </cell>
          <cell r="E1114" t="str">
            <v>G</v>
          </cell>
        </row>
        <row r="1115">
          <cell r="B1115" t="str">
            <v>F400589</v>
          </cell>
          <cell r="C1115" t="str">
            <v>F400589</v>
          </cell>
          <cell r="D1115">
            <v>7</v>
          </cell>
          <cell r="E1115" t="str">
            <v>F</v>
          </cell>
        </row>
        <row r="1116">
          <cell r="B1116" t="str">
            <v>F400590</v>
          </cell>
          <cell r="C1116" t="str">
            <v>F400590</v>
          </cell>
          <cell r="D1116">
            <v>7</v>
          </cell>
          <cell r="E1116" t="str">
            <v>F</v>
          </cell>
        </row>
        <row r="1117">
          <cell r="B1117" t="str">
            <v>F400591</v>
          </cell>
          <cell r="C1117" t="str">
            <v>F400591</v>
          </cell>
          <cell r="D1117">
            <v>7</v>
          </cell>
          <cell r="E1117" t="str">
            <v>F</v>
          </cell>
        </row>
        <row r="1118">
          <cell r="B1118" t="str">
            <v>F400592</v>
          </cell>
          <cell r="C1118" t="str">
            <v>F400592</v>
          </cell>
          <cell r="D1118">
            <v>7</v>
          </cell>
          <cell r="E1118" t="str">
            <v>F</v>
          </cell>
        </row>
        <row r="1119">
          <cell r="B1119" t="str">
            <v>F400593</v>
          </cell>
          <cell r="C1119" t="str">
            <v>F400593</v>
          </cell>
          <cell r="D1119">
            <v>7</v>
          </cell>
          <cell r="E1119" t="str">
            <v>F</v>
          </cell>
        </row>
        <row r="1120">
          <cell r="B1120" t="str">
            <v>F400594</v>
          </cell>
          <cell r="C1120" t="str">
            <v>F400594</v>
          </cell>
          <cell r="D1120">
            <v>7</v>
          </cell>
          <cell r="E1120" t="str">
            <v>F</v>
          </cell>
        </row>
        <row r="1121">
          <cell r="B1121" t="str">
            <v>F400595</v>
          </cell>
          <cell r="C1121" t="str">
            <v>F400595</v>
          </cell>
          <cell r="D1121">
            <v>7</v>
          </cell>
          <cell r="E1121" t="str">
            <v>F</v>
          </cell>
        </row>
        <row r="1122">
          <cell r="B1122" t="str">
            <v>F400596</v>
          </cell>
          <cell r="C1122" t="str">
            <v>F400596</v>
          </cell>
          <cell r="D1122">
            <v>7</v>
          </cell>
          <cell r="E1122" t="str">
            <v>F</v>
          </cell>
        </row>
        <row r="1123">
          <cell r="B1123" t="str">
            <v>F400597</v>
          </cell>
          <cell r="C1123" t="str">
            <v>F400597</v>
          </cell>
          <cell r="D1123">
            <v>7</v>
          </cell>
          <cell r="E1123" t="str">
            <v>F</v>
          </cell>
        </row>
        <row r="1124">
          <cell r="B1124" t="str">
            <v>F400598</v>
          </cell>
          <cell r="C1124" t="str">
            <v>F400598</v>
          </cell>
          <cell r="D1124">
            <v>7</v>
          </cell>
          <cell r="E1124" t="str">
            <v>F</v>
          </cell>
        </row>
        <row r="1125">
          <cell r="B1125" t="str">
            <v>F400599</v>
          </cell>
          <cell r="C1125" t="str">
            <v>F400599</v>
          </cell>
          <cell r="D1125">
            <v>7</v>
          </cell>
          <cell r="E1125" t="str">
            <v>F</v>
          </cell>
        </row>
        <row r="1126">
          <cell r="B1126" t="str">
            <v>F400600</v>
          </cell>
          <cell r="C1126" t="str">
            <v>F400600</v>
          </cell>
          <cell r="D1126">
            <v>7</v>
          </cell>
          <cell r="E1126" t="str">
            <v>F</v>
          </cell>
        </row>
        <row r="1127">
          <cell r="B1127" t="str">
            <v>F400601</v>
          </cell>
          <cell r="C1127" t="str">
            <v>F400601</v>
          </cell>
          <cell r="D1127">
            <v>7</v>
          </cell>
          <cell r="E1127" t="str">
            <v>F</v>
          </cell>
        </row>
        <row r="1128">
          <cell r="B1128" t="str">
            <v>F400602</v>
          </cell>
          <cell r="C1128" t="str">
            <v>F400602</v>
          </cell>
          <cell r="D1128">
            <v>7</v>
          </cell>
          <cell r="E1128" t="str">
            <v>F</v>
          </cell>
        </row>
        <row r="1129">
          <cell r="B1129" t="str">
            <v>F400603</v>
          </cell>
          <cell r="C1129" t="str">
            <v>F400603</v>
          </cell>
          <cell r="D1129">
            <v>7</v>
          </cell>
          <cell r="E1129" t="str">
            <v>F</v>
          </cell>
        </row>
        <row r="1130">
          <cell r="B1130" t="str">
            <v>F400604</v>
          </cell>
          <cell r="C1130" t="str">
            <v>F400604</v>
          </cell>
          <cell r="D1130">
            <v>7</v>
          </cell>
          <cell r="E1130" t="str">
            <v>F</v>
          </cell>
        </row>
        <row r="1131">
          <cell r="B1131" t="str">
            <v>F400605</v>
          </cell>
          <cell r="C1131" t="str">
            <v>F400605</v>
          </cell>
          <cell r="D1131">
            <v>7</v>
          </cell>
          <cell r="E1131" t="str">
            <v>F</v>
          </cell>
        </row>
        <row r="1132">
          <cell r="B1132" t="str">
            <v>F400606</v>
          </cell>
          <cell r="C1132" t="str">
            <v>F400606</v>
          </cell>
          <cell r="D1132">
            <v>7</v>
          </cell>
          <cell r="E1132" t="str">
            <v>F</v>
          </cell>
        </row>
        <row r="1133">
          <cell r="B1133" t="str">
            <v>F400607</v>
          </cell>
          <cell r="C1133" t="str">
            <v>F400607</v>
          </cell>
          <cell r="D1133">
            <v>7</v>
          </cell>
          <cell r="E1133" t="str">
            <v>F</v>
          </cell>
        </row>
        <row r="1134">
          <cell r="B1134" t="str">
            <v>F400608</v>
          </cell>
          <cell r="C1134" t="str">
            <v>F400608</v>
          </cell>
          <cell r="D1134">
            <v>7</v>
          </cell>
          <cell r="E1134" t="str">
            <v>F</v>
          </cell>
        </row>
        <row r="1135">
          <cell r="B1135" t="str">
            <v>F525716</v>
          </cell>
          <cell r="C1135" t="str">
            <v>F525716</v>
          </cell>
          <cell r="D1135">
            <v>7</v>
          </cell>
          <cell r="E1135" t="str">
            <v>F</v>
          </cell>
        </row>
        <row r="1136">
          <cell r="B1136" t="str">
            <v>F525771</v>
          </cell>
          <cell r="C1136" t="str">
            <v>F525771</v>
          </cell>
          <cell r="D1136">
            <v>7</v>
          </cell>
          <cell r="E1136" t="str">
            <v>F</v>
          </cell>
        </row>
        <row r="1137">
          <cell r="B1137" t="str">
            <v>F526038</v>
          </cell>
          <cell r="C1137" t="str">
            <v>F526038</v>
          </cell>
          <cell r="D1137">
            <v>7</v>
          </cell>
          <cell r="E1137" t="str">
            <v>F</v>
          </cell>
        </row>
        <row r="1138">
          <cell r="B1138" t="str">
            <v>F526039</v>
          </cell>
          <cell r="C1138" t="str">
            <v>F526039</v>
          </cell>
          <cell r="D1138">
            <v>7</v>
          </cell>
          <cell r="E1138" t="str">
            <v>F</v>
          </cell>
        </row>
        <row r="1139">
          <cell r="B1139" t="str">
            <v>F526040</v>
          </cell>
          <cell r="C1139" t="str">
            <v>F526040</v>
          </cell>
          <cell r="D1139">
            <v>7</v>
          </cell>
          <cell r="E1139" t="str">
            <v>F</v>
          </cell>
        </row>
        <row r="1140">
          <cell r="B1140" t="str">
            <v>F526041</v>
          </cell>
          <cell r="C1140" t="str">
            <v>F526041</v>
          </cell>
          <cell r="D1140">
            <v>7</v>
          </cell>
          <cell r="E1140" t="str">
            <v>F</v>
          </cell>
        </row>
        <row r="1141">
          <cell r="B1141" t="str">
            <v>F526042</v>
          </cell>
          <cell r="C1141" t="str">
            <v>F526042</v>
          </cell>
          <cell r="D1141">
            <v>7</v>
          </cell>
          <cell r="E1141" t="str">
            <v>F</v>
          </cell>
        </row>
        <row r="1142">
          <cell r="B1142" t="str">
            <v>F526043</v>
          </cell>
          <cell r="C1142" t="str">
            <v>F526043</v>
          </cell>
          <cell r="D1142">
            <v>7</v>
          </cell>
          <cell r="E1142" t="str">
            <v>F</v>
          </cell>
        </row>
        <row r="1143">
          <cell r="B1143" t="str">
            <v>F526044</v>
          </cell>
          <cell r="C1143" t="str">
            <v>F526044</v>
          </cell>
          <cell r="D1143">
            <v>7</v>
          </cell>
          <cell r="E1143" t="str">
            <v>F</v>
          </cell>
        </row>
        <row r="1144">
          <cell r="B1144" t="str">
            <v>F526045</v>
          </cell>
          <cell r="C1144" t="str">
            <v>F526045</v>
          </cell>
          <cell r="D1144">
            <v>7</v>
          </cell>
          <cell r="E1144" t="str">
            <v>F</v>
          </cell>
        </row>
        <row r="1145">
          <cell r="B1145" t="str">
            <v>F526046</v>
          </cell>
          <cell r="C1145" t="str">
            <v>F526046</v>
          </cell>
          <cell r="D1145">
            <v>7</v>
          </cell>
          <cell r="E1145" t="str">
            <v>F</v>
          </cell>
        </row>
        <row r="1146">
          <cell r="B1146" t="str">
            <v>F526047</v>
          </cell>
          <cell r="C1146" t="str">
            <v>F526047</v>
          </cell>
          <cell r="D1146">
            <v>7</v>
          </cell>
          <cell r="E1146" t="str">
            <v>F</v>
          </cell>
        </row>
        <row r="1147">
          <cell r="B1147" t="str">
            <v>F526048</v>
          </cell>
          <cell r="C1147" t="str">
            <v>F526048</v>
          </cell>
          <cell r="D1147">
            <v>7</v>
          </cell>
          <cell r="E1147" t="str">
            <v>F</v>
          </cell>
        </row>
        <row r="1148">
          <cell r="B1148" t="str">
            <v>F526049</v>
          </cell>
          <cell r="C1148" t="str">
            <v>F526049</v>
          </cell>
          <cell r="D1148">
            <v>7</v>
          </cell>
          <cell r="E1148" t="str">
            <v>F</v>
          </cell>
        </row>
        <row r="1149">
          <cell r="B1149" t="str">
            <v>F526278</v>
          </cell>
          <cell r="C1149" t="str">
            <v>F526278</v>
          </cell>
          <cell r="D1149">
            <v>7</v>
          </cell>
          <cell r="E1149" t="str">
            <v>F</v>
          </cell>
        </row>
        <row r="1150">
          <cell r="B1150" t="str">
            <v>F526279</v>
          </cell>
          <cell r="C1150" t="str">
            <v>F526279</v>
          </cell>
          <cell r="D1150">
            <v>7</v>
          </cell>
          <cell r="E1150" t="str">
            <v>F</v>
          </cell>
        </row>
        <row r="1151">
          <cell r="B1151" t="str">
            <v>F526280</v>
          </cell>
          <cell r="C1151" t="str">
            <v>F526280</v>
          </cell>
          <cell r="D1151">
            <v>7</v>
          </cell>
          <cell r="E1151" t="str">
            <v>F</v>
          </cell>
        </row>
        <row r="1152">
          <cell r="B1152" t="str">
            <v>F526281</v>
          </cell>
          <cell r="C1152" t="str">
            <v>F526281</v>
          </cell>
          <cell r="D1152">
            <v>7</v>
          </cell>
          <cell r="E1152" t="str">
            <v>F</v>
          </cell>
        </row>
        <row r="1153">
          <cell r="B1153" t="str">
            <v>F526282</v>
          </cell>
          <cell r="C1153" t="str">
            <v>F526282</v>
          </cell>
          <cell r="D1153">
            <v>7</v>
          </cell>
          <cell r="E1153" t="str">
            <v>F</v>
          </cell>
        </row>
        <row r="1154">
          <cell r="B1154" t="str">
            <v>F526283</v>
          </cell>
          <cell r="C1154" t="str">
            <v>F526283</v>
          </cell>
          <cell r="D1154">
            <v>7</v>
          </cell>
          <cell r="E1154" t="str">
            <v>F</v>
          </cell>
        </row>
        <row r="1155">
          <cell r="B1155" t="str">
            <v>F526284</v>
          </cell>
          <cell r="C1155" t="str">
            <v>F526284</v>
          </cell>
          <cell r="D1155">
            <v>7</v>
          </cell>
          <cell r="E1155" t="str">
            <v>F</v>
          </cell>
        </row>
        <row r="1156">
          <cell r="B1156" t="str">
            <v>F526285</v>
          </cell>
          <cell r="C1156" t="str">
            <v>F526285</v>
          </cell>
          <cell r="D1156">
            <v>7</v>
          </cell>
          <cell r="E1156" t="str">
            <v>F</v>
          </cell>
        </row>
        <row r="1157">
          <cell r="B1157" t="str">
            <v>F526286</v>
          </cell>
          <cell r="C1157" t="str">
            <v>F526286</v>
          </cell>
          <cell r="D1157">
            <v>7</v>
          </cell>
          <cell r="E1157" t="str">
            <v>F</v>
          </cell>
        </row>
        <row r="1158">
          <cell r="B1158" t="str">
            <v>F526287</v>
          </cell>
          <cell r="C1158" t="str">
            <v>F526287</v>
          </cell>
          <cell r="D1158">
            <v>7</v>
          </cell>
          <cell r="E1158" t="str">
            <v>F</v>
          </cell>
        </row>
        <row r="1159">
          <cell r="B1159" t="str">
            <v>F526288</v>
          </cell>
          <cell r="C1159" t="str">
            <v>F526288</v>
          </cell>
          <cell r="D1159">
            <v>7</v>
          </cell>
          <cell r="E1159" t="str">
            <v>F</v>
          </cell>
        </row>
        <row r="1160">
          <cell r="B1160" t="str">
            <v>F526289</v>
          </cell>
          <cell r="C1160" t="str">
            <v>F526289</v>
          </cell>
          <cell r="D1160">
            <v>7</v>
          </cell>
          <cell r="E1160" t="str">
            <v>F</v>
          </cell>
        </row>
        <row r="1161">
          <cell r="B1161" t="str">
            <v>F526290</v>
          </cell>
          <cell r="C1161" t="str">
            <v>F526290</v>
          </cell>
          <cell r="D1161">
            <v>7</v>
          </cell>
          <cell r="E1161" t="str">
            <v>F</v>
          </cell>
        </row>
        <row r="1162">
          <cell r="B1162" t="str">
            <v>F526291</v>
          </cell>
          <cell r="C1162" t="str">
            <v>F526291</v>
          </cell>
          <cell r="D1162">
            <v>7</v>
          </cell>
          <cell r="E1162" t="str">
            <v>F</v>
          </cell>
        </row>
        <row r="1163">
          <cell r="B1163" t="str">
            <v>1000MSO</v>
          </cell>
          <cell r="C1163" t="str">
            <v>MSO</v>
          </cell>
          <cell r="D1163">
            <v>6</v>
          </cell>
          <cell r="E1163" t="str">
            <v>G</v>
          </cell>
        </row>
        <row r="1164">
          <cell r="B1164" t="str">
            <v>F400638</v>
          </cell>
          <cell r="C1164" t="str">
            <v>F400638</v>
          </cell>
          <cell r="D1164">
            <v>7</v>
          </cell>
          <cell r="E1164" t="str">
            <v>F</v>
          </cell>
        </row>
        <row r="1165">
          <cell r="B1165" t="str">
            <v>F400639</v>
          </cell>
          <cell r="C1165" t="str">
            <v>F400639</v>
          </cell>
          <cell r="D1165">
            <v>7</v>
          </cell>
          <cell r="E1165" t="str">
            <v>F</v>
          </cell>
        </row>
        <row r="1166">
          <cell r="B1166" t="str">
            <v>F525717</v>
          </cell>
          <cell r="C1166" t="str">
            <v>F525717</v>
          </cell>
          <cell r="D1166">
            <v>7</v>
          </cell>
          <cell r="E1166" t="str">
            <v>F</v>
          </cell>
        </row>
        <row r="1167">
          <cell r="B1167" t="str">
            <v>1000MSOBIZSUP</v>
          </cell>
          <cell r="C1167" t="str">
            <v>MSOBIZSUP</v>
          </cell>
          <cell r="D1167">
            <v>8</v>
          </cell>
          <cell r="E1167" t="str">
            <v>G</v>
          </cell>
        </row>
        <row r="1168">
          <cell r="B1168" t="str">
            <v>F400966</v>
          </cell>
          <cell r="C1168" t="str">
            <v>F400966</v>
          </cell>
          <cell r="D1168">
            <v>9</v>
          </cell>
          <cell r="E1168" t="str">
            <v>F</v>
          </cell>
        </row>
        <row r="1169">
          <cell r="B1169" t="str">
            <v>F400967</v>
          </cell>
          <cell r="C1169" t="str">
            <v>F400967</v>
          </cell>
          <cell r="D1169">
            <v>9</v>
          </cell>
          <cell r="E1169" t="str">
            <v>F</v>
          </cell>
        </row>
        <row r="1170">
          <cell r="B1170" t="str">
            <v>F400968</v>
          </cell>
          <cell r="C1170" t="str">
            <v>F400968</v>
          </cell>
          <cell r="D1170">
            <v>9</v>
          </cell>
          <cell r="E1170" t="str">
            <v>F</v>
          </cell>
        </row>
        <row r="1171">
          <cell r="B1171" t="str">
            <v>F400969</v>
          </cell>
          <cell r="C1171" t="str">
            <v>F400969</v>
          </cell>
          <cell r="D1171">
            <v>9</v>
          </cell>
          <cell r="E1171" t="str">
            <v>F</v>
          </cell>
        </row>
        <row r="1172">
          <cell r="B1172" t="str">
            <v>F400970</v>
          </cell>
          <cell r="C1172" t="str">
            <v>F400970</v>
          </cell>
          <cell r="D1172">
            <v>9</v>
          </cell>
          <cell r="E1172" t="str">
            <v>F</v>
          </cell>
        </row>
        <row r="1173">
          <cell r="B1173" t="str">
            <v>F400971</v>
          </cell>
          <cell r="C1173" t="str">
            <v>F400971</v>
          </cell>
          <cell r="D1173">
            <v>9</v>
          </cell>
          <cell r="E1173" t="str">
            <v>F</v>
          </cell>
        </row>
        <row r="1174">
          <cell r="B1174" t="str">
            <v>1000MSOBUSSUP</v>
          </cell>
          <cell r="C1174" t="str">
            <v>MSOBUSSUP</v>
          </cell>
          <cell r="D1174">
            <v>10</v>
          </cell>
          <cell r="E1174" t="str">
            <v>G</v>
          </cell>
        </row>
        <row r="1175">
          <cell r="B1175" t="str">
            <v>1000FSMRO</v>
          </cell>
          <cell r="C1175" t="str">
            <v>FSMRO</v>
          </cell>
          <cell r="D1175">
            <v>10</v>
          </cell>
          <cell r="E1175" t="str">
            <v>G</v>
          </cell>
        </row>
        <row r="1176">
          <cell r="B1176" t="str">
            <v>F400972</v>
          </cell>
          <cell r="C1176" t="str">
            <v>F400972</v>
          </cell>
          <cell r="D1176">
            <v>11</v>
          </cell>
          <cell r="E1176" t="str">
            <v>F</v>
          </cell>
        </row>
        <row r="1177">
          <cell r="B1177" t="str">
            <v>F400973</v>
          </cell>
          <cell r="C1177" t="str">
            <v>F400973</v>
          </cell>
          <cell r="D1177">
            <v>11</v>
          </cell>
          <cell r="E1177" t="str">
            <v>F</v>
          </cell>
        </row>
        <row r="1178">
          <cell r="B1178" t="str">
            <v>F400974</v>
          </cell>
          <cell r="C1178" t="str">
            <v>F400974</v>
          </cell>
          <cell r="D1178">
            <v>11</v>
          </cell>
          <cell r="E1178" t="str">
            <v>F</v>
          </cell>
        </row>
        <row r="1179">
          <cell r="B1179" t="str">
            <v>F400975</v>
          </cell>
          <cell r="C1179" t="str">
            <v>F400975</v>
          </cell>
          <cell r="D1179">
            <v>11</v>
          </cell>
          <cell r="E1179" t="str">
            <v>F</v>
          </cell>
        </row>
        <row r="1180">
          <cell r="B1180" t="str">
            <v>F400976</v>
          </cell>
          <cell r="C1180" t="str">
            <v>F400976</v>
          </cell>
          <cell r="D1180">
            <v>11</v>
          </cell>
          <cell r="E1180" t="str">
            <v>F</v>
          </cell>
        </row>
        <row r="1181">
          <cell r="B1181" t="str">
            <v>F400977</v>
          </cell>
          <cell r="C1181" t="str">
            <v>F400977</v>
          </cell>
          <cell r="D1181">
            <v>11</v>
          </cell>
          <cell r="E1181" t="str">
            <v>F</v>
          </cell>
        </row>
        <row r="1182">
          <cell r="B1182" t="str">
            <v>F400978</v>
          </cell>
          <cell r="C1182" t="str">
            <v>F400978</v>
          </cell>
          <cell r="D1182">
            <v>11</v>
          </cell>
          <cell r="E1182" t="str">
            <v>F</v>
          </cell>
        </row>
        <row r="1183">
          <cell r="B1183" t="str">
            <v>F400979</v>
          </cell>
          <cell r="C1183" t="str">
            <v>F400979</v>
          </cell>
          <cell r="D1183">
            <v>11</v>
          </cell>
          <cell r="E1183" t="str">
            <v>F</v>
          </cell>
        </row>
        <row r="1184">
          <cell r="B1184" t="str">
            <v>F400980</v>
          </cell>
          <cell r="C1184" t="str">
            <v>F400980</v>
          </cell>
          <cell r="D1184">
            <v>11</v>
          </cell>
          <cell r="E1184" t="str">
            <v>F</v>
          </cell>
        </row>
        <row r="1185">
          <cell r="B1185" t="str">
            <v>F400981</v>
          </cell>
          <cell r="C1185" t="str">
            <v>F400981</v>
          </cell>
          <cell r="D1185">
            <v>11</v>
          </cell>
          <cell r="E1185" t="str">
            <v>F</v>
          </cell>
        </row>
        <row r="1186">
          <cell r="B1186" t="str">
            <v>F400982</v>
          </cell>
          <cell r="C1186" t="str">
            <v>F400982</v>
          </cell>
          <cell r="D1186">
            <v>11</v>
          </cell>
          <cell r="E1186" t="str">
            <v>F</v>
          </cell>
        </row>
        <row r="1187">
          <cell r="B1187" t="str">
            <v>F400983</v>
          </cell>
          <cell r="C1187" t="str">
            <v>F400983</v>
          </cell>
          <cell r="D1187">
            <v>11</v>
          </cell>
          <cell r="E1187" t="str">
            <v>F</v>
          </cell>
        </row>
        <row r="1188">
          <cell r="B1188" t="str">
            <v>1000MSOR1</v>
          </cell>
          <cell r="C1188" t="str">
            <v>MSOR1</v>
          </cell>
          <cell r="D1188">
            <v>8</v>
          </cell>
          <cell r="E1188" t="str">
            <v>G</v>
          </cell>
        </row>
        <row r="1189">
          <cell r="B1189" t="str">
            <v>1000MSOR1MGMT</v>
          </cell>
          <cell r="C1189" t="str">
            <v>MSOR1MGMT</v>
          </cell>
          <cell r="D1189">
            <v>10</v>
          </cell>
          <cell r="E1189" t="str">
            <v>G</v>
          </cell>
        </row>
        <row r="1190">
          <cell r="B1190" t="str">
            <v>F400640</v>
          </cell>
          <cell r="C1190" t="str">
            <v>F400640</v>
          </cell>
          <cell r="D1190">
            <v>11</v>
          </cell>
          <cell r="E1190" t="str">
            <v>F</v>
          </cell>
        </row>
        <row r="1191">
          <cell r="B1191" t="str">
            <v>F400641</v>
          </cell>
          <cell r="C1191" t="str">
            <v>F400641</v>
          </cell>
          <cell r="D1191">
            <v>11</v>
          </cell>
          <cell r="E1191" t="str">
            <v>F</v>
          </cell>
        </row>
        <row r="1192">
          <cell r="B1192" t="str">
            <v>1000MSOR1COMP</v>
          </cell>
          <cell r="C1192" t="str">
            <v>MSOR1COMP</v>
          </cell>
          <cell r="D1192">
            <v>10</v>
          </cell>
          <cell r="E1192" t="str">
            <v>G</v>
          </cell>
        </row>
        <row r="1193">
          <cell r="B1193" t="str">
            <v>F400642</v>
          </cell>
          <cell r="C1193" t="str">
            <v>F400642</v>
          </cell>
          <cell r="D1193">
            <v>11</v>
          </cell>
          <cell r="E1193" t="str">
            <v>F</v>
          </cell>
        </row>
        <row r="1194">
          <cell r="B1194" t="str">
            <v>F400643</v>
          </cell>
          <cell r="C1194" t="str">
            <v>F400643</v>
          </cell>
          <cell r="D1194">
            <v>11</v>
          </cell>
          <cell r="E1194" t="str">
            <v>F</v>
          </cell>
        </row>
        <row r="1195">
          <cell r="B1195" t="str">
            <v>F400644</v>
          </cell>
          <cell r="C1195" t="str">
            <v>F400644</v>
          </cell>
          <cell r="D1195">
            <v>11</v>
          </cell>
          <cell r="E1195" t="str">
            <v>F</v>
          </cell>
        </row>
        <row r="1196">
          <cell r="B1196" t="str">
            <v>F400645</v>
          </cell>
          <cell r="C1196" t="str">
            <v>F400645</v>
          </cell>
          <cell r="D1196">
            <v>11</v>
          </cell>
          <cell r="E1196" t="str">
            <v>F</v>
          </cell>
        </row>
        <row r="1197">
          <cell r="B1197" t="str">
            <v>F400646</v>
          </cell>
          <cell r="C1197" t="str">
            <v>F400646</v>
          </cell>
          <cell r="D1197">
            <v>11</v>
          </cell>
          <cell r="E1197" t="str">
            <v>F</v>
          </cell>
        </row>
        <row r="1198">
          <cell r="B1198" t="str">
            <v>F400647</v>
          </cell>
          <cell r="C1198" t="str">
            <v>F400647</v>
          </cell>
          <cell r="D1198">
            <v>11</v>
          </cell>
          <cell r="E1198" t="str">
            <v>F</v>
          </cell>
        </row>
        <row r="1199">
          <cell r="B1199" t="str">
            <v>F400648</v>
          </cell>
          <cell r="C1199" t="str">
            <v>F400648</v>
          </cell>
          <cell r="D1199">
            <v>11</v>
          </cell>
          <cell r="E1199" t="str">
            <v>F</v>
          </cell>
        </row>
        <row r="1200">
          <cell r="B1200" t="str">
            <v>F400649</v>
          </cell>
          <cell r="C1200" t="str">
            <v>F400649</v>
          </cell>
          <cell r="D1200">
            <v>11</v>
          </cell>
          <cell r="E1200" t="str">
            <v>F</v>
          </cell>
        </row>
        <row r="1201">
          <cell r="B1201" t="str">
            <v>F400650</v>
          </cell>
          <cell r="C1201" t="str">
            <v>F400650</v>
          </cell>
          <cell r="D1201">
            <v>11</v>
          </cell>
          <cell r="E1201" t="str">
            <v>F</v>
          </cell>
        </row>
        <row r="1202">
          <cell r="B1202" t="str">
            <v>F400651</v>
          </cell>
          <cell r="C1202" t="str">
            <v>F400651</v>
          </cell>
          <cell r="D1202">
            <v>11</v>
          </cell>
          <cell r="E1202" t="str">
            <v>F</v>
          </cell>
        </row>
        <row r="1203">
          <cell r="B1203" t="str">
            <v>F400652</v>
          </cell>
          <cell r="C1203" t="str">
            <v>F400652</v>
          </cell>
          <cell r="D1203">
            <v>11</v>
          </cell>
          <cell r="E1203" t="str">
            <v>F</v>
          </cell>
        </row>
        <row r="1204">
          <cell r="B1204" t="str">
            <v>F526214</v>
          </cell>
          <cell r="C1204" t="str">
            <v>F526214</v>
          </cell>
          <cell r="D1204">
            <v>11</v>
          </cell>
          <cell r="E1204" t="str">
            <v>F</v>
          </cell>
        </row>
        <row r="1205">
          <cell r="B1205" t="str">
            <v>1000MSOR1STMON</v>
          </cell>
          <cell r="C1205" t="str">
            <v>MSOR1STMON</v>
          </cell>
          <cell r="D1205">
            <v>10</v>
          </cell>
          <cell r="E1205" t="str">
            <v>G</v>
          </cell>
        </row>
        <row r="1206">
          <cell r="B1206" t="str">
            <v>F400653</v>
          </cell>
          <cell r="C1206" t="str">
            <v>F400653</v>
          </cell>
          <cell r="D1206">
            <v>11</v>
          </cell>
          <cell r="E1206" t="str">
            <v>F</v>
          </cell>
        </row>
        <row r="1207">
          <cell r="B1207" t="str">
            <v>F400654</v>
          </cell>
          <cell r="C1207" t="str">
            <v>F400654</v>
          </cell>
          <cell r="D1207">
            <v>11</v>
          </cell>
          <cell r="E1207" t="str">
            <v>F</v>
          </cell>
        </row>
        <row r="1208">
          <cell r="B1208" t="str">
            <v>F400655</v>
          </cell>
          <cell r="C1208" t="str">
            <v>F400655</v>
          </cell>
          <cell r="D1208">
            <v>11</v>
          </cell>
          <cell r="E1208" t="str">
            <v>F</v>
          </cell>
        </row>
        <row r="1209">
          <cell r="B1209" t="str">
            <v>F400656</v>
          </cell>
          <cell r="C1209" t="str">
            <v>F400656</v>
          </cell>
          <cell r="D1209">
            <v>11</v>
          </cell>
          <cell r="E1209" t="str">
            <v>F</v>
          </cell>
        </row>
        <row r="1210">
          <cell r="B1210" t="str">
            <v>F400657</v>
          </cell>
          <cell r="C1210" t="str">
            <v>F400657</v>
          </cell>
          <cell r="D1210">
            <v>11</v>
          </cell>
          <cell r="E1210" t="str">
            <v>F</v>
          </cell>
        </row>
        <row r="1211">
          <cell r="B1211" t="str">
            <v>F400658</v>
          </cell>
          <cell r="C1211" t="str">
            <v>F400658</v>
          </cell>
          <cell r="D1211">
            <v>11</v>
          </cell>
          <cell r="E1211" t="str">
            <v>F</v>
          </cell>
        </row>
        <row r="1212">
          <cell r="B1212" t="str">
            <v>F400659</v>
          </cell>
          <cell r="C1212" t="str">
            <v>F400659</v>
          </cell>
          <cell r="D1212">
            <v>11</v>
          </cell>
          <cell r="E1212" t="str">
            <v>F</v>
          </cell>
        </row>
        <row r="1213">
          <cell r="B1213" t="str">
            <v>F400660</v>
          </cell>
          <cell r="C1213" t="str">
            <v>F400660</v>
          </cell>
          <cell r="D1213">
            <v>11</v>
          </cell>
          <cell r="E1213" t="str">
            <v>F</v>
          </cell>
        </row>
        <row r="1214">
          <cell r="B1214" t="str">
            <v>F400661</v>
          </cell>
          <cell r="C1214" t="str">
            <v>F400661</v>
          </cell>
          <cell r="D1214">
            <v>11</v>
          </cell>
          <cell r="E1214" t="str">
            <v>F</v>
          </cell>
        </row>
        <row r="1215">
          <cell r="B1215" t="str">
            <v>F400662</v>
          </cell>
          <cell r="C1215" t="str">
            <v>F400662</v>
          </cell>
          <cell r="D1215">
            <v>11</v>
          </cell>
          <cell r="E1215" t="str">
            <v>F</v>
          </cell>
        </row>
        <row r="1216">
          <cell r="B1216" t="str">
            <v>F526220</v>
          </cell>
          <cell r="C1216" t="str">
            <v>F526220</v>
          </cell>
          <cell r="D1216">
            <v>11</v>
          </cell>
          <cell r="E1216" t="str">
            <v>F</v>
          </cell>
        </row>
        <row r="1217">
          <cell r="B1217" t="str">
            <v>1000MSOR1STHBY</v>
          </cell>
          <cell r="C1217" t="str">
            <v>MSOR1STHBY</v>
          </cell>
          <cell r="D1217">
            <v>10</v>
          </cell>
          <cell r="E1217" t="str">
            <v>G</v>
          </cell>
        </row>
        <row r="1218">
          <cell r="B1218" t="str">
            <v>F400663</v>
          </cell>
          <cell r="C1218" t="str">
            <v>F400663</v>
          </cell>
          <cell r="D1218">
            <v>11</v>
          </cell>
          <cell r="E1218" t="str">
            <v>F</v>
          </cell>
        </row>
        <row r="1219">
          <cell r="B1219" t="str">
            <v>F400664</v>
          </cell>
          <cell r="C1219" t="str">
            <v>F400664</v>
          </cell>
          <cell r="D1219">
            <v>11</v>
          </cell>
          <cell r="E1219" t="str">
            <v>F</v>
          </cell>
        </row>
        <row r="1220">
          <cell r="B1220" t="str">
            <v>F400665</v>
          </cell>
          <cell r="C1220" t="str">
            <v>F400665</v>
          </cell>
          <cell r="D1220">
            <v>11</v>
          </cell>
          <cell r="E1220" t="str">
            <v>F</v>
          </cell>
        </row>
        <row r="1221">
          <cell r="B1221" t="str">
            <v>F400666</v>
          </cell>
          <cell r="C1221" t="str">
            <v>F400666</v>
          </cell>
          <cell r="D1221">
            <v>11</v>
          </cell>
          <cell r="E1221" t="str">
            <v>F</v>
          </cell>
        </row>
        <row r="1222">
          <cell r="B1222" t="str">
            <v>F400667</v>
          </cell>
          <cell r="C1222" t="str">
            <v>F400667</v>
          </cell>
          <cell r="D1222">
            <v>11</v>
          </cell>
          <cell r="E1222" t="str">
            <v>F</v>
          </cell>
        </row>
        <row r="1223">
          <cell r="B1223" t="str">
            <v>F400668</v>
          </cell>
          <cell r="C1223" t="str">
            <v>F400668</v>
          </cell>
          <cell r="D1223">
            <v>11</v>
          </cell>
          <cell r="E1223" t="str">
            <v>F</v>
          </cell>
        </row>
        <row r="1224">
          <cell r="B1224" t="str">
            <v>F400669</v>
          </cell>
          <cell r="C1224" t="str">
            <v>F400669</v>
          </cell>
          <cell r="D1224">
            <v>11</v>
          </cell>
          <cell r="E1224" t="str">
            <v>F</v>
          </cell>
        </row>
        <row r="1225">
          <cell r="B1225" t="str">
            <v>F400670</v>
          </cell>
          <cell r="C1225" t="str">
            <v>F400670</v>
          </cell>
          <cell r="D1225">
            <v>11</v>
          </cell>
          <cell r="E1225" t="str">
            <v>F</v>
          </cell>
        </row>
        <row r="1226">
          <cell r="B1226" t="str">
            <v>F400671</v>
          </cell>
          <cell r="C1226" t="str">
            <v>F400671</v>
          </cell>
          <cell r="D1226">
            <v>11</v>
          </cell>
          <cell r="E1226" t="str">
            <v>F</v>
          </cell>
        </row>
        <row r="1227">
          <cell r="B1227" t="str">
            <v>F400672</v>
          </cell>
          <cell r="C1227" t="str">
            <v>F400672</v>
          </cell>
          <cell r="D1227">
            <v>11</v>
          </cell>
          <cell r="E1227" t="str">
            <v>F</v>
          </cell>
        </row>
        <row r="1228">
          <cell r="B1228" t="str">
            <v>F526222</v>
          </cell>
          <cell r="C1228" t="str">
            <v>F526222</v>
          </cell>
          <cell r="D1228">
            <v>11</v>
          </cell>
          <cell r="E1228" t="str">
            <v>F</v>
          </cell>
        </row>
        <row r="1229">
          <cell r="B1229" t="str">
            <v>1000MSOR1LOBCH</v>
          </cell>
          <cell r="C1229" t="str">
            <v>MSOR1LOBCH</v>
          </cell>
          <cell r="D1229">
            <v>10</v>
          </cell>
          <cell r="E1229" t="str">
            <v>G</v>
          </cell>
        </row>
        <row r="1230">
          <cell r="B1230" t="str">
            <v>F400673</v>
          </cell>
          <cell r="C1230" t="str">
            <v>F400673</v>
          </cell>
          <cell r="D1230">
            <v>11</v>
          </cell>
          <cell r="E1230" t="str">
            <v>F</v>
          </cell>
        </row>
        <row r="1231">
          <cell r="B1231" t="str">
            <v>F400674</v>
          </cell>
          <cell r="C1231" t="str">
            <v>F400674</v>
          </cell>
          <cell r="D1231">
            <v>11</v>
          </cell>
          <cell r="E1231" t="str">
            <v>F</v>
          </cell>
        </row>
        <row r="1232">
          <cell r="B1232" t="str">
            <v>F400675</v>
          </cell>
          <cell r="C1232" t="str">
            <v>F400675</v>
          </cell>
          <cell r="D1232">
            <v>11</v>
          </cell>
          <cell r="E1232" t="str">
            <v>F</v>
          </cell>
        </row>
        <row r="1233">
          <cell r="B1233" t="str">
            <v>F400676</v>
          </cell>
          <cell r="C1233" t="str">
            <v>F400676</v>
          </cell>
          <cell r="D1233">
            <v>11</v>
          </cell>
          <cell r="E1233" t="str">
            <v>F</v>
          </cell>
        </row>
        <row r="1234">
          <cell r="B1234" t="str">
            <v>F400677</v>
          </cell>
          <cell r="C1234" t="str">
            <v>F400677</v>
          </cell>
          <cell r="D1234">
            <v>11</v>
          </cell>
          <cell r="E1234" t="str">
            <v>F</v>
          </cell>
        </row>
        <row r="1235">
          <cell r="B1235" t="str">
            <v>F400678</v>
          </cell>
          <cell r="C1235" t="str">
            <v>F400678</v>
          </cell>
          <cell r="D1235">
            <v>11</v>
          </cell>
          <cell r="E1235" t="str">
            <v>F</v>
          </cell>
        </row>
        <row r="1236">
          <cell r="B1236" t="str">
            <v>F400679</v>
          </cell>
          <cell r="C1236" t="str">
            <v>F400679</v>
          </cell>
          <cell r="D1236">
            <v>11</v>
          </cell>
          <cell r="E1236" t="str">
            <v>F</v>
          </cell>
        </row>
        <row r="1237">
          <cell r="B1237" t="str">
            <v>F400680</v>
          </cell>
          <cell r="C1237" t="str">
            <v>F400680</v>
          </cell>
          <cell r="D1237">
            <v>11</v>
          </cell>
          <cell r="E1237" t="str">
            <v>F</v>
          </cell>
        </row>
        <row r="1238">
          <cell r="B1238" t="str">
            <v>F400681</v>
          </cell>
          <cell r="C1238" t="str">
            <v>F400681</v>
          </cell>
          <cell r="D1238">
            <v>11</v>
          </cell>
          <cell r="E1238" t="str">
            <v>F</v>
          </cell>
        </row>
        <row r="1239">
          <cell r="B1239" t="str">
            <v>F400682</v>
          </cell>
          <cell r="C1239" t="str">
            <v>F400682</v>
          </cell>
          <cell r="D1239">
            <v>11</v>
          </cell>
          <cell r="E1239" t="str">
            <v>F</v>
          </cell>
        </row>
        <row r="1240">
          <cell r="B1240" t="str">
            <v>F526223</v>
          </cell>
          <cell r="C1240" t="str">
            <v>F526223</v>
          </cell>
          <cell r="D1240">
            <v>11</v>
          </cell>
          <cell r="E1240" t="str">
            <v>F</v>
          </cell>
        </row>
        <row r="1241">
          <cell r="B1241" t="str">
            <v>1000MSOR1WHITT</v>
          </cell>
          <cell r="C1241" t="str">
            <v>MSOR1WHITT</v>
          </cell>
          <cell r="D1241">
            <v>10</v>
          </cell>
          <cell r="E1241" t="str">
            <v>G</v>
          </cell>
        </row>
        <row r="1242">
          <cell r="B1242" t="str">
            <v>F400683</v>
          </cell>
          <cell r="C1242" t="str">
            <v>F400683</v>
          </cell>
          <cell r="D1242">
            <v>11</v>
          </cell>
          <cell r="E1242" t="str">
            <v>F</v>
          </cell>
        </row>
        <row r="1243">
          <cell r="B1243" t="str">
            <v>F400684</v>
          </cell>
          <cell r="C1243" t="str">
            <v>F400684</v>
          </cell>
          <cell r="D1243">
            <v>11</v>
          </cell>
          <cell r="E1243" t="str">
            <v>F</v>
          </cell>
        </row>
        <row r="1244">
          <cell r="B1244" t="str">
            <v>F400685</v>
          </cell>
          <cell r="C1244" t="str">
            <v>F400685</v>
          </cell>
          <cell r="D1244">
            <v>11</v>
          </cell>
          <cell r="E1244" t="str">
            <v>F</v>
          </cell>
        </row>
        <row r="1245">
          <cell r="B1245" t="str">
            <v>F400686</v>
          </cell>
          <cell r="C1245" t="str">
            <v>F400686</v>
          </cell>
          <cell r="D1245">
            <v>11</v>
          </cell>
          <cell r="E1245" t="str">
            <v>F</v>
          </cell>
        </row>
        <row r="1246">
          <cell r="B1246" t="str">
            <v>F400687</v>
          </cell>
          <cell r="C1246" t="str">
            <v>F400687</v>
          </cell>
          <cell r="D1246">
            <v>11</v>
          </cell>
          <cell r="E1246" t="str">
            <v>F</v>
          </cell>
        </row>
        <row r="1247">
          <cell r="B1247" t="str">
            <v>F400688</v>
          </cell>
          <cell r="C1247" t="str">
            <v>F400688</v>
          </cell>
          <cell r="D1247">
            <v>11</v>
          </cell>
          <cell r="E1247" t="str">
            <v>F</v>
          </cell>
        </row>
        <row r="1248">
          <cell r="B1248" t="str">
            <v>F400689</v>
          </cell>
          <cell r="C1248" t="str">
            <v>F400689</v>
          </cell>
          <cell r="D1248">
            <v>11</v>
          </cell>
          <cell r="E1248" t="str">
            <v>F</v>
          </cell>
        </row>
        <row r="1249">
          <cell r="B1249" t="str">
            <v>F400690</v>
          </cell>
          <cell r="C1249" t="str">
            <v>F400690</v>
          </cell>
          <cell r="D1249">
            <v>11</v>
          </cell>
          <cell r="E1249" t="str">
            <v>F</v>
          </cell>
        </row>
        <row r="1250">
          <cell r="B1250" t="str">
            <v>F400691</v>
          </cell>
          <cell r="C1250" t="str">
            <v>F400691</v>
          </cell>
          <cell r="D1250">
            <v>11</v>
          </cell>
          <cell r="E1250" t="str">
            <v>F</v>
          </cell>
        </row>
        <row r="1251">
          <cell r="B1251" t="str">
            <v>F400692</v>
          </cell>
          <cell r="C1251" t="str">
            <v>F400692</v>
          </cell>
          <cell r="D1251">
            <v>11</v>
          </cell>
          <cell r="E1251" t="str">
            <v>F</v>
          </cell>
        </row>
        <row r="1252">
          <cell r="B1252" t="str">
            <v>F400693</v>
          </cell>
          <cell r="C1252" t="str">
            <v>F400693</v>
          </cell>
          <cell r="D1252">
            <v>11</v>
          </cell>
          <cell r="E1252" t="str">
            <v>F</v>
          </cell>
        </row>
        <row r="1253">
          <cell r="B1253" t="str">
            <v>F526224</v>
          </cell>
          <cell r="C1253" t="str">
            <v>F526224</v>
          </cell>
          <cell r="D1253">
            <v>11</v>
          </cell>
          <cell r="E1253" t="str">
            <v>F</v>
          </cell>
        </row>
        <row r="1254">
          <cell r="B1254" t="str">
            <v>1000MSOR2</v>
          </cell>
          <cell r="C1254" t="str">
            <v>MSOR2</v>
          </cell>
          <cell r="D1254">
            <v>8</v>
          </cell>
          <cell r="E1254" t="str">
            <v>G</v>
          </cell>
        </row>
        <row r="1255">
          <cell r="B1255" t="str">
            <v>1000MSOR2MGMT</v>
          </cell>
          <cell r="C1255" t="str">
            <v>MSOR2MGMT</v>
          </cell>
          <cell r="D1255">
            <v>10</v>
          </cell>
          <cell r="E1255" t="str">
            <v>G</v>
          </cell>
        </row>
        <row r="1256">
          <cell r="B1256" t="str">
            <v>F400694</v>
          </cell>
          <cell r="C1256" t="str">
            <v>F400694</v>
          </cell>
          <cell r="D1256">
            <v>11</v>
          </cell>
          <cell r="E1256" t="str">
            <v>F</v>
          </cell>
        </row>
        <row r="1257">
          <cell r="B1257" t="str">
            <v>F400695</v>
          </cell>
          <cell r="C1257" t="str">
            <v>F400695</v>
          </cell>
          <cell r="D1257">
            <v>11</v>
          </cell>
          <cell r="E1257" t="str">
            <v>F</v>
          </cell>
        </row>
        <row r="1258">
          <cell r="B1258" t="str">
            <v>F400696</v>
          </cell>
          <cell r="C1258" t="str">
            <v>F400696</v>
          </cell>
          <cell r="D1258">
            <v>11</v>
          </cell>
          <cell r="E1258" t="str">
            <v>F</v>
          </cell>
        </row>
        <row r="1259">
          <cell r="B1259" t="str">
            <v>1000MSOR2SBACK</v>
          </cell>
          <cell r="C1259" t="str">
            <v>MSOR2SBACK</v>
          </cell>
          <cell r="D1259">
            <v>10</v>
          </cell>
          <cell r="E1259" t="str">
            <v>G</v>
          </cell>
        </row>
        <row r="1260">
          <cell r="B1260" t="str">
            <v>F400697</v>
          </cell>
          <cell r="C1260" t="str">
            <v>F400697</v>
          </cell>
          <cell r="D1260">
            <v>11</v>
          </cell>
          <cell r="E1260" t="str">
            <v>F</v>
          </cell>
        </row>
        <row r="1261">
          <cell r="B1261" t="str">
            <v>F400698</v>
          </cell>
          <cell r="C1261" t="str">
            <v>F400698</v>
          </cell>
          <cell r="D1261">
            <v>11</v>
          </cell>
          <cell r="E1261" t="str">
            <v>F</v>
          </cell>
        </row>
        <row r="1262">
          <cell r="B1262" t="str">
            <v>F400699</v>
          </cell>
          <cell r="C1262" t="str">
            <v>F400699</v>
          </cell>
          <cell r="D1262">
            <v>11</v>
          </cell>
          <cell r="E1262" t="str">
            <v>F</v>
          </cell>
        </row>
        <row r="1263">
          <cell r="B1263" t="str">
            <v>F400700</v>
          </cell>
          <cell r="C1263" t="str">
            <v>F400700</v>
          </cell>
          <cell r="D1263">
            <v>11</v>
          </cell>
          <cell r="E1263" t="str">
            <v>F</v>
          </cell>
        </row>
        <row r="1264">
          <cell r="B1264" t="str">
            <v>F400701</v>
          </cell>
          <cell r="C1264" t="str">
            <v>F400701</v>
          </cell>
          <cell r="D1264">
            <v>11</v>
          </cell>
          <cell r="E1264" t="str">
            <v>F</v>
          </cell>
        </row>
        <row r="1265">
          <cell r="B1265" t="str">
            <v>F400702</v>
          </cell>
          <cell r="C1265" t="str">
            <v>F400702</v>
          </cell>
          <cell r="D1265">
            <v>11</v>
          </cell>
          <cell r="E1265" t="str">
            <v>F</v>
          </cell>
        </row>
        <row r="1266">
          <cell r="B1266" t="str">
            <v>F400703</v>
          </cell>
          <cell r="C1266" t="str">
            <v>F400703</v>
          </cell>
          <cell r="D1266">
            <v>11</v>
          </cell>
          <cell r="E1266" t="str">
            <v>F</v>
          </cell>
        </row>
        <row r="1267">
          <cell r="B1267" t="str">
            <v>F400704</v>
          </cell>
          <cell r="C1267" t="str">
            <v>F400704</v>
          </cell>
          <cell r="D1267">
            <v>11</v>
          </cell>
          <cell r="E1267" t="str">
            <v>F</v>
          </cell>
        </row>
        <row r="1268">
          <cell r="B1268" t="str">
            <v>F400705</v>
          </cell>
          <cell r="C1268" t="str">
            <v>F400705</v>
          </cell>
          <cell r="D1268">
            <v>11</v>
          </cell>
          <cell r="E1268" t="str">
            <v>F</v>
          </cell>
        </row>
        <row r="1269">
          <cell r="B1269" t="str">
            <v>F400706</v>
          </cell>
          <cell r="C1269" t="str">
            <v>F400706</v>
          </cell>
          <cell r="D1269">
            <v>11</v>
          </cell>
          <cell r="E1269" t="str">
            <v>F</v>
          </cell>
        </row>
        <row r="1270">
          <cell r="B1270" t="str">
            <v>F400707</v>
          </cell>
          <cell r="C1270" t="str">
            <v>F400707</v>
          </cell>
          <cell r="D1270">
            <v>11</v>
          </cell>
          <cell r="E1270" t="str">
            <v>F</v>
          </cell>
        </row>
        <row r="1271">
          <cell r="B1271" t="str">
            <v>F526215</v>
          </cell>
          <cell r="C1271" t="str">
            <v>F526215</v>
          </cell>
          <cell r="D1271">
            <v>11</v>
          </cell>
          <cell r="E1271" t="str">
            <v>F</v>
          </cell>
        </row>
        <row r="1272">
          <cell r="B1272" t="str">
            <v>F526221</v>
          </cell>
          <cell r="C1272" t="str">
            <v>F526221</v>
          </cell>
          <cell r="D1272">
            <v>11</v>
          </cell>
          <cell r="E1272" t="str">
            <v>F</v>
          </cell>
        </row>
        <row r="1273">
          <cell r="B1273" t="str">
            <v>1000MSOR2COC</v>
          </cell>
          <cell r="C1273" t="str">
            <v>MSOR2COC</v>
          </cell>
          <cell r="D1273">
            <v>10</v>
          </cell>
          <cell r="E1273" t="str">
            <v>G</v>
          </cell>
        </row>
        <row r="1274">
          <cell r="B1274" t="str">
            <v>F400708</v>
          </cell>
          <cell r="C1274" t="str">
            <v>F400708</v>
          </cell>
          <cell r="D1274">
            <v>11</v>
          </cell>
          <cell r="E1274" t="str">
            <v>F</v>
          </cell>
        </row>
        <row r="1275">
          <cell r="B1275" t="str">
            <v>F400709</v>
          </cell>
          <cell r="C1275" t="str">
            <v>F400709</v>
          </cell>
          <cell r="D1275">
            <v>11</v>
          </cell>
          <cell r="E1275" t="str">
            <v>F</v>
          </cell>
        </row>
        <row r="1276">
          <cell r="B1276" t="str">
            <v>F400710</v>
          </cell>
          <cell r="C1276" t="str">
            <v>F400710</v>
          </cell>
          <cell r="D1276">
            <v>11</v>
          </cell>
          <cell r="E1276" t="str">
            <v>F</v>
          </cell>
        </row>
        <row r="1277">
          <cell r="B1277" t="str">
            <v>F400711</v>
          </cell>
          <cell r="C1277" t="str">
            <v>F400711</v>
          </cell>
          <cell r="D1277">
            <v>11</v>
          </cell>
          <cell r="E1277" t="str">
            <v>F</v>
          </cell>
        </row>
        <row r="1278">
          <cell r="B1278" t="str">
            <v>F400712</v>
          </cell>
          <cell r="C1278" t="str">
            <v>F400712</v>
          </cell>
          <cell r="D1278">
            <v>11</v>
          </cell>
          <cell r="E1278" t="str">
            <v>F</v>
          </cell>
        </row>
        <row r="1279">
          <cell r="B1279" t="str">
            <v>F400713</v>
          </cell>
          <cell r="C1279" t="str">
            <v>F400713</v>
          </cell>
          <cell r="D1279">
            <v>11</v>
          </cell>
          <cell r="E1279" t="str">
            <v>F</v>
          </cell>
        </row>
        <row r="1280">
          <cell r="B1280" t="str">
            <v>F400714</v>
          </cell>
          <cell r="C1280" t="str">
            <v>F400714</v>
          </cell>
          <cell r="D1280">
            <v>11</v>
          </cell>
          <cell r="E1280" t="str">
            <v>F</v>
          </cell>
        </row>
        <row r="1281">
          <cell r="B1281" t="str">
            <v>F400715</v>
          </cell>
          <cell r="C1281" t="str">
            <v>F400715</v>
          </cell>
          <cell r="D1281">
            <v>11</v>
          </cell>
          <cell r="E1281" t="str">
            <v>F</v>
          </cell>
        </row>
        <row r="1282">
          <cell r="B1282" t="str">
            <v>F400716</v>
          </cell>
          <cell r="C1282" t="str">
            <v>F400716</v>
          </cell>
          <cell r="D1282">
            <v>11</v>
          </cell>
          <cell r="E1282" t="str">
            <v>F</v>
          </cell>
        </row>
        <row r="1283">
          <cell r="B1283" t="str">
            <v>F400717</v>
          </cell>
          <cell r="C1283" t="str">
            <v>F400717</v>
          </cell>
          <cell r="D1283">
            <v>11</v>
          </cell>
          <cell r="E1283" t="str">
            <v>F</v>
          </cell>
        </row>
        <row r="1284">
          <cell r="B1284" t="str">
            <v>F400718</v>
          </cell>
          <cell r="C1284" t="str">
            <v>F400718</v>
          </cell>
          <cell r="D1284">
            <v>11</v>
          </cell>
          <cell r="E1284" t="str">
            <v>F</v>
          </cell>
        </row>
        <row r="1285">
          <cell r="B1285" t="str">
            <v>F526211</v>
          </cell>
          <cell r="C1285" t="str">
            <v>F526211</v>
          </cell>
          <cell r="D1285">
            <v>11</v>
          </cell>
          <cell r="E1285" t="str">
            <v>F</v>
          </cell>
        </row>
        <row r="1286">
          <cell r="B1286" t="str">
            <v>1000MSOR2ORCST</v>
          </cell>
          <cell r="C1286" t="str">
            <v>MSOR2ORCST</v>
          </cell>
          <cell r="D1286">
            <v>10</v>
          </cell>
          <cell r="E1286" t="str">
            <v>G</v>
          </cell>
        </row>
        <row r="1287">
          <cell r="B1287" t="str">
            <v>F400719</v>
          </cell>
          <cell r="C1287" t="str">
            <v>F400719</v>
          </cell>
          <cell r="D1287">
            <v>11</v>
          </cell>
          <cell r="E1287" t="str">
            <v>F</v>
          </cell>
        </row>
        <row r="1288">
          <cell r="B1288" t="str">
            <v>F400720</v>
          </cell>
          <cell r="C1288" t="str">
            <v>F400720</v>
          </cell>
          <cell r="D1288">
            <v>11</v>
          </cell>
          <cell r="E1288" t="str">
            <v>F</v>
          </cell>
        </row>
        <row r="1289">
          <cell r="B1289" t="str">
            <v>F400721</v>
          </cell>
          <cell r="C1289" t="str">
            <v>F400721</v>
          </cell>
          <cell r="D1289">
            <v>11</v>
          </cell>
          <cell r="E1289" t="str">
            <v>F</v>
          </cell>
        </row>
        <row r="1290">
          <cell r="B1290" t="str">
            <v>F400722</v>
          </cell>
          <cell r="C1290" t="str">
            <v>F400722</v>
          </cell>
          <cell r="D1290">
            <v>11</v>
          </cell>
          <cell r="E1290" t="str">
            <v>F</v>
          </cell>
        </row>
        <row r="1291">
          <cell r="B1291" t="str">
            <v>F400723</v>
          </cell>
          <cell r="C1291" t="str">
            <v>F400723</v>
          </cell>
          <cell r="D1291">
            <v>11</v>
          </cell>
          <cell r="E1291" t="str">
            <v>F</v>
          </cell>
        </row>
        <row r="1292">
          <cell r="B1292" t="str">
            <v>F400724</v>
          </cell>
          <cell r="C1292" t="str">
            <v>F400724</v>
          </cell>
          <cell r="D1292">
            <v>11</v>
          </cell>
          <cell r="E1292" t="str">
            <v>F</v>
          </cell>
        </row>
        <row r="1293">
          <cell r="B1293" t="str">
            <v>F400725</v>
          </cell>
          <cell r="C1293" t="str">
            <v>F400725</v>
          </cell>
          <cell r="D1293">
            <v>11</v>
          </cell>
          <cell r="E1293" t="str">
            <v>F</v>
          </cell>
        </row>
        <row r="1294">
          <cell r="B1294" t="str">
            <v>F400726</v>
          </cell>
          <cell r="C1294" t="str">
            <v>F400726</v>
          </cell>
          <cell r="D1294">
            <v>11</v>
          </cell>
          <cell r="E1294" t="str">
            <v>F</v>
          </cell>
        </row>
        <row r="1295">
          <cell r="B1295" t="str">
            <v>F400727</v>
          </cell>
          <cell r="C1295" t="str">
            <v>F400727</v>
          </cell>
          <cell r="D1295">
            <v>11</v>
          </cell>
          <cell r="E1295" t="str">
            <v>F</v>
          </cell>
        </row>
        <row r="1296">
          <cell r="B1296" t="str">
            <v>F400728</v>
          </cell>
          <cell r="C1296" t="str">
            <v>F400728</v>
          </cell>
          <cell r="D1296">
            <v>11</v>
          </cell>
          <cell r="E1296" t="str">
            <v>F</v>
          </cell>
        </row>
        <row r="1297">
          <cell r="B1297" t="str">
            <v>F400729</v>
          </cell>
          <cell r="C1297" t="str">
            <v>F400729</v>
          </cell>
          <cell r="D1297">
            <v>11</v>
          </cell>
          <cell r="E1297" t="str">
            <v>F</v>
          </cell>
        </row>
        <row r="1298">
          <cell r="B1298" t="str">
            <v>1000MSOR2NOC</v>
          </cell>
          <cell r="C1298" t="str">
            <v>MSOR2NOC</v>
          </cell>
          <cell r="D1298">
            <v>10</v>
          </cell>
          <cell r="E1298" t="str">
            <v>G</v>
          </cell>
        </row>
        <row r="1299">
          <cell r="B1299" t="str">
            <v>F400730</v>
          </cell>
          <cell r="C1299" t="str">
            <v>F400730</v>
          </cell>
          <cell r="D1299">
            <v>11</v>
          </cell>
          <cell r="E1299" t="str">
            <v>F</v>
          </cell>
        </row>
        <row r="1300">
          <cell r="B1300" t="str">
            <v>F400731</v>
          </cell>
          <cell r="C1300" t="str">
            <v>F400731</v>
          </cell>
          <cell r="D1300">
            <v>11</v>
          </cell>
          <cell r="E1300" t="str">
            <v>F</v>
          </cell>
        </row>
        <row r="1301">
          <cell r="B1301" t="str">
            <v>F400732</v>
          </cell>
          <cell r="C1301" t="str">
            <v>F400732</v>
          </cell>
          <cell r="D1301">
            <v>11</v>
          </cell>
          <cell r="E1301" t="str">
            <v>F</v>
          </cell>
        </row>
        <row r="1302">
          <cell r="B1302" t="str">
            <v>F400733</v>
          </cell>
          <cell r="C1302" t="str">
            <v>F400733</v>
          </cell>
          <cell r="D1302">
            <v>11</v>
          </cell>
          <cell r="E1302" t="str">
            <v>F</v>
          </cell>
        </row>
        <row r="1303">
          <cell r="B1303" t="str">
            <v>F400734</v>
          </cell>
          <cell r="C1303" t="str">
            <v>F400734</v>
          </cell>
          <cell r="D1303">
            <v>11</v>
          </cell>
          <cell r="E1303" t="str">
            <v>F</v>
          </cell>
        </row>
        <row r="1304">
          <cell r="B1304" t="str">
            <v>F400735</v>
          </cell>
          <cell r="C1304" t="str">
            <v>F400735</v>
          </cell>
          <cell r="D1304">
            <v>11</v>
          </cell>
          <cell r="E1304" t="str">
            <v>F</v>
          </cell>
        </row>
        <row r="1305">
          <cell r="B1305" t="str">
            <v>F400736</v>
          </cell>
          <cell r="C1305" t="str">
            <v>F400736</v>
          </cell>
          <cell r="D1305">
            <v>11</v>
          </cell>
          <cell r="E1305" t="str">
            <v>F</v>
          </cell>
        </row>
        <row r="1306">
          <cell r="B1306" t="str">
            <v>F400737</v>
          </cell>
          <cell r="C1306" t="str">
            <v>F400737</v>
          </cell>
          <cell r="D1306">
            <v>11</v>
          </cell>
          <cell r="E1306" t="str">
            <v>F</v>
          </cell>
        </row>
        <row r="1307">
          <cell r="B1307" t="str">
            <v>F400738</v>
          </cell>
          <cell r="C1307" t="str">
            <v>F400738</v>
          </cell>
          <cell r="D1307">
            <v>11</v>
          </cell>
          <cell r="E1307" t="str">
            <v>F</v>
          </cell>
        </row>
        <row r="1308">
          <cell r="B1308" t="str">
            <v>F400739</v>
          </cell>
          <cell r="C1308" t="str">
            <v>F400739</v>
          </cell>
          <cell r="D1308">
            <v>11</v>
          </cell>
          <cell r="E1308" t="str">
            <v>F</v>
          </cell>
        </row>
        <row r="1309">
          <cell r="B1309" t="str">
            <v>F400740</v>
          </cell>
          <cell r="C1309" t="str">
            <v>F400740</v>
          </cell>
          <cell r="D1309">
            <v>11</v>
          </cell>
          <cell r="E1309" t="str">
            <v>F</v>
          </cell>
        </row>
        <row r="1310">
          <cell r="B1310" t="str">
            <v>F526225</v>
          </cell>
          <cell r="C1310" t="str">
            <v>F526225</v>
          </cell>
          <cell r="D1310">
            <v>11</v>
          </cell>
          <cell r="E1310" t="str">
            <v>F</v>
          </cell>
        </row>
        <row r="1311">
          <cell r="B1311" t="str">
            <v>1000MSOR3</v>
          </cell>
          <cell r="C1311" t="str">
            <v>MSOR3</v>
          </cell>
          <cell r="D1311">
            <v>8</v>
          </cell>
          <cell r="E1311" t="str">
            <v>G</v>
          </cell>
        </row>
        <row r="1312">
          <cell r="B1312" t="str">
            <v>1000MSOR3MGMT</v>
          </cell>
          <cell r="C1312" t="str">
            <v>MSOR3MGMT</v>
          </cell>
          <cell r="D1312">
            <v>10</v>
          </cell>
          <cell r="E1312" t="str">
            <v>G</v>
          </cell>
        </row>
        <row r="1313">
          <cell r="B1313" t="str">
            <v>F400741</v>
          </cell>
          <cell r="C1313" t="str">
            <v>F400741</v>
          </cell>
          <cell r="D1313">
            <v>11</v>
          </cell>
          <cell r="E1313" t="str">
            <v>F</v>
          </cell>
        </row>
        <row r="1314">
          <cell r="B1314" t="str">
            <v>F400742</v>
          </cell>
          <cell r="C1314" t="str">
            <v>F400742</v>
          </cell>
          <cell r="D1314">
            <v>11</v>
          </cell>
          <cell r="E1314" t="str">
            <v>F</v>
          </cell>
        </row>
        <row r="1315">
          <cell r="B1315" t="str">
            <v>F400743</v>
          </cell>
          <cell r="C1315" t="str">
            <v>F400743</v>
          </cell>
          <cell r="D1315">
            <v>11</v>
          </cell>
          <cell r="E1315" t="str">
            <v>F</v>
          </cell>
        </row>
        <row r="1316">
          <cell r="B1316" t="str">
            <v>1000MSOR3FTHIL</v>
          </cell>
          <cell r="C1316" t="str">
            <v>MSOR3FTHIL</v>
          </cell>
          <cell r="D1316">
            <v>10</v>
          </cell>
          <cell r="E1316" t="str">
            <v>G</v>
          </cell>
        </row>
        <row r="1317">
          <cell r="B1317" t="str">
            <v>F400744</v>
          </cell>
          <cell r="C1317" t="str">
            <v>F400744</v>
          </cell>
          <cell r="D1317">
            <v>11</v>
          </cell>
          <cell r="E1317" t="str">
            <v>F</v>
          </cell>
        </row>
        <row r="1318">
          <cell r="B1318" t="str">
            <v>F400745</v>
          </cell>
          <cell r="C1318" t="str">
            <v>F400745</v>
          </cell>
          <cell r="D1318">
            <v>11</v>
          </cell>
          <cell r="E1318" t="str">
            <v>F</v>
          </cell>
        </row>
        <row r="1319">
          <cell r="B1319" t="str">
            <v>F400746</v>
          </cell>
          <cell r="C1319" t="str">
            <v>F400746</v>
          </cell>
          <cell r="D1319">
            <v>11</v>
          </cell>
          <cell r="E1319" t="str">
            <v>F</v>
          </cell>
        </row>
        <row r="1320">
          <cell r="B1320" t="str">
            <v>F400747</v>
          </cell>
          <cell r="C1320" t="str">
            <v>F400747</v>
          </cell>
          <cell r="D1320">
            <v>11</v>
          </cell>
          <cell r="E1320" t="str">
            <v>F</v>
          </cell>
        </row>
        <row r="1321">
          <cell r="B1321" t="str">
            <v>F400748</v>
          </cell>
          <cell r="C1321" t="str">
            <v>F400748</v>
          </cell>
          <cell r="D1321">
            <v>11</v>
          </cell>
          <cell r="E1321" t="str">
            <v>F</v>
          </cell>
        </row>
        <row r="1322">
          <cell r="B1322" t="str">
            <v>F400749</v>
          </cell>
          <cell r="C1322" t="str">
            <v>F400749</v>
          </cell>
          <cell r="D1322">
            <v>11</v>
          </cell>
          <cell r="E1322" t="str">
            <v>F</v>
          </cell>
        </row>
        <row r="1323">
          <cell r="B1323" t="str">
            <v>F400750</v>
          </cell>
          <cell r="C1323" t="str">
            <v>F400750</v>
          </cell>
          <cell r="D1323">
            <v>11</v>
          </cell>
          <cell r="E1323" t="str">
            <v>F</v>
          </cell>
        </row>
        <row r="1324">
          <cell r="B1324" t="str">
            <v>F400751</v>
          </cell>
          <cell r="C1324" t="str">
            <v>F400751</v>
          </cell>
          <cell r="D1324">
            <v>11</v>
          </cell>
          <cell r="E1324" t="str">
            <v>F</v>
          </cell>
        </row>
        <row r="1325">
          <cell r="B1325" t="str">
            <v>F400752</v>
          </cell>
          <cell r="C1325" t="str">
            <v>F400752</v>
          </cell>
          <cell r="D1325">
            <v>11</v>
          </cell>
          <cell r="E1325" t="str">
            <v>F</v>
          </cell>
        </row>
        <row r="1326">
          <cell r="B1326" t="str">
            <v>F400753</v>
          </cell>
          <cell r="C1326" t="str">
            <v>F400753</v>
          </cell>
          <cell r="D1326">
            <v>11</v>
          </cell>
          <cell r="E1326" t="str">
            <v>F</v>
          </cell>
        </row>
        <row r="1327">
          <cell r="B1327" t="str">
            <v>F400754</v>
          </cell>
          <cell r="C1327" t="str">
            <v>F400754</v>
          </cell>
          <cell r="D1327">
            <v>11</v>
          </cell>
          <cell r="E1327" t="str">
            <v>F</v>
          </cell>
        </row>
        <row r="1328">
          <cell r="B1328" t="str">
            <v>F526212</v>
          </cell>
          <cell r="C1328" t="str">
            <v>F526212</v>
          </cell>
          <cell r="D1328">
            <v>11</v>
          </cell>
          <cell r="E1328" t="str">
            <v>F</v>
          </cell>
        </row>
        <row r="1329">
          <cell r="B1329" t="str">
            <v>1000MSOR3REDLD</v>
          </cell>
          <cell r="C1329" t="str">
            <v>MSOR3REDLD</v>
          </cell>
          <cell r="D1329">
            <v>10</v>
          </cell>
          <cell r="E1329" t="str">
            <v>G</v>
          </cell>
        </row>
        <row r="1330">
          <cell r="B1330" t="str">
            <v>F400755</v>
          </cell>
          <cell r="C1330" t="str">
            <v>F400755</v>
          </cell>
          <cell r="D1330">
            <v>11</v>
          </cell>
          <cell r="E1330" t="str">
            <v>F</v>
          </cell>
        </row>
        <row r="1331">
          <cell r="B1331" t="str">
            <v>F400756</v>
          </cell>
          <cell r="C1331" t="str">
            <v>F400756</v>
          </cell>
          <cell r="D1331">
            <v>11</v>
          </cell>
          <cell r="E1331" t="str">
            <v>F</v>
          </cell>
        </row>
        <row r="1332">
          <cell r="B1332" t="str">
            <v>F400757</v>
          </cell>
          <cell r="C1332" t="str">
            <v>F400757</v>
          </cell>
          <cell r="D1332">
            <v>11</v>
          </cell>
          <cell r="E1332" t="str">
            <v>F</v>
          </cell>
        </row>
        <row r="1333">
          <cell r="B1333" t="str">
            <v>F400758</v>
          </cell>
          <cell r="C1333" t="str">
            <v>F400758</v>
          </cell>
          <cell r="D1333">
            <v>11</v>
          </cell>
          <cell r="E1333" t="str">
            <v>F</v>
          </cell>
        </row>
        <row r="1334">
          <cell r="B1334" t="str">
            <v>F400759</v>
          </cell>
          <cell r="C1334" t="str">
            <v>F400759</v>
          </cell>
          <cell r="D1334">
            <v>11</v>
          </cell>
          <cell r="E1334" t="str">
            <v>F</v>
          </cell>
        </row>
        <row r="1335">
          <cell r="B1335" t="str">
            <v>F400760</v>
          </cell>
          <cell r="C1335" t="str">
            <v>F400760</v>
          </cell>
          <cell r="D1335">
            <v>11</v>
          </cell>
          <cell r="E1335" t="str">
            <v>F</v>
          </cell>
        </row>
        <row r="1336">
          <cell r="B1336" t="str">
            <v>F400761</v>
          </cell>
          <cell r="C1336" t="str">
            <v>F400761</v>
          </cell>
          <cell r="D1336">
            <v>11</v>
          </cell>
          <cell r="E1336" t="str">
            <v>F</v>
          </cell>
        </row>
        <row r="1337">
          <cell r="B1337" t="str">
            <v>F400762</v>
          </cell>
          <cell r="C1337" t="str">
            <v>F400762</v>
          </cell>
          <cell r="D1337">
            <v>11</v>
          </cell>
          <cell r="E1337" t="str">
            <v>F</v>
          </cell>
        </row>
        <row r="1338">
          <cell r="B1338" t="str">
            <v>F400763</v>
          </cell>
          <cell r="C1338" t="str">
            <v>F400763</v>
          </cell>
          <cell r="D1338">
            <v>11</v>
          </cell>
          <cell r="E1338" t="str">
            <v>F</v>
          </cell>
        </row>
        <row r="1339">
          <cell r="B1339" t="str">
            <v>F400764</v>
          </cell>
          <cell r="C1339" t="str">
            <v>F400764</v>
          </cell>
          <cell r="D1339">
            <v>11</v>
          </cell>
          <cell r="E1339" t="str">
            <v>F</v>
          </cell>
        </row>
        <row r="1340">
          <cell r="B1340" t="str">
            <v>F400765</v>
          </cell>
          <cell r="C1340" t="str">
            <v>F400765</v>
          </cell>
          <cell r="D1340">
            <v>11</v>
          </cell>
          <cell r="E1340" t="str">
            <v>F</v>
          </cell>
        </row>
        <row r="1341">
          <cell r="B1341" t="str">
            <v>F526213</v>
          </cell>
          <cell r="C1341" t="str">
            <v>F526213</v>
          </cell>
          <cell r="D1341">
            <v>11</v>
          </cell>
          <cell r="E1341" t="str">
            <v>F</v>
          </cell>
        </row>
        <row r="1342">
          <cell r="B1342" t="str">
            <v>1000MSOR3VICVL</v>
          </cell>
          <cell r="C1342" t="str">
            <v>MSOR3VICVL</v>
          </cell>
          <cell r="D1342">
            <v>10</v>
          </cell>
          <cell r="E1342" t="str">
            <v>G</v>
          </cell>
        </row>
        <row r="1343">
          <cell r="B1343" t="str">
            <v>F400766</v>
          </cell>
          <cell r="C1343" t="str">
            <v>F400766</v>
          </cell>
          <cell r="D1343">
            <v>11</v>
          </cell>
          <cell r="E1343" t="str">
            <v>F</v>
          </cell>
        </row>
        <row r="1344">
          <cell r="B1344" t="str">
            <v>F400767</v>
          </cell>
          <cell r="C1344" t="str">
            <v>F400767</v>
          </cell>
          <cell r="D1344">
            <v>11</v>
          </cell>
          <cell r="E1344" t="str">
            <v>F</v>
          </cell>
        </row>
        <row r="1345">
          <cell r="B1345" t="str">
            <v>F400768</v>
          </cell>
          <cell r="C1345" t="str">
            <v>F400768</v>
          </cell>
          <cell r="D1345">
            <v>11</v>
          </cell>
          <cell r="E1345" t="str">
            <v>F</v>
          </cell>
        </row>
        <row r="1346">
          <cell r="B1346" t="str">
            <v>F400769</v>
          </cell>
          <cell r="C1346" t="str">
            <v>F400769</v>
          </cell>
          <cell r="D1346">
            <v>11</v>
          </cell>
          <cell r="E1346" t="str">
            <v>F</v>
          </cell>
        </row>
        <row r="1347">
          <cell r="B1347" t="str">
            <v>F400770</v>
          </cell>
          <cell r="C1347" t="str">
            <v>F400770</v>
          </cell>
          <cell r="D1347">
            <v>11</v>
          </cell>
          <cell r="E1347" t="str">
            <v>F</v>
          </cell>
        </row>
        <row r="1348">
          <cell r="B1348" t="str">
            <v>F400771</v>
          </cell>
          <cell r="C1348" t="str">
            <v>F400771</v>
          </cell>
          <cell r="D1348">
            <v>11</v>
          </cell>
          <cell r="E1348" t="str">
            <v>F</v>
          </cell>
        </row>
        <row r="1349">
          <cell r="B1349" t="str">
            <v>F400772</v>
          </cell>
          <cell r="C1349" t="str">
            <v>F400772</v>
          </cell>
          <cell r="D1349">
            <v>11</v>
          </cell>
          <cell r="E1349" t="str">
            <v>F</v>
          </cell>
        </row>
        <row r="1350">
          <cell r="B1350" t="str">
            <v>F400773</v>
          </cell>
          <cell r="C1350" t="str">
            <v>F400773</v>
          </cell>
          <cell r="D1350">
            <v>11</v>
          </cell>
          <cell r="E1350" t="str">
            <v>F</v>
          </cell>
        </row>
        <row r="1351">
          <cell r="B1351" t="str">
            <v>F400774</v>
          </cell>
          <cell r="C1351" t="str">
            <v>F400774</v>
          </cell>
          <cell r="D1351">
            <v>11</v>
          </cell>
          <cell r="E1351" t="str">
            <v>F</v>
          </cell>
        </row>
        <row r="1352">
          <cell r="B1352" t="str">
            <v>F400775</v>
          </cell>
          <cell r="C1352" t="str">
            <v>F400775</v>
          </cell>
          <cell r="D1352">
            <v>11</v>
          </cell>
          <cell r="E1352" t="str">
            <v>F</v>
          </cell>
        </row>
        <row r="1353">
          <cell r="B1353" t="str">
            <v>F400776</v>
          </cell>
          <cell r="C1353" t="str">
            <v>F400776</v>
          </cell>
          <cell r="D1353">
            <v>11</v>
          </cell>
          <cell r="E1353" t="str">
            <v>F</v>
          </cell>
        </row>
        <row r="1354">
          <cell r="B1354" t="str">
            <v>F526229</v>
          </cell>
          <cell r="C1354" t="str">
            <v>F526229</v>
          </cell>
          <cell r="D1354">
            <v>11</v>
          </cell>
          <cell r="E1354" t="str">
            <v>F</v>
          </cell>
        </row>
        <row r="1355">
          <cell r="B1355" t="str">
            <v>1000MSOR3PLMSP</v>
          </cell>
          <cell r="C1355" t="str">
            <v>MSOR3PLMSP</v>
          </cell>
          <cell r="D1355">
            <v>10</v>
          </cell>
          <cell r="E1355" t="str">
            <v>G</v>
          </cell>
        </row>
        <row r="1356">
          <cell r="B1356" t="str">
            <v>F400777</v>
          </cell>
          <cell r="C1356" t="str">
            <v>F400777</v>
          </cell>
          <cell r="D1356">
            <v>11</v>
          </cell>
          <cell r="E1356" t="str">
            <v>F</v>
          </cell>
        </row>
        <row r="1357">
          <cell r="B1357" t="str">
            <v>F400778</v>
          </cell>
          <cell r="C1357" t="str">
            <v>F400778</v>
          </cell>
          <cell r="D1357">
            <v>11</v>
          </cell>
          <cell r="E1357" t="str">
            <v>F</v>
          </cell>
        </row>
        <row r="1358">
          <cell r="B1358" t="str">
            <v>F400779</v>
          </cell>
          <cell r="C1358" t="str">
            <v>F400779</v>
          </cell>
          <cell r="D1358">
            <v>11</v>
          </cell>
          <cell r="E1358" t="str">
            <v>F</v>
          </cell>
        </row>
        <row r="1359">
          <cell r="B1359" t="str">
            <v>F400780</v>
          </cell>
          <cell r="C1359" t="str">
            <v>F400780</v>
          </cell>
          <cell r="D1359">
            <v>11</v>
          </cell>
          <cell r="E1359" t="str">
            <v>F</v>
          </cell>
        </row>
        <row r="1360">
          <cell r="B1360" t="str">
            <v>F400781</v>
          </cell>
          <cell r="C1360" t="str">
            <v>F400781</v>
          </cell>
          <cell r="D1360">
            <v>11</v>
          </cell>
          <cell r="E1360" t="str">
            <v>F</v>
          </cell>
        </row>
        <row r="1361">
          <cell r="B1361" t="str">
            <v>F400782</v>
          </cell>
          <cell r="C1361" t="str">
            <v>F400782</v>
          </cell>
          <cell r="D1361">
            <v>11</v>
          </cell>
          <cell r="E1361" t="str">
            <v>F</v>
          </cell>
        </row>
        <row r="1362">
          <cell r="B1362" t="str">
            <v>F400783</v>
          </cell>
          <cell r="C1362" t="str">
            <v>F400783</v>
          </cell>
          <cell r="D1362">
            <v>11</v>
          </cell>
          <cell r="E1362" t="str">
            <v>F</v>
          </cell>
        </row>
        <row r="1363">
          <cell r="B1363" t="str">
            <v>F400784</v>
          </cell>
          <cell r="C1363" t="str">
            <v>F400784</v>
          </cell>
          <cell r="D1363">
            <v>11</v>
          </cell>
          <cell r="E1363" t="str">
            <v>F</v>
          </cell>
        </row>
        <row r="1364">
          <cell r="B1364" t="str">
            <v>F400785</v>
          </cell>
          <cell r="C1364" t="str">
            <v>F400785</v>
          </cell>
          <cell r="D1364">
            <v>11</v>
          </cell>
          <cell r="E1364" t="str">
            <v>F</v>
          </cell>
        </row>
        <row r="1365">
          <cell r="B1365" t="str">
            <v>F400786</v>
          </cell>
          <cell r="C1365" t="str">
            <v>F400786</v>
          </cell>
          <cell r="D1365">
            <v>11</v>
          </cell>
          <cell r="E1365" t="str">
            <v>F</v>
          </cell>
        </row>
        <row r="1366">
          <cell r="B1366" t="str">
            <v>F400787</v>
          </cell>
          <cell r="C1366" t="str">
            <v>F400787</v>
          </cell>
          <cell r="D1366">
            <v>11</v>
          </cell>
          <cell r="E1366" t="str">
            <v>F</v>
          </cell>
        </row>
        <row r="1367">
          <cell r="B1367" t="str">
            <v>F526231</v>
          </cell>
          <cell r="C1367" t="str">
            <v>F526231</v>
          </cell>
          <cell r="D1367">
            <v>11</v>
          </cell>
          <cell r="E1367" t="str">
            <v>F</v>
          </cell>
        </row>
        <row r="1368">
          <cell r="B1368" t="str">
            <v>1000MSOR3SANJC</v>
          </cell>
          <cell r="C1368" t="str">
            <v>MSOR3SANJC</v>
          </cell>
          <cell r="D1368">
            <v>10</v>
          </cell>
          <cell r="E1368" t="str">
            <v>G</v>
          </cell>
        </row>
        <row r="1369">
          <cell r="B1369" t="str">
            <v>F400788</v>
          </cell>
          <cell r="C1369" t="str">
            <v>F400788</v>
          </cell>
          <cell r="D1369">
            <v>11</v>
          </cell>
          <cell r="E1369" t="str">
            <v>F</v>
          </cell>
        </row>
        <row r="1370">
          <cell r="B1370" t="str">
            <v>F400789</v>
          </cell>
          <cell r="C1370" t="str">
            <v>F400789</v>
          </cell>
          <cell r="D1370">
            <v>11</v>
          </cell>
          <cell r="E1370" t="str">
            <v>F</v>
          </cell>
        </row>
        <row r="1371">
          <cell r="B1371" t="str">
            <v>F400790</v>
          </cell>
          <cell r="C1371" t="str">
            <v>F400790</v>
          </cell>
          <cell r="D1371">
            <v>11</v>
          </cell>
          <cell r="E1371" t="str">
            <v>F</v>
          </cell>
        </row>
        <row r="1372">
          <cell r="B1372" t="str">
            <v>F400791</v>
          </cell>
          <cell r="C1372" t="str">
            <v>F400791</v>
          </cell>
          <cell r="D1372">
            <v>11</v>
          </cell>
          <cell r="E1372" t="str">
            <v>F</v>
          </cell>
        </row>
        <row r="1373">
          <cell r="B1373" t="str">
            <v>F400792</v>
          </cell>
          <cell r="C1373" t="str">
            <v>F400792</v>
          </cell>
          <cell r="D1373">
            <v>11</v>
          </cell>
          <cell r="E1373" t="str">
            <v>F</v>
          </cell>
        </row>
        <row r="1374">
          <cell r="B1374" t="str">
            <v>F400793</v>
          </cell>
          <cell r="C1374" t="str">
            <v>F400793</v>
          </cell>
          <cell r="D1374">
            <v>11</v>
          </cell>
          <cell r="E1374" t="str">
            <v>F</v>
          </cell>
        </row>
        <row r="1375">
          <cell r="B1375" t="str">
            <v>F400794</v>
          </cell>
          <cell r="C1375" t="str">
            <v>F400794</v>
          </cell>
          <cell r="D1375">
            <v>11</v>
          </cell>
          <cell r="E1375" t="str">
            <v>F</v>
          </cell>
        </row>
        <row r="1376">
          <cell r="B1376" t="str">
            <v>F400795</v>
          </cell>
          <cell r="C1376" t="str">
            <v>F400795</v>
          </cell>
          <cell r="D1376">
            <v>11</v>
          </cell>
          <cell r="E1376" t="str">
            <v>F</v>
          </cell>
        </row>
        <row r="1377">
          <cell r="B1377" t="str">
            <v>F400796</v>
          </cell>
          <cell r="C1377" t="str">
            <v>F400796</v>
          </cell>
          <cell r="D1377">
            <v>11</v>
          </cell>
          <cell r="E1377" t="str">
            <v>F</v>
          </cell>
        </row>
        <row r="1378">
          <cell r="B1378" t="str">
            <v>F400797</v>
          </cell>
          <cell r="C1378" t="str">
            <v>F400797</v>
          </cell>
          <cell r="D1378">
            <v>11</v>
          </cell>
          <cell r="E1378" t="str">
            <v>F</v>
          </cell>
        </row>
        <row r="1379">
          <cell r="B1379" t="str">
            <v>F400798</v>
          </cell>
          <cell r="C1379" t="str">
            <v>F400798</v>
          </cell>
          <cell r="D1379">
            <v>11</v>
          </cell>
          <cell r="E1379" t="str">
            <v>F</v>
          </cell>
        </row>
        <row r="1380">
          <cell r="B1380" t="str">
            <v>F5262230</v>
          </cell>
          <cell r="C1380" t="str">
            <v>F5262230</v>
          </cell>
          <cell r="D1380">
            <v>11</v>
          </cell>
          <cell r="E1380" t="str">
            <v>F</v>
          </cell>
        </row>
        <row r="1381">
          <cell r="B1381" t="str">
            <v>F526230</v>
          </cell>
          <cell r="C1381" t="str">
            <v>F526230</v>
          </cell>
          <cell r="D1381">
            <v>11</v>
          </cell>
          <cell r="E1381" t="str">
            <v>F</v>
          </cell>
        </row>
        <row r="1382">
          <cell r="B1382" t="str">
            <v>1000MSOR3WILDO</v>
          </cell>
          <cell r="C1382" t="str">
            <v>MSOR3WILDO</v>
          </cell>
          <cell r="D1382">
            <v>10</v>
          </cell>
          <cell r="E1382" t="str">
            <v>G</v>
          </cell>
        </row>
        <row r="1383">
          <cell r="B1383" t="str">
            <v>F400799</v>
          </cell>
          <cell r="C1383" t="str">
            <v>F400799</v>
          </cell>
          <cell r="D1383">
            <v>11</v>
          </cell>
          <cell r="E1383" t="str">
            <v>F</v>
          </cell>
        </row>
        <row r="1384">
          <cell r="B1384" t="str">
            <v>F400800</v>
          </cell>
          <cell r="C1384" t="str">
            <v>F400800</v>
          </cell>
          <cell r="D1384">
            <v>11</v>
          </cell>
          <cell r="E1384" t="str">
            <v>F</v>
          </cell>
        </row>
        <row r="1385">
          <cell r="B1385" t="str">
            <v>F400801</v>
          </cell>
          <cell r="C1385" t="str">
            <v>F400801</v>
          </cell>
          <cell r="D1385">
            <v>11</v>
          </cell>
          <cell r="E1385" t="str">
            <v>F</v>
          </cell>
        </row>
        <row r="1386">
          <cell r="B1386" t="str">
            <v>F400802</v>
          </cell>
          <cell r="C1386" t="str">
            <v>F400802</v>
          </cell>
          <cell r="D1386">
            <v>11</v>
          </cell>
          <cell r="E1386" t="str">
            <v>F</v>
          </cell>
        </row>
        <row r="1387">
          <cell r="B1387" t="str">
            <v>F400803</v>
          </cell>
          <cell r="C1387" t="str">
            <v>F400803</v>
          </cell>
          <cell r="D1387">
            <v>11</v>
          </cell>
          <cell r="E1387" t="str">
            <v>F</v>
          </cell>
        </row>
        <row r="1388">
          <cell r="B1388" t="str">
            <v>F400804</v>
          </cell>
          <cell r="C1388" t="str">
            <v>F400804</v>
          </cell>
          <cell r="D1388">
            <v>11</v>
          </cell>
          <cell r="E1388" t="str">
            <v>F</v>
          </cell>
        </row>
        <row r="1389">
          <cell r="B1389" t="str">
            <v>F400805</v>
          </cell>
          <cell r="C1389" t="str">
            <v>F400805</v>
          </cell>
          <cell r="D1389">
            <v>11</v>
          </cell>
          <cell r="E1389" t="str">
            <v>F</v>
          </cell>
        </row>
        <row r="1390">
          <cell r="B1390" t="str">
            <v>F400806</v>
          </cell>
          <cell r="C1390" t="str">
            <v>F400806</v>
          </cell>
          <cell r="D1390">
            <v>11</v>
          </cell>
          <cell r="E1390" t="str">
            <v>F</v>
          </cell>
        </row>
        <row r="1391">
          <cell r="B1391" t="str">
            <v>F400807</v>
          </cell>
          <cell r="C1391" t="str">
            <v>F400807</v>
          </cell>
          <cell r="D1391">
            <v>11</v>
          </cell>
          <cell r="E1391" t="str">
            <v>F</v>
          </cell>
        </row>
        <row r="1392">
          <cell r="B1392" t="str">
            <v>F400808</v>
          </cell>
          <cell r="C1392" t="str">
            <v>F400808</v>
          </cell>
          <cell r="D1392">
            <v>11</v>
          </cell>
          <cell r="E1392" t="str">
            <v>F</v>
          </cell>
        </row>
        <row r="1393">
          <cell r="B1393" t="str">
            <v>F400809</v>
          </cell>
          <cell r="C1393" t="str">
            <v>F400809</v>
          </cell>
          <cell r="D1393">
            <v>11</v>
          </cell>
          <cell r="E1393" t="str">
            <v>F</v>
          </cell>
        </row>
        <row r="1394">
          <cell r="B1394" t="str">
            <v>F526232</v>
          </cell>
          <cell r="C1394" t="str">
            <v>F526232</v>
          </cell>
          <cell r="D1394">
            <v>11</v>
          </cell>
          <cell r="E1394" t="str">
            <v>F</v>
          </cell>
        </row>
        <row r="1395">
          <cell r="B1395" t="str">
            <v>1000MSOR4</v>
          </cell>
          <cell r="C1395" t="str">
            <v>MSOR4</v>
          </cell>
          <cell r="D1395">
            <v>8</v>
          </cell>
          <cell r="E1395" t="str">
            <v>G</v>
          </cell>
        </row>
        <row r="1396">
          <cell r="B1396" t="str">
            <v>1000MSOR4MGMT</v>
          </cell>
          <cell r="C1396" t="str">
            <v>MSOR4MGMT</v>
          </cell>
          <cell r="D1396">
            <v>10</v>
          </cell>
          <cell r="E1396" t="str">
            <v>G</v>
          </cell>
        </row>
        <row r="1397">
          <cell r="B1397" t="str">
            <v>F400810</v>
          </cell>
          <cell r="C1397" t="str">
            <v>F400810</v>
          </cell>
          <cell r="D1397">
            <v>11</v>
          </cell>
          <cell r="E1397" t="str">
            <v>F</v>
          </cell>
        </row>
        <row r="1398">
          <cell r="B1398" t="str">
            <v>F400811</v>
          </cell>
          <cell r="C1398" t="str">
            <v>F400811</v>
          </cell>
          <cell r="D1398">
            <v>11</v>
          </cell>
          <cell r="E1398" t="str">
            <v>F</v>
          </cell>
        </row>
        <row r="1399">
          <cell r="B1399" t="str">
            <v>F400812</v>
          </cell>
          <cell r="C1399" t="str">
            <v>F400812</v>
          </cell>
          <cell r="D1399">
            <v>11</v>
          </cell>
          <cell r="E1399" t="str">
            <v>F</v>
          </cell>
        </row>
        <row r="1400">
          <cell r="B1400" t="str">
            <v>1000MSOR4CVINA</v>
          </cell>
          <cell r="C1400" t="str">
            <v>MSOR4CVINA</v>
          </cell>
          <cell r="D1400">
            <v>10</v>
          </cell>
          <cell r="E1400" t="str">
            <v>G</v>
          </cell>
        </row>
        <row r="1401">
          <cell r="B1401" t="str">
            <v>F400813</v>
          </cell>
          <cell r="C1401" t="str">
            <v>F400813</v>
          </cell>
          <cell r="D1401">
            <v>11</v>
          </cell>
          <cell r="E1401" t="str">
            <v>F</v>
          </cell>
        </row>
        <row r="1402">
          <cell r="B1402" t="str">
            <v>F400814</v>
          </cell>
          <cell r="C1402" t="str">
            <v>F400814</v>
          </cell>
          <cell r="D1402">
            <v>11</v>
          </cell>
          <cell r="E1402" t="str">
            <v>F</v>
          </cell>
        </row>
        <row r="1403">
          <cell r="B1403" t="str">
            <v>F400815</v>
          </cell>
          <cell r="C1403" t="str">
            <v>F400815</v>
          </cell>
          <cell r="D1403">
            <v>11</v>
          </cell>
          <cell r="E1403" t="str">
            <v>F</v>
          </cell>
        </row>
        <row r="1404">
          <cell r="B1404" t="str">
            <v>F400816</v>
          </cell>
          <cell r="C1404" t="str">
            <v>F400816</v>
          </cell>
          <cell r="D1404">
            <v>11</v>
          </cell>
          <cell r="E1404" t="str">
            <v>F</v>
          </cell>
        </row>
        <row r="1405">
          <cell r="B1405" t="str">
            <v>F400817</v>
          </cell>
          <cell r="C1405" t="str">
            <v>F400817</v>
          </cell>
          <cell r="D1405">
            <v>11</v>
          </cell>
          <cell r="E1405" t="str">
            <v>F</v>
          </cell>
        </row>
        <row r="1406">
          <cell r="B1406" t="str">
            <v>F400818</v>
          </cell>
          <cell r="C1406" t="str">
            <v>F400818</v>
          </cell>
          <cell r="D1406">
            <v>11</v>
          </cell>
          <cell r="E1406" t="str">
            <v>F</v>
          </cell>
        </row>
        <row r="1407">
          <cell r="B1407" t="str">
            <v>F400819</v>
          </cell>
          <cell r="C1407" t="str">
            <v>F400819</v>
          </cell>
          <cell r="D1407">
            <v>11</v>
          </cell>
          <cell r="E1407" t="str">
            <v>F</v>
          </cell>
        </row>
        <row r="1408">
          <cell r="B1408" t="str">
            <v>F400820</v>
          </cell>
          <cell r="C1408" t="str">
            <v>F400820</v>
          </cell>
          <cell r="D1408">
            <v>11</v>
          </cell>
          <cell r="E1408" t="str">
            <v>F</v>
          </cell>
        </row>
        <row r="1409">
          <cell r="B1409" t="str">
            <v>F400821</v>
          </cell>
          <cell r="C1409" t="str">
            <v>F400821</v>
          </cell>
          <cell r="D1409">
            <v>11</v>
          </cell>
          <cell r="E1409" t="str">
            <v>F</v>
          </cell>
        </row>
        <row r="1410">
          <cell r="B1410" t="str">
            <v>F400822</v>
          </cell>
          <cell r="C1410" t="str">
            <v>F400822</v>
          </cell>
          <cell r="D1410">
            <v>11</v>
          </cell>
          <cell r="E1410" t="str">
            <v>F</v>
          </cell>
        </row>
        <row r="1411">
          <cell r="B1411" t="str">
            <v>F400823</v>
          </cell>
          <cell r="C1411" t="str">
            <v>F400823</v>
          </cell>
          <cell r="D1411">
            <v>11</v>
          </cell>
          <cell r="E1411" t="str">
            <v>F</v>
          </cell>
        </row>
        <row r="1412">
          <cell r="B1412" t="str">
            <v>F526209</v>
          </cell>
          <cell r="C1412" t="str">
            <v>F526209</v>
          </cell>
          <cell r="D1412">
            <v>11</v>
          </cell>
          <cell r="E1412" t="str">
            <v>F</v>
          </cell>
        </row>
        <row r="1413">
          <cell r="B1413" t="str">
            <v>1000MSOR4MONRO</v>
          </cell>
          <cell r="C1413" t="str">
            <v>MSOR4MONRO</v>
          </cell>
          <cell r="D1413">
            <v>10</v>
          </cell>
          <cell r="E1413" t="str">
            <v>G</v>
          </cell>
        </row>
        <row r="1414">
          <cell r="B1414" t="str">
            <v>F400824</v>
          </cell>
          <cell r="C1414" t="str">
            <v>F400824</v>
          </cell>
          <cell r="D1414">
            <v>11</v>
          </cell>
          <cell r="E1414" t="str">
            <v>F</v>
          </cell>
        </row>
        <row r="1415">
          <cell r="B1415" t="str">
            <v>F400825</v>
          </cell>
          <cell r="C1415" t="str">
            <v>F400825</v>
          </cell>
          <cell r="D1415">
            <v>11</v>
          </cell>
          <cell r="E1415" t="str">
            <v>F</v>
          </cell>
        </row>
        <row r="1416">
          <cell r="B1416" t="str">
            <v>F400826</v>
          </cell>
          <cell r="C1416" t="str">
            <v>F400826</v>
          </cell>
          <cell r="D1416">
            <v>11</v>
          </cell>
          <cell r="E1416" t="str">
            <v>F</v>
          </cell>
        </row>
        <row r="1417">
          <cell r="B1417" t="str">
            <v>F400827</v>
          </cell>
          <cell r="C1417" t="str">
            <v>F400827</v>
          </cell>
          <cell r="D1417">
            <v>11</v>
          </cell>
          <cell r="E1417" t="str">
            <v>F</v>
          </cell>
        </row>
        <row r="1418">
          <cell r="B1418" t="str">
            <v>F400828</v>
          </cell>
          <cell r="C1418" t="str">
            <v>F400828</v>
          </cell>
          <cell r="D1418">
            <v>11</v>
          </cell>
          <cell r="E1418" t="str">
            <v>F</v>
          </cell>
        </row>
        <row r="1419">
          <cell r="B1419" t="str">
            <v>F400829</v>
          </cell>
          <cell r="C1419" t="str">
            <v>F400829</v>
          </cell>
          <cell r="D1419">
            <v>11</v>
          </cell>
          <cell r="E1419" t="str">
            <v>F</v>
          </cell>
        </row>
        <row r="1420">
          <cell r="B1420" t="str">
            <v>F400830</v>
          </cell>
          <cell r="C1420" t="str">
            <v>F400830</v>
          </cell>
          <cell r="D1420">
            <v>11</v>
          </cell>
          <cell r="E1420" t="str">
            <v>F</v>
          </cell>
        </row>
        <row r="1421">
          <cell r="B1421" t="str">
            <v>F400831</v>
          </cell>
          <cell r="C1421" t="str">
            <v>F400831</v>
          </cell>
          <cell r="D1421">
            <v>11</v>
          </cell>
          <cell r="E1421" t="str">
            <v>F</v>
          </cell>
        </row>
        <row r="1422">
          <cell r="B1422" t="str">
            <v>F400832</v>
          </cell>
          <cell r="C1422" t="str">
            <v>F400832</v>
          </cell>
          <cell r="D1422">
            <v>11</v>
          </cell>
          <cell r="E1422" t="str">
            <v>F</v>
          </cell>
        </row>
        <row r="1423">
          <cell r="B1423" t="str">
            <v>F400833</v>
          </cell>
          <cell r="C1423" t="str">
            <v>F400833</v>
          </cell>
          <cell r="D1423">
            <v>11</v>
          </cell>
          <cell r="E1423" t="str">
            <v>F</v>
          </cell>
        </row>
        <row r="1424">
          <cell r="B1424" t="str">
            <v>F400834</v>
          </cell>
          <cell r="C1424" t="str">
            <v>F400834</v>
          </cell>
          <cell r="D1424">
            <v>11</v>
          </cell>
          <cell r="E1424" t="str">
            <v>F</v>
          </cell>
        </row>
        <row r="1425">
          <cell r="B1425" t="str">
            <v>F526210</v>
          </cell>
          <cell r="C1425" t="str">
            <v>F526210</v>
          </cell>
          <cell r="D1425">
            <v>11</v>
          </cell>
          <cell r="E1425" t="str">
            <v>F</v>
          </cell>
        </row>
        <row r="1426">
          <cell r="B1426" t="str">
            <v>1000MSOR4ONTRO</v>
          </cell>
          <cell r="C1426" t="str">
            <v>MSOR4ONTRO</v>
          </cell>
          <cell r="D1426">
            <v>10</v>
          </cell>
          <cell r="E1426" t="str">
            <v>G</v>
          </cell>
        </row>
        <row r="1427">
          <cell r="B1427" t="str">
            <v>F400835</v>
          </cell>
          <cell r="C1427" t="str">
            <v>F400835</v>
          </cell>
          <cell r="D1427">
            <v>11</v>
          </cell>
          <cell r="E1427" t="str">
            <v>F</v>
          </cell>
        </row>
        <row r="1428">
          <cell r="B1428" t="str">
            <v>F400836</v>
          </cell>
          <cell r="C1428" t="str">
            <v>F400836</v>
          </cell>
          <cell r="D1428">
            <v>11</v>
          </cell>
          <cell r="E1428" t="str">
            <v>F</v>
          </cell>
        </row>
        <row r="1429">
          <cell r="B1429" t="str">
            <v>F400837</v>
          </cell>
          <cell r="C1429" t="str">
            <v>F400837</v>
          </cell>
          <cell r="D1429">
            <v>11</v>
          </cell>
          <cell r="E1429" t="str">
            <v>F</v>
          </cell>
        </row>
        <row r="1430">
          <cell r="B1430" t="str">
            <v>F400838</v>
          </cell>
          <cell r="C1430" t="str">
            <v>F400838</v>
          </cell>
          <cell r="D1430">
            <v>11</v>
          </cell>
          <cell r="E1430" t="str">
            <v>F</v>
          </cell>
        </row>
        <row r="1431">
          <cell r="B1431" t="str">
            <v>F400839</v>
          </cell>
          <cell r="C1431" t="str">
            <v>F400839</v>
          </cell>
          <cell r="D1431">
            <v>11</v>
          </cell>
          <cell r="E1431" t="str">
            <v>F</v>
          </cell>
        </row>
        <row r="1432">
          <cell r="B1432" t="str">
            <v>F400840</v>
          </cell>
          <cell r="C1432" t="str">
            <v>F400840</v>
          </cell>
          <cell r="D1432">
            <v>11</v>
          </cell>
          <cell r="E1432" t="str">
            <v>F</v>
          </cell>
        </row>
        <row r="1433">
          <cell r="B1433" t="str">
            <v>F400841</v>
          </cell>
          <cell r="C1433" t="str">
            <v>F400841</v>
          </cell>
          <cell r="D1433">
            <v>11</v>
          </cell>
          <cell r="E1433" t="str">
            <v>F</v>
          </cell>
        </row>
        <row r="1434">
          <cell r="B1434" t="str">
            <v>F400842</v>
          </cell>
          <cell r="C1434" t="str">
            <v>F400842</v>
          </cell>
          <cell r="D1434">
            <v>11</v>
          </cell>
          <cell r="E1434" t="str">
            <v>F</v>
          </cell>
        </row>
        <row r="1435">
          <cell r="B1435" t="str">
            <v>F400843</v>
          </cell>
          <cell r="C1435" t="str">
            <v>F400843</v>
          </cell>
          <cell r="D1435">
            <v>11</v>
          </cell>
          <cell r="E1435" t="str">
            <v>F</v>
          </cell>
        </row>
        <row r="1436">
          <cell r="B1436" t="str">
            <v>F400844</v>
          </cell>
          <cell r="C1436" t="str">
            <v>F400844</v>
          </cell>
          <cell r="D1436">
            <v>11</v>
          </cell>
          <cell r="E1436" t="str">
            <v>F</v>
          </cell>
        </row>
        <row r="1437">
          <cell r="B1437" t="str">
            <v>F400845</v>
          </cell>
          <cell r="C1437" t="str">
            <v>F400845</v>
          </cell>
          <cell r="D1437">
            <v>11</v>
          </cell>
          <cell r="E1437" t="str">
            <v>F</v>
          </cell>
        </row>
        <row r="1438">
          <cell r="B1438" t="str">
            <v>F526216</v>
          </cell>
          <cell r="C1438" t="str">
            <v>F526216</v>
          </cell>
          <cell r="D1438">
            <v>11</v>
          </cell>
          <cell r="E1438" t="str">
            <v>F</v>
          </cell>
        </row>
        <row r="1439">
          <cell r="B1439" t="str">
            <v>1000MSOR4MNTBL</v>
          </cell>
          <cell r="C1439" t="str">
            <v>MSOR4MNTBL</v>
          </cell>
          <cell r="D1439">
            <v>10</v>
          </cell>
          <cell r="E1439" t="str">
            <v>G</v>
          </cell>
        </row>
        <row r="1440">
          <cell r="B1440" t="str">
            <v>F400846</v>
          </cell>
          <cell r="C1440" t="str">
            <v>F400846</v>
          </cell>
          <cell r="D1440">
            <v>11</v>
          </cell>
          <cell r="E1440" t="str">
            <v>F</v>
          </cell>
        </row>
        <row r="1441">
          <cell r="B1441" t="str">
            <v>F400847</v>
          </cell>
          <cell r="C1441" t="str">
            <v>F400847</v>
          </cell>
          <cell r="D1441">
            <v>11</v>
          </cell>
          <cell r="E1441" t="str">
            <v>F</v>
          </cell>
        </row>
        <row r="1442">
          <cell r="B1442" t="str">
            <v>F400848</v>
          </cell>
          <cell r="C1442" t="str">
            <v>F400848</v>
          </cell>
          <cell r="D1442">
            <v>11</v>
          </cell>
          <cell r="E1442" t="str">
            <v>F</v>
          </cell>
        </row>
        <row r="1443">
          <cell r="B1443" t="str">
            <v>F400849</v>
          </cell>
          <cell r="C1443" t="str">
            <v>F400849</v>
          </cell>
          <cell r="D1443">
            <v>11</v>
          </cell>
          <cell r="E1443" t="str">
            <v>F</v>
          </cell>
        </row>
        <row r="1444">
          <cell r="B1444" t="str">
            <v>F400850</v>
          </cell>
          <cell r="C1444" t="str">
            <v>F400850</v>
          </cell>
          <cell r="D1444">
            <v>11</v>
          </cell>
          <cell r="E1444" t="str">
            <v>F</v>
          </cell>
        </row>
        <row r="1445">
          <cell r="B1445" t="str">
            <v>F400851</v>
          </cell>
          <cell r="C1445" t="str">
            <v>F400851</v>
          </cell>
          <cell r="D1445">
            <v>11</v>
          </cell>
          <cell r="E1445" t="str">
            <v>F</v>
          </cell>
        </row>
        <row r="1446">
          <cell r="B1446" t="str">
            <v>F400852</v>
          </cell>
          <cell r="C1446" t="str">
            <v>F400852</v>
          </cell>
          <cell r="D1446">
            <v>11</v>
          </cell>
          <cell r="E1446" t="str">
            <v>F</v>
          </cell>
        </row>
        <row r="1447">
          <cell r="B1447" t="str">
            <v>F400853</v>
          </cell>
          <cell r="C1447" t="str">
            <v>F400853</v>
          </cell>
          <cell r="D1447">
            <v>11</v>
          </cell>
          <cell r="E1447" t="str">
            <v>F</v>
          </cell>
        </row>
        <row r="1448">
          <cell r="B1448" t="str">
            <v>F400854</v>
          </cell>
          <cell r="C1448" t="str">
            <v>F400854</v>
          </cell>
          <cell r="D1448">
            <v>11</v>
          </cell>
          <cell r="E1448" t="str">
            <v>F</v>
          </cell>
        </row>
        <row r="1449">
          <cell r="B1449" t="str">
            <v>F400855</v>
          </cell>
          <cell r="C1449" t="str">
            <v>F400855</v>
          </cell>
          <cell r="D1449">
            <v>11</v>
          </cell>
          <cell r="E1449" t="str">
            <v>F</v>
          </cell>
        </row>
        <row r="1450">
          <cell r="B1450" t="str">
            <v>F400856</v>
          </cell>
          <cell r="C1450" t="str">
            <v>F400856</v>
          </cell>
          <cell r="D1450">
            <v>11</v>
          </cell>
          <cell r="E1450" t="str">
            <v>F</v>
          </cell>
        </row>
        <row r="1451">
          <cell r="B1451" t="str">
            <v>F526208</v>
          </cell>
          <cell r="C1451" t="str">
            <v>F526208</v>
          </cell>
          <cell r="D1451">
            <v>11</v>
          </cell>
          <cell r="E1451" t="str">
            <v>F</v>
          </cell>
        </row>
        <row r="1452">
          <cell r="B1452" t="str">
            <v>1000MSOR4SANJC</v>
          </cell>
          <cell r="C1452" t="str">
            <v>MSOR4SANJC</v>
          </cell>
          <cell r="D1452">
            <v>10</v>
          </cell>
          <cell r="E1452" t="str">
            <v>G</v>
          </cell>
        </row>
        <row r="1453">
          <cell r="B1453" t="str">
            <v>F400857</v>
          </cell>
          <cell r="C1453" t="str">
            <v>F400857</v>
          </cell>
          <cell r="D1453">
            <v>11</v>
          </cell>
          <cell r="E1453" t="str">
            <v>F</v>
          </cell>
        </row>
        <row r="1454">
          <cell r="B1454" t="str">
            <v>F400858</v>
          </cell>
          <cell r="C1454" t="str">
            <v>F400858</v>
          </cell>
          <cell r="D1454">
            <v>11</v>
          </cell>
          <cell r="E1454" t="str">
            <v>F</v>
          </cell>
        </row>
        <row r="1455">
          <cell r="B1455" t="str">
            <v>F400859</v>
          </cell>
          <cell r="C1455" t="str">
            <v>F400859</v>
          </cell>
          <cell r="D1455">
            <v>11</v>
          </cell>
          <cell r="E1455" t="str">
            <v>F</v>
          </cell>
        </row>
        <row r="1456">
          <cell r="B1456" t="str">
            <v>F400860</v>
          </cell>
          <cell r="C1456" t="str">
            <v>F400860</v>
          </cell>
          <cell r="D1456">
            <v>11</v>
          </cell>
          <cell r="E1456" t="str">
            <v>F</v>
          </cell>
        </row>
        <row r="1457">
          <cell r="B1457" t="str">
            <v>F400861</v>
          </cell>
          <cell r="C1457" t="str">
            <v>F400861</v>
          </cell>
          <cell r="D1457">
            <v>11</v>
          </cell>
          <cell r="E1457" t="str">
            <v>F</v>
          </cell>
        </row>
        <row r="1458">
          <cell r="B1458" t="str">
            <v>F400862</v>
          </cell>
          <cell r="C1458" t="str">
            <v>F400862</v>
          </cell>
          <cell r="D1458">
            <v>11</v>
          </cell>
          <cell r="E1458" t="str">
            <v>F</v>
          </cell>
        </row>
        <row r="1459">
          <cell r="B1459" t="str">
            <v>F400863</v>
          </cell>
          <cell r="C1459" t="str">
            <v>F400863</v>
          </cell>
          <cell r="D1459">
            <v>11</v>
          </cell>
          <cell r="E1459" t="str">
            <v>F</v>
          </cell>
        </row>
        <row r="1460">
          <cell r="B1460" t="str">
            <v>F400864</v>
          </cell>
          <cell r="C1460" t="str">
            <v>F400864</v>
          </cell>
          <cell r="D1460">
            <v>11</v>
          </cell>
          <cell r="E1460" t="str">
            <v>F</v>
          </cell>
        </row>
        <row r="1461">
          <cell r="B1461" t="str">
            <v>F400865</v>
          </cell>
          <cell r="C1461" t="str">
            <v>F400865</v>
          </cell>
          <cell r="D1461">
            <v>11</v>
          </cell>
          <cell r="E1461" t="str">
            <v>F</v>
          </cell>
        </row>
        <row r="1462">
          <cell r="B1462" t="str">
            <v>F400866</v>
          </cell>
          <cell r="C1462" t="str">
            <v>F400866</v>
          </cell>
          <cell r="D1462">
            <v>11</v>
          </cell>
          <cell r="E1462" t="str">
            <v>F</v>
          </cell>
        </row>
        <row r="1463">
          <cell r="B1463" t="str">
            <v>F400867</v>
          </cell>
          <cell r="C1463" t="str">
            <v>F400867</v>
          </cell>
          <cell r="D1463">
            <v>11</v>
          </cell>
          <cell r="E1463" t="str">
            <v>F</v>
          </cell>
        </row>
        <row r="1464">
          <cell r="B1464" t="str">
            <v>F526227</v>
          </cell>
          <cell r="C1464" t="str">
            <v>F526227</v>
          </cell>
          <cell r="D1464">
            <v>11</v>
          </cell>
          <cell r="E1464" t="str">
            <v>F</v>
          </cell>
        </row>
        <row r="1465">
          <cell r="B1465" t="str">
            <v>1000MSOR4PORTV</v>
          </cell>
          <cell r="C1465" t="str">
            <v>MSOR4PORTV</v>
          </cell>
          <cell r="D1465">
            <v>10</v>
          </cell>
          <cell r="E1465" t="str">
            <v>G</v>
          </cell>
        </row>
        <row r="1466">
          <cell r="B1466" t="str">
            <v>F400868</v>
          </cell>
          <cell r="C1466" t="str">
            <v>F400868</v>
          </cell>
          <cell r="D1466">
            <v>11</v>
          </cell>
          <cell r="E1466" t="str">
            <v>F</v>
          </cell>
        </row>
        <row r="1467">
          <cell r="B1467" t="str">
            <v>F400869</v>
          </cell>
          <cell r="C1467" t="str">
            <v>F400869</v>
          </cell>
          <cell r="D1467">
            <v>11</v>
          </cell>
          <cell r="E1467" t="str">
            <v>F</v>
          </cell>
        </row>
        <row r="1468">
          <cell r="B1468" t="str">
            <v>F400870</v>
          </cell>
          <cell r="C1468" t="str">
            <v>F400870</v>
          </cell>
          <cell r="D1468">
            <v>11</v>
          </cell>
          <cell r="E1468" t="str">
            <v>F</v>
          </cell>
        </row>
        <row r="1469">
          <cell r="B1469" t="str">
            <v>F400871</v>
          </cell>
          <cell r="C1469" t="str">
            <v>F400871</v>
          </cell>
          <cell r="D1469">
            <v>11</v>
          </cell>
          <cell r="E1469" t="str">
            <v>F</v>
          </cell>
        </row>
        <row r="1470">
          <cell r="B1470" t="str">
            <v>F400872</v>
          </cell>
          <cell r="C1470" t="str">
            <v>F400872</v>
          </cell>
          <cell r="D1470">
            <v>11</v>
          </cell>
          <cell r="E1470" t="str">
            <v>F</v>
          </cell>
        </row>
        <row r="1471">
          <cell r="B1471" t="str">
            <v>F400873</v>
          </cell>
          <cell r="C1471" t="str">
            <v>F400873</v>
          </cell>
          <cell r="D1471">
            <v>11</v>
          </cell>
          <cell r="E1471" t="str">
            <v>F</v>
          </cell>
        </row>
        <row r="1472">
          <cell r="B1472" t="str">
            <v>F400874</v>
          </cell>
          <cell r="C1472" t="str">
            <v>F400874</v>
          </cell>
          <cell r="D1472">
            <v>11</v>
          </cell>
          <cell r="E1472" t="str">
            <v>F</v>
          </cell>
        </row>
        <row r="1473">
          <cell r="B1473" t="str">
            <v>F400875</v>
          </cell>
          <cell r="C1473" t="str">
            <v>F400875</v>
          </cell>
          <cell r="D1473">
            <v>11</v>
          </cell>
          <cell r="E1473" t="str">
            <v>F</v>
          </cell>
        </row>
        <row r="1474">
          <cell r="B1474" t="str">
            <v>F400876</v>
          </cell>
          <cell r="C1474" t="str">
            <v>F400876</v>
          </cell>
          <cell r="D1474">
            <v>11</v>
          </cell>
          <cell r="E1474" t="str">
            <v>F</v>
          </cell>
        </row>
        <row r="1475">
          <cell r="B1475" t="str">
            <v>F400877</v>
          </cell>
          <cell r="C1475" t="str">
            <v>F400877</v>
          </cell>
          <cell r="D1475">
            <v>11</v>
          </cell>
          <cell r="E1475" t="str">
            <v>F</v>
          </cell>
        </row>
        <row r="1476">
          <cell r="B1476" t="str">
            <v>F400878</v>
          </cell>
          <cell r="C1476" t="str">
            <v>F400878</v>
          </cell>
          <cell r="D1476">
            <v>11</v>
          </cell>
          <cell r="E1476" t="str">
            <v>F</v>
          </cell>
        </row>
        <row r="1477">
          <cell r="B1477" t="str">
            <v>1000MSOR5</v>
          </cell>
          <cell r="C1477" t="str">
            <v>MSOR5</v>
          </cell>
          <cell r="D1477">
            <v>8</v>
          </cell>
          <cell r="E1477" t="str">
            <v>G</v>
          </cell>
        </row>
        <row r="1478">
          <cell r="B1478" t="str">
            <v>1000MSOR5MGMT</v>
          </cell>
          <cell r="C1478" t="str">
            <v>MSOR5MGMT</v>
          </cell>
          <cell r="D1478">
            <v>10</v>
          </cell>
          <cell r="E1478" t="str">
            <v>G</v>
          </cell>
        </row>
        <row r="1479">
          <cell r="B1479" t="str">
            <v>F400879</v>
          </cell>
          <cell r="C1479" t="str">
            <v>F400879</v>
          </cell>
          <cell r="D1479">
            <v>11</v>
          </cell>
          <cell r="E1479" t="str">
            <v>F</v>
          </cell>
        </row>
        <row r="1480">
          <cell r="B1480" t="str">
            <v>F400880</v>
          </cell>
          <cell r="C1480" t="str">
            <v>F400880</v>
          </cell>
          <cell r="D1480">
            <v>11</v>
          </cell>
          <cell r="E1480" t="str">
            <v>F</v>
          </cell>
        </row>
        <row r="1481">
          <cell r="B1481" t="str">
            <v>1000MSOR5VNTUR</v>
          </cell>
          <cell r="C1481" t="str">
            <v>MSOR5VNTUR</v>
          </cell>
          <cell r="D1481">
            <v>10</v>
          </cell>
          <cell r="E1481" t="str">
            <v>G</v>
          </cell>
        </row>
        <row r="1482">
          <cell r="B1482" t="str">
            <v>F400881</v>
          </cell>
          <cell r="C1482" t="str">
            <v>F400881</v>
          </cell>
          <cell r="D1482">
            <v>11</v>
          </cell>
          <cell r="E1482" t="str">
            <v>F</v>
          </cell>
        </row>
        <row r="1483">
          <cell r="B1483" t="str">
            <v>F400882</v>
          </cell>
          <cell r="C1483" t="str">
            <v>F400882</v>
          </cell>
          <cell r="D1483">
            <v>11</v>
          </cell>
          <cell r="E1483" t="str">
            <v>F</v>
          </cell>
        </row>
        <row r="1484">
          <cell r="B1484" t="str">
            <v>F400883</v>
          </cell>
          <cell r="C1484" t="str">
            <v>F400883</v>
          </cell>
          <cell r="D1484">
            <v>11</v>
          </cell>
          <cell r="E1484" t="str">
            <v>F</v>
          </cell>
        </row>
        <row r="1485">
          <cell r="B1485" t="str">
            <v>F400884</v>
          </cell>
          <cell r="C1485" t="str">
            <v>F400884</v>
          </cell>
          <cell r="D1485">
            <v>11</v>
          </cell>
          <cell r="E1485" t="str">
            <v>F</v>
          </cell>
        </row>
        <row r="1486">
          <cell r="B1486" t="str">
            <v>F400885</v>
          </cell>
          <cell r="C1486" t="str">
            <v>F400885</v>
          </cell>
          <cell r="D1486">
            <v>11</v>
          </cell>
          <cell r="E1486" t="str">
            <v>F</v>
          </cell>
        </row>
        <row r="1487">
          <cell r="B1487" t="str">
            <v>F400886</v>
          </cell>
          <cell r="C1487" t="str">
            <v>F400886</v>
          </cell>
          <cell r="D1487">
            <v>11</v>
          </cell>
          <cell r="E1487" t="str">
            <v>F</v>
          </cell>
        </row>
        <row r="1488">
          <cell r="B1488" t="str">
            <v>F400887</v>
          </cell>
          <cell r="C1488" t="str">
            <v>F400887</v>
          </cell>
          <cell r="D1488">
            <v>11</v>
          </cell>
          <cell r="E1488" t="str">
            <v>F</v>
          </cell>
        </row>
        <row r="1489">
          <cell r="B1489" t="str">
            <v>F400888</v>
          </cell>
          <cell r="C1489" t="str">
            <v>F400888</v>
          </cell>
          <cell r="D1489">
            <v>11</v>
          </cell>
          <cell r="E1489" t="str">
            <v>F</v>
          </cell>
        </row>
        <row r="1490">
          <cell r="B1490" t="str">
            <v>F400889</v>
          </cell>
          <cell r="C1490" t="str">
            <v>F400889</v>
          </cell>
          <cell r="D1490">
            <v>11</v>
          </cell>
          <cell r="E1490" t="str">
            <v>F</v>
          </cell>
        </row>
        <row r="1491">
          <cell r="B1491" t="str">
            <v>F400890</v>
          </cell>
          <cell r="C1491" t="str">
            <v>F400890</v>
          </cell>
          <cell r="D1491">
            <v>11</v>
          </cell>
          <cell r="E1491" t="str">
            <v>F</v>
          </cell>
        </row>
        <row r="1492">
          <cell r="B1492" t="str">
            <v>F400891</v>
          </cell>
          <cell r="C1492" t="str">
            <v>F400891</v>
          </cell>
          <cell r="D1492">
            <v>11</v>
          </cell>
          <cell r="E1492" t="str">
            <v>F</v>
          </cell>
        </row>
        <row r="1493">
          <cell r="B1493" t="str">
            <v>F526219</v>
          </cell>
          <cell r="C1493" t="str">
            <v>F526219</v>
          </cell>
          <cell r="D1493">
            <v>11</v>
          </cell>
          <cell r="E1493" t="str">
            <v>F</v>
          </cell>
        </row>
        <row r="1494">
          <cell r="B1494" t="str">
            <v>1000MSOR5STBAR</v>
          </cell>
          <cell r="C1494" t="str">
            <v>MSOR5STBAR</v>
          </cell>
          <cell r="D1494">
            <v>10</v>
          </cell>
          <cell r="E1494" t="str">
            <v>G</v>
          </cell>
        </row>
        <row r="1495">
          <cell r="B1495" t="str">
            <v>F400892</v>
          </cell>
          <cell r="C1495" t="str">
            <v>F400892</v>
          </cell>
          <cell r="D1495">
            <v>11</v>
          </cell>
          <cell r="E1495" t="str">
            <v>F</v>
          </cell>
        </row>
        <row r="1496">
          <cell r="B1496" t="str">
            <v>F400893</v>
          </cell>
          <cell r="C1496" t="str">
            <v>F400893</v>
          </cell>
          <cell r="D1496">
            <v>11</v>
          </cell>
          <cell r="E1496" t="str">
            <v>F</v>
          </cell>
        </row>
        <row r="1497">
          <cell r="B1497" t="str">
            <v>F400894</v>
          </cell>
          <cell r="C1497" t="str">
            <v>F400894</v>
          </cell>
          <cell r="D1497">
            <v>11</v>
          </cell>
          <cell r="E1497" t="str">
            <v>F</v>
          </cell>
        </row>
        <row r="1498">
          <cell r="B1498" t="str">
            <v>F400895</v>
          </cell>
          <cell r="C1498" t="str">
            <v>F400895</v>
          </cell>
          <cell r="D1498">
            <v>11</v>
          </cell>
          <cell r="E1498" t="str">
            <v>F</v>
          </cell>
        </row>
        <row r="1499">
          <cell r="B1499" t="str">
            <v>F400896</v>
          </cell>
          <cell r="C1499" t="str">
            <v>F400896</v>
          </cell>
          <cell r="D1499">
            <v>11</v>
          </cell>
          <cell r="E1499" t="str">
            <v>F</v>
          </cell>
        </row>
        <row r="1500">
          <cell r="B1500" t="str">
            <v>F400897</v>
          </cell>
          <cell r="C1500" t="str">
            <v>F400897</v>
          </cell>
          <cell r="D1500">
            <v>11</v>
          </cell>
          <cell r="E1500" t="str">
            <v>F</v>
          </cell>
        </row>
        <row r="1501">
          <cell r="B1501" t="str">
            <v>F400898</v>
          </cell>
          <cell r="C1501" t="str">
            <v>F400898</v>
          </cell>
          <cell r="D1501">
            <v>11</v>
          </cell>
          <cell r="E1501" t="str">
            <v>F</v>
          </cell>
        </row>
        <row r="1502">
          <cell r="B1502" t="str">
            <v>F400899</v>
          </cell>
          <cell r="C1502" t="str">
            <v>F400899</v>
          </cell>
          <cell r="D1502">
            <v>11</v>
          </cell>
          <cell r="E1502" t="str">
            <v>F</v>
          </cell>
        </row>
        <row r="1503">
          <cell r="B1503" t="str">
            <v>F400900</v>
          </cell>
          <cell r="C1503" t="str">
            <v>F400900</v>
          </cell>
          <cell r="D1503">
            <v>11</v>
          </cell>
          <cell r="E1503" t="str">
            <v>F</v>
          </cell>
        </row>
        <row r="1504">
          <cell r="B1504" t="str">
            <v>F400901</v>
          </cell>
          <cell r="C1504" t="str">
            <v>F400901</v>
          </cell>
          <cell r="D1504">
            <v>11</v>
          </cell>
          <cell r="E1504" t="str">
            <v>F</v>
          </cell>
        </row>
        <row r="1505">
          <cell r="B1505" t="str">
            <v>F400902</v>
          </cell>
          <cell r="C1505" t="str">
            <v>F400902</v>
          </cell>
          <cell r="D1505">
            <v>11</v>
          </cell>
          <cell r="E1505" t="str">
            <v>F</v>
          </cell>
        </row>
        <row r="1506">
          <cell r="B1506" t="str">
            <v>F526226</v>
          </cell>
          <cell r="C1506" t="str">
            <v>F526226</v>
          </cell>
          <cell r="D1506">
            <v>11</v>
          </cell>
          <cell r="E1506" t="str">
            <v>F</v>
          </cell>
        </row>
        <row r="1507">
          <cell r="B1507" t="str">
            <v>1000MSOR5THOAK</v>
          </cell>
          <cell r="C1507" t="str">
            <v>MSOR5THOAK</v>
          </cell>
          <cell r="D1507">
            <v>10</v>
          </cell>
          <cell r="E1507" t="str">
            <v>G</v>
          </cell>
        </row>
        <row r="1508">
          <cell r="B1508" t="str">
            <v>F400903</v>
          </cell>
          <cell r="C1508" t="str">
            <v>F400903</v>
          </cell>
          <cell r="D1508">
            <v>11</v>
          </cell>
          <cell r="E1508" t="str">
            <v>F</v>
          </cell>
        </row>
        <row r="1509">
          <cell r="B1509" t="str">
            <v>F400904</v>
          </cell>
          <cell r="C1509" t="str">
            <v>F400904</v>
          </cell>
          <cell r="D1509">
            <v>11</v>
          </cell>
          <cell r="E1509" t="str">
            <v>F</v>
          </cell>
        </row>
        <row r="1510">
          <cell r="B1510" t="str">
            <v>F400905</v>
          </cell>
          <cell r="C1510" t="str">
            <v>F400905</v>
          </cell>
          <cell r="D1510">
            <v>11</v>
          </cell>
          <cell r="E1510" t="str">
            <v>F</v>
          </cell>
        </row>
        <row r="1511">
          <cell r="B1511" t="str">
            <v>F400906</v>
          </cell>
          <cell r="C1511" t="str">
            <v>F400906</v>
          </cell>
          <cell r="D1511">
            <v>11</v>
          </cell>
          <cell r="E1511" t="str">
            <v>F</v>
          </cell>
        </row>
        <row r="1512">
          <cell r="B1512" t="str">
            <v>F400907</v>
          </cell>
          <cell r="C1512" t="str">
            <v>F400907</v>
          </cell>
          <cell r="D1512">
            <v>11</v>
          </cell>
          <cell r="E1512" t="str">
            <v>F</v>
          </cell>
        </row>
        <row r="1513">
          <cell r="B1513" t="str">
            <v>F400908</v>
          </cell>
          <cell r="C1513" t="str">
            <v>F400908</v>
          </cell>
          <cell r="D1513">
            <v>11</v>
          </cell>
          <cell r="E1513" t="str">
            <v>F</v>
          </cell>
        </row>
        <row r="1514">
          <cell r="B1514" t="str">
            <v>F400909</v>
          </cell>
          <cell r="C1514" t="str">
            <v>F400909</v>
          </cell>
          <cell r="D1514">
            <v>11</v>
          </cell>
          <cell r="E1514" t="str">
            <v>F</v>
          </cell>
        </row>
        <row r="1515">
          <cell r="B1515" t="str">
            <v>F400910</v>
          </cell>
          <cell r="C1515" t="str">
            <v>F400910</v>
          </cell>
          <cell r="D1515">
            <v>11</v>
          </cell>
          <cell r="E1515" t="str">
            <v>F</v>
          </cell>
        </row>
        <row r="1516">
          <cell r="B1516" t="str">
            <v>F400911</v>
          </cell>
          <cell r="C1516" t="str">
            <v>F400911</v>
          </cell>
          <cell r="D1516">
            <v>11</v>
          </cell>
          <cell r="E1516" t="str">
            <v>F</v>
          </cell>
        </row>
        <row r="1517">
          <cell r="B1517" t="str">
            <v>F400912</v>
          </cell>
          <cell r="C1517" t="str">
            <v>F400912</v>
          </cell>
          <cell r="D1517">
            <v>11</v>
          </cell>
          <cell r="E1517" t="str">
            <v>F</v>
          </cell>
        </row>
        <row r="1518">
          <cell r="B1518" t="str">
            <v>F400913</v>
          </cell>
          <cell r="C1518" t="str">
            <v>F400913</v>
          </cell>
          <cell r="D1518">
            <v>11</v>
          </cell>
          <cell r="E1518" t="str">
            <v>F</v>
          </cell>
        </row>
        <row r="1519">
          <cell r="B1519" t="str">
            <v>F526217</v>
          </cell>
          <cell r="C1519" t="str">
            <v>F526217</v>
          </cell>
          <cell r="D1519">
            <v>11</v>
          </cell>
          <cell r="E1519" t="str">
            <v>F</v>
          </cell>
        </row>
        <row r="1520">
          <cell r="B1520" t="str">
            <v>1000MSOR5VALEN</v>
          </cell>
          <cell r="C1520" t="str">
            <v>MSOR5VALEN</v>
          </cell>
          <cell r="D1520">
            <v>10</v>
          </cell>
          <cell r="E1520" t="str">
            <v>G</v>
          </cell>
        </row>
        <row r="1521">
          <cell r="B1521" t="str">
            <v>F400914</v>
          </cell>
          <cell r="C1521" t="str">
            <v>F400914</v>
          </cell>
          <cell r="D1521">
            <v>11</v>
          </cell>
          <cell r="E1521" t="str">
            <v>F</v>
          </cell>
        </row>
        <row r="1522">
          <cell r="B1522" t="str">
            <v>F400915</v>
          </cell>
          <cell r="C1522" t="str">
            <v>F400915</v>
          </cell>
          <cell r="D1522">
            <v>11</v>
          </cell>
          <cell r="E1522" t="str">
            <v>F</v>
          </cell>
        </row>
        <row r="1523">
          <cell r="B1523" t="str">
            <v>F400916</v>
          </cell>
          <cell r="C1523" t="str">
            <v>F400916</v>
          </cell>
          <cell r="D1523">
            <v>11</v>
          </cell>
          <cell r="E1523" t="str">
            <v>F</v>
          </cell>
        </row>
        <row r="1524">
          <cell r="B1524" t="str">
            <v>F400917</v>
          </cell>
          <cell r="C1524" t="str">
            <v>F400917</v>
          </cell>
          <cell r="D1524">
            <v>11</v>
          </cell>
          <cell r="E1524" t="str">
            <v>F</v>
          </cell>
        </row>
        <row r="1525">
          <cell r="B1525" t="str">
            <v>F400918</v>
          </cell>
          <cell r="C1525" t="str">
            <v>F400918</v>
          </cell>
          <cell r="D1525">
            <v>11</v>
          </cell>
          <cell r="E1525" t="str">
            <v>F</v>
          </cell>
        </row>
        <row r="1526">
          <cell r="B1526" t="str">
            <v>F400919</v>
          </cell>
          <cell r="C1526" t="str">
            <v>F400919</v>
          </cell>
          <cell r="D1526">
            <v>11</v>
          </cell>
          <cell r="E1526" t="str">
            <v>F</v>
          </cell>
        </row>
        <row r="1527">
          <cell r="B1527" t="str">
            <v>F400920</v>
          </cell>
          <cell r="C1527" t="str">
            <v>F400920</v>
          </cell>
          <cell r="D1527">
            <v>11</v>
          </cell>
          <cell r="E1527" t="str">
            <v>F</v>
          </cell>
        </row>
        <row r="1528">
          <cell r="B1528" t="str">
            <v>F400921</v>
          </cell>
          <cell r="C1528" t="str">
            <v>F400921</v>
          </cell>
          <cell r="D1528">
            <v>11</v>
          </cell>
          <cell r="E1528" t="str">
            <v>F</v>
          </cell>
        </row>
        <row r="1529">
          <cell r="B1529" t="str">
            <v>F400922</v>
          </cell>
          <cell r="C1529" t="str">
            <v>F400922</v>
          </cell>
          <cell r="D1529">
            <v>11</v>
          </cell>
          <cell r="E1529" t="str">
            <v>F</v>
          </cell>
        </row>
        <row r="1530">
          <cell r="B1530" t="str">
            <v>F400923</v>
          </cell>
          <cell r="C1530" t="str">
            <v>F400923</v>
          </cell>
          <cell r="D1530">
            <v>11</v>
          </cell>
          <cell r="E1530" t="str">
            <v>F</v>
          </cell>
        </row>
        <row r="1531">
          <cell r="B1531" t="str">
            <v>F526228</v>
          </cell>
          <cell r="C1531" t="str">
            <v>F526228</v>
          </cell>
          <cell r="D1531">
            <v>11</v>
          </cell>
          <cell r="E1531" t="str">
            <v>F</v>
          </cell>
        </row>
        <row r="1532">
          <cell r="B1532" t="str">
            <v>1000MSOR5ANTVA</v>
          </cell>
          <cell r="C1532" t="str">
            <v>MSOR5ANTVA</v>
          </cell>
          <cell r="D1532">
            <v>10</v>
          </cell>
          <cell r="E1532" t="str">
            <v>G</v>
          </cell>
        </row>
        <row r="1533">
          <cell r="B1533" t="str">
            <v>F400924</v>
          </cell>
          <cell r="C1533" t="str">
            <v>F400924</v>
          </cell>
          <cell r="D1533">
            <v>11</v>
          </cell>
          <cell r="E1533" t="str">
            <v>F</v>
          </cell>
        </row>
        <row r="1534">
          <cell r="B1534" t="str">
            <v>F400925</v>
          </cell>
          <cell r="C1534" t="str">
            <v>F400925</v>
          </cell>
          <cell r="D1534">
            <v>11</v>
          </cell>
          <cell r="E1534" t="str">
            <v>F</v>
          </cell>
        </row>
        <row r="1535">
          <cell r="B1535" t="str">
            <v>F400926</v>
          </cell>
          <cell r="C1535" t="str">
            <v>F400926</v>
          </cell>
          <cell r="D1535">
            <v>11</v>
          </cell>
          <cell r="E1535" t="str">
            <v>F</v>
          </cell>
        </row>
        <row r="1536">
          <cell r="B1536" t="str">
            <v>F400927</v>
          </cell>
          <cell r="C1536" t="str">
            <v>F400927</v>
          </cell>
          <cell r="D1536">
            <v>11</v>
          </cell>
          <cell r="E1536" t="str">
            <v>F</v>
          </cell>
        </row>
        <row r="1537">
          <cell r="B1537" t="str">
            <v>F400928</v>
          </cell>
          <cell r="C1537" t="str">
            <v>F400928</v>
          </cell>
          <cell r="D1537">
            <v>11</v>
          </cell>
          <cell r="E1537" t="str">
            <v>F</v>
          </cell>
        </row>
        <row r="1538">
          <cell r="B1538" t="str">
            <v>F400929</v>
          </cell>
          <cell r="C1538" t="str">
            <v>F400929</v>
          </cell>
          <cell r="D1538">
            <v>11</v>
          </cell>
          <cell r="E1538" t="str">
            <v>F</v>
          </cell>
        </row>
        <row r="1539">
          <cell r="B1539" t="str">
            <v>F400930</v>
          </cell>
          <cell r="C1539" t="str">
            <v>F400930</v>
          </cell>
          <cell r="D1539">
            <v>11</v>
          </cell>
          <cell r="E1539" t="str">
            <v>F</v>
          </cell>
        </row>
        <row r="1540">
          <cell r="B1540" t="str">
            <v>F400931</v>
          </cell>
          <cell r="C1540" t="str">
            <v>F400931</v>
          </cell>
          <cell r="D1540">
            <v>11</v>
          </cell>
          <cell r="E1540" t="str">
            <v>F</v>
          </cell>
        </row>
        <row r="1541">
          <cell r="B1541" t="str">
            <v>F400932</v>
          </cell>
          <cell r="C1541" t="str">
            <v>F400932</v>
          </cell>
          <cell r="D1541">
            <v>11</v>
          </cell>
          <cell r="E1541" t="str">
            <v>F</v>
          </cell>
        </row>
        <row r="1542">
          <cell r="B1542" t="str">
            <v>F400933</v>
          </cell>
          <cell r="C1542" t="str">
            <v>F400933</v>
          </cell>
          <cell r="D1542">
            <v>11</v>
          </cell>
          <cell r="E1542" t="str">
            <v>F</v>
          </cell>
        </row>
        <row r="1543">
          <cell r="B1543" t="str">
            <v>F400934</v>
          </cell>
          <cell r="C1543" t="str">
            <v>F400934</v>
          </cell>
          <cell r="D1543">
            <v>11</v>
          </cell>
          <cell r="E1543" t="str">
            <v>F</v>
          </cell>
        </row>
        <row r="1544">
          <cell r="B1544" t="str">
            <v>F526218</v>
          </cell>
          <cell r="C1544" t="str">
            <v>F526218</v>
          </cell>
          <cell r="D1544">
            <v>11</v>
          </cell>
          <cell r="E1544" t="str">
            <v>F</v>
          </cell>
        </row>
        <row r="1545">
          <cell r="B1545" t="str">
            <v>1000CSODEMS</v>
          </cell>
          <cell r="C1545" t="str">
            <v>CSODEMS</v>
          </cell>
          <cell r="D1545">
            <v>8</v>
          </cell>
          <cell r="E1545" t="str">
            <v>G</v>
          </cell>
        </row>
        <row r="1546">
          <cell r="B1546" t="str">
            <v>F400935</v>
          </cell>
          <cell r="C1546" t="str">
            <v>F400935</v>
          </cell>
          <cell r="D1546">
            <v>9</v>
          </cell>
          <cell r="E1546" t="str">
            <v>F</v>
          </cell>
        </row>
        <row r="1547">
          <cell r="B1547" t="str">
            <v>F400936</v>
          </cell>
          <cell r="C1547" t="str">
            <v>F400936</v>
          </cell>
          <cell r="D1547">
            <v>9</v>
          </cell>
          <cell r="E1547" t="str">
            <v>F</v>
          </cell>
        </row>
        <row r="1548">
          <cell r="B1548" t="str">
            <v>F400937</v>
          </cell>
          <cell r="C1548" t="str">
            <v>F400937</v>
          </cell>
          <cell r="D1548">
            <v>9</v>
          </cell>
          <cell r="E1548" t="str">
            <v>F</v>
          </cell>
        </row>
        <row r="1549">
          <cell r="B1549" t="str">
            <v>1000EMSMGMTNOC</v>
          </cell>
          <cell r="C1549" t="str">
            <v>EMSMGMTNOC</v>
          </cell>
          <cell r="D1549">
            <v>10</v>
          </cell>
          <cell r="E1549" t="str">
            <v>G</v>
          </cell>
        </row>
        <row r="1550">
          <cell r="B1550" t="str">
            <v>F400938</v>
          </cell>
          <cell r="C1550" t="str">
            <v>F400938</v>
          </cell>
          <cell r="D1550">
            <v>11</v>
          </cell>
          <cell r="E1550" t="str">
            <v>F</v>
          </cell>
        </row>
        <row r="1551">
          <cell r="B1551" t="str">
            <v>1000EMSMGMTWST</v>
          </cell>
          <cell r="C1551" t="str">
            <v>EMSMGMTWST</v>
          </cell>
          <cell r="D1551">
            <v>10</v>
          </cell>
          <cell r="E1551" t="str">
            <v>G</v>
          </cell>
        </row>
        <row r="1552">
          <cell r="B1552" t="str">
            <v>F400949</v>
          </cell>
          <cell r="C1552" t="str">
            <v>F400949</v>
          </cell>
          <cell r="D1552">
            <v>11</v>
          </cell>
          <cell r="E1552" t="str">
            <v>F</v>
          </cell>
        </row>
        <row r="1553">
          <cell r="B1553" t="str">
            <v>1000ENGMSI</v>
          </cell>
          <cell r="C1553" t="str">
            <v>ENGMSI</v>
          </cell>
          <cell r="D1553">
            <v>10</v>
          </cell>
          <cell r="E1553" t="str">
            <v>G</v>
          </cell>
        </row>
        <row r="1554">
          <cell r="B1554" t="str">
            <v>F400958</v>
          </cell>
          <cell r="C1554" t="str">
            <v>F400958</v>
          </cell>
          <cell r="D1554">
            <v>11</v>
          </cell>
          <cell r="E1554" t="str">
            <v>F</v>
          </cell>
        </row>
        <row r="1555">
          <cell r="B1555" t="str">
            <v>F400959</v>
          </cell>
          <cell r="C1555" t="str">
            <v>F400959</v>
          </cell>
          <cell r="D1555">
            <v>11</v>
          </cell>
          <cell r="E1555" t="str">
            <v>F</v>
          </cell>
        </row>
        <row r="1556">
          <cell r="B1556" t="str">
            <v>F400960</v>
          </cell>
          <cell r="C1556" t="str">
            <v>F400960</v>
          </cell>
          <cell r="D1556">
            <v>11</v>
          </cell>
          <cell r="E1556" t="str">
            <v>F</v>
          </cell>
        </row>
        <row r="1557">
          <cell r="B1557" t="str">
            <v>F400961</v>
          </cell>
          <cell r="C1557" t="str">
            <v>F400961</v>
          </cell>
          <cell r="D1557">
            <v>11</v>
          </cell>
          <cell r="E1557" t="str">
            <v>F</v>
          </cell>
        </row>
        <row r="1558">
          <cell r="B1558" t="str">
            <v>F400962</v>
          </cell>
          <cell r="C1558" t="str">
            <v>F400962</v>
          </cell>
          <cell r="D1558">
            <v>11</v>
          </cell>
          <cell r="E1558" t="str">
            <v>F</v>
          </cell>
        </row>
        <row r="1559">
          <cell r="B1559" t="str">
            <v>F400963</v>
          </cell>
          <cell r="C1559" t="str">
            <v>F400963</v>
          </cell>
          <cell r="D1559">
            <v>11</v>
          </cell>
          <cell r="E1559" t="str">
            <v>F</v>
          </cell>
        </row>
        <row r="1560">
          <cell r="B1560" t="str">
            <v>F400964</v>
          </cell>
          <cell r="C1560" t="str">
            <v>F400964</v>
          </cell>
          <cell r="D1560">
            <v>11</v>
          </cell>
          <cell r="E1560" t="str">
            <v>F</v>
          </cell>
        </row>
        <row r="1561">
          <cell r="B1561" t="str">
            <v>F400965</v>
          </cell>
          <cell r="C1561" t="str">
            <v>F400965</v>
          </cell>
          <cell r="D1561">
            <v>11</v>
          </cell>
          <cell r="E1561" t="str">
            <v>F</v>
          </cell>
        </row>
        <row r="1562">
          <cell r="B1562" t="str">
            <v>1000EMSEASTREG</v>
          </cell>
          <cell r="C1562" t="str">
            <v>EMSEASTREG</v>
          </cell>
          <cell r="D1562">
            <v>10</v>
          </cell>
          <cell r="E1562" t="str">
            <v>G</v>
          </cell>
        </row>
        <row r="1563">
          <cell r="B1563" t="str">
            <v>F400941</v>
          </cell>
          <cell r="C1563" t="str">
            <v>F400941</v>
          </cell>
          <cell r="D1563">
            <v>11</v>
          </cell>
          <cell r="E1563" t="str">
            <v>F</v>
          </cell>
        </row>
        <row r="1564">
          <cell r="B1564" t="str">
            <v>F400942</v>
          </cell>
          <cell r="C1564" t="str">
            <v>F400942</v>
          </cell>
          <cell r="D1564">
            <v>11</v>
          </cell>
          <cell r="E1564" t="str">
            <v>F</v>
          </cell>
        </row>
        <row r="1565">
          <cell r="B1565" t="str">
            <v>F400943</v>
          </cell>
          <cell r="C1565" t="str">
            <v>F400943</v>
          </cell>
          <cell r="D1565">
            <v>11</v>
          </cell>
          <cell r="E1565" t="str">
            <v>F</v>
          </cell>
        </row>
        <row r="1566">
          <cell r="B1566" t="str">
            <v>F400944</v>
          </cell>
          <cell r="C1566" t="str">
            <v>F400944</v>
          </cell>
          <cell r="D1566">
            <v>11</v>
          </cell>
          <cell r="E1566" t="str">
            <v>F</v>
          </cell>
        </row>
        <row r="1567">
          <cell r="B1567" t="str">
            <v>1000EMSORCOREG</v>
          </cell>
          <cell r="C1567" t="str">
            <v>EMSORCOREG</v>
          </cell>
          <cell r="D1567">
            <v>10</v>
          </cell>
          <cell r="E1567" t="str">
            <v>G</v>
          </cell>
        </row>
        <row r="1568">
          <cell r="B1568" t="str">
            <v>F400945</v>
          </cell>
          <cell r="C1568" t="str">
            <v>F400945</v>
          </cell>
          <cell r="D1568">
            <v>11</v>
          </cell>
          <cell r="E1568" t="str">
            <v>F</v>
          </cell>
        </row>
        <row r="1569">
          <cell r="B1569" t="str">
            <v>F400946</v>
          </cell>
          <cell r="C1569" t="str">
            <v>F400946</v>
          </cell>
          <cell r="D1569">
            <v>11</v>
          </cell>
          <cell r="E1569" t="str">
            <v>F</v>
          </cell>
        </row>
        <row r="1570">
          <cell r="B1570" t="str">
            <v>F400947</v>
          </cell>
          <cell r="C1570" t="str">
            <v>F400947</v>
          </cell>
          <cell r="D1570">
            <v>11</v>
          </cell>
          <cell r="E1570" t="str">
            <v>F</v>
          </cell>
        </row>
        <row r="1571">
          <cell r="B1571" t="str">
            <v>F400948</v>
          </cell>
          <cell r="C1571" t="str">
            <v>F400948</v>
          </cell>
          <cell r="D1571">
            <v>11</v>
          </cell>
          <cell r="E1571" t="str">
            <v>F</v>
          </cell>
        </row>
        <row r="1572">
          <cell r="B1572" t="str">
            <v>1000EMSNORCO</v>
          </cell>
          <cell r="C1572" t="str">
            <v>EMSNORCO</v>
          </cell>
          <cell r="D1572">
            <v>10</v>
          </cell>
          <cell r="E1572" t="str">
            <v>G</v>
          </cell>
        </row>
        <row r="1573">
          <cell r="B1573" t="str">
            <v>F400950</v>
          </cell>
          <cell r="C1573" t="str">
            <v>F400950</v>
          </cell>
          <cell r="D1573">
            <v>11</v>
          </cell>
          <cell r="E1573" t="str">
            <v>F</v>
          </cell>
        </row>
        <row r="1574">
          <cell r="B1574" t="str">
            <v>F400951</v>
          </cell>
          <cell r="C1574" t="str">
            <v>F400951</v>
          </cell>
          <cell r="D1574">
            <v>11</v>
          </cell>
          <cell r="E1574" t="str">
            <v>F</v>
          </cell>
        </row>
        <row r="1575">
          <cell r="B1575" t="str">
            <v>F400952</v>
          </cell>
          <cell r="C1575" t="str">
            <v>F400952</v>
          </cell>
          <cell r="D1575">
            <v>11</v>
          </cell>
          <cell r="E1575" t="str">
            <v>F</v>
          </cell>
        </row>
        <row r="1576">
          <cell r="B1576" t="str">
            <v>F400953</v>
          </cell>
          <cell r="C1576" t="str">
            <v>F400953</v>
          </cell>
          <cell r="D1576">
            <v>11</v>
          </cell>
          <cell r="E1576" t="str">
            <v>F</v>
          </cell>
        </row>
        <row r="1577">
          <cell r="B1577" t="str">
            <v>1000EMSWESTREG</v>
          </cell>
          <cell r="C1577" t="str">
            <v>EMSWESTREG</v>
          </cell>
          <cell r="D1577">
            <v>10</v>
          </cell>
          <cell r="E1577" t="str">
            <v>G</v>
          </cell>
        </row>
        <row r="1578">
          <cell r="B1578" t="str">
            <v>F400954</v>
          </cell>
          <cell r="C1578" t="str">
            <v>F400954</v>
          </cell>
          <cell r="D1578">
            <v>11</v>
          </cell>
          <cell r="E1578" t="str">
            <v>F</v>
          </cell>
        </row>
        <row r="1579">
          <cell r="B1579" t="str">
            <v>F400955</v>
          </cell>
          <cell r="C1579" t="str">
            <v>F400955</v>
          </cell>
          <cell r="D1579">
            <v>11</v>
          </cell>
          <cell r="E1579" t="str">
            <v>F</v>
          </cell>
        </row>
        <row r="1580">
          <cell r="B1580" t="str">
            <v>F400956</v>
          </cell>
          <cell r="C1580" t="str">
            <v>F400956</v>
          </cell>
          <cell r="D1580">
            <v>11</v>
          </cell>
          <cell r="E1580" t="str">
            <v>F</v>
          </cell>
        </row>
        <row r="1581">
          <cell r="B1581" t="str">
            <v>F400957</v>
          </cell>
          <cell r="C1581" t="str">
            <v>F400957</v>
          </cell>
          <cell r="D1581">
            <v>11</v>
          </cell>
          <cell r="E1581" t="str">
            <v>F</v>
          </cell>
        </row>
        <row r="1582">
          <cell r="B1582" t="str">
            <v>1000EMSADM</v>
          </cell>
          <cell r="C1582" t="str">
            <v>EMSADM</v>
          </cell>
          <cell r="D1582">
            <v>10</v>
          </cell>
          <cell r="E1582" t="str">
            <v>G</v>
          </cell>
        </row>
        <row r="1583">
          <cell r="B1583" t="str">
            <v>F400939</v>
          </cell>
          <cell r="C1583" t="str">
            <v>F400939</v>
          </cell>
          <cell r="D1583">
            <v>11</v>
          </cell>
          <cell r="E1583" t="str">
            <v>F</v>
          </cell>
        </row>
        <row r="1584">
          <cell r="B1584" t="str">
            <v>F400940</v>
          </cell>
          <cell r="C1584" t="str">
            <v>F400940</v>
          </cell>
          <cell r="D1584">
            <v>11</v>
          </cell>
          <cell r="E1584" t="str">
            <v>F</v>
          </cell>
        </row>
        <row r="1585">
          <cell r="B1585" t="str">
            <v>1000MSODIVM</v>
          </cell>
          <cell r="C1585" t="str">
            <v>MSODIVM</v>
          </cell>
          <cell r="D1585">
            <v>8</v>
          </cell>
          <cell r="E1585" t="str">
            <v>G</v>
          </cell>
        </row>
        <row r="1586">
          <cell r="B1586" t="str">
            <v>F400637</v>
          </cell>
          <cell r="C1586" t="str">
            <v>F400637</v>
          </cell>
          <cell r="D1586">
            <v>9</v>
          </cell>
          <cell r="E1586" t="str">
            <v>F</v>
          </cell>
        </row>
        <row r="1587">
          <cell r="B1587" t="str">
            <v>1000RSOD</v>
          </cell>
          <cell r="C1587" t="str">
            <v>RSOD</v>
          </cell>
          <cell r="D1587">
            <v>6</v>
          </cell>
          <cell r="E1587" t="str">
            <v>G</v>
          </cell>
        </row>
        <row r="1588">
          <cell r="B1588" t="str">
            <v>F400609</v>
          </cell>
          <cell r="C1588" t="str">
            <v>F400609</v>
          </cell>
          <cell r="D1588">
            <v>7</v>
          </cell>
          <cell r="E1588" t="str">
            <v>F</v>
          </cell>
        </row>
        <row r="1589">
          <cell r="B1589" t="str">
            <v>F400610</v>
          </cell>
          <cell r="C1589" t="str">
            <v>F400610</v>
          </cell>
          <cell r="D1589">
            <v>7</v>
          </cell>
          <cell r="E1589" t="str">
            <v>F</v>
          </cell>
        </row>
        <row r="1590">
          <cell r="B1590" t="str">
            <v>F400611</v>
          </cell>
          <cell r="C1590" t="str">
            <v>F400611</v>
          </cell>
          <cell r="D1590">
            <v>7</v>
          </cell>
          <cell r="E1590" t="str">
            <v>F</v>
          </cell>
        </row>
        <row r="1591">
          <cell r="B1591" t="str">
            <v>F400612</v>
          </cell>
          <cell r="C1591" t="str">
            <v>F400612</v>
          </cell>
          <cell r="D1591">
            <v>7</v>
          </cell>
          <cell r="E1591" t="str">
            <v>F</v>
          </cell>
        </row>
        <row r="1592">
          <cell r="B1592" t="str">
            <v>F400613</v>
          </cell>
          <cell r="C1592" t="str">
            <v>F400613</v>
          </cell>
          <cell r="D1592">
            <v>7</v>
          </cell>
          <cell r="E1592" t="str">
            <v>F</v>
          </cell>
        </row>
        <row r="1593">
          <cell r="B1593" t="str">
            <v>F400614</v>
          </cell>
          <cell r="C1593" t="str">
            <v>F400614</v>
          </cell>
          <cell r="D1593">
            <v>7</v>
          </cell>
          <cell r="E1593" t="str">
            <v>F</v>
          </cell>
        </row>
        <row r="1594">
          <cell r="B1594" t="str">
            <v>F400615</v>
          </cell>
          <cell r="C1594" t="str">
            <v>F400615</v>
          </cell>
          <cell r="D1594">
            <v>7</v>
          </cell>
          <cell r="E1594" t="str">
            <v>F</v>
          </cell>
        </row>
        <row r="1595">
          <cell r="B1595" t="str">
            <v>F400616</v>
          </cell>
          <cell r="C1595" t="str">
            <v>F400616</v>
          </cell>
          <cell r="D1595">
            <v>7</v>
          </cell>
          <cell r="E1595" t="str">
            <v>F</v>
          </cell>
        </row>
        <row r="1596">
          <cell r="B1596" t="str">
            <v>F400617</v>
          </cell>
          <cell r="C1596" t="str">
            <v>F400617</v>
          </cell>
          <cell r="D1596">
            <v>7</v>
          </cell>
          <cell r="E1596" t="str">
            <v>F</v>
          </cell>
        </row>
        <row r="1597">
          <cell r="B1597" t="str">
            <v>F400618</v>
          </cell>
          <cell r="C1597" t="str">
            <v>F400618</v>
          </cell>
          <cell r="D1597">
            <v>7</v>
          </cell>
          <cell r="E1597" t="str">
            <v>F</v>
          </cell>
        </row>
        <row r="1598">
          <cell r="B1598" t="str">
            <v>F400619</v>
          </cell>
          <cell r="C1598" t="str">
            <v>F400619</v>
          </cell>
          <cell r="D1598">
            <v>7</v>
          </cell>
          <cell r="E1598" t="str">
            <v>F</v>
          </cell>
        </row>
        <row r="1599">
          <cell r="B1599" t="str">
            <v>F400620</v>
          </cell>
          <cell r="C1599" t="str">
            <v>F400620</v>
          </cell>
          <cell r="D1599">
            <v>7</v>
          </cell>
          <cell r="E1599" t="str">
            <v>F</v>
          </cell>
        </row>
        <row r="1600">
          <cell r="B1600" t="str">
            <v>F400621</v>
          </cell>
          <cell r="C1600" t="str">
            <v>F400621</v>
          </cell>
          <cell r="D1600">
            <v>7</v>
          </cell>
          <cell r="E1600" t="str">
            <v>F</v>
          </cell>
        </row>
        <row r="1601">
          <cell r="B1601" t="str">
            <v>F400622</v>
          </cell>
          <cell r="C1601" t="str">
            <v>F400622</v>
          </cell>
          <cell r="D1601">
            <v>7</v>
          </cell>
          <cell r="E1601" t="str">
            <v>F</v>
          </cell>
        </row>
        <row r="1602">
          <cell r="B1602" t="str">
            <v>F400623</v>
          </cell>
          <cell r="C1602" t="str">
            <v>F400623</v>
          </cell>
          <cell r="D1602">
            <v>7</v>
          </cell>
          <cell r="E1602" t="str">
            <v>F</v>
          </cell>
        </row>
        <row r="1603">
          <cell r="B1603" t="str">
            <v>F400624</v>
          </cell>
          <cell r="C1603" t="str">
            <v>F400624</v>
          </cell>
          <cell r="D1603">
            <v>7</v>
          </cell>
          <cell r="E1603" t="str">
            <v>F</v>
          </cell>
        </row>
        <row r="1604">
          <cell r="B1604" t="str">
            <v>F400625</v>
          </cell>
          <cell r="C1604" t="str">
            <v>F400625</v>
          </cell>
          <cell r="D1604">
            <v>7</v>
          </cell>
          <cell r="E1604" t="str">
            <v>F</v>
          </cell>
        </row>
        <row r="1605">
          <cell r="B1605" t="str">
            <v>F400626</v>
          </cell>
          <cell r="C1605" t="str">
            <v>F400626</v>
          </cell>
          <cell r="D1605">
            <v>7</v>
          </cell>
          <cell r="E1605" t="str">
            <v>F</v>
          </cell>
        </row>
        <row r="1606">
          <cell r="B1606" t="str">
            <v>F400627</v>
          </cell>
          <cell r="C1606" t="str">
            <v>F400627</v>
          </cell>
          <cell r="D1606">
            <v>7</v>
          </cell>
          <cell r="E1606" t="str">
            <v>F</v>
          </cell>
        </row>
        <row r="1607">
          <cell r="B1607" t="str">
            <v>F400628</v>
          </cell>
          <cell r="C1607" t="str">
            <v>F400628</v>
          </cell>
          <cell r="D1607">
            <v>7</v>
          </cell>
          <cell r="E1607" t="str">
            <v>F</v>
          </cell>
        </row>
        <row r="1608">
          <cell r="B1608" t="str">
            <v>F400629</v>
          </cell>
          <cell r="C1608" t="str">
            <v>F400629</v>
          </cell>
          <cell r="D1608">
            <v>7</v>
          </cell>
          <cell r="E1608" t="str">
            <v>F</v>
          </cell>
        </row>
        <row r="1609">
          <cell r="B1609" t="str">
            <v>F400630</v>
          </cell>
          <cell r="C1609" t="str">
            <v>F400630</v>
          </cell>
          <cell r="D1609">
            <v>7</v>
          </cell>
          <cell r="E1609" t="str">
            <v>F</v>
          </cell>
        </row>
        <row r="1610">
          <cell r="B1610" t="str">
            <v>F400631</v>
          </cell>
          <cell r="C1610" t="str">
            <v>F400631</v>
          </cell>
          <cell r="D1610">
            <v>7</v>
          </cell>
          <cell r="E1610" t="str">
            <v>F</v>
          </cell>
        </row>
        <row r="1611">
          <cell r="B1611" t="str">
            <v>F400632</v>
          </cell>
          <cell r="C1611" t="str">
            <v>F400632</v>
          </cell>
          <cell r="D1611">
            <v>7</v>
          </cell>
          <cell r="E1611" t="str">
            <v>F</v>
          </cell>
        </row>
        <row r="1612">
          <cell r="B1612" t="str">
            <v>F400633</v>
          </cell>
          <cell r="C1612" t="str">
            <v>F400633</v>
          </cell>
          <cell r="D1612">
            <v>7</v>
          </cell>
          <cell r="E1612" t="str">
            <v>F</v>
          </cell>
        </row>
        <row r="1613">
          <cell r="B1613" t="str">
            <v>F400634</v>
          </cell>
          <cell r="C1613" t="str">
            <v>F400634</v>
          </cell>
          <cell r="D1613">
            <v>7</v>
          </cell>
          <cell r="E1613" t="str">
            <v>F</v>
          </cell>
        </row>
        <row r="1614">
          <cell r="B1614" t="str">
            <v>F400635</v>
          </cell>
          <cell r="C1614" t="str">
            <v>F400635</v>
          </cell>
          <cell r="D1614">
            <v>7</v>
          </cell>
          <cell r="E1614" t="str">
            <v>F</v>
          </cell>
        </row>
        <row r="1615">
          <cell r="B1615" t="str">
            <v>F400636</v>
          </cell>
          <cell r="C1615" t="str">
            <v>F400636</v>
          </cell>
          <cell r="D1615">
            <v>7</v>
          </cell>
          <cell r="E1615" t="str">
            <v>F</v>
          </cell>
        </row>
        <row r="1616">
          <cell r="B1616" t="str">
            <v>1000TPS</v>
          </cell>
          <cell r="C1616" t="str">
            <v>TPS</v>
          </cell>
          <cell r="D1616">
            <v>6</v>
          </cell>
          <cell r="E1616" t="str">
            <v>G</v>
          </cell>
        </row>
        <row r="1617">
          <cell r="B1617" t="str">
            <v>F525387</v>
          </cell>
          <cell r="C1617" t="str">
            <v>F525387</v>
          </cell>
          <cell r="D1617">
            <v>7</v>
          </cell>
          <cell r="E1617" t="str">
            <v>F</v>
          </cell>
        </row>
        <row r="1618">
          <cell r="B1618" t="str">
            <v>F525388</v>
          </cell>
          <cell r="C1618" t="str">
            <v>F525388</v>
          </cell>
          <cell r="D1618">
            <v>7</v>
          </cell>
          <cell r="E1618" t="str">
            <v>F</v>
          </cell>
        </row>
        <row r="1619">
          <cell r="B1619" t="str">
            <v>F525389</v>
          </cell>
          <cell r="C1619" t="str">
            <v>F525389</v>
          </cell>
          <cell r="D1619">
            <v>7</v>
          </cell>
          <cell r="E1619" t="str">
            <v>F</v>
          </cell>
        </row>
        <row r="1620">
          <cell r="B1620" t="str">
            <v>F525713</v>
          </cell>
          <cell r="C1620" t="str">
            <v>F525713</v>
          </cell>
          <cell r="D1620">
            <v>7</v>
          </cell>
          <cell r="E1620" t="str">
            <v>F</v>
          </cell>
        </row>
        <row r="1621">
          <cell r="B1621" t="str">
            <v>1000TPSDIVM</v>
          </cell>
          <cell r="C1621" t="str">
            <v>TPSDIVM</v>
          </cell>
          <cell r="D1621">
            <v>8</v>
          </cell>
          <cell r="E1621" t="str">
            <v>G</v>
          </cell>
        </row>
        <row r="1622">
          <cell r="B1622" t="str">
            <v>F400368</v>
          </cell>
          <cell r="C1622" t="str">
            <v>F400368</v>
          </cell>
          <cell r="D1622">
            <v>9</v>
          </cell>
          <cell r="E1622" t="str">
            <v>F</v>
          </cell>
        </row>
        <row r="1623">
          <cell r="B1623" t="str">
            <v>F400369</v>
          </cell>
          <cell r="C1623" t="str">
            <v>F400369</v>
          </cell>
          <cell r="D1623">
            <v>9</v>
          </cell>
          <cell r="E1623" t="str">
            <v>F</v>
          </cell>
        </row>
        <row r="1624">
          <cell r="B1624" t="str">
            <v>F400370</v>
          </cell>
          <cell r="C1624" t="str">
            <v>F400370</v>
          </cell>
          <cell r="D1624">
            <v>9</v>
          </cell>
          <cell r="E1624" t="str">
            <v>F</v>
          </cell>
        </row>
        <row r="1625">
          <cell r="B1625" t="str">
            <v>F400371</v>
          </cell>
          <cell r="C1625" t="str">
            <v>F400371</v>
          </cell>
          <cell r="D1625">
            <v>9</v>
          </cell>
          <cell r="E1625" t="str">
            <v>F</v>
          </cell>
        </row>
        <row r="1626">
          <cell r="B1626" t="str">
            <v>1000TPSPRGMOPS</v>
          </cell>
          <cell r="C1626" t="str">
            <v>TPSPRGMOPS</v>
          </cell>
          <cell r="D1626">
            <v>8</v>
          </cell>
          <cell r="E1626" t="str">
            <v>G</v>
          </cell>
        </row>
        <row r="1627">
          <cell r="B1627" t="str">
            <v>F400372</v>
          </cell>
          <cell r="C1627" t="str">
            <v>F400372</v>
          </cell>
          <cell r="D1627">
            <v>9</v>
          </cell>
          <cell r="E1627" t="str">
            <v>F</v>
          </cell>
        </row>
        <row r="1628">
          <cell r="B1628" t="str">
            <v>F400373</v>
          </cell>
          <cell r="C1628" t="str">
            <v>F400373</v>
          </cell>
          <cell r="D1628">
            <v>9</v>
          </cell>
          <cell r="E1628" t="str">
            <v>F</v>
          </cell>
        </row>
        <row r="1629">
          <cell r="B1629" t="str">
            <v>F400374</v>
          </cell>
          <cell r="C1629" t="str">
            <v>F400374</v>
          </cell>
          <cell r="D1629">
            <v>9</v>
          </cell>
          <cell r="E1629" t="str">
            <v>F</v>
          </cell>
        </row>
        <row r="1630">
          <cell r="B1630" t="str">
            <v>F400375</v>
          </cell>
          <cell r="C1630" t="str">
            <v>F400375</v>
          </cell>
          <cell r="D1630">
            <v>9</v>
          </cell>
          <cell r="E1630" t="str">
            <v>F</v>
          </cell>
        </row>
        <row r="1631">
          <cell r="B1631" t="str">
            <v>F400376</v>
          </cell>
          <cell r="C1631" t="str">
            <v>F400376</v>
          </cell>
          <cell r="D1631">
            <v>9</v>
          </cell>
          <cell r="E1631" t="str">
            <v>F</v>
          </cell>
        </row>
        <row r="1632">
          <cell r="B1632" t="str">
            <v>F400377</v>
          </cell>
          <cell r="C1632" t="str">
            <v>F400377</v>
          </cell>
          <cell r="D1632">
            <v>9</v>
          </cell>
          <cell r="E1632" t="str">
            <v>F</v>
          </cell>
        </row>
        <row r="1633">
          <cell r="B1633" t="str">
            <v>1000TPSPPAO</v>
          </cell>
          <cell r="C1633" t="str">
            <v>TPSPPAO</v>
          </cell>
          <cell r="D1633">
            <v>8</v>
          </cell>
          <cell r="E1633" t="str">
            <v>G</v>
          </cell>
        </row>
        <row r="1634">
          <cell r="B1634" t="str">
            <v>F400387</v>
          </cell>
          <cell r="C1634" t="str">
            <v>F400387</v>
          </cell>
          <cell r="D1634">
            <v>9</v>
          </cell>
          <cell r="E1634" t="str">
            <v>F</v>
          </cell>
        </row>
        <row r="1635">
          <cell r="B1635" t="str">
            <v>F400388</v>
          </cell>
          <cell r="C1635" t="str">
            <v>F400388</v>
          </cell>
          <cell r="D1635">
            <v>9</v>
          </cell>
          <cell r="E1635" t="str">
            <v>F</v>
          </cell>
        </row>
        <row r="1636">
          <cell r="B1636" t="str">
            <v>F400389</v>
          </cell>
          <cell r="C1636" t="str">
            <v>F400389</v>
          </cell>
          <cell r="D1636">
            <v>9</v>
          </cell>
          <cell r="E1636" t="str">
            <v>F</v>
          </cell>
        </row>
        <row r="1637">
          <cell r="B1637" t="str">
            <v>F400390</v>
          </cell>
          <cell r="C1637" t="str">
            <v>F400390</v>
          </cell>
          <cell r="D1637">
            <v>9</v>
          </cell>
          <cell r="E1637" t="str">
            <v>F</v>
          </cell>
        </row>
        <row r="1638">
          <cell r="B1638" t="str">
            <v>1000TPSCLSVCS</v>
          </cell>
          <cell r="C1638" t="str">
            <v>TPSCLSVCS</v>
          </cell>
          <cell r="D1638">
            <v>8</v>
          </cell>
          <cell r="E1638" t="str">
            <v>G</v>
          </cell>
        </row>
        <row r="1639">
          <cell r="B1639" t="str">
            <v>F400991</v>
          </cell>
          <cell r="C1639" t="str">
            <v>F400991</v>
          </cell>
          <cell r="D1639">
            <v>9</v>
          </cell>
          <cell r="E1639" t="str">
            <v>F</v>
          </cell>
        </row>
        <row r="1640">
          <cell r="B1640" t="str">
            <v>F400992</v>
          </cell>
          <cell r="C1640" t="str">
            <v>F400992</v>
          </cell>
          <cell r="D1640">
            <v>9</v>
          </cell>
          <cell r="E1640" t="str">
            <v>F</v>
          </cell>
        </row>
        <row r="1641">
          <cell r="B1641" t="str">
            <v>F400993</v>
          </cell>
          <cell r="C1641" t="str">
            <v>F400993</v>
          </cell>
          <cell r="D1641">
            <v>9</v>
          </cell>
          <cell r="E1641" t="str">
            <v>F</v>
          </cell>
        </row>
        <row r="1642">
          <cell r="B1642" t="str">
            <v>F400994</v>
          </cell>
          <cell r="C1642" t="str">
            <v>F400994</v>
          </cell>
          <cell r="D1642">
            <v>9</v>
          </cell>
          <cell r="E1642" t="str">
            <v>F</v>
          </cell>
        </row>
        <row r="1643">
          <cell r="B1643" t="str">
            <v>F400995</v>
          </cell>
          <cell r="C1643" t="str">
            <v>F400995</v>
          </cell>
          <cell r="D1643">
            <v>9</v>
          </cell>
          <cell r="E1643" t="str">
            <v>F</v>
          </cell>
        </row>
        <row r="1644">
          <cell r="B1644" t="str">
            <v>F400996</v>
          </cell>
          <cell r="C1644" t="str">
            <v>F400996</v>
          </cell>
          <cell r="D1644">
            <v>9</v>
          </cell>
          <cell r="E1644" t="str">
            <v>F</v>
          </cell>
        </row>
        <row r="1645">
          <cell r="B1645" t="str">
            <v>F525714</v>
          </cell>
          <cell r="C1645" t="str">
            <v>F525714</v>
          </cell>
          <cell r="D1645">
            <v>9</v>
          </cell>
          <cell r="E1645" t="str">
            <v>F</v>
          </cell>
        </row>
        <row r="1646">
          <cell r="B1646" t="str">
            <v>1000TPSCUSTOPS</v>
          </cell>
          <cell r="C1646" t="str">
            <v>TPSCUSTOPS</v>
          </cell>
          <cell r="D1646">
            <v>8</v>
          </cell>
          <cell r="E1646" t="str">
            <v>G</v>
          </cell>
        </row>
        <row r="1647">
          <cell r="B1647" t="str">
            <v>F400997</v>
          </cell>
          <cell r="C1647" t="str">
            <v>F400997</v>
          </cell>
          <cell r="D1647">
            <v>9</v>
          </cell>
          <cell r="E1647" t="str">
            <v>F</v>
          </cell>
        </row>
        <row r="1648">
          <cell r="B1648" t="str">
            <v>F400998</v>
          </cell>
          <cell r="C1648" t="str">
            <v>F400998</v>
          </cell>
          <cell r="D1648">
            <v>9</v>
          </cell>
          <cell r="E1648" t="str">
            <v>F</v>
          </cell>
        </row>
        <row r="1649">
          <cell r="B1649" t="str">
            <v>F400999</v>
          </cell>
          <cell r="C1649" t="str">
            <v>F400999</v>
          </cell>
          <cell r="D1649">
            <v>9</v>
          </cell>
          <cell r="E1649" t="str">
            <v>F</v>
          </cell>
        </row>
        <row r="1650">
          <cell r="B1650" t="str">
            <v>F401000</v>
          </cell>
          <cell r="C1650" t="str">
            <v>F401000</v>
          </cell>
          <cell r="D1650">
            <v>9</v>
          </cell>
          <cell r="E1650" t="str">
            <v>F</v>
          </cell>
        </row>
        <row r="1651">
          <cell r="B1651" t="str">
            <v>F401001</v>
          </cell>
          <cell r="C1651" t="str">
            <v>F401001</v>
          </cell>
          <cell r="D1651">
            <v>9</v>
          </cell>
          <cell r="E1651" t="str">
            <v>F</v>
          </cell>
        </row>
        <row r="1652">
          <cell r="B1652" t="str">
            <v>F401002</v>
          </cell>
          <cell r="C1652" t="str">
            <v>F401002</v>
          </cell>
          <cell r="D1652">
            <v>9</v>
          </cell>
          <cell r="E1652" t="str">
            <v>F</v>
          </cell>
        </row>
        <row r="1653">
          <cell r="B1653" t="str">
            <v>F525715</v>
          </cell>
          <cell r="C1653" t="str">
            <v>F525715</v>
          </cell>
          <cell r="D1653">
            <v>9</v>
          </cell>
          <cell r="E1653" t="str">
            <v>F</v>
          </cell>
        </row>
        <row r="1654">
          <cell r="B1654" t="str">
            <v>1000TRNPS</v>
          </cell>
          <cell r="C1654" t="str">
            <v>TRNPS</v>
          </cell>
          <cell r="D1654">
            <v>8</v>
          </cell>
          <cell r="E1654" t="str">
            <v>G</v>
          </cell>
        </row>
        <row r="1655">
          <cell r="B1655" t="str">
            <v>1000TPSST</v>
          </cell>
          <cell r="C1655" t="str">
            <v>TPSST</v>
          </cell>
          <cell r="D1655">
            <v>10</v>
          </cell>
          <cell r="E1655" t="str">
            <v>G</v>
          </cell>
        </row>
        <row r="1656">
          <cell r="B1656" t="str">
            <v>F400378</v>
          </cell>
          <cell r="C1656" t="str">
            <v>F400378</v>
          </cell>
          <cell r="D1656">
            <v>11</v>
          </cell>
          <cell r="E1656" t="str">
            <v>F</v>
          </cell>
        </row>
        <row r="1657">
          <cell r="B1657" t="str">
            <v>F400379</v>
          </cell>
          <cell r="C1657" t="str">
            <v>F400379</v>
          </cell>
          <cell r="D1657">
            <v>11</v>
          </cell>
          <cell r="E1657" t="str">
            <v>F</v>
          </cell>
        </row>
        <row r="1658">
          <cell r="B1658" t="str">
            <v>F400380</v>
          </cell>
          <cell r="C1658" t="str">
            <v>F400380</v>
          </cell>
          <cell r="D1658">
            <v>11</v>
          </cell>
          <cell r="E1658" t="str">
            <v>F</v>
          </cell>
        </row>
        <row r="1659">
          <cell r="B1659" t="str">
            <v>F400381</v>
          </cell>
          <cell r="C1659" t="str">
            <v>F400381</v>
          </cell>
          <cell r="D1659">
            <v>11</v>
          </cell>
          <cell r="E1659" t="str">
            <v>F</v>
          </cell>
        </row>
        <row r="1660">
          <cell r="B1660" t="str">
            <v>F400382</v>
          </cell>
          <cell r="C1660" t="str">
            <v>F400382</v>
          </cell>
          <cell r="D1660">
            <v>11</v>
          </cell>
          <cell r="E1660" t="str">
            <v>F</v>
          </cell>
        </row>
        <row r="1661">
          <cell r="B1661" t="str">
            <v>F400383</v>
          </cell>
          <cell r="C1661" t="str">
            <v>F400383</v>
          </cell>
          <cell r="D1661">
            <v>11</v>
          </cell>
          <cell r="E1661" t="str">
            <v>F</v>
          </cell>
        </row>
        <row r="1662">
          <cell r="B1662" t="str">
            <v>F400384</v>
          </cell>
          <cell r="C1662" t="str">
            <v>F400384</v>
          </cell>
          <cell r="D1662">
            <v>11</v>
          </cell>
          <cell r="E1662" t="str">
            <v>F</v>
          </cell>
        </row>
        <row r="1663">
          <cell r="B1663" t="str">
            <v>F400385</v>
          </cell>
          <cell r="C1663" t="str">
            <v>F400385</v>
          </cell>
          <cell r="D1663">
            <v>11</v>
          </cell>
          <cell r="E1663" t="str">
            <v>F</v>
          </cell>
        </row>
        <row r="1664">
          <cell r="B1664" t="str">
            <v>F400386</v>
          </cell>
          <cell r="C1664" t="str">
            <v>F400386</v>
          </cell>
          <cell r="D1664">
            <v>11</v>
          </cell>
          <cell r="E1664" t="str">
            <v>F</v>
          </cell>
        </row>
        <row r="1665">
          <cell r="B1665" t="str">
            <v>1000TPSJST</v>
          </cell>
          <cell r="C1665" t="str">
            <v>TPSJST</v>
          </cell>
          <cell r="D1665">
            <v>10</v>
          </cell>
          <cell r="E1665" t="str">
            <v>G</v>
          </cell>
        </row>
        <row r="1666">
          <cell r="B1666" t="str">
            <v>F400985</v>
          </cell>
          <cell r="C1666" t="str">
            <v>F400985</v>
          </cell>
          <cell r="D1666">
            <v>11</v>
          </cell>
          <cell r="E1666" t="str">
            <v>F</v>
          </cell>
        </row>
        <row r="1667">
          <cell r="B1667" t="str">
            <v>F400986</v>
          </cell>
          <cell r="C1667" t="str">
            <v>F400986</v>
          </cell>
          <cell r="D1667">
            <v>11</v>
          </cell>
          <cell r="E1667" t="str">
            <v>F</v>
          </cell>
        </row>
        <row r="1668">
          <cell r="B1668" t="str">
            <v>F400987</v>
          </cell>
          <cell r="C1668" t="str">
            <v>F400987</v>
          </cell>
          <cell r="D1668">
            <v>11</v>
          </cell>
          <cell r="E1668" t="str">
            <v>F</v>
          </cell>
        </row>
        <row r="1669">
          <cell r="B1669" t="str">
            <v>F400988</v>
          </cell>
          <cell r="C1669" t="str">
            <v>F400988</v>
          </cell>
          <cell r="D1669">
            <v>11</v>
          </cell>
          <cell r="E1669" t="str">
            <v>F</v>
          </cell>
        </row>
        <row r="1670">
          <cell r="B1670" t="str">
            <v>F400989</v>
          </cell>
          <cell r="C1670" t="str">
            <v>F400989</v>
          </cell>
          <cell r="D1670">
            <v>11</v>
          </cell>
          <cell r="E1670" t="str">
            <v>F</v>
          </cell>
        </row>
        <row r="1671">
          <cell r="B1671" t="str">
            <v>F400990</v>
          </cell>
          <cell r="C1671" t="str">
            <v>F400990</v>
          </cell>
          <cell r="D1671">
            <v>11</v>
          </cell>
          <cell r="E1671" t="str">
            <v>F</v>
          </cell>
        </row>
        <row r="1672">
          <cell r="B1672" t="str">
            <v>1000CSODDIVM</v>
          </cell>
          <cell r="C1672" t="str">
            <v>CSODDIVM</v>
          </cell>
          <cell r="D1672">
            <v>6</v>
          </cell>
          <cell r="E1672" t="str">
            <v>G</v>
          </cell>
        </row>
        <row r="1673">
          <cell r="B1673" t="str">
            <v>F400583</v>
          </cell>
          <cell r="C1673" t="str">
            <v>F400583</v>
          </cell>
          <cell r="D1673">
            <v>7</v>
          </cell>
          <cell r="E1673" t="str">
            <v>F</v>
          </cell>
        </row>
        <row r="1674">
          <cell r="B1674" t="str">
            <v>F400584</v>
          </cell>
          <cell r="C1674" t="str">
            <v>F400584</v>
          </cell>
          <cell r="D1674">
            <v>7</v>
          </cell>
          <cell r="E1674" t="str">
            <v>F</v>
          </cell>
        </row>
        <row r="1675">
          <cell r="B1675" t="str">
            <v>1000LPA</v>
          </cell>
          <cell r="C1675" t="str">
            <v>LPA</v>
          </cell>
          <cell r="D1675">
            <v>4</v>
          </cell>
          <cell r="E1675" t="str">
            <v>G</v>
          </cell>
        </row>
        <row r="1676">
          <cell r="B1676" t="str">
            <v>F400558</v>
          </cell>
          <cell r="C1676" t="str">
            <v>F400558</v>
          </cell>
          <cell r="D1676">
            <v>5</v>
          </cell>
          <cell r="E1676" t="str">
            <v>F</v>
          </cell>
        </row>
        <row r="1677">
          <cell r="B1677" t="str">
            <v>F400559</v>
          </cell>
          <cell r="C1677" t="str">
            <v>F400559</v>
          </cell>
          <cell r="D1677">
            <v>5</v>
          </cell>
          <cell r="E1677" t="str">
            <v>F</v>
          </cell>
        </row>
        <row r="1678">
          <cell r="B1678" t="str">
            <v>F400560</v>
          </cell>
          <cell r="C1678" t="str">
            <v>F400560</v>
          </cell>
          <cell r="D1678">
            <v>5</v>
          </cell>
          <cell r="E1678" t="str">
            <v>F</v>
          </cell>
        </row>
        <row r="1679">
          <cell r="B1679" t="str">
            <v>F400561</v>
          </cell>
          <cell r="C1679" t="str">
            <v>F400561</v>
          </cell>
          <cell r="D1679">
            <v>5</v>
          </cell>
          <cell r="E1679" t="str">
            <v>F</v>
          </cell>
        </row>
        <row r="1680">
          <cell r="B1680" t="str">
            <v>F400562</v>
          </cell>
          <cell r="C1680" t="str">
            <v>F400562</v>
          </cell>
          <cell r="D1680">
            <v>5</v>
          </cell>
          <cell r="E1680" t="str">
            <v>F</v>
          </cell>
        </row>
        <row r="1681">
          <cell r="B1681" t="str">
            <v>F400563</v>
          </cell>
          <cell r="C1681" t="str">
            <v>F400563</v>
          </cell>
          <cell r="D1681">
            <v>5</v>
          </cell>
          <cell r="E1681" t="str">
            <v>F</v>
          </cell>
        </row>
        <row r="1682">
          <cell r="B1682" t="str">
            <v>F400573</v>
          </cell>
          <cell r="C1682" t="str">
            <v>F400573</v>
          </cell>
          <cell r="D1682">
            <v>5</v>
          </cell>
          <cell r="E1682" t="str">
            <v>F</v>
          </cell>
        </row>
        <row r="1683">
          <cell r="B1683" t="str">
            <v>F400574</v>
          </cell>
          <cell r="C1683" t="str">
            <v>F400574</v>
          </cell>
          <cell r="D1683">
            <v>5</v>
          </cell>
          <cell r="E1683" t="str">
            <v>F</v>
          </cell>
        </row>
        <row r="1684">
          <cell r="B1684" t="str">
            <v>F400575</v>
          </cell>
          <cell r="C1684" t="str">
            <v>F400575</v>
          </cell>
          <cell r="D1684">
            <v>5</v>
          </cell>
          <cell r="E1684" t="str">
            <v>F</v>
          </cell>
        </row>
        <row r="1685">
          <cell r="B1685" t="str">
            <v>F400576</v>
          </cell>
          <cell r="C1685" t="str">
            <v>F400576</v>
          </cell>
          <cell r="D1685">
            <v>5</v>
          </cell>
          <cell r="E1685" t="str">
            <v>F</v>
          </cell>
        </row>
        <row r="1686">
          <cell r="B1686" t="str">
            <v>F400577</v>
          </cell>
          <cell r="C1686" t="str">
            <v>F400577</v>
          </cell>
          <cell r="D1686">
            <v>5</v>
          </cell>
          <cell r="E1686" t="str">
            <v>F</v>
          </cell>
        </row>
        <row r="1687">
          <cell r="B1687" t="str">
            <v>F400578</v>
          </cell>
          <cell r="C1687" t="str">
            <v>F400578</v>
          </cell>
          <cell r="D1687">
            <v>5</v>
          </cell>
          <cell r="E1687" t="str">
            <v>F</v>
          </cell>
        </row>
        <row r="1688">
          <cell r="B1688" t="str">
            <v>F400579</v>
          </cell>
          <cell r="C1688" t="str">
            <v>F400579</v>
          </cell>
          <cell r="D1688">
            <v>5</v>
          </cell>
          <cell r="E1688" t="str">
            <v>F</v>
          </cell>
        </row>
        <row r="1689">
          <cell r="B1689" t="str">
            <v>F400580</v>
          </cell>
          <cell r="C1689" t="str">
            <v>F400580</v>
          </cell>
          <cell r="D1689">
            <v>5</v>
          </cell>
          <cell r="E1689" t="str">
            <v>F</v>
          </cell>
        </row>
        <row r="1690">
          <cell r="B1690" t="str">
            <v>F400581</v>
          </cell>
          <cell r="C1690" t="str">
            <v>F400581</v>
          </cell>
          <cell r="D1690">
            <v>5</v>
          </cell>
          <cell r="E1690" t="str">
            <v>F</v>
          </cell>
        </row>
        <row r="1691">
          <cell r="B1691" t="str">
            <v>F400582</v>
          </cell>
          <cell r="C1691" t="str">
            <v>F400582</v>
          </cell>
          <cell r="D1691">
            <v>5</v>
          </cell>
          <cell r="E1691" t="str">
            <v>F</v>
          </cell>
        </row>
        <row r="1692">
          <cell r="B1692" t="str">
            <v>1000LPA-OM</v>
          </cell>
          <cell r="C1692" t="str">
            <v>LPA-OM</v>
          </cell>
          <cell r="D1692">
            <v>6</v>
          </cell>
          <cell r="E1692" t="str">
            <v>G</v>
          </cell>
        </row>
        <row r="1693">
          <cell r="B1693" t="str">
            <v>F525976</v>
          </cell>
          <cell r="C1693" t="str">
            <v>F525976</v>
          </cell>
          <cell r="D1693">
            <v>7</v>
          </cell>
          <cell r="E1693" t="str">
            <v>F</v>
          </cell>
        </row>
        <row r="1694">
          <cell r="B1694" t="str">
            <v>1000LPA-OTH</v>
          </cell>
          <cell r="C1694" t="str">
            <v>LPA-OTH</v>
          </cell>
          <cell r="D1694">
            <v>6</v>
          </cell>
          <cell r="E1694" t="str">
            <v>G</v>
          </cell>
        </row>
        <row r="1695">
          <cell r="B1695" t="str">
            <v>F525977</v>
          </cell>
          <cell r="C1695" t="str">
            <v>F525977</v>
          </cell>
          <cell r="D1695">
            <v>7</v>
          </cell>
          <cell r="E1695" t="str">
            <v>F</v>
          </cell>
        </row>
        <row r="1696">
          <cell r="B1696" t="str">
            <v>1000ESC</v>
          </cell>
          <cell r="C1696" t="str">
            <v>ESC</v>
          </cell>
          <cell r="D1696">
            <v>4</v>
          </cell>
          <cell r="E1696" t="str">
            <v>G</v>
          </cell>
        </row>
        <row r="1697">
          <cell r="B1697" t="str">
            <v>F400304</v>
          </cell>
          <cell r="C1697" t="str">
            <v>F400304</v>
          </cell>
          <cell r="D1697">
            <v>5</v>
          </cell>
          <cell r="E1697" t="str">
            <v>F</v>
          </cell>
        </row>
        <row r="1698">
          <cell r="B1698" t="str">
            <v>F400305</v>
          </cell>
          <cell r="C1698" t="str">
            <v>F400305</v>
          </cell>
          <cell r="D1698">
            <v>5</v>
          </cell>
          <cell r="E1698" t="str">
            <v>F</v>
          </cell>
        </row>
        <row r="1699">
          <cell r="B1699" t="str">
            <v>F400306</v>
          </cell>
          <cell r="C1699" t="str">
            <v>F400306</v>
          </cell>
          <cell r="D1699">
            <v>5</v>
          </cell>
          <cell r="E1699" t="str">
            <v>F</v>
          </cell>
        </row>
        <row r="1700">
          <cell r="B1700" t="str">
            <v>F400307</v>
          </cell>
          <cell r="C1700" t="str">
            <v>F400307</v>
          </cell>
          <cell r="D1700">
            <v>5</v>
          </cell>
          <cell r="E1700" t="str">
            <v>F</v>
          </cell>
        </row>
        <row r="1701">
          <cell r="B1701" t="str">
            <v>1000ESCDPL</v>
          </cell>
          <cell r="C1701" t="str">
            <v>ESCDPL</v>
          </cell>
          <cell r="D1701">
            <v>6</v>
          </cell>
          <cell r="E1701" t="str">
            <v>G</v>
          </cell>
        </row>
        <row r="1702">
          <cell r="B1702" t="str">
            <v>F516701</v>
          </cell>
          <cell r="C1702" t="str">
            <v>F516701</v>
          </cell>
          <cell r="D1702">
            <v>7</v>
          </cell>
          <cell r="E1702" t="str">
            <v>F</v>
          </cell>
        </row>
        <row r="1703">
          <cell r="B1703" t="str">
            <v>F516702</v>
          </cell>
          <cell r="C1703" t="str">
            <v>F516702</v>
          </cell>
          <cell r="D1703">
            <v>7</v>
          </cell>
          <cell r="E1703" t="str">
            <v>F</v>
          </cell>
        </row>
        <row r="1704">
          <cell r="B1704" t="str">
            <v>F516703</v>
          </cell>
          <cell r="C1704" t="str">
            <v>F516703</v>
          </cell>
          <cell r="D1704">
            <v>7</v>
          </cell>
          <cell r="E1704" t="str">
            <v>F</v>
          </cell>
        </row>
        <row r="1705">
          <cell r="B1705" t="str">
            <v>F516704</v>
          </cell>
          <cell r="C1705" t="str">
            <v>F516704</v>
          </cell>
          <cell r="D1705">
            <v>7</v>
          </cell>
          <cell r="E1705" t="str">
            <v>F</v>
          </cell>
        </row>
        <row r="1706">
          <cell r="B1706" t="str">
            <v>F516705</v>
          </cell>
          <cell r="C1706" t="str">
            <v>F516705</v>
          </cell>
          <cell r="D1706">
            <v>7</v>
          </cell>
          <cell r="E1706" t="str">
            <v>F</v>
          </cell>
        </row>
        <row r="1707">
          <cell r="B1707" t="str">
            <v>F516706</v>
          </cell>
          <cell r="C1707" t="str">
            <v>F516706</v>
          </cell>
          <cell r="D1707">
            <v>7</v>
          </cell>
          <cell r="E1707" t="str">
            <v>F</v>
          </cell>
        </row>
        <row r="1708">
          <cell r="B1708" t="str">
            <v>1000ECSPMO</v>
          </cell>
          <cell r="C1708" t="str">
            <v>ECSPMO</v>
          </cell>
          <cell r="D1708">
            <v>8</v>
          </cell>
          <cell r="E1708" t="str">
            <v>G</v>
          </cell>
        </row>
        <row r="1709">
          <cell r="B1709" t="str">
            <v>F516722</v>
          </cell>
          <cell r="C1709" t="str">
            <v>F516722</v>
          </cell>
          <cell r="D1709">
            <v>9</v>
          </cell>
          <cell r="E1709" t="str">
            <v>F</v>
          </cell>
        </row>
        <row r="1710">
          <cell r="B1710" t="str">
            <v>F516723</v>
          </cell>
          <cell r="C1710" t="str">
            <v>F516723</v>
          </cell>
          <cell r="D1710">
            <v>9</v>
          </cell>
          <cell r="E1710" t="str">
            <v>F</v>
          </cell>
        </row>
        <row r="1711">
          <cell r="B1711" t="str">
            <v>1000ESCDPLCSOD</v>
          </cell>
          <cell r="C1711" t="str">
            <v>ESCDPLCSOD</v>
          </cell>
          <cell r="D1711">
            <v>8</v>
          </cell>
          <cell r="E1711" t="str">
            <v>G</v>
          </cell>
        </row>
        <row r="1712">
          <cell r="B1712" t="str">
            <v>1000ESCDPLMSO</v>
          </cell>
          <cell r="C1712" t="str">
            <v>ESCDPLMSO</v>
          </cell>
          <cell r="D1712">
            <v>10</v>
          </cell>
          <cell r="E1712" t="str">
            <v>G</v>
          </cell>
        </row>
        <row r="1713">
          <cell r="B1713" t="str">
            <v>F516692</v>
          </cell>
          <cell r="C1713" t="str">
            <v>F516692</v>
          </cell>
          <cell r="D1713">
            <v>11</v>
          </cell>
          <cell r="E1713" t="str">
            <v>F</v>
          </cell>
        </row>
        <row r="1714">
          <cell r="B1714" t="str">
            <v>F516693</v>
          </cell>
          <cell r="C1714" t="str">
            <v>F516693</v>
          </cell>
          <cell r="D1714">
            <v>11</v>
          </cell>
          <cell r="E1714" t="str">
            <v>F</v>
          </cell>
        </row>
        <row r="1715">
          <cell r="B1715" t="str">
            <v>F516694</v>
          </cell>
          <cell r="C1715" t="str">
            <v>F516694</v>
          </cell>
          <cell r="D1715">
            <v>11</v>
          </cell>
          <cell r="E1715" t="str">
            <v>F</v>
          </cell>
        </row>
        <row r="1716">
          <cell r="B1716" t="str">
            <v>F516695</v>
          </cell>
          <cell r="C1716" t="str">
            <v>F516695</v>
          </cell>
          <cell r="D1716">
            <v>11</v>
          </cell>
          <cell r="E1716" t="str">
            <v>F</v>
          </cell>
        </row>
        <row r="1717">
          <cell r="B1717" t="str">
            <v>1000ESCDPLTPS</v>
          </cell>
          <cell r="C1717" t="str">
            <v>ESCDPLTPS</v>
          </cell>
          <cell r="D1717">
            <v>10</v>
          </cell>
          <cell r="E1717" t="str">
            <v>G</v>
          </cell>
        </row>
        <row r="1718">
          <cell r="B1718" t="str">
            <v>F516696</v>
          </cell>
          <cell r="C1718" t="str">
            <v>F516696</v>
          </cell>
          <cell r="D1718">
            <v>11</v>
          </cell>
          <cell r="E1718" t="str">
            <v>F</v>
          </cell>
        </row>
        <row r="1719">
          <cell r="B1719" t="str">
            <v>F516697</v>
          </cell>
          <cell r="C1719" t="str">
            <v>F516697</v>
          </cell>
          <cell r="D1719">
            <v>11</v>
          </cell>
          <cell r="E1719" t="str">
            <v>F</v>
          </cell>
        </row>
        <row r="1720">
          <cell r="B1720" t="str">
            <v>1000ESCDPLCPS</v>
          </cell>
          <cell r="C1720" t="str">
            <v>ESCDPLCPS</v>
          </cell>
          <cell r="D1720">
            <v>8</v>
          </cell>
          <cell r="E1720" t="str">
            <v>G</v>
          </cell>
        </row>
        <row r="1721">
          <cell r="B1721" t="str">
            <v>F516698</v>
          </cell>
          <cell r="C1721" t="str">
            <v>F516698</v>
          </cell>
          <cell r="D1721">
            <v>9</v>
          </cell>
          <cell r="E1721" t="str">
            <v>F</v>
          </cell>
        </row>
        <row r="1722">
          <cell r="B1722" t="str">
            <v>F516699</v>
          </cell>
          <cell r="C1722" t="str">
            <v>F516699</v>
          </cell>
          <cell r="D1722">
            <v>9</v>
          </cell>
          <cell r="E1722" t="str">
            <v>F</v>
          </cell>
        </row>
        <row r="1723">
          <cell r="B1723" t="str">
            <v>F516700</v>
          </cell>
          <cell r="C1723" t="str">
            <v>F516700</v>
          </cell>
          <cell r="D1723">
            <v>9</v>
          </cell>
          <cell r="E1723" t="str">
            <v>F</v>
          </cell>
        </row>
        <row r="1724">
          <cell r="B1724" t="str">
            <v>1000ESCOPS</v>
          </cell>
          <cell r="C1724" t="str">
            <v>ESCOPS</v>
          </cell>
          <cell r="D1724">
            <v>6</v>
          </cell>
          <cell r="E1724" t="str">
            <v>G</v>
          </cell>
        </row>
        <row r="1725">
          <cell r="B1725" t="str">
            <v>F516690</v>
          </cell>
          <cell r="C1725" t="str">
            <v>F516690</v>
          </cell>
          <cell r="D1725">
            <v>7</v>
          </cell>
          <cell r="E1725" t="str">
            <v>F</v>
          </cell>
        </row>
        <row r="1726">
          <cell r="B1726" t="str">
            <v>F516691</v>
          </cell>
          <cell r="C1726" t="str">
            <v>F516691</v>
          </cell>
          <cell r="D1726">
            <v>7</v>
          </cell>
          <cell r="E1726" t="str">
            <v>F</v>
          </cell>
        </row>
        <row r="1727">
          <cell r="B1727" t="str">
            <v>F516707</v>
          </cell>
          <cell r="C1727" t="str">
            <v>F516707</v>
          </cell>
          <cell r="D1727">
            <v>7</v>
          </cell>
          <cell r="E1727" t="str">
            <v>F</v>
          </cell>
        </row>
        <row r="1728">
          <cell r="B1728" t="str">
            <v>F525397</v>
          </cell>
          <cell r="C1728" t="str">
            <v>F525397</v>
          </cell>
          <cell r="D1728">
            <v>7</v>
          </cell>
          <cell r="E1728" t="str">
            <v>F</v>
          </cell>
        </row>
        <row r="1729">
          <cell r="B1729" t="str">
            <v>F525398</v>
          </cell>
          <cell r="C1729" t="str">
            <v>F525398</v>
          </cell>
          <cell r="D1729">
            <v>7</v>
          </cell>
          <cell r="E1729" t="str">
            <v>F</v>
          </cell>
        </row>
        <row r="1730">
          <cell r="B1730" t="str">
            <v>F525399</v>
          </cell>
          <cell r="C1730" t="str">
            <v>F525399</v>
          </cell>
          <cell r="D1730">
            <v>7</v>
          </cell>
          <cell r="E1730" t="str">
            <v>F</v>
          </cell>
        </row>
        <row r="1731">
          <cell r="B1731" t="str">
            <v>F525400</v>
          </cell>
          <cell r="C1731" t="str">
            <v>F525400</v>
          </cell>
          <cell r="D1731">
            <v>7</v>
          </cell>
          <cell r="E1731" t="str">
            <v>F</v>
          </cell>
        </row>
        <row r="1732">
          <cell r="B1732" t="str">
            <v>1000ESCOPSCSOD</v>
          </cell>
          <cell r="C1732" t="str">
            <v>ESCOPSCSOD</v>
          </cell>
          <cell r="D1732">
            <v>8</v>
          </cell>
          <cell r="E1732" t="str">
            <v>G</v>
          </cell>
        </row>
        <row r="1733">
          <cell r="B1733" t="str">
            <v>F516680</v>
          </cell>
          <cell r="C1733" t="str">
            <v>F516680</v>
          </cell>
          <cell r="D1733">
            <v>9</v>
          </cell>
          <cell r="E1733" t="str">
            <v>F</v>
          </cell>
        </row>
        <row r="1734">
          <cell r="B1734" t="str">
            <v>1000ESCOPSMSO</v>
          </cell>
          <cell r="C1734" t="str">
            <v>ESCOPSMSO</v>
          </cell>
          <cell r="D1734">
            <v>10</v>
          </cell>
          <cell r="E1734" t="str">
            <v>G</v>
          </cell>
        </row>
        <row r="1735">
          <cell r="B1735" t="str">
            <v>F516673</v>
          </cell>
          <cell r="C1735" t="str">
            <v>F516673</v>
          </cell>
          <cell r="D1735">
            <v>11</v>
          </cell>
          <cell r="E1735" t="str">
            <v>F</v>
          </cell>
        </row>
        <row r="1736">
          <cell r="B1736" t="str">
            <v>F516674</v>
          </cell>
          <cell r="C1736" t="str">
            <v>F516674</v>
          </cell>
          <cell r="D1736">
            <v>11</v>
          </cell>
          <cell r="E1736" t="str">
            <v>F</v>
          </cell>
        </row>
        <row r="1737">
          <cell r="B1737" t="str">
            <v>F516675</v>
          </cell>
          <cell r="C1737" t="str">
            <v>F516675</v>
          </cell>
          <cell r="D1737">
            <v>11</v>
          </cell>
          <cell r="E1737" t="str">
            <v>F</v>
          </cell>
        </row>
        <row r="1738">
          <cell r="B1738" t="str">
            <v>F516676</v>
          </cell>
          <cell r="C1738" t="str">
            <v>F516676</v>
          </cell>
          <cell r="D1738">
            <v>11</v>
          </cell>
          <cell r="E1738" t="str">
            <v>F</v>
          </cell>
        </row>
        <row r="1739">
          <cell r="B1739" t="str">
            <v>1000ESCOPSTPS</v>
          </cell>
          <cell r="C1739" t="str">
            <v>ESCOPSTPS</v>
          </cell>
          <cell r="D1739">
            <v>10</v>
          </cell>
          <cell r="E1739" t="str">
            <v>G</v>
          </cell>
        </row>
        <row r="1740">
          <cell r="B1740" t="str">
            <v>F516677</v>
          </cell>
          <cell r="C1740" t="str">
            <v>F516677</v>
          </cell>
          <cell r="D1740">
            <v>11</v>
          </cell>
          <cell r="E1740" t="str">
            <v>F</v>
          </cell>
        </row>
        <row r="1741">
          <cell r="B1741" t="str">
            <v>F516678</v>
          </cell>
          <cell r="C1741" t="str">
            <v>F516678</v>
          </cell>
          <cell r="D1741">
            <v>11</v>
          </cell>
          <cell r="E1741" t="str">
            <v>F</v>
          </cell>
        </row>
        <row r="1742">
          <cell r="B1742" t="str">
            <v>F516679</v>
          </cell>
          <cell r="C1742" t="str">
            <v>F516679</v>
          </cell>
          <cell r="D1742">
            <v>11</v>
          </cell>
          <cell r="E1742" t="str">
            <v>F</v>
          </cell>
        </row>
        <row r="1743">
          <cell r="B1743" t="str">
            <v>1000ESCOPSRSO</v>
          </cell>
          <cell r="C1743" t="str">
            <v>ESCOPSRSO</v>
          </cell>
          <cell r="D1743">
            <v>10</v>
          </cell>
          <cell r="E1743" t="str">
            <v>G</v>
          </cell>
        </row>
        <row r="1744">
          <cell r="B1744" t="str">
            <v>F516681</v>
          </cell>
          <cell r="C1744" t="str">
            <v>F516681</v>
          </cell>
          <cell r="D1744">
            <v>11</v>
          </cell>
          <cell r="E1744" t="str">
            <v>F</v>
          </cell>
        </row>
        <row r="1745">
          <cell r="B1745" t="str">
            <v>F516682</v>
          </cell>
          <cell r="C1745" t="str">
            <v>F516682</v>
          </cell>
          <cell r="D1745">
            <v>11</v>
          </cell>
          <cell r="E1745" t="str">
            <v>F</v>
          </cell>
        </row>
        <row r="1746">
          <cell r="B1746" t="str">
            <v>F516683</v>
          </cell>
          <cell r="C1746" t="str">
            <v>F516683</v>
          </cell>
          <cell r="D1746">
            <v>11</v>
          </cell>
          <cell r="E1746" t="str">
            <v>F</v>
          </cell>
        </row>
        <row r="1747">
          <cell r="B1747" t="str">
            <v>F516684</v>
          </cell>
          <cell r="C1747" t="str">
            <v>F516684</v>
          </cell>
          <cell r="D1747">
            <v>11</v>
          </cell>
          <cell r="E1747" t="str">
            <v>F</v>
          </cell>
        </row>
        <row r="1748">
          <cell r="B1748" t="str">
            <v>F516685</v>
          </cell>
          <cell r="C1748" t="str">
            <v>F516685</v>
          </cell>
          <cell r="D1748">
            <v>11</v>
          </cell>
          <cell r="E1748" t="str">
            <v>F</v>
          </cell>
        </row>
        <row r="1749">
          <cell r="B1749" t="str">
            <v>F516686</v>
          </cell>
          <cell r="C1749" t="str">
            <v>F516686</v>
          </cell>
          <cell r="D1749">
            <v>11</v>
          </cell>
          <cell r="E1749" t="str">
            <v>F</v>
          </cell>
        </row>
        <row r="1750">
          <cell r="B1750" t="str">
            <v>F525396</v>
          </cell>
          <cell r="C1750" t="str">
            <v>F525396</v>
          </cell>
          <cell r="D1750">
            <v>11</v>
          </cell>
          <cell r="E1750" t="str">
            <v>F</v>
          </cell>
        </row>
        <row r="1751">
          <cell r="B1751" t="str">
            <v>1000ESCOPSCPS</v>
          </cell>
          <cell r="C1751" t="str">
            <v>ESCOPSCPS</v>
          </cell>
          <cell r="D1751">
            <v>8</v>
          </cell>
          <cell r="E1751" t="str">
            <v>G</v>
          </cell>
        </row>
        <row r="1752">
          <cell r="B1752" t="str">
            <v>F516687</v>
          </cell>
          <cell r="C1752" t="str">
            <v>F516687</v>
          </cell>
          <cell r="D1752">
            <v>9</v>
          </cell>
          <cell r="E1752" t="str">
            <v>F</v>
          </cell>
        </row>
        <row r="1753">
          <cell r="B1753" t="str">
            <v>F516688</v>
          </cell>
          <cell r="C1753" t="str">
            <v>F516688</v>
          </cell>
          <cell r="D1753">
            <v>9</v>
          </cell>
          <cell r="E1753" t="str">
            <v>F</v>
          </cell>
        </row>
        <row r="1754">
          <cell r="B1754" t="str">
            <v>F516689</v>
          </cell>
          <cell r="C1754" t="str">
            <v>F516689</v>
          </cell>
          <cell r="D1754">
            <v>9</v>
          </cell>
          <cell r="E1754" t="str">
            <v>F</v>
          </cell>
        </row>
        <row r="1755">
          <cell r="B1755" t="str">
            <v>F525391</v>
          </cell>
          <cell r="C1755" t="str">
            <v>F525391</v>
          </cell>
          <cell r="D1755">
            <v>9</v>
          </cell>
          <cell r="E1755" t="str">
            <v>F</v>
          </cell>
        </row>
        <row r="1756">
          <cell r="B1756" t="str">
            <v>F525395</v>
          </cell>
          <cell r="C1756" t="str">
            <v>F525395</v>
          </cell>
          <cell r="D1756">
            <v>9</v>
          </cell>
          <cell r="E1756" t="str">
            <v>F</v>
          </cell>
        </row>
        <row r="1757">
          <cell r="B1757" t="str">
            <v>1000ECSDPLBRCA</v>
          </cell>
          <cell r="C1757" t="str">
            <v>ECSDPLBRCA</v>
          </cell>
          <cell r="D1757">
            <v>10</v>
          </cell>
          <cell r="E1757" t="str">
            <v>G</v>
          </cell>
        </row>
        <row r="1758">
          <cell r="B1758" t="str">
            <v>F516721</v>
          </cell>
          <cell r="C1758" t="str">
            <v>F516721</v>
          </cell>
          <cell r="D1758">
            <v>11</v>
          </cell>
          <cell r="E1758" t="str">
            <v>F</v>
          </cell>
        </row>
        <row r="1759">
          <cell r="B1759" t="str">
            <v>1000BCDEBD</v>
          </cell>
          <cell r="C1759" t="str">
            <v>BCDEBD</v>
          </cell>
          <cell r="D1759">
            <v>4</v>
          </cell>
          <cell r="E1759" t="str">
            <v>G</v>
          </cell>
        </row>
        <row r="1760">
          <cell r="B1760" t="str">
            <v>F401003</v>
          </cell>
          <cell r="C1760" t="str">
            <v>F401003</v>
          </cell>
          <cell r="D1760">
            <v>5</v>
          </cell>
          <cell r="E1760" t="str">
            <v>F</v>
          </cell>
        </row>
        <row r="1761">
          <cell r="B1761" t="str">
            <v>F401004</v>
          </cell>
          <cell r="C1761" t="str">
            <v>F401004</v>
          </cell>
          <cell r="D1761">
            <v>5</v>
          </cell>
          <cell r="E1761" t="str">
            <v>F</v>
          </cell>
        </row>
        <row r="1762">
          <cell r="B1762" t="str">
            <v>1000ECS</v>
          </cell>
          <cell r="C1762" t="str">
            <v>ECS</v>
          </cell>
          <cell r="D1762">
            <v>2</v>
          </cell>
          <cell r="E1762" t="str">
            <v>G</v>
          </cell>
        </row>
        <row r="1763">
          <cell r="B1763" t="str">
            <v>1000ECSUTL</v>
          </cell>
          <cell r="C1763" t="str">
            <v>ECSUTL</v>
          </cell>
          <cell r="D1763">
            <v>4</v>
          </cell>
          <cell r="E1763" t="str">
            <v>G</v>
          </cell>
        </row>
        <row r="1764">
          <cell r="B1764" t="str">
            <v>1000ECSUTILITY</v>
          </cell>
          <cell r="C1764" t="str">
            <v>ECSUTILITY</v>
          </cell>
          <cell r="D1764">
            <v>6</v>
          </cell>
          <cell r="E1764" t="str">
            <v>G</v>
          </cell>
        </row>
        <row r="1765">
          <cell r="B1765" t="str">
            <v>F300110</v>
          </cell>
          <cell r="C1765" t="str">
            <v>F300110</v>
          </cell>
          <cell r="D1765">
            <v>7</v>
          </cell>
          <cell r="E1765" t="str">
            <v>F</v>
          </cell>
        </row>
        <row r="1766">
          <cell r="B1766" t="str">
            <v>F300111</v>
          </cell>
          <cell r="C1766" t="str">
            <v>F300111</v>
          </cell>
          <cell r="D1766">
            <v>7</v>
          </cell>
          <cell r="E1766" t="str">
            <v>F</v>
          </cell>
        </row>
        <row r="1767">
          <cell r="B1767" t="str">
            <v>F300112</v>
          </cell>
          <cell r="C1767" t="str">
            <v>F300112</v>
          </cell>
          <cell r="D1767">
            <v>7</v>
          </cell>
          <cell r="E1767" t="str">
            <v>F</v>
          </cell>
        </row>
        <row r="1768">
          <cell r="B1768" t="str">
            <v>F300113</v>
          </cell>
          <cell r="C1768" t="str">
            <v>F300113</v>
          </cell>
          <cell r="D1768">
            <v>7</v>
          </cell>
          <cell r="E1768" t="str">
            <v>F</v>
          </cell>
        </row>
        <row r="1769">
          <cell r="B1769" t="str">
            <v>F525626</v>
          </cell>
          <cell r="C1769" t="str">
            <v>F525626</v>
          </cell>
          <cell r="D1769">
            <v>7</v>
          </cell>
          <cell r="E1769" t="str">
            <v>F</v>
          </cell>
        </row>
        <row r="1770">
          <cell r="B1770" t="str">
            <v>F525627</v>
          </cell>
          <cell r="C1770" t="str">
            <v>F525627</v>
          </cell>
          <cell r="D1770">
            <v>7</v>
          </cell>
          <cell r="E1770" t="str">
            <v>F</v>
          </cell>
        </row>
        <row r="1771">
          <cell r="B1771" t="str">
            <v>F525628</v>
          </cell>
          <cell r="C1771" t="str">
            <v>F525628</v>
          </cell>
          <cell r="D1771">
            <v>7</v>
          </cell>
          <cell r="E1771" t="str">
            <v>F</v>
          </cell>
        </row>
        <row r="1772">
          <cell r="B1772" t="str">
            <v>F525629</v>
          </cell>
          <cell r="C1772" t="str">
            <v>F525629</v>
          </cell>
          <cell r="D1772">
            <v>7</v>
          </cell>
          <cell r="E1772" t="str">
            <v>F</v>
          </cell>
        </row>
        <row r="1773">
          <cell r="B1773" t="str">
            <v>F525630</v>
          </cell>
          <cell r="C1773" t="str">
            <v>F525630</v>
          </cell>
          <cell r="D1773">
            <v>7</v>
          </cell>
          <cell r="E1773" t="str">
            <v>F</v>
          </cell>
        </row>
        <row r="1774">
          <cell r="B1774" t="str">
            <v>F525631</v>
          </cell>
          <cell r="C1774" t="str">
            <v>F525631</v>
          </cell>
          <cell r="D1774">
            <v>7</v>
          </cell>
          <cell r="E1774" t="str">
            <v>F</v>
          </cell>
        </row>
        <row r="1775">
          <cell r="B1775" t="str">
            <v>F525632</v>
          </cell>
          <cell r="C1775" t="str">
            <v>F525632</v>
          </cell>
          <cell r="D1775">
            <v>7</v>
          </cell>
          <cell r="E1775" t="str">
            <v>F</v>
          </cell>
        </row>
        <row r="1776">
          <cell r="B1776" t="str">
            <v>F525633</v>
          </cell>
          <cell r="C1776" t="str">
            <v>F525633</v>
          </cell>
          <cell r="D1776">
            <v>7</v>
          </cell>
          <cell r="E1776" t="str">
            <v>F</v>
          </cell>
        </row>
        <row r="1777">
          <cell r="B1777" t="str">
            <v>F525634</v>
          </cell>
          <cell r="C1777" t="str">
            <v>F525634</v>
          </cell>
          <cell r="D1777">
            <v>7</v>
          </cell>
          <cell r="E1777" t="str">
            <v>F</v>
          </cell>
        </row>
        <row r="1778">
          <cell r="B1778" t="str">
            <v>F525635</v>
          </cell>
          <cell r="C1778" t="str">
            <v>F525635</v>
          </cell>
          <cell r="D1778">
            <v>7</v>
          </cell>
          <cell r="E1778" t="str">
            <v>F</v>
          </cell>
        </row>
        <row r="1779">
          <cell r="B1779" t="str">
            <v>F525636</v>
          </cell>
          <cell r="C1779" t="str">
            <v>F525636</v>
          </cell>
          <cell r="D1779">
            <v>7</v>
          </cell>
          <cell r="E1779" t="str">
            <v>F</v>
          </cell>
        </row>
        <row r="1780">
          <cell r="B1780" t="str">
            <v>F525637</v>
          </cell>
          <cell r="C1780" t="str">
            <v>F525637</v>
          </cell>
          <cell r="D1780">
            <v>7</v>
          </cell>
          <cell r="E1780" t="str">
            <v>F</v>
          </cell>
        </row>
        <row r="1781">
          <cell r="B1781" t="str">
            <v>F525638</v>
          </cell>
          <cell r="C1781" t="str">
            <v>F525638</v>
          </cell>
          <cell r="D1781">
            <v>7</v>
          </cell>
          <cell r="E1781" t="str">
            <v>F</v>
          </cell>
        </row>
        <row r="1782">
          <cell r="B1782" t="str">
            <v>F525639</v>
          </cell>
          <cell r="C1782" t="str">
            <v>F525639</v>
          </cell>
          <cell r="D1782">
            <v>7</v>
          </cell>
          <cell r="E1782" t="str">
            <v>F</v>
          </cell>
        </row>
        <row r="1783">
          <cell r="B1783" t="str">
            <v>F525640</v>
          </cell>
          <cell r="C1783" t="str">
            <v>F525640</v>
          </cell>
          <cell r="D1783">
            <v>7</v>
          </cell>
          <cell r="E1783" t="str">
            <v>F</v>
          </cell>
        </row>
        <row r="1784">
          <cell r="B1784" t="str">
            <v>F525641</v>
          </cell>
          <cell r="C1784" t="str">
            <v>F525641</v>
          </cell>
          <cell r="D1784">
            <v>7</v>
          </cell>
          <cell r="E1784" t="str">
            <v>F</v>
          </cell>
        </row>
        <row r="1785">
          <cell r="B1785" t="str">
            <v>1000ECSESTTAX</v>
          </cell>
          <cell r="C1785" t="str">
            <v>ECSESTTAX</v>
          </cell>
          <cell r="D1785">
            <v>4</v>
          </cell>
          <cell r="E1785" t="str">
            <v>G</v>
          </cell>
        </row>
        <row r="1786">
          <cell r="B1786" t="str">
            <v>1000ECSSTATAX</v>
          </cell>
          <cell r="C1786" t="str">
            <v>ECSSTATAX</v>
          </cell>
          <cell r="D1786">
            <v>6</v>
          </cell>
          <cell r="E1786" t="str">
            <v>G</v>
          </cell>
        </row>
        <row r="1787">
          <cell r="B1787" t="str">
            <v>F525643</v>
          </cell>
          <cell r="C1787" t="str">
            <v>F525643</v>
          </cell>
          <cell r="D1787">
            <v>7</v>
          </cell>
          <cell r="E1787" t="str">
            <v>F</v>
          </cell>
        </row>
        <row r="1788">
          <cell r="B1788" t="str">
            <v>1000ECSFEDTAX</v>
          </cell>
          <cell r="C1788" t="str">
            <v>ECSFEDTAX</v>
          </cell>
          <cell r="D1788">
            <v>6</v>
          </cell>
          <cell r="E1788" t="str">
            <v>G</v>
          </cell>
        </row>
        <row r="1789">
          <cell r="B1789" t="str">
            <v>F525642</v>
          </cell>
          <cell r="C1789" t="str">
            <v>F525642</v>
          </cell>
          <cell r="D1789">
            <v>7</v>
          </cell>
          <cell r="E1789" t="str">
            <v>F</v>
          </cell>
        </row>
        <row r="1790">
          <cell r="B1790" t="str">
            <v>1000ECSSGAOTH</v>
          </cell>
          <cell r="C1790" t="str">
            <v>ECSSGAOTH</v>
          </cell>
          <cell r="D1790">
            <v>4</v>
          </cell>
          <cell r="E1790" t="str">
            <v>G</v>
          </cell>
        </row>
        <row r="1791">
          <cell r="B1791" t="str">
            <v>1000ECSSALES</v>
          </cell>
          <cell r="C1791" t="str">
            <v>ECSSALES</v>
          </cell>
          <cell r="D1791">
            <v>6</v>
          </cell>
          <cell r="E1791" t="str">
            <v>G</v>
          </cell>
        </row>
        <row r="1792">
          <cell r="B1792" t="str">
            <v>F300106</v>
          </cell>
          <cell r="C1792" t="str">
            <v>F300106</v>
          </cell>
          <cell r="D1792">
            <v>7</v>
          </cell>
          <cell r="E1792" t="str">
            <v>F</v>
          </cell>
        </row>
        <row r="1793">
          <cell r="B1793" t="str">
            <v>F300107</v>
          </cell>
          <cell r="C1793" t="str">
            <v>F300107</v>
          </cell>
          <cell r="D1793">
            <v>7</v>
          </cell>
          <cell r="E1793" t="str">
            <v>F</v>
          </cell>
        </row>
        <row r="1794">
          <cell r="B1794" t="str">
            <v>F525607</v>
          </cell>
          <cell r="C1794" t="str">
            <v>F525607</v>
          </cell>
          <cell r="D1794">
            <v>7</v>
          </cell>
          <cell r="E1794" t="str">
            <v>F</v>
          </cell>
        </row>
        <row r="1795">
          <cell r="B1795" t="str">
            <v>F525608</v>
          </cell>
          <cell r="C1795" t="str">
            <v>F525608</v>
          </cell>
          <cell r="D1795">
            <v>7</v>
          </cell>
          <cell r="E1795" t="str">
            <v>F</v>
          </cell>
        </row>
        <row r="1796">
          <cell r="B1796" t="str">
            <v>F525609</v>
          </cell>
          <cell r="C1796" t="str">
            <v>F525609</v>
          </cell>
          <cell r="D1796">
            <v>7</v>
          </cell>
          <cell r="E1796" t="str">
            <v>F</v>
          </cell>
        </row>
        <row r="1797">
          <cell r="B1797" t="str">
            <v>F525610</v>
          </cell>
          <cell r="C1797" t="str">
            <v>F525610</v>
          </cell>
          <cell r="D1797">
            <v>7</v>
          </cell>
          <cell r="E1797" t="str">
            <v>F</v>
          </cell>
        </row>
        <row r="1798">
          <cell r="B1798" t="str">
            <v>F525611</v>
          </cell>
          <cell r="C1798" t="str">
            <v>F525611</v>
          </cell>
          <cell r="D1798">
            <v>7</v>
          </cell>
          <cell r="E1798" t="str">
            <v>F</v>
          </cell>
        </row>
        <row r="1799">
          <cell r="B1799" t="str">
            <v>F525612</v>
          </cell>
          <cell r="C1799" t="str">
            <v>F525612</v>
          </cell>
          <cell r="D1799">
            <v>7</v>
          </cell>
          <cell r="E1799" t="str">
            <v>F</v>
          </cell>
        </row>
        <row r="1800">
          <cell r="B1800" t="str">
            <v>F525613</v>
          </cell>
          <cell r="C1800" t="str">
            <v>F525613</v>
          </cell>
          <cell r="D1800">
            <v>7</v>
          </cell>
          <cell r="E1800" t="str">
            <v>F</v>
          </cell>
        </row>
        <row r="1801">
          <cell r="B1801" t="str">
            <v>F525614</v>
          </cell>
          <cell r="C1801" t="str">
            <v>F525614</v>
          </cell>
          <cell r="D1801">
            <v>7</v>
          </cell>
          <cell r="E1801" t="str">
            <v>F</v>
          </cell>
        </row>
        <row r="1802">
          <cell r="B1802" t="str">
            <v>F525615</v>
          </cell>
          <cell r="C1802" t="str">
            <v>F525615</v>
          </cell>
          <cell r="D1802">
            <v>7</v>
          </cell>
          <cell r="E1802" t="str">
            <v>F</v>
          </cell>
        </row>
        <row r="1803">
          <cell r="B1803" t="str">
            <v>F525616</v>
          </cell>
          <cell r="C1803" t="str">
            <v>F525616</v>
          </cell>
          <cell r="D1803">
            <v>7</v>
          </cell>
          <cell r="E1803" t="str">
            <v>F</v>
          </cell>
        </row>
        <row r="1804">
          <cell r="B1804" t="str">
            <v>F525617</v>
          </cell>
          <cell r="C1804" t="str">
            <v>F525617</v>
          </cell>
          <cell r="D1804">
            <v>7</v>
          </cell>
          <cell r="E1804" t="str">
            <v>F</v>
          </cell>
        </row>
        <row r="1805">
          <cell r="B1805" t="str">
            <v>F525618</v>
          </cell>
          <cell r="C1805" t="str">
            <v>F525618</v>
          </cell>
          <cell r="D1805">
            <v>7</v>
          </cell>
          <cell r="E1805" t="str">
            <v>F</v>
          </cell>
        </row>
        <row r="1806">
          <cell r="B1806" t="str">
            <v>F525619</v>
          </cell>
          <cell r="C1806" t="str">
            <v>F525619</v>
          </cell>
          <cell r="D1806">
            <v>7</v>
          </cell>
          <cell r="E1806" t="str">
            <v>F</v>
          </cell>
        </row>
        <row r="1807">
          <cell r="B1807" t="str">
            <v>F525620</v>
          </cell>
          <cell r="C1807" t="str">
            <v>F525620</v>
          </cell>
          <cell r="D1807">
            <v>7</v>
          </cell>
          <cell r="E1807" t="str">
            <v>F</v>
          </cell>
        </row>
        <row r="1808">
          <cell r="B1808" t="str">
            <v>F525621</v>
          </cell>
          <cell r="C1808" t="str">
            <v>F525621</v>
          </cell>
          <cell r="D1808">
            <v>7</v>
          </cell>
          <cell r="E1808" t="str">
            <v>F</v>
          </cell>
        </row>
        <row r="1809">
          <cell r="B1809" t="str">
            <v>F525622</v>
          </cell>
          <cell r="C1809" t="str">
            <v>F525622</v>
          </cell>
          <cell r="D1809">
            <v>7</v>
          </cell>
          <cell r="E1809" t="str">
            <v>F</v>
          </cell>
        </row>
        <row r="1810">
          <cell r="B1810" t="str">
            <v>F525623</v>
          </cell>
          <cell r="C1810" t="str">
            <v>F525623</v>
          </cell>
          <cell r="D1810">
            <v>7</v>
          </cell>
          <cell r="E1810" t="str">
            <v>F</v>
          </cell>
        </row>
        <row r="1811">
          <cell r="B1811" t="str">
            <v>F525624</v>
          </cell>
          <cell r="C1811" t="str">
            <v>F525624</v>
          </cell>
          <cell r="D1811">
            <v>7</v>
          </cell>
          <cell r="E1811" t="str">
            <v>F</v>
          </cell>
        </row>
        <row r="1812">
          <cell r="B1812" t="str">
            <v>F525625</v>
          </cell>
          <cell r="C1812" t="str">
            <v>F525625</v>
          </cell>
          <cell r="D1812">
            <v>7</v>
          </cell>
          <cell r="E1812" t="str">
            <v>F</v>
          </cell>
        </row>
        <row r="1813">
          <cell r="B1813" t="str">
            <v>1000ECSSHRACT</v>
          </cell>
          <cell r="C1813" t="str">
            <v>ECSSHRACT</v>
          </cell>
          <cell r="D1813">
            <v>6</v>
          </cell>
          <cell r="E1813" t="str">
            <v>G</v>
          </cell>
        </row>
        <row r="1814">
          <cell r="B1814" t="str">
            <v>F300100</v>
          </cell>
          <cell r="C1814" t="str">
            <v>F300100</v>
          </cell>
          <cell r="D1814">
            <v>7</v>
          </cell>
          <cell r="E1814" t="str">
            <v>F</v>
          </cell>
        </row>
        <row r="1815">
          <cell r="B1815" t="str">
            <v>F300101</v>
          </cell>
          <cell r="C1815" t="str">
            <v>F300101</v>
          </cell>
          <cell r="D1815">
            <v>7</v>
          </cell>
          <cell r="E1815" t="str">
            <v>F</v>
          </cell>
        </row>
        <row r="1816">
          <cell r="B1816" t="str">
            <v>F300102</v>
          </cell>
          <cell r="C1816" t="str">
            <v>F300102</v>
          </cell>
          <cell r="D1816">
            <v>7</v>
          </cell>
          <cell r="E1816" t="str">
            <v>F</v>
          </cell>
        </row>
        <row r="1817">
          <cell r="B1817" t="str">
            <v>1000ECSOTHOPER</v>
          </cell>
          <cell r="C1817" t="str">
            <v>ECSOTHOPER</v>
          </cell>
          <cell r="D1817">
            <v>6</v>
          </cell>
          <cell r="E1817" t="str">
            <v>G</v>
          </cell>
        </row>
        <row r="1818">
          <cell r="B1818" t="str">
            <v>F525577</v>
          </cell>
          <cell r="C1818" t="str">
            <v>F525577</v>
          </cell>
          <cell r="D1818">
            <v>7</v>
          </cell>
          <cell r="E1818" t="str">
            <v>F</v>
          </cell>
        </row>
        <row r="1819">
          <cell r="B1819" t="str">
            <v>F525578</v>
          </cell>
          <cell r="C1819" t="str">
            <v>F525578</v>
          </cell>
          <cell r="D1819">
            <v>7</v>
          </cell>
          <cell r="E1819" t="str">
            <v>F</v>
          </cell>
        </row>
        <row r="1820">
          <cell r="B1820" t="str">
            <v>F525579</v>
          </cell>
          <cell r="C1820" t="str">
            <v>F525579</v>
          </cell>
          <cell r="D1820">
            <v>7</v>
          </cell>
          <cell r="E1820" t="str">
            <v>F</v>
          </cell>
        </row>
        <row r="1821">
          <cell r="B1821" t="str">
            <v>F525580</v>
          </cell>
          <cell r="C1821" t="str">
            <v>F525580</v>
          </cell>
          <cell r="D1821">
            <v>7</v>
          </cell>
          <cell r="E1821" t="str">
            <v>F</v>
          </cell>
        </row>
        <row r="1822">
          <cell r="B1822" t="str">
            <v>F525581</v>
          </cell>
          <cell r="C1822" t="str">
            <v>F525581</v>
          </cell>
          <cell r="D1822">
            <v>7</v>
          </cell>
          <cell r="E1822" t="str">
            <v>F</v>
          </cell>
        </row>
        <row r="1823">
          <cell r="B1823" t="str">
            <v>F525582</v>
          </cell>
          <cell r="C1823" t="str">
            <v>F525582</v>
          </cell>
          <cell r="D1823">
            <v>7</v>
          </cell>
          <cell r="E1823" t="str">
            <v>F</v>
          </cell>
        </row>
        <row r="1824">
          <cell r="B1824" t="str">
            <v>F525583</v>
          </cell>
          <cell r="C1824" t="str">
            <v>F525583</v>
          </cell>
          <cell r="D1824">
            <v>7</v>
          </cell>
          <cell r="E1824" t="str">
            <v>F</v>
          </cell>
        </row>
        <row r="1825">
          <cell r="B1825" t="str">
            <v>F525584</v>
          </cell>
          <cell r="C1825" t="str">
            <v>F525584</v>
          </cell>
          <cell r="D1825">
            <v>7</v>
          </cell>
          <cell r="E1825" t="str">
            <v>F</v>
          </cell>
        </row>
        <row r="1826">
          <cell r="B1826" t="str">
            <v>F525585</v>
          </cell>
          <cell r="C1826" t="str">
            <v>F525585</v>
          </cell>
          <cell r="D1826">
            <v>7</v>
          </cell>
          <cell r="E1826" t="str">
            <v>F</v>
          </cell>
        </row>
        <row r="1827">
          <cell r="B1827" t="str">
            <v>F525586</v>
          </cell>
          <cell r="C1827" t="str">
            <v>F525586</v>
          </cell>
          <cell r="D1827">
            <v>7</v>
          </cell>
          <cell r="E1827" t="str">
            <v>F</v>
          </cell>
        </row>
        <row r="1828">
          <cell r="B1828" t="str">
            <v>F525587</v>
          </cell>
          <cell r="C1828" t="str">
            <v>F525587</v>
          </cell>
          <cell r="D1828">
            <v>7</v>
          </cell>
          <cell r="E1828" t="str">
            <v>F</v>
          </cell>
        </row>
        <row r="1829">
          <cell r="B1829" t="str">
            <v>F525588</v>
          </cell>
          <cell r="C1829" t="str">
            <v>F525588</v>
          </cell>
          <cell r="D1829">
            <v>7</v>
          </cell>
          <cell r="E1829" t="str">
            <v>F</v>
          </cell>
        </row>
        <row r="1830">
          <cell r="B1830" t="str">
            <v>F525589</v>
          </cell>
          <cell r="C1830" t="str">
            <v>F525589</v>
          </cell>
          <cell r="D1830">
            <v>7</v>
          </cell>
          <cell r="E1830" t="str">
            <v>F</v>
          </cell>
        </row>
        <row r="1831">
          <cell r="B1831" t="str">
            <v>F525590</v>
          </cell>
          <cell r="C1831" t="str">
            <v>F525590</v>
          </cell>
          <cell r="D1831">
            <v>7</v>
          </cell>
          <cell r="E1831" t="str">
            <v>F</v>
          </cell>
        </row>
        <row r="1832">
          <cell r="B1832" t="str">
            <v>F525591</v>
          </cell>
          <cell r="C1832" t="str">
            <v>F525591</v>
          </cell>
          <cell r="D1832">
            <v>7</v>
          </cell>
          <cell r="E1832" t="str">
            <v>F</v>
          </cell>
        </row>
        <row r="1833">
          <cell r="B1833" t="str">
            <v>F525592</v>
          </cell>
          <cell r="C1833" t="str">
            <v>F525592</v>
          </cell>
          <cell r="D1833">
            <v>7</v>
          </cell>
          <cell r="E1833" t="str">
            <v>F</v>
          </cell>
        </row>
        <row r="1834">
          <cell r="B1834" t="str">
            <v>F525593</v>
          </cell>
          <cell r="C1834" t="str">
            <v>F525593</v>
          </cell>
          <cell r="D1834">
            <v>7</v>
          </cell>
          <cell r="E1834" t="str">
            <v>F</v>
          </cell>
        </row>
        <row r="1835">
          <cell r="B1835" t="str">
            <v>F525594</v>
          </cell>
          <cell r="C1835" t="str">
            <v>F525594</v>
          </cell>
          <cell r="D1835">
            <v>7</v>
          </cell>
          <cell r="E1835" t="str">
            <v>F</v>
          </cell>
        </row>
        <row r="1836">
          <cell r="B1836" t="str">
            <v>F525595</v>
          </cell>
          <cell r="C1836" t="str">
            <v>F525595</v>
          </cell>
          <cell r="D1836">
            <v>7</v>
          </cell>
          <cell r="E1836" t="str">
            <v>F</v>
          </cell>
        </row>
        <row r="1837">
          <cell r="B1837" t="str">
            <v>F525596</v>
          </cell>
          <cell r="C1837" t="str">
            <v>F525596</v>
          </cell>
          <cell r="D1837">
            <v>7</v>
          </cell>
          <cell r="E1837" t="str">
            <v>F</v>
          </cell>
        </row>
        <row r="1838">
          <cell r="B1838" t="str">
            <v>F525597</v>
          </cell>
          <cell r="C1838" t="str">
            <v>F525597</v>
          </cell>
          <cell r="D1838">
            <v>7</v>
          </cell>
          <cell r="E1838" t="str">
            <v>F</v>
          </cell>
        </row>
        <row r="1839">
          <cell r="B1839" t="str">
            <v>F525598</v>
          </cell>
          <cell r="C1839" t="str">
            <v>F525598</v>
          </cell>
          <cell r="D1839">
            <v>7</v>
          </cell>
          <cell r="E1839" t="str">
            <v>F</v>
          </cell>
        </row>
        <row r="1840">
          <cell r="B1840" t="str">
            <v>F525599</v>
          </cell>
          <cell r="C1840" t="str">
            <v>F525599</v>
          </cell>
          <cell r="D1840">
            <v>7</v>
          </cell>
          <cell r="E1840" t="str">
            <v>F</v>
          </cell>
        </row>
        <row r="1841">
          <cell r="B1841" t="str">
            <v>F525600</v>
          </cell>
          <cell r="C1841" t="str">
            <v>F525600</v>
          </cell>
          <cell r="D1841">
            <v>7</v>
          </cell>
          <cell r="E1841" t="str">
            <v>F</v>
          </cell>
        </row>
        <row r="1842">
          <cell r="B1842" t="str">
            <v>F525601</v>
          </cell>
          <cell r="C1842" t="str">
            <v>F525601</v>
          </cell>
          <cell r="D1842">
            <v>7</v>
          </cell>
          <cell r="E1842" t="str">
            <v>F</v>
          </cell>
        </row>
        <row r="1843">
          <cell r="B1843" t="str">
            <v>F525602</v>
          </cell>
          <cell r="C1843" t="str">
            <v>F525602</v>
          </cell>
          <cell r="D1843">
            <v>7</v>
          </cell>
          <cell r="E1843" t="str">
            <v>F</v>
          </cell>
        </row>
        <row r="1844">
          <cell r="B1844" t="str">
            <v>F525603</v>
          </cell>
          <cell r="C1844" t="str">
            <v>F525603</v>
          </cell>
          <cell r="D1844">
            <v>7</v>
          </cell>
          <cell r="E1844" t="str">
            <v>F</v>
          </cell>
        </row>
        <row r="1845">
          <cell r="B1845" t="str">
            <v>F525604</v>
          </cell>
          <cell r="C1845" t="str">
            <v>F525604</v>
          </cell>
          <cell r="D1845">
            <v>7</v>
          </cell>
          <cell r="E1845" t="str">
            <v>F</v>
          </cell>
        </row>
        <row r="1846">
          <cell r="B1846" t="str">
            <v>F525605</v>
          </cell>
          <cell r="C1846" t="str">
            <v>F525605</v>
          </cell>
          <cell r="D1846">
            <v>7</v>
          </cell>
          <cell r="E1846" t="str">
            <v>F</v>
          </cell>
        </row>
        <row r="1847">
          <cell r="B1847" t="str">
            <v>F525606</v>
          </cell>
          <cell r="C1847" t="str">
            <v>F525606</v>
          </cell>
          <cell r="D1847">
            <v>7</v>
          </cell>
          <cell r="E1847" t="str">
            <v>F</v>
          </cell>
        </row>
        <row r="1848">
          <cell r="B1848" t="str">
            <v>1000ECSFINANCE</v>
          </cell>
          <cell r="C1848" t="str">
            <v>ECSFINANCE</v>
          </cell>
          <cell r="D1848">
            <v>6</v>
          </cell>
          <cell r="E1848" t="str">
            <v>G</v>
          </cell>
        </row>
        <row r="1849">
          <cell r="B1849" t="str">
            <v>F525565</v>
          </cell>
          <cell r="C1849" t="str">
            <v>F525565</v>
          </cell>
          <cell r="D1849">
            <v>7</v>
          </cell>
          <cell r="E1849" t="str">
            <v>F</v>
          </cell>
        </row>
        <row r="1850">
          <cell r="B1850" t="str">
            <v>F525566</v>
          </cell>
          <cell r="C1850" t="str">
            <v>F525566</v>
          </cell>
          <cell r="D1850">
            <v>7</v>
          </cell>
          <cell r="E1850" t="str">
            <v>F</v>
          </cell>
        </row>
        <row r="1851">
          <cell r="B1851" t="str">
            <v>F525567</v>
          </cell>
          <cell r="C1851" t="str">
            <v>F525567</v>
          </cell>
          <cell r="D1851">
            <v>7</v>
          </cell>
          <cell r="E1851" t="str">
            <v>F</v>
          </cell>
        </row>
        <row r="1852">
          <cell r="B1852" t="str">
            <v>F525568</v>
          </cell>
          <cell r="C1852" t="str">
            <v>F525568</v>
          </cell>
          <cell r="D1852">
            <v>7</v>
          </cell>
          <cell r="E1852" t="str">
            <v>F</v>
          </cell>
        </row>
        <row r="1853">
          <cell r="B1853" t="str">
            <v>F525569</v>
          </cell>
          <cell r="C1853" t="str">
            <v>F525569</v>
          </cell>
          <cell r="D1853">
            <v>7</v>
          </cell>
          <cell r="E1853" t="str">
            <v>F</v>
          </cell>
        </row>
        <row r="1854">
          <cell r="B1854" t="str">
            <v>F525570</v>
          </cell>
          <cell r="C1854" t="str">
            <v>F525570</v>
          </cell>
          <cell r="D1854">
            <v>7</v>
          </cell>
          <cell r="E1854" t="str">
            <v>F</v>
          </cell>
        </row>
        <row r="1855">
          <cell r="B1855" t="str">
            <v>F525571</v>
          </cell>
          <cell r="C1855" t="str">
            <v>F525571</v>
          </cell>
          <cell r="D1855">
            <v>7</v>
          </cell>
          <cell r="E1855" t="str">
            <v>F</v>
          </cell>
        </row>
        <row r="1856">
          <cell r="B1856" t="str">
            <v>F525572</v>
          </cell>
          <cell r="C1856" t="str">
            <v>F525572</v>
          </cell>
          <cell r="D1856">
            <v>7</v>
          </cell>
          <cell r="E1856" t="str">
            <v>F</v>
          </cell>
        </row>
        <row r="1857">
          <cell r="B1857" t="str">
            <v>F525573</v>
          </cell>
          <cell r="C1857" t="str">
            <v>F525573</v>
          </cell>
          <cell r="D1857">
            <v>7</v>
          </cell>
          <cell r="E1857" t="str">
            <v>F</v>
          </cell>
        </row>
        <row r="1858">
          <cell r="B1858" t="str">
            <v>F525574</v>
          </cell>
          <cell r="C1858" t="str">
            <v>F525574</v>
          </cell>
          <cell r="D1858">
            <v>7</v>
          </cell>
          <cell r="E1858" t="str">
            <v>F</v>
          </cell>
        </row>
        <row r="1859">
          <cell r="B1859" t="str">
            <v>F525575</v>
          </cell>
          <cell r="C1859" t="str">
            <v>F525575</v>
          </cell>
          <cell r="D1859">
            <v>7</v>
          </cell>
          <cell r="E1859" t="str">
            <v>F</v>
          </cell>
        </row>
        <row r="1860">
          <cell r="B1860" t="str">
            <v>F525576</v>
          </cell>
          <cell r="C1860" t="str">
            <v>F525576</v>
          </cell>
          <cell r="D1860">
            <v>7</v>
          </cell>
          <cell r="E1860" t="str">
            <v>F</v>
          </cell>
        </row>
        <row r="1861">
          <cell r="B1861" t="str">
            <v>1000ECSCOSTSVC</v>
          </cell>
          <cell r="C1861" t="str">
            <v>ECSCOSTSVC</v>
          </cell>
          <cell r="D1861">
            <v>4</v>
          </cell>
          <cell r="E1861" t="str">
            <v>G</v>
          </cell>
        </row>
        <row r="1862">
          <cell r="B1862" t="str">
            <v>1000ECSMONITOR</v>
          </cell>
          <cell r="C1862" t="str">
            <v>ECSMONITOR</v>
          </cell>
          <cell r="D1862">
            <v>6</v>
          </cell>
          <cell r="E1862" t="str">
            <v>G</v>
          </cell>
        </row>
        <row r="1863">
          <cell r="B1863" t="str">
            <v>F525563</v>
          </cell>
          <cell r="C1863" t="str">
            <v>F525563</v>
          </cell>
          <cell r="D1863">
            <v>7</v>
          </cell>
          <cell r="E1863" t="str">
            <v>F</v>
          </cell>
        </row>
        <row r="1864">
          <cell r="B1864" t="str">
            <v>F525564</v>
          </cell>
          <cell r="C1864" t="str">
            <v>F525564</v>
          </cell>
          <cell r="D1864">
            <v>7</v>
          </cell>
          <cell r="E1864" t="str">
            <v>F</v>
          </cell>
        </row>
        <row r="1865">
          <cell r="B1865" t="str">
            <v>1000ECSMAINT</v>
          </cell>
          <cell r="C1865" t="str">
            <v>ECSMAINT</v>
          </cell>
          <cell r="D1865">
            <v>6</v>
          </cell>
          <cell r="E1865" t="str">
            <v>G</v>
          </cell>
        </row>
        <row r="1866">
          <cell r="B1866" t="str">
            <v>F525556</v>
          </cell>
          <cell r="C1866" t="str">
            <v>F525556</v>
          </cell>
          <cell r="D1866">
            <v>7</v>
          </cell>
          <cell r="E1866" t="str">
            <v>F</v>
          </cell>
        </row>
        <row r="1867">
          <cell r="B1867" t="str">
            <v>F525557</v>
          </cell>
          <cell r="C1867" t="str">
            <v>F525557</v>
          </cell>
          <cell r="D1867">
            <v>7</v>
          </cell>
          <cell r="E1867" t="str">
            <v>F</v>
          </cell>
        </row>
        <row r="1868">
          <cell r="B1868" t="str">
            <v>F525558</v>
          </cell>
          <cell r="C1868" t="str">
            <v>F525558</v>
          </cell>
          <cell r="D1868">
            <v>7</v>
          </cell>
          <cell r="E1868" t="str">
            <v>F</v>
          </cell>
        </row>
        <row r="1869">
          <cell r="B1869" t="str">
            <v>F525559</v>
          </cell>
          <cell r="C1869" t="str">
            <v>F525559</v>
          </cell>
          <cell r="D1869">
            <v>7</v>
          </cell>
          <cell r="E1869" t="str">
            <v>F</v>
          </cell>
        </row>
        <row r="1870">
          <cell r="B1870" t="str">
            <v>F525560</v>
          </cell>
          <cell r="C1870" t="str">
            <v>F525560</v>
          </cell>
          <cell r="D1870">
            <v>7</v>
          </cell>
          <cell r="E1870" t="str">
            <v>F</v>
          </cell>
        </row>
        <row r="1871">
          <cell r="B1871" t="str">
            <v>F525561</v>
          </cell>
          <cell r="C1871" t="str">
            <v>F525561</v>
          </cell>
          <cell r="D1871">
            <v>7</v>
          </cell>
          <cell r="E1871" t="str">
            <v>F</v>
          </cell>
        </row>
        <row r="1872">
          <cell r="B1872" t="str">
            <v>F525562</v>
          </cell>
          <cell r="C1872" t="str">
            <v>F525562</v>
          </cell>
          <cell r="D1872">
            <v>7</v>
          </cell>
          <cell r="E1872" t="str">
            <v>F</v>
          </cell>
        </row>
        <row r="1873">
          <cell r="B1873" t="str">
            <v>1000ECSENGPROV</v>
          </cell>
          <cell r="C1873" t="str">
            <v>ECSENGPROV</v>
          </cell>
          <cell r="D1873">
            <v>6</v>
          </cell>
          <cell r="E1873" t="str">
            <v>G</v>
          </cell>
        </row>
        <row r="1874">
          <cell r="B1874" t="str">
            <v>F525543</v>
          </cell>
          <cell r="C1874" t="str">
            <v>F525543</v>
          </cell>
          <cell r="D1874">
            <v>7</v>
          </cell>
          <cell r="E1874" t="str">
            <v>F</v>
          </cell>
        </row>
        <row r="1875">
          <cell r="B1875" t="str">
            <v>F525544</v>
          </cell>
          <cell r="C1875" t="str">
            <v>F525544</v>
          </cell>
          <cell r="D1875">
            <v>7</v>
          </cell>
          <cell r="E1875" t="str">
            <v>F</v>
          </cell>
        </row>
        <row r="1876">
          <cell r="B1876" t="str">
            <v>F525545</v>
          </cell>
          <cell r="C1876" t="str">
            <v>F525545</v>
          </cell>
          <cell r="D1876">
            <v>7</v>
          </cell>
          <cell r="E1876" t="str">
            <v>F</v>
          </cell>
        </row>
        <row r="1877">
          <cell r="B1877" t="str">
            <v>F525546</v>
          </cell>
          <cell r="C1877" t="str">
            <v>F525546</v>
          </cell>
          <cell r="D1877">
            <v>7</v>
          </cell>
          <cell r="E1877" t="str">
            <v>F</v>
          </cell>
        </row>
        <row r="1878">
          <cell r="B1878" t="str">
            <v>F525547</v>
          </cell>
          <cell r="C1878" t="str">
            <v>F525547</v>
          </cell>
          <cell r="D1878">
            <v>7</v>
          </cell>
          <cell r="E1878" t="str">
            <v>F</v>
          </cell>
        </row>
        <row r="1879">
          <cell r="B1879" t="str">
            <v>F525548</v>
          </cell>
          <cell r="C1879" t="str">
            <v>F525548</v>
          </cell>
          <cell r="D1879">
            <v>7</v>
          </cell>
          <cell r="E1879" t="str">
            <v>F</v>
          </cell>
        </row>
        <row r="1880">
          <cell r="B1880" t="str">
            <v>F525549</v>
          </cell>
          <cell r="C1880" t="str">
            <v>F525549</v>
          </cell>
          <cell r="D1880">
            <v>7</v>
          </cell>
          <cell r="E1880" t="str">
            <v>F</v>
          </cell>
        </row>
        <row r="1881">
          <cell r="B1881" t="str">
            <v>F525550</v>
          </cell>
          <cell r="C1881" t="str">
            <v>F525550</v>
          </cell>
          <cell r="D1881">
            <v>7</v>
          </cell>
          <cell r="E1881" t="str">
            <v>F</v>
          </cell>
        </row>
        <row r="1882">
          <cell r="B1882" t="str">
            <v>F525551</v>
          </cell>
          <cell r="C1882" t="str">
            <v>F525551</v>
          </cell>
          <cell r="D1882">
            <v>7</v>
          </cell>
          <cell r="E1882" t="str">
            <v>F</v>
          </cell>
        </row>
        <row r="1883">
          <cell r="B1883" t="str">
            <v>F525552</v>
          </cell>
          <cell r="C1883" t="str">
            <v>F525552</v>
          </cell>
          <cell r="D1883">
            <v>7</v>
          </cell>
          <cell r="E1883" t="str">
            <v>F</v>
          </cell>
        </row>
        <row r="1884">
          <cell r="B1884" t="str">
            <v>F525553</v>
          </cell>
          <cell r="C1884" t="str">
            <v>F525553</v>
          </cell>
          <cell r="D1884">
            <v>7</v>
          </cell>
          <cell r="E1884" t="str">
            <v>F</v>
          </cell>
        </row>
        <row r="1885">
          <cell r="B1885" t="str">
            <v>F525554</v>
          </cell>
          <cell r="C1885" t="str">
            <v>F525554</v>
          </cell>
          <cell r="D1885">
            <v>7</v>
          </cell>
          <cell r="E1885" t="str">
            <v>F</v>
          </cell>
        </row>
        <row r="1886">
          <cell r="B1886" t="str">
            <v>F525555</v>
          </cell>
          <cell r="C1886" t="str">
            <v>F525555</v>
          </cell>
          <cell r="D1886">
            <v>7</v>
          </cell>
          <cell r="E1886" t="str">
            <v>F</v>
          </cell>
        </row>
        <row r="1887">
          <cell r="B1887" t="str">
            <v>1000ECSCOMCELL</v>
          </cell>
          <cell r="C1887" t="str">
            <v>ECSCOMCELL</v>
          </cell>
          <cell r="D1887">
            <v>6</v>
          </cell>
          <cell r="E1887" t="str">
            <v>G</v>
          </cell>
        </row>
        <row r="1888">
          <cell r="B1888" t="str">
            <v>F525537</v>
          </cell>
          <cell r="C1888" t="str">
            <v>F525537</v>
          </cell>
          <cell r="D1888">
            <v>7</v>
          </cell>
          <cell r="E1888" t="str">
            <v>F</v>
          </cell>
        </row>
        <row r="1889">
          <cell r="B1889" t="str">
            <v>F525538</v>
          </cell>
          <cell r="C1889" t="str">
            <v>F525538</v>
          </cell>
          <cell r="D1889">
            <v>7</v>
          </cell>
          <cell r="E1889" t="str">
            <v>F</v>
          </cell>
        </row>
        <row r="1890">
          <cell r="B1890" t="str">
            <v>F525539</v>
          </cell>
          <cell r="C1890" t="str">
            <v>F525539</v>
          </cell>
          <cell r="D1890">
            <v>7</v>
          </cell>
          <cell r="E1890" t="str">
            <v>F</v>
          </cell>
        </row>
        <row r="1891">
          <cell r="B1891" t="str">
            <v>F525540</v>
          </cell>
          <cell r="C1891" t="str">
            <v>F525540</v>
          </cell>
          <cell r="D1891">
            <v>7</v>
          </cell>
          <cell r="E1891" t="str">
            <v>F</v>
          </cell>
        </row>
        <row r="1892">
          <cell r="B1892" t="str">
            <v>F525541</v>
          </cell>
          <cell r="C1892" t="str">
            <v>F525541</v>
          </cell>
          <cell r="D1892">
            <v>7</v>
          </cell>
          <cell r="E1892" t="str">
            <v>F</v>
          </cell>
        </row>
        <row r="1893">
          <cell r="B1893" t="str">
            <v>F525542</v>
          </cell>
          <cell r="C1893" t="str">
            <v>F525542</v>
          </cell>
          <cell r="D1893">
            <v>7</v>
          </cell>
          <cell r="E1893" t="str">
            <v>F</v>
          </cell>
        </row>
        <row r="1894">
          <cell r="B1894" t="str">
            <v>1000ECSCOLLOCA</v>
          </cell>
          <cell r="C1894" t="str">
            <v>ECSCOLLOCA</v>
          </cell>
          <cell r="D1894">
            <v>6</v>
          </cell>
          <cell r="E1894" t="str">
            <v>G</v>
          </cell>
        </row>
        <row r="1895">
          <cell r="B1895" t="str">
            <v>F525535</v>
          </cell>
          <cell r="C1895" t="str">
            <v>F525535</v>
          </cell>
          <cell r="D1895">
            <v>7</v>
          </cell>
          <cell r="E1895" t="str">
            <v>F</v>
          </cell>
        </row>
        <row r="1896">
          <cell r="B1896" t="str">
            <v>F525536</v>
          </cell>
          <cell r="C1896" t="str">
            <v>F525536</v>
          </cell>
          <cell r="D1896">
            <v>7</v>
          </cell>
          <cell r="E1896" t="str">
            <v>F</v>
          </cell>
        </row>
        <row r="1897">
          <cell r="B1897" t="str">
            <v>1000ECSCIRCLS</v>
          </cell>
          <cell r="C1897" t="str">
            <v>ECSCIRCLS</v>
          </cell>
          <cell r="D1897">
            <v>6</v>
          </cell>
          <cell r="E1897" t="str">
            <v>G</v>
          </cell>
        </row>
        <row r="1898">
          <cell r="B1898" t="str">
            <v>F525531</v>
          </cell>
          <cell r="C1898" t="str">
            <v>F525531</v>
          </cell>
          <cell r="D1898">
            <v>7</v>
          </cell>
          <cell r="E1898" t="str">
            <v>F</v>
          </cell>
        </row>
        <row r="1899">
          <cell r="B1899" t="str">
            <v>F525532</v>
          </cell>
          <cell r="C1899" t="str">
            <v>F525532</v>
          </cell>
          <cell r="D1899">
            <v>7</v>
          </cell>
          <cell r="E1899" t="str">
            <v>F</v>
          </cell>
        </row>
        <row r="1900">
          <cell r="B1900" t="str">
            <v>F525533</v>
          </cell>
          <cell r="C1900" t="str">
            <v>F525533</v>
          </cell>
          <cell r="D1900">
            <v>7</v>
          </cell>
          <cell r="E1900" t="str">
            <v>F</v>
          </cell>
        </row>
        <row r="1901">
          <cell r="B1901" t="str">
            <v>F525534</v>
          </cell>
          <cell r="C1901" t="str">
            <v>F525534</v>
          </cell>
          <cell r="D1901">
            <v>7</v>
          </cell>
          <cell r="E1901" t="str">
            <v>F</v>
          </cell>
        </row>
        <row r="1902">
          <cell r="B1902" t="str">
            <v>1000ECSOSP</v>
          </cell>
          <cell r="C1902" t="str">
            <v>ECSOSP</v>
          </cell>
          <cell r="D1902">
            <v>4</v>
          </cell>
          <cell r="E1902" t="str">
            <v>G</v>
          </cell>
        </row>
        <row r="1903">
          <cell r="B1903" t="str">
            <v>F300108</v>
          </cell>
          <cell r="C1903" t="str">
            <v>F300108</v>
          </cell>
          <cell r="D1903">
            <v>5</v>
          </cell>
          <cell r="E1903" t="str">
            <v>F</v>
          </cell>
        </row>
        <row r="1904">
          <cell r="B1904" t="str">
            <v>F300109</v>
          </cell>
          <cell r="C1904" t="str">
            <v>F300109</v>
          </cell>
          <cell r="D1904">
            <v>5</v>
          </cell>
          <cell r="E1904" t="str">
            <v>F</v>
          </cell>
        </row>
        <row r="1905">
          <cell r="B1905" t="str">
            <v>1000ECSISP</v>
          </cell>
          <cell r="C1905" t="str">
            <v>ECSISP</v>
          </cell>
          <cell r="D1905">
            <v>4</v>
          </cell>
          <cell r="E1905" t="str">
            <v>G</v>
          </cell>
        </row>
        <row r="1906">
          <cell r="B1906" t="str">
            <v>F300114</v>
          </cell>
          <cell r="C1906" t="str">
            <v>F300114</v>
          </cell>
          <cell r="D1906">
            <v>5</v>
          </cell>
          <cell r="E1906" t="str">
            <v>F</v>
          </cell>
        </row>
        <row r="1907">
          <cell r="B1907" t="str">
            <v>1000ECSOPGEN</v>
          </cell>
          <cell r="C1907" t="str">
            <v>ECSOPGEN</v>
          </cell>
          <cell r="D1907">
            <v>4</v>
          </cell>
          <cell r="E1907" t="str">
            <v>G</v>
          </cell>
        </row>
        <row r="1908">
          <cell r="B1908" t="str">
            <v>F300115</v>
          </cell>
          <cell r="C1908" t="str">
            <v>F300115</v>
          </cell>
          <cell r="D1908">
            <v>5</v>
          </cell>
          <cell r="E1908" t="str">
            <v>F</v>
          </cell>
        </row>
        <row r="1909">
          <cell r="B1909" t="str">
            <v>F300116</v>
          </cell>
          <cell r="C1909" t="str">
            <v>F300116</v>
          </cell>
          <cell r="D1909">
            <v>5</v>
          </cell>
          <cell r="E1909" t="str">
            <v>F</v>
          </cell>
        </row>
        <row r="1910">
          <cell r="B1910" t="str">
            <v>F300117</v>
          </cell>
          <cell r="C1910" t="str">
            <v>F300117</v>
          </cell>
          <cell r="D1910">
            <v>5</v>
          </cell>
          <cell r="E1910" t="str">
            <v>F</v>
          </cell>
        </row>
        <row r="1911">
          <cell r="B1911" t="str">
            <v>1000ECSCONTFIN</v>
          </cell>
          <cell r="C1911" t="str">
            <v>ECSCONTFIN</v>
          </cell>
          <cell r="D1911">
            <v>4</v>
          </cell>
          <cell r="E1911" t="str">
            <v>G</v>
          </cell>
        </row>
        <row r="1912">
          <cell r="B1912" t="str">
            <v>F300118</v>
          </cell>
          <cell r="C1912" t="str">
            <v>F300118</v>
          </cell>
          <cell r="D1912">
            <v>5</v>
          </cell>
          <cell r="E1912" t="str">
            <v>F</v>
          </cell>
        </row>
        <row r="1913">
          <cell r="B1913" t="str">
            <v>F300119</v>
          </cell>
          <cell r="C1913" t="str">
            <v>F300119</v>
          </cell>
          <cell r="D1913">
            <v>5</v>
          </cell>
          <cell r="E1913" t="str">
            <v>F</v>
          </cell>
        </row>
        <row r="1914">
          <cell r="B1914" t="str">
            <v>F300120</v>
          </cell>
          <cell r="C1914" t="str">
            <v>F300120</v>
          </cell>
          <cell r="D1914">
            <v>5</v>
          </cell>
          <cell r="E1914" t="str">
            <v>F</v>
          </cell>
        </row>
        <row r="1915">
          <cell r="B1915" t="str">
            <v>1000ACCTREG</v>
          </cell>
          <cell r="C1915" t="str">
            <v>ACCTREG</v>
          </cell>
          <cell r="D1915">
            <v>4</v>
          </cell>
          <cell r="E1915" t="str">
            <v>G</v>
          </cell>
        </row>
        <row r="1916">
          <cell r="B1916" t="str">
            <v>1000ECSMGMT</v>
          </cell>
          <cell r="C1916" t="str">
            <v>ECSMGMT</v>
          </cell>
          <cell r="D1916">
            <v>4</v>
          </cell>
          <cell r="E1916" t="str">
            <v>G</v>
          </cell>
        </row>
        <row r="1917">
          <cell r="B1917" t="str">
            <v>F300103</v>
          </cell>
          <cell r="C1917" t="str">
            <v>F300103</v>
          </cell>
          <cell r="D1917">
            <v>5</v>
          </cell>
          <cell r="E1917" t="str">
            <v>F</v>
          </cell>
        </row>
        <row r="1918">
          <cell r="B1918" t="str">
            <v>F300104</v>
          </cell>
          <cell r="C1918" t="str">
            <v>F300104</v>
          </cell>
          <cell r="D1918">
            <v>5</v>
          </cell>
          <cell r="E1918" t="str">
            <v>F</v>
          </cell>
        </row>
        <row r="1919">
          <cell r="B1919" t="str">
            <v>F300105</v>
          </cell>
          <cell r="C1919" t="str">
            <v>F300105</v>
          </cell>
          <cell r="D1919">
            <v>5</v>
          </cell>
          <cell r="E1919" t="str">
            <v>F</v>
          </cell>
        </row>
        <row r="1920">
          <cell r="B1920" t="str">
            <v>1000GBU</v>
          </cell>
          <cell r="C1920" t="str">
            <v>GBU</v>
          </cell>
          <cell r="D1920">
            <v>2</v>
          </cell>
          <cell r="E1920" t="str">
            <v>G</v>
          </cell>
        </row>
        <row r="1921">
          <cell r="B1921" t="str">
            <v>D523128</v>
          </cell>
          <cell r="C1921" t="str">
            <v>D523128</v>
          </cell>
          <cell r="D1921">
            <v>3</v>
          </cell>
          <cell r="E1921" t="str">
            <v>D</v>
          </cell>
        </row>
        <row r="1922">
          <cell r="B1922" t="str">
            <v>D523129</v>
          </cell>
          <cell r="C1922" t="str">
            <v>D523129</v>
          </cell>
          <cell r="D1922">
            <v>3</v>
          </cell>
          <cell r="E1922" t="str">
            <v>D</v>
          </cell>
        </row>
        <row r="1923">
          <cell r="B1923" t="str">
            <v>F516646</v>
          </cell>
          <cell r="C1923" t="str">
            <v>F516646</v>
          </cell>
          <cell r="D1923">
            <v>3</v>
          </cell>
          <cell r="E1923" t="str">
            <v>F</v>
          </cell>
        </row>
        <row r="1924">
          <cell r="B1924" t="str">
            <v>F516647</v>
          </cell>
          <cell r="C1924" t="str">
            <v>F516647</v>
          </cell>
          <cell r="D1924">
            <v>3</v>
          </cell>
          <cell r="E1924" t="str">
            <v>F</v>
          </cell>
        </row>
        <row r="1925">
          <cell r="B1925" t="str">
            <v>1000NUCLEAR</v>
          </cell>
          <cell r="C1925" t="str">
            <v>NUCLEAR</v>
          </cell>
          <cell r="D1925">
            <v>4</v>
          </cell>
          <cell r="E1925" t="str">
            <v>G</v>
          </cell>
        </row>
        <row r="1926">
          <cell r="B1926" t="str">
            <v>F516567</v>
          </cell>
          <cell r="C1926" t="str">
            <v>F516567</v>
          </cell>
          <cell r="D1926">
            <v>5</v>
          </cell>
          <cell r="E1926" t="str">
            <v>F</v>
          </cell>
        </row>
        <row r="1927">
          <cell r="B1927" t="str">
            <v>F516568</v>
          </cell>
          <cell r="C1927" t="str">
            <v>F516568</v>
          </cell>
          <cell r="D1927">
            <v>5</v>
          </cell>
          <cell r="E1927" t="str">
            <v>F</v>
          </cell>
        </row>
        <row r="1928">
          <cell r="B1928" t="str">
            <v>F516569</v>
          </cell>
          <cell r="C1928" t="str">
            <v>F516569</v>
          </cell>
          <cell r="D1928">
            <v>5</v>
          </cell>
          <cell r="E1928" t="str">
            <v>F</v>
          </cell>
        </row>
        <row r="1929">
          <cell r="B1929" t="str">
            <v>F516570</v>
          </cell>
          <cell r="C1929" t="str">
            <v>F516570</v>
          </cell>
          <cell r="D1929">
            <v>5</v>
          </cell>
          <cell r="E1929" t="str">
            <v>F</v>
          </cell>
        </row>
        <row r="1930">
          <cell r="B1930" t="str">
            <v>1000PVNGS</v>
          </cell>
          <cell r="C1930" t="str">
            <v>PVNGS</v>
          </cell>
          <cell r="D1930">
            <v>6</v>
          </cell>
          <cell r="E1930" t="str">
            <v>G</v>
          </cell>
        </row>
        <row r="1931">
          <cell r="B1931" t="str">
            <v>F200139</v>
          </cell>
          <cell r="C1931" t="str">
            <v>F200139</v>
          </cell>
          <cell r="D1931">
            <v>7</v>
          </cell>
          <cell r="E1931" t="str">
            <v>F</v>
          </cell>
        </row>
        <row r="1932">
          <cell r="B1932" t="str">
            <v>1000PVGENFUNC</v>
          </cell>
          <cell r="C1932" t="str">
            <v>PVGENFUNC</v>
          </cell>
          <cell r="D1932">
            <v>8</v>
          </cell>
          <cell r="E1932" t="str">
            <v>G</v>
          </cell>
        </row>
        <row r="1933">
          <cell r="B1933" t="str">
            <v>F200358</v>
          </cell>
          <cell r="C1933" t="str">
            <v>F200358</v>
          </cell>
          <cell r="D1933">
            <v>9</v>
          </cell>
          <cell r="E1933" t="str">
            <v>F</v>
          </cell>
        </row>
        <row r="1934">
          <cell r="B1934" t="str">
            <v>F200359</v>
          </cell>
          <cell r="C1934" t="str">
            <v>F200359</v>
          </cell>
          <cell r="D1934">
            <v>9</v>
          </cell>
          <cell r="E1934" t="str">
            <v>F</v>
          </cell>
        </row>
        <row r="1935">
          <cell r="B1935" t="str">
            <v>F200360</v>
          </cell>
          <cell r="C1935" t="str">
            <v>F200360</v>
          </cell>
          <cell r="D1935">
            <v>9</v>
          </cell>
          <cell r="E1935" t="str">
            <v>F</v>
          </cell>
        </row>
        <row r="1936">
          <cell r="B1936" t="str">
            <v>F200361</v>
          </cell>
          <cell r="C1936" t="str">
            <v>F200361</v>
          </cell>
          <cell r="D1936">
            <v>9</v>
          </cell>
          <cell r="E1936" t="str">
            <v>F</v>
          </cell>
        </row>
        <row r="1937">
          <cell r="B1937" t="str">
            <v>F200362</v>
          </cell>
          <cell r="C1937" t="str">
            <v>F200362</v>
          </cell>
          <cell r="D1937">
            <v>9</v>
          </cell>
          <cell r="E1937" t="str">
            <v>F</v>
          </cell>
        </row>
        <row r="1938">
          <cell r="B1938" t="str">
            <v>F200363</v>
          </cell>
          <cell r="C1938" t="str">
            <v>F200363</v>
          </cell>
          <cell r="D1938">
            <v>9</v>
          </cell>
          <cell r="E1938" t="str">
            <v>F</v>
          </cell>
        </row>
        <row r="1939">
          <cell r="B1939" t="str">
            <v>F200364</v>
          </cell>
          <cell r="C1939" t="str">
            <v>F200364</v>
          </cell>
          <cell r="D1939">
            <v>9</v>
          </cell>
          <cell r="E1939" t="str">
            <v>F</v>
          </cell>
        </row>
        <row r="1940">
          <cell r="B1940" t="str">
            <v>F200365</v>
          </cell>
          <cell r="C1940" t="str">
            <v>F200365</v>
          </cell>
          <cell r="D1940">
            <v>9</v>
          </cell>
          <cell r="E1940" t="str">
            <v>F</v>
          </cell>
        </row>
        <row r="1941">
          <cell r="B1941" t="str">
            <v>F200366</v>
          </cell>
          <cell r="C1941" t="str">
            <v>F200366</v>
          </cell>
          <cell r="D1941">
            <v>9</v>
          </cell>
          <cell r="E1941" t="str">
            <v>F</v>
          </cell>
        </row>
        <row r="1942">
          <cell r="B1942" t="str">
            <v>F200367</v>
          </cell>
          <cell r="C1942" t="str">
            <v>F200367</v>
          </cell>
          <cell r="D1942">
            <v>9</v>
          </cell>
          <cell r="E1942" t="str">
            <v>F</v>
          </cell>
        </row>
        <row r="1943">
          <cell r="B1943" t="str">
            <v>F200368</v>
          </cell>
          <cell r="C1943" t="str">
            <v>F200368</v>
          </cell>
          <cell r="D1943">
            <v>9</v>
          </cell>
          <cell r="E1943" t="str">
            <v>F</v>
          </cell>
        </row>
        <row r="1944">
          <cell r="B1944" t="str">
            <v>F200369</v>
          </cell>
          <cell r="C1944" t="str">
            <v>F200369</v>
          </cell>
          <cell r="D1944">
            <v>9</v>
          </cell>
          <cell r="E1944" t="str">
            <v>F</v>
          </cell>
        </row>
        <row r="1945">
          <cell r="B1945" t="str">
            <v>F200370</v>
          </cell>
          <cell r="C1945" t="str">
            <v>F200370</v>
          </cell>
          <cell r="D1945">
            <v>9</v>
          </cell>
          <cell r="E1945" t="str">
            <v>F</v>
          </cell>
        </row>
        <row r="1946">
          <cell r="B1946" t="str">
            <v>F200371</v>
          </cell>
          <cell r="C1946" t="str">
            <v>F200371</v>
          </cell>
          <cell r="D1946">
            <v>9</v>
          </cell>
          <cell r="E1946" t="str">
            <v>F</v>
          </cell>
        </row>
        <row r="1947">
          <cell r="B1947" t="str">
            <v>F200372</v>
          </cell>
          <cell r="C1947" t="str">
            <v>F200372</v>
          </cell>
          <cell r="D1947">
            <v>9</v>
          </cell>
          <cell r="E1947" t="str">
            <v>F</v>
          </cell>
        </row>
        <row r="1948">
          <cell r="B1948" t="str">
            <v>1000PVOPS-MAIN</v>
          </cell>
          <cell r="C1948" t="str">
            <v>PVOPS-MAIN</v>
          </cell>
          <cell r="D1948">
            <v>8</v>
          </cell>
          <cell r="E1948" t="str">
            <v>G</v>
          </cell>
        </row>
        <row r="1949">
          <cell r="B1949" t="str">
            <v>F200373</v>
          </cell>
          <cell r="C1949" t="str">
            <v>F200373</v>
          </cell>
          <cell r="D1949">
            <v>9</v>
          </cell>
          <cell r="E1949" t="str">
            <v>F</v>
          </cell>
        </row>
        <row r="1950">
          <cell r="B1950" t="str">
            <v>F200374</v>
          </cell>
          <cell r="C1950" t="str">
            <v>F200374</v>
          </cell>
          <cell r="D1950">
            <v>9</v>
          </cell>
          <cell r="E1950" t="str">
            <v>F</v>
          </cell>
        </row>
        <row r="1951">
          <cell r="B1951" t="str">
            <v>F200375</v>
          </cell>
          <cell r="C1951" t="str">
            <v>F200375</v>
          </cell>
          <cell r="D1951">
            <v>9</v>
          </cell>
          <cell r="E1951" t="str">
            <v>F</v>
          </cell>
        </row>
        <row r="1952">
          <cell r="B1952" t="str">
            <v>F200376</v>
          </cell>
          <cell r="C1952" t="str">
            <v>F200376</v>
          </cell>
          <cell r="D1952">
            <v>9</v>
          </cell>
          <cell r="E1952" t="str">
            <v>F</v>
          </cell>
        </row>
        <row r="1953">
          <cell r="B1953" t="str">
            <v>F200377</v>
          </cell>
          <cell r="C1953" t="str">
            <v>F200377</v>
          </cell>
          <cell r="D1953">
            <v>9</v>
          </cell>
          <cell r="E1953" t="str">
            <v>F</v>
          </cell>
        </row>
        <row r="1954">
          <cell r="B1954" t="str">
            <v>F200378</v>
          </cell>
          <cell r="C1954" t="str">
            <v>F200378</v>
          </cell>
          <cell r="D1954">
            <v>9</v>
          </cell>
          <cell r="E1954" t="str">
            <v>F</v>
          </cell>
        </row>
        <row r="1955">
          <cell r="B1955" t="str">
            <v>F200379</v>
          </cell>
          <cell r="C1955" t="str">
            <v>F200379</v>
          </cell>
          <cell r="D1955">
            <v>9</v>
          </cell>
          <cell r="E1955" t="str">
            <v>F</v>
          </cell>
        </row>
        <row r="1956">
          <cell r="B1956" t="str">
            <v>F200380</v>
          </cell>
          <cell r="C1956" t="str">
            <v>F200380</v>
          </cell>
          <cell r="D1956">
            <v>9</v>
          </cell>
          <cell r="E1956" t="str">
            <v>F</v>
          </cell>
        </row>
        <row r="1957">
          <cell r="B1957" t="str">
            <v>F200381</v>
          </cell>
          <cell r="C1957" t="str">
            <v>F200381</v>
          </cell>
          <cell r="D1957">
            <v>9</v>
          </cell>
          <cell r="E1957" t="str">
            <v>F</v>
          </cell>
        </row>
        <row r="1958">
          <cell r="B1958" t="str">
            <v>F200382</v>
          </cell>
          <cell r="C1958" t="str">
            <v>F200382</v>
          </cell>
          <cell r="D1958">
            <v>9</v>
          </cell>
          <cell r="E1958" t="str">
            <v>F</v>
          </cell>
        </row>
        <row r="1959">
          <cell r="B1959" t="str">
            <v>F200383</v>
          </cell>
          <cell r="C1959" t="str">
            <v>F200383</v>
          </cell>
          <cell r="D1959">
            <v>9</v>
          </cell>
          <cell r="E1959" t="str">
            <v>F</v>
          </cell>
        </row>
        <row r="1960">
          <cell r="B1960" t="str">
            <v>F200384</v>
          </cell>
          <cell r="C1960" t="str">
            <v>F200384</v>
          </cell>
          <cell r="D1960">
            <v>9</v>
          </cell>
          <cell r="E1960" t="str">
            <v>F</v>
          </cell>
        </row>
        <row r="1961">
          <cell r="B1961" t="str">
            <v>F200385</v>
          </cell>
          <cell r="C1961" t="str">
            <v>F200385</v>
          </cell>
          <cell r="D1961">
            <v>9</v>
          </cell>
          <cell r="E1961" t="str">
            <v>F</v>
          </cell>
        </row>
        <row r="1962">
          <cell r="B1962" t="str">
            <v>F200386</v>
          </cell>
          <cell r="C1962" t="str">
            <v>F200386</v>
          </cell>
          <cell r="D1962">
            <v>9</v>
          </cell>
          <cell r="E1962" t="str">
            <v>F</v>
          </cell>
        </row>
        <row r="1963">
          <cell r="B1963" t="str">
            <v>F200387</v>
          </cell>
          <cell r="C1963" t="str">
            <v>F200387</v>
          </cell>
          <cell r="D1963">
            <v>9</v>
          </cell>
          <cell r="E1963" t="str">
            <v>F</v>
          </cell>
        </row>
        <row r="1964">
          <cell r="B1964" t="str">
            <v>F200388</v>
          </cell>
          <cell r="C1964" t="str">
            <v>F200388</v>
          </cell>
          <cell r="D1964">
            <v>9</v>
          </cell>
          <cell r="E1964" t="str">
            <v>F</v>
          </cell>
        </row>
        <row r="1965">
          <cell r="B1965" t="str">
            <v>F200389</v>
          </cell>
          <cell r="C1965" t="str">
            <v>F200389</v>
          </cell>
          <cell r="D1965">
            <v>9</v>
          </cell>
          <cell r="E1965" t="str">
            <v>F</v>
          </cell>
        </row>
        <row r="1966">
          <cell r="B1966" t="str">
            <v>F200390</v>
          </cell>
          <cell r="C1966" t="str">
            <v>F200390</v>
          </cell>
          <cell r="D1966">
            <v>9</v>
          </cell>
          <cell r="E1966" t="str">
            <v>F</v>
          </cell>
        </row>
        <row r="1967">
          <cell r="B1967" t="str">
            <v>F200391</v>
          </cell>
          <cell r="C1967" t="str">
            <v>F200391</v>
          </cell>
          <cell r="D1967">
            <v>9</v>
          </cell>
          <cell r="E1967" t="str">
            <v>F</v>
          </cell>
        </row>
        <row r="1968">
          <cell r="B1968" t="str">
            <v>F200392</v>
          </cell>
          <cell r="C1968" t="str">
            <v>F200392</v>
          </cell>
          <cell r="D1968">
            <v>9</v>
          </cell>
          <cell r="E1968" t="str">
            <v>F</v>
          </cell>
        </row>
        <row r="1969">
          <cell r="B1969" t="str">
            <v>F200393</v>
          </cell>
          <cell r="C1969" t="str">
            <v>F200393</v>
          </cell>
          <cell r="D1969">
            <v>9</v>
          </cell>
          <cell r="E1969" t="str">
            <v>F</v>
          </cell>
        </row>
        <row r="1970">
          <cell r="B1970" t="str">
            <v>F200394</v>
          </cell>
          <cell r="C1970" t="str">
            <v>F200394</v>
          </cell>
          <cell r="D1970">
            <v>9</v>
          </cell>
          <cell r="E1970" t="str">
            <v>F</v>
          </cell>
        </row>
        <row r="1971">
          <cell r="B1971" t="str">
            <v>F200395</v>
          </cell>
          <cell r="C1971" t="str">
            <v>F200395</v>
          </cell>
          <cell r="D1971">
            <v>9</v>
          </cell>
          <cell r="E1971" t="str">
            <v>F</v>
          </cell>
        </row>
        <row r="1972">
          <cell r="B1972" t="str">
            <v>F200396</v>
          </cell>
          <cell r="C1972" t="str">
            <v>F200396</v>
          </cell>
          <cell r="D1972">
            <v>9</v>
          </cell>
          <cell r="E1972" t="str">
            <v>F</v>
          </cell>
        </row>
        <row r="1973">
          <cell r="B1973" t="str">
            <v>F200397</v>
          </cell>
          <cell r="C1973" t="str">
            <v>F200397</v>
          </cell>
          <cell r="D1973">
            <v>9</v>
          </cell>
          <cell r="E1973" t="str">
            <v>F</v>
          </cell>
        </row>
        <row r="1974">
          <cell r="B1974" t="str">
            <v>F200398</v>
          </cell>
          <cell r="C1974" t="str">
            <v>F200398</v>
          </cell>
          <cell r="D1974">
            <v>9</v>
          </cell>
          <cell r="E1974" t="str">
            <v>F</v>
          </cell>
        </row>
        <row r="1975">
          <cell r="B1975" t="str">
            <v>F200399</v>
          </cell>
          <cell r="C1975" t="str">
            <v>F200399</v>
          </cell>
          <cell r="D1975">
            <v>9</v>
          </cell>
          <cell r="E1975" t="str">
            <v>F</v>
          </cell>
        </row>
        <row r="1976">
          <cell r="B1976" t="str">
            <v>F200400</v>
          </cell>
          <cell r="C1976" t="str">
            <v>F200400</v>
          </cell>
          <cell r="D1976">
            <v>9</v>
          </cell>
          <cell r="E1976" t="str">
            <v>F</v>
          </cell>
        </row>
        <row r="1977">
          <cell r="B1977" t="str">
            <v>F200401</v>
          </cell>
          <cell r="C1977" t="str">
            <v>F200401</v>
          </cell>
          <cell r="D1977">
            <v>9</v>
          </cell>
          <cell r="E1977" t="str">
            <v>F</v>
          </cell>
        </row>
        <row r="1978">
          <cell r="B1978" t="str">
            <v>F200402</v>
          </cell>
          <cell r="C1978" t="str">
            <v>F200402</v>
          </cell>
          <cell r="D1978">
            <v>9</v>
          </cell>
          <cell r="E1978" t="str">
            <v>F</v>
          </cell>
        </row>
        <row r="1979">
          <cell r="B1979" t="str">
            <v>F200403</v>
          </cell>
          <cell r="C1979" t="str">
            <v>F200403</v>
          </cell>
          <cell r="D1979">
            <v>9</v>
          </cell>
          <cell r="E1979" t="str">
            <v>F</v>
          </cell>
        </row>
        <row r="1980">
          <cell r="B1980" t="str">
            <v>F200404</v>
          </cell>
          <cell r="C1980" t="str">
            <v>F200404</v>
          </cell>
          <cell r="D1980">
            <v>9</v>
          </cell>
          <cell r="E1980" t="str">
            <v>F</v>
          </cell>
        </row>
        <row r="1981">
          <cell r="B1981" t="str">
            <v>F200405</v>
          </cell>
          <cell r="C1981" t="str">
            <v>F200405</v>
          </cell>
          <cell r="D1981">
            <v>9</v>
          </cell>
          <cell r="E1981" t="str">
            <v>F</v>
          </cell>
        </row>
        <row r="1982">
          <cell r="B1982" t="str">
            <v>F200406</v>
          </cell>
          <cell r="C1982" t="str">
            <v>F200406</v>
          </cell>
          <cell r="D1982">
            <v>9</v>
          </cell>
          <cell r="E1982" t="str">
            <v>F</v>
          </cell>
        </row>
        <row r="1983">
          <cell r="B1983" t="str">
            <v>F200407</v>
          </cell>
          <cell r="C1983" t="str">
            <v>F200407</v>
          </cell>
          <cell r="D1983">
            <v>9</v>
          </cell>
          <cell r="E1983" t="str">
            <v>F</v>
          </cell>
        </row>
        <row r="1984">
          <cell r="B1984" t="str">
            <v>F200408</v>
          </cell>
          <cell r="C1984" t="str">
            <v>F200408</v>
          </cell>
          <cell r="D1984">
            <v>9</v>
          </cell>
          <cell r="E1984" t="str">
            <v>F</v>
          </cell>
        </row>
        <row r="1985">
          <cell r="B1985" t="str">
            <v>F200409</v>
          </cell>
          <cell r="C1985" t="str">
            <v>F200409</v>
          </cell>
          <cell r="D1985">
            <v>9</v>
          </cell>
          <cell r="E1985" t="str">
            <v>F</v>
          </cell>
        </row>
        <row r="1986">
          <cell r="B1986" t="str">
            <v>F200410</v>
          </cell>
          <cell r="C1986" t="str">
            <v>F200410</v>
          </cell>
          <cell r="D1986">
            <v>9</v>
          </cell>
          <cell r="E1986" t="str">
            <v>F</v>
          </cell>
        </row>
        <row r="1987">
          <cell r="B1987" t="str">
            <v>F200411</v>
          </cell>
          <cell r="C1987" t="str">
            <v>F200411</v>
          </cell>
          <cell r="D1987">
            <v>9</v>
          </cell>
          <cell r="E1987" t="str">
            <v>F</v>
          </cell>
        </row>
        <row r="1988">
          <cell r="B1988" t="str">
            <v>F200412</v>
          </cell>
          <cell r="C1988" t="str">
            <v>F200412</v>
          </cell>
          <cell r="D1988">
            <v>9</v>
          </cell>
          <cell r="E1988" t="str">
            <v>F</v>
          </cell>
        </row>
        <row r="1989">
          <cell r="B1989" t="str">
            <v>F200413</v>
          </cell>
          <cell r="C1989" t="str">
            <v>F200413</v>
          </cell>
          <cell r="D1989">
            <v>9</v>
          </cell>
          <cell r="E1989" t="str">
            <v>F</v>
          </cell>
        </row>
        <row r="1990">
          <cell r="B1990" t="str">
            <v>F200414</v>
          </cell>
          <cell r="C1990" t="str">
            <v>F200414</v>
          </cell>
          <cell r="D1990">
            <v>9</v>
          </cell>
          <cell r="E1990" t="str">
            <v>F</v>
          </cell>
        </row>
        <row r="1991">
          <cell r="B1991" t="str">
            <v>F200415</v>
          </cell>
          <cell r="C1991" t="str">
            <v>F200415</v>
          </cell>
          <cell r="D1991">
            <v>9</v>
          </cell>
          <cell r="E1991" t="str">
            <v>F</v>
          </cell>
        </row>
        <row r="1992">
          <cell r="B1992" t="str">
            <v>F200416</v>
          </cell>
          <cell r="C1992" t="str">
            <v>F200416</v>
          </cell>
          <cell r="D1992">
            <v>9</v>
          </cell>
          <cell r="E1992" t="str">
            <v>F</v>
          </cell>
        </row>
        <row r="1993">
          <cell r="B1993" t="str">
            <v>F200417</v>
          </cell>
          <cell r="C1993" t="str">
            <v>F200417</v>
          </cell>
          <cell r="D1993">
            <v>9</v>
          </cell>
          <cell r="E1993" t="str">
            <v>F</v>
          </cell>
        </row>
        <row r="1994">
          <cell r="B1994" t="str">
            <v>F200418</v>
          </cell>
          <cell r="C1994" t="str">
            <v>F200418</v>
          </cell>
          <cell r="D1994">
            <v>9</v>
          </cell>
          <cell r="E1994" t="str">
            <v>F</v>
          </cell>
        </row>
        <row r="1995">
          <cell r="B1995" t="str">
            <v>F200419</v>
          </cell>
          <cell r="C1995" t="str">
            <v>F200419</v>
          </cell>
          <cell r="D1995">
            <v>9</v>
          </cell>
          <cell r="E1995" t="str">
            <v>F</v>
          </cell>
        </row>
        <row r="1996">
          <cell r="B1996" t="str">
            <v>F200420</v>
          </cell>
          <cell r="C1996" t="str">
            <v>F200420</v>
          </cell>
          <cell r="D1996">
            <v>9</v>
          </cell>
          <cell r="E1996" t="str">
            <v>F</v>
          </cell>
        </row>
        <row r="1997">
          <cell r="B1997" t="str">
            <v>F200421</v>
          </cell>
          <cell r="C1997" t="str">
            <v>F200421</v>
          </cell>
          <cell r="D1997">
            <v>9</v>
          </cell>
          <cell r="E1997" t="str">
            <v>F</v>
          </cell>
        </row>
        <row r="1998">
          <cell r="B1998" t="str">
            <v>F200422</v>
          </cell>
          <cell r="C1998" t="str">
            <v>F200422</v>
          </cell>
          <cell r="D1998">
            <v>9</v>
          </cell>
          <cell r="E1998" t="str">
            <v>F</v>
          </cell>
        </row>
        <row r="1999">
          <cell r="B1999" t="str">
            <v>F200423</v>
          </cell>
          <cell r="C1999" t="str">
            <v>F200423</v>
          </cell>
          <cell r="D1999">
            <v>9</v>
          </cell>
          <cell r="E1999" t="str">
            <v>F</v>
          </cell>
        </row>
        <row r="2000">
          <cell r="B2000" t="str">
            <v>F200434</v>
          </cell>
          <cell r="C2000" t="str">
            <v>F200434</v>
          </cell>
          <cell r="D2000">
            <v>9</v>
          </cell>
          <cell r="E2000" t="str">
            <v>F</v>
          </cell>
        </row>
        <row r="2001">
          <cell r="B2001" t="str">
            <v>1000SNGSSCESHR</v>
          </cell>
          <cell r="C2001" t="str">
            <v>SNGSSCESHR</v>
          </cell>
          <cell r="D2001">
            <v>6</v>
          </cell>
          <cell r="E2001" t="str">
            <v>G</v>
          </cell>
        </row>
        <row r="2002">
          <cell r="B2002" t="str">
            <v>F200140</v>
          </cell>
          <cell r="C2002" t="str">
            <v>F200140</v>
          </cell>
          <cell r="D2002">
            <v>7</v>
          </cell>
          <cell r="E2002" t="str">
            <v>F</v>
          </cell>
        </row>
        <row r="2003">
          <cell r="B2003" t="str">
            <v>1000SONGSPRTSH</v>
          </cell>
          <cell r="C2003" t="str">
            <v>SONGSPRTSH</v>
          </cell>
          <cell r="D2003">
            <v>8</v>
          </cell>
          <cell r="E2003" t="str">
            <v>G</v>
          </cell>
        </row>
        <row r="2004">
          <cell r="B2004" t="str">
            <v>F200314</v>
          </cell>
          <cell r="C2004" t="str">
            <v>F200314</v>
          </cell>
          <cell r="D2004">
            <v>9</v>
          </cell>
          <cell r="E2004" t="str">
            <v>F</v>
          </cell>
        </row>
        <row r="2005">
          <cell r="B2005" t="str">
            <v>F200315</v>
          </cell>
          <cell r="C2005" t="str">
            <v>F200315</v>
          </cell>
          <cell r="D2005">
            <v>9</v>
          </cell>
          <cell r="E2005" t="str">
            <v>F</v>
          </cell>
        </row>
        <row r="2006">
          <cell r="B2006" t="str">
            <v>F200316</v>
          </cell>
          <cell r="C2006" t="str">
            <v>F200316</v>
          </cell>
          <cell r="D2006">
            <v>9</v>
          </cell>
          <cell r="E2006" t="str">
            <v>F</v>
          </cell>
        </row>
        <row r="2007">
          <cell r="B2007" t="str">
            <v>F200317</v>
          </cell>
          <cell r="C2007" t="str">
            <v>F200317</v>
          </cell>
          <cell r="D2007">
            <v>9</v>
          </cell>
          <cell r="E2007" t="str">
            <v>F</v>
          </cell>
        </row>
        <row r="2008">
          <cell r="B2008" t="str">
            <v>F200318</v>
          </cell>
          <cell r="C2008" t="str">
            <v>F200318</v>
          </cell>
          <cell r="D2008">
            <v>9</v>
          </cell>
          <cell r="E2008" t="str">
            <v>F</v>
          </cell>
        </row>
        <row r="2009">
          <cell r="B2009" t="str">
            <v>F200319</v>
          </cell>
          <cell r="C2009" t="str">
            <v>F200319</v>
          </cell>
          <cell r="D2009">
            <v>9</v>
          </cell>
          <cell r="E2009" t="str">
            <v>F</v>
          </cell>
        </row>
        <row r="2010">
          <cell r="B2010" t="str">
            <v>F200320</v>
          </cell>
          <cell r="C2010" t="str">
            <v>F200320</v>
          </cell>
          <cell r="D2010">
            <v>9</v>
          </cell>
          <cell r="E2010" t="str">
            <v>F</v>
          </cell>
        </row>
        <row r="2011">
          <cell r="B2011" t="str">
            <v>F200321</v>
          </cell>
          <cell r="C2011" t="str">
            <v>F200321</v>
          </cell>
          <cell r="D2011">
            <v>9</v>
          </cell>
          <cell r="E2011" t="str">
            <v>F</v>
          </cell>
        </row>
        <row r="2012">
          <cell r="B2012" t="str">
            <v>F200322</v>
          </cell>
          <cell r="C2012" t="str">
            <v>F200322</v>
          </cell>
          <cell r="D2012">
            <v>9</v>
          </cell>
          <cell r="E2012" t="str">
            <v>F</v>
          </cell>
        </row>
        <row r="2013">
          <cell r="B2013" t="str">
            <v>F200323</v>
          </cell>
          <cell r="C2013" t="str">
            <v>F200323</v>
          </cell>
          <cell r="D2013">
            <v>9</v>
          </cell>
          <cell r="E2013" t="str">
            <v>F</v>
          </cell>
        </row>
        <row r="2014">
          <cell r="B2014" t="str">
            <v>F200324</v>
          </cell>
          <cell r="C2014" t="str">
            <v>F200324</v>
          </cell>
          <cell r="D2014">
            <v>9</v>
          </cell>
          <cell r="E2014" t="str">
            <v>F</v>
          </cell>
        </row>
        <row r="2015">
          <cell r="B2015" t="str">
            <v>F200325</v>
          </cell>
          <cell r="C2015" t="str">
            <v>F200325</v>
          </cell>
          <cell r="D2015">
            <v>9</v>
          </cell>
          <cell r="E2015" t="str">
            <v>F</v>
          </cell>
        </row>
        <row r="2016">
          <cell r="B2016" t="str">
            <v>F200326</v>
          </cell>
          <cell r="C2016" t="str">
            <v>F200326</v>
          </cell>
          <cell r="D2016">
            <v>9</v>
          </cell>
          <cell r="E2016" t="str">
            <v>F</v>
          </cell>
        </row>
        <row r="2017">
          <cell r="B2017" t="str">
            <v>F200327</v>
          </cell>
          <cell r="C2017" t="str">
            <v>F200327</v>
          </cell>
          <cell r="D2017">
            <v>9</v>
          </cell>
          <cell r="E2017" t="str">
            <v>F</v>
          </cell>
        </row>
        <row r="2018">
          <cell r="B2018" t="str">
            <v>F200328</v>
          </cell>
          <cell r="C2018" t="str">
            <v>F200328</v>
          </cell>
          <cell r="D2018">
            <v>9</v>
          </cell>
          <cell r="E2018" t="str">
            <v>F</v>
          </cell>
        </row>
        <row r="2019">
          <cell r="B2019" t="str">
            <v>F200329</v>
          </cell>
          <cell r="C2019" t="str">
            <v>F200329</v>
          </cell>
          <cell r="D2019">
            <v>9</v>
          </cell>
          <cell r="E2019" t="str">
            <v>F</v>
          </cell>
        </row>
        <row r="2020">
          <cell r="B2020" t="str">
            <v>F200330</v>
          </cell>
          <cell r="C2020" t="str">
            <v>F200330</v>
          </cell>
          <cell r="D2020">
            <v>9</v>
          </cell>
          <cell r="E2020" t="str">
            <v>F</v>
          </cell>
        </row>
        <row r="2021">
          <cell r="B2021" t="str">
            <v>F200331</v>
          </cell>
          <cell r="C2021" t="str">
            <v>F200331</v>
          </cell>
          <cell r="D2021">
            <v>9</v>
          </cell>
          <cell r="E2021" t="str">
            <v>F</v>
          </cell>
        </row>
        <row r="2022">
          <cell r="B2022" t="str">
            <v>F200332</v>
          </cell>
          <cell r="C2022" t="str">
            <v>F200332</v>
          </cell>
          <cell r="D2022">
            <v>9</v>
          </cell>
          <cell r="E2022" t="str">
            <v>F</v>
          </cell>
        </row>
        <row r="2023">
          <cell r="B2023" t="str">
            <v>F200333</v>
          </cell>
          <cell r="C2023" t="str">
            <v>F200333</v>
          </cell>
          <cell r="D2023">
            <v>9</v>
          </cell>
          <cell r="E2023" t="str">
            <v>F</v>
          </cell>
        </row>
        <row r="2024">
          <cell r="B2024" t="str">
            <v>F200435</v>
          </cell>
          <cell r="C2024" t="str">
            <v>F200435</v>
          </cell>
          <cell r="D2024">
            <v>9</v>
          </cell>
          <cell r="E2024" t="str">
            <v>F</v>
          </cell>
        </row>
        <row r="2025">
          <cell r="B2025" t="str">
            <v>F200436</v>
          </cell>
          <cell r="C2025" t="str">
            <v>F200436</v>
          </cell>
          <cell r="D2025">
            <v>9</v>
          </cell>
          <cell r="E2025" t="str">
            <v>F</v>
          </cell>
        </row>
        <row r="2026">
          <cell r="B2026" t="str">
            <v>F200437</v>
          </cell>
          <cell r="C2026" t="str">
            <v>F200437</v>
          </cell>
          <cell r="D2026">
            <v>9</v>
          </cell>
          <cell r="E2026" t="str">
            <v>F</v>
          </cell>
        </row>
        <row r="2027">
          <cell r="B2027" t="str">
            <v>F200438</v>
          </cell>
          <cell r="C2027" t="str">
            <v>F200438</v>
          </cell>
          <cell r="D2027">
            <v>9</v>
          </cell>
          <cell r="E2027" t="str">
            <v>F</v>
          </cell>
        </row>
        <row r="2028">
          <cell r="B2028" t="str">
            <v>F200439</v>
          </cell>
          <cell r="C2028" t="str">
            <v>F200439</v>
          </cell>
          <cell r="D2028">
            <v>9</v>
          </cell>
          <cell r="E2028" t="str">
            <v>F</v>
          </cell>
        </row>
        <row r="2029">
          <cell r="B2029" t="str">
            <v>F200446</v>
          </cell>
          <cell r="C2029" t="str">
            <v>F200446</v>
          </cell>
          <cell r="D2029">
            <v>9</v>
          </cell>
          <cell r="E2029" t="str">
            <v>F</v>
          </cell>
        </row>
        <row r="2030">
          <cell r="B2030" t="str">
            <v>F200447</v>
          </cell>
          <cell r="C2030" t="str">
            <v>F200447</v>
          </cell>
          <cell r="D2030">
            <v>9</v>
          </cell>
          <cell r="E2030" t="str">
            <v>F</v>
          </cell>
        </row>
        <row r="2031">
          <cell r="B2031" t="str">
            <v>1000SONGS100P</v>
          </cell>
          <cell r="C2031" t="str">
            <v>SONGS100P</v>
          </cell>
          <cell r="D2031">
            <v>8</v>
          </cell>
          <cell r="E2031" t="str">
            <v>G</v>
          </cell>
        </row>
        <row r="2032">
          <cell r="B2032" t="str">
            <v>1000NC-DEPT</v>
          </cell>
          <cell r="C2032" t="str">
            <v>NC-DEPT</v>
          </cell>
          <cell r="D2032">
            <v>10</v>
          </cell>
          <cell r="E2032" t="str">
            <v>G</v>
          </cell>
        </row>
        <row r="2033">
          <cell r="B2033" t="str">
            <v>F200187</v>
          </cell>
          <cell r="C2033" t="str">
            <v>F200187</v>
          </cell>
          <cell r="D2033">
            <v>11</v>
          </cell>
          <cell r="E2033" t="str">
            <v>F</v>
          </cell>
        </row>
        <row r="2034">
          <cell r="B2034" t="str">
            <v>F200188</v>
          </cell>
          <cell r="C2034" t="str">
            <v>F200188</v>
          </cell>
          <cell r="D2034">
            <v>11</v>
          </cell>
          <cell r="E2034" t="str">
            <v>F</v>
          </cell>
        </row>
        <row r="2035">
          <cell r="B2035" t="str">
            <v>1000PI-DEPT</v>
          </cell>
          <cell r="C2035" t="str">
            <v>PI-DEPT</v>
          </cell>
          <cell r="D2035">
            <v>10</v>
          </cell>
          <cell r="E2035" t="str">
            <v>G</v>
          </cell>
        </row>
        <row r="2036">
          <cell r="B2036" t="str">
            <v>F525885</v>
          </cell>
          <cell r="C2036" t="str">
            <v>F525885</v>
          </cell>
          <cell r="D2036">
            <v>11</v>
          </cell>
          <cell r="E2036" t="str">
            <v>F</v>
          </cell>
        </row>
        <row r="2037">
          <cell r="B2037" t="str">
            <v>F525886</v>
          </cell>
          <cell r="C2037" t="str">
            <v>F525886</v>
          </cell>
          <cell r="D2037">
            <v>11</v>
          </cell>
          <cell r="E2037" t="str">
            <v>F</v>
          </cell>
        </row>
        <row r="2038">
          <cell r="B2038" t="str">
            <v>1000SP-DEPT</v>
          </cell>
          <cell r="C2038" t="str">
            <v>SP-DEPT</v>
          </cell>
          <cell r="D2038">
            <v>10</v>
          </cell>
          <cell r="E2038" t="str">
            <v>G</v>
          </cell>
        </row>
        <row r="2039">
          <cell r="B2039" t="str">
            <v>F525877</v>
          </cell>
          <cell r="C2039" t="str">
            <v>F525877</v>
          </cell>
          <cell r="D2039">
            <v>11</v>
          </cell>
          <cell r="E2039" t="str">
            <v>F</v>
          </cell>
        </row>
        <row r="2040">
          <cell r="B2040" t="str">
            <v>F525898</v>
          </cell>
          <cell r="C2040" t="str">
            <v>F525898</v>
          </cell>
          <cell r="D2040">
            <v>11</v>
          </cell>
          <cell r="E2040" t="str">
            <v>F</v>
          </cell>
        </row>
        <row r="2041">
          <cell r="B2041" t="str">
            <v>1000SS-DEPT</v>
          </cell>
          <cell r="C2041" t="str">
            <v>SS-DEPT</v>
          </cell>
          <cell r="D2041">
            <v>10</v>
          </cell>
          <cell r="E2041" t="str">
            <v>G</v>
          </cell>
        </row>
        <row r="2042">
          <cell r="B2042" t="str">
            <v>1000SONGS-BFS</v>
          </cell>
          <cell r="C2042" t="str">
            <v>SONGS-BFS</v>
          </cell>
          <cell r="D2042">
            <v>12</v>
          </cell>
          <cell r="E2042" t="str">
            <v>G</v>
          </cell>
        </row>
        <row r="2043">
          <cell r="B2043" t="str">
            <v>F200291</v>
          </cell>
          <cell r="C2043" t="str">
            <v>F200291</v>
          </cell>
          <cell r="D2043">
            <v>13</v>
          </cell>
          <cell r="E2043" t="str">
            <v>F</v>
          </cell>
        </row>
        <row r="2044">
          <cell r="B2044" t="str">
            <v>F200292</v>
          </cell>
          <cell r="C2044" t="str">
            <v>F200292</v>
          </cell>
          <cell r="D2044">
            <v>13</v>
          </cell>
          <cell r="E2044" t="str">
            <v>F</v>
          </cell>
        </row>
        <row r="2045">
          <cell r="B2045" t="str">
            <v>F200293</v>
          </cell>
          <cell r="C2045" t="str">
            <v>F200293</v>
          </cell>
          <cell r="D2045">
            <v>13</v>
          </cell>
          <cell r="E2045" t="str">
            <v>F</v>
          </cell>
        </row>
        <row r="2046">
          <cell r="B2046" t="str">
            <v>F200294</v>
          </cell>
          <cell r="C2046" t="str">
            <v>F200294</v>
          </cell>
          <cell r="D2046">
            <v>13</v>
          </cell>
          <cell r="E2046" t="str">
            <v>F</v>
          </cell>
        </row>
        <row r="2047">
          <cell r="B2047" t="str">
            <v>F200295</v>
          </cell>
          <cell r="C2047" t="str">
            <v>F200295</v>
          </cell>
          <cell r="D2047">
            <v>13</v>
          </cell>
          <cell r="E2047" t="str">
            <v>F</v>
          </cell>
        </row>
        <row r="2048">
          <cell r="B2048" t="str">
            <v>1000SONGS-EP</v>
          </cell>
          <cell r="C2048" t="str">
            <v>SONGS-EP</v>
          </cell>
          <cell r="D2048">
            <v>12</v>
          </cell>
          <cell r="E2048" t="str">
            <v>G</v>
          </cell>
        </row>
        <row r="2049">
          <cell r="B2049" t="str">
            <v>F200203</v>
          </cell>
          <cell r="C2049" t="str">
            <v>F200203</v>
          </cell>
          <cell r="D2049">
            <v>13</v>
          </cell>
          <cell r="E2049" t="str">
            <v>F</v>
          </cell>
        </row>
        <row r="2050">
          <cell r="B2050" t="str">
            <v>F200204</v>
          </cell>
          <cell r="C2050" t="str">
            <v>F200204</v>
          </cell>
          <cell r="D2050">
            <v>13</v>
          </cell>
          <cell r="E2050" t="str">
            <v>F</v>
          </cell>
        </row>
        <row r="2051">
          <cell r="B2051" t="str">
            <v>F525890</v>
          </cell>
          <cell r="C2051" t="str">
            <v>F525890</v>
          </cell>
          <cell r="D2051">
            <v>13</v>
          </cell>
          <cell r="E2051" t="str">
            <v>F</v>
          </cell>
        </row>
        <row r="2052">
          <cell r="B2052" t="str">
            <v>1000SONGS-IT</v>
          </cell>
          <cell r="C2052" t="str">
            <v>SONGS-IT</v>
          </cell>
          <cell r="D2052">
            <v>12</v>
          </cell>
          <cell r="E2052" t="str">
            <v>G</v>
          </cell>
        </row>
        <row r="2053">
          <cell r="B2053" t="str">
            <v>F200296</v>
          </cell>
          <cell r="C2053" t="str">
            <v>F200296</v>
          </cell>
          <cell r="D2053">
            <v>13</v>
          </cell>
          <cell r="E2053" t="str">
            <v>F</v>
          </cell>
        </row>
        <row r="2054">
          <cell r="B2054" t="str">
            <v>F200297</v>
          </cell>
          <cell r="C2054" t="str">
            <v>F200297</v>
          </cell>
          <cell r="D2054">
            <v>13</v>
          </cell>
          <cell r="E2054" t="str">
            <v>F</v>
          </cell>
        </row>
        <row r="2055">
          <cell r="B2055" t="str">
            <v>1000SONGS-NBA</v>
          </cell>
          <cell r="C2055" t="str">
            <v>SONGS-NBA</v>
          </cell>
          <cell r="D2055">
            <v>12</v>
          </cell>
          <cell r="E2055" t="str">
            <v>G</v>
          </cell>
        </row>
        <row r="2056">
          <cell r="B2056" t="str">
            <v>F200278</v>
          </cell>
          <cell r="C2056" t="str">
            <v>F200278</v>
          </cell>
          <cell r="D2056">
            <v>13</v>
          </cell>
          <cell r="E2056" t="str">
            <v>F</v>
          </cell>
        </row>
        <row r="2057">
          <cell r="B2057" t="str">
            <v>F200279</v>
          </cell>
          <cell r="C2057" t="str">
            <v>F200279</v>
          </cell>
          <cell r="D2057">
            <v>13</v>
          </cell>
          <cell r="E2057" t="str">
            <v>F</v>
          </cell>
        </row>
        <row r="2058">
          <cell r="B2058" t="str">
            <v>F200280</v>
          </cell>
          <cell r="C2058" t="str">
            <v>F200280</v>
          </cell>
          <cell r="D2058">
            <v>13</v>
          </cell>
          <cell r="E2058" t="str">
            <v>F</v>
          </cell>
        </row>
        <row r="2059">
          <cell r="B2059" t="str">
            <v>F200281</v>
          </cell>
          <cell r="C2059" t="str">
            <v>F200281</v>
          </cell>
          <cell r="D2059">
            <v>13</v>
          </cell>
          <cell r="E2059" t="str">
            <v>F</v>
          </cell>
        </row>
        <row r="2060">
          <cell r="B2060" t="str">
            <v>F200282</v>
          </cell>
          <cell r="C2060" t="str">
            <v>F200282</v>
          </cell>
          <cell r="D2060">
            <v>13</v>
          </cell>
          <cell r="E2060" t="str">
            <v>F</v>
          </cell>
        </row>
        <row r="2061">
          <cell r="B2061" t="str">
            <v>F200283</v>
          </cell>
          <cell r="C2061" t="str">
            <v>F200283</v>
          </cell>
          <cell r="D2061">
            <v>13</v>
          </cell>
          <cell r="E2061" t="str">
            <v>F</v>
          </cell>
        </row>
        <row r="2062">
          <cell r="B2062" t="str">
            <v>F200284</v>
          </cell>
          <cell r="C2062" t="str">
            <v>F200284</v>
          </cell>
          <cell r="D2062">
            <v>13</v>
          </cell>
          <cell r="E2062" t="str">
            <v>F</v>
          </cell>
        </row>
        <row r="2063">
          <cell r="B2063" t="str">
            <v>F200285</v>
          </cell>
          <cell r="C2063" t="str">
            <v>F200285</v>
          </cell>
          <cell r="D2063">
            <v>13</v>
          </cell>
          <cell r="E2063" t="str">
            <v>F</v>
          </cell>
        </row>
        <row r="2064">
          <cell r="B2064" t="str">
            <v>F200286</v>
          </cell>
          <cell r="C2064" t="str">
            <v>F200286</v>
          </cell>
          <cell r="D2064">
            <v>13</v>
          </cell>
          <cell r="E2064" t="str">
            <v>F</v>
          </cell>
        </row>
        <row r="2065">
          <cell r="B2065" t="str">
            <v>F200287</v>
          </cell>
          <cell r="C2065" t="str">
            <v>F200287</v>
          </cell>
          <cell r="D2065">
            <v>13</v>
          </cell>
          <cell r="E2065" t="str">
            <v>F</v>
          </cell>
        </row>
        <row r="2066">
          <cell r="B2066" t="str">
            <v>F200288</v>
          </cell>
          <cell r="C2066" t="str">
            <v>F200288</v>
          </cell>
          <cell r="D2066">
            <v>13</v>
          </cell>
          <cell r="E2066" t="str">
            <v>F</v>
          </cell>
        </row>
        <row r="2067">
          <cell r="B2067" t="str">
            <v>F200289</v>
          </cell>
          <cell r="C2067" t="str">
            <v>F200289</v>
          </cell>
          <cell r="D2067">
            <v>13</v>
          </cell>
          <cell r="E2067" t="str">
            <v>F</v>
          </cell>
        </row>
        <row r="2068">
          <cell r="B2068" t="str">
            <v>F200290</v>
          </cell>
          <cell r="C2068" t="str">
            <v>F200290</v>
          </cell>
          <cell r="D2068">
            <v>13</v>
          </cell>
          <cell r="E2068" t="str">
            <v>F</v>
          </cell>
        </row>
        <row r="2069">
          <cell r="B2069" t="str">
            <v>1000SONGS-SAP</v>
          </cell>
          <cell r="C2069" t="str">
            <v>SONGS-SAP</v>
          </cell>
          <cell r="D2069">
            <v>12</v>
          </cell>
          <cell r="E2069" t="str">
            <v>G</v>
          </cell>
        </row>
        <row r="2070">
          <cell r="B2070" t="str">
            <v>F525908</v>
          </cell>
          <cell r="C2070" t="str">
            <v>F525908</v>
          </cell>
          <cell r="D2070">
            <v>13</v>
          </cell>
          <cell r="E2070" t="str">
            <v>F</v>
          </cell>
        </row>
        <row r="2071">
          <cell r="B2071" t="str">
            <v>F525909</v>
          </cell>
          <cell r="C2071" t="str">
            <v>F525909</v>
          </cell>
          <cell r="D2071">
            <v>13</v>
          </cell>
          <cell r="E2071" t="str">
            <v>F</v>
          </cell>
        </row>
        <row r="2072">
          <cell r="B2072" t="str">
            <v>1000SONGS-SEC</v>
          </cell>
          <cell r="C2072" t="str">
            <v>SONGS-SEC</v>
          </cell>
          <cell r="D2072">
            <v>12</v>
          </cell>
          <cell r="E2072" t="str">
            <v>G</v>
          </cell>
        </row>
        <row r="2073">
          <cell r="B2073" t="str">
            <v>F200275</v>
          </cell>
          <cell r="C2073" t="str">
            <v>F200275</v>
          </cell>
          <cell r="D2073">
            <v>13</v>
          </cell>
          <cell r="E2073" t="str">
            <v>F</v>
          </cell>
        </row>
        <row r="2074">
          <cell r="B2074" t="str">
            <v>F200276</v>
          </cell>
          <cell r="C2074" t="str">
            <v>F200276</v>
          </cell>
          <cell r="D2074">
            <v>13</v>
          </cell>
          <cell r="E2074" t="str">
            <v>F</v>
          </cell>
        </row>
        <row r="2075">
          <cell r="B2075" t="str">
            <v>F200277</v>
          </cell>
          <cell r="C2075" t="str">
            <v>F200277</v>
          </cell>
          <cell r="D2075">
            <v>13</v>
          </cell>
          <cell r="E2075" t="str">
            <v>F</v>
          </cell>
        </row>
        <row r="2076">
          <cell r="B2076" t="str">
            <v>F525903</v>
          </cell>
          <cell r="C2076" t="str">
            <v>F525903</v>
          </cell>
          <cell r="D2076">
            <v>13</v>
          </cell>
          <cell r="E2076" t="str">
            <v>F</v>
          </cell>
        </row>
        <row r="2077">
          <cell r="B2077" t="str">
            <v>F525905</v>
          </cell>
          <cell r="C2077" t="str">
            <v>F525905</v>
          </cell>
          <cell r="D2077">
            <v>13</v>
          </cell>
          <cell r="E2077" t="str">
            <v>F</v>
          </cell>
        </row>
        <row r="2078">
          <cell r="B2078" t="str">
            <v>F525907</v>
          </cell>
          <cell r="C2078" t="str">
            <v>F525907</v>
          </cell>
          <cell r="D2078">
            <v>13</v>
          </cell>
          <cell r="E2078" t="str">
            <v>F</v>
          </cell>
        </row>
        <row r="2079">
          <cell r="B2079" t="str">
            <v>1000SONGS-SSD</v>
          </cell>
          <cell r="C2079" t="str">
            <v>SONGS-SSD</v>
          </cell>
          <cell r="D2079">
            <v>12</v>
          </cell>
          <cell r="E2079" t="str">
            <v>G</v>
          </cell>
        </row>
        <row r="2080">
          <cell r="B2080" t="str">
            <v>F525911</v>
          </cell>
          <cell r="C2080" t="str">
            <v>F525911</v>
          </cell>
          <cell r="D2080">
            <v>13</v>
          </cell>
          <cell r="E2080" t="str">
            <v>F</v>
          </cell>
        </row>
        <row r="2081">
          <cell r="B2081" t="str">
            <v>F525912</v>
          </cell>
          <cell r="C2081" t="str">
            <v>F525912</v>
          </cell>
          <cell r="D2081">
            <v>13</v>
          </cell>
          <cell r="E2081" t="str">
            <v>F</v>
          </cell>
        </row>
        <row r="2082">
          <cell r="B2082" t="str">
            <v>1000SONGS-SSS</v>
          </cell>
          <cell r="C2082" t="str">
            <v>SONGS-SSS</v>
          </cell>
          <cell r="D2082">
            <v>12</v>
          </cell>
          <cell r="E2082" t="str">
            <v>G</v>
          </cell>
        </row>
        <row r="2083">
          <cell r="B2083" t="str">
            <v>1000SSS-ACAUTH</v>
          </cell>
          <cell r="C2083" t="str">
            <v>SSS-ACAUTH</v>
          </cell>
          <cell r="D2083">
            <v>14</v>
          </cell>
          <cell r="E2083" t="str">
            <v>G</v>
          </cell>
        </row>
        <row r="2084">
          <cell r="B2084" t="str">
            <v>F200185</v>
          </cell>
          <cell r="C2084" t="str">
            <v>F200185</v>
          </cell>
          <cell r="D2084">
            <v>15</v>
          </cell>
          <cell r="E2084" t="str">
            <v>F</v>
          </cell>
        </row>
        <row r="2085">
          <cell r="B2085" t="str">
            <v>F200186</v>
          </cell>
          <cell r="C2085" t="str">
            <v>F200186</v>
          </cell>
          <cell r="D2085">
            <v>15</v>
          </cell>
          <cell r="E2085" t="str">
            <v>F</v>
          </cell>
        </row>
        <row r="2086">
          <cell r="B2086" t="str">
            <v>1000SSS-BA</v>
          </cell>
          <cell r="C2086" t="str">
            <v>SSS-BA</v>
          </cell>
          <cell r="D2086">
            <v>14</v>
          </cell>
          <cell r="E2086" t="str">
            <v>G</v>
          </cell>
        </row>
        <row r="2087">
          <cell r="B2087" t="str">
            <v>F200189</v>
          </cell>
          <cell r="C2087" t="str">
            <v>F200189</v>
          </cell>
          <cell r="D2087">
            <v>15</v>
          </cell>
          <cell r="E2087" t="str">
            <v>F</v>
          </cell>
        </row>
        <row r="2088">
          <cell r="B2088" t="str">
            <v>1000SSS-MATSUP</v>
          </cell>
          <cell r="C2088" t="str">
            <v>SSS-MATSUP</v>
          </cell>
          <cell r="D2088">
            <v>14</v>
          </cell>
          <cell r="E2088" t="str">
            <v>G</v>
          </cell>
        </row>
        <row r="2089">
          <cell r="B2089" t="str">
            <v>F200178</v>
          </cell>
          <cell r="C2089" t="str">
            <v>F200178</v>
          </cell>
          <cell r="D2089">
            <v>15</v>
          </cell>
          <cell r="E2089" t="str">
            <v>F</v>
          </cell>
        </row>
        <row r="2090">
          <cell r="B2090" t="str">
            <v>F200179</v>
          </cell>
          <cell r="C2090" t="str">
            <v>F200179</v>
          </cell>
          <cell r="D2090">
            <v>15</v>
          </cell>
          <cell r="E2090" t="str">
            <v>F</v>
          </cell>
        </row>
        <row r="2091">
          <cell r="B2091" t="str">
            <v>F200180</v>
          </cell>
          <cell r="C2091" t="str">
            <v>F200180</v>
          </cell>
          <cell r="D2091">
            <v>15</v>
          </cell>
          <cell r="E2091" t="str">
            <v>F</v>
          </cell>
        </row>
        <row r="2092">
          <cell r="B2092" t="str">
            <v>F200181</v>
          </cell>
          <cell r="C2092" t="str">
            <v>F200181</v>
          </cell>
          <cell r="D2092">
            <v>15</v>
          </cell>
          <cell r="E2092" t="str">
            <v>F</v>
          </cell>
        </row>
        <row r="2093">
          <cell r="B2093" t="str">
            <v>F200182</v>
          </cell>
          <cell r="C2093" t="str">
            <v>F200182</v>
          </cell>
          <cell r="D2093">
            <v>15</v>
          </cell>
          <cell r="E2093" t="str">
            <v>F</v>
          </cell>
        </row>
        <row r="2094">
          <cell r="B2094" t="str">
            <v>F200183</v>
          </cell>
          <cell r="C2094" t="str">
            <v>F200183</v>
          </cell>
          <cell r="D2094">
            <v>15</v>
          </cell>
          <cell r="E2094" t="str">
            <v>F</v>
          </cell>
        </row>
        <row r="2095">
          <cell r="B2095" t="str">
            <v>F200184</v>
          </cell>
          <cell r="C2095" t="str">
            <v>F200184</v>
          </cell>
          <cell r="D2095">
            <v>15</v>
          </cell>
          <cell r="E2095" t="str">
            <v>F</v>
          </cell>
        </row>
        <row r="2096">
          <cell r="B2096" t="str">
            <v>1000SSS-MGMT</v>
          </cell>
          <cell r="C2096" t="str">
            <v>SSS-MGMT</v>
          </cell>
          <cell r="D2096">
            <v>14</v>
          </cell>
          <cell r="E2096" t="str">
            <v>G</v>
          </cell>
        </row>
        <row r="2097">
          <cell r="B2097" t="str">
            <v>F200167</v>
          </cell>
          <cell r="C2097" t="str">
            <v>F200167</v>
          </cell>
          <cell r="D2097">
            <v>15</v>
          </cell>
          <cell r="E2097" t="str">
            <v>F</v>
          </cell>
        </row>
        <row r="2098">
          <cell r="B2098" t="str">
            <v>F200168</v>
          </cell>
          <cell r="C2098" t="str">
            <v>F200168</v>
          </cell>
          <cell r="D2098">
            <v>15</v>
          </cell>
          <cell r="E2098" t="str">
            <v>F</v>
          </cell>
        </row>
        <row r="2099">
          <cell r="B2099" t="str">
            <v>F200190</v>
          </cell>
          <cell r="C2099" t="str">
            <v>F200190</v>
          </cell>
          <cell r="D2099">
            <v>15</v>
          </cell>
          <cell r="E2099" t="str">
            <v>F</v>
          </cell>
        </row>
        <row r="2100">
          <cell r="B2100" t="str">
            <v>1000SSS-FACIL</v>
          </cell>
          <cell r="C2100" t="str">
            <v>SSS-FACIL</v>
          </cell>
          <cell r="D2100">
            <v>14</v>
          </cell>
          <cell r="E2100" t="str">
            <v>G</v>
          </cell>
        </row>
        <row r="2101">
          <cell r="B2101" t="str">
            <v>F200169</v>
          </cell>
          <cell r="C2101" t="str">
            <v>F200169</v>
          </cell>
          <cell r="D2101">
            <v>15</v>
          </cell>
          <cell r="E2101" t="str">
            <v>F</v>
          </cell>
        </row>
        <row r="2102">
          <cell r="B2102" t="str">
            <v>F200170</v>
          </cell>
          <cell r="C2102" t="str">
            <v>F200170</v>
          </cell>
          <cell r="D2102">
            <v>15</v>
          </cell>
          <cell r="E2102" t="str">
            <v>F</v>
          </cell>
        </row>
        <row r="2103">
          <cell r="B2103" t="str">
            <v>F200171</v>
          </cell>
          <cell r="C2103" t="str">
            <v>F200171</v>
          </cell>
          <cell r="D2103">
            <v>15</v>
          </cell>
          <cell r="E2103" t="str">
            <v>F</v>
          </cell>
        </row>
        <row r="2104">
          <cell r="B2104" t="str">
            <v>F200172</v>
          </cell>
          <cell r="C2104" t="str">
            <v>F200172</v>
          </cell>
          <cell r="D2104">
            <v>15</v>
          </cell>
          <cell r="E2104" t="str">
            <v>F</v>
          </cell>
        </row>
        <row r="2105">
          <cell r="B2105" t="str">
            <v>F200173</v>
          </cell>
          <cell r="C2105" t="str">
            <v>F200173</v>
          </cell>
          <cell r="D2105">
            <v>15</v>
          </cell>
          <cell r="E2105" t="str">
            <v>F</v>
          </cell>
        </row>
        <row r="2106">
          <cell r="B2106" t="str">
            <v>F200174</v>
          </cell>
          <cell r="C2106" t="str">
            <v>F200174</v>
          </cell>
          <cell r="D2106">
            <v>15</v>
          </cell>
          <cell r="E2106" t="str">
            <v>F</v>
          </cell>
        </row>
        <row r="2107">
          <cell r="B2107" t="str">
            <v>F200175</v>
          </cell>
          <cell r="C2107" t="str">
            <v>F200175</v>
          </cell>
          <cell r="D2107">
            <v>15</v>
          </cell>
          <cell r="E2107" t="str">
            <v>F</v>
          </cell>
        </row>
        <row r="2108">
          <cell r="B2108" t="str">
            <v>F200176</v>
          </cell>
          <cell r="C2108" t="str">
            <v>F200176</v>
          </cell>
          <cell r="D2108">
            <v>15</v>
          </cell>
          <cell r="E2108" t="str">
            <v>F</v>
          </cell>
        </row>
        <row r="2109">
          <cell r="B2109" t="str">
            <v>F200177</v>
          </cell>
          <cell r="C2109" t="str">
            <v>F200177</v>
          </cell>
          <cell r="D2109">
            <v>15</v>
          </cell>
          <cell r="E2109" t="str">
            <v>F</v>
          </cell>
        </row>
        <row r="2110">
          <cell r="B2110" t="str">
            <v>1000SSS-EPCOM</v>
          </cell>
          <cell r="C2110" t="str">
            <v>SSS-EPCOM</v>
          </cell>
          <cell r="D2110">
            <v>14</v>
          </cell>
          <cell r="E2110" t="str">
            <v>G</v>
          </cell>
        </row>
        <row r="2111">
          <cell r="B2111" t="str">
            <v>F525899</v>
          </cell>
          <cell r="C2111" t="str">
            <v>F525899</v>
          </cell>
          <cell r="D2111">
            <v>15</v>
          </cell>
          <cell r="E2111" t="str">
            <v>F</v>
          </cell>
        </row>
        <row r="2112">
          <cell r="B2112" t="str">
            <v>F525900</v>
          </cell>
          <cell r="C2112" t="str">
            <v>F525900</v>
          </cell>
          <cell r="D2112">
            <v>15</v>
          </cell>
          <cell r="E2112" t="str">
            <v>F</v>
          </cell>
        </row>
        <row r="2113">
          <cell r="B2113" t="str">
            <v>F525901</v>
          </cell>
          <cell r="C2113" t="str">
            <v>F525901</v>
          </cell>
          <cell r="D2113">
            <v>15</v>
          </cell>
          <cell r="E2113" t="str">
            <v>F</v>
          </cell>
        </row>
        <row r="2114">
          <cell r="B2114" t="str">
            <v>1000CNO-DEPT</v>
          </cell>
          <cell r="C2114" t="str">
            <v>CNO-DEPT</v>
          </cell>
          <cell r="D2114">
            <v>10</v>
          </cell>
          <cell r="E2114" t="str">
            <v>G</v>
          </cell>
        </row>
        <row r="2115">
          <cell r="B2115" t="str">
            <v>F200202</v>
          </cell>
          <cell r="C2115" t="str">
            <v>F200202</v>
          </cell>
          <cell r="D2115">
            <v>11</v>
          </cell>
          <cell r="E2115" t="str">
            <v>F</v>
          </cell>
        </row>
        <row r="2116">
          <cell r="B2116" t="str">
            <v>F200201</v>
          </cell>
          <cell r="C2116" t="str">
            <v>F200201</v>
          </cell>
          <cell r="D2116">
            <v>11</v>
          </cell>
          <cell r="E2116" t="str">
            <v>F</v>
          </cell>
        </row>
        <row r="2117">
          <cell r="B2117" t="str">
            <v>F200200</v>
          </cell>
          <cell r="C2117" t="str">
            <v>F200200</v>
          </cell>
          <cell r="D2117">
            <v>11</v>
          </cell>
          <cell r="E2117" t="str">
            <v>F</v>
          </cell>
        </row>
        <row r="2118">
          <cell r="B2118" t="str">
            <v>F200199</v>
          </cell>
          <cell r="C2118" t="str">
            <v>F200199</v>
          </cell>
          <cell r="D2118">
            <v>11</v>
          </cell>
          <cell r="E2118" t="str">
            <v>F</v>
          </cell>
        </row>
        <row r="2119">
          <cell r="B2119" t="str">
            <v>1000SM-DEPT</v>
          </cell>
          <cell r="C2119" t="str">
            <v>SM-DEPT</v>
          </cell>
          <cell r="D2119">
            <v>10</v>
          </cell>
          <cell r="E2119" t="str">
            <v>G</v>
          </cell>
        </row>
        <row r="2120">
          <cell r="B2120" t="str">
            <v>1000SONGS-CHEM</v>
          </cell>
          <cell r="C2120" t="str">
            <v>SONGS-CHEM</v>
          </cell>
          <cell r="D2120">
            <v>12</v>
          </cell>
          <cell r="E2120" t="str">
            <v>G</v>
          </cell>
        </row>
        <row r="2121">
          <cell r="B2121" t="str">
            <v>F200211</v>
          </cell>
          <cell r="C2121" t="str">
            <v>F200211</v>
          </cell>
          <cell r="D2121">
            <v>13</v>
          </cell>
          <cell r="E2121" t="str">
            <v>F</v>
          </cell>
        </row>
        <row r="2122">
          <cell r="B2122" t="str">
            <v>F200212</v>
          </cell>
          <cell r="C2122" t="str">
            <v>F200212</v>
          </cell>
          <cell r="D2122">
            <v>13</v>
          </cell>
          <cell r="E2122" t="str">
            <v>F</v>
          </cell>
        </row>
        <row r="2123">
          <cell r="B2123" t="str">
            <v>F200213</v>
          </cell>
          <cell r="C2123" t="str">
            <v>F200213</v>
          </cell>
          <cell r="D2123">
            <v>13</v>
          </cell>
          <cell r="E2123" t="str">
            <v>F</v>
          </cell>
        </row>
        <row r="2124">
          <cell r="B2124" t="str">
            <v>F200214</v>
          </cell>
          <cell r="C2124" t="str">
            <v>F200214</v>
          </cell>
          <cell r="D2124">
            <v>13</v>
          </cell>
          <cell r="E2124" t="str">
            <v>F</v>
          </cell>
        </row>
        <row r="2125">
          <cell r="B2125" t="str">
            <v>F200215</v>
          </cell>
          <cell r="C2125" t="str">
            <v>F200215</v>
          </cell>
          <cell r="D2125">
            <v>13</v>
          </cell>
          <cell r="E2125" t="str">
            <v>F</v>
          </cell>
        </row>
        <row r="2126">
          <cell r="B2126" t="str">
            <v>1000SONGS-HP</v>
          </cell>
          <cell r="C2126" t="str">
            <v>SONGS-HP</v>
          </cell>
          <cell r="D2126">
            <v>12</v>
          </cell>
          <cell r="E2126" t="str">
            <v>G</v>
          </cell>
        </row>
        <row r="2127">
          <cell r="B2127" t="str">
            <v>F200209</v>
          </cell>
          <cell r="C2127" t="str">
            <v>F200209</v>
          </cell>
          <cell r="D2127">
            <v>13</v>
          </cell>
          <cell r="E2127" t="str">
            <v>F</v>
          </cell>
        </row>
        <row r="2128">
          <cell r="B2128" t="str">
            <v>F200210</v>
          </cell>
          <cell r="C2128" t="str">
            <v>F200210</v>
          </cell>
          <cell r="D2128">
            <v>13</v>
          </cell>
          <cell r="E2128" t="str">
            <v>F</v>
          </cell>
        </row>
        <row r="2129">
          <cell r="B2129" t="str">
            <v>1000SONGS-MTCE</v>
          </cell>
          <cell r="C2129" t="str">
            <v>SONGS-MTCE</v>
          </cell>
          <cell r="D2129">
            <v>12</v>
          </cell>
          <cell r="E2129" t="str">
            <v>G</v>
          </cell>
        </row>
        <row r="2130">
          <cell r="B2130" t="str">
            <v>1000SONGS-M-A</v>
          </cell>
          <cell r="C2130" t="str">
            <v>SONGS-M-A</v>
          </cell>
          <cell r="D2130">
            <v>14</v>
          </cell>
          <cell r="E2130" t="str">
            <v>G</v>
          </cell>
        </row>
        <row r="2131">
          <cell r="B2131" t="str">
            <v>F200241</v>
          </cell>
          <cell r="C2131" t="str">
            <v>F200241</v>
          </cell>
          <cell r="D2131">
            <v>15</v>
          </cell>
          <cell r="E2131" t="str">
            <v>F</v>
          </cell>
        </row>
        <row r="2132">
          <cell r="B2132" t="str">
            <v>F200242</v>
          </cell>
          <cell r="C2132" t="str">
            <v>F200242</v>
          </cell>
          <cell r="D2132">
            <v>15</v>
          </cell>
          <cell r="E2132" t="str">
            <v>F</v>
          </cell>
        </row>
        <row r="2133">
          <cell r="B2133" t="str">
            <v>F200243</v>
          </cell>
          <cell r="C2133" t="str">
            <v>F200243</v>
          </cell>
          <cell r="D2133">
            <v>15</v>
          </cell>
          <cell r="E2133" t="str">
            <v>F</v>
          </cell>
        </row>
        <row r="2134">
          <cell r="B2134" t="str">
            <v>F200428</v>
          </cell>
          <cell r="C2134" t="str">
            <v>F200428</v>
          </cell>
          <cell r="D2134">
            <v>15</v>
          </cell>
          <cell r="E2134" t="str">
            <v>F</v>
          </cell>
        </row>
        <row r="2135">
          <cell r="B2135" t="str">
            <v>1000SONGS-M-C</v>
          </cell>
          <cell r="C2135" t="str">
            <v>SONGS-M-C</v>
          </cell>
          <cell r="D2135">
            <v>14</v>
          </cell>
          <cell r="E2135" t="str">
            <v>G</v>
          </cell>
        </row>
        <row r="2136">
          <cell r="B2136" t="str">
            <v>F200255</v>
          </cell>
          <cell r="C2136" t="str">
            <v>F200255</v>
          </cell>
          <cell r="D2136">
            <v>15</v>
          </cell>
          <cell r="E2136" t="str">
            <v>F</v>
          </cell>
        </row>
        <row r="2137">
          <cell r="B2137" t="str">
            <v>F200256</v>
          </cell>
          <cell r="C2137" t="str">
            <v>F200256</v>
          </cell>
          <cell r="D2137">
            <v>15</v>
          </cell>
          <cell r="E2137" t="str">
            <v>F</v>
          </cell>
        </row>
        <row r="2138">
          <cell r="B2138" t="str">
            <v>F200257</v>
          </cell>
          <cell r="C2138" t="str">
            <v>F200257</v>
          </cell>
          <cell r="D2138">
            <v>15</v>
          </cell>
          <cell r="E2138" t="str">
            <v>F</v>
          </cell>
        </row>
        <row r="2139">
          <cell r="B2139" t="str">
            <v>F200258</v>
          </cell>
          <cell r="C2139" t="str">
            <v>F200258</v>
          </cell>
          <cell r="D2139">
            <v>15</v>
          </cell>
          <cell r="E2139" t="str">
            <v>F</v>
          </cell>
        </row>
        <row r="2140">
          <cell r="B2140" t="str">
            <v>F200440</v>
          </cell>
          <cell r="C2140" t="str">
            <v>F200440</v>
          </cell>
          <cell r="D2140">
            <v>15</v>
          </cell>
          <cell r="E2140" t="str">
            <v>F</v>
          </cell>
        </row>
        <row r="2141">
          <cell r="B2141" t="str">
            <v>F200441</v>
          </cell>
          <cell r="C2141" t="str">
            <v>F200441</v>
          </cell>
          <cell r="D2141">
            <v>15</v>
          </cell>
          <cell r="E2141" t="str">
            <v>F</v>
          </cell>
        </row>
        <row r="2142">
          <cell r="B2142" t="str">
            <v>1000SONGS-M-E</v>
          </cell>
          <cell r="C2142" t="str">
            <v>SONGS-M-E</v>
          </cell>
          <cell r="D2142">
            <v>14</v>
          </cell>
          <cell r="E2142" t="str">
            <v>G</v>
          </cell>
        </row>
        <row r="2143">
          <cell r="B2143" t="str">
            <v>F200231</v>
          </cell>
          <cell r="C2143" t="str">
            <v>F200231</v>
          </cell>
          <cell r="D2143">
            <v>15</v>
          </cell>
          <cell r="E2143" t="str">
            <v>F</v>
          </cell>
        </row>
        <row r="2144">
          <cell r="B2144" t="str">
            <v>F200232</v>
          </cell>
          <cell r="C2144" t="str">
            <v>F200232</v>
          </cell>
          <cell r="D2144">
            <v>15</v>
          </cell>
          <cell r="E2144" t="str">
            <v>F</v>
          </cell>
        </row>
        <row r="2145">
          <cell r="B2145" t="str">
            <v>F200233</v>
          </cell>
          <cell r="C2145" t="str">
            <v>F200233</v>
          </cell>
          <cell r="D2145">
            <v>15</v>
          </cell>
          <cell r="E2145" t="str">
            <v>F</v>
          </cell>
        </row>
        <row r="2146">
          <cell r="B2146" t="str">
            <v>F200234</v>
          </cell>
          <cell r="C2146" t="str">
            <v>F200234</v>
          </cell>
          <cell r="D2146">
            <v>15</v>
          </cell>
          <cell r="E2146" t="str">
            <v>F</v>
          </cell>
        </row>
        <row r="2147">
          <cell r="B2147" t="str">
            <v>F200235</v>
          </cell>
          <cell r="C2147" t="str">
            <v>F200235</v>
          </cell>
          <cell r="D2147">
            <v>15</v>
          </cell>
          <cell r="E2147" t="str">
            <v>F</v>
          </cell>
        </row>
        <row r="2148">
          <cell r="B2148" t="str">
            <v>F200429</v>
          </cell>
          <cell r="C2148" t="str">
            <v>F200429</v>
          </cell>
          <cell r="D2148">
            <v>15</v>
          </cell>
          <cell r="E2148" t="str">
            <v>F</v>
          </cell>
        </row>
        <row r="2149">
          <cell r="B2149" t="str">
            <v>1000SONGS-M-I</v>
          </cell>
          <cell r="C2149" t="str">
            <v>SONGS-M-I</v>
          </cell>
          <cell r="D2149">
            <v>14</v>
          </cell>
          <cell r="E2149" t="str">
            <v>G</v>
          </cell>
        </row>
        <row r="2150">
          <cell r="B2150" t="str">
            <v>F200236</v>
          </cell>
          <cell r="C2150" t="str">
            <v>F200236</v>
          </cell>
          <cell r="D2150">
            <v>15</v>
          </cell>
          <cell r="E2150" t="str">
            <v>F</v>
          </cell>
        </row>
        <row r="2151">
          <cell r="B2151" t="str">
            <v>F200237</v>
          </cell>
          <cell r="C2151" t="str">
            <v>F200237</v>
          </cell>
          <cell r="D2151">
            <v>15</v>
          </cell>
          <cell r="E2151" t="str">
            <v>F</v>
          </cell>
        </row>
        <row r="2152">
          <cell r="B2152" t="str">
            <v>F200238</v>
          </cell>
          <cell r="C2152" t="str">
            <v>F200238</v>
          </cell>
          <cell r="D2152">
            <v>15</v>
          </cell>
          <cell r="E2152" t="str">
            <v>F</v>
          </cell>
        </row>
        <row r="2153">
          <cell r="B2153" t="str">
            <v>F200239</v>
          </cell>
          <cell r="C2153" t="str">
            <v>F200239</v>
          </cell>
          <cell r="D2153">
            <v>15</v>
          </cell>
          <cell r="E2153" t="str">
            <v>F</v>
          </cell>
        </row>
        <row r="2154">
          <cell r="B2154" t="str">
            <v>F200240</v>
          </cell>
          <cell r="C2154" t="str">
            <v>F200240</v>
          </cell>
          <cell r="D2154">
            <v>15</v>
          </cell>
          <cell r="E2154" t="str">
            <v>F</v>
          </cell>
        </row>
        <row r="2155">
          <cell r="B2155" t="str">
            <v>F200433</v>
          </cell>
          <cell r="C2155" t="str">
            <v>F200433</v>
          </cell>
          <cell r="D2155">
            <v>15</v>
          </cell>
          <cell r="E2155" t="str">
            <v>F</v>
          </cell>
        </row>
        <row r="2156">
          <cell r="B2156" t="str">
            <v>1000SONGS-M-M</v>
          </cell>
          <cell r="C2156" t="str">
            <v>SONGS-M-M</v>
          </cell>
          <cell r="D2156">
            <v>14</v>
          </cell>
          <cell r="E2156" t="str">
            <v>G</v>
          </cell>
        </row>
        <row r="2157">
          <cell r="B2157" t="str">
            <v>F200226</v>
          </cell>
          <cell r="C2157" t="str">
            <v>F200226</v>
          </cell>
          <cell r="D2157">
            <v>15</v>
          </cell>
          <cell r="E2157" t="str">
            <v>F</v>
          </cell>
        </row>
        <row r="2158">
          <cell r="B2158" t="str">
            <v>F200227</v>
          </cell>
          <cell r="C2158" t="str">
            <v>F200227</v>
          </cell>
          <cell r="D2158">
            <v>15</v>
          </cell>
          <cell r="E2158" t="str">
            <v>F</v>
          </cell>
        </row>
        <row r="2159">
          <cell r="B2159" t="str">
            <v>F200228</v>
          </cell>
          <cell r="C2159" t="str">
            <v>F200228</v>
          </cell>
          <cell r="D2159">
            <v>15</v>
          </cell>
          <cell r="E2159" t="str">
            <v>F</v>
          </cell>
        </row>
        <row r="2160">
          <cell r="B2160" t="str">
            <v>F200229</v>
          </cell>
          <cell r="C2160" t="str">
            <v>F200229</v>
          </cell>
          <cell r="D2160">
            <v>15</v>
          </cell>
          <cell r="E2160" t="str">
            <v>F</v>
          </cell>
        </row>
        <row r="2161">
          <cell r="B2161" t="str">
            <v>F200230</v>
          </cell>
          <cell r="C2161" t="str">
            <v>F200230</v>
          </cell>
          <cell r="D2161">
            <v>15</v>
          </cell>
          <cell r="E2161" t="str">
            <v>F</v>
          </cell>
        </row>
        <row r="2162">
          <cell r="B2162" t="str">
            <v>1000SONGS-M-P</v>
          </cell>
          <cell r="C2162" t="str">
            <v>SONGS-M-P</v>
          </cell>
          <cell r="D2162">
            <v>14</v>
          </cell>
          <cell r="E2162" t="str">
            <v>G</v>
          </cell>
        </row>
        <row r="2163">
          <cell r="B2163" t="str">
            <v>F513319</v>
          </cell>
          <cell r="C2163" t="str">
            <v>F513319</v>
          </cell>
          <cell r="D2163">
            <v>15</v>
          </cell>
          <cell r="E2163" t="str">
            <v>F</v>
          </cell>
        </row>
        <row r="2164">
          <cell r="B2164" t="str">
            <v>F526173</v>
          </cell>
          <cell r="C2164" t="str">
            <v>F526173</v>
          </cell>
          <cell r="D2164">
            <v>15</v>
          </cell>
          <cell r="E2164" t="str">
            <v>F</v>
          </cell>
        </row>
        <row r="2165">
          <cell r="B2165" t="str">
            <v>1000SONGS-M-R</v>
          </cell>
          <cell r="C2165" t="str">
            <v>SONGS-M-R</v>
          </cell>
          <cell r="D2165">
            <v>14</v>
          </cell>
          <cell r="E2165" t="str">
            <v>G</v>
          </cell>
        </row>
        <row r="2166">
          <cell r="B2166" t="str">
            <v>F200244</v>
          </cell>
          <cell r="C2166" t="str">
            <v>F200244</v>
          </cell>
          <cell r="D2166">
            <v>15</v>
          </cell>
          <cell r="E2166" t="str">
            <v>F</v>
          </cell>
        </row>
        <row r="2167">
          <cell r="B2167" t="str">
            <v>F200245</v>
          </cell>
          <cell r="C2167" t="str">
            <v>F200245</v>
          </cell>
          <cell r="D2167">
            <v>15</v>
          </cell>
          <cell r="E2167" t="str">
            <v>F</v>
          </cell>
        </row>
        <row r="2168">
          <cell r="B2168" t="str">
            <v>F200246</v>
          </cell>
          <cell r="C2168" t="str">
            <v>F200246</v>
          </cell>
          <cell r="D2168">
            <v>15</v>
          </cell>
          <cell r="E2168" t="str">
            <v>F</v>
          </cell>
        </row>
        <row r="2169">
          <cell r="B2169" t="str">
            <v>F200247</v>
          </cell>
          <cell r="C2169" t="str">
            <v>F200247</v>
          </cell>
          <cell r="D2169">
            <v>15</v>
          </cell>
          <cell r="E2169" t="str">
            <v>F</v>
          </cell>
        </row>
        <row r="2170">
          <cell r="B2170" t="str">
            <v>F200426</v>
          </cell>
          <cell r="C2170" t="str">
            <v>F200426</v>
          </cell>
          <cell r="D2170">
            <v>15</v>
          </cell>
          <cell r="E2170" t="str">
            <v>F</v>
          </cell>
        </row>
        <row r="2171">
          <cell r="B2171" t="str">
            <v>F200427</v>
          </cell>
          <cell r="C2171" t="str">
            <v>F200427</v>
          </cell>
          <cell r="D2171">
            <v>15</v>
          </cell>
          <cell r="E2171" t="str">
            <v>F</v>
          </cell>
        </row>
        <row r="2172">
          <cell r="B2172" t="str">
            <v>1000SONGS-M-S</v>
          </cell>
          <cell r="C2172" t="str">
            <v>SONGS-M-S</v>
          </cell>
          <cell r="D2172">
            <v>14</v>
          </cell>
          <cell r="E2172" t="str">
            <v>G</v>
          </cell>
        </row>
        <row r="2173">
          <cell r="B2173" t="str">
            <v>F200248</v>
          </cell>
          <cell r="C2173" t="str">
            <v>F200248</v>
          </cell>
          <cell r="D2173">
            <v>15</v>
          </cell>
          <cell r="E2173" t="str">
            <v>F</v>
          </cell>
        </row>
        <row r="2174">
          <cell r="B2174" t="str">
            <v>F200249</v>
          </cell>
          <cell r="C2174" t="str">
            <v>F200249</v>
          </cell>
          <cell r="D2174">
            <v>15</v>
          </cell>
          <cell r="E2174" t="str">
            <v>F</v>
          </cell>
        </row>
        <row r="2175">
          <cell r="B2175" t="str">
            <v>F200250</v>
          </cell>
          <cell r="C2175" t="str">
            <v>F200250</v>
          </cell>
          <cell r="D2175">
            <v>15</v>
          </cell>
          <cell r="E2175" t="str">
            <v>F</v>
          </cell>
        </row>
        <row r="2176">
          <cell r="B2176" t="str">
            <v>F200251</v>
          </cell>
          <cell r="C2176" t="str">
            <v>F200251</v>
          </cell>
          <cell r="D2176">
            <v>15</v>
          </cell>
          <cell r="E2176" t="str">
            <v>F</v>
          </cell>
        </row>
        <row r="2177">
          <cell r="B2177" t="str">
            <v>F200252</v>
          </cell>
          <cell r="C2177" t="str">
            <v>F200252</v>
          </cell>
          <cell r="D2177">
            <v>15</v>
          </cell>
          <cell r="E2177" t="str">
            <v>F</v>
          </cell>
        </row>
        <row r="2178">
          <cell r="B2178" t="str">
            <v>F200253</v>
          </cell>
          <cell r="C2178" t="str">
            <v>F200253</v>
          </cell>
          <cell r="D2178">
            <v>15</v>
          </cell>
          <cell r="E2178" t="str">
            <v>F</v>
          </cell>
        </row>
        <row r="2179">
          <cell r="B2179" t="str">
            <v>F200254</v>
          </cell>
          <cell r="C2179" t="str">
            <v>F200254</v>
          </cell>
          <cell r="D2179">
            <v>15</v>
          </cell>
          <cell r="E2179" t="str">
            <v>F</v>
          </cell>
        </row>
        <row r="2180">
          <cell r="B2180" t="str">
            <v>F200425</v>
          </cell>
          <cell r="C2180" t="str">
            <v>F200425</v>
          </cell>
          <cell r="D2180">
            <v>15</v>
          </cell>
          <cell r="E2180" t="str">
            <v>F</v>
          </cell>
        </row>
        <row r="2181">
          <cell r="B2181" t="str">
            <v>1000SONGS-NTD</v>
          </cell>
          <cell r="C2181" t="str">
            <v>SONGS-NTD</v>
          </cell>
          <cell r="D2181">
            <v>12</v>
          </cell>
          <cell r="E2181" t="str">
            <v>G</v>
          </cell>
        </row>
        <row r="2182">
          <cell r="B2182" t="str">
            <v>F200205</v>
          </cell>
          <cell r="C2182" t="str">
            <v>F200205</v>
          </cell>
          <cell r="D2182">
            <v>13</v>
          </cell>
          <cell r="E2182" t="str">
            <v>F</v>
          </cell>
        </row>
        <row r="2183">
          <cell r="B2183" t="str">
            <v>F200206</v>
          </cell>
          <cell r="C2183" t="str">
            <v>F200206</v>
          </cell>
          <cell r="D2183">
            <v>13</v>
          </cell>
          <cell r="E2183" t="str">
            <v>F</v>
          </cell>
        </row>
        <row r="2184">
          <cell r="B2184" t="str">
            <v>F200208</v>
          </cell>
          <cell r="C2184" t="str">
            <v>F200208</v>
          </cell>
          <cell r="D2184">
            <v>13</v>
          </cell>
          <cell r="E2184" t="str">
            <v>F</v>
          </cell>
        </row>
        <row r="2185">
          <cell r="B2185" t="str">
            <v>1000SONGS-OCH</v>
          </cell>
          <cell r="C2185" t="str">
            <v>SONGS-OCH</v>
          </cell>
          <cell r="D2185">
            <v>12</v>
          </cell>
          <cell r="E2185" t="str">
            <v>G</v>
          </cell>
        </row>
        <row r="2186">
          <cell r="B2186" t="str">
            <v>F525913</v>
          </cell>
          <cell r="C2186" t="str">
            <v>F525913</v>
          </cell>
          <cell r="D2186">
            <v>13</v>
          </cell>
          <cell r="E2186" t="str">
            <v>F</v>
          </cell>
        </row>
        <row r="2187">
          <cell r="B2187" t="str">
            <v>F525914</v>
          </cell>
          <cell r="C2187" t="str">
            <v>F525914</v>
          </cell>
          <cell r="D2187">
            <v>13</v>
          </cell>
          <cell r="E2187" t="str">
            <v>F</v>
          </cell>
        </row>
        <row r="2188">
          <cell r="B2188" t="str">
            <v>1000SONGS-OPS</v>
          </cell>
          <cell r="C2188" t="str">
            <v>SONGS-OPS</v>
          </cell>
          <cell r="D2188">
            <v>12</v>
          </cell>
          <cell r="E2188" t="str">
            <v>G</v>
          </cell>
        </row>
        <row r="2189">
          <cell r="B2189" t="str">
            <v>F200220</v>
          </cell>
          <cell r="C2189" t="str">
            <v>F200220</v>
          </cell>
          <cell r="D2189">
            <v>13</v>
          </cell>
          <cell r="E2189" t="str">
            <v>F</v>
          </cell>
        </row>
        <row r="2190">
          <cell r="B2190" t="str">
            <v>F200221</v>
          </cell>
          <cell r="C2190" t="str">
            <v>F200221</v>
          </cell>
          <cell r="D2190">
            <v>13</v>
          </cell>
          <cell r="E2190" t="str">
            <v>F</v>
          </cell>
        </row>
        <row r="2191">
          <cell r="B2191" t="str">
            <v>F200222</v>
          </cell>
          <cell r="C2191" t="str">
            <v>F200222</v>
          </cell>
          <cell r="D2191">
            <v>13</v>
          </cell>
          <cell r="E2191" t="str">
            <v>F</v>
          </cell>
        </row>
        <row r="2192">
          <cell r="B2192" t="str">
            <v>F200223</v>
          </cell>
          <cell r="C2192" t="str">
            <v>F200223</v>
          </cell>
          <cell r="D2192">
            <v>13</v>
          </cell>
          <cell r="E2192" t="str">
            <v>F</v>
          </cell>
        </row>
        <row r="2193">
          <cell r="B2193" t="str">
            <v>F200224</v>
          </cell>
          <cell r="C2193" t="str">
            <v>F200224</v>
          </cell>
          <cell r="D2193">
            <v>13</v>
          </cell>
          <cell r="E2193" t="str">
            <v>F</v>
          </cell>
        </row>
        <row r="2194">
          <cell r="B2194" t="str">
            <v>F200225</v>
          </cell>
          <cell r="C2194" t="str">
            <v>F200225</v>
          </cell>
          <cell r="D2194">
            <v>13</v>
          </cell>
          <cell r="E2194" t="str">
            <v>F</v>
          </cell>
        </row>
        <row r="2195">
          <cell r="B2195" t="str">
            <v>1000SONGS-SM</v>
          </cell>
          <cell r="C2195" t="str">
            <v>SONGS-SM</v>
          </cell>
          <cell r="D2195">
            <v>12</v>
          </cell>
          <cell r="E2195" t="str">
            <v>G</v>
          </cell>
        </row>
        <row r="2196">
          <cell r="B2196" t="str">
            <v>F525915</v>
          </cell>
          <cell r="C2196" t="str">
            <v>F525915</v>
          </cell>
          <cell r="D2196">
            <v>13</v>
          </cell>
          <cell r="E2196" t="str">
            <v>F</v>
          </cell>
        </row>
        <row r="2197">
          <cell r="B2197" t="str">
            <v>F525916</v>
          </cell>
          <cell r="C2197" t="str">
            <v>F525916</v>
          </cell>
          <cell r="D2197">
            <v>13</v>
          </cell>
          <cell r="E2197" t="str">
            <v>F</v>
          </cell>
        </row>
        <row r="2198">
          <cell r="B2198" t="str">
            <v>1000SONGS-WC</v>
          </cell>
          <cell r="C2198" t="str">
            <v>SONGS-WC</v>
          </cell>
          <cell r="D2198">
            <v>12</v>
          </cell>
          <cell r="E2198" t="str">
            <v>G</v>
          </cell>
        </row>
        <row r="2199">
          <cell r="B2199" t="str">
            <v>F200216</v>
          </cell>
          <cell r="C2199" t="str">
            <v>F200216</v>
          </cell>
          <cell r="D2199">
            <v>13</v>
          </cell>
          <cell r="E2199" t="str">
            <v>F</v>
          </cell>
        </row>
        <row r="2200">
          <cell r="B2200" t="str">
            <v>F200217</v>
          </cell>
          <cell r="C2200" t="str">
            <v>F200217</v>
          </cell>
          <cell r="D2200">
            <v>13</v>
          </cell>
          <cell r="E2200" t="str">
            <v>F</v>
          </cell>
        </row>
        <row r="2201">
          <cell r="B2201" t="str">
            <v>F200218</v>
          </cell>
          <cell r="C2201" t="str">
            <v>F200218</v>
          </cell>
          <cell r="D2201">
            <v>13</v>
          </cell>
          <cell r="E2201" t="str">
            <v>F</v>
          </cell>
        </row>
        <row r="2202">
          <cell r="B2202" t="str">
            <v>F200219</v>
          </cell>
          <cell r="C2202" t="str">
            <v>F200219</v>
          </cell>
          <cell r="D2202">
            <v>13</v>
          </cell>
          <cell r="E2202" t="str">
            <v>F</v>
          </cell>
        </row>
        <row r="2203">
          <cell r="B2203" t="str">
            <v>1000ETS-DEPT</v>
          </cell>
          <cell r="C2203" t="str">
            <v>ETS-DEPT</v>
          </cell>
          <cell r="D2203">
            <v>10</v>
          </cell>
          <cell r="E2203" t="str">
            <v>G</v>
          </cell>
        </row>
        <row r="2204">
          <cell r="B2204" t="str">
            <v>1000SONGS-PM</v>
          </cell>
          <cell r="C2204" t="str">
            <v>SONGS-PM</v>
          </cell>
          <cell r="D2204">
            <v>12</v>
          </cell>
          <cell r="E2204" t="str">
            <v>G</v>
          </cell>
        </row>
        <row r="2205">
          <cell r="B2205" t="str">
            <v>F200196</v>
          </cell>
          <cell r="C2205" t="str">
            <v>F200196</v>
          </cell>
          <cell r="D2205">
            <v>13</v>
          </cell>
          <cell r="E2205" t="str">
            <v>F</v>
          </cell>
        </row>
        <row r="2206">
          <cell r="B2206" t="str">
            <v>F200197</v>
          </cell>
          <cell r="C2206" t="str">
            <v>F200197</v>
          </cell>
          <cell r="D2206">
            <v>13</v>
          </cell>
          <cell r="E2206" t="str">
            <v>F</v>
          </cell>
        </row>
        <row r="2207">
          <cell r="B2207" t="str">
            <v>F200198</v>
          </cell>
          <cell r="C2207" t="str">
            <v>F200198</v>
          </cell>
          <cell r="D2207">
            <v>13</v>
          </cell>
          <cell r="E2207" t="str">
            <v>F</v>
          </cell>
        </row>
        <row r="2208">
          <cell r="B2208" t="str">
            <v>1000SONGS-MSE</v>
          </cell>
          <cell r="C2208" t="str">
            <v>SONGS-MSE</v>
          </cell>
          <cell r="D2208">
            <v>12</v>
          </cell>
          <cell r="E2208" t="str">
            <v>G</v>
          </cell>
        </row>
        <row r="2209">
          <cell r="B2209" t="str">
            <v>F200153</v>
          </cell>
          <cell r="C2209" t="str">
            <v>F200153</v>
          </cell>
          <cell r="D2209">
            <v>13</v>
          </cell>
          <cell r="E2209" t="str">
            <v>F</v>
          </cell>
        </row>
        <row r="2210">
          <cell r="B2210" t="str">
            <v>F200154</v>
          </cell>
          <cell r="C2210" t="str">
            <v>F200154</v>
          </cell>
          <cell r="D2210">
            <v>13</v>
          </cell>
          <cell r="E2210" t="str">
            <v>F</v>
          </cell>
        </row>
        <row r="2211">
          <cell r="B2211" t="str">
            <v>F200155</v>
          </cell>
          <cell r="C2211" t="str">
            <v>F200155</v>
          </cell>
          <cell r="D2211">
            <v>13</v>
          </cell>
          <cell r="E2211" t="str">
            <v>F</v>
          </cell>
        </row>
        <row r="2212">
          <cell r="B2212" t="str">
            <v>F200156</v>
          </cell>
          <cell r="C2212" t="str">
            <v>F200156</v>
          </cell>
          <cell r="D2212">
            <v>13</v>
          </cell>
          <cell r="E2212" t="str">
            <v>F</v>
          </cell>
        </row>
        <row r="2213">
          <cell r="B2213" t="str">
            <v>F200157</v>
          </cell>
          <cell r="C2213" t="str">
            <v>F200157</v>
          </cell>
          <cell r="D2213">
            <v>13</v>
          </cell>
          <cell r="E2213" t="str">
            <v>F</v>
          </cell>
        </row>
        <row r="2214">
          <cell r="B2214" t="str">
            <v>F200158</v>
          </cell>
          <cell r="C2214" t="str">
            <v>F200158</v>
          </cell>
          <cell r="D2214">
            <v>13</v>
          </cell>
          <cell r="E2214" t="str">
            <v>F</v>
          </cell>
        </row>
        <row r="2215">
          <cell r="B2215" t="str">
            <v>F200159</v>
          </cell>
          <cell r="C2215" t="str">
            <v>F200159</v>
          </cell>
          <cell r="D2215">
            <v>13</v>
          </cell>
          <cell r="E2215" t="str">
            <v>F</v>
          </cell>
        </row>
        <row r="2216">
          <cell r="B2216" t="str">
            <v>F200442</v>
          </cell>
          <cell r="C2216" t="str">
            <v>F200442</v>
          </cell>
          <cell r="D2216">
            <v>13</v>
          </cell>
          <cell r="E2216" t="str">
            <v>F</v>
          </cell>
        </row>
        <row r="2217">
          <cell r="B2217" t="str">
            <v>1000SONGS-NFM</v>
          </cell>
          <cell r="C2217" t="str">
            <v>SONGS-NFM</v>
          </cell>
          <cell r="D2217">
            <v>12</v>
          </cell>
          <cell r="E2217" t="str">
            <v>G</v>
          </cell>
        </row>
        <row r="2218">
          <cell r="B2218" t="str">
            <v>F200149</v>
          </cell>
          <cell r="C2218" t="str">
            <v>F200149</v>
          </cell>
          <cell r="D2218">
            <v>13</v>
          </cell>
          <cell r="E2218" t="str">
            <v>F</v>
          </cell>
        </row>
        <row r="2219">
          <cell r="B2219" t="str">
            <v>F200150</v>
          </cell>
          <cell r="C2219" t="str">
            <v>F200150</v>
          </cell>
          <cell r="D2219">
            <v>13</v>
          </cell>
          <cell r="E2219" t="str">
            <v>F</v>
          </cell>
        </row>
        <row r="2220">
          <cell r="B2220" t="str">
            <v>F200151</v>
          </cell>
          <cell r="C2220" t="str">
            <v>F200151</v>
          </cell>
          <cell r="D2220">
            <v>13</v>
          </cell>
          <cell r="E2220" t="str">
            <v>F</v>
          </cell>
        </row>
        <row r="2221">
          <cell r="B2221" t="str">
            <v>F200152</v>
          </cell>
          <cell r="C2221" t="str">
            <v>F200152</v>
          </cell>
          <cell r="D2221">
            <v>13</v>
          </cell>
          <cell r="E2221" t="str">
            <v>F</v>
          </cell>
        </row>
        <row r="2222">
          <cell r="B2222" t="str">
            <v>1000SONGS-DEO</v>
          </cell>
          <cell r="C2222" t="str">
            <v>SONGS-DEO</v>
          </cell>
          <cell r="D2222">
            <v>12</v>
          </cell>
          <cell r="E2222" t="str">
            <v>G</v>
          </cell>
        </row>
        <row r="2223">
          <cell r="B2223" t="str">
            <v>F200191</v>
          </cell>
          <cell r="C2223" t="str">
            <v>F200191</v>
          </cell>
          <cell r="D2223">
            <v>13</v>
          </cell>
          <cell r="E2223" t="str">
            <v>F</v>
          </cell>
        </row>
        <row r="2224">
          <cell r="B2224" t="str">
            <v>F200192</v>
          </cell>
          <cell r="C2224" t="str">
            <v>F200192</v>
          </cell>
          <cell r="D2224">
            <v>13</v>
          </cell>
          <cell r="E2224" t="str">
            <v>F</v>
          </cell>
        </row>
        <row r="2225">
          <cell r="B2225" t="str">
            <v>F200193</v>
          </cell>
          <cell r="C2225" t="str">
            <v>F200193</v>
          </cell>
          <cell r="D2225">
            <v>13</v>
          </cell>
          <cell r="E2225" t="str">
            <v>F</v>
          </cell>
        </row>
        <row r="2226">
          <cell r="B2226" t="str">
            <v>F200194</v>
          </cell>
          <cell r="C2226" t="str">
            <v>F200194</v>
          </cell>
          <cell r="D2226">
            <v>13</v>
          </cell>
          <cell r="E2226" t="str">
            <v>F</v>
          </cell>
        </row>
        <row r="2227">
          <cell r="B2227" t="str">
            <v>F200195</v>
          </cell>
          <cell r="C2227" t="str">
            <v>F200195</v>
          </cell>
          <cell r="D2227">
            <v>13</v>
          </cell>
          <cell r="E2227" t="str">
            <v>F</v>
          </cell>
        </row>
        <row r="2228">
          <cell r="B2228" t="str">
            <v>1000SONGS-ETS</v>
          </cell>
          <cell r="C2228" t="str">
            <v>SONGS-ETS</v>
          </cell>
          <cell r="D2228">
            <v>12</v>
          </cell>
          <cell r="E2228" t="str">
            <v>G</v>
          </cell>
        </row>
        <row r="2229">
          <cell r="B2229" t="str">
            <v>F200142</v>
          </cell>
          <cell r="C2229" t="str">
            <v>F200142</v>
          </cell>
          <cell r="D2229">
            <v>13</v>
          </cell>
          <cell r="E2229" t="str">
            <v>F</v>
          </cell>
        </row>
        <row r="2230">
          <cell r="B2230" t="str">
            <v>F200143</v>
          </cell>
          <cell r="C2230" t="str">
            <v>F200143</v>
          </cell>
          <cell r="D2230">
            <v>13</v>
          </cell>
          <cell r="E2230" t="str">
            <v>F</v>
          </cell>
        </row>
        <row r="2231">
          <cell r="B2231" t="str">
            <v>F200144</v>
          </cell>
          <cell r="C2231" t="str">
            <v>F200144</v>
          </cell>
          <cell r="D2231">
            <v>13</v>
          </cell>
          <cell r="E2231" t="str">
            <v>F</v>
          </cell>
        </row>
        <row r="2232">
          <cell r="B2232" t="str">
            <v>F200145</v>
          </cell>
          <cell r="C2232" t="str">
            <v>F200145</v>
          </cell>
          <cell r="D2232">
            <v>13</v>
          </cell>
          <cell r="E2232" t="str">
            <v>F</v>
          </cell>
        </row>
        <row r="2233">
          <cell r="B2233" t="str">
            <v>F200146</v>
          </cell>
          <cell r="C2233" t="str">
            <v>F200146</v>
          </cell>
          <cell r="D2233">
            <v>13</v>
          </cell>
          <cell r="E2233" t="str">
            <v>F</v>
          </cell>
        </row>
        <row r="2234">
          <cell r="B2234" t="str">
            <v>F200147</v>
          </cell>
          <cell r="C2234" t="str">
            <v>F200147</v>
          </cell>
          <cell r="D2234">
            <v>13</v>
          </cell>
          <cell r="E2234" t="str">
            <v>F</v>
          </cell>
        </row>
        <row r="2235">
          <cell r="B2235" t="str">
            <v>F200148</v>
          </cell>
          <cell r="C2235" t="str">
            <v>F200148</v>
          </cell>
          <cell r="D2235">
            <v>13</v>
          </cell>
          <cell r="E2235" t="str">
            <v>F</v>
          </cell>
        </row>
        <row r="2236">
          <cell r="B2236" t="str">
            <v>1000NRA-DEPT</v>
          </cell>
          <cell r="C2236" t="str">
            <v>NRA-DEPT</v>
          </cell>
          <cell r="D2236">
            <v>10</v>
          </cell>
          <cell r="E2236" t="str">
            <v>G</v>
          </cell>
        </row>
        <row r="2237">
          <cell r="B2237" t="str">
            <v>F200262</v>
          </cell>
          <cell r="C2237" t="str">
            <v>F200262</v>
          </cell>
          <cell r="D2237">
            <v>11</v>
          </cell>
          <cell r="E2237" t="str">
            <v>F</v>
          </cell>
        </row>
        <row r="2238">
          <cell r="B2238" t="str">
            <v>F200263</v>
          </cell>
          <cell r="C2238" t="str">
            <v>F200263</v>
          </cell>
          <cell r="D2238">
            <v>11</v>
          </cell>
          <cell r="E2238" t="str">
            <v>F</v>
          </cell>
        </row>
        <row r="2239">
          <cell r="B2239" t="str">
            <v>F200264</v>
          </cell>
          <cell r="C2239" t="str">
            <v>F200264</v>
          </cell>
          <cell r="D2239">
            <v>11</v>
          </cell>
          <cell r="E2239" t="str">
            <v>F</v>
          </cell>
        </row>
        <row r="2240">
          <cell r="B2240" t="str">
            <v>F200265</v>
          </cell>
          <cell r="C2240" t="str">
            <v>F200265</v>
          </cell>
          <cell r="D2240">
            <v>11</v>
          </cell>
          <cell r="E2240" t="str">
            <v>F</v>
          </cell>
        </row>
        <row r="2241">
          <cell r="B2241" t="str">
            <v>F525879</v>
          </cell>
          <cell r="C2241" t="str">
            <v>F525879</v>
          </cell>
          <cell r="D2241">
            <v>11</v>
          </cell>
          <cell r="E2241" t="str">
            <v>F</v>
          </cell>
        </row>
        <row r="2242">
          <cell r="B2242" t="str">
            <v>F525880</v>
          </cell>
          <cell r="C2242" t="str">
            <v>F525880</v>
          </cell>
          <cell r="D2242">
            <v>11</v>
          </cell>
          <cell r="E2242" t="str">
            <v>F</v>
          </cell>
        </row>
        <row r="2243">
          <cell r="B2243" t="str">
            <v>F525881</v>
          </cell>
          <cell r="C2243" t="str">
            <v>F525881</v>
          </cell>
          <cell r="D2243">
            <v>11</v>
          </cell>
          <cell r="E2243" t="str">
            <v>F</v>
          </cell>
        </row>
        <row r="2244">
          <cell r="B2244" t="str">
            <v>F525882</v>
          </cell>
          <cell r="C2244" t="str">
            <v>F525882</v>
          </cell>
          <cell r="D2244">
            <v>11</v>
          </cell>
          <cell r="E2244" t="str">
            <v>F</v>
          </cell>
        </row>
        <row r="2245">
          <cell r="B2245" t="str">
            <v>F525883</v>
          </cell>
          <cell r="C2245" t="str">
            <v>F525883</v>
          </cell>
          <cell r="D2245">
            <v>11</v>
          </cell>
          <cell r="E2245" t="str">
            <v>F</v>
          </cell>
        </row>
        <row r="2246">
          <cell r="B2246" t="str">
            <v>F525884</v>
          </cell>
          <cell r="C2246" t="str">
            <v>F525884</v>
          </cell>
          <cell r="D2246">
            <v>11</v>
          </cell>
          <cell r="E2246" t="str">
            <v>F</v>
          </cell>
        </row>
        <row r="2247">
          <cell r="B2247" t="str">
            <v>1000NOA-DEPT</v>
          </cell>
          <cell r="C2247" t="str">
            <v>NOA-DEPT</v>
          </cell>
          <cell r="D2247">
            <v>10</v>
          </cell>
          <cell r="E2247" t="str">
            <v>G</v>
          </cell>
        </row>
        <row r="2248">
          <cell r="B2248" t="str">
            <v>F200266</v>
          </cell>
          <cell r="C2248" t="str">
            <v>F200266</v>
          </cell>
          <cell r="D2248">
            <v>11</v>
          </cell>
          <cell r="E2248" t="str">
            <v>F</v>
          </cell>
        </row>
        <row r="2249">
          <cell r="B2249" t="str">
            <v>F200267</v>
          </cell>
          <cell r="C2249" t="str">
            <v>F200267</v>
          </cell>
          <cell r="D2249">
            <v>11</v>
          </cell>
          <cell r="E2249" t="str">
            <v>F</v>
          </cell>
        </row>
        <row r="2250">
          <cell r="B2250" t="str">
            <v>F200268</v>
          </cell>
          <cell r="C2250" t="str">
            <v>F200268</v>
          </cell>
          <cell r="D2250">
            <v>11</v>
          </cell>
          <cell r="E2250" t="str">
            <v>F</v>
          </cell>
        </row>
        <row r="2251">
          <cell r="B2251" t="str">
            <v>F200269</v>
          </cell>
          <cell r="C2251" t="str">
            <v>F200269</v>
          </cell>
          <cell r="D2251">
            <v>11</v>
          </cell>
          <cell r="E2251" t="str">
            <v>F</v>
          </cell>
        </row>
        <row r="2252">
          <cell r="B2252" t="str">
            <v>F200270</v>
          </cell>
          <cell r="C2252" t="str">
            <v>F200270</v>
          </cell>
          <cell r="D2252">
            <v>11</v>
          </cell>
          <cell r="E2252" t="str">
            <v>F</v>
          </cell>
        </row>
        <row r="2253">
          <cell r="B2253" t="str">
            <v>F200271</v>
          </cell>
          <cell r="C2253" t="str">
            <v>F200271</v>
          </cell>
          <cell r="D2253">
            <v>11</v>
          </cell>
          <cell r="E2253" t="str">
            <v>F</v>
          </cell>
        </row>
        <row r="2254">
          <cell r="B2254" t="str">
            <v>F200272</v>
          </cell>
          <cell r="C2254" t="str">
            <v>F200272</v>
          </cell>
          <cell r="D2254">
            <v>11</v>
          </cell>
          <cell r="E2254" t="str">
            <v>F</v>
          </cell>
        </row>
        <row r="2255">
          <cell r="B2255" t="str">
            <v>F200273</v>
          </cell>
          <cell r="C2255" t="str">
            <v>F200273</v>
          </cell>
          <cell r="D2255">
            <v>11</v>
          </cell>
          <cell r="E2255" t="str">
            <v>F</v>
          </cell>
        </row>
        <row r="2256">
          <cell r="B2256" t="str">
            <v>F200274</v>
          </cell>
          <cell r="C2256" t="str">
            <v>F200274</v>
          </cell>
          <cell r="D2256">
            <v>11</v>
          </cell>
          <cell r="E2256" t="str">
            <v>F</v>
          </cell>
        </row>
        <row r="2257">
          <cell r="B2257" t="str">
            <v>1000NO-ITEMS</v>
          </cell>
          <cell r="C2257" t="str">
            <v>NO-ITEMS</v>
          </cell>
          <cell r="D2257">
            <v>10</v>
          </cell>
          <cell r="E2257" t="str">
            <v>G</v>
          </cell>
        </row>
        <row r="2258">
          <cell r="B2258" t="str">
            <v>1000SONGS-CONT</v>
          </cell>
          <cell r="C2258" t="str">
            <v>SONGS-CONT</v>
          </cell>
          <cell r="D2258">
            <v>12</v>
          </cell>
          <cell r="E2258" t="str">
            <v>G</v>
          </cell>
        </row>
        <row r="2259">
          <cell r="B2259" t="str">
            <v>F200128</v>
          </cell>
          <cell r="C2259" t="str">
            <v>F200128</v>
          </cell>
          <cell r="D2259">
            <v>13</v>
          </cell>
          <cell r="E2259" t="str">
            <v>F</v>
          </cell>
        </row>
        <row r="2260">
          <cell r="B2260" t="str">
            <v>1000SONGS-OUTG</v>
          </cell>
          <cell r="C2260" t="str">
            <v>SONGS-OUTG</v>
          </cell>
          <cell r="D2260">
            <v>12</v>
          </cell>
          <cell r="E2260" t="str">
            <v>G</v>
          </cell>
        </row>
        <row r="2261">
          <cell r="B2261" t="str">
            <v>F200130</v>
          </cell>
          <cell r="C2261" t="str">
            <v>F200130</v>
          </cell>
          <cell r="D2261">
            <v>13</v>
          </cell>
          <cell r="E2261" t="str">
            <v>F</v>
          </cell>
        </row>
        <row r="2262">
          <cell r="B2262" t="str">
            <v>F200131</v>
          </cell>
          <cell r="C2262" t="str">
            <v>F200131</v>
          </cell>
          <cell r="D2262">
            <v>13</v>
          </cell>
          <cell r="E2262" t="str">
            <v>F</v>
          </cell>
        </row>
        <row r="2263">
          <cell r="B2263" t="str">
            <v>F200132</v>
          </cell>
          <cell r="C2263" t="str">
            <v>F200132</v>
          </cell>
          <cell r="D2263">
            <v>13</v>
          </cell>
          <cell r="E2263" t="str">
            <v>F</v>
          </cell>
        </row>
        <row r="2264">
          <cell r="B2264" t="str">
            <v>F200133</v>
          </cell>
          <cell r="C2264" t="str">
            <v>F200133</v>
          </cell>
          <cell r="D2264">
            <v>13</v>
          </cell>
          <cell r="E2264" t="str">
            <v>F</v>
          </cell>
        </row>
        <row r="2265">
          <cell r="B2265" t="str">
            <v>F200134</v>
          </cell>
          <cell r="C2265" t="str">
            <v>F200134</v>
          </cell>
          <cell r="D2265">
            <v>13</v>
          </cell>
          <cell r="E2265" t="str">
            <v>F</v>
          </cell>
        </row>
        <row r="2266">
          <cell r="B2266" t="str">
            <v>F200135</v>
          </cell>
          <cell r="C2266" t="str">
            <v>F200135</v>
          </cell>
          <cell r="D2266">
            <v>13</v>
          </cell>
          <cell r="E2266" t="str">
            <v>F</v>
          </cell>
        </row>
        <row r="2267">
          <cell r="B2267" t="str">
            <v>1000SONGS-FC</v>
          </cell>
          <cell r="C2267" t="str">
            <v>SONGS-FC</v>
          </cell>
          <cell r="D2267">
            <v>12</v>
          </cell>
          <cell r="E2267" t="str">
            <v>G</v>
          </cell>
        </row>
        <row r="2268">
          <cell r="B2268" t="str">
            <v>F200307</v>
          </cell>
          <cell r="C2268" t="str">
            <v>F200307</v>
          </cell>
          <cell r="D2268">
            <v>13</v>
          </cell>
          <cell r="E2268" t="str">
            <v>F</v>
          </cell>
        </row>
        <row r="2269">
          <cell r="B2269" t="str">
            <v>F200308</v>
          </cell>
          <cell r="C2269" t="str">
            <v>F200308</v>
          </cell>
          <cell r="D2269">
            <v>13</v>
          </cell>
          <cell r="E2269" t="str">
            <v>F</v>
          </cell>
        </row>
        <row r="2270">
          <cell r="B2270" t="str">
            <v>F200309</v>
          </cell>
          <cell r="C2270" t="str">
            <v>F200309</v>
          </cell>
          <cell r="D2270">
            <v>13</v>
          </cell>
          <cell r="E2270" t="str">
            <v>F</v>
          </cell>
        </row>
        <row r="2271">
          <cell r="B2271" t="str">
            <v>F200310</v>
          </cell>
          <cell r="C2271" t="str">
            <v>F200310</v>
          </cell>
          <cell r="D2271">
            <v>13</v>
          </cell>
          <cell r="E2271" t="str">
            <v>F</v>
          </cell>
        </row>
        <row r="2272">
          <cell r="B2272" t="str">
            <v>F200311</v>
          </cell>
          <cell r="C2272" t="str">
            <v>F200311</v>
          </cell>
          <cell r="D2272">
            <v>13</v>
          </cell>
          <cell r="E2272" t="str">
            <v>F</v>
          </cell>
        </row>
        <row r="2273">
          <cell r="B2273" t="str">
            <v>F200312</v>
          </cell>
          <cell r="C2273" t="str">
            <v>F200312</v>
          </cell>
          <cell r="D2273">
            <v>13</v>
          </cell>
          <cell r="E2273" t="str">
            <v>F</v>
          </cell>
        </row>
        <row r="2274">
          <cell r="B2274" t="str">
            <v>F200334</v>
          </cell>
          <cell r="C2274" t="str">
            <v>F200334</v>
          </cell>
          <cell r="D2274">
            <v>13</v>
          </cell>
          <cell r="E2274" t="str">
            <v>F</v>
          </cell>
        </row>
        <row r="2275">
          <cell r="B2275" t="str">
            <v>F200335</v>
          </cell>
          <cell r="C2275" t="str">
            <v>F200335</v>
          </cell>
          <cell r="D2275">
            <v>13</v>
          </cell>
          <cell r="E2275" t="str">
            <v>F</v>
          </cell>
        </row>
        <row r="2276">
          <cell r="B2276" t="str">
            <v>F200430</v>
          </cell>
          <cell r="C2276" t="str">
            <v>F200430</v>
          </cell>
          <cell r="D2276">
            <v>13</v>
          </cell>
          <cell r="E2276" t="str">
            <v>F</v>
          </cell>
        </row>
        <row r="2277">
          <cell r="B2277" t="str">
            <v>F200431</v>
          </cell>
          <cell r="C2277" t="str">
            <v>F200431</v>
          </cell>
          <cell r="D2277">
            <v>13</v>
          </cell>
          <cell r="E2277" t="str">
            <v>F</v>
          </cell>
        </row>
        <row r="2278">
          <cell r="B2278" t="str">
            <v>F200432</v>
          </cell>
          <cell r="C2278" t="str">
            <v>F200432</v>
          </cell>
          <cell r="D2278">
            <v>13</v>
          </cell>
          <cell r="E2278" t="str">
            <v>F</v>
          </cell>
        </row>
        <row r="2279">
          <cell r="B2279" t="str">
            <v>F200443</v>
          </cell>
          <cell r="C2279" t="str">
            <v>F200443</v>
          </cell>
          <cell r="D2279">
            <v>13</v>
          </cell>
          <cell r="E2279" t="str">
            <v>F</v>
          </cell>
        </row>
        <row r="2280">
          <cell r="B2280" t="str">
            <v>F200444</v>
          </cell>
          <cell r="C2280" t="str">
            <v>F200444</v>
          </cell>
          <cell r="D2280">
            <v>13</v>
          </cell>
          <cell r="E2280" t="str">
            <v>F</v>
          </cell>
        </row>
        <row r="2281">
          <cell r="B2281" t="str">
            <v>F200445</v>
          </cell>
          <cell r="C2281" t="str">
            <v>F200445</v>
          </cell>
          <cell r="D2281">
            <v>13</v>
          </cell>
          <cell r="E2281" t="str">
            <v>F</v>
          </cell>
        </row>
        <row r="2282">
          <cell r="B2282" t="str">
            <v>F200448</v>
          </cell>
          <cell r="C2282" t="str">
            <v>F200448</v>
          </cell>
          <cell r="D2282">
            <v>13</v>
          </cell>
          <cell r="E2282" t="str">
            <v>F</v>
          </cell>
        </row>
        <row r="2283">
          <cell r="B2283" t="str">
            <v>F200449</v>
          </cell>
          <cell r="C2283" t="str">
            <v>F200449</v>
          </cell>
          <cell r="D2283">
            <v>13</v>
          </cell>
          <cell r="E2283" t="str">
            <v>F</v>
          </cell>
        </row>
        <row r="2284">
          <cell r="B2284" t="str">
            <v>1000SONGS-PHC</v>
          </cell>
          <cell r="C2284" t="str">
            <v>SONGS-PHC</v>
          </cell>
          <cell r="D2284">
            <v>12</v>
          </cell>
          <cell r="E2284" t="str">
            <v>G</v>
          </cell>
        </row>
        <row r="2285">
          <cell r="B2285" t="str">
            <v>F200300</v>
          </cell>
          <cell r="C2285" t="str">
            <v>F200300</v>
          </cell>
          <cell r="D2285">
            <v>13</v>
          </cell>
          <cell r="E2285" t="str">
            <v>F</v>
          </cell>
        </row>
        <row r="2286">
          <cell r="B2286" t="str">
            <v>F200301</v>
          </cell>
          <cell r="C2286" t="str">
            <v>F200301</v>
          </cell>
          <cell r="D2286">
            <v>13</v>
          </cell>
          <cell r="E2286" t="str">
            <v>F</v>
          </cell>
        </row>
        <row r="2287">
          <cell r="B2287" t="str">
            <v>F200302</v>
          </cell>
          <cell r="C2287" t="str">
            <v>F200302</v>
          </cell>
          <cell r="D2287">
            <v>13</v>
          </cell>
          <cell r="E2287" t="str">
            <v>F</v>
          </cell>
        </row>
        <row r="2288">
          <cell r="B2288" t="str">
            <v>F200303</v>
          </cell>
          <cell r="C2288" t="str">
            <v>F200303</v>
          </cell>
          <cell r="D2288">
            <v>13</v>
          </cell>
          <cell r="E2288" t="str">
            <v>F</v>
          </cell>
        </row>
        <row r="2289">
          <cell r="B2289" t="str">
            <v>F200304</v>
          </cell>
          <cell r="C2289" t="str">
            <v>F200304</v>
          </cell>
          <cell r="D2289">
            <v>13</v>
          </cell>
          <cell r="E2289" t="str">
            <v>F</v>
          </cell>
        </row>
        <row r="2290">
          <cell r="B2290" t="str">
            <v>F200305</v>
          </cell>
          <cell r="C2290" t="str">
            <v>F200305</v>
          </cell>
          <cell r="D2290">
            <v>13</v>
          </cell>
          <cell r="E2290" t="str">
            <v>F</v>
          </cell>
        </row>
        <row r="2291">
          <cell r="B2291" t="str">
            <v>F200306</v>
          </cell>
          <cell r="C2291" t="str">
            <v>F200306</v>
          </cell>
          <cell r="D2291">
            <v>13</v>
          </cell>
          <cell r="E2291" t="str">
            <v>F</v>
          </cell>
        </row>
        <row r="2292">
          <cell r="B2292" t="str">
            <v>1000SONGS-RESD</v>
          </cell>
          <cell r="C2292" t="str">
            <v>SONGS-RESD</v>
          </cell>
          <cell r="D2292">
            <v>12</v>
          </cell>
          <cell r="E2292" t="str">
            <v>G</v>
          </cell>
        </row>
        <row r="2293">
          <cell r="B2293" t="str">
            <v>F200313</v>
          </cell>
          <cell r="C2293" t="str">
            <v>F200313</v>
          </cell>
          <cell r="D2293">
            <v>13</v>
          </cell>
          <cell r="E2293" t="str">
            <v>F</v>
          </cell>
        </row>
        <row r="2294">
          <cell r="B2294" t="str">
            <v>1000PWRPRODCTN</v>
          </cell>
          <cell r="C2294" t="str">
            <v>PWRPRODCTN</v>
          </cell>
          <cell r="D2294">
            <v>4</v>
          </cell>
          <cell r="E2294" t="str">
            <v>G</v>
          </cell>
        </row>
        <row r="2295">
          <cell r="B2295" t="str">
            <v>1000PPD-EXEC</v>
          </cell>
          <cell r="C2295" t="str">
            <v>PPD-EXEC</v>
          </cell>
          <cell r="D2295">
            <v>6</v>
          </cell>
          <cell r="E2295" t="str">
            <v>G</v>
          </cell>
        </row>
        <row r="2296">
          <cell r="B2296" t="str">
            <v>F200600</v>
          </cell>
          <cell r="C2296" t="str">
            <v>F200600</v>
          </cell>
          <cell r="D2296">
            <v>7</v>
          </cell>
          <cell r="E2296" t="str">
            <v>F</v>
          </cell>
        </row>
        <row r="2297">
          <cell r="B2297" t="str">
            <v>1000PPD-HYDOEA</v>
          </cell>
          <cell r="C2297" t="str">
            <v>PPD-HYDOEA</v>
          </cell>
          <cell r="D2297">
            <v>6</v>
          </cell>
          <cell r="E2297" t="str">
            <v>G</v>
          </cell>
        </row>
        <row r="2298">
          <cell r="B2298" t="str">
            <v>F516589</v>
          </cell>
          <cell r="C2298" t="str">
            <v>F516589</v>
          </cell>
          <cell r="D2298">
            <v>7</v>
          </cell>
          <cell r="E2298" t="str">
            <v>F</v>
          </cell>
        </row>
        <row r="2299">
          <cell r="B2299" t="str">
            <v>F516590</v>
          </cell>
          <cell r="C2299" t="str">
            <v>F516590</v>
          </cell>
          <cell r="D2299">
            <v>7</v>
          </cell>
          <cell r="E2299" t="str">
            <v>F</v>
          </cell>
        </row>
        <row r="2300">
          <cell r="B2300" t="str">
            <v>F516593</v>
          </cell>
          <cell r="C2300" t="str">
            <v>F516593</v>
          </cell>
          <cell r="D2300">
            <v>7</v>
          </cell>
          <cell r="E2300" t="str">
            <v>F</v>
          </cell>
        </row>
        <row r="2301">
          <cell r="B2301" t="str">
            <v>F516594</v>
          </cell>
          <cell r="C2301" t="str">
            <v>F516594</v>
          </cell>
          <cell r="D2301">
            <v>7</v>
          </cell>
          <cell r="E2301" t="str">
            <v>F</v>
          </cell>
        </row>
        <row r="2302">
          <cell r="B2302" t="str">
            <v>F516595</v>
          </cell>
          <cell r="C2302" t="str">
            <v>F516595</v>
          </cell>
          <cell r="D2302">
            <v>7</v>
          </cell>
          <cell r="E2302" t="str">
            <v>F</v>
          </cell>
        </row>
        <row r="2303">
          <cell r="B2303" t="str">
            <v>F516596</v>
          </cell>
          <cell r="C2303" t="str">
            <v>F516596</v>
          </cell>
          <cell r="D2303">
            <v>7</v>
          </cell>
          <cell r="E2303" t="str">
            <v>F</v>
          </cell>
        </row>
        <row r="2304">
          <cell r="B2304" t="str">
            <v>F516597</v>
          </cell>
          <cell r="C2304" t="str">
            <v>F516597</v>
          </cell>
          <cell r="D2304">
            <v>7</v>
          </cell>
          <cell r="E2304" t="str">
            <v>F</v>
          </cell>
        </row>
        <row r="2305">
          <cell r="B2305" t="str">
            <v>F516599</v>
          </cell>
          <cell r="C2305" t="str">
            <v>F516599</v>
          </cell>
          <cell r="D2305">
            <v>7</v>
          </cell>
          <cell r="E2305" t="str">
            <v>F</v>
          </cell>
        </row>
        <row r="2306">
          <cell r="B2306" t="str">
            <v>1000HE-BISHOP</v>
          </cell>
          <cell r="C2306" t="str">
            <v>HE-BISHOP</v>
          </cell>
          <cell r="D2306">
            <v>8</v>
          </cell>
          <cell r="E2306" t="str">
            <v>G</v>
          </cell>
        </row>
        <row r="2307">
          <cell r="B2307" t="str">
            <v>F200601</v>
          </cell>
          <cell r="C2307" t="str">
            <v>F200601</v>
          </cell>
          <cell r="D2307">
            <v>9</v>
          </cell>
          <cell r="E2307" t="str">
            <v>F</v>
          </cell>
        </row>
        <row r="2308">
          <cell r="B2308" t="str">
            <v>1000BSHPCRK2</v>
          </cell>
          <cell r="C2308" t="str">
            <v>BSHPCRK2</v>
          </cell>
          <cell r="D2308">
            <v>10</v>
          </cell>
          <cell r="E2308" t="str">
            <v>G</v>
          </cell>
        </row>
        <row r="2309">
          <cell r="B2309" t="str">
            <v>F200632</v>
          </cell>
          <cell r="C2309" t="str">
            <v>F200632</v>
          </cell>
          <cell r="D2309">
            <v>11</v>
          </cell>
          <cell r="E2309" t="str">
            <v>F</v>
          </cell>
        </row>
        <row r="2310">
          <cell r="B2310" t="str">
            <v>F200633</v>
          </cell>
          <cell r="C2310" t="str">
            <v>F200633</v>
          </cell>
          <cell r="D2310">
            <v>11</v>
          </cell>
          <cell r="E2310" t="str">
            <v>F</v>
          </cell>
        </row>
        <row r="2311">
          <cell r="B2311" t="str">
            <v>F200634</v>
          </cell>
          <cell r="C2311" t="str">
            <v>F200634</v>
          </cell>
          <cell r="D2311">
            <v>11</v>
          </cell>
          <cell r="E2311" t="str">
            <v>F</v>
          </cell>
        </row>
        <row r="2312">
          <cell r="B2312" t="str">
            <v>F200635</v>
          </cell>
          <cell r="C2312" t="str">
            <v>F200635</v>
          </cell>
          <cell r="D2312">
            <v>11</v>
          </cell>
          <cell r="E2312" t="str">
            <v>F</v>
          </cell>
        </row>
        <row r="2313">
          <cell r="B2313" t="str">
            <v>F200636</v>
          </cell>
          <cell r="C2313" t="str">
            <v>F200636</v>
          </cell>
          <cell r="D2313">
            <v>11</v>
          </cell>
          <cell r="E2313" t="str">
            <v>F</v>
          </cell>
        </row>
        <row r="2314">
          <cell r="B2314" t="str">
            <v>F200637</v>
          </cell>
          <cell r="C2314" t="str">
            <v>F200637</v>
          </cell>
          <cell r="D2314">
            <v>11</v>
          </cell>
          <cell r="E2314" t="str">
            <v>F</v>
          </cell>
        </row>
        <row r="2315">
          <cell r="B2315" t="str">
            <v>F200638</v>
          </cell>
          <cell r="C2315" t="str">
            <v>F200638</v>
          </cell>
          <cell r="D2315">
            <v>11</v>
          </cell>
          <cell r="E2315" t="str">
            <v>F</v>
          </cell>
        </row>
        <row r="2316">
          <cell r="B2316" t="str">
            <v>F200639</v>
          </cell>
          <cell r="C2316" t="str">
            <v>F200639</v>
          </cell>
          <cell r="D2316">
            <v>11</v>
          </cell>
          <cell r="E2316" t="str">
            <v>F</v>
          </cell>
        </row>
        <row r="2317">
          <cell r="B2317" t="str">
            <v>F200640</v>
          </cell>
          <cell r="C2317" t="str">
            <v>F200640</v>
          </cell>
          <cell r="D2317">
            <v>11</v>
          </cell>
          <cell r="E2317" t="str">
            <v>F</v>
          </cell>
        </row>
        <row r="2318">
          <cell r="B2318" t="str">
            <v>F200641</v>
          </cell>
          <cell r="C2318" t="str">
            <v>F200641</v>
          </cell>
          <cell r="D2318">
            <v>11</v>
          </cell>
          <cell r="E2318" t="str">
            <v>F</v>
          </cell>
        </row>
        <row r="2319">
          <cell r="B2319" t="str">
            <v>1000BSHPCRK3</v>
          </cell>
          <cell r="C2319" t="str">
            <v>BSHPCRK3</v>
          </cell>
          <cell r="D2319">
            <v>10</v>
          </cell>
          <cell r="E2319" t="str">
            <v>G</v>
          </cell>
        </row>
        <row r="2320">
          <cell r="B2320" t="str">
            <v>F200642</v>
          </cell>
          <cell r="C2320" t="str">
            <v>F200642</v>
          </cell>
          <cell r="D2320">
            <v>11</v>
          </cell>
          <cell r="E2320" t="str">
            <v>F</v>
          </cell>
        </row>
        <row r="2321">
          <cell r="B2321" t="str">
            <v>F200643</v>
          </cell>
          <cell r="C2321" t="str">
            <v>F200643</v>
          </cell>
          <cell r="D2321">
            <v>11</v>
          </cell>
          <cell r="E2321" t="str">
            <v>F</v>
          </cell>
        </row>
        <row r="2322">
          <cell r="B2322" t="str">
            <v>F200644</v>
          </cell>
          <cell r="C2322" t="str">
            <v>F200644</v>
          </cell>
          <cell r="D2322">
            <v>11</v>
          </cell>
          <cell r="E2322" t="str">
            <v>F</v>
          </cell>
        </row>
        <row r="2323">
          <cell r="B2323" t="str">
            <v>F200645</v>
          </cell>
          <cell r="C2323" t="str">
            <v>F200645</v>
          </cell>
          <cell r="D2323">
            <v>11</v>
          </cell>
          <cell r="E2323" t="str">
            <v>F</v>
          </cell>
        </row>
        <row r="2324">
          <cell r="B2324" t="str">
            <v>F200646</v>
          </cell>
          <cell r="C2324" t="str">
            <v>F200646</v>
          </cell>
          <cell r="D2324">
            <v>11</v>
          </cell>
          <cell r="E2324" t="str">
            <v>F</v>
          </cell>
        </row>
        <row r="2325">
          <cell r="B2325" t="str">
            <v>F200647</v>
          </cell>
          <cell r="C2325" t="str">
            <v>F200647</v>
          </cell>
          <cell r="D2325">
            <v>11</v>
          </cell>
          <cell r="E2325" t="str">
            <v>F</v>
          </cell>
        </row>
        <row r="2326">
          <cell r="B2326" t="str">
            <v>F200648</v>
          </cell>
          <cell r="C2326" t="str">
            <v>F200648</v>
          </cell>
          <cell r="D2326">
            <v>11</v>
          </cell>
          <cell r="E2326" t="str">
            <v>F</v>
          </cell>
        </row>
        <row r="2327">
          <cell r="B2327" t="str">
            <v>F200649</v>
          </cell>
          <cell r="C2327" t="str">
            <v>F200649</v>
          </cell>
          <cell r="D2327">
            <v>11</v>
          </cell>
          <cell r="E2327" t="str">
            <v>F</v>
          </cell>
        </row>
        <row r="2328">
          <cell r="B2328" t="str">
            <v>F200650</v>
          </cell>
          <cell r="C2328" t="str">
            <v>F200650</v>
          </cell>
          <cell r="D2328">
            <v>11</v>
          </cell>
          <cell r="E2328" t="str">
            <v>F</v>
          </cell>
        </row>
        <row r="2329">
          <cell r="B2329" t="str">
            <v>F200651</v>
          </cell>
          <cell r="C2329" t="str">
            <v>F200651</v>
          </cell>
          <cell r="D2329">
            <v>11</v>
          </cell>
          <cell r="E2329" t="str">
            <v>F</v>
          </cell>
        </row>
        <row r="2330">
          <cell r="B2330" t="str">
            <v>1000BSHPCRK4</v>
          </cell>
          <cell r="C2330" t="str">
            <v>BSHPCRK4</v>
          </cell>
          <cell r="D2330">
            <v>10</v>
          </cell>
          <cell r="E2330" t="str">
            <v>G</v>
          </cell>
        </row>
        <row r="2331">
          <cell r="B2331" t="str">
            <v>F200652</v>
          </cell>
          <cell r="C2331" t="str">
            <v>F200652</v>
          </cell>
          <cell r="D2331">
            <v>11</v>
          </cell>
          <cell r="E2331" t="str">
            <v>F</v>
          </cell>
        </row>
        <row r="2332">
          <cell r="B2332" t="str">
            <v>F200653</v>
          </cell>
          <cell r="C2332" t="str">
            <v>F200653</v>
          </cell>
          <cell r="D2332">
            <v>11</v>
          </cell>
          <cell r="E2332" t="str">
            <v>F</v>
          </cell>
        </row>
        <row r="2333">
          <cell r="B2333" t="str">
            <v>F200654</v>
          </cell>
          <cell r="C2333" t="str">
            <v>F200654</v>
          </cell>
          <cell r="D2333">
            <v>11</v>
          </cell>
          <cell r="E2333" t="str">
            <v>F</v>
          </cell>
        </row>
        <row r="2334">
          <cell r="B2334" t="str">
            <v>F200655</v>
          </cell>
          <cell r="C2334" t="str">
            <v>F200655</v>
          </cell>
          <cell r="D2334">
            <v>11</v>
          </cell>
          <cell r="E2334" t="str">
            <v>F</v>
          </cell>
        </row>
        <row r="2335">
          <cell r="B2335" t="str">
            <v>F200656</v>
          </cell>
          <cell r="C2335" t="str">
            <v>F200656</v>
          </cell>
          <cell r="D2335">
            <v>11</v>
          </cell>
          <cell r="E2335" t="str">
            <v>F</v>
          </cell>
        </row>
        <row r="2336">
          <cell r="B2336" t="str">
            <v>F200657</v>
          </cell>
          <cell r="C2336" t="str">
            <v>F200657</v>
          </cell>
          <cell r="D2336">
            <v>11</v>
          </cell>
          <cell r="E2336" t="str">
            <v>F</v>
          </cell>
        </row>
        <row r="2337">
          <cell r="B2337" t="str">
            <v>F200658</v>
          </cell>
          <cell r="C2337" t="str">
            <v>F200658</v>
          </cell>
          <cell r="D2337">
            <v>11</v>
          </cell>
          <cell r="E2337" t="str">
            <v>F</v>
          </cell>
        </row>
        <row r="2338">
          <cell r="B2338" t="str">
            <v>F200659</v>
          </cell>
          <cell r="C2338" t="str">
            <v>F200659</v>
          </cell>
          <cell r="D2338">
            <v>11</v>
          </cell>
          <cell r="E2338" t="str">
            <v>F</v>
          </cell>
        </row>
        <row r="2339">
          <cell r="B2339" t="str">
            <v>F200660</v>
          </cell>
          <cell r="C2339" t="str">
            <v>F200660</v>
          </cell>
          <cell r="D2339">
            <v>11</v>
          </cell>
          <cell r="E2339" t="str">
            <v>F</v>
          </cell>
        </row>
        <row r="2340">
          <cell r="B2340" t="str">
            <v>F200661</v>
          </cell>
          <cell r="C2340" t="str">
            <v>F200661</v>
          </cell>
          <cell r="D2340">
            <v>11</v>
          </cell>
          <cell r="E2340" t="str">
            <v>F</v>
          </cell>
        </row>
        <row r="2341">
          <cell r="B2341" t="str">
            <v>1000BSHPCRK5</v>
          </cell>
          <cell r="C2341" t="str">
            <v>BSHPCRK5</v>
          </cell>
          <cell r="D2341">
            <v>10</v>
          </cell>
          <cell r="E2341" t="str">
            <v>G</v>
          </cell>
        </row>
        <row r="2342">
          <cell r="B2342" t="str">
            <v>F200662</v>
          </cell>
          <cell r="C2342" t="str">
            <v>F200662</v>
          </cell>
          <cell r="D2342">
            <v>11</v>
          </cell>
          <cell r="E2342" t="str">
            <v>F</v>
          </cell>
        </row>
        <row r="2343">
          <cell r="B2343" t="str">
            <v>F200663</v>
          </cell>
          <cell r="C2343" t="str">
            <v>F200663</v>
          </cell>
          <cell r="D2343">
            <v>11</v>
          </cell>
          <cell r="E2343" t="str">
            <v>F</v>
          </cell>
        </row>
        <row r="2344">
          <cell r="B2344" t="str">
            <v>F200664</v>
          </cell>
          <cell r="C2344" t="str">
            <v>F200664</v>
          </cell>
          <cell r="D2344">
            <v>11</v>
          </cell>
          <cell r="E2344" t="str">
            <v>F</v>
          </cell>
        </row>
        <row r="2345">
          <cell r="B2345" t="str">
            <v>F200665</v>
          </cell>
          <cell r="C2345" t="str">
            <v>F200665</v>
          </cell>
          <cell r="D2345">
            <v>11</v>
          </cell>
          <cell r="E2345" t="str">
            <v>F</v>
          </cell>
        </row>
        <row r="2346">
          <cell r="B2346" t="str">
            <v>F200666</v>
          </cell>
          <cell r="C2346" t="str">
            <v>F200666</v>
          </cell>
          <cell r="D2346">
            <v>11</v>
          </cell>
          <cell r="E2346" t="str">
            <v>F</v>
          </cell>
        </row>
        <row r="2347">
          <cell r="B2347" t="str">
            <v>F200667</v>
          </cell>
          <cell r="C2347" t="str">
            <v>F200667</v>
          </cell>
          <cell r="D2347">
            <v>11</v>
          </cell>
          <cell r="E2347" t="str">
            <v>F</v>
          </cell>
        </row>
        <row r="2348">
          <cell r="B2348" t="str">
            <v>F200668</v>
          </cell>
          <cell r="C2348" t="str">
            <v>F200668</v>
          </cell>
          <cell r="D2348">
            <v>11</v>
          </cell>
          <cell r="E2348" t="str">
            <v>F</v>
          </cell>
        </row>
        <row r="2349">
          <cell r="B2349" t="str">
            <v>F200669</v>
          </cell>
          <cell r="C2349" t="str">
            <v>F200669</v>
          </cell>
          <cell r="D2349">
            <v>11</v>
          </cell>
          <cell r="E2349" t="str">
            <v>F</v>
          </cell>
        </row>
        <row r="2350">
          <cell r="B2350" t="str">
            <v>F200670</v>
          </cell>
          <cell r="C2350" t="str">
            <v>F200670</v>
          </cell>
          <cell r="D2350">
            <v>11</v>
          </cell>
          <cell r="E2350" t="str">
            <v>F</v>
          </cell>
        </row>
        <row r="2351">
          <cell r="B2351" t="str">
            <v>F200671</v>
          </cell>
          <cell r="C2351" t="str">
            <v>F200671</v>
          </cell>
          <cell r="D2351">
            <v>11</v>
          </cell>
          <cell r="E2351" t="str">
            <v>F</v>
          </cell>
        </row>
        <row r="2352">
          <cell r="B2352" t="str">
            <v>1000BSHPCRK6</v>
          </cell>
          <cell r="C2352" t="str">
            <v>BSHPCRK6</v>
          </cell>
          <cell r="D2352">
            <v>10</v>
          </cell>
          <cell r="E2352" t="str">
            <v>G</v>
          </cell>
        </row>
        <row r="2353">
          <cell r="B2353" t="str">
            <v>F200672</v>
          </cell>
          <cell r="C2353" t="str">
            <v>F200672</v>
          </cell>
          <cell r="D2353">
            <v>11</v>
          </cell>
          <cell r="E2353" t="str">
            <v>F</v>
          </cell>
        </row>
        <row r="2354">
          <cell r="B2354" t="str">
            <v>F200673</v>
          </cell>
          <cell r="C2354" t="str">
            <v>F200673</v>
          </cell>
          <cell r="D2354">
            <v>11</v>
          </cell>
          <cell r="E2354" t="str">
            <v>F</v>
          </cell>
        </row>
        <row r="2355">
          <cell r="B2355" t="str">
            <v>F200674</v>
          </cell>
          <cell r="C2355" t="str">
            <v>F200674</v>
          </cell>
          <cell r="D2355">
            <v>11</v>
          </cell>
          <cell r="E2355" t="str">
            <v>F</v>
          </cell>
        </row>
        <row r="2356">
          <cell r="B2356" t="str">
            <v>F200675</v>
          </cell>
          <cell r="C2356" t="str">
            <v>F200675</v>
          </cell>
          <cell r="D2356">
            <v>11</v>
          </cell>
          <cell r="E2356" t="str">
            <v>F</v>
          </cell>
        </row>
        <row r="2357">
          <cell r="B2357" t="str">
            <v>F200676</v>
          </cell>
          <cell r="C2357" t="str">
            <v>F200676</v>
          </cell>
          <cell r="D2357">
            <v>11</v>
          </cell>
          <cell r="E2357" t="str">
            <v>F</v>
          </cell>
        </row>
        <row r="2358">
          <cell r="B2358" t="str">
            <v>F200677</v>
          </cell>
          <cell r="C2358" t="str">
            <v>F200677</v>
          </cell>
          <cell r="D2358">
            <v>11</v>
          </cell>
          <cell r="E2358" t="str">
            <v>F</v>
          </cell>
        </row>
        <row r="2359">
          <cell r="B2359" t="str">
            <v>F200678</v>
          </cell>
          <cell r="C2359" t="str">
            <v>F200678</v>
          </cell>
          <cell r="D2359">
            <v>11</v>
          </cell>
          <cell r="E2359" t="str">
            <v>F</v>
          </cell>
        </row>
        <row r="2360">
          <cell r="B2360" t="str">
            <v>F200679</v>
          </cell>
          <cell r="C2360" t="str">
            <v>F200679</v>
          </cell>
          <cell r="D2360">
            <v>11</v>
          </cell>
          <cell r="E2360" t="str">
            <v>F</v>
          </cell>
        </row>
        <row r="2361">
          <cell r="B2361" t="str">
            <v>F200680</v>
          </cell>
          <cell r="C2361" t="str">
            <v>F200680</v>
          </cell>
          <cell r="D2361">
            <v>11</v>
          </cell>
          <cell r="E2361" t="str">
            <v>F</v>
          </cell>
        </row>
        <row r="2362">
          <cell r="B2362" t="str">
            <v>1000BSHPCRKCYN</v>
          </cell>
          <cell r="C2362" t="str">
            <v>BSHPCRKCYN</v>
          </cell>
          <cell r="D2362">
            <v>10</v>
          </cell>
          <cell r="E2362" t="str">
            <v>G</v>
          </cell>
        </row>
        <row r="2363">
          <cell r="B2363" t="str">
            <v>F200681</v>
          </cell>
          <cell r="C2363" t="str">
            <v>F200681</v>
          </cell>
          <cell r="D2363">
            <v>11</v>
          </cell>
          <cell r="E2363" t="str">
            <v>F</v>
          </cell>
        </row>
        <row r="2364">
          <cell r="B2364" t="str">
            <v>F200682</v>
          </cell>
          <cell r="C2364" t="str">
            <v>F200682</v>
          </cell>
          <cell r="D2364">
            <v>11</v>
          </cell>
          <cell r="E2364" t="str">
            <v>F</v>
          </cell>
        </row>
        <row r="2365">
          <cell r="B2365" t="str">
            <v>F200683</v>
          </cell>
          <cell r="C2365" t="str">
            <v>F200683</v>
          </cell>
          <cell r="D2365">
            <v>11</v>
          </cell>
          <cell r="E2365" t="str">
            <v>F</v>
          </cell>
        </row>
        <row r="2366">
          <cell r="B2366" t="str">
            <v>F200684</v>
          </cell>
          <cell r="C2366" t="str">
            <v>F200684</v>
          </cell>
          <cell r="D2366">
            <v>11</v>
          </cell>
          <cell r="E2366" t="str">
            <v>F</v>
          </cell>
        </row>
        <row r="2367">
          <cell r="B2367" t="str">
            <v>F200685</v>
          </cell>
          <cell r="C2367" t="str">
            <v>F200685</v>
          </cell>
          <cell r="D2367">
            <v>11</v>
          </cell>
          <cell r="E2367" t="str">
            <v>F</v>
          </cell>
        </row>
        <row r="2368">
          <cell r="B2368" t="str">
            <v>1000BSHPCRKRES</v>
          </cell>
          <cell r="C2368" t="str">
            <v>BSHPCRKRES</v>
          </cell>
          <cell r="D2368">
            <v>10</v>
          </cell>
          <cell r="E2368" t="str">
            <v>G</v>
          </cell>
        </row>
        <row r="2369">
          <cell r="B2369" t="str">
            <v>F200686</v>
          </cell>
          <cell r="C2369" t="str">
            <v>F200686</v>
          </cell>
          <cell r="D2369">
            <v>11</v>
          </cell>
          <cell r="E2369" t="str">
            <v>F</v>
          </cell>
        </row>
        <row r="2370">
          <cell r="B2370" t="str">
            <v>F200687</v>
          </cell>
          <cell r="C2370" t="str">
            <v>F200687</v>
          </cell>
          <cell r="D2370">
            <v>11</v>
          </cell>
          <cell r="E2370" t="str">
            <v>F</v>
          </cell>
        </row>
        <row r="2371">
          <cell r="B2371" t="str">
            <v>1000LEVNCRKRES</v>
          </cell>
          <cell r="C2371" t="str">
            <v>LEVNCRKRES</v>
          </cell>
          <cell r="D2371">
            <v>10</v>
          </cell>
          <cell r="E2371" t="str">
            <v>G</v>
          </cell>
        </row>
        <row r="2372">
          <cell r="B2372" t="str">
            <v>F200688</v>
          </cell>
          <cell r="C2372" t="str">
            <v>F200688</v>
          </cell>
          <cell r="D2372">
            <v>11</v>
          </cell>
          <cell r="E2372" t="str">
            <v>F</v>
          </cell>
        </row>
        <row r="2373">
          <cell r="B2373" t="str">
            <v>F200689</v>
          </cell>
          <cell r="C2373" t="str">
            <v>F200689</v>
          </cell>
          <cell r="D2373">
            <v>11</v>
          </cell>
          <cell r="E2373" t="str">
            <v>F</v>
          </cell>
        </row>
        <row r="2374">
          <cell r="B2374" t="str">
            <v>1000LUNDYPWRHS</v>
          </cell>
          <cell r="C2374" t="str">
            <v>LUNDYPWRHS</v>
          </cell>
          <cell r="D2374">
            <v>10</v>
          </cell>
          <cell r="E2374" t="str">
            <v>G</v>
          </cell>
        </row>
        <row r="2375">
          <cell r="B2375" t="str">
            <v>F200690</v>
          </cell>
          <cell r="C2375" t="str">
            <v>F200690</v>
          </cell>
          <cell r="D2375">
            <v>11</v>
          </cell>
          <cell r="E2375" t="str">
            <v>F</v>
          </cell>
        </row>
        <row r="2376">
          <cell r="B2376" t="str">
            <v>F200691</v>
          </cell>
          <cell r="C2376" t="str">
            <v>F200691</v>
          </cell>
          <cell r="D2376">
            <v>11</v>
          </cell>
          <cell r="E2376" t="str">
            <v>F</v>
          </cell>
        </row>
        <row r="2377">
          <cell r="B2377" t="str">
            <v>F200692</v>
          </cell>
          <cell r="C2377" t="str">
            <v>F200692</v>
          </cell>
          <cell r="D2377">
            <v>11</v>
          </cell>
          <cell r="E2377" t="str">
            <v>F</v>
          </cell>
        </row>
        <row r="2378">
          <cell r="B2378" t="str">
            <v>F200693</v>
          </cell>
          <cell r="C2378" t="str">
            <v>F200693</v>
          </cell>
          <cell r="D2378">
            <v>11</v>
          </cell>
          <cell r="E2378" t="str">
            <v>F</v>
          </cell>
        </row>
        <row r="2379">
          <cell r="B2379" t="str">
            <v>F200694</v>
          </cell>
          <cell r="C2379" t="str">
            <v>F200694</v>
          </cell>
          <cell r="D2379">
            <v>11</v>
          </cell>
          <cell r="E2379" t="str">
            <v>F</v>
          </cell>
        </row>
        <row r="2380">
          <cell r="B2380" t="str">
            <v>F200695</v>
          </cell>
          <cell r="C2380" t="str">
            <v>F200695</v>
          </cell>
          <cell r="D2380">
            <v>11</v>
          </cell>
          <cell r="E2380" t="str">
            <v>F</v>
          </cell>
        </row>
        <row r="2381">
          <cell r="B2381" t="str">
            <v>F200696</v>
          </cell>
          <cell r="C2381" t="str">
            <v>F200696</v>
          </cell>
          <cell r="D2381">
            <v>11</v>
          </cell>
          <cell r="E2381" t="str">
            <v>F</v>
          </cell>
        </row>
        <row r="2382">
          <cell r="B2382" t="str">
            <v>F200697</v>
          </cell>
          <cell r="C2382" t="str">
            <v>F200697</v>
          </cell>
          <cell r="D2382">
            <v>11</v>
          </cell>
          <cell r="E2382" t="str">
            <v>F</v>
          </cell>
        </row>
        <row r="2383">
          <cell r="B2383" t="str">
            <v>F200698</v>
          </cell>
          <cell r="C2383" t="str">
            <v>F200698</v>
          </cell>
          <cell r="D2383">
            <v>11</v>
          </cell>
          <cell r="E2383" t="str">
            <v>F</v>
          </cell>
        </row>
        <row r="2384">
          <cell r="B2384" t="str">
            <v>1000LUNDYRESVR</v>
          </cell>
          <cell r="C2384" t="str">
            <v>LUNDYRESVR</v>
          </cell>
          <cell r="D2384">
            <v>10</v>
          </cell>
          <cell r="E2384" t="str">
            <v>G</v>
          </cell>
        </row>
        <row r="2385">
          <cell r="B2385" t="str">
            <v>F200699</v>
          </cell>
          <cell r="C2385" t="str">
            <v>F200699</v>
          </cell>
          <cell r="D2385">
            <v>11</v>
          </cell>
          <cell r="E2385" t="str">
            <v>F</v>
          </cell>
        </row>
        <row r="2386">
          <cell r="B2386" t="str">
            <v>F200700</v>
          </cell>
          <cell r="C2386" t="str">
            <v>F200700</v>
          </cell>
          <cell r="D2386">
            <v>11</v>
          </cell>
          <cell r="E2386" t="str">
            <v>F</v>
          </cell>
        </row>
        <row r="2387">
          <cell r="B2387" t="str">
            <v>1000MONOBASIN</v>
          </cell>
          <cell r="C2387" t="str">
            <v>MONOBASIN</v>
          </cell>
          <cell r="D2387">
            <v>10</v>
          </cell>
          <cell r="E2387" t="str">
            <v>G</v>
          </cell>
        </row>
        <row r="2388">
          <cell r="B2388" t="str">
            <v>F200701</v>
          </cell>
          <cell r="C2388" t="str">
            <v>F200701</v>
          </cell>
          <cell r="D2388">
            <v>11</v>
          </cell>
          <cell r="E2388" t="str">
            <v>F</v>
          </cell>
        </row>
        <row r="2389">
          <cell r="B2389" t="str">
            <v>F200702</v>
          </cell>
          <cell r="C2389" t="str">
            <v>F200702</v>
          </cell>
          <cell r="D2389">
            <v>11</v>
          </cell>
          <cell r="E2389" t="str">
            <v>F</v>
          </cell>
        </row>
        <row r="2390">
          <cell r="B2390" t="str">
            <v>F200703</v>
          </cell>
          <cell r="C2390" t="str">
            <v>F200703</v>
          </cell>
          <cell r="D2390">
            <v>11</v>
          </cell>
          <cell r="E2390" t="str">
            <v>F</v>
          </cell>
        </row>
        <row r="2391">
          <cell r="B2391" t="str">
            <v>F200704</v>
          </cell>
          <cell r="C2391" t="str">
            <v>F200704</v>
          </cell>
          <cell r="D2391">
            <v>11</v>
          </cell>
          <cell r="E2391" t="str">
            <v>F</v>
          </cell>
        </row>
        <row r="2392">
          <cell r="B2392" t="str">
            <v>1000POOLEPWRHS</v>
          </cell>
          <cell r="C2392" t="str">
            <v>POOLEPWRHS</v>
          </cell>
          <cell r="D2392">
            <v>10</v>
          </cell>
          <cell r="E2392" t="str">
            <v>G</v>
          </cell>
        </row>
        <row r="2393">
          <cell r="B2393" t="str">
            <v>F200705</v>
          </cell>
          <cell r="C2393" t="str">
            <v>F200705</v>
          </cell>
          <cell r="D2393">
            <v>11</v>
          </cell>
          <cell r="E2393" t="str">
            <v>F</v>
          </cell>
        </row>
        <row r="2394">
          <cell r="B2394" t="str">
            <v>F200706</v>
          </cell>
          <cell r="C2394" t="str">
            <v>F200706</v>
          </cell>
          <cell r="D2394">
            <v>11</v>
          </cell>
          <cell r="E2394" t="str">
            <v>F</v>
          </cell>
        </row>
        <row r="2395">
          <cell r="B2395" t="str">
            <v>F200707</v>
          </cell>
          <cell r="C2395" t="str">
            <v>F200707</v>
          </cell>
          <cell r="D2395">
            <v>11</v>
          </cell>
          <cell r="E2395" t="str">
            <v>F</v>
          </cell>
        </row>
        <row r="2396">
          <cell r="B2396" t="str">
            <v>F200708</v>
          </cell>
          <cell r="C2396" t="str">
            <v>F200708</v>
          </cell>
          <cell r="D2396">
            <v>11</v>
          </cell>
          <cell r="E2396" t="str">
            <v>F</v>
          </cell>
        </row>
        <row r="2397">
          <cell r="B2397" t="str">
            <v>F200709</v>
          </cell>
          <cell r="C2397" t="str">
            <v>F200709</v>
          </cell>
          <cell r="D2397">
            <v>11</v>
          </cell>
          <cell r="E2397" t="str">
            <v>F</v>
          </cell>
        </row>
        <row r="2398">
          <cell r="B2398" t="str">
            <v>F200710</v>
          </cell>
          <cell r="C2398" t="str">
            <v>F200710</v>
          </cell>
          <cell r="D2398">
            <v>11</v>
          </cell>
          <cell r="E2398" t="str">
            <v>F</v>
          </cell>
        </row>
        <row r="2399">
          <cell r="B2399" t="str">
            <v>F200711</v>
          </cell>
          <cell r="C2399" t="str">
            <v>F200711</v>
          </cell>
          <cell r="D2399">
            <v>11</v>
          </cell>
          <cell r="E2399" t="str">
            <v>F</v>
          </cell>
        </row>
        <row r="2400">
          <cell r="B2400" t="str">
            <v>F200712</v>
          </cell>
          <cell r="C2400" t="str">
            <v>F200712</v>
          </cell>
          <cell r="D2400">
            <v>11</v>
          </cell>
          <cell r="E2400" t="str">
            <v>F</v>
          </cell>
        </row>
        <row r="2401">
          <cell r="B2401" t="str">
            <v>F200713</v>
          </cell>
          <cell r="C2401" t="str">
            <v>F200713</v>
          </cell>
          <cell r="D2401">
            <v>11</v>
          </cell>
          <cell r="E2401" t="str">
            <v>F</v>
          </cell>
        </row>
        <row r="2402">
          <cell r="B2402" t="str">
            <v>F200714</v>
          </cell>
          <cell r="C2402" t="str">
            <v>F200714</v>
          </cell>
          <cell r="D2402">
            <v>11</v>
          </cell>
          <cell r="E2402" t="str">
            <v>F</v>
          </cell>
        </row>
        <row r="2403">
          <cell r="B2403" t="str">
            <v>1000RUSHCRKPHS</v>
          </cell>
          <cell r="C2403" t="str">
            <v>RUSHCRKPHS</v>
          </cell>
          <cell r="D2403">
            <v>10</v>
          </cell>
          <cell r="E2403" t="str">
            <v>G</v>
          </cell>
        </row>
        <row r="2404">
          <cell r="B2404" t="str">
            <v>F200715</v>
          </cell>
          <cell r="C2404" t="str">
            <v>F200715</v>
          </cell>
          <cell r="D2404">
            <v>11</v>
          </cell>
          <cell r="E2404" t="str">
            <v>F</v>
          </cell>
        </row>
        <row r="2405">
          <cell r="B2405" t="str">
            <v>F200716</v>
          </cell>
          <cell r="C2405" t="str">
            <v>F200716</v>
          </cell>
          <cell r="D2405">
            <v>11</v>
          </cell>
          <cell r="E2405" t="str">
            <v>F</v>
          </cell>
        </row>
        <row r="2406">
          <cell r="B2406" t="str">
            <v>F200717</v>
          </cell>
          <cell r="C2406" t="str">
            <v>F200717</v>
          </cell>
          <cell r="D2406">
            <v>11</v>
          </cell>
          <cell r="E2406" t="str">
            <v>F</v>
          </cell>
        </row>
        <row r="2407">
          <cell r="B2407" t="str">
            <v>F200718</v>
          </cell>
          <cell r="C2407" t="str">
            <v>F200718</v>
          </cell>
          <cell r="D2407">
            <v>11</v>
          </cell>
          <cell r="E2407" t="str">
            <v>F</v>
          </cell>
        </row>
        <row r="2408">
          <cell r="B2408" t="str">
            <v>F200719</v>
          </cell>
          <cell r="C2408" t="str">
            <v>F200719</v>
          </cell>
          <cell r="D2408">
            <v>11</v>
          </cell>
          <cell r="E2408" t="str">
            <v>F</v>
          </cell>
        </row>
        <row r="2409">
          <cell r="B2409" t="str">
            <v>F200720</v>
          </cell>
          <cell r="C2409" t="str">
            <v>F200720</v>
          </cell>
          <cell r="D2409">
            <v>11</v>
          </cell>
          <cell r="E2409" t="str">
            <v>F</v>
          </cell>
        </row>
        <row r="2410">
          <cell r="B2410" t="str">
            <v>F200721</v>
          </cell>
          <cell r="C2410" t="str">
            <v>F200721</v>
          </cell>
          <cell r="D2410">
            <v>11</v>
          </cell>
          <cell r="E2410" t="str">
            <v>F</v>
          </cell>
        </row>
        <row r="2411">
          <cell r="B2411" t="str">
            <v>F200722</v>
          </cell>
          <cell r="C2411" t="str">
            <v>F200722</v>
          </cell>
          <cell r="D2411">
            <v>11</v>
          </cell>
          <cell r="E2411" t="str">
            <v>F</v>
          </cell>
        </row>
        <row r="2412">
          <cell r="B2412" t="str">
            <v>F200723</v>
          </cell>
          <cell r="C2412" t="str">
            <v>F200723</v>
          </cell>
          <cell r="D2412">
            <v>11</v>
          </cell>
          <cell r="E2412" t="str">
            <v>F</v>
          </cell>
        </row>
        <row r="2413">
          <cell r="B2413" t="str">
            <v>1000RUSHCRKRES</v>
          </cell>
          <cell r="C2413" t="str">
            <v>RUSHCRKRES</v>
          </cell>
          <cell r="D2413">
            <v>10</v>
          </cell>
          <cell r="E2413" t="str">
            <v>G</v>
          </cell>
        </row>
        <row r="2414">
          <cell r="B2414" t="str">
            <v>F200724</v>
          </cell>
          <cell r="C2414" t="str">
            <v>F200724</v>
          </cell>
          <cell r="D2414">
            <v>11</v>
          </cell>
          <cell r="E2414" t="str">
            <v>F</v>
          </cell>
        </row>
        <row r="2415">
          <cell r="B2415" t="str">
            <v>F200725</v>
          </cell>
          <cell r="C2415" t="str">
            <v>F200725</v>
          </cell>
          <cell r="D2415">
            <v>11</v>
          </cell>
          <cell r="E2415" t="str">
            <v>F</v>
          </cell>
        </row>
        <row r="2416">
          <cell r="B2416" t="str">
            <v>1000BSHPSUBSTN</v>
          </cell>
          <cell r="C2416" t="str">
            <v>BSHPSUBSTN</v>
          </cell>
          <cell r="D2416">
            <v>10</v>
          </cell>
          <cell r="E2416" t="str">
            <v>G</v>
          </cell>
        </row>
        <row r="2417">
          <cell r="B2417" t="str">
            <v>F200726</v>
          </cell>
          <cell r="C2417" t="str">
            <v>F200726</v>
          </cell>
          <cell r="D2417">
            <v>11</v>
          </cell>
          <cell r="E2417" t="str">
            <v>F</v>
          </cell>
        </row>
        <row r="2418">
          <cell r="B2418" t="str">
            <v>F200727</v>
          </cell>
          <cell r="C2418" t="str">
            <v>F200727</v>
          </cell>
          <cell r="D2418">
            <v>11</v>
          </cell>
          <cell r="E2418" t="str">
            <v>F</v>
          </cell>
        </row>
        <row r="2419">
          <cell r="B2419" t="str">
            <v>F200728</v>
          </cell>
          <cell r="C2419" t="str">
            <v>F200728</v>
          </cell>
          <cell r="D2419">
            <v>11</v>
          </cell>
          <cell r="E2419" t="str">
            <v>F</v>
          </cell>
        </row>
        <row r="2420">
          <cell r="B2420" t="str">
            <v>F200729</v>
          </cell>
          <cell r="C2420" t="str">
            <v>F200729</v>
          </cell>
          <cell r="D2420">
            <v>11</v>
          </cell>
          <cell r="E2420" t="str">
            <v>F</v>
          </cell>
        </row>
        <row r="2421">
          <cell r="B2421" t="str">
            <v>F200730</v>
          </cell>
          <cell r="C2421" t="str">
            <v>F200730</v>
          </cell>
          <cell r="D2421">
            <v>11</v>
          </cell>
          <cell r="E2421" t="str">
            <v>F</v>
          </cell>
        </row>
        <row r="2422">
          <cell r="B2422" t="str">
            <v>F200731</v>
          </cell>
          <cell r="C2422" t="str">
            <v>F200731</v>
          </cell>
          <cell r="D2422">
            <v>11</v>
          </cell>
          <cell r="E2422" t="str">
            <v>F</v>
          </cell>
        </row>
        <row r="2423">
          <cell r="B2423" t="str">
            <v>F200732</v>
          </cell>
          <cell r="C2423" t="str">
            <v>F200732</v>
          </cell>
          <cell r="D2423">
            <v>11</v>
          </cell>
          <cell r="E2423" t="str">
            <v>F</v>
          </cell>
        </row>
        <row r="2424">
          <cell r="B2424" t="str">
            <v>F200733</v>
          </cell>
          <cell r="C2424" t="str">
            <v>F200733</v>
          </cell>
          <cell r="D2424">
            <v>11</v>
          </cell>
          <cell r="E2424" t="str">
            <v>F</v>
          </cell>
        </row>
        <row r="2425">
          <cell r="B2425" t="str">
            <v>F200734</v>
          </cell>
          <cell r="C2425" t="str">
            <v>F200734</v>
          </cell>
          <cell r="D2425">
            <v>11</v>
          </cell>
          <cell r="E2425" t="str">
            <v>F</v>
          </cell>
        </row>
        <row r="2426">
          <cell r="B2426" t="str">
            <v>F200735</v>
          </cell>
          <cell r="C2426" t="str">
            <v>F200735</v>
          </cell>
          <cell r="D2426">
            <v>11</v>
          </cell>
          <cell r="E2426" t="str">
            <v>F</v>
          </cell>
        </row>
        <row r="2427">
          <cell r="B2427" t="str">
            <v>F200736</v>
          </cell>
          <cell r="C2427" t="str">
            <v>F200736</v>
          </cell>
          <cell r="D2427">
            <v>11</v>
          </cell>
          <cell r="E2427" t="str">
            <v>F</v>
          </cell>
        </row>
        <row r="2428">
          <cell r="B2428" t="str">
            <v>F200737</v>
          </cell>
          <cell r="C2428" t="str">
            <v>F200737</v>
          </cell>
          <cell r="D2428">
            <v>11</v>
          </cell>
          <cell r="E2428" t="str">
            <v>F</v>
          </cell>
        </row>
        <row r="2429">
          <cell r="B2429" t="str">
            <v>F200738</v>
          </cell>
          <cell r="C2429" t="str">
            <v>F200738</v>
          </cell>
          <cell r="D2429">
            <v>11</v>
          </cell>
          <cell r="E2429" t="str">
            <v>F</v>
          </cell>
        </row>
        <row r="2430">
          <cell r="B2430" t="str">
            <v>F200739</v>
          </cell>
          <cell r="C2430" t="str">
            <v>F200739</v>
          </cell>
          <cell r="D2430">
            <v>11</v>
          </cell>
          <cell r="E2430" t="str">
            <v>F</v>
          </cell>
        </row>
        <row r="2431">
          <cell r="B2431" t="str">
            <v>F200740</v>
          </cell>
          <cell r="C2431" t="str">
            <v>F200740</v>
          </cell>
          <cell r="D2431">
            <v>11</v>
          </cell>
          <cell r="E2431" t="str">
            <v>F</v>
          </cell>
        </row>
        <row r="2432">
          <cell r="B2432" t="str">
            <v>F200741</v>
          </cell>
          <cell r="C2432" t="str">
            <v>F200741</v>
          </cell>
          <cell r="D2432">
            <v>11</v>
          </cell>
          <cell r="E2432" t="str">
            <v>F</v>
          </cell>
        </row>
        <row r="2433">
          <cell r="B2433" t="str">
            <v>F200742</v>
          </cell>
          <cell r="C2433" t="str">
            <v>F200742</v>
          </cell>
          <cell r="D2433">
            <v>11</v>
          </cell>
          <cell r="E2433" t="str">
            <v>F</v>
          </cell>
        </row>
        <row r="2434">
          <cell r="B2434" t="str">
            <v>F200743</v>
          </cell>
          <cell r="C2434" t="str">
            <v>F200743</v>
          </cell>
          <cell r="D2434">
            <v>11</v>
          </cell>
          <cell r="E2434" t="str">
            <v>F</v>
          </cell>
        </row>
        <row r="2435">
          <cell r="B2435" t="str">
            <v>F200744</v>
          </cell>
          <cell r="C2435" t="str">
            <v>F200744</v>
          </cell>
          <cell r="D2435">
            <v>11</v>
          </cell>
          <cell r="E2435" t="str">
            <v>F</v>
          </cell>
        </row>
        <row r="2436">
          <cell r="B2436" t="str">
            <v>F200745</v>
          </cell>
          <cell r="C2436" t="str">
            <v>F200745</v>
          </cell>
          <cell r="D2436">
            <v>11</v>
          </cell>
          <cell r="E2436" t="str">
            <v>F</v>
          </cell>
        </row>
        <row r="2437">
          <cell r="B2437" t="str">
            <v>F200746</v>
          </cell>
          <cell r="C2437" t="str">
            <v>F200746</v>
          </cell>
          <cell r="D2437">
            <v>11</v>
          </cell>
          <cell r="E2437" t="str">
            <v>F</v>
          </cell>
        </row>
        <row r="2438">
          <cell r="B2438" t="str">
            <v>F200747</v>
          </cell>
          <cell r="C2438" t="str">
            <v>F200747</v>
          </cell>
          <cell r="D2438">
            <v>11</v>
          </cell>
          <cell r="E2438" t="str">
            <v>F</v>
          </cell>
        </row>
        <row r="2439">
          <cell r="B2439" t="str">
            <v>F200748</v>
          </cell>
          <cell r="C2439" t="str">
            <v>F200748</v>
          </cell>
          <cell r="D2439">
            <v>11</v>
          </cell>
          <cell r="E2439" t="str">
            <v>F</v>
          </cell>
        </row>
        <row r="2440">
          <cell r="B2440" t="str">
            <v>F200749</v>
          </cell>
          <cell r="C2440" t="str">
            <v>F200749</v>
          </cell>
          <cell r="D2440">
            <v>11</v>
          </cell>
          <cell r="E2440" t="str">
            <v>F</v>
          </cell>
        </row>
        <row r="2441">
          <cell r="B2441" t="str">
            <v>F200750</v>
          </cell>
          <cell r="C2441" t="str">
            <v>F200750</v>
          </cell>
          <cell r="D2441">
            <v>11</v>
          </cell>
          <cell r="E2441" t="str">
            <v>F</v>
          </cell>
        </row>
        <row r="2442">
          <cell r="B2442" t="str">
            <v>F200751</v>
          </cell>
          <cell r="C2442" t="str">
            <v>F200751</v>
          </cell>
          <cell r="D2442">
            <v>11</v>
          </cell>
          <cell r="E2442" t="str">
            <v>F</v>
          </cell>
        </row>
        <row r="2443">
          <cell r="B2443" t="str">
            <v>F200752</v>
          </cell>
          <cell r="C2443" t="str">
            <v>F200752</v>
          </cell>
          <cell r="D2443">
            <v>11</v>
          </cell>
          <cell r="E2443" t="str">
            <v>F</v>
          </cell>
        </row>
        <row r="2444">
          <cell r="B2444" t="str">
            <v>F200753</v>
          </cell>
          <cell r="C2444" t="str">
            <v>F200753</v>
          </cell>
          <cell r="D2444">
            <v>11</v>
          </cell>
          <cell r="E2444" t="str">
            <v>F</v>
          </cell>
        </row>
        <row r="2445">
          <cell r="B2445" t="str">
            <v>F200754</v>
          </cell>
          <cell r="C2445" t="str">
            <v>F200754</v>
          </cell>
          <cell r="D2445">
            <v>11</v>
          </cell>
          <cell r="E2445" t="str">
            <v>F</v>
          </cell>
        </row>
        <row r="2446">
          <cell r="B2446" t="str">
            <v>F200755</v>
          </cell>
          <cell r="C2446" t="str">
            <v>F200755</v>
          </cell>
          <cell r="D2446">
            <v>11</v>
          </cell>
          <cell r="E2446" t="str">
            <v>F</v>
          </cell>
        </row>
        <row r="2447">
          <cell r="B2447" t="str">
            <v>F200756</v>
          </cell>
          <cell r="C2447" t="str">
            <v>F200756</v>
          </cell>
          <cell r="D2447">
            <v>11</v>
          </cell>
          <cell r="E2447" t="str">
            <v>F</v>
          </cell>
        </row>
        <row r="2448">
          <cell r="B2448" t="str">
            <v>F200757</v>
          </cell>
          <cell r="C2448" t="str">
            <v>F200757</v>
          </cell>
          <cell r="D2448">
            <v>11</v>
          </cell>
          <cell r="E2448" t="str">
            <v>F</v>
          </cell>
        </row>
        <row r="2449">
          <cell r="B2449" t="str">
            <v>F200758</v>
          </cell>
          <cell r="C2449" t="str">
            <v>F200758</v>
          </cell>
          <cell r="D2449">
            <v>11</v>
          </cell>
          <cell r="E2449" t="str">
            <v>F</v>
          </cell>
        </row>
        <row r="2450">
          <cell r="B2450" t="str">
            <v>F200759</v>
          </cell>
          <cell r="C2450" t="str">
            <v>F200759</v>
          </cell>
          <cell r="D2450">
            <v>11</v>
          </cell>
          <cell r="E2450" t="str">
            <v>F</v>
          </cell>
        </row>
        <row r="2451">
          <cell r="B2451" t="str">
            <v>F200760</v>
          </cell>
          <cell r="C2451" t="str">
            <v>F200760</v>
          </cell>
          <cell r="D2451">
            <v>11</v>
          </cell>
          <cell r="E2451" t="str">
            <v>F</v>
          </cell>
        </row>
        <row r="2452">
          <cell r="B2452" t="str">
            <v>F200761</v>
          </cell>
          <cell r="C2452" t="str">
            <v>F200761</v>
          </cell>
          <cell r="D2452">
            <v>11</v>
          </cell>
          <cell r="E2452" t="str">
            <v>F</v>
          </cell>
        </row>
        <row r="2453">
          <cell r="B2453" t="str">
            <v>F200762</v>
          </cell>
          <cell r="C2453" t="str">
            <v>F200762</v>
          </cell>
          <cell r="D2453">
            <v>11</v>
          </cell>
          <cell r="E2453" t="str">
            <v>F</v>
          </cell>
        </row>
        <row r="2454">
          <cell r="B2454" t="str">
            <v>F200763</v>
          </cell>
          <cell r="C2454" t="str">
            <v>F200763</v>
          </cell>
          <cell r="D2454">
            <v>11</v>
          </cell>
          <cell r="E2454" t="str">
            <v>F</v>
          </cell>
        </row>
        <row r="2455">
          <cell r="B2455" t="str">
            <v>F200764</v>
          </cell>
          <cell r="C2455" t="str">
            <v>F200764</v>
          </cell>
          <cell r="D2455">
            <v>11</v>
          </cell>
          <cell r="E2455" t="str">
            <v>F</v>
          </cell>
        </row>
        <row r="2456">
          <cell r="B2456" t="str">
            <v>F200765</v>
          </cell>
          <cell r="C2456" t="str">
            <v>F200765</v>
          </cell>
          <cell r="D2456">
            <v>11</v>
          </cell>
          <cell r="E2456" t="str">
            <v>F</v>
          </cell>
        </row>
        <row r="2457">
          <cell r="B2457" t="str">
            <v>F200766</v>
          </cell>
          <cell r="C2457" t="str">
            <v>F200766</v>
          </cell>
          <cell r="D2457">
            <v>11</v>
          </cell>
          <cell r="E2457" t="str">
            <v>F</v>
          </cell>
        </row>
        <row r="2458">
          <cell r="B2458" t="str">
            <v>F200767</v>
          </cell>
          <cell r="C2458" t="str">
            <v>F200767</v>
          </cell>
          <cell r="D2458">
            <v>11</v>
          </cell>
          <cell r="E2458" t="str">
            <v>F</v>
          </cell>
        </row>
        <row r="2459">
          <cell r="B2459" t="str">
            <v>F200768</v>
          </cell>
          <cell r="C2459" t="str">
            <v>F200768</v>
          </cell>
          <cell r="D2459">
            <v>11</v>
          </cell>
          <cell r="E2459" t="str">
            <v>F</v>
          </cell>
        </row>
        <row r="2460">
          <cell r="B2460" t="str">
            <v>F200769</v>
          </cell>
          <cell r="C2460" t="str">
            <v>F200769</v>
          </cell>
          <cell r="D2460">
            <v>11</v>
          </cell>
          <cell r="E2460" t="str">
            <v>F</v>
          </cell>
        </row>
        <row r="2461">
          <cell r="B2461" t="str">
            <v>F200770</v>
          </cell>
          <cell r="C2461" t="str">
            <v>F200770</v>
          </cell>
          <cell r="D2461">
            <v>11</v>
          </cell>
          <cell r="E2461" t="str">
            <v>F</v>
          </cell>
        </row>
        <row r="2462">
          <cell r="B2462" t="str">
            <v>F200771</v>
          </cell>
          <cell r="C2462" t="str">
            <v>F200771</v>
          </cell>
          <cell r="D2462">
            <v>11</v>
          </cell>
          <cell r="E2462" t="str">
            <v>F</v>
          </cell>
        </row>
        <row r="2463">
          <cell r="B2463" t="str">
            <v>F200772</v>
          </cell>
          <cell r="C2463" t="str">
            <v>F200772</v>
          </cell>
          <cell r="D2463">
            <v>11</v>
          </cell>
          <cell r="E2463" t="str">
            <v>F</v>
          </cell>
        </row>
        <row r="2464">
          <cell r="B2464" t="str">
            <v>F200773</v>
          </cell>
          <cell r="C2464" t="str">
            <v>F200773</v>
          </cell>
          <cell r="D2464">
            <v>11</v>
          </cell>
          <cell r="E2464" t="str">
            <v>F</v>
          </cell>
        </row>
        <row r="2465">
          <cell r="B2465" t="str">
            <v>F200774</v>
          </cell>
          <cell r="C2465" t="str">
            <v>F200774</v>
          </cell>
          <cell r="D2465">
            <v>11</v>
          </cell>
          <cell r="E2465" t="str">
            <v>F</v>
          </cell>
        </row>
        <row r="2466">
          <cell r="B2466" t="str">
            <v>F200775</v>
          </cell>
          <cell r="C2466" t="str">
            <v>F200775</v>
          </cell>
          <cell r="D2466">
            <v>11</v>
          </cell>
          <cell r="E2466" t="str">
            <v>F</v>
          </cell>
        </row>
        <row r="2467">
          <cell r="B2467" t="str">
            <v>F200776</v>
          </cell>
          <cell r="C2467" t="str">
            <v>F200776</v>
          </cell>
          <cell r="D2467">
            <v>11</v>
          </cell>
          <cell r="E2467" t="str">
            <v>F</v>
          </cell>
        </row>
        <row r="2468">
          <cell r="B2468" t="str">
            <v>1000HE-EASTEND</v>
          </cell>
          <cell r="C2468" t="str">
            <v>HE-EASTEND</v>
          </cell>
          <cell r="D2468">
            <v>8</v>
          </cell>
          <cell r="E2468" t="str">
            <v>G</v>
          </cell>
        </row>
        <row r="2469">
          <cell r="B2469" t="str">
            <v>F200602</v>
          </cell>
          <cell r="C2469" t="str">
            <v>F200602</v>
          </cell>
          <cell r="D2469">
            <v>9</v>
          </cell>
          <cell r="E2469" t="str">
            <v>F</v>
          </cell>
        </row>
        <row r="2470">
          <cell r="B2470" t="str">
            <v>1000EECANYON</v>
          </cell>
          <cell r="C2470" t="str">
            <v>EECANYON</v>
          </cell>
          <cell r="D2470">
            <v>10</v>
          </cell>
          <cell r="E2470" t="str">
            <v>G</v>
          </cell>
        </row>
        <row r="2471">
          <cell r="B2471" t="str">
            <v>F200777</v>
          </cell>
          <cell r="C2471" t="str">
            <v>F200777</v>
          </cell>
          <cell r="D2471">
            <v>11</v>
          </cell>
          <cell r="E2471" t="str">
            <v>F</v>
          </cell>
        </row>
        <row r="2472">
          <cell r="B2472" t="str">
            <v>F200778</v>
          </cell>
          <cell r="C2472" t="str">
            <v>F200778</v>
          </cell>
          <cell r="D2472">
            <v>11</v>
          </cell>
          <cell r="E2472" t="str">
            <v>F</v>
          </cell>
        </row>
        <row r="2473">
          <cell r="B2473" t="str">
            <v>F200779</v>
          </cell>
          <cell r="C2473" t="str">
            <v>F200779</v>
          </cell>
          <cell r="D2473">
            <v>11</v>
          </cell>
          <cell r="E2473" t="str">
            <v>F</v>
          </cell>
        </row>
        <row r="2474">
          <cell r="B2474" t="str">
            <v>F200780</v>
          </cell>
          <cell r="C2474" t="str">
            <v>F200780</v>
          </cell>
          <cell r="D2474">
            <v>11</v>
          </cell>
          <cell r="E2474" t="str">
            <v>F</v>
          </cell>
        </row>
        <row r="2475">
          <cell r="B2475" t="str">
            <v>F200781</v>
          </cell>
          <cell r="C2475" t="str">
            <v>F200781</v>
          </cell>
          <cell r="D2475">
            <v>11</v>
          </cell>
          <cell r="E2475" t="str">
            <v>F</v>
          </cell>
        </row>
        <row r="2476">
          <cell r="B2476" t="str">
            <v>1000FONTANAPH</v>
          </cell>
          <cell r="C2476" t="str">
            <v>FONTANAPH</v>
          </cell>
          <cell r="D2476">
            <v>10</v>
          </cell>
          <cell r="E2476" t="str">
            <v>G</v>
          </cell>
        </row>
        <row r="2477">
          <cell r="B2477" t="str">
            <v>F200782</v>
          </cell>
          <cell r="C2477" t="str">
            <v>F200782</v>
          </cell>
          <cell r="D2477">
            <v>11</v>
          </cell>
          <cell r="E2477" t="str">
            <v>F</v>
          </cell>
        </row>
        <row r="2478">
          <cell r="B2478" t="str">
            <v>F200783</v>
          </cell>
          <cell r="C2478" t="str">
            <v>F200783</v>
          </cell>
          <cell r="D2478">
            <v>11</v>
          </cell>
          <cell r="E2478" t="str">
            <v>F</v>
          </cell>
        </row>
        <row r="2479">
          <cell r="B2479" t="str">
            <v>F200784</v>
          </cell>
          <cell r="C2479" t="str">
            <v>F200784</v>
          </cell>
          <cell r="D2479">
            <v>11</v>
          </cell>
          <cell r="E2479" t="str">
            <v>F</v>
          </cell>
        </row>
        <row r="2480">
          <cell r="B2480" t="str">
            <v>F200785</v>
          </cell>
          <cell r="C2480" t="str">
            <v>F200785</v>
          </cell>
          <cell r="D2480">
            <v>11</v>
          </cell>
          <cell r="E2480" t="str">
            <v>F</v>
          </cell>
        </row>
        <row r="2481">
          <cell r="B2481" t="str">
            <v>F200786</v>
          </cell>
          <cell r="C2481" t="str">
            <v>F200786</v>
          </cell>
          <cell r="D2481">
            <v>11</v>
          </cell>
          <cell r="E2481" t="str">
            <v>F</v>
          </cell>
        </row>
        <row r="2482">
          <cell r="B2482" t="str">
            <v>F200787</v>
          </cell>
          <cell r="C2482" t="str">
            <v>F200787</v>
          </cell>
          <cell r="D2482">
            <v>11</v>
          </cell>
          <cell r="E2482" t="str">
            <v>F</v>
          </cell>
        </row>
        <row r="2483">
          <cell r="B2483" t="str">
            <v>F200788</v>
          </cell>
          <cell r="C2483" t="str">
            <v>F200788</v>
          </cell>
          <cell r="D2483">
            <v>11</v>
          </cell>
          <cell r="E2483" t="str">
            <v>F</v>
          </cell>
        </row>
        <row r="2484">
          <cell r="B2484" t="str">
            <v>F200789</v>
          </cell>
          <cell r="C2484" t="str">
            <v>F200789</v>
          </cell>
          <cell r="D2484">
            <v>11</v>
          </cell>
          <cell r="E2484" t="str">
            <v>F</v>
          </cell>
        </row>
        <row r="2485">
          <cell r="B2485" t="str">
            <v>1000LYTLECRKPH</v>
          </cell>
          <cell r="C2485" t="str">
            <v>LYTLECRKPH</v>
          </cell>
          <cell r="D2485">
            <v>10</v>
          </cell>
          <cell r="E2485" t="str">
            <v>G</v>
          </cell>
        </row>
        <row r="2486">
          <cell r="B2486" t="str">
            <v>F200790</v>
          </cell>
          <cell r="C2486" t="str">
            <v>F200790</v>
          </cell>
          <cell r="D2486">
            <v>11</v>
          </cell>
          <cell r="E2486" t="str">
            <v>F</v>
          </cell>
        </row>
        <row r="2487">
          <cell r="B2487" t="str">
            <v>F200791</v>
          </cell>
          <cell r="C2487" t="str">
            <v>F200791</v>
          </cell>
          <cell r="D2487">
            <v>11</v>
          </cell>
          <cell r="E2487" t="str">
            <v>F</v>
          </cell>
        </row>
        <row r="2488">
          <cell r="B2488" t="str">
            <v>F200792</v>
          </cell>
          <cell r="C2488" t="str">
            <v>F200792</v>
          </cell>
          <cell r="D2488">
            <v>11</v>
          </cell>
          <cell r="E2488" t="str">
            <v>F</v>
          </cell>
        </row>
        <row r="2489">
          <cell r="B2489" t="str">
            <v>F200793</v>
          </cell>
          <cell r="C2489" t="str">
            <v>F200793</v>
          </cell>
          <cell r="D2489">
            <v>11</v>
          </cell>
          <cell r="E2489" t="str">
            <v>F</v>
          </cell>
        </row>
        <row r="2490">
          <cell r="B2490" t="str">
            <v>F200794</v>
          </cell>
          <cell r="C2490" t="str">
            <v>F200794</v>
          </cell>
          <cell r="D2490">
            <v>11</v>
          </cell>
          <cell r="E2490" t="str">
            <v>F</v>
          </cell>
        </row>
        <row r="2491">
          <cell r="B2491" t="str">
            <v>F200795</v>
          </cell>
          <cell r="C2491" t="str">
            <v>F200795</v>
          </cell>
          <cell r="D2491">
            <v>11</v>
          </cell>
          <cell r="E2491" t="str">
            <v>F</v>
          </cell>
        </row>
        <row r="2492">
          <cell r="B2492" t="str">
            <v>F200796</v>
          </cell>
          <cell r="C2492" t="str">
            <v>F200796</v>
          </cell>
          <cell r="D2492">
            <v>11</v>
          </cell>
          <cell r="E2492" t="str">
            <v>F</v>
          </cell>
        </row>
        <row r="2493">
          <cell r="B2493" t="str">
            <v>F200797</v>
          </cell>
          <cell r="C2493" t="str">
            <v>F200797</v>
          </cell>
          <cell r="D2493">
            <v>11</v>
          </cell>
          <cell r="E2493" t="str">
            <v>F</v>
          </cell>
        </row>
        <row r="2494">
          <cell r="B2494" t="str">
            <v>F200798</v>
          </cell>
          <cell r="C2494" t="str">
            <v>F200798</v>
          </cell>
          <cell r="D2494">
            <v>11</v>
          </cell>
          <cell r="E2494" t="str">
            <v>F</v>
          </cell>
        </row>
        <row r="2495">
          <cell r="B2495" t="str">
            <v>1000MILLCREEK1</v>
          </cell>
          <cell r="C2495" t="str">
            <v>MILLCREEK1</v>
          </cell>
          <cell r="D2495">
            <v>10</v>
          </cell>
          <cell r="E2495" t="str">
            <v>G</v>
          </cell>
        </row>
        <row r="2496">
          <cell r="B2496" t="str">
            <v>F200799</v>
          </cell>
          <cell r="C2496" t="str">
            <v>F200799</v>
          </cell>
          <cell r="D2496">
            <v>11</v>
          </cell>
          <cell r="E2496" t="str">
            <v>F</v>
          </cell>
        </row>
        <row r="2497">
          <cell r="B2497" t="str">
            <v>F200800</v>
          </cell>
          <cell r="C2497" t="str">
            <v>F200800</v>
          </cell>
          <cell r="D2497">
            <v>11</v>
          </cell>
          <cell r="E2497" t="str">
            <v>F</v>
          </cell>
        </row>
        <row r="2498">
          <cell r="B2498" t="str">
            <v>F200801</v>
          </cell>
          <cell r="C2498" t="str">
            <v>F200801</v>
          </cell>
          <cell r="D2498">
            <v>11</v>
          </cell>
          <cell r="E2498" t="str">
            <v>F</v>
          </cell>
        </row>
        <row r="2499">
          <cell r="B2499" t="str">
            <v>F200802</v>
          </cell>
          <cell r="C2499" t="str">
            <v>F200802</v>
          </cell>
          <cell r="D2499">
            <v>11</v>
          </cell>
          <cell r="E2499" t="str">
            <v>F</v>
          </cell>
        </row>
        <row r="2500">
          <cell r="B2500" t="str">
            <v>F200803</v>
          </cell>
          <cell r="C2500" t="str">
            <v>F200803</v>
          </cell>
          <cell r="D2500">
            <v>11</v>
          </cell>
          <cell r="E2500" t="str">
            <v>F</v>
          </cell>
        </row>
        <row r="2501">
          <cell r="B2501" t="str">
            <v>F200804</v>
          </cell>
          <cell r="C2501" t="str">
            <v>F200804</v>
          </cell>
          <cell r="D2501">
            <v>11</v>
          </cell>
          <cell r="E2501" t="str">
            <v>F</v>
          </cell>
        </row>
        <row r="2502">
          <cell r="B2502" t="str">
            <v>F200805</v>
          </cell>
          <cell r="C2502" t="str">
            <v>F200805</v>
          </cell>
          <cell r="D2502">
            <v>11</v>
          </cell>
          <cell r="E2502" t="str">
            <v>F</v>
          </cell>
        </row>
        <row r="2503">
          <cell r="B2503" t="str">
            <v>F200806</v>
          </cell>
          <cell r="C2503" t="str">
            <v>F200806</v>
          </cell>
          <cell r="D2503">
            <v>11</v>
          </cell>
          <cell r="E2503" t="str">
            <v>F</v>
          </cell>
        </row>
        <row r="2504">
          <cell r="B2504" t="str">
            <v>1000MILCRK-2-3</v>
          </cell>
          <cell r="C2504" t="str">
            <v>MILCRK-2-3</v>
          </cell>
          <cell r="D2504">
            <v>10</v>
          </cell>
          <cell r="E2504" t="str">
            <v>G</v>
          </cell>
        </row>
        <row r="2505">
          <cell r="B2505" t="str">
            <v>F200807</v>
          </cell>
          <cell r="C2505" t="str">
            <v>F200807</v>
          </cell>
          <cell r="D2505">
            <v>11</v>
          </cell>
          <cell r="E2505" t="str">
            <v>F</v>
          </cell>
        </row>
        <row r="2506">
          <cell r="B2506" t="str">
            <v>F200808</v>
          </cell>
          <cell r="C2506" t="str">
            <v>F200808</v>
          </cell>
          <cell r="D2506">
            <v>11</v>
          </cell>
          <cell r="E2506" t="str">
            <v>F</v>
          </cell>
        </row>
        <row r="2507">
          <cell r="B2507" t="str">
            <v>F200809</v>
          </cell>
          <cell r="C2507" t="str">
            <v>F200809</v>
          </cell>
          <cell r="D2507">
            <v>11</v>
          </cell>
          <cell r="E2507" t="str">
            <v>F</v>
          </cell>
        </row>
        <row r="2508">
          <cell r="B2508" t="str">
            <v>F200810</v>
          </cell>
          <cell r="C2508" t="str">
            <v>F200810</v>
          </cell>
          <cell r="D2508">
            <v>11</v>
          </cell>
          <cell r="E2508" t="str">
            <v>F</v>
          </cell>
        </row>
        <row r="2509">
          <cell r="B2509" t="str">
            <v>F200811</v>
          </cell>
          <cell r="C2509" t="str">
            <v>F200811</v>
          </cell>
          <cell r="D2509">
            <v>11</v>
          </cell>
          <cell r="E2509" t="str">
            <v>F</v>
          </cell>
        </row>
        <row r="2510">
          <cell r="B2510" t="str">
            <v>F200812</v>
          </cell>
          <cell r="C2510" t="str">
            <v>F200812</v>
          </cell>
          <cell r="D2510">
            <v>11</v>
          </cell>
          <cell r="E2510" t="str">
            <v>F</v>
          </cell>
        </row>
        <row r="2511">
          <cell r="B2511" t="str">
            <v>F200813</v>
          </cell>
          <cell r="C2511" t="str">
            <v>F200813</v>
          </cell>
          <cell r="D2511">
            <v>11</v>
          </cell>
          <cell r="E2511" t="str">
            <v>F</v>
          </cell>
        </row>
        <row r="2512">
          <cell r="B2512" t="str">
            <v>F200814</v>
          </cell>
          <cell r="C2512" t="str">
            <v>F200814</v>
          </cell>
          <cell r="D2512">
            <v>11</v>
          </cell>
          <cell r="E2512" t="str">
            <v>F</v>
          </cell>
        </row>
        <row r="2513">
          <cell r="B2513" t="str">
            <v>F200815</v>
          </cell>
          <cell r="C2513" t="str">
            <v>F200815</v>
          </cell>
          <cell r="D2513">
            <v>11</v>
          </cell>
          <cell r="E2513" t="str">
            <v>F</v>
          </cell>
        </row>
        <row r="2514">
          <cell r="B2514" t="str">
            <v>F200816</v>
          </cell>
          <cell r="C2514" t="str">
            <v>F200816</v>
          </cell>
          <cell r="D2514">
            <v>11</v>
          </cell>
          <cell r="E2514" t="str">
            <v>F</v>
          </cell>
        </row>
        <row r="2515">
          <cell r="B2515" t="str">
            <v>1000ONTARIO-1</v>
          </cell>
          <cell r="C2515" t="str">
            <v>ONTARIO-1</v>
          </cell>
          <cell r="D2515">
            <v>10</v>
          </cell>
          <cell r="E2515" t="str">
            <v>G</v>
          </cell>
        </row>
        <row r="2516">
          <cell r="B2516" t="str">
            <v>F200817</v>
          </cell>
          <cell r="C2516" t="str">
            <v>F200817</v>
          </cell>
          <cell r="D2516">
            <v>11</v>
          </cell>
          <cell r="E2516" t="str">
            <v>F</v>
          </cell>
        </row>
        <row r="2517">
          <cell r="B2517" t="str">
            <v>F200818</v>
          </cell>
          <cell r="C2517" t="str">
            <v>F200818</v>
          </cell>
          <cell r="D2517">
            <v>11</v>
          </cell>
          <cell r="E2517" t="str">
            <v>F</v>
          </cell>
        </row>
        <row r="2518">
          <cell r="B2518" t="str">
            <v>F200819</v>
          </cell>
          <cell r="C2518" t="str">
            <v>F200819</v>
          </cell>
          <cell r="D2518">
            <v>11</v>
          </cell>
          <cell r="E2518" t="str">
            <v>F</v>
          </cell>
        </row>
        <row r="2519">
          <cell r="B2519" t="str">
            <v>F200820</v>
          </cell>
          <cell r="C2519" t="str">
            <v>F200820</v>
          </cell>
          <cell r="D2519">
            <v>11</v>
          </cell>
          <cell r="E2519" t="str">
            <v>F</v>
          </cell>
        </row>
        <row r="2520">
          <cell r="B2520" t="str">
            <v>F200821</v>
          </cell>
          <cell r="C2520" t="str">
            <v>F200821</v>
          </cell>
          <cell r="D2520">
            <v>11</v>
          </cell>
          <cell r="E2520" t="str">
            <v>F</v>
          </cell>
        </row>
        <row r="2521">
          <cell r="B2521" t="str">
            <v>F200822</v>
          </cell>
          <cell r="C2521" t="str">
            <v>F200822</v>
          </cell>
          <cell r="D2521">
            <v>11</v>
          </cell>
          <cell r="E2521" t="str">
            <v>F</v>
          </cell>
        </row>
        <row r="2522">
          <cell r="B2522" t="str">
            <v>F200823</v>
          </cell>
          <cell r="C2522" t="str">
            <v>F200823</v>
          </cell>
          <cell r="D2522">
            <v>11</v>
          </cell>
          <cell r="E2522" t="str">
            <v>F</v>
          </cell>
        </row>
        <row r="2523">
          <cell r="B2523" t="str">
            <v>F200824</v>
          </cell>
          <cell r="C2523" t="str">
            <v>F200824</v>
          </cell>
          <cell r="D2523">
            <v>11</v>
          </cell>
          <cell r="E2523" t="str">
            <v>F</v>
          </cell>
        </row>
        <row r="2524">
          <cell r="B2524" t="str">
            <v>1000ONTARIO-2</v>
          </cell>
          <cell r="C2524" t="str">
            <v>ONTARIO-2</v>
          </cell>
          <cell r="D2524">
            <v>10</v>
          </cell>
          <cell r="E2524" t="str">
            <v>G</v>
          </cell>
        </row>
        <row r="2525">
          <cell r="B2525" t="str">
            <v>F200825</v>
          </cell>
          <cell r="C2525" t="str">
            <v>F200825</v>
          </cell>
          <cell r="D2525">
            <v>11</v>
          </cell>
          <cell r="E2525" t="str">
            <v>F</v>
          </cell>
        </row>
        <row r="2526">
          <cell r="B2526" t="str">
            <v>F200826</v>
          </cell>
          <cell r="C2526" t="str">
            <v>F200826</v>
          </cell>
          <cell r="D2526">
            <v>11</v>
          </cell>
          <cell r="E2526" t="str">
            <v>F</v>
          </cell>
        </row>
        <row r="2527">
          <cell r="B2527" t="str">
            <v>F200827</v>
          </cell>
          <cell r="C2527" t="str">
            <v>F200827</v>
          </cell>
          <cell r="D2527">
            <v>11</v>
          </cell>
          <cell r="E2527" t="str">
            <v>F</v>
          </cell>
        </row>
        <row r="2528">
          <cell r="B2528" t="str">
            <v>F200828</v>
          </cell>
          <cell r="C2528" t="str">
            <v>F200828</v>
          </cell>
          <cell r="D2528">
            <v>11</v>
          </cell>
          <cell r="E2528" t="str">
            <v>F</v>
          </cell>
        </row>
        <row r="2529">
          <cell r="B2529" t="str">
            <v>F200829</v>
          </cell>
          <cell r="C2529" t="str">
            <v>F200829</v>
          </cell>
          <cell r="D2529">
            <v>11</v>
          </cell>
          <cell r="E2529" t="str">
            <v>F</v>
          </cell>
        </row>
        <row r="2530">
          <cell r="B2530" t="str">
            <v>F200830</v>
          </cell>
          <cell r="C2530" t="str">
            <v>F200830</v>
          </cell>
          <cell r="D2530">
            <v>11</v>
          </cell>
          <cell r="E2530" t="str">
            <v>F</v>
          </cell>
        </row>
        <row r="2531">
          <cell r="B2531" t="str">
            <v>F200831</v>
          </cell>
          <cell r="C2531" t="str">
            <v>F200831</v>
          </cell>
          <cell r="D2531">
            <v>11</v>
          </cell>
          <cell r="E2531" t="str">
            <v>F</v>
          </cell>
        </row>
        <row r="2532">
          <cell r="B2532" t="str">
            <v>F200832</v>
          </cell>
          <cell r="C2532" t="str">
            <v>F200832</v>
          </cell>
          <cell r="D2532">
            <v>11</v>
          </cell>
          <cell r="E2532" t="str">
            <v>F</v>
          </cell>
        </row>
        <row r="2533">
          <cell r="B2533" t="str">
            <v>1000SANGORG-1</v>
          </cell>
          <cell r="C2533" t="str">
            <v>SANGORG-1</v>
          </cell>
          <cell r="D2533">
            <v>10</v>
          </cell>
          <cell r="E2533" t="str">
            <v>G</v>
          </cell>
        </row>
        <row r="2534">
          <cell r="B2534" t="str">
            <v>F200833</v>
          </cell>
          <cell r="C2534" t="str">
            <v>F200833</v>
          </cell>
          <cell r="D2534">
            <v>11</v>
          </cell>
          <cell r="E2534" t="str">
            <v>F</v>
          </cell>
        </row>
        <row r="2535">
          <cell r="B2535" t="str">
            <v>F200834</v>
          </cell>
          <cell r="C2535" t="str">
            <v>F200834</v>
          </cell>
          <cell r="D2535">
            <v>11</v>
          </cell>
          <cell r="E2535" t="str">
            <v>F</v>
          </cell>
        </row>
        <row r="2536">
          <cell r="B2536" t="str">
            <v>F200835</v>
          </cell>
          <cell r="C2536" t="str">
            <v>F200835</v>
          </cell>
          <cell r="D2536">
            <v>11</v>
          </cell>
          <cell r="E2536" t="str">
            <v>F</v>
          </cell>
        </row>
        <row r="2537">
          <cell r="B2537" t="str">
            <v>F200836</v>
          </cell>
          <cell r="C2537" t="str">
            <v>F200836</v>
          </cell>
          <cell r="D2537">
            <v>11</v>
          </cell>
          <cell r="E2537" t="str">
            <v>F</v>
          </cell>
        </row>
        <row r="2538">
          <cell r="B2538" t="str">
            <v>F200837</v>
          </cell>
          <cell r="C2538" t="str">
            <v>F200837</v>
          </cell>
          <cell r="D2538">
            <v>11</v>
          </cell>
          <cell r="E2538" t="str">
            <v>F</v>
          </cell>
        </row>
        <row r="2539">
          <cell r="B2539" t="str">
            <v>F200838</v>
          </cell>
          <cell r="C2539" t="str">
            <v>F200838</v>
          </cell>
          <cell r="D2539">
            <v>11</v>
          </cell>
          <cell r="E2539" t="str">
            <v>F</v>
          </cell>
        </row>
        <row r="2540">
          <cell r="B2540" t="str">
            <v>F200839</v>
          </cell>
          <cell r="C2540" t="str">
            <v>F200839</v>
          </cell>
          <cell r="D2540">
            <v>11</v>
          </cell>
          <cell r="E2540" t="str">
            <v>F</v>
          </cell>
        </row>
        <row r="2541">
          <cell r="B2541" t="str">
            <v>F200840</v>
          </cell>
          <cell r="C2541" t="str">
            <v>F200840</v>
          </cell>
          <cell r="D2541">
            <v>11</v>
          </cell>
          <cell r="E2541" t="str">
            <v>F</v>
          </cell>
        </row>
        <row r="2542">
          <cell r="B2542" t="str">
            <v>F200841</v>
          </cell>
          <cell r="C2542" t="str">
            <v>F200841</v>
          </cell>
          <cell r="D2542">
            <v>11</v>
          </cell>
          <cell r="E2542" t="str">
            <v>F</v>
          </cell>
        </row>
        <row r="2543">
          <cell r="B2543" t="str">
            <v>1000SANGORG-2</v>
          </cell>
          <cell r="C2543" t="str">
            <v>SANGORG-2</v>
          </cell>
          <cell r="D2543">
            <v>10</v>
          </cell>
          <cell r="E2543" t="str">
            <v>G</v>
          </cell>
        </row>
        <row r="2544">
          <cell r="B2544" t="str">
            <v>F200842</v>
          </cell>
          <cell r="C2544" t="str">
            <v>F200842</v>
          </cell>
          <cell r="D2544">
            <v>11</v>
          </cell>
          <cell r="E2544" t="str">
            <v>F</v>
          </cell>
        </row>
        <row r="2545">
          <cell r="B2545" t="str">
            <v>F200843</v>
          </cell>
          <cell r="C2545" t="str">
            <v>F200843</v>
          </cell>
          <cell r="D2545">
            <v>11</v>
          </cell>
          <cell r="E2545" t="str">
            <v>F</v>
          </cell>
        </row>
        <row r="2546">
          <cell r="B2546" t="str">
            <v>F200844</v>
          </cell>
          <cell r="C2546" t="str">
            <v>F200844</v>
          </cell>
          <cell r="D2546">
            <v>11</v>
          </cell>
          <cell r="E2546" t="str">
            <v>F</v>
          </cell>
        </row>
        <row r="2547">
          <cell r="B2547" t="str">
            <v>F200845</v>
          </cell>
          <cell r="C2547" t="str">
            <v>F200845</v>
          </cell>
          <cell r="D2547">
            <v>11</v>
          </cell>
          <cell r="E2547" t="str">
            <v>F</v>
          </cell>
        </row>
        <row r="2548">
          <cell r="B2548" t="str">
            <v>F200846</v>
          </cell>
          <cell r="C2548" t="str">
            <v>F200846</v>
          </cell>
          <cell r="D2548">
            <v>11</v>
          </cell>
          <cell r="E2548" t="str">
            <v>F</v>
          </cell>
        </row>
        <row r="2549">
          <cell r="B2549" t="str">
            <v>F200847</v>
          </cell>
          <cell r="C2549" t="str">
            <v>F200847</v>
          </cell>
          <cell r="D2549">
            <v>11</v>
          </cell>
          <cell r="E2549" t="str">
            <v>F</v>
          </cell>
        </row>
        <row r="2550">
          <cell r="B2550" t="str">
            <v>F200848</v>
          </cell>
          <cell r="C2550" t="str">
            <v>F200848</v>
          </cell>
          <cell r="D2550">
            <v>11</v>
          </cell>
          <cell r="E2550" t="str">
            <v>F</v>
          </cell>
        </row>
        <row r="2551">
          <cell r="B2551" t="str">
            <v>F200849</v>
          </cell>
          <cell r="C2551" t="str">
            <v>F200849</v>
          </cell>
          <cell r="D2551">
            <v>11</v>
          </cell>
          <cell r="E2551" t="str">
            <v>F</v>
          </cell>
        </row>
        <row r="2552">
          <cell r="B2552" t="str">
            <v>F200850</v>
          </cell>
          <cell r="C2552" t="str">
            <v>F200850</v>
          </cell>
          <cell r="D2552">
            <v>11</v>
          </cell>
          <cell r="E2552" t="str">
            <v>F</v>
          </cell>
        </row>
        <row r="2553">
          <cell r="B2553" t="str">
            <v>1000SANGORGCYN</v>
          </cell>
          <cell r="C2553" t="str">
            <v>SANGORGCYN</v>
          </cell>
          <cell r="D2553">
            <v>10</v>
          </cell>
          <cell r="E2553" t="str">
            <v>G</v>
          </cell>
        </row>
        <row r="2554">
          <cell r="B2554" t="str">
            <v>F200851</v>
          </cell>
          <cell r="C2554" t="str">
            <v>F200851</v>
          </cell>
          <cell r="D2554">
            <v>11</v>
          </cell>
          <cell r="E2554" t="str">
            <v>F</v>
          </cell>
        </row>
        <row r="2555">
          <cell r="B2555" t="str">
            <v>1000SAR-1</v>
          </cell>
          <cell r="C2555" t="str">
            <v>SAR-1</v>
          </cell>
          <cell r="D2555">
            <v>10</v>
          </cell>
          <cell r="E2555" t="str">
            <v>G</v>
          </cell>
        </row>
        <row r="2556">
          <cell r="B2556" t="str">
            <v>F200852</v>
          </cell>
          <cell r="C2556" t="str">
            <v>F200852</v>
          </cell>
          <cell r="D2556">
            <v>11</v>
          </cell>
          <cell r="E2556" t="str">
            <v>F</v>
          </cell>
        </row>
        <row r="2557">
          <cell r="B2557" t="str">
            <v>F200853</v>
          </cell>
          <cell r="C2557" t="str">
            <v>F200853</v>
          </cell>
          <cell r="D2557">
            <v>11</v>
          </cell>
          <cell r="E2557" t="str">
            <v>F</v>
          </cell>
        </row>
        <row r="2558">
          <cell r="B2558" t="str">
            <v>F200854</v>
          </cell>
          <cell r="C2558" t="str">
            <v>F200854</v>
          </cell>
          <cell r="D2558">
            <v>11</v>
          </cell>
          <cell r="E2558" t="str">
            <v>F</v>
          </cell>
        </row>
        <row r="2559">
          <cell r="B2559" t="str">
            <v>F200855</v>
          </cell>
          <cell r="C2559" t="str">
            <v>F200855</v>
          </cell>
          <cell r="D2559">
            <v>11</v>
          </cell>
          <cell r="E2559" t="str">
            <v>F</v>
          </cell>
        </row>
        <row r="2560">
          <cell r="B2560" t="str">
            <v>F200856</v>
          </cell>
          <cell r="C2560" t="str">
            <v>F200856</v>
          </cell>
          <cell r="D2560">
            <v>11</v>
          </cell>
          <cell r="E2560" t="str">
            <v>F</v>
          </cell>
        </row>
        <row r="2561">
          <cell r="B2561" t="str">
            <v>F200857</v>
          </cell>
          <cell r="C2561" t="str">
            <v>F200857</v>
          </cell>
          <cell r="D2561">
            <v>11</v>
          </cell>
          <cell r="E2561" t="str">
            <v>F</v>
          </cell>
        </row>
        <row r="2562">
          <cell r="B2562" t="str">
            <v>F200858</v>
          </cell>
          <cell r="C2562" t="str">
            <v>F200858</v>
          </cell>
          <cell r="D2562">
            <v>11</v>
          </cell>
          <cell r="E2562" t="str">
            <v>F</v>
          </cell>
        </row>
        <row r="2563">
          <cell r="B2563" t="str">
            <v>F200859</v>
          </cell>
          <cell r="C2563" t="str">
            <v>F200859</v>
          </cell>
          <cell r="D2563">
            <v>11</v>
          </cell>
          <cell r="E2563" t="str">
            <v>F</v>
          </cell>
        </row>
        <row r="2564">
          <cell r="B2564" t="str">
            <v>F200860</v>
          </cell>
          <cell r="C2564" t="str">
            <v>F200860</v>
          </cell>
          <cell r="D2564">
            <v>11</v>
          </cell>
          <cell r="E2564" t="str">
            <v>F</v>
          </cell>
        </row>
        <row r="2565">
          <cell r="B2565" t="str">
            <v>F200861</v>
          </cell>
          <cell r="C2565" t="str">
            <v>F200861</v>
          </cell>
          <cell r="D2565">
            <v>11</v>
          </cell>
          <cell r="E2565" t="str">
            <v>F</v>
          </cell>
        </row>
        <row r="2566">
          <cell r="B2566" t="str">
            <v>F200862</v>
          </cell>
          <cell r="C2566" t="str">
            <v>F200862</v>
          </cell>
          <cell r="D2566">
            <v>11</v>
          </cell>
          <cell r="E2566" t="str">
            <v>F</v>
          </cell>
        </row>
        <row r="2567">
          <cell r="B2567" t="str">
            <v>1000SAR-3</v>
          </cell>
          <cell r="C2567" t="str">
            <v>SAR-3</v>
          </cell>
          <cell r="D2567">
            <v>10</v>
          </cell>
          <cell r="E2567" t="str">
            <v>G</v>
          </cell>
        </row>
        <row r="2568">
          <cell r="B2568" t="str">
            <v>F200863</v>
          </cell>
          <cell r="C2568" t="str">
            <v>F200863</v>
          </cell>
          <cell r="D2568">
            <v>11</v>
          </cell>
          <cell r="E2568" t="str">
            <v>F</v>
          </cell>
        </row>
        <row r="2569">
          <cell r="B2569" t="str">
            <v>F200864</v>
          </cell>
          <cell r="C2569" t="str">
            <v>F200864</v>
          </cell>
          <cell r="D2569">
            <v>11</v>
          </cell>
          <cell r="E2569" t="str">
            <v>F</v>
          </cell>
        </row>
        <row r="2570">
          <cell r="B2570" t="str">
            <v>F200865</v>
          </cell>
          <cell r="C2570" t="str">
            <v>F200865</v>
          </cell>
          <cell r="D2570">
            <v>11</v>
          </cell>
          <cell r="E2570" t="str">
            <v>F</v>
          </cell>
        </row>
        <row r="2571">
          <cell r="B2571" t="str">
            <v>F200866</v>
          </cell>
          <cell r="C2571" t="str">
            <v>F200866</v>
          </cell>
          <cell r="D2571">
            <v>11</v>
          </cell>
          <cell r="E2571" t="str">
            <v>F</v>
          </cell>
        </row>
        <row r="2572">
          <cell r="B2572" t="str">
            <v>F200867</v>
          </cell>
          <cell r="C2572" t="str">
            <v>F200867</v>
          </cell>
          <cell r="D2572">
            <v>11</v>
          </cell>
          <cell r="E2572" t="str">
            <v>F</v>
          </cell>
        </row>
        <row r="2573">
          <cell r="B2573" t="str">
            <v>F200868</v>
          </cell>
          <cell r="C2573" t="str">
            <v>F200868</v>
          </cell>
          <cell r="D2573">
            <v>11</v>
          </cell>
          <cell r="E2573" t="str">
            <v>F</v>
          </cell>
        </row>
        <row r="2574">
          <cell r="B2574" t="str">
            <v>F200869</v>
          </cell>
          <cell r="C2574" t="str">
            <v>F200869</v>
          </cell>
          <cell r="D2574">
            <v>11</v>
          </cell>
          <cell r="E2574" t="str">
            <v>F</v>
          </cell>
        </row>
        <row r="2575">
          <cell r="B2575" t="str">
            <v>F200870</v>
          </cell>
          <cell r="C2575" t="str">
            <v>F200870</v>
          </cell>
          <cell r="D2575">
            <v>11</v>
          </cell>
          <cell r="E2575" t="str">
            <v>F</v>
          </cell>
        </row>
        <row r="2576">
          <cell r="B2576" t="str">
            <v>F200871</v>
          </cell>
          <cell r="C2576" t="str">
            <v>F200871</v>
          </cell>
          <cell r="D2576">
            <v>11</v>
          </cell>
          <cell r="E2576" t="str">
            <v>F</v>
          </cell>
        </row>
        <row r="2577">
          <cell r="B2577" t="str">
            <v>F200872</v>
          </cell>
          <cell r="C2577" t="str">
            <v>F200872</v>
          </cell>
          <cell r="D2577">
            <v>11</v>
          </cell>
          <cell r="E2577" t="str">
            <v>F</v>
          </cell>
        </row>
        <row r="2578">
          <cell r="B2578" t="str">
            <v>F200873</v>
          </cell>
          <cell r="C2578" t="str">
            <v>F200873</v>
          </cell>
          <cell r="D2578">
            <v>11</v>
          </cell>
          <cell r="E2578" t="str">
            <v>F</v>
          </cell>
        </row>
        <row r="2579">
          <cell r="B2579" t="str">
            <v>1000SIERRAPWHS</v>
          </cell>
          <cell r="C2579" t="str">
            <v>SIERRAPWHS</v>
          </cell>
          <cell r="D2579">
            <v>10</v>
          </cell>
          <cell r="E2579" t="str">
            <v>G</v>
          </cell>
        </row>
        <row r="2580">
          <cell r="B2580" t="str">
            <v>F200874</v>
          </cell>
          <cell r="C2580" t="str">
            <v>F200874</v>
          </cell>
          <cell r="D2580">
            <v>11</v>
          </cell>
          <cell r="E2580" t="str">
            <v>F</v>
          </cell>
        </row>
        <row r="2581">
          <cell r="B2581" t="str">
            <v>F200875</v>
          </cell>
          <cell r="C2581" t="str">
            <v>F200875</v>
          </cell>
          <cell r="D2581">
            <v>11</v>
          </cell>
          <cell r="E2581" t="str">
            <v>F</v>
          </cell>
        </row>
        <row r="2582">
          <cell r="B2582" t="str">
            <v>F200876</v>
          </cell>
          <cell r="C2582" t="str">
            <v>F200876</v>
          </cell>
          <cell r="D2582">
            <v>11</v>
          </cell>
          <cell r="E2582" t="str">
            <v>F</v>
          </cell>
        </row>
        <row r="2583">
          <cell r="B2583" t="str">
            <v>F200877</v>
          </cell>
          <cell r="C2583" t="str">
            <v>F200877</v>
          </cell>
          <cell r="D2583">
            <v>11</v>
          </cell>
          <cell r="E2583" t="str">
            <v>F</v>
          </cell>
        </row>
        <row r="2584">
          <cell r="B2584" t="str">
            <v>F200878</v>
          </cell>
          <cell r="C2584" t="str">
            <v>F200878</v>
          </cell>
          <cell r="D2584">
            <v>11</v>
          </cell>
          <cell r="E2584" t="str">
            <v>F</v>
          </cell>
        </row>
        <row r="2585">
          <cell r="B2585" t="str">
            <v>F200879</v>
          </cell>
          <cell r="C2585" t="str">
            <v>F200879</v>
          </cell>
          <cell r="D2585">
            <v>11</v>
          </cell>
          <cell r="E2585" t="str">
            <v>F</v>
          </cell>
        </row>
        <row r="2586">
          <cell r="B2586" t="str">
            <v>F200880</v>
          </cell>
          <cell r="C2586" t="str">
            <v>F200880</v>
          </cell>
          <cell r="D2586">
            <v>11</v>
          </cell>
          <cell r="E2586" t="str">
            <v>F</v>
          </cell>
        </row>
        <row r="2587">
          <cell r="B2587" t="str">
            <v>F200881</v>
          </cell>
          <cell r="C2587" t="str">
            <v>F200881</v>
          </cell>
          <cell r="D2587">
            <v>11</v>
          </cell>
          <cell r="E2587" t="str">
            <v>F</v>
          </cell>
        </row>
        <row r="2588">
          <cell r="B2588" t="str">
            <v>1000HE-EASTREG</v>
          </cell>
          <cell r="C2588" t="str">
            <v>HE-EASTREG</v>
          </cell>
          <cell r="D2588">
            <v>8</v>
          </cell>
          <cell r="E2588" t="str">
            <v>G</v>
          </cell>
        </row>
        <row r="2589">
          <cell r="B2589" t="str">
            <v>F200603</v>
          </cell>
          <cell r="C2589" t="str">
            <v>F200603</v>
          </cell>
          <cell r="D2589">
            <v>9</v>
          </cell>
          <cell r="E2589" t="str">
            <v>F</v>
          </cell>
        </row>
        <row r="2590">
          <cell r="B2590" t="str">
            <v>1000EASTREGCOM</v>
          </cell>
          <cell r="C2590" t="str">
            <v>EASTREGCOM</v>
          </cell>
          <cell r="D2590">
            <v>10</v>
          </cell>
          <cell r="E2590" t="str">
            <v>G</v>
          </cell>
        </row>
        <row r="2591">
          <cell r="B2591" t="str">
            <v>F200882</v>
          </cell>
          <cell r="C2591" t="str">
            <v>F200882</v>
          </cell>
          <cell r="D2591">
            <v>11</v>
          </cell>
          <cell r="E2591" t="str">
            <v>F</v>
          </cell>
        </row>
        <row r="2592">
          <cell r="B2592" t="str">
            <v>F200883</v>
          </cell>
          <cell r="C2592" t="str">
            <v>F200883</v>
          </cell>
          <cell r="D2592">
            <v>11</v>
          </cell>
          <cell r="E2592" t="str">
            <v>F</v>
          </cell>
        </row>
        <row r="2593">
          <cell r="B2593" t="str">
            <v>F200884</v>
          </cell>
          <cell r="C2593" t="str">
            <v>F200884</v>
          </cell>
          <cell r="D2593">
            <v>11</v>
          </cell>
          <cell r="E2593" t="str">
            <v>F</v>
          </cell>
        </row>
        <row r="2594">
          <cell r="B2594" t="str">
            <v>F200885</v>
          </cell>
          <cell r="C2594" t="str">
            <v>F200885</v>
          </cell>
          <cell r="D2594">
            <v>11</v>
          </cell>
          <cell r="E2594" t="str">
            <v>F</v>
          </cell>
        </row>
        <row r="2595">
          <cell r="B2595" t="str">
            <v>F200886</v>
          </cell>
          <cell r="C2595" t="str">
            <v>F200886</v>
          </cell>
          <cell r="D2595">
            <v>11</v>
          </cell>
          <cell r="E2595" t="str">
            <v>F</v>
          </cell>
        </row>
        <row r="2596">
          <cell r="B2596" t="str">
            <v>F200887</v>
          </cell>
          <cell r="C2596" t="str">
            <v>F200887</v>
          </cell>
          <cell r="D2596">
            <v>11</v>
          </cell>
          <cell r="E2596" t="str">
            <v>F</v>
          </cell>
        </row>
        <row r="2597">
          <cell r="B2597" t="str">
            <v>F200888</v>
          </cell>
          <cell r="C2597" t="str">
            <v>F200888</v>
          </cell>
          <cell r="D2597">
            <v>11</v>
          </cell>
          <cell r="E2597" t="str">
            <v>F</v>
          </cell>
        </row>
        <row r="2598">
          <cell r="B2598" t="str">
            <v>F200889</v>
          </cell>
          <cell r="C2598" t="str">
            <v>F200889</v>
          </cell>
          <cell r="D2598">
            <v>11</v>
          </cell>
          <cell r="E2598" t="str">
            <v>F</v>
          </cell>
        </row>
        <row r="2599">
          <cell r="B2599" t="str">
            <v>F200890</v>
          </cell>
          <cell r="C2599" t="str">
            <v>F200890</v>
          </cell>
          <cell r="D2599">
            <v>11</v>
          </cell>
          <cell r="E2599" t="str">
            <v>F</v>
          </cell>
        </row>
        <row r="2600">
          <cell r="B2600" t="str">
            <v>F200891</v>
          </cell>
          <cell r="C2600" t="str">
            <v>F200891</v>
          </cell>
          <cell r="D2600">
            <v>11</v>
          </cell>
          <cell r="E2600" t="str">
            <v>F</v>
          </cell>
        </row>
        <row r="2601">
          <cell r="B2601" t="str">
            <v>F200892</v>
          </cell>
          <cell r="C2601" t="str">
            <v>F200892</v>
          </cell>
          <cell r="D2601">
            <v>11</v>
          </cell>
          <cell r="E2601" t="str">
            <v>F</v>
          </cell>
        </row>
        <row r="2602">
          <cell r="B2602" t="str">
            <v>F200893</v>
          </cell>
          <cell r="C2602" t="str">
            <v>F200893</v>
          </cell>
          <cell r="D2602">
            <v>11</v>
          </cell>
          <cell r="E2602" t="str">
            <v>F</v>
          </cell>
        </row>
        <row r="2603">
          <cell r="B2603" t="str">
            <v>F200894</v>
          </cell>
          <cell r="C2603" t="str">
            <v>F200894</v>
          </cell>
          <cell r="D2603">
            <v>11</v>
          </cell>
          <cell r="E2603" t="str">
            <v>F</v>
          </cell>
        </row>
        <row r="2604">
          <cell r="B2604" t="str">
            <v>1000ER-ENGTECH</v>
          </cell>
          <cell r="C2604" t="str">
            <v>ER-ENGTECH</v>
          </cell>
          <cell r="D2604">
            <v>10</v>
          </cell>
          <cell r="E2604" t="str">
            <v>G</v>
          </cell>
        </row>
        <row r="2605">
          <cell r="B2605" t="str">
            <v>F200895</v>
          </cell>
          <cell r="C2605" t="str">
            <v>F200895</v>
          </cell>
          <cell r="D2605">
            <v>11</v>
          </cell>
          <cell r="E2605" t="str">
            <v>F</v>
          </cell>
        </row>
        <row r="2606">
          <cell r="B2606" t="str">
            <v>F200896</v>
          </cell>
          <cell r="C2606" t="str">
            <v>F200896</v>
          </cell>
          <cell r="D2606">
            <v>11</v>
          </cell>
          <cell r="E2606" t="str">
            <v>F</v>
          </cell>
        </row>
        <row r="2607">
          <cell r="B2607" t="str">
            <v>F200897</v>
          </cell>
          <cell r="C2607" t="str">
            <v>F200897</v>
          </cell>
          <cell r="D2607">
            <v>11</v>
          </cell>
          <cell r="E2607" t="str">
            <v>F</v>
          </cell>
        </row>
        <row r="2608">
          <cell r="B2608" t="str">
            <v>1000HE-KAWEAH</v>
          </cell>
          <cell r="C2608" t="str">
            <v>HE-KAWEAH</v>
          </cell>
          <cell r="D2608">
            <v>8</v>
          </cell>
          <cell r="E2608" t="str">
            <v>G</v>
          </cell>
        </row>
        <row r="2609">
          <cell r="B2609" t="str">
            <v>F200604</v>
          </cell>
          <cell r="C2609" t="str">
            <v>F200604</v>
          </cell>
          <cell r="D2609">
            <v>9</v>
          </cell>
          <cell r="E2609" t="str">
            <v>F</v>
          </cell>
        </row>
        <row r="2610">
          <cell r="B2610" t="str">
            <v>1000KAWEAH-1</v>
          </cell>
          <cell r="C2610" t="str">
            <v>KAWEAH-1</v>
          </cell>
          <cell r="D2610">
            <v>10</v>
          </cell>
          <cell r="E2610" t="str">
            <v>G</v>
          </cell>
        </row>
        <row r="2611">
          <cell r="B2611" t="str">
            <v>F200898</v>
          </cell>
          <cell r="C2611" t="str">
            <v>F200898</v>
          </cell>
          <cell r="D2611">
            <v>11</v>
          </cell>
          <cell r="E2611" t="str">
            <v>F</v>
          </cell>
        </row>
        <row r="2612">
          <cell r="B2612" t="str">
            <v>F200899</v>
          </cell>
          <cell r="C2612" t="str">
            <v>F200899</v>
          </cell>
          <cell r="D2612">
            <v>11</v>
          </cell>
          <cell r="E2612" t="str">
            <v>F</v>
          </cell>
        </row>
        <row r="2613">
          <cell r="B2613" t="str">
            <v>F200900</v>
          </cell>
          <cell r="C2613" t="str">
            <v>F200900</v>
          </cell>
          <cell r="D2613">
            <v>11</v>
          </cell>
          <cell r="E2613" t="str">
            <v>F</v>
          </cell>
        </row>
        <row r="2614">
          <cell r="B2614" t="str">
            <v>F200901</v>
          </cell>
          <cell r="C2614" t="str">
            <v>F200901</v>
          </cell>
          <cell r="D2614">
            <v>11</v>
          </cell>
          <cell r="E2614" t="str">
            <v>F</v>
          </cell>
        </row>
        <row r="2615">
          <cell r="B2615" t="str">
            <v>F200902</v>
          </cell>
          <cell r="C2615" t="str">
            <v>F200902</v>
          </cell>
          <cell r="D2615">
            <v>11</v>
          </cell>
          <cell r="E2615" t="str">
            <v>F</v>
          </cell>
        </row>
        <row r="2616">
          <cell r="B2616" t="str">
            <v>F200903</v>
          </cell>
          <cell r="C2616" t="str">
            <v>F200903</v>
          </cell>
          <cell r="D2616">
            <v>11</v>
          </cell>
          <cell r="E2616" t="str">
            <v>F</v>
          </cell>
        </row>
        <row r="2617">
          <cell r="B2617" t="str">
            <v>F200904</v>
          </cell>
          <cell r="C2617" t="str">
            <v>F200904</v>
          </cell>
          <cell r="D2617">
            <v>11</v>
          </cell>
          <cell r="E2617" t="str">
            <v>F</v>
          </cell>
        </row>
        <row r="2618">
          <cell r="B2618" t="str">
            <v>F200905</v>
          </cell>
          <cell r="C2618" t="str">
            <v>F200905</v>
          </cell>
          <cell r="D2618">
            <v>11</v>
          </cell>
          <cell r="E2618" t="str">
            <v>F</v>
          </cell>
        </row>
        <row r="2619">
          <cell r="B2619" t="str">
            <v>F200906</v>
          </cell>
          <cell r="C2619" t="str">
            <v>F200906</v>
          </cell>
          <cell r="D2619">
            <v>11</v>
          </cell>
          <cell r="E2619" t="str">
            <v>F</v>
          </cell>
        </row>
        <row r="2620">
          <cell r="B2620" t="str">
            <v>F200907</v>
          </cell>
          <cell r="C2620" t="str">
            <v>F200907</v>
          </cell>
          <cell r="D2620">
            <v>11</v>
          </cell>
          <cell r="E2620" t="str">
            <v>F</v>
          </cell>
        </row>
        <row r="2621">
          <cell r="B2621" t="str">
            <v>1000KAWEAH-2</v>
          </cell>
          <cell r="C2621" t="str">
            <v>KAWEAH-2</v>
          </cell>
          <cell r="D2621">
            <v>10</v>
          </cell>
          <cell r="E2621" t="str">
            <v>G</v>
          </cell>
        </row>
        <row r="2622">
          <cell r="B2622" t="str">
            <v>F200908</v>
          </cell>
          <cell r="C2622" t="str">
            <v>F200908</v>
          </cell>
          <cell r="D2622">
            <v>11</v>
          </cell>
          <cell r="E2622" t="str">
            <v>F</v>
          </cell>
        </row>
        <row r="2623">
          <cell r="B2623" t="str">
            <v>F200909</v>
          </cell>
          <cell r="C2623" t="str">
            <v>F200909</v>
          </cell>
          <cell r="D2623">
            <v>11</v>
          </cell>
          <cell r="E2623" t="str">
            <v>F</v>
          </cell>
        </row>
        <row r="2624">
          <cell r="B2624" t="str">
            <v>F200910</v>
          </cell>
          <cell r="C2624" t="str">
            <v>F200910</v>
          </cell>
          <cell r="D2624">
            <v>11</v>
          </cell>
          <cell r="E2624" t="str">
            <v>F</v>
          </cell>
        </row>
        <row r="2625">
          <cell r="B2625" t="str">
            <v>F200911</v>
          </cell>
          <cell r="C2625" t="str">
            <v>F200911</v>
          </cell>
          <cell r="D2625">
            <v>11</v>
          </cell>
          <cell r="E2625" t="str">
            <v>F</v>
          </cell>
        </row>
        <row r="2626">
          <cell r="B2626" t="str">
            <v>F200912</v>
          </cell>
          <cell r="C2626" t="str">
            <v>F200912</v>
          </cell>
          <cell r="D2626">
            <v>11</v>
          </cell>
          <cell r="E2626" t="str">
            <v>F</v>
          </cell>
        </row>
        <row r="2627">
          <cell r="B2627" t="str">
            <v>F200913</v>
          </cell>
          <cell r="C2627" t="str">
            <v>F200913</v>
          </cell>
          <cell r="D2627">
            <v>11</v>
          </cell>
          <cell r="E2627" t="str">
            <v>F</v>
          </cell>
        </row>
        <row r="2628">
          <cell r="B2628" t="str">
            <v>F200914</v>
          </cell>
          <cell r="C2628" t="str">
            <v>F200914</v>
          </cell>
          <cell r="D2628">
            <v>11</v>
          </cell>
          <cell r="E2628" t="str">
            <v>F</v>
          </cell>
        </row>
        <row r="2629">
          <cell r="B2629" t="str">
            <v>F200915</v>
          </cell>
          <cell r="C2629" t="str">
            <v>F200915</v>
          </cell>
          <cell r="D2629">
            <v>11</v>
          </cell>
          <cell r="E2629" t="str">
            <v>F</v>
          </cell>
        </row>
        <row r="2630">
          <cell r="B2630" t="str">
            <v>F200916</v>
          </cell>
          <cell r="C2630" t="str">
            <v>F200916</v>
          </cell>
          <cell r="D2630">
            <v>11</v>
          </cell>
          <cell r="E2630" t="str">
            <v>F</v>
          </cell>
        </row>
        <row r="2631">
          <cell r="B2631" t="str">
            <v>F200917</v>
          </cell>
          <cell r="C2631" t="str">
            <v>F200917</v>
          </cell>
          <cell r="D2631">
            <v>11</v>
          </cell>
          <cell r="E2631" t="str">
            <v>F</v>
          </cell>
        </row>
        <row r="2632">
          <cell r="B2632" t="str">
            <v>1000KAWEAH-3</v>
          </cell>
          <cell r="C2632" t="str">
            <v>KAWEAH-3</v>
          </cell>
          <cell r="D2632">
            <v>10</v>
          </cell>
          <cell r="E2632" t="str">
            <v>G</v>
          </cell>
        </row>
        <row r="2633">
          <cell r="B2633" t="str">
            <v>F200918</v>
          </cell>
          <cell r="C2633" t="str">
            <v>F200918</v>
          </cell>
          <cell r="D2633">
            <v>11</v>
          </cell>
          <cell r="E2633" t="str">
            <v>F</v>
          </cell>
        </row>
        <row r="2634">
          <cell r="B2634" t="str">
            <v>F200919</v>
          </cell>
          <cell r="C2634" t="str">
            <v>F200919</v>
          </cell>
          <cell r="D2634">
            <v>11</v>
          </cell>
          <cell r="E2634" t="str">
            <v>F</v>
          </cell>
        </row>
        <row r="2635">
          <cell r="B2635" t="str">
            <v>F200920</v>
          </cell>
          <cell r="C2635" t="str">
            <v>F200920</v>
          </cell>
          <cell r="D2635">
            <v>11</v>
          </cell>
          <cell r="E2635" t="str">
            <v>F</v>
          </cell>
        </row>
        <row r="2636">
          <cell r="B2636" t="str">
            <v>F200921</v>
          </cell>
          <cell r="C2636" t="str">
            <v>F200921</v>
          </cell>
          <cell r="D2636">
            <v>11</v>
          </cell>
          <cell r="E2636" t="str">
            <v>F</v>
          </cell>
        </row>
        <row r="2637">
          <cell r="B2637" t="str">
            <v>F200922</v>
          </cell>
          <cell r="C2637" t="str">
            <v>F200922</v>
          </cell>
          <cell r="D2637">
            <v>11</v>
          </cell>
          <cell r="E2637" t="str">
            <v>F</v>
          </cell>
        </row>
        <row r="2638">
          <cell r="B2638" t="str">
            <v>F200923</v>
          </cell>
          <cell r="C2638" t="str">
            <v>F200923</v>
          </cell>
          <cell r="D2638">
            <v>11</v>
          </cell>
          <cell r="E2638" t="str">
            <v>F</v>
          </cell>
        </row>
        <row r="2639">
          <cell r="B2639" t="str">
            <v>F200924</v>
          </cell>
          <cell r="C2639" t="str">
            <v>F200924</v>
          </cell>
          <cell r="D2639">
            <v>11</v>
          </cell>
          <cell r="E2639" t="str">
            <v>F</v>
          </cell>
        </row>
        <row r="2640">
          <cell r="B2640" t="str">
            <v>F200925</v>
          </cell>
          <cell r="C2640" t="str">
            <v>F200925</v>
          </cell>
          <cell r="D2640">
            <v>11</v>
          </cell>
          <cell r="E2640" t="str">
            <v>F</v>
          </cell>
        </row>
        <row r="2641">
          <cell r="B2641" t="str">
            <v>F200926</v>
          </cell>
          <cell r="C2641" t="str">
            <v>F200926</v>
          </cell>
          <cell r="D2641">
            <v>11</v>
          </cell>
          <cell r="E2641" t="str">
            <v>F</v>
          </cell>
        </row>
        <row r="2642">
          <cell r="B2642" t="str">
            <v>F200927</v>
          </cell>
          <cell r="C2642" t="str">
            <v>F200927</v>
          </cell>
          <cell r="D2642">
            <v>11</v>
          </cell>
          <cell r="E2642" t="str">
            <v>F</v>
          </cell>
        </row>
        <row r="2643">
          <cell r="B2643" t="str">
            <v>1000KAWEAHCYN</v>
          </cell>
          <cell r="C2643" t="str">
            <v>KAWEAHCYN</v>
          </cell>
          <cell r="D2643">
            <v>10</v>
          </cell>
          <cell r="E2643" t="str">
            <v>G</v>
          </cell>
        </row>
        <row r="2644">
          <cell r="B2644" t="str">
            <v>F200928</v>
          </cell>
          <cell r="C2644" t="str">
            <v>F200928</v>
          </cell>
          <cell r="D2644">
            <v>11</v>
          </cell>
          <cell r="E2644" t="str">
            <v>F</v>
          </cell>
        </row>
        <row r="2645">
          <cell r="B2645" t="str">
            <v>F200929</v>
          </cell>
          <cell r="C2645" t="str">
            <v>F200929</v>
          </cell>
          <cell r="D2645">
            <v>11</v>
          </cell>
          <cell r="E2645" t="str">
            <v>F</v>
          </cell>
        </row>
        <row r="2646">
          <cell r="B2646" t="str">
            <v>F200930</v>
          </cell>
          <cell r="C2646" t="str">
            <v>F200930</v>
          </cell>
          <cell r="D2646">
            <v>11</v>
          </cell>
          <cell r="E2646" t="str">
            <v>F</v>
          </cell>
        </row>
        <row r="2647">
          <cell r="B2647" t="str">
            <v>F200931</v>
          </cell>
          <cell r="C2647" t="str">
            <v>F200931</v>
          </cell>
          <cell r="D2647">
            <v>11</v>
          </cell>
          <cell r="E2647" t="str">
            <v>F</v>
          </cell>
        </row>
        <row r="2648">
          <cell r="B2648" t="str">
            <v>F200932</v>
          </cell>
          <cell r="C2648" t="str">
            <v>F200932</v>
          </cell>
          <cell r="D2648">
            <v>11</v>
          </cell>
          <cell r="E2648" t="str">
            <v>F</v>
          </cell>
        </row>
        <row r="2649">
          <cell r="B2649" t="str">
            <v>1000TULEPH-CYN</v>
          </cell>
          <cell r="C2649" t="str">
            <v>TULEPH-CYN</v>
          </cell>
          <cell r="D2649">
            <v>10</v>
          </cell>
          <cell r="E2649" t="str">
            <v>G</v>
          </cell>
        </row>
        <row r="2650">
          <cell r="B2650" t="str">
            <v>F200933</v>
          </cell>
          <cell r="C2650" t="str">
            <v>F200933</v>
          </cell>
          <cell r="D2650">
            <v>11</v>
          </cell>
          <cell r="E2650" t="str">
            <v>F</v>
          </cell>
        </row>
        <row r="2651">
          <cell r="B2651" t="str">
            <v>F200934</v>
          </cell>
          <cell r="C2651" t="str">
            <v>F200934</v>
          </cell>
          <cell r="D2651">
            <v>11</v>
          </cell>
          <cell r="E2651" t="str">
            <v>F</v>
          </cell>
        </row>
        <row r="2652">
          <cell r="B2652" t="str">
            <v>F200935</v>
          </cell>
          <cell r="C2652" t="str">
            <v>F200935</v>
          </cell>
          <cell r="D2652">
            <v>11</v>
          </cell>
          <cell r="E2652" t="str">
            <v>F</v>
          </cell>
        </row>
        <row r="2653">
          <cell r="B2653" t="str">
            <v>F200936</v>
          </cell>
          <cell r="C2653" t="str">
            <v>F200936</v>
          </cell>
          <cell r="D2653">
            <v>11</v>
          </cell>
          <cell r="E2653" t="str">
            <v>F</v>
          </cell>
        </row>
        <row r="2654">
          <cell r="B2654" t="str">
            <v>F200937</v>
          </cell>
          <cell r="C2654" t="str">
            <v>F200937</v>
          </cell>
          <cell r="D2654">
            <v>11</v>
          </cell>
          <cell r="E2654" t="str">
            <v>F</v>
          </cell>
        </row>
        <row r="2655">
          <cell r="B2655" t="str">
            <v>F200938</v>
          </cell>
          <cell r="C2655" t="str">
            <v>F200938</v>
          </cell>
          <cell r="D2655">
            <v>11</v>
          </cell>
          <cell r="E2655" t="str">
            <v>F</v>
          </cell>
        </row>
        <row r="2656">
          <cell r="B2656" t="str">
            <v>F200939</v>
          </cell>
          <cell r="C2656" t="str">
            <v>F200939</v>
          </cell>
          <cell r="D2656">
            <v>11</v>
          </cell>
          <cell r="E2656" t="str">
            <v>F</v>
          </cell>
        </row>
        <row r="2657">
          <cell r="B2657" t="str">
            <v>F200940</v>
          </cell>
          <cell r="C2657" t="str">
            <v>F200940</v>
          </cell>
          <cell r="D2657">
            <v>11</v>
          </cell>
          <cell r="E2657" t="str">
            <v>F</v>
          </cell>
        </row>
        <row r="2658">
          <cell r="B2658" t="str">
            <v>F200941</v>
          </cell>
          <cell r="C2658" t="str">
            <v>F200941</v>
          </cell>
          <cell r="D2658">
            <v>11</v>
          </cell>
          <cell r="E2658" t="str">
            <v>F</v>
          </cell>
        </row>
        <row r="2659">
          <cell r="B2659" t="str">
            <v>F200942</v>
          </cell>
          <cell r="C2659" t="str">
            <v>F200942</v>
          </cell>
          <cell r="D2659">
            <v>11</v>
          </cell>
          <cell r="E2659" t="str">
            <v>F</v>
          </cell>
        </row>
        <row r="2660">
          <cell r="B2660" t="str">
            <v>1000HE-KERNRVR</v>
          </cell>
          <cell r="C2660" t="str">
            <v>HE-KERNRVR</v>
          </cell>
          <cell r="D2660">
            <v>8</v>
          </cell>
          <cell r="E2660" t="str">
            <v>G</v>
          </cell>
        </row>
        <row r="2661">
          <cell r="B2661" t="str">
            <v>F200605</v>
          </cell>
          <cell r="C2661" t="str">
            <v>F200605</v>
          </cell>
          <cell r="D2661">
            <v>9</v>
          </cell>
          <cell r="E2661" t="str">
            <v>F</v>
          </cell>
        </row>
        <row r="2662">
          <cell r="B2662" t="str">
            <v>1000BORELPWRHS</v>
          </cell>
          <cell r="C2662" t="str">
            <v>BORELPWRHS</v>
          </cell>
          <cell r="D2662">
            <v>10</v>
          </cell>
          <cell r="E2662" t="str">
            <v>G</v>
          </cell>
        </row>
        <row r="2663">
          <cell r="B2663" t="str">
            <v>F200943</v>
          </cell>
          <cell r="C2663" t="str">
            <v>F200943</v>
          </cell>
          <cell r="D2663">
            <v>11</v>
          </cell>
          <cell r="E2663" t="str">
            <v>F</v>
          </cell>
        </row>
        <row r="2664">
          <cell r="B2664" t="str">
            <v>F200944</v>
          </cell>
          <cell r="C2664" t="str">
            <v>F200944</v>
          </cell>
          <cell r="D2664">
            <v>11</v>
          </cell>
          <cell r="E2664" t="str">
            <v>F</v>
          </cell>
        </row>
        <row r="2665">
          <cell r="B2665" t="str">
            <v>F200945</v>
          </cell>
          <cell r="C2665" t="str">
            <v>F200945</v>
          </cell>
          <cell r="D2665">
            <v>11</v>
          </cell>
          <cell r="E2665" t="str">
            <v>F</v>
          </cell>
        </row>
        <row r="2666">
          <cell r="B2666" t="str">
            <v>F200946</v>
          </cell>
          <cell r="C2666" t="str">
            <v>F200946</v>
          </cell>
          <cell r="D2666">
            <v>11</v>
          </cell>
          <cell r="E2666" t="str">
            <v>F</v>
          </cell>
        </row>
        <row r="2667">
          <cell r="B2667" t="str">
            <v>F200947</v>
          </cell>
          <cell r="C2667" t="str">
            <v>F200947</v>
          </cell>
          <cell r="D2667">
            <v>11</v>
          </cell>
          <cell r="E2667" t="str">
            <v>F</v>
          </cell>
        </row>
        <row r="2668">
          <cell r="B2668" t="str">
            <v>F200948</v>
          </cell>
          <cell r="C2668" t="str">
            <v>F200948</v>
          </cell>
          <cell r="D2668">
            <v>11</v>
          </cell>
          <cell r="E2668" t="str">
            <v>F</v>
          </cell>
        </row>
        <row r="2669">
          <cell r="B2669" t="str">
            <v>F200949</v>
          </cell>
          <cell r="C2669" t="str">
            <v>F200949</v>
          </cell>
          <cell r="D2669">
            <v>11</v>
          </cell>
          <cell r="E2669" t="str">
            <v>F</v>
          </cell>
        </row>
        <row r="2670">
          <cell r="B2670" t="str">
            <v>F200950</v>
          </cell>
          <cell r="C2670" t="str">
            <v>F200950</v>
          </cell>
          <cell r="D2670">
            <v>11</v>
          </cell>
          <cell r="E2670" t="str">
            <v>F</v>
          </cell>
        </row>
        <row r="2671">
          <cell r="B2671" t="str">
            <v>F200951</v>
          </cell>
          <cell r="C2671" t="str">
            <v>F200951</v>
          </cell>
          <cell r="D2671">
            <v>11</v>
          </cell>
          <cell r="E2671" t="str">
            <v>F</v>
          </cell>
        </row>
        <row r="2672">
          <cell r="B2672" t="str">
            <v>F200952</v>
          </cell>
          <cell r="C2672" t="str">
            <v>F200952</v>
          </cell>
          <cell r="D2672">
            <v>11</v>
          </cell>
          <cell r="E2672" t="str">
            <v>F</v>
          </cell>
        </row>
        <row r="2673">
          <cell r="B2673" t="str">
            <v>F200953</v>
          </cell>
          <cell r="C2673" t="str">
            <v>F200953</v>
          </cell>
          <cell r="D2673">
            <v>11</v>
          </cell>
          <cell r="E2673" t="str">
            <v>F</v>
          </cell>
        </row>
        <row r="2674">
          <cell r="B2674" t="str">
            <v>1000KERNRIVER1</v>
          </cell>
          <cell r="C2674" t="str">
            <v>KERNRIVER1</v>
          </cell>
          <cell r="D2674">
            <v>10</v>
          </cell>
          <cell r="E2674" t="str">
            <v>G</v>
          </cell>
        </row>
        <row r="2675">
          <cell r="B2675" t="str">
            <v>F200954</v>
          </cell>
          <cell r="C2675" t="str">
            <v>F200954</v>
          </cell>
          <cell r="D2675">
            <v>11</v>
          </cell>
          <cell r="E2675" t="str">
            <v>F</v>
          </cell>
        </row>
        <row r="2676">
          <cell r="B2676" t="str">
            <v>F200955</v>
          </cell>
          <cell r="C2676" t="str">
            <v>F200955</v>
          </cell>
          <cell r="D2676">
            <v>11</v>
          </cell>
          <cell r="E2676" t="str">
            <v>F</v>
          </cell>
        </row>
        <row r="2677">
          <cell r="B2677" t="str">
            <v>F200956</v>
          </cell>
          <cell r="C2677" t="str">
            <v>F200956</v>
          </cell>
          <cell r="D2677">
            <v>11</v>
          </cell>
          <cell r="E2677" t="str">
            <v>F</v>
          </cell>
        </row>
        <row r="2678">
          <cell r="B2678" t="str">
            <v>F200957</v>
          </cell>
          <cell r="C2678" t="str">
            <v>F200957</v>
          </cell>
          <cell r="D2678">
            <v>11</v>
          </cell>
          <cell r="E2678" t="str">
            <v>F</v>
          </cell>
        </row>
        <row r="2679">
          <cell r="B2679" t="str">
            <v>F200958</v>
          </cell>
          <cell r="C2679" t="str">
            <v>F200958</v>
          </cell>
          <cell r="D2679">
            <v>11</v>
          </cell>
          <cell r="E2679" t="str">
            <v>F</v>
          </cell>
        </row>
        <row r="2680">
          <cell r="B2680" t="str">
            <v>F200959</v>
          </cell>
          <cell r="C2680" t="str">
            <v>F200959</v>
          </cell>
          <cell r="D2680">
            <v>11</v>
          </cell>
          <cell r="E2680" t="str">
            <v>F</v>
          </cell>
        </row>
        <row r="2681">
          <cell r="B2681" t="str">
            <v>F200960</v>
          </cell>
          <cell r="C2681" t="str">
            <v>F200960</v>
          </cell>
          <cell r="D2681">
            <v>11</v>
          </cell>
          <cell r="E2681" t="str">
            <v>F</v>
          </cell>
        </row>
        <row r="2682">
          <cell r="B2682" t="str">
            <v>F200961</v>
          </cell>
          <cell r="C2682" t="str">
            <v>F200961</v>
          </cell>
          <cell r="D2682">
            <v>11</v>
          </cell>
          <cell r="E2682" t="str">
            <v>F</v>
          </cell>
        </row>
        <row r="2683">
          <cell r="B2683" t="str">
            <v>F200962</v>
          </cell>
          <cell r="C2683" t="str">
            <v>F200962</v>
          </cell>
          <cell r="D2683">
            <v>11</v>
          </cell>
          <cell r="E2683" t="str">
            <v>F</v>
          </cell>
        </row>
        <row r="2684">
          <cell r="B2684" t="str">
            <v>F200963</v>
          </cell>
          <cell r="C2684" t="str">
            <v>F200963</v>
          </cell>
          <cell r="D2684">
            <v>11</v>
          </cell>
          <cell r="E2684" t="str">
            <v>F</v>
          </cell>
        </row>
        <row r="2685">
          <cell r="B2685" t="str">
            <v>F200964</v>
          </cell>
          <cell r="C2685" t="str">
            <v>F200964</v>
          </cell>
          <cell r="D2685">
            <v>11</v>
          </cell>
          <cell r="E2685" t="str">
            <v>F</v>
          </cell>
        </row>
        <row r="2686">
          <cell r="B2686" t="str">
            <v>1000KERNRIVER3</v>
          </cell>
          <cell r="C2686" t="str">
            <v>KERNRIVER3</v>
          </cell>
          <cell r="D2686">
            <v>10</v>
          </cell>
          <cell r="E2686" t="str">
            <v>G</v>
          </cell>
        </row>
        <row r="2687">
          <cell r="B2687" t="str">
            <v>F200965</v>
          </cell>
          <cell r="C2687" t="str">
            <v>F200965</v>
          </cell>
          <cell r="D2687">
            <v>11</v>
          </cell>
          <cell r="E2687" t="str">
            <v>F</v>
          </cell>
        </row>
        <row r="2688">
          <cell r="B2688" t="str">
            <v>F200966</v>
          </cell>
          <cell r="C2688" t="str">
            <v>F200966</v>
          </cell>
          <cell r="D2688">
            <v>11</v>
          </cell>
          <cell r="E2688" t="str">
            <v>F</v>
          </cell>
        </row>
        <row r="2689">
          <cell r="B2689" t="str">
            <v>F200967</v>
          </cell>
          <cell r="C2689" t="str">
            <v>F200967</v>
          </cell>
          <cell r="D2689">
            <v>11</v>
          </cell>
          <cell r="E2689" t="str">
            <v>F</v>
          </cell>
        </row>
        <row r="2690">
          <cell r="B2690" t="str">
            <v>F200968</v>
          </cell>
          <cell r="C2690" t="str">
            <v>F200968</v>
          </cell>
          <cell r="D2690">
            <v>11</v>
          </cell>
          <cell r="E2690" t="str">
            <v>F</v>
          </cell>
        </row>
        <row r="2691">
          <cell r="B2691" t="str">
            <v>F200969</v>
          </cell>
          <cell r="C2691" t="str">
            <v>F200969</v>
          </cell>
          <cell r="D2691">
            <v>11</v>
          </cell>
          <cell r="E2691" t="str">
            <v>F</v>
          </cell>
        </row>
        <row r="2692">
          <cell r="B2692" t="str">
            <v>F200970</v>
          </cell>
          <cell r="C2692" t="str">
            <v>F200970</v>
          </cell>
          <cell r="D2692">
            <v>11</v>
          </cell>
          <cell r="E2692" t="str">
            <v>F</v>
          </cell>
        </row>
        <row r="2693">
          <cell r="B2693" t="str">
            <v>F200971</v>
          </cell>
          <cell r="C2693" t="str">
            <v>F200971</v>
          </cell>
          <cell r="D2693">
            <v>11</v>
          </cell>
          <cell r="E2693" t="str">
            <v>F</v>
          </cell>
        </row>
        <row r="2694">
          <cell r="B2694" t="str">
            <v>F200972</v>
          </cell>
          <cell r="C2694" t="str">
            <v>F200972</v>
          </cell>
          <cell r="D2694">
            <v>11</v>
          </cell>
          <cell r="E2694" t="str">
            <v>F</v>
          </cell>
        </row>
        <row r="2695">
          <cell r="B2695" t="str">
            <v>F200973</v>
          </cell>
          <cell r="C2695" t="str">
            <v>F200973</v>
          </cell>
          <cell r="D2695">
            <v>11</v>
          </cell>
          <cell r="E2695" t="str">
            <v>F</v>
          </cell>
        </row>
        <row r="2696">
          <cell r="B2696" t="str">
            <v>F200974</v>
          </cell>
          <cell r="C2696" t="str">
            <v>F200974</v>
          </cell>
          <cell r="D2696">
            <v>11</v>
          </cell>
          <cell r="E2696" t="str">
            <v>F</v>
          </cell>
        </row>
        <row r="2697">
          <cell r="B2697" t="str">
            <v>F200975</v>
          </cell>
          <cell r="C2697" t="str">
            <v>F200975</v>
          </cell>
          <cell r="D2697">
            <v>11</v>
          </cell>
          <cell r="E2697" t="str">
            <v>F</v>
          </cell>
        </row>
        <row r="2698">
          <cell r="B2698" t="str">
            <v>1000KERNRIVCYN</v>
          </cell>
          <cell r="C2698" t="str">
            <v>KERNRIVCYN</v>
          </cell>
          <cell r="D2698">
            <v>10</v>
          </cell>
          <cell r="E2698" t="str">
            <v>G</v>
          </cell>
        </row>
        <row r="2699">
          <cell r="B2699" t="str">
            <v>F200976</v>
          </cell>
          <cell r="C2699" t="str">
            <v>F200976</v>
          </cell>
          <cell r="D2699">
            <v>11</v>
          </cell>
          <cell r="E2699" t="str">
            <v>F</v>
          </cell>
        </row>
        <row r="2700">
          <cell r="B2700" t="str">
            <v>F200977</v>
          </cell>
          <cell r="C2700" t="str">
            <v>F200977</v>
          </cell>
          <cell r="D2700">
            <v>11</v>
          </cell>
          <cell r="E2700" t="str">
            <v>F</v>
          </cell>
        </row>
        <row r="2701">
          <cell r="B2701" t="str">
            <v>F200978</v>
          </cell>
          <cell r="C2701" t="str">
            <v>F200978</v>
          </cell>
          <cell r="D2701">
            <v>11</v>
          </cell>
          <cell r="E2701" t="str">
            <v>F</v>
          </cell>
        </row>
        <row r="2702">
          <cell r="B2702" t="str">
            <v>F200979</v>
          </cell>
          <cell r="C2702" t="str">
            <v>F200979</v>
          </cell>
          <cell r="D2702">
            <v>11</v>
          </cell>
          <cell r="E2702" t="str">
            <v>F</v>
          </cell>
        </row>
        <row r="2703">
          <cell r="B2703" t="str">
            <v>1000PPD-HYDONO</v>
          </cell>
          <cell r="C2703" t="str">
            <v>PPD-HYDONO</v>
          </cell>
          <cell r="D2703">
            <v>6</v>
          </cell>
          <cell r="E2703" t="str">
            <v>G</v>
          </cell>
        </row>
        <row r="2704">
          <cell r="B2704" t="str">
            <v>F516592</v>
          </cell>
          <cell r="C2704" t="str">
            <v>F516592</v>
          </cell>
          <cell r="D2704">
            <v>7</v>
          </cell>
          <cell r="E2704" t="str">
            <v>F</v>
          </cell>
        </row>
        <row r="2705">
          <cell r="B2705" t="str">
            <v>F525200</v>
          </cell>
          <cell r="C2705" t="str">
            <v>F525200</v>
          </cell>
          <cell r="D2705">
            <v>7</v>
          </cell>
          <cell r="E2705" t="str">
            <v>F</v>
          </cell>
        </row>
        <row r="2706">
          <cell r="B2706" t="str">
            <v>F525201</v>
          </cell>
          <cell r="C2706" t="str">
            <v>F525201</v>
          </cell>
          <cell r="D2706">
            <v>7</v>
          </cell>
          <cell r="E2706" t="str">
            <v>F</v>
          </cell>
        </row>
        <row r="2707">
          <cell r="B2707" t="str">
            <v>1000HN-BCRKCOM</v>
          </cell>
          <cell r="C2707" t="str">
            <v>HN-BCRKCOM</v>
          </cell>
          <cell r="D2707">
            <v>8</v>
          </cell>
          <cell r="E2707" t="str">
            <v>G</v>
          </cell>
        </row>
        <row r="2708">
          <cell r="B2708" t="str">
            <v>F200606</v>
          </cell>
          <cell r="C2708" t="str">
            <v>F200606</v>
          </cell>
          <cell r="D2708">
            <v>9</v>
          </cell>
          <cell r="E2708" t="str">
            <v>F</v>
          </cell>
        </row>
        <row r="2709">
          <cell r="B2709" t="str">
            <v>1000BIGCRKCOMM</v>
          </cell>
          <cell r="C2709" t="str">
            <v>BIGCRKCOMM</v>
          </cell>
          <cell r="D2709">
            <v>10</v>
          </cell>
          <cell r="E2709" t="str">
            <v>G</v>
          </cell>
        </row>
        <row r="2710">
          <cell r="B2710" t="str">
            <v>F200980</v>
          </cell>
          <cell r="C2710" t="str">
            <v>F200980</v>
          </cell>
          <cell r="D2710">
            <v>11</v>
          </cell>
          <cell r="E2710" t="str">
            <v>F</v>
          </cell>
        </row>
        <row r="2711">
          <cell r="B2711" t="str">
            <v>F200981</v>
          </cell>
          <cell r="C2711" t="str">
            <v>F200981</v>
          </cell>
          <cell r="D2711">
            <v>11</v>
          </cell>
          <cell r="E2711" t="str">
            <v>F</v>
          </cell>
        </row>
        <row r="2712">
          <cell r="B2712" t="str">
            <v>F200982</v>
          </cell>
          <cell r="C2712" t="str">
            <v>F200982</v>
          </cell>
          <cell r="D2712">
            <v>11</v>
          </cell>
          <cell r="E2712" t="str">
            <v>F</v>
          </cell>
        </row>
        <row r="2713">
          <cell r="B2713" t="str">
            <v>F200983</v>
          </cell>
          <cell r="C2713" t="str">
            <v>F200983</v>
          </cell>
          <cell r="D2713">
            <v>11</v>
          </cell>
          <cell r="E2713" t="str">
            <v>F</v>
          </cell>
        </row>
        <row r="2714">
          <cell r="B2714" t="str">
            <v>F200984</v>
          </cell>
          <cell r="C2714" t="str">
            <v>F200984</v>
          </cell>
          <cell r="D2714">
            <v>11</v>
          </cell>
          <cell r="E2714" t="str">
            <v>F</v>
          </cell>
        </row>
        <row r="2715">
          <cell r="B2715" t="str">
            <v>F200985</v>
          </cell>
          <cell r="C2715" t="str">
            <v>F200985</v>
          </cell>
          <cell r="D2715">
            <v>11</v>
          </cell>
          <cell r="E2715" t="str">
            <v>F</v>
          </cell>
        </row>
        <row r="2716">
          <cell r="B2716" t="str">
            <v>F200986</v>
          </cell>
          <cell r="C2716" t="str">
            <v>F200986</v>
          </cell>
          <cell r="D2716">
            <v>11</v>
          </cell>
          <cell r="E2716" t="str">
            <v>F</v>
          </cell>
        </row>
        <row r="2717">
          <cell r="B2717" t="str">
            <v>F200987</v>
          </cell>
          <cell r="C2717" t="str">
            <v>F200987</v>
          </cell>
          <cell r="D2717">
            <v>11</v>
          </cell>
          <cell r="E2717" t="str">
            <v>F</v>
          </cell>
        </row>
        <row r="2718">
          <cell r="B2718" t="str">
            <v>F200988</v>
          </cell>
          <cell r="C2718" t="str">
            <v>F200988</v>
          </cell>
          <cell r="D2718">
            <v>11</v>
          </cell>
          <cell r="E2718" t="str">
            <v>F</v>
          </cell>
        </row>
        <row r="2719">
          <cell r="B2719" t="str">
            <v>F200989</v>
          </cell>
          <cell r="C2719" t="str">
            <v>F200989</v>
          </cell>
          <cell r="D2719">
            <v>11</v>
          </cell>
          <cell r="E2719" t="str">
            <v>F</v>
          </cell>
        </row>
        <row r="2720">
          <cell r="B2720" t="str">
            <v>F200990</v>
          </cell>
          <cell r="C2720" t="str">
            <v>F200990</v>
          </cell>
          <cell r="D2720">
            <v>11</v>
          </cell>
          <cell r="E2720" t="str">
            <v>F</v>
          </cell>
        </row>
        <row r="2721">
          <cell r="B2721" t="str">
            <v>F200991</v>
          </cell>
          <cell r="C2721" t="str">
            <v>F200991</v>
          </cell>
          <cell r="D2721">
            <v>11</v>
          </cell>
          <cell r="E2721" t="str">
            <v>F</v>
          </cell>
        </row>
        <row r="2722">
          <cell r="B2722" t="str">
            <v>F200992</v>
          </cell>
          <cell r="C2722" t="str">
            <v>F200992</v>
          </cell>
          <cell r="D2722">
            <v>11</v>
          </cell>
          <cell r="E2722" t="str">
            <v>F</v>
          </cell>
        </row>
        <row r="2723">
          <cell r="B2723" t="str">
            <v>F200993</v>
          </cell>
          <cell r="C2723" t="str">
            <v>F200993</v>
          </cell>
          <cell r="D2723">
            <v>11</v>
          </cell>
          <cell r="E2723" t="str">
            <v>F</v>
          </cell>
        </row>
        <row r="2724">
          <cell r="B2724" t="str">
            <v>F200994</v>
          </cell>
          <cell r="C2724" t="str">
            <v>F200994</v>
          </cell>
          <cell r="D2724">
            <v>11</v>
          </cell>
          <cell r="E2724" t="str">
            <v>F</v>
          </cell>
        </row>
        <row r="2725">
          <cell r="B2725" t="str">
            <v>F525168</v>
          </cell>
          <cell r="C2725" t="str">
            <v>F525168</v>
          </cell>
          <cell r="D2725">
            <v>11</v>
          </cell>
          <cell r="E2725" t="str">
            <v>F</v>
          </cell>
        </row>
        <row r="2726">
          <cell r="B2726" t="str">
            <v>F525428</v>
          </cell>
          <cell r="C2726" t="str">
            <v>F525428</v>
          </cell>
          <cell r="D2726">
            <v>11</v>
          </cell>
          <cell r="E2726" t="str">
            <v>F</v>
          </cell>
        </row>
        <row r="2727">
          <cell r="B2727" t="str">
            <v>1000BC-ENGTECH</v>
          </cell>
          <cell r="C2727" t="str">
            <v>BC-ENGTECH</v>
          </cell>
          <cell r="D2727">
            <v>10</v>
          </cell>
          <cell r="E2727" t="str">
            <v>G</v>
          </cell>
        </row>
        <row r="2728">
          <cell r="B2728" t="str">
            <v>F200995</v>
          </cell>
          <cell r="C2728" t="str">
            <v>F200995</v>
          </cell>
          <cell r="D2728">
            <v>11</v>
          </cell>
          <cell r="E2728" t="str">
            <v>F</v>
          </cell>
        </row>
        <row r="2729">
          <cell r="B2729" t="str">
            <v>F200996</v>
          </cell>
          <cell r="C2729" t="str">
            <v>F200996</v>
          </cell>
          <cell r="D2729">
            <v>11</v>
          </cell>
          <cell r="E2729" t="str">
            <v>F</v>
          </cell>
        </row>
        <row r="2730">
          <cell r="B2730" t="str">
            <v>1000HN-LWRCNYN</v>
          </cell>
          <cell r="C2730" t="str">
            <v>HN-LWRCNYN</v>
          </cell>
          <cell r="D2730">
            <v>8</v>
          </cell>
          <cell r="E2730" t="str">
            <v>G</v>
          </cell>
        </row>
        <row r="2731">
          <cell r="B2731" t="str">
            <v>F200607</v>
          </cell>
          <cell r="C2731" t="str">
            <v>F200607</v>
          </cell>
          <cell r="D2731">
            <v>9</v>
          </cell>
          <cell r="E2731" t="str">
            <v>F</v>
          </cell>
        </row>
        <row r="2732">
          <cell r="B2732" t="str">
            <v>1000LCBIGCRK3</v>
          </cell>
          <cell r="C2732" t="str">
            <v>LCBIGCRK3</v>
          </cell>
          <cell r="D2732">
            <v>10</v>
          </cell>
          <cell r="E2732" t="str">
            <v>G</v>
          </cell>
        </row>
        <row r="2733">
          <cell r="B2733" t="str">
            <v>F200997</v>
          </cell>
          <cell r="C2733" t="str">
            <v>F200997</v>
          </cell>
          <cell r="D2733">
            <v>11</v>
          </cell>
          <cell r="E2733" t="str">
            <v>F</v>
          </cell>
        </row>
        <row r="2734">
          <cell r="B2734" t="str">
            <v>F200998</v>
          </cell>
          <cell r="C2734" t="str">
            <v>F200998</v>
          </cell>
          <cell r="D2734">
            <v>11</v>
          </cell>
          <cell r="E2734" t="str">
            <v>F</v>
          </cell>
        </row>
        <row r="2735">
          <cell r="B2735" t="str">
            <v>F200999</v>
          </cell>
          <cell r="C2735" t="str">
            <v>F200999</v>
          </cell>
          <cell r="D2735">
            <v>11</v>
          </cell>
          <cell r="E2735" t="str">
            <v>F</v>
          </cell>
        </row>
        <row r="2736">
          <cell r="B2736" t="str">
            <v>F201000</v>
          </cell>
          <cell r="C2736" t="str">
            <v>F201000</v>
          </cell>
          <cell r="D2736">
            <v>11</v>
          </cell>
          <cell r="E2736" t="str">
            <v>F</v>
          </cell>
        </row>
        <row r="2737">
          <cell r="B2737" t="str">
            <v>F201001</v>
          </cell>
          <cell r="C2737" t="str">
            <v>F201001</v>
          </cell>
          <cell r="D2737">
            <v>11</v>
          </cell>
          <cell r="E2737" t="str">
            <v>F</v>
          </cell>
        </row>
        <row r="2738">
          <cell r="B2738" t="str">
            <v>F201002</v>
          </cell>
          <cell r="C2738" t="str">
            <v>F201002</v>
          </cell>
          <cell r="D2738">
            <v>11</v>
          </cell>
          <cell r="E2738" t="str">
            <v>F</v>
          </cell>
        </row>
        <row r="2739">
          <cell r="B2739" t="str">
            <v>F201003</v>
          </cell>
          <cell r="C2739" t="str">
            <v>F201003</v>
          </cell>
          <cell r="D2739">
            <v>11</v>
          </cell>
          <cell r="E2739" t="str">
            <v>F</v>
          </cell>
        </row>
        <row r="2740">
          <cell r="B2740" t="str">
            <v>F201004</v>
          </cell>
          <cell r="C2740" t="str">
            <v>F201004</v>
          </cell>
          <cell r="D2740">
            <v>11</v>
          </cell>
          <cell r="E2740" t="str">
            <v>F</v>
          </cell>
        </row>
        <row r="2741">
          <cell r="B2741" t="str">
            <v>F201005</v>
          </cell>
          <cell r="C2741" t="str">
            <v>F201005</v>
          </cell>
          <cell r="D2741">
            <v>11</v>
          </cell>
          <cell r="E2741" t="str">
            <v>F</v>
          </cell>
        </row>
        <row r="2742">
          <cell r="B2742" t="str">
            <v>F201006</v>
          </cell>
          <cell r="C2742" t="str">
            <v>F201006</v>
          </cell>
          <cell r="D2742">
            <v>11</v>
          </cell>
          <cell r="E2742" t="str">
            <v>F</v>
          </cell>
        </row>
        <row r="2743">
          <cell r="B2743" t="str">
            <v>F201007</v>
          </cell>
          <cell r="C2743" t="str">
            <v>F201007</v>
          </cell>
          <cell r="D2743">
            <v>11</v>
          </cell>
          <cell r="E2743" t="str">
            <v>F</v>
          </cell>
        </row>
        <row r="2744">
          <cell r="B2744" t="str">
            <v>F201008</v>
          </cell>
          <cell r="C2744" t="str">
            <v>F201008</v>
          </cell>
          <cell r="D2744">
            <v>11</v>
          </cell>
          <cell r="E2744" t="str">
            <v>F</v>
          </cell>
        </row>
        <row r="2745">
          <cell r="B2745" t="str">
            <v>F201009</v>
          </cell>
          <cell r="C2745" t="str">
            <v>F201009</v>
          </cell>
          <cell r="D2745">
            <v>11</v>
          </cell>
          <cell r="E2745" t="str">
            <v>F</v>
          </cell>
        </row>
        <row r="2746">
          <cell r="B2746" t="str">
            <v>F201010</v>
          </cell>
          <cell r="C2746" t="str">
            <v>F201010</v>
          </cell>
          <cell r="D2746">
            <v>11</v>
          </cell>
          <cell r="E2746" t="str">
            <v>F</v>
          </cell>
        </row>
        <row r="2747">
          <cell r="B2747" t="str">
            <v>1000LCBIGCRK4</v>
          </cell>
          <cell r="C2747" t="str">
            <v>LCBIGCRK4</v>
          </cell>
          <cell r="D2747">
            <v>10</v>
          </cell>
          <cell r="E2747" t="str">
            <v>G</v>
          </cell>
        </row>
        <row r="2748">
          <cell r="B2748" t="str">
            <v>F201011</v>
          </cell>
          <cell r="C2748" t="str">
            <v>F201011</v>
          </cell>
          <cell r="D2748">
            <v>11</v>
          </cell>
          <cell r="E2748" t="str">
            <v>F</v>
          </cell>
        </row>
        <row r="2749">
          <cell r="B2749" t="str">
            <v>F201012</v>
          </cell>
          <cell r="C2749" t="str">
            <v>F201012</v>
          </cell>
          <cell r="D2749">
            <v>11</v>
          </cell>
          <cell r="E2749" t="str">
            <v>F</v>
          </cell>
        </row>
        <row r="2750">
          <cell r="B2750" t="str">
            <v>F201013</v>
          </cell>
          <cell r="C2750" t="str">
            <v>F201013</v>
          </cell>
          <cell r="D2750">
            <v>11</v>
          </cell>
          <cell r="E2750" t="str">
            <v>F</v>
          </cell>
        </row>
        <row r="2751">
          <cell r="B2751" t="str">
            <v>F201014</v>
          </cell>
          <cell r="C2751" t="str">
            <v>F201014</v>
          </cell>
          <cell r="D2751">
            <v>11</v>
          </cell>
          <cell r="E2751" t="str">
            <v>F</v>
          </cell>
        </row>
        <row r="2752">
          <cell r="B2752" t="str">
            <v>F201015</v>
          </cell>
          <cell r="C2752" t="str">
            <v>F201015</v>
          </cell>
          <cell r="D2752">
            <v>11</v>
          </cell>
          <cell r="E2752" t="str">
            <v>F</v>
          </cell>
        </row>
        <row r="2753">
          <cell r="B2753" t="str">
            <v>F201016</v>
          </cell>
          <cell r="C2753" t="str">
            <v>F201016</v>
          </cell>
          <cell r="D2753">
            <v>11</v>
          </cell>
          <cell r="E2753" t="str">
            <v>F</v>
          </cell>
        </row>
        <row r="2754">
          <cell r="B2754" t="str">
            <v>F201017</v>
          </cell>
          <cell r="C2754" t="str">
            <v>F201017</v>
          </cell>
          <cell r="D2754">
            <v>11</v>
          </cell>
          <cell r="E2754" t="str">
            <v>F</v>
          </cell>
        </row>
        <row r="2755">
          <cell r="B2755" t="str">
            <v>F201018</v>
          </cell>
          <cell r="C2755" t="str">
            <v>F201018</v>
          </cell>
          <cell r="D2755">
            <v>11</v>
          </cell>
          <cell r="E2755" t="str">
            <v>F</v>
          </cell>
        </row>
        <row r="2756">
          <cell r="B2756" t="str">
            <v>F201019</v>
          </cell>
          <cell r="C2756" t="str">
            <v>F201019</v>
          </cell>
          <cell r="D2756">
            <v>11</v>
          </cell>
          <cell r="E2756" t="str">
            <v>F</v>
          </cell>
        </row>
        <row r="2757">
          <cell r="B2757" t="str">
            <v>F201020</v>
          </cell>
          <cell r="C2757" t="str">
            <v>F201020</v>
          </cell>
          <cell r="D2757">
            <v>11</v>
          </cell>
          <cell r="E2757" t="str">
            <v>F</v>
          </cell>
        </row>
        <row r="2758">
          <cell r="B2758" t="str">
            <v>F201021</v>
          </cell>
          <cell r="C2758" t="str">
            <v>F201021</v>
          </cell>
          <cell r="D2758">
            <v>11</v>
          </cell>
          <cell r="E2758" t="str">
            <v>F</v>
          </cell>
        </row>
        <row r="2759">
          <cell r="B2759" t="str">
            <v>F201022</v>
          </cell>
          <cell r="C2759" t="str">
            <v>F201022</v>
          </cell>
          <cell r="D2759">
            <v>11</v>
          </cell>
          <cell r="E2759" t="str">
            <v>F</v>
          </cell>
        </row>
        <row r="2760">
          <cell r="B2760" t="str">
            <v>F201023</v>
          </cell>
          <cell r="C2760" t="str">
            <v>F201023</v>
          </cell>
          <cell r="D2760">
            <v>11</v>
          </cell>
          <cell r="E2760" t="str">
            <v>F</v>
          </cell>
        </row>
        <row r="2761">
          <cell r="B2761" t="str">
            <v>F201024</v>
          </cell>
          <cell r="C2761" t="str">
            <v>F201024</v>
          </cell>
          <cell r="D2761">
            <v>11</v>
          </cell>
          <cell r="E2761" t="str">
            <v>F</v>
          </cell>
        </row>
        <row r="2762">
          <cell r="B2762" t="str">
            <v>F525451</v>
          </cell>
          <cell r="C2762" t="str">
            <v>F525451</v>
          </cell>
          <cell r="D2762">
            <v>11</v>
          </cell>
          <cell r="E2762" t="str">
            <v>F</v>
          </cell>
        </row>
        <row r="2763">
          <cell r="B2763" t="str">
            <v>1000HN-MIDCNYN</v>
          </cell>
          <cell r="C2763" t="str">
            <v>HN-MIDCNYN</v>
          </cell>
          <cell r="D2763">
            <v>8</v>
          </cell>
          <cell r="E2763" t="str">
            <v>G</v>
          </cell>
        </row>
        <row r="2764">
          <cell r="B2764" t="str">
            <v>F200608</v>
          </cell>
          <cell r="C2764" t="str">
            <v>F200608</v>
          </cell>
          <cell r="D2764">
            <v>9</v>
          </cell>
          <cell r="E2764" t="str">
            <v>F</v>
          </cell>
        </row>
        <row r="2765">
          <cell r="B2765" t="str">
            <v>1000MC-BIGCRK2</v>
          </cell>
          <cell r="C2765" t="str">
            <v>MC-BIGCRK2</v>
          </cell>
          <cell r="D2765">
            <v>10</v>
          </cell>
          <cell r="E2765" t="str">
            <v>G</v>
          </cell>
        </row>
        <row r="2766">
          <cell r="B2766" t="str">
            <v>F201025</v>
          </cell>
          <cell r="C2766" t="str">
            <v>F201025</v>
          </cell>
          <cell r="D2766">
            <v>11</v>
          </cell>
          <cell r="E2766" t="str">
            <v>F</v>
          </cell>
        </row>
        <row r="2767">
          <cell r="B2767" t="str">
            <v>F201026</v>
          </cell>
          <cell r="C2767" t="str">
            <v>F201026</v>
          </cell>
          <cell r="D2767">
            <v>11</v>
          </cell>
          <cell r="E2767" t="str">
            <v>F</v>
          </cell>
        </row>
        <row r="2768">
          <cell r="B2768" t="str">
            <v>F201027</v>
          </cell>
          <cell r="C2768" t="str">
            <v>F201027</v>
          </cell>
          <cell r="D2768">
            <v>11</v>
          </cell>
          <cell r="E2768" t="str">
            <v>F</v>
          </cell>
        </row>
        <row r="2769">
          <cell r="B2769" t="str">
            <v>F201028</v>
          </cell>
          <cell r="C2769" t="str">
            <v>F201028</v>
          </cell>
          <cell r="D2769">
            <v>11</v>
          </cell>
          <cell r="E2769" t="str">
            <v>F</v>
          </cell>
        </row>
        <row r="2770">
          <cell r="B2770" t="str">
            <v>F201029</v>
          </cell>
          <cell r="C2770" t="str">
            <v>F201029</v>
          </cell>
          <cell r="D2770">
            <v>11</v>
          </cell>
          <cell r="E2770" t="str">
            <v>F</v>
          </cell>
        </row>
        <row r="2771">
          <cell r="B2771" t="str">
            <v>F201030</v>
          </cell>
          <cell r="C2771" t="str">
            <v>F201030</v>
          </cell>
          <cell r="D2771">
            <v>11</v>
          </cell>
          <cell r="E2771" t="str">
            <v>F</v>
          </cell>
        </row>
        <row r="2772">
          <cell r="B2772" t="str">
            <v>F201031</v>
          </cell>
          <cell r="C2772" t="str">
            <v>F201031</v>
          </cell>
          <cell r="D2772">
            <v>11</v>
          </cell>
          <cell r="E2772" t="str">
            <v>F</v>
          </cell>
        </row>
        <row r="2773">
          <cell r="B2773" t="str">
            <v>F201032</v>
          </cell>
          <cell r="C2773" t="str">
            <v>F201032</v>
          </cell>
          <cell r="D2773">
            <v>11</v>
          </cell>
          <cell r="E2773" t="str">
            <v>F</v>
          </cell>
        </row>
        <row r="2774">
          <cell r="B2774" t="str">
            <v>F201033</v>
          </cell>
          <cell r="C2774" t="str">
            <v>F201033</v>
          </cell>
          <cell r="D2774">
            <v>11</v>
          </cell>
          <cell r="E2774" t="str">
            <v>F</v>
          </cell>
        </row>
        <row r="2775">
          <cell r="B2775" t="str">
            <v>F201034</v>
          </cell>
          <cell r="C2775" t="str">
            <v>F201034</v>
          </cell>
          <cell r="D2775">
            <v>11</v>
          </cell>
          <cell r="E2775" t="str">
            <v>F</v>
          </cell>
        </row>
        <row r="2776">
          <cell r="B2776" t="str">
            <v>F201035</v>
          </cell>
          <cell r="C2776" t="str">
            <v>F201035</v>
          </cell>
          <cell r="D2776">
            <v>11</v>
          </cell>
          <cell r="E2776" t="str">
            <v>F</v>
          </cell>
        </row>
        <row r="2777">
          <cell r="B2777" t="str">
            <v>F201036</v>
          </cell>
          <cell r="C2777" t="str">
            <v>F201036</v>
          </cell>
          <cell r="D2777">
            <v>11</v>
          </cell>
          <cell r="E2777" t="str">
            <v>F</v>
          </cell>
        </row>
        <row r="2778">
          <cell r="B2778" t="str">
            <v>F201037</v>
          </cell>
          <cell r="C2778" t="str">
            <v>F201037</v>
          </cell>
          <cell r="D2778">
            <v>11</v>
          </cell>
          <cell r="E2778" t="str">
            <v>F</v>
          </cell>
        </row>
        <row r="2779">
          <cell r="B2779" t="str">
            <v>F201038</v>
          </cell>
          <cell r="C2779" t="str">
            <v>F201038</v>
          </cell>
          <cell r="D2779">
            <v>11</v>
          </cell>
          <cell r="E2779" t="str">
            <v>F</v>
          </cell>
        </row>
        <row r="2780">
          <cell r="B2780" t="str">
            <v>1000MC-BGCK-2A</v>
          </cell>
          <cell r="C2780" t="str">
            <v>MC-BGCK-2A</v>
          </cell>
          <cell r="D2780">
            <v>10</v>
          </cell>
          <cell r="E2780" t="str">
            <v>G</v>
          </cell>
        </row>
        <row r="2781">
          <cell r="B2781" t="str">
            <v>F201039</v>
          </cell>
          <cell r="C2781" t="str">
            <v>F201039</v>
          </cell>
          <cell r="D2781">
            <v>11</v>
          </cell>
          <cell r="E2781" t="str">
            <v>F</v>
          </cell>
        </row>
        <row r="2782">
          <cell r="B2782" t="str">
            <v>F201040</v>
          </cell>
          <cell r="C2782" t="str">
            <v>F201040</v>
          </cell>
          <cell r="D2782">
            <v>11</v>
          </cell>
          <cell r="E2782" t="str">
            <v>F</v>
          </cell>
        </row>
        <row r="2783">
          <cell r="B2783" t="str">
            <v>F201041</v>
          </cell>
          <cell r="C2783" t="str">
            <v>F201041</v>
          </cell>
          <cell r="D2783">
            <v>11</v>
          </cell>
          <cell r="E2783" t="str">
            <v>F</v>
          </cell>
        </row>
        <row r="2784">
          <cell r="B2784" t="str">
            <v>F201042</v>
          </cell>
          <cell r="C2784" t="str">
            <v>F201042</v>
          </cell>
          <cell r="D2784">
            <v>11</v>
          </cell>
          <cell r="E2784" t="str">
            <v>F</v>
          </cell>
        </row>
        <row r="2785">
          <cell r="B2785" t="str">
            <v>F201043</v>
          </cell>
          <cell r="C2785" t="str">
            <v>F201043</v>
          </cell>
          <cell r="D2785">
            <v>11</v>
          </cell>
          <cell r="E2785" t="str">
            <v>F</v>
          </cell>
        </row>
        <row r="2786">
          <cell r="B2786" t="str">
            <v>F201044</v>
          </cell>
          <cell r="C2786" t="str">
            <v>F201044</v>
          </cell>
          <cell r="D2786">
            <v>11</v>
          </cell>
          <cell r="E2786" t="str">
            <v>F</v>
          </cell>
        </row>
        <row r="2787">
          <cell r="B2787" t="str">
            <v>F201045</v>
          </cell>
          <cell r="C2787" t="str">
            <v>F201045</v>
          </cell>
          <cell r="D2787">
            <v>11</v>
          </cell>
          <cell r="E2787" t="str">
            <v>F</v>
          </cell>
        </row>
        <row r="2788">
          <cell r="B2788" t="str">
            <v>F201046</v>
          </cell>
          <cell r="C2788" t="str">
            <v>F201046</v>
          </cell>
          <cell r="D2788">
            <v>11</v>
          </cell>
          <cell r="E2788" t="str">
            <v>F</v>
          </cell>
        </row>
        <row r="2789">
          <cell r="B2789" t="str">
            <v>F201047</v>
          </cell>
          <cell r="C2789" t="str">
            <v>F201047</v>
          </cell>
          <cell r="D2789">
            <v>11</v>
          </cell>
          <cell r="E2789" t="str">
            <v>F</v>
          </cell>
        </row>
        <row r="2790">
          <cell r="B2790" t="str">
            <v>F201048</v>
          </cell>
          <cell r="C2790" t="str">
            <v>F201048</v>
          </cell>
          <cell r="D2790">
            <v>11</v>
          </cell>
          <cell r="E2790" t="str">
            <v>F</v>
          </cell>
        </row>
        <row r="2791">
          <cell r="B2791" t="str">
            <v>F201049</v>
          </cell>
          <cell r="C2791" t="str">
            <v>F201049</v>
          </cell>
          <cell r="D2791">
            <v>11</v>
          </cell>
          <cell r="E2791" t="str">
            <v>F</v>
          </cell>
        </row>
        <row r="2792">
          <cell r="B2792" t="str">
            <v>F201050</v>
          </cell>
          <cell r="C2792" t="str">
            <v>F201050</v>
          </cell>
          <cell r="D2792">
            <v>11</v>
          </cell>
          <cell r="E2792" t="str">
            <v>F</v>
          </cell>
        </row>
        <row r="2793">
          <cell r="B2793" t="str">
            <v>1000MC-BIGCRK8</v>
          </cell>
          <cell r="C2793" t="str">
            <v>MC-BIGCRK8</v>
          </cell>
          <cell r="D2793">
            <v>10</v>
          </cell>
          <cell r="E2793" t="str">
            <v>G</v>
          </cell>
        </row>
        <row r="2794">
          <cell r="B2794" t="str">
            <v>F201051</v>
          </cell>
          <cell r="C2794" t="str">
            <v>F201051</v>
          </cell>
          <cell r="D2794">
            <v>11</v>
          </cell>
          <cell r="E2794" t="str">
            <v>F</v>
          </cell>
        </row>
        <row r="2795">
          <cell r="B2795" t="str">
            <v>F201052</v>
          </cell>
          <cell r="C2795" t="str">
            <v>F201052</v>
          </cell>
          <cell r="D2795">
            <v>11</v>
          </cell>
          <cell r="E2795" t="str">
            <v>F</v>
          </cell>
        </row>
        <row r="2796">
          <cell r="B2796" t="str">
            <v>F201053</v>
          </cell>
          <cell r="C2796" t="str">
            <v>F201053</v>
          </cell>
          <cell r="D2796">
            <v>11</v>
          </cell>
          <cell r="E2796" t="str">
            <v>F</v>
          </cell>
        </row>
        <row r="2797">
          <cell r="B2797" t="str">
            <v>F201054</v>
          </cell>
          <cell r="C2797" t="str">
            <v>F201054</v>
          </cell>
          <cell r="D2797">
            <v>11</v>
          </cell>
          <cell r="E2797" t="str">
            <v>F</v>
          </cell>
        </row>
        <row r="2798">
          <cell r="B2798" t="str">
            <v>F201055</v>
          </cell>
          <cell r="C2798" t="str">
            <v>F201055</v>
          </cell>
          <cell r="D2798">
            <v>11</v>
          </cell>
          <cell r="E2798" t="str">
            <v>F</v>
          </cell>
        </row>
        <row r="2799">
          <cell r="B2799" t="str">
            <v>F201056</v>
          </cell>
          <cell r="C2799" t="str">
            <v>F201056</v>
          </cell>
          <cell r="D2799">
            <v>11</v>
          </cell>
          <cell r="E2799" t="str">
            <v>F</v>
          </cell>
        </row>
        <row r="2800">
          <cell r="B2800" t="str">
            <v>F201057</v>
          </cell>
          <cell r="C2800" t="str">
            <v>F201057</v>
          </cell>
          <cell r="D2800">
            <v>11</v>
          </cell>
          <cell r="E2800" t="str">
            <v>F</v>
          </cell>
        </row>
        <row r="2801">
          <cell r="B2801" t="str">
            <v>F201058</v>
          </cell>
          <cell r="C2801" t="str">
            <v>F201058</v>
          </cell>
          <cell r="D2801">
            <v>11</v>
          </cell>
          <cell r="E2801" t="str">
            <v>F</v>
          </cell>
        </row>
        <row r="2802">
          <cell r="B2802" t="str">
            <v>F201059</v>
          </cell>
          <cell r="C2802" t="str">
            <v>F201059</v>
          </cell>
          <cell r="D2802">
            <v>11</v>
          </cell>
          <cell r="E2802" t="str">
            <v>F</v>
          </cell>
        </row>
        <row r="2803">
          <cell r="B2803" t="str">
            <v>F201060</v>
          </cell>
          <cell r="C2803" t="str">
            <v>F201060</v>
          </cell>
          <cell r="D2803">
            <v>11</v>
          </cell>
          <cell r="E2803" t="str">
            <v>F</v>
          </cell>
        </row>
        <row r="2804">
          <cell r="B2804" t="str">
            <v>F201061</v>
          </cell>
          <cell r="C2804" t="str">
            <v>F201061</v>
          </cell>
          <cell r="D2804">
            <v>11</v>
          </cell>
          <cell r="E2804" t="str">
            <v>F</v>
          </cell>
        </row>
        <row r="2805">
          <cell r="B2805" t="str">
            <v>F201062</v>
          </cell>
          <cell r="C2805" t="str">
            <v>F201062</v>
          </cell>
          <cell r="D2805">
            <v>11</v>
          </cell>
          <cell r="E2805" t="str">
            <v>F</v>
          </cell>
        </row>
        <row r="2806">
          <cell r="B2806" t="str">
            <v>1000MC-MAMPH</v>
          </cell>
          <cell r="C2806" t="str">
            <v>MC-MAMPH</v>
          </cell>
          <cell r="D2806">
            <v>10</v>
          </cell>
          <cell r="E2806" t="str">
            <v>G</v>
          </cell>
        </row>
        <row r="2807">
          <cell r="B2807" t="str">
            <v>F201063</v>
          </cell>
          <cell r="C2807" t="str">
            <v>F201063</v>
          </cell>
          <cell r="D2807">
            <v>11</v>
          </cell>
          <cell r="E2807" t="str">
            <v>F</v>
          </cell>
        </row>
        <row r="2808">
          <cell r="B2808" t="str">
            <v>F201064</v>
          </cell>
          <cell r="C2808" t="str">
            <v>F201064</v>
          </cell>
          <cell r="D2808">
            <v>11</v>
          </cell>
          <cell r="E2808" t="str">
            <v>F</v>
          </cell>
        </row>
        <row r="2809">
          <cell r="B2809" t="str">
            <v>F201065</v>
          </cell>
          <cell r="C2809" t="str">
            <v>F201065</v>
          </cell>
          <cell r="D2809">
            <v>11</v>
          </cell>
          <cell r="E2809" t="str">
            <v>F</v>
          </cell>
        </row>
        <row r="2810">
          <cell r="B2810" t="str">
            <v>F201066</v>
          </cell>
          <cell r="C2810" t="str">
            <v>F201066</v>
          </cell>
          <cell r="D2810">
            <v>11</v>
          </cell>
          <cell r="E2810" t="str">
            <v>F</v>
          </cell>
        </row>
        <row r="2811">
          <cell r="B2811" t="str">
            <v>F201067</v>
          </cell>
          <cell r="C2811" t="str">
            <v>F201067</v>
          </cell>
          <cell r="D2811">
            <v>11</v>
          </cell>
          <cell r="E2811" t="str">
            <v>F</v>
          </cell>
        </row>
        <row r="2812">
          <cell r="B2812" t="str">
            <v>F201068</v>
          </cell>
          <cell r="C2812" t="str">
            <v>F201068</v>
          </cell>
          <cell r="D2812">
            <v>11</v>
          </cell>
          <cell r="E2812" t="str">
            <v>F</v>
          </cell>
        </row>
        <row r="2813">
          <cell r="B2813" t="str">
            <v>F201069</v>
          </cell>
          <cell r="C2813" t="str">
            <v>F201069</v>
          </cell>
          <cell r="D2813">
            <v>11</v>
          </cell>
          <cell r="E2813" t="str">
            <v>F</v>
          </cell>
        </row>
        <row r="2814">
          <cell r="B2814" t="str">
            <v>F201070</v>
          </cell>
          <cell r="C2814" t="str">
            <v>F201070</v>
          </cell>
          <cell r="D2814">
            <v>11</v>
          </cell>
          <cell r="E2814" t="str">
            <v>F</v>
          </cell>
        </row>
        <row r="2815">
          <cell r="B2815" t="str">
            <v>F201071</v>
          </cell>
          <cell r="C2815" t="str">
            <v>F201071</v>
          </cell>
          <cell r="D2815">
            <v>11</v>
          </cell>
          <cell r="E2815" t="str">
            <v>F</v>
          </cell>
        </row>
        <row r="2816">
          <cell r="B2816" t="str">
            <v>F201072</v>
          </cell>
          <cell r="C2816" t="str">
            <v>F201072</v>
          </cell>
          <cell r="D2816">
            <v>11</v>
          </cell>
          <cell r="E2816" t="str">
            <v>F</v>
          </cell>
        </row>
        <row r="2817">
          <cell r="B2817" t="str">
            <v>F201073</v>
          </cell>
          <cell r="C2817" t="str">
            <v>F201073</v>
          </cell>
          <cell r="D2817">
            <v>11</v>
          </cell>
          <cell r="E2817" t="str">
            <v>F</v>
          </cell>
        </row>
        <row r="2818">
          <cell r="B2818" t="str">
            <v>F201074</v>
          </cell>
          <cell r="C2818" t="str">
            <v>F201074</v>
          </cell>
          <cell r="D2818">
            <v>11</v>
          </cell>
          <cell r="E2818" t="str">
            <v>F</v>
          </cell>
        </row>
        <row r="2819">
          <cell r="B2819" t="str">
            <v>1000MC-MMPHRES</v>
          </cell>
          <cell r="C2819" t="str">
            <v>MC-MMPHRES</v>
          </cell>
          <cell r="D2819">
            <v>10</v>
          </cell>
          <cell r="E2819" t="str">
            <v>G</v>
          </cell>
        </row>
        <row r="2820">
          <cell r="B2820" t="str">
            <v>F201075</v>
          </cell>
          <cell r="C2820" t="str">
            <v>F201075</v>
          </cell>
          <cell r="D2820">
            <v>11</v>
          </cell>
          <cell r="E2820" t="str">
            <v>F</v>
          </cell>
        </row>
        <row r="2821">
          <cell r="B2821" t="str">
            <v>F201076</v>
          </cell>
          <cell r="C2821" t="str">
            <v>F201076</v>
          </cell>
          <cell r="D2821">
            <v>11</v>
          </cell>
          <cell r="E2821" t="str">
            <v>F</v>
          </cell>
        </row>
        <row r="2822">
          <cell r="B2822" t="str">
            <v>F201077</v>
          </cell>
          <cell r="C2822" t="str">
            <v>F201077</v>
          </cell>
          <cell r="D2822">
            <v>11</v>
          </cell>
          <cell r="E2822" t="str">
            <v>F</v>
          </cell>
        </row>
        <row r="2823">
          <cell r="B2823" t="str">
            <v>F201078</v>
          </cell>
          <cell r="C2823" t="str">
            <v>F201078</v>
          </cell>
          <cell r="D2823">
            <v>11</v>
          </cell>
          <cell r="E2823" t="str">
            <v>F</v>
          </cell>
        </row>
        <row r="2824">
          <cell r="B2824" t="str">
            <v>1000HN-UPRCNYN</v>
          </cell>
          <cell r="C2824" t="str">
            <v>HN-UPRCNYN</v>
          </cell>
          <cell r="D2824">
            <v>8</v>
          </cell>
          <cell r="E2824" t="str">
            <v>G</v>
          </cell>
        </row>
        <row r="2825">
          <cell r="B2825" t="str">
            <v>F200609</v>
          </cell>
          <cell r="C2825" t="str">
            <v>F200609</v>
          </cell>
          <cell r="D2825">
            <v>9</v>
          </cell>
          <cell r="E2825" t="str">
            <v>F</v>
          </cell>
        </row>
        <row r="2826">
          <cell r="B2826" t="str">
            <v>1000UC-BIGCRK1</v>
          </cell>
          <cell r="C2826" t="str">
            <v>UC-BIGCRK1</v>
          </cell>
          <cell r="D2826">
            <v>10</v>
          </cell>
          <cell r="E2826" t="str">
            <v>G</v>
          </cell>
        </row>
        <row r="2827">
          <cell r="B2827" t="str">
            <v>F201079</v>
          </cell>
          <cell r="C2827" t="str">
            <v>F201079</v>
          </cell>
          <cell r="D2827">
            <v>11</v>
          </cell>
          <cell r="E2827" t="str">
            <v>F</v>
          </cell>
        </row>
        <row r="2828">
          <cell r="B2828" t="str">
            <v>F201080</v>
          </cell>
          <cell r="C2828" t="str">
            <v>F201080</v>
          </cell>
          <cell r="D2828">
            <v>11</v>
          </cell>
          <cell r="E2828" t="str">
            <v>F</v>
          </cell>
        </row>
        <row r="2829">
          <cell r="B2829" t="str">
            <v>F201081</v>
          </cell>
          <cell r="C2829" t="str">
            <v>F201081</v>
          </cell>
          <cell r="D2829">
            <v>11</v>
          </cell>
          <cell r="E2829" t="str">
            <v>F</v>
          </cell>
        </row>
        <row r="2830">
          <cell r="B2830" t="str">
            <v>F201082</v>
          </cell>
          <cell r="C2830" t="str">
            <v>F201082</v>
          </cell>
          <cell r="D2830">
            <v>11</v>
          </cell>
          <cell r="E2830" t="str">
            <v>F</v>
          </cell>
        </row>
        <row r="2831">
          <cell r="B2831" t="str">
            <v>F201083</v>
          </cell>
          <cell r="C2831" t="str">
            <v>F201083</v>
          </cell>
          <cell r="D2831">
            <v>11</v>
          </cell>
          <cell r="E2831" t="str">
            <v>F</v>
          </cell>
        </row>
        <row r="2832">
          <cell r="B2832" t="str">
            <v>F201084</v>
          </cell>
          <cell r="C2832" t="str">
            <v>F201084</v>
          </cell>
          <cell r="D2832">
            <v>11</v>
          </cell>
          <cell r="E2832" t="str">
            <v>F</v>
          </cell>
        </row>
        <row r="2833">
          <cell r="B2833" t="str">
            <v>F201085</v>
          </cell>
          <cell r="C2833" t="str">
            <v>F201085</v>
          </cell>
          <cell r="D2833">
            <v>11</v>
          </cell>
          <cell r="E2833" t="str">
            <v>F</v>
          </cell>
        </row>
        <row r="2834">
          <cell r="B2834" t="str">
            <v>F201086</v>
          </cell>
          <cell r="C2834" t="str">
            <v>F201086</v>
          </cell>
          <cell r="D2834">
            <v>11</v>
          </cell>
          <cell r="E2834" t="str">
            <v>F</v>
          </cell>
        </row>
        <row r="2835">
          <cell r="B2835" t="str">
            <v>F201087</v>
          </cell>
          <cell r="C2835" t="str">
            <v>F201087</v>
          </cell>
          <cell r="D2835">
            <v>11</v>
          </cell>
          <cell r="E2835" t="str">
            <v>F</v>
          </cell>
        </row>
        <row r="2836">
          <cell r="B2836" t="str">
            <v>F201088</v>
          </cell>
          <cell r="C2836" t="str">
            <v>F201088</v>
          </cell>
          <cell r="D2836">
            <v>11</v>
          </cell>
          <cell r="E2836" t="str">
            <v>F</v>
          </cell>
        </row>
        <row r="2837">
          <cell r="B2837" t="str">
            <v>F201089</v>
          </cell>
          <cell r="C2837" t="str">
            <v>F201089</v>
          </cell>
          <cell r="D2837">
            <v>11</v>
          </cell>
          <cell r="E2837" t="str">
            <v>F</v>
          </cell>
        </row>
        <row r="2838">
          <cell r="B2838" t="str">
            <v>F201090</v>
          </cell>
          <cell r="C2838" t="str">
            <v>F201090</v>
          </cell>
          <cell r="D2838">
            <v>11</v>
          </cell>
          <cell r="E2838" t="str">
            <v>F</v>
          </cell>
        </row>
        <row r="2839">
          <cell r="B2839" t="str">
            <v>F201091</v>
          </cell>
          <cell r="C2839" t="str">
            <v>F201091</v>
          </cell>
          <cell r="D2839">
            <v>11</v>
          </cell>
          <cell r="E2839" t="str">
            <v>F</v>
          </cell>
        </row>
        <row r="2840">
          <cell r="B2840" t="str">
            <v>F201092</v>
          </cell>
          <cell r="C2840" t="str">
            <v>F201092</v>
          </cell>
          <cell r="D2840">
            <v>11</v>
          </cell>
          <cell r="E2840" t="str">
            <v>F</v>
          </cell>
        </row>
        <row r="2841">
          <cell r="B2841" t="str">
            <v>1000UCEASTWOOD</v>
          </cell>
          <cell r="C2841" t="str">
            <v>UCEASTWOOD</v>
          </cell>
          <cell r="D2841">
            <v>10</v>
          </cell>
          <cell r="E2841" t="str">
            <v>G</v>
          </cell>
        </row>
        <row r="2842">
          <cell r="B2842" t="str">
            <v>F201093</v>
          </cell>
          <cell r="C2842" t="str">
            <v>F201093</v>
          </cell>
          <cell r="D2842">
            <v>11</v>
          </cell>
          <cell r="E2842" t="str">
            <v>F</v>
          </cell>
        </row>
        <row r="2843">
          <cell r="B2843" t="str">
            <v>F201094</v>
          </cell>
          <cell r="C2843" t="str">
            <v>F201094</v>
          </cell>
          <cell r="D2843">
            <v>11</v>
          </cell>
          <cell r="E2843" t="str">
            <v>F</v>
          </cell>
        </row>
        <row r="2844">
          <cell r="B2844" t="str">
            <v>F201095</v>
          </cell>
          <cell r="C2844" t="str">
            <v>F201095</v>
          </cell>
          <cell r="D2844">
            <v>11</v>
          </cell>
          <cell r="E2844" t="str">
            <v>F</v>
          </cell>
        </row>
        <row r="2845">
          <cell r="B2845" t="str">
            <v>F201096</v>
          </cell>
          <cell r="C2845" t="str">
            <v>F201096</v>
          </cell>
          <cell r="D2845">
            <v>11</v>
          </cell>
          <cell r="E2845" t="str">
            <v>F</v>
          </cell>
        </row>
        <row r="2846">
          <cell r="B2846" t="str">
            <v>F201097</v>
          </cell>
          <cell r="C2846" t="str">
            <v>F201097</v>
          </cell>
          <cell r="D2846">
            <v>11</v>
          </cell>
          <cell r="E2846" t="str">
            <v>F</v>
          </cell>
        </row>
        <row r="2847">
          <cell r="B2847" t="str">
            <v>F201098</v>
          </cell>
          <cell r="C2847" t="str">
            <v>F201098</v>
          </cell>
          <cell r="D2847">
            <v>11</v>
          </cell>
          <cell r="E2847" t="str">
            <v>F</v>
          </cell>
        </row>
        <row r="2848">
          <cell r="B2848" t="str">
            <v>F201099</v>
          </cell>
          <cell r="C2848" t="str">
            <v>F201099</v>
          </cell>
          <cell r="D2848">
            <v>11</v>
          </cell>
          <cell r="E2848" t="str">
            <v>F</v>
          </cell>
        </row>
        <row r="2849">
          <cell r="B2849" t="str">
            <v>F201100</v>
          </cell>
          <cell r="C2849" t="str">
            <v>F201100</v>
          </cell>
          <cell r="D2849">
            <v>11</v>
          </cell>
          <cell r="E2849" t="str">
            <v>F</v>
          </cell>
        </row>
        <row r="2850">
          <cell r="B2850" t="str">
            <v>F201101</v>
          </cell>
          <cell r="C2850" t="str">
            <v>F201101</v>
          </cell>
          <cell r="D2850">
            <v>11</v>
          </cell>
          <cell r="E2850" t="str">
            <v>F</v>
          </cell>
        </row>
        <row r="2851">
          <cell r="B2851" t="str">
            <v>F201102</v>
          </cell>
          <cell r="C2851" t="str">
            <v>F201102</v>
          </cell>
          <cell r="D2851">
            <v>11</v>
          </cell>
          <cell r="E2851" t="str">
            <v>F</v>
          </cell>
        </row>
        <row r="2852">
          <cell r="B2852" t="str">
            <v>F201103</v>
          </cell>
          <cell r="C2852" t="str">
            <v>F201103</v>
          </cell>
          <cell r="D2852">
            <v>11</v>
          </cell>
          <cell r="E2852" t="str">
            <v>F</v>
          </cell>
        </row>
        <row r="2853">
          <cell r="B2853" t="str">
            <v>F201104</v>
          </cell>
          <cell r="C2853" t="str">
            <v>F201104</v>
          </cell>
          <cell r="D2853">
            <v>11</v>
          </cell>
          <cell r="E2853" t="str">
            <v>F</v>
          </cell>
        </row>
        <row r="2854">
          <cell r="B2854" t="str">
            <v>F201105</v>
          </cell>
          <cell r="C2854" t="str">
            <v>F201105</v>
          </cell>
          <cell r="D2854">
            <v>11</v>
          </cell>
          <cell r="E2854" t="str">
            <v>F</v>
          </cell>
        </row>
        <row r="2855">
          <cell r="B2855" t="str">
            <v>F201106</v>
          </cell>
          <cell r="C2855" t="str">
            <v>F201106</v>
          </cell>
          <cell r="D2855">
            <v>11</v>
          </cell>
          <cell r="E2855" t="str">
            <v>F</v>
          </cell>
        </row>
        <row r="2856">
          <cell r="B2856" t="str">
            <v>F201107</v>
          </cell>
          <cell r="C2856" t="str">
            <v>F201107</v>
          </cell>
          <cell r="D2856">
            <v>11</v>
          </cell>
          <cell r="E2856" t="str">
            <v>F</v>
          </cell>
        </row>
        <row r="2857">
          <cell r="B2857" t="str">
            <v>1000UCEDISONLK</v>
          </cell>
          <cell r="C2857" t="str">
            <v>UCEDISONLK</v>
          </cell>
          <cell r="D2857">
            <v>10</v>
          </cell>
          <cell r="E2857" t="str">
            <v>G</v>
          </cell>
        </row>
        <row r="2858">
          <cell r="B2858" t="str">
            <v>F201108</v>
          </cell>
          <cell r="C2858" t="str">
            <v>F201108</v>
          </cell>
          <cell r="D2858">
            <v>11</v>
          </cell>
          <cell r="E2858" t="str">
            <v>F</v>
          </cell>
        </row>
        <row r="2859">
          <cell r="B2859" t="str">
            <v>F201109</v>
          </cell>
          <cell r="C2859" t="str">
            <v>F201109</v>
          </cell>
          <cell r="D2859">
            <v>11</v>
          </cell>
          <cell r="E2859" t="str">
            <v>F</v>
          </cell>
        </row>
        <row r="2860">
          <cell r="B2860" t="str">
            <v>F201110</v>
          </cell>
          <cell r="C2860" t="str">
            <v>F201110</v>
          </cell>
          <cell r="D2860">
            <v>11</v>
          </cell>
          <cell r="E2860" t="str">
            <v>F</v>
          </cell>
        </row>
        <row r="2861">
          <cell r="B2861" t="str">
            <v>F201111</v>
          </cell>
          <cell r="C2861" t="str">
            <v>F201111</v>
          </cell>
          <cell r="D2861">
            <v>11</v>
          </cell>
          <cell r="E2861" t="str">
            <v>F</v>
          </cell>
        </row>
        <row r="2862">
          <cell r="B2862" t="str">
            <v>1000UCFLORLAKE</v>
          </cell>
          <cell r="C2862" t="str">
            <v>UCFLORLAKE</v>
          </cell>
          <cell r="D2862">
            <v>10</v>
          </cell>
          <cell r="E2862" t="str">
            <v>G</v>
          </cell>
        </row>
        <row r="2863">
          <cell r="B2863" t="str">
            <v>F201112</v>
          </cell>
          <cell r="C2863" t="str">
            <v>F201112</v>
          </cell>
          <cell r="D2863">
            <v>11</v>
          </cell>
          <cell r="E2863" t="str">
            <v>F</v>
          </cell>
        </row>
        <row r="2864">
          <cell r="B2864" t="str">
            <v>F201113</v>
          </cell>
          <cell r="C2864" t="str">
            <v>F201113</v>
          </cell>
          <cell r="D2864">
            <v>11</v>
          </cell>
          <cell r="E2864" t="str">
            <v>F</v>
          </cell>
        </row>
        <row r="2865">
          <cell r="B2865" t="str">
            <v>F201114</v>
          </cell>
          <cell r="C2865" t="str">
            <v>F201114</v>
          </cell>
          <cell r="D2865">
            <v>11</v>
          </cell>
          <cell r="E2865" t="str">
            <v>F</v>
          </cell>
        </row>
        <row r="2866">
          <cell r="B2866" t="str">
            <v>1000UCHUNTLAKE</v>
          </cell>
          <cell r="C2866" t="str">
            <v>UCHUNTLAKE</v>
          </cell>
          <cell r="D2866">
            <v>10</v>
          </cell>
          <cell r="E2866" t="str">
            <v>G</v>
          </cell>
        </row>
        <row r="2867">
          <cell r="B2867" t="str">
            <v>F201115</v>
          </cell>
          <cell r="C2867" t="str">
            <v>F201115</v>
          </cell>
          <cell r="D2867">
            <v>11</v>
          </cell>
          <cell r="E2867" t="str">
            <v>F</v>
          </cell>
        </row>
        <row r="2868">
          <cell r="B2868" t="str">
            <v>F201116</v>
          </cell>
          <cell r="C2868" t="str">
            <v>F201116</v>
          </cell>
          <cell r="D2868">
            <v>11</v>
          </cell>
          <cell r="E2868" t="str">
            <v>F</v>
          </cell>
        </row>
        <row r="2869">
          <cell r="B2869" t="str">
            <v>F201117</v>
          </cell>
          <cell r="C2869" t="str">
            <v>F201117</v>
          </cell>
          <cell r="D2869">
            <v>11</v>
          </cell>
          <cell r="E2869" t="str">
            <v>F</v>
          </cell>
        </row>
        <row r="2870">
          <cell r="B2870" t="str">
            <v>1000UCPORTALPH</v>
          </cell>
          <cell r="C2870" t="str">
            <v>UCPORTALPH</v>
          </cell>
          <cell r="D2870">
            <v>10</v>
          </cell>
          <cell r="E2870" t="str">
            <v>G</v>
          </cell>
        </row>
        <row r="2871">
          <cell r="B2871" t="str">
            <v>F201118</v>
          </cell>
          <cell r="C2871" t="str">
            <v>F201118</v>
          </cell>
          <cell r="D2871">
            <v>11</v>
          </cell>
          <cell r="E2871" t="str">
            <v>F</v>
          </cell>
        </row>
        <row r="2872">
          <cell r="B2872" t="str">
            <v>F201119</v>
          </cell>
          <cell r="C2872" t="str">
            <v>F201119</v>
          </cell>
          <cell r="D2872">
            <v>11</v>
          </cell>
          <cell r="E2872" t="str">
            <v>F</v>
          </cell>
        </row>
        <row r="2873">
          <cell r="B2873" t="str">
            <v>F201120</v>
          </cell>
          <cell r="C2873" t="str">
            <v>F201120</v>
          </cell>
          <cell r="D2873">
            <v>11</v>
          </cell>
          <cell r="E2873" t="str">
            <v>F</v>
          </cell>
        </row>
        <row r="2874">
          <cell r="B2874" t="str">
            <v>F201121</v>
          </cell>
          <cell r="C2874" t="str">
            <v>F201121</v>
          </cell>
          <cell r="D2874">
            <v>11</v>
          </cell>
          <cell r="E2874" t="str">
            <v>F</v>
          </cell>
        </row>
        <row r="2875">
          <cell r="B2875" t="str">
            <v>F201122</v>
          </cell>
          <cell r="C2875" t="str">
            <v>F201122</v>
          </cell>
          <cell r="D2875">
            <v>11</v>
          </cell>
          <cell r="E2875" t="str">
            <v>F</v>
          </cell>
        </row>
        <row r="2876">
          <cell r="B2876" t="str">
            <v>F201123</v>
          </cell>
          <cell r="C2876" t="str">
            <v>F201123</v>
          </cell>
          <cell r="D2876">
            <v>11</v>
          </cell>
          <cell r="E2876" t="str">
            <v>F</v>
          </cell>
        </row>
        <row r="2877">
          <cell r="B2877" t="str">
            <v>F201124</v>
          </cell>
          <cell r="C2877" t="str">
            <v>F201124</v>
          </cell>
          <cell r="D2877">
            <v>11</v>
          </cell>
          <cell r="E2877" t="str">
            <v>F</v>
          </cell>
        </row>
        <row r="2878">
          <cell r="B2878" t="str">
            <v>F201125</v>
          </cell>
          <cell r="C2878" t="str">
            <v>F201125</v>
          </cell>
          <cell r="D2878">
            <v>11</v>
          </cell>
          <cell r="E2878" t="str">
            <v>F</v>
          </cell>
        </row>
        <row r="2879">
          <cell r="B2879" t="str">
            <v>F201126</v>
          </cell>
          <cell r="C2879" t="str">
            <v>F201126</v>
          </cell>
          <cell r="D2879">
            <v>11</v>
          </cell>
          <cell r="E2879" t="str">
            <v>F</v>
          </cell>
        </row>
        <row r="2880">
          <cell r="B2880" t="str">
            <v>F201127</v>
          </cell>
          <cell r="C2880" t="str">
            <v>F201127</v>
          </cell>
          <cell r="D2880">
            <v>11</v>
          </cell>
          <cell r="E2880" t="str">
            <v>F</v>
          </cell>
        </row>
        <row r="2881">
          <cell r="B2881" t="str">
            <v>F201128</v>
          </cell>
          <cell r="C2881" t="str">
            <v>F201128</v>
          </cell>
          <cell r="D2881">
            <v>11</v>
          </cell>
          <cell r="E2881" t="str">
            <v>F</v>
          </cell>
        </row>
        <row r="2882">
          <cell r="B2882" t="str">
            <v>F201129</v>
          </cell>
          <cell r="C2882" t="str">
            <v>F201129</v>
          </cell>
          <cell r="D2882">
            <v>11</v>
          </cell>
          <cell r="E2882" t="str">
            <v>F</v>
          </cell>
        </row>
        <row r="2883">
          <cell r="B2883" t="str">
            <v>1000UCSHAVERLK</v>
          </cell>
          <cell r="C2883" t="str">
            <v>UCSHAVERLK</v>
          </cell>
          <cell r="D2883">
            <v>10</v>
          </cell>
          <cell r="E2883" t="str">
            <v>G</v>
          </cell>
        </row>
        <row r="2884">
          <cell r="B2884" t="str">
            <v>F201130</v>
          </cell>
          <cell r="C2884" t="str">
            <v>F201130</v>
          </cell>
          <cell r="D2884">
            <v>11</v>
          </cell>
          <cell r="E2884" t="str">
            <v>F</v>
          </cell>
        </row>
        <row r="2885">
          <cell r="B2885" t="str">
            <v>F201131</v>
          </cell>
          <cell r="C2885" t="str">
            <v>F201131</v>
          </cell>
          <cell r="D2885">
            <v>11</v>
          </cell>
          <cell r="E2885" t="str">
            <v>F</v>
          </cell>
        </row>
        <row r="2886">
          <cell r="B2886" t="str">
            <v>F201132</v>
          </cell>
          <cell r="C2886" t="str">
            <v>F201132</v>
          </cell>
          <cell r="D2886">
            <v>11</v>
          </cell>
          <cell r="E2886" t="str">
            <v>F</v>
          </cell>
        </row>
        <row r="2887">
          <cell r="B2887" t="str">
            <v>1000PPD-MOGS</v>
          </cell>
          <cell r="C2887" t="str">
            <v>PPD-MOGS</v>
          </cell>
          <cell r="D2887">
            <v>6</v>
          </cell>
          <cell r="E2887" t="str">
            <v>G</v>
          </cell>
        </row>
        <row r="2888">
          <cell r="B2888" t="str">
            <v>F525986</v>
          </cell>
          <cell r="C2888" t="str">
            <v>F525986</v>
          </cell>
          <cell r="D2888">
            <v>7</v>
          </cell>
          <cell r="E2888" t="str">
            <v>F</v>
          </cell>
        </row>
        <row r="2889">
          <cell r="B2889" t="str">
            <v>1000MOGS-100P</v>
          </cell>
          <cell r="C2889" t="str">
            <v>MOGS-100P</v>
          </cell>
          <cell r="D2889">
            <v>8</v>
          </cell>
          <cell r="E2889" t="str">
            <v>G</v>
          </cell>
        </row>
        <row r="2890">
          <cell r="B2890" t="str">
            <v>F200610</v>
          </cell>
          <cell r="C2890" t="str">
            <v>F200610</v>
          </cell>
          <cell r="D2890">
            <v>9</v>
          </cell>
          <cell r="E2890" t="str">
            <v>F</v>
          </cell>
        </row>
        <row r="2891">
          <cell r="B2891" t="str">
            <v>1000MOGSADMIN</v>
          </cell>
          <cell r="C2891" t="str">
            <v>MOGSADMIN</v>
          </cell>
          <cell r="D2891">
            <v>10</v>
          </cell>
          <cell r="E2891" t="str">
            <v>G</v>
          </cell>
        </row>
        <row r="2892">
          <cell r="B2892" t="str">
            <v>F201133</v>
          </cell>
          <cell r="C2892" t="str">
            <v>F201133</v>
          </cell>
          <cell r="D2892">
            <v>11</v>
          </cell>
          <cell r="E2892" t="str">
            <v>F</v>
          </cell>
        </row>
        <row r="2893">
          <cell r="B2893" t="str">
            <v>F201134</v>
          </cell>
          <cell r="C2893" t="str">
            <v>F201134</v>
          </cell>
          <cell r="D2893">
            <v>11</v>
          </cell>
          <cell r="E2893" t="str">
            <v>F</v>
          </cell>
        </row>
        <row r="2894">
          <cell r="B2894" t="str">
            <v>F201135</v>
          </cell>
          <cell r="C2894" t="str">
            <v>F201135</v>
          </cell>
          <cell r="D2894">
            <v>11</v>
          </cell>
          <cell r="E2894" t="str">
            <v>F</v>
          </cell>
        </row>
        <row r="2895">
          <cell r="B2895" t="str">
            <v>F201136</v>
          </cell>
          <cell r="C2895" t="str">
            <v>F201136</v>
          </cell>
          <cell r="D2895">
            <v>11</v>
          </cell>
          <cell r="E2895" t="str">
            <v>F</v>
          </cell>
        </row>
        <row r="2896">
          <cell r="B2896" t="str">
            <v>F201137</v>
          </cell>
          <cell r="C2896" t="str">
            <v>F201137</v>
          </cell>
          <cell r="D2896">
            <v>11</v>
          </cell>
          <cell r="E2896" t="str">
            <v>F</v>
          </cell>
        </row>
        <row r="2897">
          <cell r="B2897" t="str">
            <v>F201138</v>
          </cell>
          <cell r="C2897" t="str">
            <v>F201138</v>
          </cell>
          <cell r="D2897">
            <v>11</v>
          </cell>
          <cell r="E2897" t="str">
            <v>F</v>
          </cell>
        </row>
        <row r="2898">
          <cell r="B2898" t="str">
            <v>F201139</v>
          </cell>
          <cell r="C2898" t="str">
            <v>F201139</v>
          </cell>
          <cell r="D2898">
            <v>11</v>
          </cell>
          <cell r="E2898" t="str">
            <v>F</v>
          </cell>
        </row>
        <row r="2899">
          <cell r="B2899" t="str">
            <v>F201140</v>
          </cell>
          <cell r="C2899" t="str">
            <v>F201140</v>
          </cell>
          <cell r="D2899">
            <v>11</v>
          </cell>
          <cell r="E2899" t="str">
            <v>F</v>
          </cell>
        </row>
        <row r="2900">
          <cell r="B2900" t="str">
            <v>F201141</v>
          </cell>
          <cell r="C2900" t="str">
            <v>F201141</v>
          </cell>
          <cell r="D2900">
            <v>11</v>
          </cell>
          <cell r="E2900" t="str">
            <v>F</v>
          </cell>
        </row>
        <row r="2901">
          <cell r="B2901" t="str">
            <v>F201142</v>
          </cell>
          <cell r="C2901" t="str">
            <v>F201142</v>
          </cell>
          <cell r="D2901">
            <v>11</v>
          </cell>
          <cell r="E2901" t="str">
            <v>F</v>
          </cell>
        </row>
        <row r="2902">
          <cell r="B2902" t="str">
            <v>F201143</v>
          </cell>
          <cell r="C2902" t="str">
            <v>F201143</v>
          </cell>
          <cell r="D2902">
            <v>11</v>
          </cell>
          <cell r="E2902" t="str">
            <v>F</v>
          </cell>
        </row>
        <row r="2903">
          <cell r="B2903" t="str">
            <v>F201144</v>
          </cell>
          <cell r="C2903" t="str">
            <v>F201144</v>
          </cell>
          <cell r="D2903">
            <v>11</v>
          </cell>
          <cell r="E2903" t="str">
            <v>F</v>
          </cell>
        </row>
        <row r="2904">
          <cell r="B2904" t="str">
            <v>F516578</v>
          </cell>
          <cell r="C2904" t="str">
            <v>F516578</v>
          </cell>
          <cell r="D2904">
            <v>11</v>
          </cell>
          <cell r="E2904" t="str">
            <v>F</v>
          </cell>
        </row>
        <row r="2905">
          <cell r="B2905" t="str">
            <v>F526460</v>
          </cell>
          <cell r="C2905" t="str">
            <v>F526460</v>
          </cell>
          <cell r="D2905">
            <v>11</v>
          </cell>
          <cell r="E2905" t="str">
            <v>F</v>
          </cell>
        </row>
        <row r="2906">
          <cell r="B2906" t="str">
            <v>1000MOGSWREHS</v>
          </cell>
          <cell r="C2906" t="str">
            <v>MOGSWREHS</v>
          </cell>
          <cell r="D2906">
            <v>10</v>
          </cell>
          <cell r="E2906" t="str">
            <v>G</v>
          </cell>
        </row>
        <row r="2907">
          <cell r="B2907" t="str">
            <v>F201145</v>
          </cell>
          <cell r="C2907" t="str">
            <v>F201145</v>
          </cell>
          <cell r="D2907">
            <v>11</v>
          </cell>
          <cell r="E2907" t="str">
            <v>F</v>
          </cell>
        </row>
        <row r="2908">
          <cell r="B2908" t="str">
            <v>F201146</v>
          </cell>
          <cell r="C2908" t="str">
            <v>F201146</v>
          </cell>
          <cell r="D2908">
            <v>11</v>
          </cell>
          <cell r="E2908" t="str">
            <v>F</v>
          </cell>
        </row>
        <row r="2909">
          <cell r="B2909" t="str">
            <v>F201147</v>
          </cell>
          <cell r="C2909" t="str">
            <v>F201147</v>
          </cell>
          <cell r="D2909">
            <v>11</v>
          </cell>
          <cell r="E2909" t="str">
            <v>F</v>
          </cell>
        </row>
        <row r="2910">
          <cell r="B2910" t="str">
            <v>1000MOGSENVTML</v>
          </cell>
          <cell r="C2910" t="str">
            <v>MOGSENVTML</v>
          </cell>
          <cell r="D2910">
            <v>10</v>
          </cell>
          <cell r="E2910" t="str">
            <v>G</v>
          </cell>
        </row>
        <row r="2911">
          <cell r="B2911" t="str">
            <v>F201148</v>
          </cell>
          <cell r="C2911" t="str">
            <v>F201148</v>
          </cell>
          <cell r="D2911">
            <v>11</v>
          </cell>
          <cell r="E2911" t="str">
            <v>F</v>
          </cell>
        </row>
        <row r="2912">
          <cell r="B2912" t="str">
            <v>F201149</v>
          </cell>
          <cell r="C2912" t="str">
            <v>F201149</v>
          </cell>
          <cell r="D2912">
            <v>11</v>
          </cell>
          <cell r="E2912" t="str">
            <v>F</v>
          </cell>
        </row>
        <row r="2913">
          <cell r="B2913" t="str">
            <v>F201150</v>
          </cell>
          <cell r="C2913" t="str">
            <v>F201150</v>
          </cell>
          <cell r="D2913">
            <v>11</v>
          </cell>
          <cell r="E2913" t="str">
            <v>F</v>
          </cell>
        </row>
        <row r="2914">
          <cell r="B2914" t="str">
            <v>F201151</v>
          </cell>
          <cell r="C2914" t="str">
            <v>F201151</v>
          </cell>
          <cell r="D2914">
            <v>11</v>
          </cell>
          <cell r="E2914" t="str">
            <v>F</v>
          </cell>
        </row>
        <row r="2915">
          <cell r="B2915" t="str">
            <v>F201152</v>
          </cell>
          <cell r="C2915" t="str">
            <v>F201152</v>
          </cell>
          <cell r="D2915">
            <v>11</v>
          </cell>
          <cell r="E2915" t="str">
            <v>F</v>
          </cell>
        </row>
        <row r="2916">
          <cell r="B2916" t="str">
            <v>F201153</v>
          </cell>
          <cell r="C2916" t="str">
            <v>F201153</v>
          </cell>
          <cell r="D2916">
            <v>11</v>
          </cell>
          <cell r="E2916" t="str">
            <v>F</v>
          </cell>
        </row>
        <row r="2917">
          <cell r="B2917" t="str">
            <v>F201154</v>
          </cell>
          <cell r="C2917" t="str">
            <v>F201154</v>
          </cell>
          <cell r="D2917">
            <v>11</v>
          </cell>
          <cell r="E2917" t="str">
            <v>F</v>
          </cell>
        </row>
        <row r="2918">
          <cell r="B2918" t="str">
            <v>F516576</v>
          </cell>
          <cell r="C2918" t="str">
            <v>F516576</v>
          </cell>
          <cell r="D2918">
            <v>11</v>
          </cell>
          <cell r="E2918" t="str">
            <v>F</v>
          </cell>
        </row>
        <row r="2919">
          <cell r="B2919" t="str">
            <v>1000MOGSSCHLTH</v>
          </cell>
          <cell r="C2919" t="str">
            <v>MOGSSCHLTH</v>
          </cell>
          <cell r="D2919">
            <v>10</v>
          </cell>
          <cell r="E2919" t="str">
            <v>G</v>
          </cell>
        </row>
        <row r="2920">
          <cell r="B2920" t="str">
            <v>F201155</v>
          </cell>
          <cell r="C2920" t="str">
            <v>F201155</v>
          </cell>
          <cell r="D2920">
            <v>11</v>
          </cell>
          <cell r="E2920" t="str">
            <v>F</v>
          </cell>
        </row>
        <row r="2921">
          <cell r="B2921" t="str">
            <v>F201156</v>
          </cell>
          <cell r="C2921" t="str">
            <v>F201156</v>
          </cell>
          <cell r="D2921">
            <v>11</v>
          </cell>
          <cell r="E2921" t="str">
            <v>F</v>
          </cell>
        </row>
        <row r="2922">
          <cell r="B2922" t="str">
            <v>F201157</v>
          </cell>
          <cell r="C2922" t="str">
            <v>F201157</v>
          </cell>
          <cell r="D2922">
            <v>11</v>
          </cell>
          <cell r="E2922" t="str">
            <v>F</v>
          </cell>
        </row>
        <row r="2923">
          <cell r="B2923" t="str">
            <v>1000MOGSCNTSUP</v>
          </cell>
          <cell r="C2923" t="str">
            <v>MOGSCNTSUP</v>
          </cell>
          <cell r="D2923">
            <v>10</v>
          </cell>
          <cell r="E2923" t="str">
            <v>G</v>
          </cell>
        </row>
        <row r="2924">
          <cell r="B2924" t="str">
            <v>F201158</v>
          </cell>
          <cell r="C2924" t="str">
            <v>F201158</v>
          </cell>
          <cell r="D2924">
            <v>11</v>
          </cell>
          <cell r="E2924" t="str">
            <v>F</v>
          </cell>
        </row>
        <row r="2925">
          <cell r="B2925" t="str">
            <v>F201159</v>
          </cell>
          <cell r="C2925" t="str">
            <v>F201159</v>
          </cell>
          <cell r="D2925">
            <v>11</v>
          </cell>
          <cell r="E2925" t="str">
            <v>F</v>
          </cell>
        </row>
        <row r="2926">
          <cell r="B2926" t="str">
            <v>F201160</v>
          </cell>
          <cell r="C2926" t="str">
            <v>F201160</v>
          </cell>
          <cell r="D2926">
            <v>11</v>
          </cell>
          <cell r="E2926" t="str">
            <v>F</v>
          </cell>
        </row>
        <row r="2927">
          <cell r="B2927" t="str">
            <v>F516579</v>
          </cell>
          <cell r="C2927" t="str">
            <v>F516579</v>
          </cell>
          <cell r="D2927">
            <v>11</v>
          </cell>
          <cell r="E2927" t="str">
            <v>F</v>
          </cell>
        </row>
        <row r="2928">
          <cell r="B2928" t="str">
            <v>1000MOGSCHEMCL</v>
          </cell>
          <cell r="C2928" t="str">
            <v>MOGSCHEMCL</v>
          </cell>
          <cell r="D2928">
            <v>10</v>
          </cell>
          <cell r="E2928" t="str">
            <v>G</v>
          </cell>
        </row>
        <row r="2929">
          <cell r="B2929" t="str">
            <v>F201161</v>
          </cell>
          <cell r="C2929" t="str">
            <v>F201161</v>
          </cell>
          <cell r="D2929">
            <v>11</v>
          </cell>
          <cell r="E2929" t="str">
            <v>F</v>
          </cell>
        </row>
        <row r="2930">
          <cell r="B2930" t="str">
            <v>F201162</v>
          </cell>
          <cell r="C2930" t="str">
            <v>F201162</v>
          </cell>
          <cell r="D2930">
            <v>11</v>
          </cell>
          <cell r="E2930" t="str">
            <v>F</v>
          </cell>
        </row>
        <row r="2931">
          <cell r="B2931" t="str">
            <v>F201163</v>
          </cell>
          <cell r="C2931" t="str">
            <v>F201163</v>
          </cell>
          <cell r="D2931">
            <v>11</v>
          </cell>
          <cell r="E2931" t="str">
            <v>F</v>
          </cell>
        </row>
        <row r="2932">
          <cell r="B2932" t="str">
            <v>F201164</v>
          </cell>
          <cell r="C2932" t="str">
            <v>F201164</v>
          </cell>
          <cell r="D2932">
            <v>11</v>
          </cell>
          <cell r="E2932" t="str">
            <v>F</v>
          </cell>
        </row>
        <row r="2933">
          <cell r="B2933" t="str">
            <v>F201165</v>
          </cell>
          <cell r="C2933" t="str">
            <v>F201165</v>
          </cell>
          <cell r="D2933">
            <v>11</v>
          </cell>
          <cell r="E2933" t="str">
            <v>F</v>
          </cell>
        </row>
        <row r="2934">
          <cell r="B2934" t="str">
            <v>1000MOGSOPS</v>
          </cell>
          <cell r="C2934" t="str">
            <v>MOGSOPS</v>
          </cell>
          <cell r="D2934">
            <v>10</v>
          </cell>
          <cell r="E2934" t="str">
            <v>G</v>
          </cell>
        </row>
        <row r="2935">
          <cell r="B2935" t="str">
            <v>F201166</v>
          </cell>
          <cell r="C2935" t="str">
            <v>F201166</v>
          </cell>
          <cell r="D2935">
            <v>11</v>
          </cell>
          <cell r="E2935" t="str">
            <v>F</v>
          </cell>
        </row>
        <row r="2936">
          <cell r="B2936" t="str">
            <v>F201167</v>
          </cell>
          <cell r="C2936" t="str">
            <v>F201167</v>
          </cell>
          <cell r="D2936">
            <v>11</v>
          </cell>
          <cell r="E2936" t="str">
            <v>F</v>
          </cell>
        </row>
        <row r="2937">
          <cell r="B2937" t="str">
            <v>F201168</v>
          </cell>
          <cell r="C2937" t="str">
            <v>F201168</v>
          </cell>
          <cell r="D2937">
            <v>11</v>
          </cell>
          <cell r="E2937" t="str">
            <v>F</v>
          </cell>
        </row>
        <row r="2938">
          <cell r="B2938" t="str">
            <v>F201169</v>
          </cell>
          <cell r="C2938" t="str">
            <v>F201169</v>
          </cell>
          <cell r="D2938">
            <v>11</v>
          </cell>
          <cell r="E2938" t="str">
            <v>F</v>
          </cell>
        </row>
        <row r="2939">
          <cell r="B2939" t="str">
            <v>F201170</v>
          </cell>
          <cell r="C2939" t="str">
            <v>F201170</v>
          </cell>
          <cell r="D2939">
            <v>11</v>
          </cell>
          <cell r="E2939" t="str">
            <v>F</v>
          </cell>
        </row>
        <row r="2940">
          <cell r="B2940" t="str">
            <v>F201171</v>
          </cell>
          <cell r="C2940" t="str">
            <v>F201171</v>
          </cell>
          <cell r="D2940">
            <v>11</v>
          </cell>
          <cell r="E2940" t="str">
            <v>F</v>
          </cell>
        </row>
        <row r="2941">
          <cell r="B2941" t="str">
            <v>F201172</v>
          </cell>
          <cell r="C2941" t="str">
            <v>F201172</v>
          </cell>
          <cell r="D2941">
            <v>11</v>
          </cell>
          <cell r="E2941" t="str">
            <v>F</v>
          </cell>
        </row>
        <row r="2942">
          <cell r="B2942" t="str">
            <v>F201173</v>
          </cell>
          <cell r="C2942" t="str">
            <v>F201173</v>
          </cell>
          <cell r="D2942">
            <v>11</v>
          </cell>
          <cell r="E2942" t="str">
            <v>F</v>
          </cell>
        </row>
        <row r="2943">
          <cell r="B2943" t="str">
            <v>F201174</v>
          </cell>
          <cell r="C2943" t="str">
            <v>F201174</v>
          </cell>
          <cell r="D2943">
            <v>11</v>
          </cell>
          <cell r="E2943" t="str">
            <v>F</v>
          </cell>
        </row>
        <row r="2944">
          <cell r="B2944" t="str">
            <v>F201175</v>
          </cell>
          <cell r="C2944" t="str">
            <v>F201175</v>
          </cell>
          <cell r="D2944">
            <v>11</v>
          </cell>
          <cell r="E2944" t="str">
            <v>F</v>
          </cell>
        </row>
        <row r="2945">
          <cell r="B2945" t="str">
            <v>F201176</v>
          </cell>
          <cell r="C2945" t="str">
            <v>F201176</v>
          </cell>
          <cell r="D2945">
            <v>11</v>
          </cell>
          <cell r="E2945" t="str">
            <v>F</v>
          </cell>
        </row>
        <row r="2946">
          <cell r="B2946" t="str">
            <v>F201177</v>
          </cell>
          <cell r="C2946" t="str">
            <v>F201177</v>
          </cell>
          <cell r="D2946">
            <v>11</v>
          </cell>
          <cell r="E2946" t="str">
            <v>F</v>
          </cell>
        </row>
        <row r="2947">
          <cell r="B2947" t="str">
            <v>F201178</v>
          </cell>
          <cell r="C2947" t="str">
            <v>F201178</v>
          </cell>
          <cell r="D2947">
            <v>11</v>
          </cell>
          <cell r="E2947" t="str">
            <v>F</v>
          </cell>
        </row>
        <row r="2948">
          <cell r="B2948" t="str">
            <v>F516577</v>
          </cell>
          <cell r="C2948" t="str">
            <v>F516577</v>
          </cell>
          <cell r="D2948">
            <v>11</v>
          </cell>
          <cell r="E2948" t="str">
            <v>F</v>
          </cell>
        </row>
        <row r="2949">
          <cell r="B2949" t="str">
            <v>1000MOGSMAINT</v>
          </cell>
          <cell r="C2949" t="str">
            <v>MOGSMAINT</v>
          </cell>
          <cell r="D2949">
            <v>10</v>
          </cell>
          <cell r="E2949" t="str">
            <v>G</v>
          </cell>
        </row>
        <row r="2950">
          <cell r="B2950" t="str">
            <v>F201179</v>
          </cell>
          <cell r="C2950" t="str">
            <v>F201179</v>
          </cell>
          <cell r="D2950">
            <v>11</v>
          </cell>
          <cell r="E2950" t="str">
            <v>F</v>
          </cell>
        </row>
        <row r="2951">
          <cell r="B2951" t="str">
            <v>F201180</v>
          </cell>
          <cell r="C2951" t="str">
            <v>F201180</v>
          </cell>
          <cell r="D2951">
            <v>11</v>
          </cell>
          <cell r="E2951" t="str">
            <v>F</v>
          </cell>
        </row>
        <row r="2952">
          <cell r="B2952" t="str">
            <v>F201181</v>
          </cell>
          <cell r="C2952" t="str">
            <v>F201181</v>
          </cell>
          <cell r="D2952">
            <v>11</v>
          </cell>
          <cell r="E2952" t="str">
            <v>F</v>
          </cell>
        </row>
        <row r="2953">
          <cell r="B2953" t="str">
            <v>F201182</v>
          </cell>
          <cell r="C2953" t="str">
            <v>F201182</v>
          </cell>
          <cell r="D2953">
            <v>11</v>
          </cell>
          <cell r="E2953" t="str">
            <v>F</v>
          </cell>
        </row>
        <row r="2954">
          <cell r="B2954" t="str">
            <v>F201183</v>
          </cell>
          <cell r="C2954" t="str">
            <v>F201183</v>
          </cell>
          <cell r="D2954">
            <v>11</v>
          </cell>
          <cell r="E2954" t="str">
            <v>F</v>
          </cell>
        </row>
        <row r="2955">
          <cell r="B2955" t="str">
            <v>F201184</v>
          </cell>
          <cell r="C2955" t="str">
            <v>F201184</v>
          </cell>
          <cell r="D2955">
            <v>11</v>
          </cell>
          <cell r="E2955" t="str">
            <v>F</v>
          </cell>
        </row>
        <row r="2956">
          <cell r="B2956" t="str">
            <v>F201185</v>
          </cell>
          <cell r="C2956" t="str">
            <v>F201185</v>
          </cell>
          <cell r="D2956">
            <v>11</v>
          </cell>
          <cell r="E2956" t="str">
            <v>F</v>
          </cell>
        </row>
        <row r="2957">
          <cell r="B2957" t="str">
            <v>1000MOGSSUPGRP</v>
          </cell>
          <cell r="C2957" t="str">
            <v>MOGSSUPGRP</v>
          </cell>
          <cell r="D2957">
            <v>10</v>
          </cell>
          <cell r="E2957" t="str">
            <v>G</v>
          </cell>
        </row>
        <row r="2958">
          <cell r="B2958" t="str">
            <v>F201186</v>
          </cell>
          <cell r="C2958" t="str">
            <v>F201186</v>
          </cell>
          <cell r="D2958">
            <v>11</v>
          </cell>
          <cell r="E2958" t="str">
            <v>F</v>
          </cell>
        </row>
        <row r="2959">
          <cell r="B2959" t="str">
            <v>F201187</v>
          </cell>
          <cell r="C2959" t="str">
            <v>F201187</v>
          </cell>
          <cell r="D2959">
            <v>11</v>
          </cell>
          <cell r="E2959" t="str">
            <v>F</v>
          </cell>
        </row>
        <row r="2960">
          <cell r="B2960" t="str">
            <v>F201188</v>
          </cell>
          <cell r="C2960" t="str">
            <v>F201188</v>
          </cell>
          <cell r="D2960">
            <v>11</v>
          </cell>
          <cell r="E2960" t="str">
            <v>F</v>
          </cell>
        </row>
        <row r="2961">
          <cell r="B2961" t="str">
            <v>F201189</v>
          </cell>
          <cell r="C2961" t="str">
            <v>F201189</v>
          </cell>
          <cell r="D2961">
            <v>11</v>
          </cell>
          <cell r="E2961" t="str">
            <v>F</v>
          </cell>
        </row>
        <row r="2962">
          <cell r="B2962" t="str">
            <v>F201190</v>
          </cell>
          <cell r="C2962" t="str">
            <v>F201190</v>
          </cell>
          <cell r="D2962">
            <v>11</v>
          </cell>
          <cell r="E2962" t="str">
            <v>F</v>
          </cell>
        </row>
        <row r="2963">
          <cell r="B2963" t="str">
            <v>F201191</v>
          </cell>
          <cell r="C2963" t="str">
            <v>F201191</v>
          </cell>
          <cell r="D2963">
            <v>11</v>
          </cell>
          <cell r="E2963" t="str">
            <v>F</v>
          </cell>
        </row>
        <row r="2964">
          <cell r="B2964" t="str">
            <v>F201192</v>
          </cell>
          <cell r="C2964" t="str">
            <v>F201192</v>
          </cell>
          <cell r="D2964">
            <v>11</v>
          </cell>
          <cell r="E2964" t="str">
            <v>F</v>
          </cell>
        </row>
        <row r="2965">
          <cell r="B2965" t="str">
            <v>1000MOGS-PBYER</v>
          </cell>
          <cell r="C2965" t="str">
            <v>MOGS-PBYER</v>
          </cell>
          <cell r="D2965">
            <v>8</v>
          </cell>
          <cell r="E2965" t="str">
            <v>G</v>
          </cell>
        </row>
        <row r="2966">
          <cell r="B2966" t="str">
            <v>F526373</v>
          </cell>
          <cell r="C2966" t="str">
            <v>F526373</v>
          </cell>
          <cell r="D2966">
            <v>9</v>
          </cell>
          <cell r="E2966" t="str">
            <v>F</v>
          </cell>
        </row>
        <row r="2967">
          <cell r="B2967" t="str">
            <v>F526374</v>
          </cell>
          <cell r="C2967" t="str">
            <v>F526374</v>
          </cell>
          <cell r="D2967">
            <v>9</v>
          </cell>
          <cell r="E2967" t="str">
            <v>F</v>
          </cell>
        </row>
        <row r="2968">
          <cell r="B2968" t="str">
            <v>F526375</v>
          </cell>
          <cell r="C2968" t="str">
            <v>F526375</v>
          </cell>
          <cell r="D2968">
            <v>9</v>
          </cell>
          <cell r="E2968" t="str">
            <v>F</v>
          </cell>
        </row>
        <row r="2969">
          <cell r="B2969" t="str">
            <v>F526376</v>
          </cell>
          <cell r="C2969" t="str">
            <v>F526376</v>
          </cell>
          <cell r="D2969">
            <v>9</v>
          </cell>
          <cell r="E2969" t="str">
            <v>F</v>
          </cell>
        </row>
        <row r="2970">
          <cell r="B2970" t="str">
            <v>F526377</v>
          </cell>
          <cell r="C2970" t="str">
            <v>F526377</v>
          </cell>
          <cell r="D2970">
            <v>9</v>
          </cell>
          <cell r="E2970" t="str">
            <v>F</v>
          </cell>
        </row>
        <row r="2971">
          <cell r="B2971" t="str">
            <v>F526378</v>
          </cell>
          <cell r="C2971" t="str">
            <v>F526378</v>
          </cell>
          <cell r="D2971">
            <v>9</v>
          </cell>
          <cell r="E2971" t="str">
            <v>F</v>
          </cell>
        </row>
        <row r="2972">
          <cell r="B2972" t="str">
            <v>F526379</v>
          </cell>
          <cell r="C2972" t="str">
            <v>F526379</v>
          </cell>
          <cell r="D2972">
            <v>9</v>
          </cell>
          <cell r="E2972" t="str">
            <v>F</v>
          </cell>
        </row>
        <row r="2973">
          <cell r="B2973" t="str">
            <v>F526380</v>
          </cell>
          <cell r="C2973" t="str">
            <v>F526380</v>
          </cell>
          <cell r="D2973">
            <v>9</v>
          </cell>
          <cell r="E2973" t="str">
            <v>F</v>
          </cell>
        </row>
        <row r="2974">
          <cell r="B2974" t="str">
            <v>F526381</v>
          </cell>
          <cell r="C2974" t="str">
            <v>F526381</v>
          </cell>
          <cell r="D2974">
            <v>9</v>
          </cell>
          <cell r="E2974" t="str">
            <v>F</v>
          </cell>
        </row>
        <row r="2975">
          <cell r="B2975" t="str">
            <v>F526382</v>
          </cell>
          <cell r="C2975" t="str">
            <v>F526382</v>
          </cell>
          <cell r="D2975">
            <v>9</v>
          </cell>
          <cell r="E2975" t="str">
            <v>F</v>
          </cell>
        </row>
        <row r="2976">
          <cell r="B2976" t="str">
            <v>F526383</v>
          </cell>
          <cell r="C2976" t="str">
            <v>F526383</v>
          </cell>
          <cell r="D2976">
            <v>9</v>
          </cell>
          <cell r="E2976" t="str">
            <v>F</v>
          </cell>
        </row>
        <row r="2977">
          <cell r="B2977" t="str">
            <v>F526384</v>
          </cell>
          <cell r="C2977" t="str">
            <v>F526384</v>
          </cell>
          <cell r="D2977">
            <v>9</v>
          </cell>
          <cell r="E2977" t="str">
            <v>F</v>
          </cell>
        </row>
        <row r="2978">
          <cell r="B2978" t="str">
            <v>F526385</v>
          </cell>
          <cell r="C2978" t="str">
            <v>F526385</v>
          </cell>
          <cell r="D2978">
            <v>9</v>
          </cell>
          <cell r="E2978" t="str">
            <v>F</v>
          </cell>
        </row>
        <row r="2979">
          <cell r="B2979" t="str">
            <v>F526386</v>
          </cell>
          <cell r="C2979" t="str">
            <v>F526386</v>
          </cell>
          <cell r="D2979">
            <v>9</v>
          </cell>
          <cell r="E2979" t="str">
            <v>F</v>
          </cell>
        </row>
        <row r="2980">
          <cell r="B2980" t="str">
            <v>F526387</v>
          </cell>
          <cell r="C2980" t="str">
            <v>F526387</v>
          </cell>
          <cell r="D2980">
            <v>9</v>
          </cell>
          <cell r="E2980" t="str">
            <v>F</v>
          </cell>
        </row>
        <row r="2981">
          <cell r="B2981" t="str">
            <v>F526388</v>
          </cell>
          <cell r="C2981" t="str">
            <v>F526388</v>
          </cell>
          <cell r="D2981">
            <v>9</v>
          </cell>
          <cell r="E2981" t="str">
            <v>F</v>
          </cell>
        </row>
        <row r="2982">
          <cell r="B2982" t="str">
            <v>F526389</v>
          </cell>
          <cell r="C2982" t="str">
            <v>F526389</v>
          </cell>
          <cell r="D2982">
            <v>9</v>
          </cell>
          <cell r="E2982" t="str">
            <v>F</v>
          </cell>
        </row>
        <row r="2983">
          <cell r="B2983" t="str">
            <v>F526390</v>
          </cell>
          <cell r="C2983" t="str">
            <v>F526390</v>
          </cell>
          <cell r="D2983">
            <v>9</v>
          </cell>
          <cell r="E2983" t="str">
            <v>F</v>
          </cell>
        </row>
        <row r="2984">
          <cell r="B2984" t="str">
            <v>F526391</v>
          </cell>
          <cell r="C2984" t="str">
            <v>F526391</v>
          </cell>
          <cell r="D2984">
            <v>9</v>
          </cell>
          <cell r="E2984" t="str">
            <v>F</v>
          </cell>
        </row>
        <row r="2985">
          <cell r="B2985" t="str">
            <v>F526392</v>
          </cell>
          <cell r="C2985" t="str">
            <v>F526392</v>
          </cell>
          <cell r="D2985">
            <v>9</v>
          </cell>
          <cell r="E2985" t="str">
            <v>F</v>
          </cell>
        </row>
        <row r="2986">
          <cell r="B2986" t="str">
            <v>F526393</v>
          </cell>
          <cell r="C2986" t="str">
            <v>F526393</v>
          </cell>
          <cell r="D2986">
            <v>9</v>
          </cell>
          <cell r="E2986" t="str">
            <v>F</v>
          </cell>
        </row>
        <row r="2987">
          <cell r="B2987" t="str">
            <v>F526394</v>
          </cell>
          <cell r="C2987" t="str">
            <v>F526394</v>
          </cell>
          <cell r="D2987">
            <v>9</v>
          </cell>
          <cell r="E2987" t="str">
            <v>F</v>
          </cell>
        </row>
        <row r="2988">
          <cell r="B2988" t="str">
            <v>F526395</v>
          </cell>
          <cell r="C2988" t="str">
            <v>F526395</v>
          </cell>
          <cell r="D2988">
            <v>9</v>
          </cell>
          <cell r="E2988" t="str">
            <v>F</v>
          </cell>
        </row>
        <row r="2989">
          <cell r="B2989" t="str">
            <v>F526396</v>
          </cell>
          <cell r="C2989" t="str">
            <v>F526396</v>
          </cell>
          <cell r="D2989">
            <v>9</v>
          </cell>
          <cell r="E2989" t="str">
            <v>F</v>
          </cell>
        </row>
        <row r="2990">
          <cell r="B2990" t="str">
            <v>1000MOGS-PRTSH</v>
          </cell>
          <cell r="C2990" t="str">
            <v>MOGS-PRTSH</v>
          </cell>
          <cell r="D2990">
            <v>8</v>
          </cell>
          <cell r="E2990" t="str">
            <v>G</v>
          </cell>
        </row>
        <row r="2991">
          <cell r="B2991" t="str">
            <v>F200611</v>
          </cell>
          <cell r="C2991" t="str">
            <v>F200611</v>
          </cell>
          <cell r="D2991">
            <v>9</v>
          </cell>
          <cell r="E2991" t="str">
            <v>F</v>
          </cell>
        </row>
        <row r="2992">
          <cell r="B2992" t="str">
            <v>F201193</v>
          </cell>
          <cell r="C2992" t="str">
            <v>F201193</v>
          </cell>
          <cell r="D2992">
            <v>9</v>
          </cell>
          <cell r="E2992" t="str">
            <v>F</v>
          </cell>
        </row>
        <row r="2993">
          <cell r="B2993" t="str">
            <v>F201194</v>
          </cell>
          <cell r="C2993" t="str">
            <v>F201194</v>
          </cell>
          <cell r="D2993">
            <v>9</v>
          </cell>
          <cell r="E2993" t="str">
            <v>F</v>
          </cell>
        </row>
        <row r="2994">
          <cell r="B2994" t="str">
            <v>F201195</v>
          </cell>
          <cell r="C2994" t="str">
            <v>F201195</v>
          </cell>
          <cell r="D2994">
            <v>9</v>
          </cell>
          <cell r="E2994" t="str">
            <v>F</v>
          </cell>
        </row>
        <row r="2995">
          <cell r="B2995" t="str">
            <v>F201196</v>
          </cell>
          <cell r="C2995" t="str">
            <v>F201196</v>
          </cell>
          <cell r="D2995">
            <v>9</v>
          </cell>
          <cell r="E2995" t="str">
            <v>F</v>
          </cell>
        </row>
        <row r="2996">
          <cell r="B2996" t="str">
            <v>F201197</v>
          </cell>
          <cell r="C2996" t="str">
            <v>F201197</v>
          </cell>
          <cell r="D2996">
            <v>9</v>
          </cell>
          <cell r="E2996" t="str">
            <v>F</v>
          </cell>
        </row>
        <row r="2997">
          <cell r="B2997" t="str">
            <v>F201198</v>
          </cell>
          <cell r="C2997" t="str">
            <v>F201198</v>
          </cell>
          <cell r="D2997">
            <v>9</v>
          </cell>
          <cell r="E2997" t="str">
            <v>F</v>
          </cell>
        </row>
        <row r="2998">
          <cell r="B2998" t="str">
            <v>F201199</v>
          </cell>
          <cell r="C2998" t="str">
            <v>F201199</v>
          </cell>
          <cell r="D2998">
            <v>9</v>
          </cell>
          <cell r="E2998" t="str">
            <v>F</v>
          </cell>
        </row>
        <row r="2999">
          <cell r="B2999" t="str">
            <v>F201200</v>
          </cell>
          <cell r="C2999" t="str">
            <v>F201200</v>
          </cell>
          <cell r="D2999">
            <v>9</v>
          </cell>
          <cell r="E2999" t="str">
            <v>F</v>
          </cell>
        </row>
        <row r="3000">
          <cell r="B3000" t="str">
            <v>F201201</v>
          </cell>
          <cell r="C3000" t="str">
            <v>F201201</v>
          </cell>
          <cell r="D3000">
            <v>9</v>
          </cell>
          <cell r="E3000" t="str">
            <v>F</v>
          </cell>
        </row>
        <row r="3001">
          <cell r="B3001" t="str">
            <v>F201202</v>
          </cell>
          <cell r="C3001" t="str">
            <v>F201202</v>
          </cell>
          <cell r="D3001">
            <v>9</v>
          </cell>
          <cell r="E3001" t="str">
            <v>F</v>
          </cell>
        </row>
        <row r="3002">
          <cell r="B3002" t="str">
            <v>F201203</v>
          </cell>
          <cell r="C3002" t="str">
            <v>F201203</v>
          </cell>
          <cell r="D3002">
            <v>9</v>
          </cell>
          <cell r="E3002" t="str">
            <v>F</v>
          </cell>
        </row>
        <row r="3003">
          <cell r="B3003" t="str">
            <v>F201204</v>
          </cell>
          <cell r="C3003" t="str">
            <v>F201204</v>
          </cell>
          <cell r="D3003">
            <v>9</v>
          </cell>
          <cell r="E3003" t="str">
            <v>F</v>
          </cell>
        </row>
        <row r="3004">
          <cell r="B3004" t="str">
            <v>F201205</v>
          </cell>
          <cell r="C3004" t="str">
            <v>F201205</v>
          </cell>
          <cell r="D3004">
            <v>9</v>
          </cell>
          <cell r="E3004" t="str">
            <v>F</v>
          </cell>
        </row>
        <row r="3005">
          <cell r="B3005" t="str">
            <v>F201206</v>
          </cell>
          <cell r="C3005" t="str">
            <v>F201206</v>
          </cell>
          <cell r="D3005">
            <v>9</v>
          </cell>
          <cell r="E3005" t="str">
            <v>F</v>
          </cell>
        </row>
        <row r="3006">
          <cell r="B3006" t="str">
            <v>F525987</v>
          </cell>
          <cell r="C3006" t="str">
            <v>F525987</v>
          </cell>
          <cell r="D3006">
            <v>9</v>
          </cell>
          <cell r="E3006" t="str">
            <v>F</v>
          </cell>
        </row>
        <row r="3007">
          <cell r="B3007" t="str">
            <v>1000PPD-FCGS</v>
          </cell>
          <cell r="C3007" t="str">
            <v>PPD-FCGS</v>
          </cell>
          <cell r="D3007">
            <v>6</v>
          </cell>
          <cell r="E3007" t="str">
            <v>G</v>
          </cell>
        </row>
        <row r="3008">
          <cell r="B3008" t="str">
            <v>F200612</v>
          </cell>
          <cell r="C3008" t="str">
            <v>F200612</v>
          </cell>
          <cell r="D3008">
            <v>7</v>
          </cell>
          <cell r="E3008" t="str">
            <v>F</v>
          </cell>
        </row>
        <row r="3009">
          <cell r="B3009" t="str">
            <v>F201207</v>
          </cell>
          <cell r="C3009" t="str">
            <v>F201207</v>
          </cell>
          <cell r="D3009">
            <v>7</v>
          </cell>
          <cell r="E3009" t="str">
            <v>F</v>
          </cell>
        </row>
        <row r="3010">
          <cell r="B3010" t="str">
            <v>F201208</v>
          </cell>
          <cell r="C3010" t="str">
            <v>F201208</v>
          </cell>
          <cell r="D3010">
            <v>7</v>
          </cell>
          <cell r="E3010" t="str">
            <v>F</v>
          </cell>
        </row>
        <row r="3011">
          <cell r="B3011" t="str">
            <v>F201209</v>
          </cell>
          <cell r="C3011" t="str">
            <v>F201209</v>
          </cell>
          <cell r="D3011">
            <v>7</v>
          </cell>
          <cell r="E3011" t="str">
            <v>F</v>
          </cell>
        </row>
        <row r="3012">
          <cell r="B3012" t="str">
            <v>F201210</v>
          </cell>
          <cell r="C3012" t="str">
            <v>F201210</v>
          </cell>
          <cell r="D3012">
            <v>7</v>
          </cell>
          <cell r="E3012" t="str">
            <v>F</v>
          </cell>
        </row>
        <row r="3013">
          <cell r="B3013" t="str">
            <v>F201211</v>
          </cell>
          <cell r="C3013" t="str">
            <v>F201211</v>
          </cell>
          <cell r="D3013">
            <v>7</v>
          </cell>
          <cell r="E3013" t="str">
            <v>F</v>
          </cell>
        </row>
        <row r="3014">
          <cell r="B3014" t="str">
            <v>F201212</v>
          </cell>
          <cell r="C3014" t="str">
            <v>F201212</v>
          </cell>
          <cell r="D3014">
            <v>7</v>
          </cell>
          <cell r="E3014" t="str">
            <v>F</v>
          </cell>
        </row>
        <row r="3015">
          <cell r="B3015" t="str">
            <v>F201213</v>
          </cell>
          <cell r="C3015" t="str">
            <v>F201213</v>
          </cell>
          <cell r="D3015">
            <v>7</v>
          </cell>
          <cell r="E3015" t="str">
            <v>F</v>
          </cell>
        </row>
        <row r="3016">
          <cell r="B3016" t="str">
            <v>F201214</v>
          </cell>
          <cell r="C3016" t="str">
            <v>F201214</v>
          </cell>
          <cell r="D3016">
            <v>7</v>
          </cell>
          <cell r="E3016" t="str">
            <v>F</v>
          </cell>
        </row>
        <row r="3017">
          <cell r="B3017" t="str">
            <v>F201215</v>
          </cell>
          <cell r="C3017" t="str">
            <v>F201215</v>
          </cell>
          <cell r="D3017">
            <v>7</v>
          </cell>
          <cell r="E3017" t="str">
            <v>F</v>
          </cell>
        </row>
        <row r="3018">
          <cell r="B3018" t="str">
            <v>F201216</v>
          </cell>
          <cell r="C3018" t="str">
            <v>F201216</v>
          </cell>
          <cell r="D3018">
            <v>7</v>
          </cell>
          <cell r="E3018" t="str">
            <v>F</v>
          </cell>
        </row>
        <row r="3019">
          <cell r="B3019" t="str">
            <v>F201217</v>
          </cell>
          <cell r="C3019" t="str">
            <v>F201217</v>
          </cell>
          <cell r="D3019">
            <v>7</v>
          </cell>
          <cell r="E3019" t="str">
            <v>F</v>
          </cell>
        </row>
        <row r="3020">
          <cell r="B3020" t="str">
            <v>F201218</v>
          </cell>
          <cell r="C3020" t="str">
            <v>F201218</v>
          </cell>
          <cell r="D3020">
            <v>7</v>
          </cell>
          <cell r="E3020" t="str">
            <v>F</v>
          </cell>
        </row>
        <row r="3021">
          <cell r="B3021" t="str">
            <v>F201219</v>
          </cell>
          <cell r="C3021" t="str">
            <v>F201219</v>
          </cell>
          <cell r="D3021">
            <v>7</v>
          </cell>
          <cell r="E3021" t="str">
            <v>F</v>
          </cell>
        </row>
        <row r="3022">
          <cell r="B3022" t="str">
            <v>F201220</v>
          </cell>
          <cell r="C3022" t="str">
            <v>F201220</v>
          </cell>
          <cell r="D3022">
            <v>7</v>
          </cell>
          <cell r="E3022" t="str">
            <v>F</v>
          </cell>
        </row>
        <row r="3023">
          <cell r="B3023" t="str">
            <v>F201221</v>
          </cell>
          <cell r="C3023" t="str">
            <v>F201221</v>
          </cell>
          <cell r="D3023">
            <v>7</v>
          </cell>
          <cell r="E3023" t="str">
            <v>F</v>
          </cell>
        </row>
        <row r="3024">
          <cell r="B3024" t="str">
            <v>F201222</v>
          </cell>
          <cell r="C3024" t="str">
            <v>F201222</v>
          </cell>
          <cell r="D3024">
            <v>7</v>
          </cell>
          <cell r="E3024" t="str">
            <v>F</v>
          </cell>
        </row>
        <row r="3025">
          <cell r="B3025" t="str">
            <v>1000PPD-FINSVC</v>
          </cell>
          <cell r="C3025" t="str">
            <v>PPD-FINSVC</v>
          </cell>
          <cell r="D3025">
            <v>6</v>
          </cell>
          <cell r="E3025" t="str">
            <v>G</v>
          </cell>
        </row>
        <row r="3026">
          <cell r="B3026" t="str">
            <v>F201223</v>
          </cell>
          <cell r="C3026" t="str">
            <v>F201223</v>
          </cell>
          <cell r="D3026">
            <v>7</v>
          </cell>
          <cell r="E3026" t="str">
            <v>F</v>
          </cell>
        </row>
        <row r="3027">
          <cell r="B3027" t="str">
            <v>F201224</v>
          </cell>
          <cell r="C3027" t="str">
            <v>F201224</v>
          </cell>
          <cell r="D3027">
            <v>7</v>
          </cell>
          <cell r="E3027" t="str">
            <v>F</v>
          </cell>
        </row>
        <row r="3028">
          <cell r="B3028" t="str">
            <v>F201225</v>
          </cell>
          <cell r="C3028" t="str">
            <v>F201225</v>
          </cell>
          <cell r="D3028">
            <v>7</v>
          </cell>
          <cell r="E3028" t="str">
            <v>F</v>
          </cell>
        </row>
        <row r="3029">
          <cell r="B3029" t="str">
            <v>F201226</v>
          </cell>
          <cell r="C3029" t="str">
            <v>F201226</v>
          </cell>
          <cell r="D3029">
            <v>7</v>
          </cell>
          <cell r="E3029" t="str">
            <v>F</v>
          </cell>
        </row>
        <row r="3030">
          <cell r="B3030" t="str">
            <v>F201227</v>
          </cell>
          <cell r="C3030" t="str">
            <v>F201227</v>
          </cell>
          <cell r="D3030">
            <v>7</v>
          </cell>
          <cell r="E3030" t="str">
            <v>F</v>
          </cell>
        </row>
        <row r="3031">
          <cell r="B3031" t="str">
            <v>F201228</v>
          </cell>
          <cell r="C3031" t="str">
            <v>F201228</v>
          </cell>
          <cell r="D3031">
            <v>7</v>
          </cell>
          <cell r="E3031" t="str">
            <v>F</v>
          </cell>
        </row>
        <row r="3032">
          <cell r="B3032" t="str">
            <v>F201229</v>
          </cell>
          <cell r="C3032" t="str">
            <v>F201229</v>
          </cell>
          <cell r="D3032">
            <v>7</v>
          </cell>
          <cell r="E3032" t="str">
            <v>F</v>
          </cell>
        </row>
        <row r="3033">
          <cell r="B3033" t="str">
            <v>F201230</v>
          </cell>
          <cell r="C3033" t="str">
            <v>F201230</v>
          </cell>
          <cell r="D3033">
            <v>7</v>
          </cell>
          <cell r="E3033" t="str">
            <v>F</v>
          </cell>
        </row>
        <row r="3034">
          <cell r="B3034" t="str">
            <v>F201231</v>
          </cell>
          <cell r="C3034" t="str">
            <v>F201231</v>
          </cell>
          <cell r="D3034">
            <v>7</v>
          </cell>
          <cell r="E3034" t="str">
            <v>F</v>
          </cell>
        </row>
        <row r="3035">
          <cell r="B3035" t="str">
            <v>F201232</v>
          </cell>
          <cell r="C3035" t="str">
            <v>F201232</v>
          </cell>
          <cell r="D3035">
            <v>7</v>
          </cell>
          <cell r="E3035" t="str">
            <v>F</v>
          </cell>
        </row>
        <row r="3036">
          <cell r="B3036" t="str">
            <v>F201233</v>
          </cell>
          <cell r="C3036" t="str">
            <v>F201233</v>
          </cell>
          <cell r="D3036">
            <v>7</v>
          </cell>
          <cell r="E3036" t="str">
            <v>F</v>
          </cell>
        </row>
        <row r="3037">
          <cell r="B3037" t="str">
            <v>F201234</v>
          </cell>
          <cell r="C3037" t="str">
            <v>F201234</v>
          </cell>
          <cell r="D3037">
            <v>7</v>
          </cell>
          <cell r="E3037" t="str">
            <v>F</v>
          </cell>
        </row>
        <row r="3038">
          <cell r="B3038" t="str">
            <v>F201235</v>
          </cell>
          <cell r="C3038" t="str">
            <v>F201235</v>
          </cell>
          <cell r="D3038">
            <v>7</v>
          </cell>
          <cell r="E3038" t="str">
            <v>F</v>
          </cell>
        </row>
        <row r="3039">
          <cell r="B3039" t="str">
            <v>F502935</v>
          </cell>
          <cell r="C3039" t="str">
            <v>F502935</v>
          </cell>
          <cell r="D3039">
            <v>7</v>
          </cell>
          <cell r="E3039" t="str">
            <v>F</v>
          </cell>
        </row>
        <row r="3040">
          <cell r="B3040" t="str">
            <v>1000PPD-FOP</v>
          </cell>
          <cell r="C3040" t="str">
            <v>PPD-FOP</v>
          </cell>
          <cell r="D3040">
            <v>6</v>
          </cell>
          <cell r="E3040" t="str">
            <v>G</v>
          </cell>
        </row>
        <row r="3041">
          <cell r="B3041" t="str">
            <v>F200617</v>
          </cell>
          <cell r="C3041" t="str">
            <v>F200617</v>
          </cell>
          <cell r="D3041">
            <v>7</v>
          </cell>
          <cell r="E3041" t="str">
            <v>F</v>
          </cell>
        </row>
        <row r="3042">
          <cell r="B3042" t="str">
            <v>F201243</v>
          </cell>
          <cell r="C3042" t="str">
            <v>F201243</v>
          </cell>
          <cell r="D3042">
            <v>7</v>
          </cell>
          <cell r="E3042" t="str">
            <v>F</v>
          </cell>
        </row>
        <row r="3043">
          <cell r="B3043" t="str">
            <v>F201244</v>
          </cell>
          <cell r="C3043" t="str">
            <v>F201244</v>
          </cell>
          <cell r="D3043">
            <v>7</v>
          </cell>
          <cell r="E3043" t="str">
            <v>F</v>
          </cell>
        </row>
        <row r="3044">
          <cell r="B3044" t="str">
            <v>1000PPD-SOLAR2</v>
          </cell>
          <cell r="C3044" t="str">
            <v>PPD-SOLAR2</v>
          </cell>
          <cell r="D3044">
            <v>6</v>
          </cell>
          <cell r="E3044" t="str">
            <v>G</v>
          </cell>
        </row>
        <row r="3045">
          <cell r="B3045" t="str">
            <v>F201245</v>
          </cell>
          <cell r="C3045" t="str">
            <v>F201245</v>
          </cell>
          <cell r="D3045">
            <v>7</v>
          </cell>
          <cell r="E3045" t="str">
            <v>F</v>
          </cell>
        </row>
        <row r="3046">
          <cell r="B3046" t="str">
            <v>1000PPD-PEAKRS</v>
          </cell>
          <cell r="C3046" t="str">
            <v>PPD-PEAKRS</v>
          </cell>
          <cell r="D3046">
            <v>6</v>
          </cell>
          <cell r="E3046" t="str">
            <v>G</v>
          </cell>
        </row>
        <row r="3047">
          <cell r="B3047" t="str">
            <v>1000PKR-MAINT</v>
          </cell>
          <cell r="C3047" t="str">
            <v>PKR-MAINT</v>
          </cell>
          <cell r="D3047">
            <v>8</v>
          </cell>
          <cell r="E3047" t="str">
            <v>G</v>
          </cell>
        </row>
        <row r="3048">
          <cell r="B3048" t="str">
            <v>F200621</v>
          </cell>
          <cell r="C3048" t="str">
            <v>F200621</v>
          </cell>
          <cell r="D3048">
            <v>9</v>
          </cell>
          <cell r="E3048" t="str">
            <v>F</v>
          </cell>
        </row>
        <row r="3049">
          <cell r="B3049" t="str">
            <v>F525141</v>
          </cell>
          <cell r="C3049" t="str">
            <v>F525141</v>
          </cell>
          <cell r="D3049">
            <v>9</v>
          </cell>
          <cell r="E3049" t="str">
            <v>F</v>
          </cell>
        </row>
        <row r="3050">
          <cell r="B3050" t="str">
            <v>1000PMBARRE</v>
          </cell>
          <cell r="C3050" t="str">
            <v>PMBARRE</v>
          </cell>
          <cell r="D3050">
            <v>10</v>
          </cell>
          <cell r="E3050" t="str">
            <v>G</v>
          </cell>
        </row>
        <row r="3051">
          <cell r="B3051" t="str">
            <v>F201258</v>
          </cell>
          <cell r="C3051" t="str">
            <v>F201258</v>
          </cell>
          <cell r="D3051">
            <v>11</v>
          </cell>
          <cell r="E3051" t="str">
            <v>F</v>
          </cell>
        </row>
        <row r="3052">
          <cell r="B3052" t="str">
            <v>F201259</v>
          </cell>
          <cell r="C3052" t="str">
            <v>F201259</v>
          </cell>
          <cell r="D3052">
            <v>11</v>
          </cell>
          <cell r="E3052" t="str">
            <v>F</v>
          </cell>
        </row>
        <row r="3053">
          <cell r="B3053" t="str">
            <v>F201260</v>
          </cell>
          <cell r="C3053" t="str">
            <v>F201260</v>
          </cell>
          <cell r="D3053">
            <v>11</v>
          </cell>
          <cell r="E3053" t="str">
            <v>F</v>
          </cell>
        </row>
        <row r="3054">
          <cell r="B3054" t="str">
            <v>F201261</v>
          </cell>
          <cell r="C3054" t="str">
            <v>F201261</v>
          </cell>
          <cell r="D3054">
            <v>11</v>
          </cell>
          <cell r="E3054" t="str">
            <v>F</v>
          </cell>
        </row>
        <row r="3055">
          <cell r="B3055" t="str">
            <v>F516586</v>
          </cell>
          <cell r="C3055" t="str">
            <v>F516586</v>
          </cell>
          <cell r="D3055">
            <v>11</v>
          </cell>
          <cell r="E3055" t="str">
            <v>F</v>
          </cell>
        </row>
        <row r="3056">
          <cell r="B3056" t="str">
            <v>F525456</v>
          </cell>
          <cell r="C3056" t="str">
            <v>F525456</v>
          </cell>
          <cell r="D3056">
            <v>11</v>
          </cell>
          <cell r="E3056" t="str">
            <v>F</v>
          </cell>
        </row>
        <row r="3057">
          <cell r="B3057" t="str">
            <v>F525457</v>
          </cell>
          <cell r="C3057" t="str">
            <v>F525457</v>
          </cell>
          <cell r="D3057">
            <v>11</v>
          </cell>
          <cell r="E3057" t="str">
            <v>F</v>
          </cell>
        </row>
        <row r="3058">
          <cell r="B3058" t="str">
            <v>F525458</v>
          </cell>
          <cell r="C3058" t="str">
            <v>F525458</v>
          </cell>
          <cell r="D3058">
            <v>11</v>
          </cell>
          <cell r="E3058" t="str">
            <v>F</v>
          </cell>
        </row>
        <row r="3059">
          <cell r="B3059" t="str">
            <v>F526505</v>
          </cell>
          <cell r="C3059" t="str">
            <v>F526505</v>
          </cell>
          <cell r="D3059">
            <v>11</v>
          </cell>
          <cell r="E3059" t="str">
            <v>F</v>
          </cell>
        </row>
        <row r="3060">
          <cell r="B3060" t="str">
            <v>1000PMCENTER</v>
          </cell>
          <cell r="C3060" t="str">
            <v>PMCENTER</v>
          </cell>
          <cell r="D3060">
            <v>10</v>
          </cell>
          <cell r="E3060" t="str">
            <v>G</v>
          </cell>
        </row>
        <row r="3061">
          <cell r="B3061" t="str">
            <v>F201262</v>
          </cell>
          <cell r="C3061" t="str">
            <v>F201262</v>
          </cell>
          <cell r="D3061">
            <v>11</v>
          </cell>
          <cell r="E3061" t="str">
            <v>F</v>
          </cell>
        </row>
        <row r="3062">
          <cell r="B3062" t="str">
            <v>F201263</v>
          </cell>
          <cell r="C3062" t="str">
            <v>F201263</v>
          </cell>
          <cell r="D3062">
            <v>11</v>
          </cell>
          <cell r="E3062" t="str">
            <v>F</v>
          </cell>
        </row>
        <row r="3063">
          <cell r="B3063" t="str">
            <v>F201264</v>
          </cell>
          <cell r="C3063" t="str">
            <v>F201264</v>
          </cell>
          <cell r="D3063">
            <v>11</v>
          </cell>
          <cell r="E3063" t="str">
            <v>F</v>
          </cell>
        </row>
        <row r="3064">
          <cell r="B3064" t="str">
            <v>F201265</v>
          </cell>
          <cell r="C3064" t="str">
            <v>F201265</v>
          </cell>
          <cell r="D3064">
            <v>11</v>
          </cell>
          <cell r="E3064" t="str">
            <v>F</v>
          </cell>
        </row>
        <row r="3065">
          <cell r="B3065" t="str">
            <v>F201266</v>
          </cell>
          <cell r="C3065" t="str">
            <v>F201266</v>
          </cell>
          <cell r="D3065">
            <v>11</v>
          </cell>
          <cell r="E3065" t="str">
            <v>F</v>
          </cell>
        </row>
        <row r="3066">
          <cell r="B3066" t="str">
            <v>F525459</v>
          </cell>
          <cell r="C3066" t="str">
            <v>F525459</v>
          </cell>
          <cell r="D3066">
            <v>11</v>
          </cell>
          <cell r="E3066" t="str">
            <v>F</v>
          </cell>
        </row>
        <row r="3067">
          <cell r="B3067" t="str">
            <v>F525460</v>
          </cell>
          <cell r="C3067" t="str">
            <v>F525460</v>
          </cell>
          <cell r="D3067">
            <v>11</v>
          </cell>
          <cell r="E3067" t="str">
            <v>F</v>
          </cell>
        </row>
        <row r="3068">
          <cell r="B3068" t="str">
            <v>F526506</v>
          </cell>
          <cell r="C3068" t="str">
            <v>F526506</v>
          </cell>
          <cell r="D3068">
            <v>11</v>
          </cell>
          <cell r="E3068" t="str">
            <v>F</v>
          </cell>
        </row>
        <row r="3069">
          <cell r="B3069" t="str">
            <v>1000PMGRAPELND</v>
          </cell>
          <cell r="C3069" t="str">
            <v>PMGRAPELND</v>
          </cell>
          <cell r="D3069">
            <v>10</v>
          </cell>
          <cell r="E3069" t="str">
            <v>G</v>
          </cell>
        </row>
        <row r="3070">
          <cell r="B3070" t="str">
            <v>F201267</v>
          </cell>
          <cell r="C3070" t="str">
            <v>F201267</v>
          </cell>
          <cell r="D3070">
            <v>11</v>
          </cell>
          <cell r="E3070" t="str">
            <v>F</v>
          </cell>
        </row>
        <row r="3071">
          <cell r="B3071" t="str">
            <v>F201268</v>
          </cell>
          <cell r="C3071" t="str">
            <v>F201268</v>
          </cell>
          <cell r="D3071">
            <v>11</v>
          </cell>
          <cell r="E3071" t="str">
            <v>F</v>
          </cell>
        </row>
        <row r="3072">
          <cell r="B3072" t="str">
            <v>F201269</v>
          </cell>
          <cell r="C3072" t="str">
            <v>F201269</v>
          </cell>
          <cell r="D3072">
            <v>11</v>
          </cell>
          <cell r="E3072" t="str">
            <v>F</v>
          </cell>
        </row>
        <row r="3073">
          <cell r="B3073" t="str">
            <v>F201270</v>
          </cell>
          <cell r="C3073" t="str">
            <v>F201270</v>
          </cell>
          <cell r="D3073">
            <v>11</v>
          </cell>
          <cell r="E3073" t="str">
            <v>F</v>
          </cell>
        </row>
        <row r="3074">
          <cell r="B3074" t="str">
            <v>F201271</v>
          </cell>
          <cell r="C3074" t="str">
            <v>F201271</v>
          </cell>
          <cell r="D3074">
            <v>11</v>
          </cell>
          <cell r="E3074" t="str">
            <v>F</v>
          </cell>
        </row>
        <row r="3075">
          <cell r="B3075" t="str">
            <v>F525461</v>
          </cell>
          <cell r="C3075" t="str">
            <v>F525461</v>
          </cell>
          <cell r="D3075">
            <v>11</v>
          </cell>
          <cell r="E3075" t="str">
            <v>F</v>
          </cell>
        </row>
        <row r="3076">
          <cell r="B3076" t="str">
            <v>F525462</v>
          </cell>
          <cell r="C3076" t="str">
            <v>F525462</v>
          </cell>
          <cell r="D3076">
            <v>11</v>
          </cell>
          <cell r="E3076" t="str">
            <v>F</v>
          </cell>
        </row>
        <row r="3077">
          <cell r="B3077" t="str">
            <v>F525463</v>
          </cell>
          <cell r="C3077" t="str">
            <v>F525463</v>
          </cell>
          <cell r="D3077">
            <v>11</v>
          </cell>
          <cell r="E3077" t="str">
            <v>F</v>
          </cell>
        </row>
        <row r="3078">
          <cell r="B3078" t="str">
            <v>F526508</v>
          </cell>
          <cell r="C3078" t="str">
            <v>F526508</v>
          </cell>
          <cell r="D3078">
            <v>11</v>
          </cell>
          <cell r="E3078" t="str">
            <v>F</v>
          </cell>
        </row>
        <row r="3079">
          <cell r="B3079" t="str">
            <v>1000PMMCGRATH</v>
          </cell>
          <cell r="C3079" t="str">
            <v>PMMCGRATH</v>
          </cell>
          <cell r="D3079">
            <v>10</v>
          </cell>
          <cell r="E3079" t="str">
            <v>G</v>
          </cell>
        </row>
        <row r="3080">
          <cell r="B3080" t="str">
            <v>F201272</v>
          </cell>
          <cell r="C3080" t="str">
            <v>F201272</v>
          </cell>
          <cell r="D3080">
            <v>11</v>
          </cell>
          <cell r="E3080" t="str">
            <v>F</v>
          </cell>
        </row>
        <row r="3081">
          <cell r="B3081" t="str">
            <v>F201273</v>
          </cell>
          <cell r="C3081" t="str">
            <v>F201273</v>
          </cell>
          <cell r="D3081">
            <v>11</v>
          </cell>
          <cell r="E3081" t="str">
            <v>F</v>
          </cell>
        </row>
        <row r="3082">
          <cell r="B3082" t="str">
            <v>F201274</v>
          </cell>
          <cell r="C3082" t="str">
            <v>F201274</v>
          </cell>
          <cell r="D3082">
            <v>11</v>
          </cell>
          <cell r="E3082" t="str">
            <v>F</v>
          </cell>
        </row>
        <row r="3083">
          <cell r="B3083" t="str">
            <v>F201275</v>
          </cell>
          <cell r="C3083" t="str">
            <v>F201275</v>
          </cell>
          <cell r="D3083">
            <v>11</v>
          </cell>
          <cell r="E3083" t="str">
            <v>F</v>
          </cell>
        </row>
        <row r="3084">
          <cell r="B3084" t="str">
            <v>F201276</v>
          </cell>
          <cell r="C3084" t="str">
            <v>F201276</v>
          </cell>
          <cell r="D3084">
            <v>11</v>
          </cell>
          <cell r="E3084" t="str">
            <v>F</v>
          </cell>
        </row>
        <row r="3085">
          <cell r="B3085" t="str">
            <v>F525464</v>
          </cell>
          <cell r="C3085" t="str">
            <v>F525464</v>
          </cell>
          <cell r="D3085">
            <v>11</v>
          </cell>
          <cell r="E3085" t="str">
            <v>F</v>
          </cell>
        </row>
        <row r="3086">
          <cell r="B3086" t="str">
            <v>F525465</v>
          </cell>
          <cell r="C3086" t="str">
            <v>F525465</v>
          </cell>
          <cell r="D3086">
            <v>11</v>
          </cell>
          <cell r="E3086" t="str">
            <v>F</v>
          </cell>
        </row>
        <row r="3087">
          <cell r="B3087" t="str">
            <v>F525514</v>
          </cell>
          <cell r="C3087" t="str">
            <v>F525514</v>
          </cell>
          <cell r="D3087">
            <v>11</v>
          </cell>
          <cell r="E3087" t="str">
            <v>F</v>
          </cell>
        </row>
        <row r="3088">
          <cell r="B3088" t="str">
            <v>1000PMMIRALOMA</v>
          </cell>
          <cell r="C3088" t="str">
            <v>PMMIRALOMA</v>
          </cell>
          <cell r="D3088">
            <v>10</v>
          </cell>
          <cell r="E3088" t="str">
            <v>G</v>
          </cell>
        </row>
        <row r="3089">
          <cell r="B3089" t="str">
            <v>F201277</v>
          </cell>
          <cell r="C3089" t="str">
            <v>F201277</v>
          </cell>
          <cell r="D3089">
            <v>11</v>
          </cell>
          <cell r="E3089" t="str">
            <v>F</v>
          </cell>
        </row>
        <row r="3090">
          <cell r="B3090" t="str">
            <v>F201278</v>
          </cell>
          <cell r="C3090" t="str">
            <v>F201278</v>
          </cell>
          <cell r="D3090">
            <v>11</v>
          </cell>
          <cell r="E3090" t="str">
            <v>F</v>
          </cell>
        </row>
        <row r="3091">
          <cell r="B3091" t="str">
            <v>F201279</v>
          </cell>
          <cell r="C3091" t="str">
            <v>F201279</v>
          </cell>
          <cell r="D3091">
            <v>11</v>
          </cell>
          <cell r="E3091" t="str">
            <v>F</v>
          </cell>
        </row>
        <row r="3092">
          <cell r="B3092" t="str">
            <v>F201280</v>
          </cell>
          <cell r="C3092" t="str">
            <v>F201280</v>
          </cell>
          <cell r="D3092">
            <v>11</v>
          </cell>
          <cell r="E3092" t="str">
            <v>F</v>
          </cell>
        </row>
        <row r="3093">
          <cell r="B3093" t="str">
            <v>F201281</v>
          </cell>
          <cell r="C3093" t="str">
            <v>F201281</v>
          </cell>
          <cell r="D3093">
            <v>11</v>
          </cell>
          <cell r="E3093" t="str">
            <v>F</v>
          </cell>
        </row>
        <row r="3094">
          <cell r="B3094" t="str">
            <v>F525466</v>
          </cell>
          <cell r="C3094" t="str">
            <v>F525466</v>
          </cell>
          <cell r="D3094">
            <v>11</v>
          </cell>
          <cell r="E3094" t="str">
            <v>F</v>
          </cell>
        </row>
        <row r="3095">
          <cell r="B3095" t="str">
            <v>F525467</v>
          </cell>
          <cell r="C3095" t="str">
            <v>F525467</v>
          </cell>
          <cell r="D3095">
            <v>11</v>
          </cell>
          <cell r="E3095" t="str">
            <v>F</v>
          </cell>
        </row>
        <row r="3096">
          <cell r="B3096" t="str">
            <v>F525468</v>
          </cell>
          <cell r="C3096" t="str">
            <v>F525468</v>
          </cell>
          <cell r="D3096">
            <v>11</v>
          </cell>
          <cell r="E3096" t="str">
            <v>F</v>
          </cell>
        </row>
        <row r="3097">
          <cell r="B3097" t="str">
            <v>F526507</v>
          </cell>
          <cell r="C3097" t="str">
            <v>F526507</v>
          </cell>
          <cell r="D3097">
            <v>11</v>
          </cell>
          <cell r="E3097" t="str">
            <v>F</v>
          </cell>
        </row>
        <row r="3098">
          <cell r="B3098" t="str">
            <v>1000PMGOLETA</v>
          </cell>
          <cell r="C3098" t="str">
            <v>PMGOLETA</v>
          </cell>
          <cell r="D3098">
            <v>10</v>
          </cell>
          <cell r="E3098" t="str">
            <v>G</v>
          </cell>
        </row>
        <row r="3099">
          <cell r="B3099" t="str">
            <v>F201282</v>
          </cell>
          <cell r="C3099" t="str">
            <v>F201282</v>
          </cell>
          <cell r="D3099">
            <v>11</v>
          </cell>
          <cell r="E3099" t="str">
            <v>F</v>
          </cell>
        </row>
        <row r="3100">
          <cell r="B3100" t="str">
            <v>F201283</v>
          </cell>
          <cell r="C3100" t="str">
            <v>F201283</v>
          </cell>
          <cell r="D3100">
            <v>11</v>
          </cell>
          <cell r="E3100" t="str">
            <v>F</v>
          </cell>
        </row>
        <row r="3101">
          <cell r="B3101" t="str">
            <v>F201284</v>
          </cell>
          <cell r="C3101" t="str">
            <v>F201284</v>
          </cell>
          <cell r="D3101">
            <v>11</v>
          </cell>
          <cell r="E3101" t="str">
            <v>F</v>
          </cell>
        </row>
        <row r="3102">
          <cell r="B3102" t="str">
            <v>F201285</v>
          </cell>
          <cell r="C3102" t="str">
            <v>F201285</v>
          </cell>
          <cell r="D3102">
            <v>11</v>
          </cell>
          <cell r="E3102" t="str">
            <v>F</v>
          </cell>
        </row>
        <row r="3103">
          <cell r="B3103" t="str">
            <v>F201286</v>
          </cell>
          <cell r="C3103" t="str">
            <v>F201286</v>
          </cell>
          <cell r="D3103">
            <v>11</v>
          </cell>
          <cell r="E3103" t="str">
            <v>F</v>
          </cell>
        </row>
        <row r="3104">
          <cell r="B3104" t="str">
            <v>1000PKR-OPS</v>
          </cell>
          <cell r="C3104" t="str">
            <v>PKR-OPS</v>
          </cell>
          <cell r="D3104">
            <v>8</v>
          </cell>
          <cell r="E3104" t="str">
            <v>G</v>
          </cell>
        </row>
        <row r="3105">
          <cell r="B3105" t="str">
            <v>F200622</v>
          </cell>
          <cell r="C3105" t="str">
            <v>F200622</v>
          </cell>
          <cell r="D3105">
            <v>9</v>
          </cell>
          <cell r="E3105" t="str">
            <v>F</v>
          </cell>
        </row>
        <row r="3106">
          <cell r="B3106" t="str">
            <v>1000POBARRE</v>
          </cell>
          <cell r="C3106" t="str">
            <v>POBARRE</v>
          </cell>
          <cell r="D3106">
            <v>10</v>
          </cell>
          <cell r="E3106" t="str">
            <v>G</v>
          </cell>
        </row>
        <row r="3107">
          <cell r="B3107" t="str">
            <v>F201257</v>
          </cell>
          <cell r="C3107" t="str">
            <v>F201257</v>
          </cell>
          <cell r="D3107">
            <v>11</v>
          </cell>
          <cell r="E3107" t="str">
            <v>F</v>
          </cell>
        </row>
        <row r="3108">
          <cell r="B3108" t="str">
            <v>F201287</v>
          </cell>
          <cell r="C3108" t="str">
            <v>F201287</v>
          </cell>
          <cell r="D3108">
            <v>11</v>
          </cell>
          <cell r="E3108" t="str">
            <v>F</v>
          </cell>
        </row>
        <row r="3109">
          <cell r="B3109" t="str">
            <v>F201288</v>
          </cell>
          <cell r="C3109" t="str">
            <v>F201288</v>
          </cell>
          <cell r="D3109">
            <v>11</v>
          </cell>
          <cell r="E3109" t="str">
            <v>F</v>
          </cell>
        </row>
        <row r="3110">
          <cell r="B3110" t="str">
            <v>F201289</v>
          </cell>
          <cell r="C3110" t="str">
            <v>F201289</v>
          </cell>
          <cell r="D3110">
            <v>11</v>
          </cell>
          <cell r="E3110" t="str">
            <v>F</v>
          </cell>
        </row>
        <row r="3111">
          <cell r="B3111" t="str">
            <v>F221357</v>
          </cell>
          <cell r="C3111" t="str">
            <v>F221357</v>
          </cell>
          <cell r="D3111">
            <v>11</v>
          </cell>
          <cell r="E3111" t="str">
            <v>F</v>
          </cell>
        </row>
        <row r="3112">
          <cell r="B3112" t="str">
            <v>F525045</v>
          </cell>
          <cell r="C3112" t="str">
            <v>F525045</v>
          </cell>
          <cell r="D3112">
            <v>11</v>
          </cell>
          <cell r="E3112" t="str">
            <v>F</v>
          </cell>
        </row>
        <row r="3113">
          <cell r="B3113" t="str">
            <v>F525469</v>
          </cell>
          <cell r="C3113" t="str">
            <v>F525469</v>
          </cell>
          <cell r="D3113">
            <v>11</v>
          </cell>
          <cell r="E3113" t="str">
            <v>F</v>
          </cell>
        </row>
        <row r="3114">
          <cell r="B3114" t="str">
            <v>1000POCENTER</v>
          </cell>
          <cell r="C3114" t="str">
            <v>POCENTER</v>
          </cell>
          <cell r="D3114">
            <v>10</v>
          </cell>
          <cell r="E3114" t="str">
            <v>G</v>
          </cell>
        </row>
        <row r="3115">
          <cell r="B3115" t="str">
            <v>F201290</v>
          </cell>
          <cell r="C3115" t="str">
            <v>F201290</v>
          </cell>
          <cell r="D3115">
            <v>11</v>
          </cell>
          <cell r="E3115" t="str">
            <v>F</v>
          </cell>
        </row>
        <row r="3116">
          <cell r="B3116" t="str">
            <v>F201291</v>
          </cell>
          <cell r="C3116" t="str">
            <v>F201291</v>
          </cell>
          <cell r="D3116">
            <v>11</v>
          </cell>
          <cell r="E3116" t="str">
            <v>F</v>
          </cell>
        </row>
        <row r="3117">
          <cell r="B3117" t="str">
            <v>F201292</v>
          </cell>
          <cell r="C3117" t="str">
            <v>F201292</v>
          </cell>
          <cell r="D3117">
            <v>11</v>
          </cell>
          <cell r="E3117" t="str">
            <v>F</v>
          </cell>
        </row>
        <row r="3118">
          <cell r="B3118" t="str">
            <v>F513245</v>
          </cell>
          <cell r="C3118" t="str">
            <v>F513245</v>
          </cell>
          <cell r="D3118">
            <v>11</v>
          </cell>
          <cell r="E3118" t="str">
            <v>F</v>
          </cell>
        </row>
        <row r="3119">
          <cell r="B3119" t="str">
            <v>F516580</v>
          </cell>
          <cell r="C3119" t="str">
            <v>F516580</v>
          </cell>
          <cell r="D3119">
            <v>11</v>
          </cell>
          <cell r="E3119" t="str">
            <v>F</v>
          </cell>
        </row>
        <row r="3120">
          <cell r="B3120" t="str">
            <v>F525048</v>
          </cell>
          <cell r="C3120" t="str">
            <v>F525048</v>
          </cell>
          <cell r="D3120">
            <v>11</v>
          </cell>
          <cell r="E3120" t="str">
            <v>F</v>
          </cell>
        </row>
        <row r="3121">
          <cell r="B3121" t="str">
            <v>F525436</v>
          </cell>
          <cell r="C3121" t="str">
            <v>F525436</v>
          </cell>
          <cell r="D3121">
            <v>11</v>
          </cell>
          <cell r="E3121" t="str">
            <v>F</v>
          </cell>
        </row>
        <row r="3122">
          <cell r="B3122" t="str">
            <v>F525470</v>
          </cell>
          <cell r="C3122" t="str">
            <v>F525470</v>
          </cell>
          <cell r="D3122">
            <v>11</v>
          </cell>
          <cell r="E3122" t="str">
            <v>F</v>
          </cell>
        </row>
        <row r="3123">
          <cell r="B3123" t="str">
            <v>F525471</v>
          </cell>
          <cell r="C3123" t="str">
            <v>F525471</v>
          </cell>
          <cell r="D3123">
            <v>11</v>
          </cell>
          <cell r="E3123" t="str">
            <v>F</v>
          </cell>
        </row>
        <row r="3124">
          <cell r="B3124" t="str">
            <v>1000POGRAPELND</v>
          </cell>
          <cell r="C3124" t="str">
            <v>POGRAPELND</v>
          </cell>
          <cell r="D3124">
            <v>10</v>
          </cell>
          <cell r="E3124" t="str">
            <v>G</v>
          </cell>
        </row>
        <row r="3125">
          <cell r="B3125" t="str">
            <v>F201293</v>
          </cell>
          <cell r="C3125" t="str">
            <v>F201293</v>
          </cell>
          <cell r="D3125">
            <v>11</v>
          </cell>
          <cell r="E3125" t="str">
            <v>F</v>
          </cell>
        </row>
        <row r="3126">
          <cell r="B3126" t="str">
            <v>F201294</v>
          </cell>
          <cell r="C3126" t="str">
            <v>F201294</v>
          </cell>
          <cell r="D3126">
            <v>11</v>
          </cell>
          <cell r="E3126" t="str">
            <v>F</v>
          </cell>
        </row>
        <row r="3127">
          <cell r="B3127" t="str">
            <v>F201295</v>
          </cell>
          <cell r="C3127" t="str">
            <v>F201295</v>
          </cell>
          <cell r="D3127">
            <v>11</v>
          </cell>
          <cell r="E3127" t="str">
            <v>F</v>
          </cell>
        </row>
        <row r="3128">
          <cell r="B3128" t="str">
            <v>F513246</v>
          </cell>
          <cell r="C3128" t="str">
            <v>F513246</v>
          </cell>
          <cell r="D3128">
            <v>11</v>
          </cell>
          <cell r="E3128" t="str">
            <v>F</v>
          </cell>
        </row>
        <row r="3129">
          <cell r="B3129" t="str">
            <v>F525049</v>
          </cell>
          <cell r="C3129" t="str">
            <v>F525049</v>
          </cell>
          <cell r="D3129">
            <v>11</v>
          </cell>
          <cell r="E3129" t="str">
            <v>F</v>
          </cell>
        </row>
        <row r="3130">
          <cell r="B3130" t="str">
            <v>F525437</v>
          </cell>
          <cell r="C3130" t="str">
            <v>F525437</v>
          </cell>
          <cell r="D3130">
            <v>11</v>
          </cell>
          <cell r="E3130" t="str">
            <v>F</v>
          </cell>
        </row>
        <row r="3131">
          <cell r="B3131" t="str">
            <v>F525472</v>
          </cell>
          <cell r="C3131" t="str">
            <v>F525472</v>
          </cell>
          <cell r="D3131">
            <v>11</v>
          </cell>
          <cell r="E3131" t="str">
            <v>F</v>
          </cell>
        </row>
        <row r="3132">
          <cell r="B3132" t="str">
            <v>1000POMCGRATH</v>
          </cell>
          <cell r="C3132" t="str">
            <v>POMCGRATH</v>
          </cell>
          <cell r="D3132">
            <v>10</v>
          </cell>
          <cell r="E3132" t="str">
            <v>G</v>
          </cell>
        </row>
        <row r="3133">
          <cell r="B3133" t="str">
            <v>F201296</v>
          </cell>
          <cell r="C3133" t="str">
            <v>F201296</v>
          </cell>
          <cell r="D3133">
            <v>11</v>
          </cell>
          <cell r="E3133" t="str">
            <v>F</v>
          </cell>
        </row>
        <row r="3134">
          <cell r="B3134" t="str">
            <v>F201297</v>
          </cell>
          <cell r="C3134" t="str">
            <v>F201297</v>
          </cell>
          <cell r="D3134">
            <v>11</v>
          </cell>
          <cell r="E3134" t="str">
            <v>F</v>
          </cell>
        </row>
        <row r="3135">
          <cell r="B3135" t="str">
            <v>F201298</v>
          </cell>
          <cell r="C3135" t="str">
            <v>F201298</v>
          </cell>
          <cell r="D3135">
            <v>11</v>
          </cell>
          <cell r="E3135" t="str">
            <v>F</v>
          </cell>
        </row>
        <row r="3136">
          <cell r="B3136" t="str">
            <v>F525046</v>
          </cell>
          <cell r="C3136" t="str">
            <v>F525046</v>
          </cell>
          <cell r="D3136">
            <v>11</v>
          </cell>
          <cell r="E3136" t="str">
            <v>F</v>
          </cell>
        </row>
        <row r="3137">
          <cell r="B3137" t="str">
            <v>F525047</v>
          </cell>
          <cell r="C3137" t="str">
            <v>F525047</v>
          </cell>
          <cell r="D3137">
            <v>11</v>
          </cell>
          <cell r="E3137" t="str">
            <v>F</v>
          </cell>
        </row>
        <row r="3138">
          <cell r="B3138" t="str">
            <v>F525435</v>
          </cell>
          <cell r="C3138" t="str">
            <v>F525435</v>
          </cell>
          <cell r="D3138">
            <v>11</v>
          </cell>
          <cell r="E3138" t="str">
            <v>F</v>
          </cell>
        </row>
        <row r="3139">
          <cell r="B3139" t="str">
            <v>1000POMIRALOMA</v>
          </cell>
          <cell r="C3139" t="str">
            <v>POMIRALOMA</v>
          </cell>
          <cell r="D3139">
            <v>10</v>
          </cell>
          <cell r="E3139" t="str">
            <v>G</v>
          </cell>
        </row>
        <row r="3140">
          <cell r="B3140" t="str">
            <v>F201299</v>
          </cell>
          <cell r="C3140" t="str">
            <v>F201299</v>
          </cell>
          <cell r="D3140">
            <v>11</v>
          </cell>
          <cell r="E3140" t="str">
            <v>F</v>
          </cell>
        </row>
        <row r="3141">
          <cell r="B3141" t="str">
            <v>F201300</v>
          </cell>
          <cell r="C3141" t="str">
            <v>F201300</v>
          </cell>
          <cell r="D3141">
            <v>11</v>
          </cell>
          <cell r="E3141" t="str">
            <v>F</v>
          </cell>
        </row>
        <row r="3142">
          <cell r="B3142" t="str">
            <v>F201301</v>
          </cell>
          <cell r="C3142" t="str">
            <v>F201301</v>
          </cell>
          <cell r="D3142">
            <v>11</v>
          </cell>
          <cell r="E3142" t="str">
            <v>F</v>
          </cell>
        </row>
        <row r="3143">
          <cell r="B3143" t="str">
            <v>F201353</v>
          </cell>
          <cell r="C3143" t="str">
            <v>F201353</v>
          </cell>
          <cell r="D3143">
            <v>11</v>
          </cell>
          <cell r="E3143" t="str">
            <v>F</v>
          </cell>
        </row>
        <row r="3144">
          <cell r="B3144" t="str">
            <v>F525050</v>
          </cell>
          <cell r="C3144" t="str">
            <v>F525050</v>
          </cell>
          <cell r="D3144">
            <v>11</v>
          </cell>
          <cell r="E3144" t="str">
            <v>F</v>
          </cell>
        </row>
        <row r="3145">
          <cell r="B3145" t="str">
            <v>F525438</v>
          </cell>
          <cell r="C3145" t="str">
            <v>F525438</v>
          </cell>
          <cell r="D3145">
            <v>11</v>
          </cell>
          <cell r="E3145" t="str">
            <v>F</v>
          </cell>
        </row>
        <row r="3146">
          <cell r="B3146" t="str">
            <v>F525473</v>
          </cell>
          <cell r="C3146" t="str">
            <v>F525473</v>
          </cell>
          <cell r="D3146">
            <v>11</v>
          </cell>
          <cell r="E3146" t="str">
            <v>F</v>
          </cell>
        </row>
        <row r="3147">
          <cell r="B3147" t="str">
            <v>1000POGOLETA</v>
          </cell>
          <cell r="C3147" t="str">
            <v>POGOLETA</v>
          </cell>
          <cell r="D3147">
            <v>10</v>
          </cell>
          <cell r="E3147" t="str">
            <v>G</v>
          </cell>
        </row>
        <row r="3148">
          <cell r="B3148" t="str">
            <v>F201302</v>
          </cell>
          <cell r="C3148" t="str">
            <v>F201302</v>
          </cell>
          <cell r="D3148">
            <v>11</v>
          </cell>
          <cell r="E3148" t="str">
            <v>F</v>
          </cell>
        </row>
        <row r="3149">
          <cell r="B3149" t="str">
            <v>F201303</v>
          </cell>
          <cell r="C3149" t="str">
            <v>F201303</v>
          </cell>
          <cell r="D3149">
            <v>11</v>
          </cell>
          <cell r="E3149" t="str">
            <v>F</v>
          </cell>
        </row>
        <row r="3150">
          <cell r="B3150" t="str">
            <v>F201304</v>
          </cell>
          <cell r="C3150" t="str">
            <v>F201304</v>
          </cell>
          <cell r="D3150">
            <v>11</v>
          </cell>
          <cell r="E3150" t="str">
            <v>F</v>
          </cell>
        </row>
        <row r="3151">
          <cell r="B3151" t="str">
            <v>1000PKR-WSTMST</v>
          </cell>
          <cell r="C3151" t="str">
            <v>PKR-WSTMST</v>
          </cell>
          <cell r="D3151">
            <v>8</v>
          </cell>
          <cell r="E3151" t="str">
            <v>G</v>
          </cell>
        </row>
        <row r="3152">
          <cell r="B3152" t="str">
            <v>F200620</v>
          </cell>
          <cell r="C3152" t="str">
            <v>F200620</v>
          </cell>
          <cell r="D3152">
            <v>9</v>
          </cell>
          <cell r="E3152" t="str">
            <v>F</v>
          </cell>
        </row>
        <row r="3153">
          <cell r="B3153" t="str">
            <v>F201248</v>
          </cell>
          <cell r="C3153" t="str">
            <v>F201248</v>
          </cell>
          <cell r="D3153">
            <v>9</v>
          </cell>
          <cell r="E3153" t="str">
            <v>F</v>
          </cell>
        </row>
        <row r="3154">
          <cell r="B3154" t="str">
            <v>F201249</v>
          </cell>
          <cell r="C3154" t="str">
            <v>F201249</v>
          </cell>
          <cell r="D3154">
            <v>9</v>
          </cell>
          <cell r="E3154" t="str">
            <v>F</v>
          </cell>
        </row>
        <row r="3155">
          <cell r="B3155" t="str">
            <v>F201250</v>
          </cell>
          <cell r="C3155" t="str">
            <v>F201250</v>
          </cell>
          <cell r="D3155">
            <v>9</v>
          </cell>
          <cell r="E3155" t="str">
            <v>F</v>
          </cell>
        </row>
        <row r="3156">
          <cell r="B3156" t="str">
            <v>F201251</v>
          </cell>
          <cell r="C3156" t="str">
            <v>F201251</v>
          </cell>
          <cell r="D3156">
            <v>9</v>
          </cell>
          <cell r="E3156" t="str">
            <v>F</v>
          </cell>
        </row>
        <row r="3157">
          <cell r="B3157" t="str">
            <v>F201252</v>
          </cell>
          <cell r="C3157" t="str">
            <v>F201252</v>
          </cell>
          <cell r="D3157">
            <v>9</v>
          </cell>
          <cell r="E3157" t="str">
            <v>F</v>
          </cell>
        </row>
        <row r="3158">
          <cell r="B3158" t="str">
            <v>F201253</v>
          </cell>
          <cell r="C3158" t="str">
            <v>F201253</v>
          </cell>
          <cell r="D3158">
            <v>9</v>
          </cell>
          <cell r="E3158" t="str">
            <v>F</v>
          </cell>
        </row>
        <row r="3159">
          <cell r="B3159" t="str">
            <v>F201254</v>
          </cell>
          <cell r="C3159" t="str">
            <v>F201254</v>
          </cell>
          <cell r="D3159">
            <v>9</v>
          </cell>
          <cell r="E3159" t="str">
            <v>F</v>
          </cell>
        </row>
        <row r="3160">
          <cell r="B3160" t="str">
            <v>F201255</v>
          </cell>
          <cell r="C3160" t="str">
            <v>F201255</v>
          </cell>
          <cell r="D3160">
            <v>9</v>
          </cell>
          <cell r="E3160" t="str">
            <v>F</v>
          </cell>
        </row>
        <row r="3161">
          <cell r="B3161" t="str">
            <v>F201256</v>
          </cell>
          <cell r="C3161" t="str">
            <v>F201256</v>
          </cell>
          <cell r="D3161">
            <v>9</v>
          </cell>
          <cell r="E3161" t="str">
            <v>F</v>
          </cell>
        </row>
        <row r="3162">
          <cell r="B3162" t="str">
            <v>F516582</v>
          </cell>
          <cell r="C3162" t="str">
            <v>F516582</v>
          </cell>
          <cell r="D3162">
            <v>9</v>
          </cell>
          <cell r="E3162" t="str">
            <v>F</v>
          </cell>
        </row>
        <row r="3163">
          <cell r="B3163" t="str">
            <v>F516584</v>
          </cell>
          <cell r="C3163" t="str">
            <v>F516584</v>
          </cell>
          <cell r="D3163">
            <v>9</v>
          </cell>
          <cell r="E3163" t="str">
            <v>F</v>
          </cell>
        </row>
        <row r="3164">
          <cell r="B3164" t="str">
            <v>F525051</v>
          </cell>
          <cell r="C3164" t="str">
            <v>F525051</v>
          </cell>
          <cell r="D3164">
            <v>9</v>
          </cell>
          <cell r="E3164" t="str">
            <v>F</v>
          </cell>
        </row>
        <row r="3165">
          <cell r="B3165" t="str">
            <v>F525452</v>
          </cell>
          <cell r="C3165" t="str">
            <v>F525452</v>
          </cell>
          <cell r="D3165">
            <v>9</v>
          </cell>
          <cell r="E3165" t="str">
            <v>F</v>
          </cell>
        </row>
        <row r="3166">
          <cell r="B3166" t="str">
            <v>F525453</v>
          </cell>
          <cell r="C3166" t="str">
            <v>F525453</v>
          </cell>
          <cell r="D3166">
            <v>9</v>
          </cell>
          <cell r="E3166" t="str">
            <v>F</v>
          </cell>
        </row>
        <row r="3167">
          <cell r="B3167" t="str">
            <v>F525454</v>
          </cell>
          <cell r="C3167" t="str">
            <v>F525454</v>
          </cell>
          <cell r="D3167">
            <v>9</v>
          </cell>
          <cell r="E3167" t="str">
            <v>F</v>
          </cell>
        </row>
        <row r="3168">
          <cell r="B3168" t="str">
            <v>F525455</v>
          </cell>
          <cell r="C3168" t="str">
            <v>F525455</v>
          </cell>
          <cell r="D3168">
            <v>9</v>
          </cell>
          <cell r="E3168" t="str">
            <v>F</v>
          </cell>
        </row>
        <row r="3169">
          <cell r="B3169" t="str">
            <v>F526509</v>
          </cell>
          <cell r="C3169" t="str">
            <v>F526509</v>
          </cell>
          <cell r="D3169">
            <v>9</v>
          </cell>
          <cell r="E3169" t="str">
            <v>F</v>
          </cell>
        </row>
        <row r="3170">
          <cell r="B3170" t="str">
            <v>1000PPD-MVGS</v>
          </cell>
          <cell r="C3170" t="str">
            <v>PPD-MVGS</v>
          </cell>
          <cell r="D3170">
            <v>6</v>
          </cell>
          <cell r="E3170" t="str">
            <v>G</v>
          </cell>
        </row>
        <row r="3171">
          <cell r="B3171" t="str">
            <v>1000MVGS-NTBIL</v>
          </cell>
          <cell r="C3171" t="str">
            <v>MVGS-NTBIL</v>
          </cell>
          <cell r="D3171">
            <v>8</v>
          </cell>
          <cell r="E3171" t="str">
            <v>G</v>
          </cell>
        </row>
        <row r="3172">
          <cell r="B3172" t="str">
            <v>F200623</v>
          </cell>
          <cell r="C3172" t="str">
            <v>F200623</v>
          </cell>
          <cell r="D3172">
            <v>9</v>
          </cell>
          <cell r="E3172" t="str">
            <v>F</v>
          </cell>
        </row>
        <row r="3173">
          <cell r="B3173" t="str">
            <v>F201305</v>
          </cell>
          <cell r="C3173" t="str">
            <v>F201305</v>
          </cell>
          <cell r="D3173">
            <v>9</v>
          </cell>
          <cell r="E3173" t="str">
            <v>F</v>
          </cell>
        </row>
        <row r="3174">
          <cell r="B3174" t="str">
            <v>F201306</v>
          </cell>
          <cell r="C3174" t="str">
            <v>F201306</v>
          </cell>
          <cell r="D3174">
            <v>9</v>
          </cell>
          <cell r="E3174" t="str">
            <v>F</v>
          </cell>
        </row>
        <row r="3175">
          <cell r="B3175" t="str">
            <v>F201307</v>
          </cell>
          <cell r="C3175" t="str">
            <v>F201307</v>
          </cell>
          <cell r="D3175">
            <v>9</v>
          </cell>
          <cell r="E3175" t="str">
            <v>F</v>
          </cell>
        </row>
        <row r="3176">
          <cell r="B3176" t="str">
            <v>F201308</v>
          </cell>
          <cell r="C3176" t="str">
            <v>F201308</v>
          </cell>
          <cell r="D3176">
            <v>9</v>
          </cell>
          <cell r="E3176" t="str">
            <v>F</v>
          </cell>
        </row>
        <row r="3177">
          <cell r="B3177" t="str">
            <v>F201309</v>
          </cell>
          <cell r="C3177" t="str">
            <v>F201309</v>
          </cell>
          <cell r="D3177">
            <v>9</v>
          </cell>
          <cell r="E3177" t="str">
            <v>F</v>
          </cell>
        </row>
        <row r="3178">
          <cell r="B3178" t="str">
            <v>F201310</v>
          </cell>
          <cell r="C3178" t="str">
            <v>F201310</v>
          </cell>
          <cell r="D3178">
            <v>9</v>
          </cell>
          <cell r="E3178" t="str">
            <v>F</v>
          </cell>
        </row>
        <row r="3179">
          <cell r="B3179" t="str">
            <v>F201311</v>
          </cell>
          <cell r="C3179" t="str">
            <v>F201311</v>
          </cell>
          <cell r="D3179">
            <v>9</v>
          </cell>
          <cell r="E3179" t="str">
            <v>F</v>
          </cell>
        </row>
        <row r="3180">
          <cell r="B3180" t="str">
            <v>F201312</v>
          </cell>
          <cell r="C3180" t="str">
            <v>F201312</v>
          </cell>
          <cell r="D3180">
            <v>9</v>
          </cell>
          <cell r="E3180" t="str">
            <v>F</v>
          </cell>
        </row>
        <row r="3181">
          <cell r="B3181" t="str">
            <v>F201313</v>
          </cell>
          <cell r="C3181" t="str">
            <v>F201313</v>
          </cell>
          <cell r="D3181">
            <v>9</v>
          </cell>
          <cell r="E3181" t="str">
            <v>F</v>
          </cell>
        </row>
        <row r="3182">
          <cell r="B3182" t="str">
            <v>F525474</v>
          </cell>
          <cell r="C3182" t="str">
            <v>F525474</v>
          </cell>
          <cell r="D3182">
            <v>9</v>
          </cell>
          <cell r="E3182" t="str">
            <v>F</v>
          </cell>
        </row>
        <row r="3183">
          <cell r="B3183" t="str">
            <v>F525475</v>
          </cell>
          <cell r="C3183" t="str">
            <v>F525475</v>
          </cell>
          <cell r="D3183">
            <v>9</v>
          </cell>
          <cell r="E3183" t="str">
            <v>F</v>
          </cell>
        </row>
        <row r="3184">
          <cell r="B3184" t="str">
            <v>F525476</v>
          </cell>
          <cell r="C3184" t="str">
            <v>F525476</v>
          </cell>
          <cell r="D3184">
            <v>9</v>
          </cell>
          <cell r="E3184" t="str">
            <v>F</v>
          </cell>
        </row>
        <row r="3185">
          <cell r="B3185" t="str">
            <v>F525477</v>
          </cell>
          <cell r="C3185" t="str">
            <v>F525477</v>
          </cell>
          <cell r="D3185">
            <v>9</v>
          </cell>
          <cell r="E3185" t="str">
            <v>F</v>
          </cell>
        </row>
        <row r="3186">
          <cell r="B3186" t="str">
            <v>F525478</v>
          </cell>
          <cell r="C3186" t="str">
            <v>F525478</v>
          </cell>
          <cell r="D3186">
            <v>9</v>
          </cell>
          <cell r="E3186" t="str">
            <v>F</v>
          </cell>
        </row>
        <row r="3187">
          <cell r="B3187" t="str">
            <v>F525479</v>
          </cell>
          <cell r="C3187" t="str">
            <v>F525479</v>
          </cell>
          <cell r="D3187">
            <v>9</v>
          </cell>
          <cell r="E3187" t="str">
            <v>F</v>
          </cell>
        </row>
        <row r="3188">
          <cell r="B3188" t="str">
            <v>F525480</v>
          </cell>
          <cell r="C3188" t="str">
            <v>F525480</v>
          </cell>
          <cell r="D3188">
            <v>9</v>
          </cell>
          <cell r="E3188" t="str">
            <v>F</v>
          </cell>
        </row>
        <row r="3189">
          <cell r="B3189" t="str">
            <v>F525512</v>
          </cell>
          <cell r="C3189" t="str">
            <v>F525512</v>
          </cell>
          <cell r="D3189">
            <v>9</v>
          </cell>
          <cell r="E3189" t="str">
            <v>F</v>
          </cell>
        </row>
        <row r="3190">
          <cell r="B3190" t="str">
            <v>1000MVGS-100P</v>
          </cell>
          <cell r="C3190" t="str">
            <v>MVGS-100P</v>
          </cell>
          <cell r="D3190">
            <v>8</v>
          </cell>
          <cell r="E3190" t="str">
            <v>G</v>
          </cell>
        </row>
        <row r="3191">
          <cell r="B3191" t="str">
            <v>F201314</v>
          </cell>
          <cell r="C3191" t="str">
            <v>F201314</v>
          </cell>
          <cell r="D3191">
            <v>9</v>
          </cell>
          <cell r="E3191" t="str">
            <v>F</v>
          </cell>
        </row>
        <row r="3192">
          <cell r="B3192" t="str">
            <v>F525481</v>
          </cell>
          <cell r="C3192" t="str">
            <v>F525481</v>
          </cell>
          <cell r="D3192">
            <v>9</v>
          </cell>
          <cell r="E3192" t="str">
            <v>F</v>
          </cell>
        </row>
        <row r="3193">
          <cell r="B3193" t="str">
            <v>1000MVGS-ADMIN</v>
          </cell>
          <cell r="C3193" t="str">
            <v>MVGS-ADMIN</v>
          </cell>
          <cell r="D3193">
            <v>10</v>
          </cell>
          <cell r="E3193" t="str">
            <v>G</v>
          </cell>
        </row>
        <row r="3194">
          <cell r="B3194" t="str">
            <v>1000MVGS-BOP</v>
          </cell>
          <cell r="C3194" t="str">
            <v>MVGS-BOP</v>
          </cell>
          <cell r="D3194">
            <v>12</v>
          </cell>
          <cell r="E3194" t="str">
            <v>G</v>
          </cell>
        </row>
        <row r="3195">
          <cell r="B3195" t="str">
            <v>F201315</v>
          </cell>
          <cell r="C3195" t="str">
            <v>F201315</v>
          </cell>
          <cell r="D3195">
            <v>13</v>
          </cell>
          <cell r="E3195" t="str">
            <v>F</v>
          </cell>
        </row>
        <row r="3196">
          <cell r="B3196" t="str">
            <v>F201316</v>
          </cell>
          <cell r="C3196" t="str">
            <v>F201316</v>
          </cell>
          <cell r="D3196">
            <v>13</v>
          </cell>
          <cell r="E3196" t="str">
            <v>F</v>
          </cell>
        </row>
        <row r="3197">
          <cell r="B3197" t="str">
            <v>F201317</v>
          </cell>
          <cell r="C3197" t="str">
            <v>F201317</v>
          </cell>
          <cell r="D3197">
            <v>13</v>
          </cell>
          <cell r="E3197" t="str">
            <v>F</v>
          </cell>
        </row>
        <row r="3198">
          <cell r="B3198" t="str">
            <v>F201318</v>
          </cell>
          <cell r="C3198" t="str">
            <v>F201318</v>
          </cell>
          <cell r="D3198">
            <v>13</v>
          </cell>
          <cell r="E3198" t="str">
            <v>F</v>
          </cell>
        </row>
        <row r="3199">
          <cell r="B3199" t="str">
            <v>F525482</v>
          </cell>
          <cell r="C3199" t="str">
            <v>F525482</v>
          </cell>
          <cell r="D3199">
            <v>13</v>
          </cell>
          <cell r="E3199" t="str">
            <v>F</v>
          </cell>
        </row>
        <row r="3200">
          <cell r="B3200" t="str">
            <v>F525483</v>
          </cell>
          <cell r="C3200" t="str">
            <v>F525483</v>
          </cell>
          <cell r="D3200">
            <v>13</v>
          </cell>
          <cell r="E3200" t="str">
            <v>F</v>
          </cell>
        </row>
        <row r="3201">
          <cell r="B3201" t="str">
            <v>F525484</v>
          </cell>
          <cell r="C3201" t="str">
            <v>F525484</v>
          </cell>
          <cell r="D3201">
            <v>13</v>
          </cell>
          <cell r="E3201" t="str">
            <v>F</v>
          </cell>
        </row>
        <row r="3202">
          <cell r="B3202" t="str">
            <v>1000MVGS-MAINT</v>
          </cell>
          <cell r="C3202" t="str">
            <v>MVGS-MAINT</v>
          </cell>
          <cell r="D3202">
            <v>10</v>
          </cell>
          <cell r="E3202" t="str">
            <v>G</v>
          </cell>
        </row>
        <row r="3203">
          <cell r="B3203" t="str">
            <v>1000MVMTCU3</v>
          </cell>
          <cell r="C3203" t="str">
            <v>MVMTCU3</v>
          </cell>
          <cell r="D3203">
            <v>12</v>
          </cell>
          <cell r="E3203" t="str">
            <v>G</v>
          </cell>
        </row>
        <row r="3204">
          <cell r="B3204" t="str">
            <v>F201319</v>
          </cell>
          <cell r="C3204" t="str">
            <v>F201319</v>
          </cell>
          <cell r="D3204">
            <v>13</v>
          </cell>
          <cell r="E3204" t="str">
            <v>F</v>
          </cell>
        </row>
        <row r="3205">
          <cell r="B3205" t="str">
            <v>F201320</v>
          </cell>
          <cell r="C3205" t="str">
            <v>F201320</v>
          </cell>
          <cell r="D3205">
            <v>13</v>
          </cell>
          <cell r="E3205" t="str">
            <v>F</v>
          </cell>
        </row>
        <row r="3206">
          <cell r="B3206" t="str">
            <v>F201321</v>
          </cell>
          <cell r="C3206" t="str">
            <v>F201321</v>
          </cell>
          <cell r="D3206">
            <v>13</v>
          </cell>
          <cell r="E3206" t="str">
            <v>F</v>
          </cell>
        </row>
        <row r="3207">
          <cell r="B3207" t="str">
            <v>F525485</v>
          </cell>
          <cell r="C3207" t="str">
            <v>F525485</v>
          </cell>
          <cell r="D3207">
            <v>13</v>
          </cell>
          <cell r="E3207" t="str">
            <v>F</v>
          </cell>
        </row>
        <row r="3208">
          <cell r="B3208" t="str">
            <v>F525486</v>
          </cell>
          <cell r="C3208" t="str">
            <v>F525486</v>
          </cell>
          <cell r="D3208">
            <v>13</v>
          </cell>
          <cell r="E3208" t="str">
            <v>F</v>
          </cell>
        </row>
        <row r="3209">
          <cell r="B3209" t="str">
            <v>F525487</v>
          </cell>
          <cell r="C3209" t="str">
            <v>F525487</v>
          </cell>
          <cell r="D3209">
            <v>13</v>
          </cell>
          <cell r="E3209" t="str">
            <v>F</v>
          </cell>
        </row>
        <row r="3210">
          <cell r="B3210" t="str">
            <v>1000MVMTCU4</v>
          </cell>
          <cell r="C3210" t="str">
            <v>MVMTCU4</v>
          </cell>
          <cell r="D3210">
            <v>12</v>
          </cell>
          <cell r="E3210" t="str">
            <v>G</v>
          </cell>
        </row>
        <row r="3211">
          <cell r="B3211" t="str">
            <v>F201322</v>
          </cell>
          <cell r="C3211" t="str">
            <v>F201322</v>
          </cell>
          <cell r="D3211">
            <v>13</v>
          </cell>
          <cell r="E3211" t="str">
            <v>F</v>
          </cell>
        </row>
        <row r="3212">
          <cell r="B3212" t="str">
            <v>F201323</v>
          </cell>
          <cell r="C3212" t="str">
            <v>F201323</v>
          </cell>
          <cell r="D3212">
            <v>13</v>
          </cell>
          <cell r="E3212" t="str">
            <v>F</v>
          </cell>
        </row>
        <row r="3213">
          <cell r="B3213" t="str">
            <v>F525488</v>
          </cell>
          <cell r="C3213" t="str">
            <v>F525488</v>
          </cell>
          <cell r="D3213">
            <v>13</v>
          </cell>
          <cell r="E3213" t="str">
            <v>F</v>
          </cell>
        </row>
        <row r="3214">
          <cell r="B3214" t="str">
            <v>F525489</v>
          </cell>
          <cell r="C3214" t="str">
            <v>F525489</v>
          </cell>
          <cell r="D3214">
            <v>13</v>
          </cell>
          <cell r="E3214" t="str">
            <v>F</v>
          </cell>
        </row>
        <row r="3215">
          <cell r="B3215" t="str">
            <v>1000MVMTCBOP</v>
          </cell>
          <cell r="C3215" t="str">
            <v>MVMTCBOP</v>
          </cell>
          <cell r="D3215">
            <v>12</v>
          </cell>
          <cell r="E3215" t="str">
            <v>G</v>
          </cell>
        </row>
        <row r="3216">
          <cell r="B3216" t="str">
            <v>F201324</v>
          </cell>
          <cell r="C3216" t="str">
            <v>F201324</v>
          </cell>
          <cell r="D3216">
            <v>13</v>
          </cell>
          <cell r="E3216" t="str">
            <v>F</v>
          </cell>
        </row>
        <row r="3217">
          <cell r="B3217" t="str">
            <v>F201325</v>
          </cell>
          <cell r="C3217" t="str">
            <v>F201325</v>
          </cell>
          <cell r="D3217">
            <v>13</v>
          </cell>
          <cell r="E3217" t="str">
            <v>F</v>
          </cell>
        </row>
        <row r="3218">
          <cell r="B3218" t="str">
            <v>F201326</v>
          </cell>
          <cell r="C3218" t="str">
            <v>F201326</v>
          </cell>
          <cell r="D3218">
            <v>13</v>
          </cell>
          <cell r="E3218" t="str">
            <v>F</v>
          </cell>
        </row>
        <row r="3219">
          <cell r="B3219" t="str">
            <v>F201327</v>
          </cell>
          <cell r="C3219" t="str">
            <v>F201327</v>
          </cell>
          <cell r="D3219">
            <v>13</v>
          </cell>
          <cell r="E3219" t="str">
            <v>F</v>
          </cell>
        </row>
        <row r="3220">
          <cell r="B3220" t="str">
            <v>F201328</v>
          </cell>
          <cell r="C3220" t="str">
            <v>F201328</v>
          </cell>
          <cell r="D3220">
            <v>13</v>
          </cell>
          <cell r="E3220" t="str">
            <v>F</v>
          </cell>
        </row>
        <row r="3221">
          <cell r="B3221" t="str">
            <v>F201329</v>
          </cell>
          <cell r="C3221" t="str">
            <v>F201329</v>
          </cell>
          <cell r="D3221">
            <v>13</v>
          </cell>
          <cell r="E3221" t="str">
            <v>F</v>
          </cell>
        </row>
        <row r="3222">
          <cell r="B3222" t="str">
            <v>F525490</v>
          </cell>
          <cell r="C3222" t="str">
            <v>F525490</v>
          </cell>
          <cell r="D3222">
            <v>13</v>
          </cell>
          <cell r="E3222" t="str">
            <v>F</v>
          </cell>
        </row>
        <row r="3223">
          <cell r="B3223" t="str">
            <v>F525491</v>
          </cell>
          <cell r="C3223" t="str">
            <v>F525491</v>
          </cell>
          <cell r="D3223">
            <v>13</v>
          </cell>
          <cell r="E3223" t="str">
            <v>F</v>
          </cell>
        </row>
        <row r="3224">
          <cell r="B3224" t="str">
            <v>F525492</v>
          </cell>
          <cell r="C3224" t="str">
            <v>F525492</v>
          </cell>
          <cell r="D3224">
            <v>13</v>
          </cell>
          <cell r="E3224" t="str">
            <v>F</v>
          </cell>
        </row>
        <row r="3225">
          <cell r="B3225" t="str">
            <v>F525493</v>
          </cell>
          <cell r="C3225" t="str">
            <v>F525493</v>
          </cell>
          <cell r="D3225">
            <v>13</v>
          </cell>
          <cell r="E3225" t="str">
            <v>F</v>
          </cell>
        </row>
        <row r="3226">
          <cell r="B3226" t="str">
            <v>F525494</v>
          </cell>
          <cell r="C3226" t="str">
            <v>F525494</v>
          </cell>
          <cell r="D3226">
            <v>13</v>
          </cell>
          <cell r="E3226" t="str">
            <v>F</v>
          </cell>
        </row>
        <row r="3227">
          <cell r="B3227" t="str">
            <v>F525495</v>
          </cell>
          <cell r="C3227" t="str">
            <v>F525495</v>
          </cell>
          <cell r="D3227">
            <v>13</v>
          </cell>
          <cell r="E3227" t="str">
            <v>F</v>
          </cell>
        </row>
        <row r="3228">
          <cell r="B3228" t="str">
            <v>1000MVGS-OPS</v>
          </cell>
          <cell r="C3228" t="str">
            <v>MVGS-OPS</v>
          </cell>
          <cell r="D3228">
            <v>10</v>
          </cell>
          <cell r="E3228" t="str">
            <v>G</v>
          </cell>
        </row>
        <row r="3229">
          <cell r="B3229" t="str">
            <v>1000MVOPSU3</v>
          </cell>
          <cell r="C3229" t="str">
            <v>MVOPSU3</v>
          </cell>
          <cell r="D3229">
            <v>12</v>
          </cell>
          <cell r="E3229" t="str">
            <v>G</v>
          </cell>
        </row>
        <row r="3230">
          <cell r="B3230" t="str">
            <v>F201330</v>
          </cell>
          <cell r="C3230" t="str">
            <v>F201330</v>
          </cell>
          <cell r="D3230">
            <v>13</v>
          </cell>
          <cell r="E3230" t="str">
            <v>F</v>
          </cell>
        </row>
        <row r="3231">
          <cell r="B3231" t="str">
            <v>F201331</v>
          </cell>
          <cell r="C3231" t="str">
            <v>F201331</v>
          </cell>
          <cell r="D3231">
            <v>13</v>
          </cell>
          <cell r="E3231" t="str">
            <v>F</v>
          </cell>
        </row>
        <row r="3232">
          <cell r="B3232" t="str">
            <v>F201332</v>
          </cell>
          <cell r="C3232" t="str">
            <v>F201332</v>
          </cell>
          <cell r="D3232">
            <v>13</v>
          </cell>
          <cell r="E3232" t="str">
            <v>F</v>
          </cell>
        </row>
        <row r="3233">
          <cell r="B3233" t="str">
            <v>F525496</v>
          </cell>
          <cell r="C3233" t="str">
            <v>F525496</v>
          </cell>
          <cell r="D3233">
            <v>13</v>
          </cell>
          <cell r="E3233" t="str">
            <v>F</v>
          </cell>
        </row>
        <row r="3234">
          <cell r="B3234" t="str">
            <v>F525497</v>
          </cell>
          <cell r="C3234" t="str">
            <v>F525497</v>
          </cell>
          <cell r="D3234">
            <v>13</v>
          </cell>
          <cell r="E3234" t="str">
            <v>F</v>
          </cell>
        </row>
        <row r="3235">
          <cell r="B3235" t="str">
            <v>1000MVOPSU4</v>
          </cell>
          <cell r="C3235" t="str">
            <v>MVOPSU4</v>
          </cell>
          <cell r="D3235">
            <v>12</v>
          </cell>
          <cell r="E3235" t="str">
            <v>G</v>
          </cell>
        </row>
        <row r="3236">
          <cell r="B3236" t="str">
            <v>F201333</v>
          </cell>
          <cell r="C3236" t="str">
            <v>F201333</v>
          </cell>
          <cell r="D3236">
            <v>13</v>
          </cell>
          <cell r="E3236" t="str">
            <v>F</v>
          </cell>
        </row>
        <row r="3237">
          <cell r="B3237" t="str">
            <v>F201334</v>
          </cell>
          <cell r="C3237" t="str">
            <v>F201334</v>
          </cell>
          <cell r="D3237">
            <v>13</v>
          </cell>
          <cell r="E3237" t="str">
            <v>F</v>
          </cell>
        </row>
        <row r="3238">
          <cell r="B3238" t="str">
            <v>F201335</v>
          </cell>
          <cell r="C3238" t="str">
            <v>F201335</v>
          </cell>
          <cell r="D3238">
            <v>13</v>
          </cell>
          <cell r="E3238" t="str">
            <v>F</v>
          </cell>
        </row>
        <row r="3239">
          <cell r="B3239" t="str">
            <v>F525498</v>
          </cell>
          <cell r="C3239" t="str">
            <v>F525498</v>
          </cell>
          <cell r="D3239">
            <v>13</v>
          </cell>
          <cell r="E3239" t="str">
            <v>F</v>
          </cell>
        </row>
        <row r="3240">
          <cell r="B3240" t="str">
            <v>F525499</v>
          </cell>
          <cell r="C3240" t="str">
            <v>F525499</v>
          </cell>
          <cell r="D3240">
            <v>13</v>
          </cell>
          <cell r="E3240" t="str">
            <v>F</v>
          </cell>
        </row>
        <row r="3241">
          <cell r="B3241" t="str">
            <v>1000MVOPBOP</v>
          </cell>
          <cell r="C3241" t="str">
            <v>MVOPBOP</v>
          </cell>
          <cell r="D3241">
            <v>12</v>
          </cell>
          <cell r="E3241" t="str">
            <v>G</v>
          </cell>
        </row>
        <row r="3242">
          <cell r="B3242" t="str">
            <v>F201336</v>
          </cell>
          <cell r="C3242" t="str">
            <v>F201336</v>
          </cell>
          <cell r="D3242">
            <v>13</v>
          </cell>
          <cell r="E3242" t="str">
            <v>F</v>
          </cell>
        </row>
        <row r="3243">
          <cell r="B3243" t="str">
            <v>F201337</v>
          </cell>
          <cell r="C3243" t="str">
            <v>F201337</v>
          </cell>
          <cell r="D3243">
            <v>13</v>
          </cell>
          <cell r="E3243" t="str">
            <v>F</v>
          </cell>
        </row>
        <row r="3244">
          <cell r="B3244" t="str">
            <v>F201338</v>
          </cell>
          <cell r="C3244" t="str">
            <v>F201338</v>
          </cell>
          <cell r="D3244">
            <v>13</v>
          </cell>
          <cell r="E3244" t="str">
            <v>F</v>
          </cell>
        </row>
        <row r="3245">
          <cell r="B3245" t="str">
            <v>F201339</v>
          </cell>
          <cell r="C3245" t="str">
            <v>F201339</v>
          </cell>
          <cell r="D3245">
            <v>13</v>
          </cell>
          <cell r="E3245" t="str">
            <v>F</v>
          </cell>
        </row>
        <row r="3246">
          <cell r="B3246" t="str">
            <v>F201340</v>
          </cell>
          <cell r="C3246" t="str">
            <v>F201340</v>
          </cell>
          <cell r="D3246">
            <v>13</v>
          </cell>
          <cell r="E3246" t="str">
            <v>F</v>
          </cell>
        </row>
        <row r="3247">
          <cell r="B3247" t="str">
            <v>F525500</v>
          </cell>
          <cell r="C3247" t="str">
            <v>F525500</v>
          </cell>
          <cell r="D3247">
            <v>13</v>
          </cell>
          <cell r="E3247" t="str">
            <v>F</v>
          </cell>
        </row>
        <row r="3248">
          <cell r="B3248" t="str">
            <v>F525501</v>
          </cell>
          <cell r="C3248" t="str">
            <v>F525501</v>
          </cell>
          <cell r="D3248">
            <v>13</v>
          </cell>
          <cell r="E3248" t="str">
            <v>F</v>
          </cell>
        </row>
        <row r="3249">
          <cell r="B3249" t="str">
            <v>F525502</v>
          </cell>
          <cell r="C3249" t="str">
            <v>F525502</v>
          </cell>
          <cell r="D3249">
            <v>13</v>
          </cell>
          <cell r="E3249" t="str">
            <v>F</v>
          </cell>
        </row>
        <row r="3250">
          <cell r="B3250" t="str">
            <v>F525503</v>
          </cell>
          <cell r="C3250" t="str">
            <v>F525503</v>
          </cell>
          <cell r="D3250">
            <v>13</v>
          </cell>
          <cell r="E3250" t="str">
            <v>F</v>
          </cell>
        </row>
        <row r="3251">
          <cell r="B3251" t="str">
            <v>F525513</v>
          </cell>
          <cell r="C3251" t="str">
            <v>F525513</v>
          </cell>
          <cell r="D3251">
            <v>13</v>
          </cell>
          <cell r="E3251" t="str">
            <v>F</v>
          </cell>
        </row>
        <row r="3252">
          <cell r="B3252" t="str">
            <v>1000MVGS-TECH</v>
          </cell>
          <cell r="C3252" t="str">
            <v>MVGS-TECH</v>
          </cell>
          <cell r="D3252">
            <v>10</v>
          </cell>
          <cell r="E3252" t="str">
            <v>G</v>
          </cell>
        </row>
        <row r="3253">
          <cell r="B3253" t="str">
            <v>1000MVTECHBOP</v>
          </cell>
          <cell r="C3253" t="str">
            <v>MVTECHBOP</v>
          </cell>
          <cell r="D3253">
            <v>12</v>
          </cell>
          <cell r="E3253" t="str">
            <v>G</v>
          </cell>
        </row>
        <row r="3254">
          <cell r="B3254" t="str">
            <v>F201341</v>
          </cell>
          <cell r="C3254" t="str">
            <v>F201341</v>
          </cell>
          <cell r="D3254">
            <v>13</v>
          </cell>
          <cell r="E3254" t="str">
            <v>F</v>
          </cell>
        </row>
        <row r="3255">
          <cell r="B3255" t="str">
            <v>F201342</v>
          </cell>
          <cell r="C3255" t="str">
            <v>F201342</v>
          </cell>
          <cell r="D3255">
            <v>13</v>
          </cell>
          <cell r="E3255" t="str">
            <v>F</v>
          </cell>
        </row>
        <row r="3256">
          <cell r="B3256" t="str">
            <v>F201343</v>
          </cell>
          <cell r="C3256" t="str">
            <v>F201343</v>
          </cell>
          <cell r="D3256">
            <v>13</v>
          </cell>
          <cell r="E3256" t="str">
            <v>F</v>
          </cell>
        </row>
        <row r="3257">
          <cell r="B3257" t="str">
            <v>F201344</v>
          </cell>
          <cell r="C3257" t="str">
            <v>F201344</v>
          </cell>
          <cell r="D3257">
            <v>13</v>
          </cell>
          <cell r="E3257" t="str">
            <v>F</v>
          </cell>
        </row>
        <row r="3258">
          <cell r="B3258" t="str">
            <v>F201345</v>
          </cell>
          <cell r="C3258" t="str">
            <v>F201345</v>
          </cell>
          <cell r="D3258">
            <v>13</v>
          </cell>
          <cell r="E3258" t="str">
            <v>F</v>
          </cell>
        </row>
        <row r="3259">
          <cell r="B3259" t="str">
            <v>F201346</v>
          </cell>
          <cell r="C3259" t="str">
            <v>F201346</v>
          </cell>
          <cell r="D3259">
            <v>13</v>
          </cell>
          <cell r="E3259" t="str">
            <v>F</v>
          </cell>
        </row>
        <row r="3260">
          <cell r="B3260" t="str">
            <v>F201347</v>
          </cell>
          <cell r="C3260" t="str">
            <v>F201347</v>
          </cell>
          <cell r="D3260">
            <v>13</v>
          </cell>
          <cell r="E3260" t="str">
            <v>F</v>
          </cell>
        </row>
        <row r="3261">
          <cell r="B3261" t="str">
            <v>F525504</v>
          </cell>
          <cell r="C3261" t="str">
            <v>F525504</v>
          </cell>
          <cell r="D3261">
            <v>13</v>
          </cell>
          <cell r="E3261" t="str">
            <v>F</v>
          </cell>
        </row>
        <row r="3262">
          <cell r="B3262" t="str">
            <v>F525505</v>
          </cell>
          <cell r="C3262" t="str">
            <v>F525505</v>
          </cell>
          <cell r="D3262">
            <v>13</v>
          </cell>
          <cell r="E3262" t="str">
            <v>F</v>
          </cell>
        </row>
        <row r="3263">
          <cell r="B3263" t="str">
            <v>F525506</v>
          </cell>
          <cell r="C3263" t="str">
            <v>F525506</v>
          </cell>
          <cell r="D3263">
            <v>13</v>
          </cell>
          <cell r="E3263" t="str">
            <v>F</v>
          </cell>
        </row>
        <row r="3264">
          <cell r="B3264" t="str">
            <v>F525507</v>
          </cell>
          <cell r="C3264" t="str">
            <v>F525507</v>
          </cell>
          <cell r="D3264">
            <v>13</v>
          </cell>
          <cell r="E3264" t="str">
            <v>F</v>
          </cell>
        </row>
        <row r="3265">
          <cell r="B3265" t="str">
            <v>F525508</v>
          </cell>
          <cell r="C3265" t="str">
            <v>F525508</v>
          </cell>
          <cell r="D3265">
            <v>13</v>
          </cell>
          <cell r="E3265" t="str">
            <v>F</v>
          </cell>
        </row>
        <row r="3266">
          <cell r="B3266" t="str">
            <v>F525509</v>
          </cell>
          <cell r="C3266" t="str">
            <v>F525509</v>
          </cell>
          <cell r="D3266">
            <v>13</v>
          </cell>
          <cell r="E3266" t="str">
            <v>F</v>
          </cell>
        </row>
        <row r="3267">
          <cell r="B3267" t="str">
            <v>F525510</v>
          </cell>
          <cell r="C3267" t="str">
            <v>F525510</v>
          </cell>
          <cell r="D3267">
            <v>13</v>
          </cell>
          <cell r="E3267" t="str">
            <v>F</v>
          </cell>
        </row>
        <row r="3268">
          <cell r="B3268" t="str">
            <v>1000MVGS-OTG</v>
          </cell>
          <cell r="C3268" t="str">
            <v>MVGS-OTG</v>
          </cell>
          <cell r="D3268">
            <v>10</v>
          </cell>
          <cell r="E3268" t="str">
            <v>G</v>
          </cell>
        </row>
        <row r="3269">
          <cell r="B3269" t="str">
            <v>F513249</v>
          </cell>
          <cell r="C3269" t="str">
            <v>F513249</v>
          </cell>
          <cell r="D3269">
            <v>11</v>
          </cell>
          <cell r="E3269" t="str">
            <v>F</v>
          </cell>
        </row>
        <row r="3270">
          <cell r="B3270" t="str">
            <v>1000PPD-BSPLDV</v>
          </cell>
          <cell r="C3270" t="str">
            <v>PPD-BSPLDV</v>
          </cell>
          <cell r="D3270">
            <v>6</v>
          </cell>
          <cell r="E3270" t="str">
            <v>G</v>
          </cell>
        </row>
        <row r="3271">
          <cell r="B3271" t="str">
            <v>F201236</v>
          </cell>
          <cell r="C3271" t="str">
            <v>F201236</v>
          </cell>
          <cell r="D3271">
            <v>7</v>
          </cell>
          <cell r="E3271" t="str">
            <v>F</v>
          </cell>
        </row>
        <row r="3272">
          <cell r="B3272" t="str">
            <v>F201237</v>
          </cell>
          <cell r="C3272" t="str">
            <v>F201237</v>
          </cell>
          <cell r="D3272">
            <v>7</v>
          </cell>
          <cell r="E3272" t="str">
            <v>F</v>
          </cell>
        </row>
        <row r="3273">
          <cell r="B3273" t="str">
            <v>F201238</v>
          </cell>
          <cell r="C3273" t="str">
            <v>F201238</v>
          </cell>
          <cell r="D3273">
            <v>7</v>
          </cell>
          <cell r="E3273" t="str">
            <v>F</v>
          </cell>
        </row>
        <row r="3274">
          <cell r="B3274" t="str">
            <v>F201239</v>
          </cell>
          <cell r="C3274" t="str">
            <v>F201239</v>
          </cell>
          <cell r="D3274">
            <v>7</v>
          </cell>
          <cell r="E3274" t="str">
            <v>F</v>
          </cell>
        </row>
        <row r="3275">
          <cell r="B3275" t="str">
            <v>F201240</v>
          </cell>
          <cell r="C3275" t="str">
            <v>F201240</v>
          </cell>
          <cell r="D3275">
            <v>7</v>
          </cell>
          <cell r="E3275" t="str">
            <v>F</v>
          </cell>
        </row>
        <row r="3276">
          <cell r="B3276" t="str">
            <v>F201241</v>
          </cell>
          <cell r="C3276" t="str">
            <v>F201241</v>
          </cell>
          <cell r="D3276">
            <v>7</v>
          </cell>
          <cell r="E3276" t="str">
            <v>F</v>
          </cell>
        </row>
        <row r="3277">
          <cell r="B3277" t="str">
            <v>F201242</v>
          </cell>
          <cell r="C3277" t="str">
            <v>F201242</v>
          </cell>
          <cell r="D3277">
            <v>7</v>
          </cell>
          <cell r="E3277" t="str">
            <v>F</v>
          </cell>
        </row>
        <row r="3278">
          <cell r="B3278" t="str">
            <v>F516600</v>
          </cell>
          <cell r="C3278" t="str">
            <v>F516600</v>
          </cell>
          <cell r="D3278">
            <v>7</v>
          </cell>
          <cell r="E3278" t="str">
            <v>F</v>
          </cell>
        </row>
        <row r="3279">
          <cell r="B3279" t="str">
            <v>F526233</v>
          </cell>
          <cell r="C3279" t="str">
            <v>F526233</v>
          </cell>
          <cell r="D3279">
            <v>7</v>
          </cell>
          <cell r="E3279" t="str">
            <v>F</v>
          </cell>
        </row>
        <row r="3280">
          <cell r="B3280" t="str">
            <v>F526234</v>
          </cell>
          <cell r="C3280" t="str">
            <v>F526234</v>
          </cell>
          <cell r="D3280">
            <v>7</v>
          </cell>
          <cell r="E3280" t="str">
            <v>F</v>
          </cell>
        </row>
        <row r="3281">
          <cell r="B3281" t="str">
            <v>F526235</v>
          </cell>
          <cell r="C3281" t="str">
            <v>F526235</v>
          </cell>
          <cell r="D3281">
            <v>7</v>
          </cell>
          <cell r="E3281" t="str">
            <v>F</v>
          </cell>
        </row>
        <row r="3282">
          <cell r="B3282" t="str">
            <v>F526236</v>
          </cell>
          <cell r="C3282" t="str">
            <v>F526236</v>
          </cell>
          <cell r="D3282">
            <v>7</v>
          </cell>
          <cell r="E3282" t="str">
            <v>F</v>
          </cell>
        </row>
        <row r="3283">
          <cell r="B3283" t="str">
            <v>F526237</v>
          </cell>
          <cell r="C3283" t="str">
            <v>F526237</v>
          </cell>
          <cell r="D3283">
            <v>7</v>
          </cell>
          <cell r="E3283" t="str">
            <v>F</v>
          </cell>
        </row>
        <row r="3284">
          <cell r="B3284" t="str">
            <v>F526238</v>
          </cell>
          <cell r="C3284" t="str">
            <v>F526238</v>
          </cell>
          <cell r="D3284">
            <v>7</v>
          </cell>
          <cell r="E3284" t="str">
            <v>F</v>
          </cell>
        </row>
        <row r="3285">
          <cell r="B3285" t="str">
            <v>1000TC-TRNCHEM</v>
          </cell>
          <cell r="C3285" t="str">
            <v>TC-TRNCHEM</v>
          </cell>
          <cell r="D3285">
            <v>8</v>
          </cell>
          <cell r="E3285" t="str">
            <v>G</v>
          </cell>
        </row>
        <row r="3286">
          <cell r="B3286" t="str">
            <v>1000TRNGMGMT</v>
          </cell>
          <cell r="C3286" t="str">
            <v>TRNGMGMT</v>
          </cell>
          <cell r="D3286">
            <v>10</v>
          </cell>
          <cell r="E3286" t="str">
            <v>G</v>
          </cell>
        </row>
        <row r="3287">
          <cell r="B3287" t="str">
            <v>F200615</v>
          </cell>
          <cell r="C3287" t="str">
            <v>F200615</v>
          </cell>
          <cell r="D3287">
            <v>11</v>
          </cell>
          <cell r="E3287" t="str">
            <v>F</v>
          </cell>
        </row>
        <row r="3288">
          <cell r="B3288" t="str">
            <v>1000CHEMSVCS</v>
          </cell>
          <cell r="C3288" t="str">
            <v>CHEMSVCS</v>
          </cell>
          <cell r="D3288">
            <v>10</v>
          </cell>
          <cell r="E3288" t="str">
            <v>G</v>
          </cell>
        </row>
        <row r="3289">
          <cell r="B3289" t="str">
            <v>F200616</v>
          </cell>
          <cell r="C3289" t="str">
            <v>F200616</v>
          </cell>
          <cell r="D3289">
            <v>11</v>
          </cell>
          <cell r="E3289" t="str">
            <v>F</v>
          </cell>
        </row>
        <row r="3290">
          <cell r="B3290" t="str">
            <v>1000GENPNGSTRA</v>
          </cell>
          <cell r="C3290" t="str">
            <v>GENPNGSTRA</v>
          </cell>
          <cell r="D3290">
            <v>4</v>
          </cell>
          <cell r="E3290" t="str">
            <v>G</v>
          </cell>
        </row>
        <row r="3291">
          <cell r="B3291" t="str">
            <v>1000GPS-GBPS</v>
          </cell>
          <cell r="C3291" t="str">
            <v>GPS-GBPS</v>
          </cell>
          <cell r="D3291">
            <v>6</v>
          </cell>
          <cell r="E3291" t="str">
            <v>G</v>
          </cell>
        </row>
        <row r="3292">
          <cell r="B3292" t="str">
            <v>F201348</v>
          </cell>
          <cell r="C3292" t="str">
            <v>F201348</v>
          </cell>
          <cell r="D3292">
            <v>7</v>
          </cell>
          <cell r="E3292" t="str">
            <v>F</v>
          </cell>
        </row>
        <row r="3293">
          <cell r="B3293" t="str">
            <v>F525511</v>
          </cell>
          <cell r="C3293" t="str">
            <v>F525511</v>
          </cell>
          <cell r="D3293">
            <v>7</v>
          </cell>
          <cell r="E3293" t="str">
            <v>F</v>
          </cell>
        </row>
        <row r="3294">
          <cell r="B3294" t="str">
            <v>1000GPS-COALCT</v>
          </cell>
          <cell r="C3294" t="str">
            <v>GPS-COALCT</v>
          </cell>
          <cell r="D3294">
            <v>6</v>
          </cell>
          <cell r="E3294" t="str">
            <v>G</v>
          </cell>
        </row>
        <row r="3295">
          <cell r="B3295" t="str">
            <v>F200630</v>
          </cell>
          <cell r="C3295" t="str">
            <v>F200630</v>
          </cell>
          <cell r="D3295">
            <v>7</v>
          </cell>
          <cell r="E3295" t="str">
            <v>F</v>
          </cell>
        </row>
        <row r="3296">
          <cell r="B3296" t="str">
            <v>F201351</v>
          </cell>
          <cell r="C3296" t="str">
            <v>F201351</v>
          </cell>
          <cell r="D3296">
            <v>7</v>
          </cell>
          <cell r="E3296" t="str">
            <v>F</v>
          </cell>
        </row>
        <row r="3297">
          <cell r="B3297" t="str">
            <v>F201352</v>
          </cell>
          <cell r="C3297" t="str">
            <v>F201352</v>
          </cell>
          <cell r="D3297">
            <v>7</v>
          </cell>
          <cell r="E3297" t="str">
            <v>F</v>
          </cell>
        </row>
        <row r="3298">
          <cell r="B3298" t="str">
            <v>F201355</v>
          </cell>
          <cell r="C3298" t="str">
            <v>F201355</v>
          </cell>
          <cell r="D3298">
            <v>7</v>
          </cell>
          <cell r="E3298" t="str">
            <v>F</v>
          </cell>
        </row>
        <row r="3299">
          <cell r="B3299" t="str">
            <v>F525192</v>
          </cell>
          <cell r="C3299" t="str">
            <v>F525192</v>
          </cell>
          <cell r="D3299">
            <v>7</v>
          </cell>
          <cell r="E3299" t="str">
            <v>F</v>
          </cell>
        </row>
        <row r="3300">
          <cell r="B3300" t="str">
            <v>1000GPS-PJTDEV</v>
          </cell>
          <cell r="C3300" t="str">
            <v>GPS-PJTDEV</v>
          </cell>
          <cell r="D3300">
            <v>6</v>
          </cell>
          <cell r="E3300" t="str">
            <v>G</v>
          </cell>
        </row>
        <row r="3301">
          <cell r="B3301" t="str">
            <v>F200628</v>
          </cell>
          <cell r="C3301" t="str">
            <v>F200628</v>
          </cell>
          <cell r="D3301">
            <v>7</v>
          </cell>
          <cell r="E3301" t="str">
            <v>F</v>
          </cell>
        </row>
        <row r="3302">
          <cell r="B3302" t="str">
            <v>F201356</v>
          </cell>
          <cell r="C3302" t="str">
            <v>F201356</v>
          </cell>
          <cell r="D3302">
            <v>7</v>
          </cell>
          <cell r="E3302" t="str">
            <v>F</v>
          </cell>
        </row>
        <row r="3303">
          <cell r="B3303" t="str">
            <v>F513247</v>
          </cell>
          <cell r="C3303" t="str">
            <v>F513247</v>
          </cell>
          <cell r="D3303">
            <v>7</v>
          </cell>
          <cell r="E3303" t="str">
            <v>F</v>
          </cell>
        </row>
        <row r="3304">
          <cell r="B3304" t="str">
            <v>F513248</v>
          </cell>
          <cell r="C3304" t="str">
            <v>F513248</v>
          </cell>
          <cell r="D3304">
            <v>7</v>
          </cell>
          <cell r="E3304" t="str">
            <v>F</v>
          </cell>
        </row>
        <row r="3305">
          <cell r="B3305" t="str">
            <v>F525167</v>
          </cell>
          <cell r="C3305" t="str">
            <v>F525167</v>
          </cell>
          <cell r="D3305">
            <v>7</v>
          </cell>
          <cell r="E3305" t="str">
            <v>F</v>
          </cell>
        </row>
        <row r="3306">
          <cell r="B3306" t="str">
            <v>F525427</v>
          </cell>
          <cell r="C3306" t="str">
            <v>F525427</v>
          </cell>
          <cell r="D3306">
            <v>7</v>
          </cell>
          <cell r="E3306" t="str">
            <v>F</v>
          </cell>
        </row>
        <row r="3307">
          <cell r="B3307" t="str">
            <v>F525698</v>
          </cell>
          <cell r="C3307" t="str">
            <v>F525698</v>
          </cell>
          <cell r="D3307">
            <v>7</v>
          </cell>
          <cell r="E3307" t="str">
            <v>F</v>
          </cell>
        </row>
        <row r="3308">
          <cell r="B3308" t="str">
            <v>F525699</v>
          </cell>
          <cell r="C3308" t="str">
            <v>F525699</v>
          </cell>
          <cell r="D3308">
            <v>7</v>
          </cell>
          <cell r="E3308" t="str">
            <v>F</v>
          </cell>
        </row>
        <row r="3309">
          <cell r="B3309" t="str">
            <v>1000GPS-CPUC</v>
          </cell>
          <cell r="C3309" t="str">
            <v>GPS-CPUC</v>
          </cell>
          <cell r="D3309">
            <v>6</v>
          </cell>
          <cell r="E3309" t="str">
            <v>G</v>
          </cell>
        </row>
        <row r="3310">
          <cell r="B3310" t="str">
            <v>F200629</v>
          </cell>
          <cell r="C3310" t="str">
            <v>F200629</v>
          </cell>
          <cell r="D3310">
            <v>7</v>
          </cell>
          <cell r="E3310" t="str">
            <v>F</v>
          </cell>
        </row>
        <row r="3311">
          <cell r="B3311" t="str">
            <v>F201349</v>
          </cell>
          <cell r="C3311" t="str">
            <v>F201349</v>
          </cell>
          <cell r="D3311">
            <v>7</v>
          </cell>
          <cell r="E3311" t="str">
            <v>F</v>
          </cell>
        </row>
        <row r="3312">
          <cell r="B3312" t="str">
            <v>F201350</v>
          </cell>
          <cell r="C3312" t="str">
            <v>F201350</v>
          </cell>
          <cell r="D3312">
            <v>7</v>
          </cell>
          <cell r="E3312" t="str">
            <v>F</v>
          </cell>
        </row>
        <row r="3313">
          <cell r="B3313" t="str">
            <v>F516571</v>
          </cell>
          <cell r="C3313" t="str">
            <v>F516571</v>
          </cell>
          <cell r="D3313">
            <v>7</v>
          </cell>
          <cell r="E3313" t="str">
            <v>F</v>
          </cell>
        </row>
        <row r="3314">
          <cell r="B3314" t="str">
            <v>F516572</v>
          </cell>
          <cell r="C3314" t="str">
            <v>F516572</v>
          </cell>
          <cell r="D3314">
            <v>7</v>
          </cell>
          <cell r="E3314" t="str">
            <v>F</v>
          </cell>
        </row>
        <row r="3315">
          <cell r="B3315" t="str">
            <v>F516575</v>
          </cell>
          <cell r="C3315" t="str">
            <v>F516575</v>
          </cell>
          <cell r="D3315">
            <v>7</v>
          </cell>
          <cell r="E3315" t="str">
            <v>F</v>
          </cell>
        </row>
        <row r="3316">
          <cell r="B3316" t="str">
            <v>1000CIO</v>
          </cell>
          <cell r="C3316" t="str">
            <v>CIO</v>
          </cell>
          <cell r="D3316">
            <v>2</v>
          </cell>
          <cell r="E3316" t="str">
            <v>G</v>
          </cell>
        </row>
        <row r="3317">
          <cell r="B3317" t="str">
            <v>1000CIO-SVP</v>
          </cell>
          <cell r="C3317" t="str">
            <v>CIO-SVP</v>
          </cell>
          <cell r="D3317">
            <v>4</v>
          </cell>
          <cell r="E3317" t="str">
            <v>G</v>
          </cell>
        </row>
        <row r="3318">
          <cell r="B3318" t="str">
            <v>F516563</v>
          </cell>
          <cell r="C3318" t="str">
            <v>F516563</v>
          </cell>
          <cell r="D3318">
            <v>5</v>
          </cell>
          <cell r="E3318" t="str">
            <v>F</v>
          </cell>
        </row>
        <row r="3319">
          <cell r="B3319" t="str">
            <v>1000SVP</v>
          </cell>
          <cell r="C3319" t="str">
            <v>SVP</v>
          </cell>
          <cell r="D3319">
            <v>6</v>
          </cell>
          <cell r="E3319" t="str">
            <v>G</v>
          </cell>
        </row>
        <row r="3320">
          <cell r="B3320" t="str">
            <v>F515376</v>
          </cell>
          <cell r="C3320" t="str">
            <v>F515376</v>
          </cell>
          <cell r="D3320">
            <v>7</v>
          </cell>
          <cell r="E3320" t="str">
            <v>F</v>
          </cell>
        </row>
        <row r="3321">
          <cell r="B3321" t="str">
            <v>F515377</v>
          </cell>
          <cell r="C3321" t="str">
            <v>F515377</v>
          </cell>
          <cell r="D3321">
            <v>7</v>
          </cell>
          <cell r="E3321" t="str">
            <v>F</v>
          </cell>
        </row>
        <row r="3322">
          <cell r="B3322" t="str">
            <v>1000ERPEIX</v>
          </cell>
          <cell r="C3322" t="str">
            <v>ERPEIX</v>
          </cell>
          <cell r="D3322">
            <v>6</v>
          </cell>
          <cell r="E3322" t="str">
            <v>G</v>
          </cell>
        </row>
        <row r="3323">
          <cell r="B3323" t="str">
            <v>F515378</v>
          </cell>
          <cell r="C3323" t="str">
            <v>F515378</v>
          </cell>
          <cell r="D3323">
            <v>7</v>
          </cell>
          <cell r="E3323" t="str">
            <v>F</v>
          </cell>
        </row>
        <row r="3324">
          <cell r="B3324" t="str">
            <v>1000EPMO</v>
          </cell>
          <cell r="C3324" t="str">
            <v>EPMO</v>
          </cell>
          <cell r="D3324">
            <v>6</v>
          </cell>
          <cell r="E3324" t="str">
            <v>G</v>
          </cell>
        </row>
        <row r="3325">
          <cell r="B3325" t="str">
            <v>1000AFFCR</v>
          </cell>
          <cell r="C3325" t="str">
            <v>AFFCR</v>
          </cell>
          <cell r="D3325">
            <v>6</v>
          </cell>
          <cell r="E3325" t="str">
            <v>G</v>
          </cell>
        </row>
        <row r="3326">
          <cell r="B3326" t="str">
            <v>F525404</v>
          </cell>
          <cell r="C3326" t="str">
            <v>F525404</v>
          </cell>
          <cell r="D3326">
            <v>7</v>
          </cell>
          <cell r="E3326" t="str">
            <v>F</v>
          </cell>
        </row>
        <row r="3327">
          <cell r="B3327" t="str">
            <v>F525405</v>
          </cell>
          <cell r="C3327" t="str">
            <v>F525405</v>
          </cell>
          <cell r="D3327">
            <v>7</v>
          </cell>
          <cell r="E3327" t="str">
            <v>F</v>
          </cell>
        </row>
        <row r="3328">
          <cell r="B3328" t="str">
            <v>1000ERP-EIX</v>
          </cell>
          <cell r="C3328" t="str">
            <v>ERP-EIX</v>
          </cell>
          <cell r="D3328">
            <v>4</v>
          </cell>
          <cell r="E3328" t="str">
            <v>G</v>
          </cell>
        </row>
        <row r="3329">
          <cell r="B3329" t="str">
            <v>1000EPM</v>
          </cell>
          <cell r="C3329" t="str">
            <v>EPM</v>
          </cell>
          <cell r="D3329">
            <v>4</v>
          </cell>
          <cell r="E3329" t="str">
            <v>G</v>
          </cell>
        </row>
        <row r="3330">
          <cell r="B3330" t="str">
            <v>1000IT</v>
          </cell>
          <cell r="C3330" t="str">
            <v>IT</v>
          </cell>
          <cell r="D3330">
            <v>4</v>
          </cell>
          <cell r="E3330" t="str">
            <v>G</v>
          </cell>
        </row>
        <row r="3331">
          <cell r="B3331" t="str">
            <v>F516558</v>
          </cell>
          <cell r="C3331" t="str">
            <v>F516558</v>
          </cell>
          <cell r="D3331">
            <v>5</v>
          </cell>
          <cell r="E3331" t="str">
            <v>F</v>
          </cell>
        </row>
        <row r="3332">
          <cell r="B3332" t="str">
            <v>F516559</v>
          </cell>
          <cell r="C3332" t="str">
            <v>F516559</v>
          </cell>
          <cell r="D3332">
            <v>5</v>
          </cell>
          <cell r="E3332" t="str">
            <v>F</v>
          </cell>
        </row>
        <row r="3333">
          <cell r="B3333" t="str">
            <v>F516560</v>
          </cell>
          <cell r="C3333" t="str">
            <v>F516560</v>
          </cell>
          <cell r="D3333">
            <v>5</v>
          </cell>
          <cell r="E3333" t="str">
            <v>F</v>
          </cell>
        </row>
        <row r="3334">
          <cell r="B3334" t="str">
            <v>F516561</v>
          </cell>
          <cell r="C3334" t="str">
            <v>F516561</v>
          </cell>
          <cell r="D3334">
            <v>5</v>
          </cell>
          <cell r="E3334" t="str">
            <v>F</v>
          </cell>
        </row>
        <row r="3335">
          <cell r="B3335" t="str">
            <v>F516562</v>
          </cell>
          <cell r="C3335" t="str">
            <v>F516562</v>
          </cell>
          <cell r="D3335">
            <v>5</v>
          </cell>
          <cell r="E3335" t="str">
            <v>F</v>
          </cell>
        </row>
        <row r="3336">
          <cell r="B3336" t="str">
            <v>F516565</v>
          </cell>
          <cell r="C3336" t="str">
            <v>F516565</v>
          </cell>
          <cell r="D3336">
            <v>5</v>
          </cell>
          <cell r="E3336" t="str">
            <v>F</v>
          </cell>
        </row>
        <row r="3337">
          <cell r="B3337" t="str">
            <v>F525181</v>
          </cell>
          <cell r="C3337" t="str">
            <v>F525181</v>
          </cell>
          <cell r="D3337">
            <v>5</v>
          </cell>
          <cell r="E3337" t="str">
            <v>F</v>
          </cell>
        </row>
        <row r="3338">
          <cell r="B3338" t="str">
            <v>F525420</v>
          </cell>
          <cell r="C3338" t="str">
            <v>F525420</v>
          </cell>
          <cell r="D3338">
            <v>5</v>
          </cell>
          <cell r="E3338" t="str">
            <v>F</v>
          </cell>
        </row>
        <row r="3339">
          <cell r="B3339" t="str">
            <v>F525424</v>
          </cell>
          <cell r="C3339" t="str">
            <v>F525424</v>
          </cell>
          <cell r="D3339">
            <v>5</v>
          </cell>
          <cell r="E3339" t="str">
            <v>F</v>
          </cell>
        </row>
        <row r="3340">
          <cell r="B3340" t="str">
            <v>1000ITCR</v>
          </cell>
          <cell r="C3340" t="str">
            <v>ITCR</v>
          </cell>
          <cell r="D3340">
            <v>6</v>
          </cell>
          <cell r="E3340" t="str">
            <v>G</v>
          </cell>
        </row>
        <row r="3341">
          <cell r="B3341" t="str">
            <v>1000VNDR</v>
          </cell>
          <cell r="C3341" t="str">
            <v>VNDR</v>
          </cell>
          <cell r="D3341">
            <v>8</v>
          </cell>
          <cell r="E3341" t="str">
            <v>G</v>
          </cell>
        </row>
        <row r="3342">
          <cell r="B3342" t="str">
            <v>F525406</v>
          </cell>
          <cell r="C3342" t="str">
            <v>F525406</v>
          </cell>
          <cell r="D3342">
            <v>9</v>
          </cell>
          <cell r="E3342" t="str">
            <v>F</v>
          </cell>
        </row>
        <row r="3343">
          <cell r="B3343" t="str">
            <v>1000AFF</v>
          </cell>
          <cell r="C3343" t="str">
            <v>AFF</v>
          </cell>
          <cell r="D3343">
            <v>8</v>
          </cell>
          <cell r="E3343" t="str">
            <v>G</v>
          </cell>
        </row>
        <row r="3344">
          <cell r="B3344" t="str">
            <v>F525407</v>
          </cell>
          <cell r="C3344" t="str">
            <v>F525407</v>
          </cell>
          <cell r="D3344">
            <v>9</v>
          </cell>
          <cell r="E3344" t="str">
            <v>F</v>
          </cell>
        </row>
        <row r="3345">
          <cell r="B3345" t="str">
            <v>F525408</v>
          </cell>
          <cell r="C3345" t="str">
            <v>F525408</v>
          </cell>
          <cell r="D3345">
            <v>9</v>
          </cell>
          <cell r="E3345" t="str">
            <v>F</v>
          </cell>
        </row>
        <row r="3346">
          <cell r="B3346" t="str">
            <v>1000SONGS</v>
          </cell>
          <cell r="C3346" t="str">
            <v>SONGS</v>
          </cell>
          <cell r="D3346">
            <v>8</v>
          </cell>
          <cell r="E3346" t="str">
            <v>G</v>
          </cell>
        </row>
        <row r="3347">
          <cell r="B3347" t="str">
            <v>F525031</v>
          </cell>
          <cell r="C3347" t="str">
            <v>F525031</v>
          </cell>
          <cell r="D3347">
            <v>9</v>
          </cell>
          <cell r="E3347" t="str">
            <v>F</v>
          </cell>
        </row>
        <row r="3348">
          <cell r="B3348" t="str">
            <v>F525209</v>
          </cell>
          <cell r="C3348" t="str">
            <v>F525209</v>
          </cell>
          <cell r="D3348">
            <v>9</v>
          </cell>
          <cell r="E3348" t="str">
            <v>F</v>
          </cell>
        </row>
        <row r="3349">
          <cell r="B3349" t="str">
            <v>F525515</v>
          </cell>
          <cell r="C3349" t="str">
            <v>F525515</v>
          </cell>
          <cell r="D3349">
            <v>9</v>
          </cell>
          <cell r="E3349" t="str">
            <v>F</v>
          </cell>
        </row>
        <row r="3350">
          <cell r="B3350" t="str">
            <v>F525873</v>
          </cell>
          <cell r="C3350" t="str">
            <v>F525873</v>
          </cell>
          <cell r="D3350">
            <v>9</v>
          </cell>
          <cell r="E3350" t="str">
            <v>F</v>
          </cell>
        </row>
        <row r="3351">
          <cell r="B3351" t="str">
            <v>F525874</v>
          </cell>
          <cell r="C3351" t="str">
            <v>F525874</v>
          </cell>
          <cell r="D3351">
            <v>9</v>
          </cell>
          <cell r="E3351" t="str">
            <v>F</v>
          </cell>
        </row>
        <row r="3352">
          <cell r="B3352" t="str">
            <v>F525875</v>
          </cell>
          <cell r="C3352" t="str">
            <v>F525875</v>
          </cell>
          <cell r="D3352">
            <v>9</v>
          </cell>
          <cell r="E3352" t="str">
            <v>F</v>
          </cell>
        </row>
        <row r="3353">
          <cell r="B3353" t="str">
            <v>F525876</v>
          </cell>
          <cell r="C3353" t="str">
            <v>F525876</v>
          </cell>
          <cell r="D3353">
            <v>9</v>
          </cell>
          <cell r="E3353" t="str">
            <v>F</v>
          </cell>
        </row>
        <row r="3354">
          <cell r="B3354" t="str">
            <v>F525878</v>
          </cell>
          <cell r="C3354" t="str">
            <v>F525878</v>
          </cell>
          <cell r="D3354">
            <v>9</v>
          </cell>
          <cell r="E3354" t="str">
            <v>F</v>
          </cell>
        </row>
        <row r="3355">
          <cell r="B3355" t="str">
            <v>F525887</v>
          </cell>
          <cell r="C3355" t="str">
            <v>F525887</v>
          </cell>
          <cell r="D3355">
            <v>9</v>
          </cell>
          <cell r="E3355" t="str">
            <v>F</v>
          </cell>
        </row>
        <row r="3356">
          <cell r="B3356" t="str">
            <v>F525888</v>
          </cell>
          <cell r="C3356" t="str">
            <v>F525888</v>
          </cell>
          <cell r="D3356">
            <v>9</v>
          </cell>
          <cell r="E3356" t="str">
            <v>F</v>
          </cell>
        </row>
        <row r="3357">
          <cell r="B3357" t="str">
            <v>F525889</v>
          </cell>
          <cell r="C3357" t="str">
            <v>F525889</v>
          </cell>
          <cell r="D3357">
            <v>9</v>
          </cell>
          <cell r="E3357" t="str">
            <v>F</v>
          </cell>
        </row>
        <row r="3358">
          <cell r="B3358" t="str">
            <v>F525891</v>
          </cell>
          <cell r="C3358" t="str">
            <v>F525891</v>
          </cell>
          <cell r="D3358">
            <v>9</v>
          </cell>
          <cell r="E3358" t="str">
            <v>F</v>
          </cell>
        </row>
        <row r="3359">
          <cell r="B3359" t="str">
            <v>F525892</v>
          </cell>
          <cell r="C3359" t="str">
            <v>F525892</v>
          </cell>
          <cell r="D3359">
            <v>9</v>
          </cell>
          <cell r="E3359" t="str">
            <v>F</v>
          </cell>
        </row>
        <row r="3360">
          <cell r="B3360" t="str">
            <v>F525893</v>
          </cell>
          <cell r="C3360" t="str">
            <v>F525893</v>
          </cell>
          <cell r="D3360">
            <v>9</v>
          </cell>
          <cell r="E3360" t="str">
            <v>F</v>
          </cell>
        </row>
        <row r="3361">
          <cell r="B3361" t="str">
            <v>F525894</v>
          </cell>
          <cell r="C3361" t="str">
            <v>F525894</v>
          </cell>
          <cell r="D3361">
            <v>9</v>
          </cell>
          <cell r="E3361" t="str">
            <v>F</v>
          </cell>
        </row>
        <row r="3362">
          <cell r="B3362" t="str">
            <v>F525895</v>
          </cell>
          <cell r="C3362" t="str">
            <v>F525895</v>
          </cell>
          <cell r="D3362">
            <v>9</v>
          </cell>
          <cell r="E3362" t="str">
            <v>F</v>
          </cell>
        </row>
        <row r="3363">
          <cell r="B3363" t="str">
            <v>F525896</v>
          </cell>
          <cell r="C3363" t="str">
            <v>F525896</v>
          </cell>
          <cell r="D3363">
            <v>9</v>
          </cell>
          <cell r="E3363" t="str">
            <v>F</v>
          </cell>
        </row>
        <row r="3364">
          <cell r="B3364" t="str">
            <v>F525897</v>
          </cell>
          <cell r="C3364" t="str">
            <v>F525897</v>
          </cell>
          <cell r="D3364">
            <v>9</v>
          </cell>
          <cell r="E3364" t="str">
            <v>F</v>
          </cell>
        </row>
        <row r="3365">
          <cell r="B3365" t="str">
            <v>F525902</v>
          </cell>
          <cell r="C3365" t="str">
            <v>F525902</v>
          </cell>
          <cell r="D3365">
            <v>9</v>
          </cell>
          <cell r="E3365" t="str">
            <v>F</v>
          </cell>
        </row>
        <row r="3366">
          <cell r="B3366" t="str">
            <v>F525904</v>
          </cell>
          <cell r="C3366" t="str">
            <v>F525904</v>
          </cell>
          <cell r="D3366">
            <v>9</v>
          </cell>
          <cell r="E3366" t="str">
            <v>F</v>
          </cell>
        </row>
        <row r="3367">
          <cell r="B3367" t="str">
            <v>F525906</v>
          </cell>
          <cell r="C3367" t="str">
            <v>F525906</v>
          </cell>
          <cell r="D3367">
            <v>9</v>
          </cell>
          <cell r="E3367" t="str">
            <v>F</v>
          </cell>
        </row>
        <row r="3368">
          <cell r="B3368" t="str">
            <v>1000IT-VP</v>
          </cell>
          <cell r="C3368" t="str">
            <v>IT-VP</v>
          </cell>
          <cell r="D3368">
            <v>6</v>
          </cell>
          <cell r="E3368" t="str">
            <v>G</v>
          </cell>
        </row>
        <row r="3369">
          <cell r="B3369" t="str">
            <v>F401195</v>
          </cell>
          <cell r="C3369" t="str">
            <v>F401195</v>
          </cell>
          <cell r="D3369">
            <v>7</v>
          </cell>
          <cell r="E3369" t="str">
            <v>F</v>
          </cell>
        </row>
        <row r="3370">
          <cell r="B3370" t="str">
            <v>F515375</v>
          </cell>
          <cell r="C3370" t="str">
            <v>F515375</v>
          </cell>
          <cell r="D3370">
            <v>7</v>
          </cell>
          <cell r="E3370" t="str">
            <v>F</v>
          </cell>
        </row>
        <row r="3371">
          <cell r="B3371" t="str">
            <v>F525030</v>
          </cell>
          <cell r="C3371" t="str">
            <v>F525030</v>
          </cell>
          <cell r="D3371">
            <v>7</v>
          </cell>
          <cell r="E3371" t="str">
            <v>F</v>
          </cell>
        </row>
        <row r="3372">
          <cell r="B3372" t="str">
            <v>1000FINADMSRV</v>
          </cell>
          <cell r="C3372" t="str">
            <v>FINADMSRV</v>
          </cell>
          <cell r="D3372">
            <v>6</v>
          </cell>
          <cell r="E3372" t="str">
            <v>G</v>
          </cell>
        </row>
        <row r="3373">
          <cell r="B3373" t="str">
            <v>1000FAS-MGMT</v>
          </cell>
          <cell r="C3373" t="str">
            <v>FAS-MGMT</v>
          </cell>
          <cell r="D3373">
            <v>8</v>
          </cell>
          <cell r="E3373" t="str">
            <v>G</v>
          </cell>
        </row>
        <row r="3374">
          <cell r="B3374" t="str">
            <v>F300312</v>
          </cell>
          <cell r="C3374" t="str">
            <v>F300312</v>
          </cell>
          <cell r="D3374">
            <v>9</v>
          </cell>
          <cell r="E3374" t="str">
            <v>F</v>
          </cell>
        </row>
        <row r="3375">
          <cell r="B3375" t="str">
            <v>F516511</v>
          </cell>
          <cell r="C3375" t="str">
            <v>F516511</v>
          </cell>
          <cell r="D3375">
            <v>9</v>
          </cell>
          <cell r="E3375" t="str">
            <v>F</v>
          </cell>
        </row>
        <row r="3376">
          <cell r="B3376" t="str">
            <v>1000FP-REPORT</v>
          </cell>
          <cell r="C3376" t="str">
            <v>FP-REPORT</v>
          </cell>
          <cell r="D3376">
            <v>8</v>
          </cell>
          <cell r="E3376" t="str">
            <v>G</v>
          </cell>
        </row>
        <row r="3377">
          <cell r="B3377" t="str">
            <v>F300313</v>
          </cell>
          <cell r="C3377" t="str">
            <v>F300313</v>
          </cell>
          <cell r="D3377">
            <v>9</v>
          </cell>
          <cell r="E3377" t="str">
            <v>F</v>
          </cell>
        </row>
        <row r="3378">
          <cell r="B3378" t="str">
            <v>1000DPTSUPSVCS</v>
          </cell>
          <cell r="C3378" t="str">
            <v>DPTSUPSVCS</v>
          </cell>
          <cell r="D3378">
            <v>8</v>
          </cell>
          <cell r="E3378" t="str">
            <v>G</v>
          </cell>
        </row>
        <row r="3379">
          <cell r="B3379" t="str">
            <v>F300317</v>
          </cell>
          <cell r="C3379" t="str">
            <v>F300317</v>
          </cell>
          <cell r="D3379">
            <v>9</v>
          </cell>
          <cell r="E3379" t="str">
            <v>F</v>
          </cell>
        </row>
        <row r="3380">
          <cell r="B3380" t="str">
            <v>F300322</v>
          </cell>
          <cell r="C3380" t="str">
            <v>F300322</v>
          </cell>
          <cell r="D3380">
            <v>9</v>
          </cell>
          <cell r="E3380" t="str">
            <v>F</v>
          </cell>
        </row>
        <row r="3381">
          <cell r="B3381" t="str">
            <v>F300323</v>
          </cell>
          <cell r="C3381" t="str">
            <v>F300323</v>
          </cell>
          <cell r="D3381">
            <v>9</v>
          </cell>
          <cell r="E3381" t="str">
            <v>F</v>
          </cell>
        </row>
        <row r="3382">
          <cell r="B3382" t="str">
            <v>F300324</v>
          </cell>
          <cell r="C3382" t="str">
            <v>F300324</v>
          </cell>
          <cell r="D3382">
            <v>9</v>
          </cell>
          <cell r="E3382" t="str">
            <v>F</v>
          </cell>
        </row>
        <row r="3383">
          <cell r="B3383" t="str">
            <v>F300325</v>
          </cell>
          <cell r="C3383" t="str">
            <v>F300325</v>
          </cell>
          <cell r="D3383">
            <v>9</v>
          </cell>
          <cell r="E3383" t="str">
            <v>F</v>
          </cell>
        </row>
        <row r="3384">
          <cell r="B3384" t="str">
            <v>1000VENDORMGT</v>
          </cell>
          <cell r="C3384" t="str">
            <v>VENDORMGT</v>
          </cell>
          <cell r="D3384">
            <v>8</v>
          </cell>
          <cell r="E3384" t="str">
            <v>G</v>
          </cell>
        </row>
        <row r="3385">
          <cell r="B3385" t="str">
            <v>F300318</v>
          </cell>
          <cell r="C3385" t="str">
            <v>F300318</v>
          </cell>
          <cell r="D3385">
            <v>9</v>
          </cell>
          <cell r="E3385" t="str">
            <v>F</v>
          </cell>
        </row>
        <row r="3386">
          <cell r="B3386" t="str">
            <v>F300326</v>
          </cell>
          <cell r="C3386" t="str">
            <v>F300326</v>
          </cell>
          <cell r="D3386">
            <v>9</v>
          </cell>
          <cell r="E3386" t="str">
            <v>F</v>
          </cell>
        </row>
        <row r="3387">
          <cell r="B3387" t="str">
            <v>1000FA-PS</v>
          </cell>
          <cell r="C3387" t="str">
            <v>FA-PS</v>
          </cell>
          <cell r="D3387">
            <v>8</v>
          </cell>
          <cell r="E3387" t="str">
            <v>G</v>
          </cell>
        </row>
        <row r="3388">
          <cell r="B3388" t="str">
            <v>F300314</v>
          </cell>
          <cell r="C3388" t="str">
            <v>F300314</v>
          </cell>
          <cell r="D3388">
            <v>9</v>
          </cell>
          <cell r="E3388" t="str">
            <v>F</v>
          </cell>
        </row>
        <row r="3389">
          <cell r="B3389" t="str">
            <v>1000DEPT-IMM</v>
          </cell>
          <cell r="C3389" t="str">
            <v>DEPT-IMM</v>
          </cell>
          <cell r="D3389">
            <v>8</v>
          </cell>
          <cell r="E3389" t="str">
            <v>G</v>
          </cell>
        </row>
        <row r="3390">
          <cell r="B3390" t="str">
            <v>F525029</v>
          </cell>
          <cell r="C3390" t="str">
            <v>F525029</v>
          </cell>
          <cell r="D3390">
            <v>9</v>
          </cell>
          <cell r="E3390" t="str">
            <v>F</v>
          </cell>
        </row>
        <row r="3391">
          <cell r="B3391" t="str">
            <v>1000ITOPRTIONS</v>
          </cell>
          <cell r="C3391" t="str">
            <v>ITOPRTIONS</v>
          </cell>
          <cell r="D3391">
            <v>6</v>
          </cell>
          <cell r="E3391" t="str">
            <v>G</v>
          </cell>
        </row>
        <row r="3392">
          <cell r="B3392" t="str">
            <v>1000COMPSVCS</v>
          </cell>
          <cell r="C3392" t="str">
            <v>COMPSVCS</v>
          </cell>
          <cell r="D3392">
            <v>8</v>
          </cell>
          <cell r="E3392" t="str">
            <v>G</v>
          </cell>
        </row>
        <row r="3393">
          <cell r="B3393" t="str">
            <v>1000CS-APPSYS</v>
          </cell>
          <cell r="C3393" t="str">
            <v>CS-APPSYS</v>
          </cell>
          <cell r="D3393">
            <v>10</v>
          </cell>
          <cell r="E3393" t="str">
            <v>G</v>
          </cell>
        </row>
        <row r="3394">
          <cell r="B3394" t="str">
            <v>F300210</v>
          </cell>
          <cell r="C3394" t="str">
            <v>F300210</v>
          </cell>
          <cell r="D3394">
            <v>11</v>
          </cell>
          <cell r="E3394" t="str">
            <v>F</v>
          </cell>
        </row>
        <row r="3395">
          <cell r="B3395" t="str">
            <v>F300211</v>
          </cell>
          <cell r="C3395" t="str">
            <v>F300211</v>
          </cell>
          <cell r="D3395">
            <v>11</v>
          </cell>
          <cell r="E3395" t="str">
            <v>F</v>
          </cell>
        </row>
        <row r="3396">
          <cell r="B3396" t="str">
            <v>F300212</v>
          </cell>
          <cell r="C3396" t="str">
            <v>F300212</v>
          </cell>
          <cell r="D3396">
            <v>11</v>
          </cell>
          <cell r="E3396" t="str">
            <v>F</v>
          </cell>
        </row>
        <row r="3397">
          <cell r="B3397" t="str">
            <v>1000CS-MGMT</v>
          </cell>
          <cell r="C3397" t="str">
            <v>CS-MGMT</v>
          </cell>
          <cell r="D3397">
            <v>10</v>
          </cell>
          <cell r="E3397" t="str">
            <v>G</v>
          </cell>
        </row>
        <row r="3398">
          <cell r="B3398" t="str">
            <v>F300206</v>
          </cell>
          <cell r="C3398" t="str">
            <v>F300206</v>
          </cell>
          <cell r="D3398">
            <v>11</v>
          </cell>
          <cell r="E3398" t="str">
            <v>F</v>
          </cell>
        </row>
        <row r="3399">
          <cell r="B3399" t="str">
            <v>1000CS-SERVSTO</v>
          </cell>
          <cell r="C3399" t="str">
            <v>CS-SERVSTO</v>
          </cell>
          <cell r="D3399">
            <v>10</v>
          </cell>
          <cell r="E3399" t="str">
            <v>G</v>
          </cell>
        </row>
        <row r="3400">
          <cell r="B3400" t="str">
            <v>F300214</v>
          </cell>
          <cell r="C3400" t="str">
            <v>F300214</v>
          </cell>
          <cell r="D3400">
            <v>11</v>
          </cell>
          <cell r="E3400" t="str">
            <v>F</v>
          </cell>
        </row>
        <row r="3401">
          <cell r="B3401" t="str">
            <v>F300215</v>
          </cell>
          <cell r="C3401" t="str">
            <v>F300215</v>
          </cell>
          <cell r="D3401">
            <v>11</v>
          </cell>
          <cell r="E3401" t="str">
            <v>F</v>
          </cell>
        </row>
        <row r="3402">
          <cell r="B3402" t="str">
            <v>F300216</v>
          </cell>
          <cell r="C3402" t="str">
            <v>F300216</v>
          </cell>
          <cell r="D3402">
            <v>11</v>
          </cell>
          <cell r="E3402" t="str">
            <v>F</v>
          </cell>
        </row>
        <row r="3403">
          <cell r="B3403" t="str">
            <v>F300217</v>
          </cell>
          <cell r="C3403" t="str">
            <v>F300217</v>
          </cell>
          <cell r="D3403">
            <v>11</v>
          </cell>
          <cell r="E3403" t="str">
            <v>F</v>
          </cell>
        </row>
        <row r="3404">
          <cell r="B3404" t="str">
            <v>F525842</v>
          </cell>
          <cell r="C3404" t="str">
            <v>F525842</v>
          </cell>
          <cell r="D3404">
            <v>11</v>
          </cell>
          <cell r="E3404" t="str">
            <v>F</v>
          </cell>
        </row>
        <row r="3405">
          <cell r="B3405" t="str">
            <v>1000CS-SONGSNI</v>
          </cell>
          <cell r="C3405" t="str">
            <v>CS-SONGSNI</v>
          </cell>
          <cell r="D3405">
            <v>10</v>
          </cell>
          <cell r="E3405" t="str">
            <v>G</v>
          </cell>
        </row>
        <row r="3406">
          <cell r="B3406" t="str">
            <v>F300222</v>
          </cell>
          <cell r="C3406" t="str">
            <v>F300222</v>
          </cell>
          <cell r="D3406">
            <v>11</v>
          </cell>
          <cell r="E3406" t="str">
            <v>F</v>
          </cell>
        </row>
        <row r="3407">
          <cell r="B3407" t="str">
            <v>1000CS-SYSOPS</v>
          </cell>
          <cell r="C3407" t="str">
            <v>CS-SYSOPS</v>
          </cell>
          <cell r="D3407">
            <v>10</v>
          </cell>
          <cell r="E3407" t="str">
            <v>G</v>
          </cell>
        </row>
        <row r="3408">
          <cell r="B3408" t="str">
            <v>F300218</v>
          </cell>
          <cell r="C3408" t="str">
            <v>F300218</v>
          </cell>
          <cell r="D3408">
            <v>11</v>
          </cell>
          <cell r="E3408" t="str">
            <v>F</v>
          </cell>
        </row>
        <row r="3409">
          <cell r="B3409" t="str">
            <v>F300219</v>
          </cell>
          <cell r="C3409" t="str">
            <v>F300219</v>
          </cell>
          <cell r="D3409">
            <v>11</v>
          </cell>
          <cell r="E3409" t="str">
            <v>F</v>
          </cell>
        </row>
        <row r="3410">
          <cell r="B3410" t="str">
            <v>F300220</v>
          </cell>
          <cell r="C3410" t="str">
            <v>F300220</v>
          </cell>
          <cell r="D3410">
            <v>11</v>
          </cell>
          <cell r="E3410" t="str">
            <v>F</v>
          </cell>
        </row>
        <row r="3411">
          <cell r="B3411" t="str">
            <v>F300221</v>
          </cell>
          <cell r="C3411" t="str">
            <v>F300221</v>
          </cell>
          <cell r="D3411">
            <v>11</v>
          </cell>
          <cell r="E3411" t="str">
            <v>F</v>
          </cell>
        </row>
        <row r="3412">
          <cell r="B3412" t="str">
            <v>F525840</v>
          </cell>
          <cell r="C3412" t="str">
            <v>F525840</v>
          </cell>
          <cell r="D3412">
            <v>11</v>
          </cell>
          <cell r="E3412" t="str">
            <v>F</v>
          </cell>
        </row>
        <row r="3413">
          <cell r="B3413" t="str">
            <v>F525841</v>
          </cell>
          <cell r="C3413" t="str">
            <v>F525841</v>
          </cell>
          <cell r="D3413">
            <v>11</v>
          </cell>
          <cell r="E3413" t="str">
            <v>F</v>
          </cell>
        </row>
        <row r="3414">
          <cell r="B3414" t="str">
            <v>1000CS-TECHSI</v>
          </cell>
          <cell r="C3414" t="str">
            <v>CS-TECHSI</v>
          </cell>
          <cell r="D3414">
            <v>10</v>
          </cell>
          <cell r="E3414" t="str">
            <v>G</v>
          </cell>
        </row>
        <row r="3415">
          <cell r="B3415" t="str">
            <v>F300207</v>
          </cell>
          <cell r="C3415" t="str">
            <v>F300207</v>
          </cell>
          <cell r="D3415">
            <v>11</v>
          </cell>
          <cell r="E3415" t="str">
            <v>F</v>
          </cell>
        </row>
        <row r="3416">
          <cell r="B3416" t="str">
            <v>F300208</v>
          </cell>
          <cell r="C3416" t="str">
            <v>F300208</v>
          </cell>
          <cell r="D3416">
            <v>11</v>
          </cell>
          <cell r="E3416" t="str">
            <v>F</v>
          </cell>
        </row>
        <row r="3417">
          <cell r="B3417" t="str">
            <v>F300209</v>
          </cell>
          <cell r="C3417" t="str">
            <v>F300209</v>
          </cell>
          <cell r="D3417">
            <v>11</v>
          </cell>
          <cell r="E3417" t="str">
            <v>F</v>
          </cell>
        </row>
        <row r="3418">
          <cell r="B3418" t="str">
            <v>1000GO2DCR</v>
          </cell>
          <cell r="C3418" t="str">
            <v>GO2DCR</v>
          </cell>
          <cell r="D3418">
            <v>8</v>
          </cell>
          <cell r="E3418" t="str">
            <v>G</v>
          </cell>
        </row>
        <row r="3419">
          <cell r="B3419" t="str">
            <v>1000DCRMGT</v>
          </cell>
          <cell r="C3419" t="str">
            <v>DCRMGT</v>
          </cell>
          <cell r="D3419">
            <v>10</v>
          </cell>
          <cell r="E3419" t="str">
            <v>G</v>
          </cell>
        </row>
        <row r="3420">
          <cell r="B3420" t="str">
            <v>F525765</v>
          </cell>
          <cell r="C3420" t="str">
            <v>F525765</v>
          </cell>
          <cell r="D3420">
            <v>11</v>
          </cell>
          <cell r="E3420" t="str">
            <v>F</v>
          </cell>
        </row>
        <row r="3421">
          <cell r="B3421" t="str">
            <v>1000NWRKSVCS</v>
          </cell>
          <cell r="C3421" t="str">
            <v>NWRKSVCS</v>
          </cell>
          <cell r="D3421">
            <v>8</v>
          </cell>
          <cell r="E3421" t="str">
            <v>G</v>
          </cell>
        </row>
        <row r="3422">
          <cell r="B3422" t="str">
            <v>1000NW-CD</v>
          </cell>
          <cell r="C3422" t="str">
            <v>NW-CD</v>
          </cell>
          <cell r="D3422">
            <v>10</v>
          </cell>
          <cell r="E3422" t="str">
            <v>G</v>
          </cell>
        </row>
        <row r="3423">
          <cell r="B3423" t="str">
            <v>F300281</v>
          </cell>
          <cell r="C3423" t="str">
            <v>F300281</v>
          </cell>
          <cell r="D3423">
            <v>11</v>
          </cell>
          <cell r="E3423" t="str">
            <v>F</v>
          </cell>
        </row>
        <row r="3424">
          <cell r="B3424" t="str">
            <v>F300282</v>
          </cell>
          <cell r="C3424" t="str">
            <v>F300282</v>
          </cell>
          <cell r="D3424">
            <v>11</v>
          </cell>
          <cell r="E3424" t="str">
            <v>F</v>
          </cell>
        </row>
        <row r="3425">
          <cell r="B3425" t="str">
            <v>F300283</v>
          </cell>
          <cell r="C3425" t="str">
            <v>F300283</v>
          </cell>
          <cell r="D3425">
            <v>11</v>
          </cell>
          <cell r="E3425" t="str">
            <v>F</v>
          </cell>
        </row>
        <row r="3426">
          <cell r="B3426" t="str">
            <v>F300284</v>
          </cell>
          <cell r="C3426" t="str">
            <v>F300284</v>
          </cell>
          <cell r="D3426">
            <v>11</v>
          </cell>
          <cell r="E3426" t="str">
            <v>F</v>
          </cell>
        </row>
        <row r="3427">
          <cell r="B3427" t="str">
            <v>F300285</v>
          </cell>
          <cell r="C3427" t="str">
            <v>F300285</v>
          </cell>
          <cell r="D3427">
            <v>11</v>
          </cell>
          <cell r="E3427" t="str">
            <v>F</v>
          </cell>
        </row>
        <row r="3428">
          <cell r="B3428" t="str">
            <v>F525156</v>
          </cell>
          <cell r="C3428" t="str">
            <v>F525156</v>
          </cell>
          <cell r="D3428">
            <v>11</v>
          </cell>
          <cell r="E3428" t="str">
            <v>F</v>
          </cell>
        </row>
        <row r="3429">
          <cell r="B3429" t="str">
            <v>1000NW-DIVSUP</v>
          </cell>
          <cell r="C3429" t="str">
            <v>NW-DIVSUP</v>
          </cell>
          <cell r="D3429">
            <v>10</v>
          </cell>
          <cell r="E3429" t="str">
            <v>G</v>
          </cell>
        </row>
        <row r="3430">
          <cell r="B3430" t="str">
            <v>F300276</v>
          </cell>
          <cell r="C3430" t="str">
            <v>F300276</v>
          </cell>
          <cell r="D3430">
            <v>11</v>
          </cell>
          <cell r="E3430" t="str">
            <v>F</v>
          </cell>
        </row>
        <row r="3431">
          <cell r="B3431" t="str">
            <v>F300277</v>
          </cell>
          <cell r="C3431" t="str">
            <v>F300277</v>
          </cell>
          <cell r="D3431">
            <v>11</v>
          </cell>
          <cell r="E3431" t="str">
            <v>F</v>
          </cell>
        </row>
        <row r="3432">
          <cell r="B3432" t="str">
            <v>F300278</v>
          </cell>
          <cell r="C3432" t="str">
            <v>F300278</v>
          </cell>
          <cell r="D3432">
            <v>11</v>
          </cell>
          <cell r="E3432" t="str">
            <v>F</v>
          </cell>
        </row>
        <row r="3433">
          <cell r="B3433" t="str">
            <v>F300279</v>
          </cell>
          <cell r="C3433" t="str">
            <v>F300279</v>
          </cell>
          <cell r="D3433">
            <v>11</v>
          </cell>
          <cell r="E3433" t="str">
            <v>F</v>
          </cell>
        </row>
        <row r="3434">
          <cell r="B3434" t="str">
            <v>F300280</v>
          </cell>
          <cell r="C3434" t="str">
            <v>F300280</v>
          </cell>
          <cell r="D3434">
            <v>11</v>
          </cell>
          <cell r="E3434" t="str">
            <v>F</v>
          </cell>
        </row>
        <row r="3435">
          <cell r="B3435" t="str">
            <v>1000NW-ENG</v>
          </cell>
          <cell r="C3435" t="str">
            <v>NW-ENG</v>
          </cell>
          <cell r="D3435">
            <v>10</v>
          </cell>
          <cell r="E3435" t="str">
            <v>G</v>
          </cell>
        </row>
        <row r="3436">
          <cell r="B3436" t="str">
            <v>F300270</v>
          </cell>
          <cell r="C3436" t="str">
            <v>F300270</v>
          </cell>
          <cell r="D3436">
            <v>11</v>
          </cell>
          <cell r="E3436" t="str">
            <v>F</v>
          </cell>
        </row>
        <row r="3437">
          <cell r="B3437" t="str">
            <v>F300271</v>
          </cell>
          <cell r="C3437" t="str">
            <v>F300271</v>
          </cell>
          <cell r="D3437">
            <v>11</v>
          </cell>
          <cell r="E3437" t="str">
            <v>F</v>
          </cell>
        </row>
        <row r="3438">
          <cell r="B3438" t="str">
            <v>F300273</v>
          </cell>
          <cell r="C3438" t="str">
            <v>F300273</v>
          </cell>
          <cell r="D3438">
            <v>11</v>
          </cell>
          <cell r="E3438" t="str">
            <v>F</v>
          </cell>
        </row>
        <row r="3439">
          <cell r="B3439" t="str">
            <v>F300274</v>
          </cell>
          <cell r="C3439" t="str">
            <v>F300274</v>
          </cell>
          <cell r="D3439">
            <v>11</v>
          </cell>
          <cell r="E3439" t="str">
            <v>F</v>
          </cell>
        </row>
        <row r="3440">
          <cell r="B3440" t="str">
            <v>F300275</v>
          </cell>
          <cell r="C3440" t="str">
            <v>F300275</v>
          </cell>
          <cell r="D3440">
            <v>11</v>
          </cell>
          <cell r="E3440" t="str">
            <v>F</v>
          </cell>
        </row>
        <row r="3441">
          <cell r="B3441" t="str">
            <v>F525027</v>
          </cell>
          <cell r="C3441" t="str">
            <v>F525027</v>
          </cell>
          <cell r="D3441">
            <v>11</v>
          </cell>
          <cell r="E3441" t="str">
            <v>F</v>
          </cell>
        </row>
        <row r="3442">
          <cell r="B3442" t="str">
            <v>1000NW-MGMT</v>
          </cell>
          <cell r="C3442" t="str">
            <v>NW-MGMT</v>
          </cell>
          <cell r="D3442">
            <v>10</v>
          </cell>
          <cell r="E3442" t="str">
            <v>G</v>
          </cell>
        </row>
        <row r="3443">
          <cell r="B3443" t="str">
            <v>F300269</v>
          </cell>
          <cell r="C3443" t="str">
            <v>F300269</v>
          </cell>
          <cell r="D3443">
            <v>11</v>
          </cell>
          <cell r="E3443" t="str">
            <v>F</v>
          </cell>
        </row>
        <row r="3444">
          <cell r="B3444" t="str">
            <v>1000NW-RM</v>
          </cell>
          <cell r="C3444" t="str">
            <v>NW-RM</v>
          </cell>
          <cell r="D3444">
            <v>10</v>
          </cell>
          <cell r="E3444" t="str">
            <v>G</v>
          </cell>
        </row>
        <row r="3445">
          <cell r="B3445" t="str">
            <v>F300286</v>
          </cell>
          <cell r="C3445" t="str">
            <v>F300286</v>
          </cell>
          <cell r="D3445">
            <v>11</v>
          </cell>
          <cell r="E3445" t="str">
            <v>F</v>
          </cell>
        </row>
        <row r="3446">
          <cell r="B3446" t="str">
            <v>F300287</v>
          </cell>
          <cell r="C3446" t="str">
            <v>F300287</v>
          </cell>
          <cell r="D3446">
            <v>11</v>
          </cell>
          <cell r="E3446" t="str">
            <v>F</v>
          </cell>
        </row>
        <row r="3447">
          <cell r="B3447" t="str">
            <v>F300288</v>
          </cell>
          <cell r="C3447" t="str">
            <v>F300288</v>
          </cell>
          <cell r="D3447">
            <v>11</v>
          </cell>
          <cell r="E3447" t="str">
            <v>F</v>
          </cell>
        </row>
        <row r="3448">
          <cell r="B3448" t="str">
            <v>F300289</v>
          </cell>
          <cell r="C3448" t="str">
            <v>F300289</v>
          </cell>
          <cell r="D3448">
            <v>11</v>
          </cell>
          <cell r="E3448" t="str">
            <v>F</v>
          </cell>
        </row>
        <row r="3449">
          <cell r="B3449" t="str">
            <v>1000OPSDEPLOY</v>
          </cell>
          <cell r="C3449" t="str">
            <v>OPSDEPLOY</v>
          </cell>
          <cell r="D3449">
            <v>8</v>
          </cell>
          <cell r="E3449" t="str">
            <v>G</v>
          </cell>
        </row>
        <row r="3450">
          <cell r="B3450" t="str">
            <v>F526450</v>
          </cell>
          <cell r="C3450" t="str">
            <v>F526450</v>
          </cell>
          <cell r="D3450">
            <v>9</v>
          </cell>
          <cell r="E3450" t="str">
            <v>F</v>
          </cell>
        </row>
        <row r="3451">
          <cell r="B3451" t="str">
            <v>1000SVCOMS</v>
          </cell>
          <cell r="C3451" t="str">
            <v>SVCOMS</v>
          </cell>
          <cell r="D3451">
            <v>8</v>
          </cell>
          <cell r="E3451" t="str">
            <v>G</v>
          </cell>
        </row>
        <row r="3452">
          <cell r="B3452" t="str">
            <v>1000OMS</v>
          </cell>
          <cell r="C3452" t="str">
            <v>OMS</v>
          </cell>
          <cell r="D3452">
            <v>10</v>
          </cell>
          <cell r="E3452" t="str">
            <v>G</v>
          </cell>
        </row>
        <row r="3453">
          <cell r="B3453" t="str">
            <v>1000OMS-DIVSPT</v>
          </cell>
          <cell r="C3453" t="str">
            <v>OMS-DIVSPT</v>
          </cell>
          <cell r="D3453">
            <v>12</v>
          </cell>
          <cell r="E3453" t="str">
            <v>G</v>
          </cell>
        </row>
        <row r="3454">
          <cell r="B3454" t="str">
            <v>F300224</v>
          </cell>
          <cell r="C3454" t="str">
            <v>F300224</v>
          </cell>
          <cell r="D3454">
            <v>13</v>
          </cell>
          <cell r="E3454" t="str">
            <v>F</v>
          </cell>
        </row>
        <row r="3455">
          <cell r="B3455" t="str">
            <v>F525843</v>
          </cell>
          <cell r="C3455" t="str">
            <v>F525843</v>
          </cell>
          <cell r="D3455">
            <v>13</v>
          </cell>
          <cell r="E3455" t="str">
            <v>F</v>
          </cell>
        </row>
        <row r="3456">
          <cell r="B3456" t="str">
            <v>F525844</v>
          </cell>
          <cell r="C3456" t="str">
            <v>F525844</v>
          </cell>
          <cell r="D3456">
            <v>13</v>
          </cell>
          <cell r="E3456" t="str">
            <v>F</v>
          </cell>
        </row>
        <row r="3457">
          <cell r="B3457" t="str">
            <v>1000DS-PERFSPT</v>
          </cell>
          <cell r="C3457" t="str">
            <v>DS-PERFSPT</v>
          </cell>
          <cell r="D3457">
            <v>14</v>
          </cell>
          <cell r="E3457" t="str">
            <v>G</v>
          </cell>
        </row>
        <row r="3458">
          <cell r="B3458" t="str">
            <v>F300227</v>
          </cell>
          <cell r="C3458" t="str">
            <v>F300227</v>
          </cell>
          <cell r="D3458">
            <v>15</v>
          </cell>
          <cell r="E3458" t="str">
            <v>F</v>
          </cell>
        </row>
        <row r="3459">
          <cell r="B3459" t="str">
            <v>F300228</v>
          </cell>
          <cell r="C3459" t="str">
            <v>F300228</v>
          </cell>
          <cell r="D3459">
            <v>15</v>
          </cell>
          <cell r="E3459" t="str">
            <v>F</v>
          </cell>
        </row>
        <row r="3460">
          <cell r="B3460" t="str">
            <v>1000OMS-SFTWR</v>
          </cell>
          <cell r="C3460" t="str">
            <v>OMS-SFTWR</v>
          </cell>
          <cell r="D3460">
            <v>12</v>
          </cell>
          <cell r="E3460" t="str">
            <v>G</v>
          </cell>
        </row>
        <row r="3461">
          <cell r="B3461" t="str">
            <v>F525024</v>
          </cell>
          <cell r="C3461" t="str">
            <v>F525024</v>
          </cell>
          <cell r="D3461">
            <v>13</v>
          </cell>
          <cell r="E3461" t="str">
            <v>F</v>
          </cell>
        </row>
        <row r="3462">
          <cell r="B3462" t="str">
            <v>F525145</v>
          </cell>
          <cell r="C3462" t="str">
            <v>F525145</v>
          </cell>
          <cell r="D3462">
            <v>13</v>
          </cell>
          <cell r="E3462" t="str">
            <v>F</v>
          </cell>
        </row>
        <row r="3463">
          <cell r="B3463" t="str">
            <v>F525146</v>
          </cell>
          <cell r="C3463" t="str">
            <v>F525146</v>
          </cell>
          <cell r="D3463">
            <v>13</v>
          </cell>
          <cell r="E3463" t="str">
            <v>F</v>
          </cell>
        </row>
        <row r="3464">
          <cell r="B3464" t="str">
            <v>F525147</v>
          </cell>
          <cell r="C3464" t="str">
            <v>F525147</v>
          </cell>
          <cell r="D3464">
            <v>13</v>
          </cell>
          <cell r="E3464" t="str">
            <v>F</v>
          </cell>
        </row>
        <row r="3465">
          <cell r="B3465" t="str">
            <v>F525148</v>
          </cell>
          <cell r="C3465" t="str">
            <v>F525148</v>
          </cell>
          <cell r="D3465">
            <v>13</v>
          </cell>
          <cell r="E3465" t="str">
            <v>F</v>
          </cell>
        </row>
        <row r="3466">
          <cell r="B3466" t="str">
            <v>F525149</v>
          </cell>
          <cell r="C3466" t="str">
            <v>F525149</v>
          </cell>
          <cell r="D3466">
            <v>13</v>
          </cell>
          <cell r="E3466" t="str">
            <v>F</v>
          </cell>
        </row>
        <row r="3467">
          <cell r="B3467" t="str">
            <v>F525150</v>
          </cell>
          <cell r="C3467" t="str">
            <v>F525150</v>
          </cell>
          <cell r="D3467">
            <v>13</v>
          </cell>
          <cell r="E3467" t="str">
            <v>F</v>
          </cell>
        </row>
        <row r="3468">
          <cell r="B3468" t="str">
            <v>F525151</v>
          </cell>
          <cell r="C3468" t="str">
            <v>F525151</v>
          </cell>
          <cell r="D3468">
            <v>13</v>
          </cell>
          <cell r="E3468" t="str">
            <v>F</v>
          </cell>
        </row>
        <row r="3469">
          <cell r="B3469" t="str">
            <v>F525152</v>
          </cell>
          <cell r="C3469" t="str">
            <v>F525152</v>
          </cell>
          <cell r="D3469">
            <v>13</v>
          </cell>
          <cell r="E3469" t="str">
            <v>F</v>
          </cell>
        </row>
        <row r="3470">
          <cell r="B3470" t="str">
            <v>F525153</v>
          </cell>
          <cell r="C3470" t="str">
            <v>F525153</v>
          </cell>
          <cell r="D3470">
            <v>13</v>
          </cell>
          <cell r="E3470" t="str">
            <v>F</v>
          </cell>
        </row>
        <row r="3471">
          <cell r="B3471" t="str">
            <v>F525154</v>
          </cell>
          <cell r="C3471" t="str">
            <v>F525154</v>
          </cell>
          <cell r="D3471">
            <v>13</v>
          </cell>
          <cell r="E3471" t="str">
            <v>F</v>
          </cell>
        </row>
        <row r="3472">
          <cell r="B3472" t="str">
            <v>F525155</v>
          </cell>
          <cell r="C3472" t="str">
            <v>F525155</v>
          </cell>
          <cell r="D3472">
            <v>13</v>
          </cell>
          <cell r="E3472" t="str">
            <v>F</v>
          </cell>
        </row>
        <row r="3473">
          <cell r="B3473" t="str">
            <v>1000OMS-SYSNET</v>
          </cell>
          <cell r="C3473" t="str">
            <v>OMS-SYSNET</v>
          </cell>
          <cell r="D3473">
            <v>12</v>
          </cell>
          <cell r="E3473" t="str">
            <v>G</v>
          </cell>
        </row>
        <row r="3474">
          <cell r="B3474" t="str">
            <v>1000SN-MGMT</v>
          </cell>
          <cell r="C3474" t="str">
            <v>SN-MGMT</v>
          </cell>
          <cell r="D3474">
            <v>14</v>
          </cell>
          <cell r="E3474" t="str">
            <v>G</v>
          </cell>
        </row>
        <row r="3475">
          <cell r="B3475" t="str">
            <v>F300231</v>
          </cell>
          <cell r="C3475" t="str">
            <v>F300231</v>
          </cell>
          <cell r="D3475">
            <v>15</v>
          </cell>
          <cell r="E3475" t="str">
            <v>F</v>
          </cell>
        </row>
        <row r="3476">
          <cell r="B3476" t="str">
            <v>1000SN-ITOC</v>
          </cell>
          <cell r="C3476" t="str">
            <v>SN-ITOC</v>
          </cell>
          <cell r="D3476">
            <v>14</v>
          </cell>
          <cell r="E3476" t="str">
            <v>G</v>
          </cell>
        </row>
        <row r="3477">
          <cell r="B3477" t="str">
            <v>F300234</v>
          </cell>
          <cell r="C3477" t="str">
            <v>F300234</v>
          </cell>
          <cell r="D3477">
            <v>15</v>
          </cell>
          <cell r="E3477" t="str">
            <v>F</v>
          </cell>
        </row>
        <row r="3478">
          <cell r="B3478" t="str">
            <v>F300235</v>
          </cell>
          <cell r="C3478" t="str">
            <v>F300235</v>
          </cell>
          <cell r="D3478">
            <v>15</v>
          </cell>
          <cell r="E3478" t="str">
            <v>F</v>
          </cell>
        </row>
        <row r="3479">
          <cell r="B3479" t="str">
            <v>1000SN-TCC</v>
          </cell>
          <cell r="C3479" t="str">
            <v>SN-TCC</v>
          </cell>
          <cell r="D3479">
            <v>14</v>
          </cell>
          <cell r="E3479" t="str">
            <v>G</v>
          </cell>
        </row>
        <row r="3480">
          <cell r="B3480" t="str">
            <v>F300232</v>
          </cell>
          <cell r="C3480" t="str">
            <v>F300232</v>
          </cell>
          <cell r="D3480">
            <v>15</v>
          </cell>
          <cell r="E3480" t="str">
            <v>F</v>
          </cell>
        </row>
        <row r="3481">
          <cell r="B3481" t="str">
            <v>1000SN-CRM</v>
          </cell>
          <cell r="C3481" t="str">
            <v>SN-CRM</v>
          </cell>
          <cell r="D3481">
            <v>14</v>
          </cell>
          <cell r="E3481" t="str">
            <v>G</v>
          </cell>
        </row>
        <row r="3482">
          <cell r="B3482" t="str">
            <v>F300233</v>
          </cell>
          <cell r="C3482" t="str">
            <v>F300233</v>
          </cell>
          <cell r="D3482">
            <v>15</v>
          </cell>
          <cell r="E3482" t="str">
            <v>F</v>
          </cell>
        </row>
        <row r="3483">
          <cell r="B3483" t="str">
            <v>1000OMS-MGMT</v>
          </cell>
          <cell r="C3483" t="str">
            <v>OMS-MGMT</v>
          </cell>
          <cell r="D3483">
            <v>12</v>
          </cell>
          <cell r="E3483" t="str">
            <v>G</v>
          </cell>
        </row>
        <row r="3484">
          <cell r="B3484" t="str">
            <v>F300223</v>
          </cell>
          <cell r="C3484" t="str">
            <v>F300223</v>
          </cell>
          <cell r="D3484">
            <v>13</v>
          </cell>
          <cell r="E3484" t="str">
            <v>F</v>
          </cell>
        </row>
        <row r="3485">
          <cell r="B3485" t="str">
            <v>1000SVCOMSMGT</v>
          </cell>
          <cell r="C3485" t="str">
            <v>SVCOMSMGT</v>
          </cell>
          <cell r="D3485">
            <v>10</v>
          </cell>
          <cell r="E3485" t="str">
            <v>G</v>
          </cell>
        </row>
        <row r="3486">
          <cell r="B3486" t="str">
            <v>F525766</v>
          </cell>
          <cell r="C3486" t="str">
            <v>F525766</v>
          </cell>
          <cell r="D3486">
            <v>11</v>
          </cell>
          <cell r="E3486" t="str">
            <v>F</v>
          </cell>
        </row>
        <row r="3487">
          <cell r="B3487" t="str">
            <v>1000SVCMGT</v>
          </cell>
          <cell r="C3487" t="str">
            <v>SVCMGT</v>
          </cell>
          <cell r="D3487">
            <v>10</v>
          </cell>
          <cell r="E3487" t="str">
            <v>G</v>
          </cell>
        </row>
        <row r="3488">
          <cell r="B3488" t="str">
            <v>1000SM-DEDPS</v>
          </cell>
          <cell r="C3488" t="str">
            <v>SM-DEDPS</v>
          </cell>
          <cell r="D3488">
            <v>12</v>
          </cell>
          <cell r="E3488" t="str">
            <v>G</v>
          </cell>
        </row>
        <row r="3489">
          <cell r="B3489" t="str">
            <v>1000DPS-MGMT</v>
          </cell>
          <cell r="C3489" t="str">
            <v>DPS-MGMT</v>
          </cell>
          <cell r="D3489">
            <v>14</v>
          </cell>
          <cell r="E3489" t="str">
            <v>G</v>
          </cell>
        </row>
        <row r="3490">
          <cell r="B3490" t="str">
            <v>F300249</v>
          </cell>
          <cell r="C3490" t="str">
            <v>F300249</v>
          </cell>
          <cell r="D3490">
            <v>15</v>
          </cell>
          <cell r="E3490" t="str">
            <v>F</v>
          </cell>
        </row>
        <row r="3491">
          <cell r="B3491" t="str">
            <v>F300250</v>
          </cell>
          <cell r="C3491" t="str">
            <v>F300250</v>
          </cell>
          <cell r="D3491">
            <v>15</v>
          </cell>
          <cell r="E3491" t="str">
            <v>F</v>
          </cell>
        </row>
        <row r="3492">
          <cell r="B3492" t="str">
            <v>F300252</v>
          </cell>
          <cell r="C3492" t="str">
            <v>F300252</v>
          </cell>
          <cell r="D3492">
            <v>15</v>
          </cell>
          <cell r="E3492" t="str">
            <v>F</v>
          </cell>
        </row>
        <row r="3493">
          <cell r="B3493" t="str">
            <v>1000DPS-PD</v>
          </cell>
          <cell r="C3493" t="str">
            <v>DPS-PD</v>
          </cell>
          <cell r="D3493">
            <v>14</v>
          </cell>
          <cell r="E3493" t="str">
            <v>G</v>
          </cell>
        </row>
        <row r="3494">
          <cell r="B3494" t="str">
            <v>F300253</v>
          </cell>
          <cell r="C3494" t="str">
            <v>F300253</v>
          </cell>
          <cell r="D3494">
            <v>15</v>
          </cell>
          <cell r="E3494" t="str">
            <v>F</v>
          </cell>
        </row>
        <row r="3495">
          <cell r="B3495" t="str">
            <v>F300255</v>
          </cell>
          <cell r="C3495" t="str">
            <v>F300255</v>
          </cell>
          <cell r="D3495">
            <v>15</v>
          </cell>
          <cell r="E3495" t="str">
            <v>F</v>
          </cell>
        </row>
        <row r="3496">
          <cell r="B3496" t="str">
            <v>F300256</v>
          </cell>
          <cell r="C3496" t="str">
            <v>F300256</v>
          </cell>
          <cell r="D3496">
            <v>15</v>
          </cell>
          <cell r="E3496" t="str">
            <v>F</v>
          </cell>
        </row>
        <row r="3497">
          <cell r="B3497" t="str">
            <v>1000SM-EXEC</v>
          </cell>
          <cell r="C3497" t="str">
            <v>SM-EXEC</v>
          </cell>
          <cell r="D3497">
            <v>12</v>
          </cell>
          <cell r="E3497" t="str">
            <v>G</v>
          </cell>
        </row>
        <row r="3498">
          <cell r="B3498" t="str">
            <v>F300251</v>
          </cell>
          <cell r="C3498" t="str">
            <v>F300251</v>
          </cell>
          <cell r="D3498">
            <v>13</v>
          </cell>
          <cell r="E3498" t="str">
            <v>F</v>
          </cell>
        </row>
        <row r="3499">
          <cell r="B3499" t="str">
            <v>F300268</v>
          </cell>
          <cell r="C3499" t="str">
            <v>F300268</v>
          </cell>
          <cell r="D3499">
            <v>13</v>
          </cell>
          <cell r="E3499" t="str">
            <v>F</v>
          </cell>
        </row>
        <row r="3500">
          <cell r="B3500" t="str">
            <v>1000SM-DSKMGT</v>
          </cell>
          <cell r="C3500" t="str">
            <v>SM-DSKMGT</v>
          </cell>
          <cell r="D3500">
            <v>12</v>
          </cell>
          <cell r="E3500" t="str">
            <v>G</v>
          </cell>
        </row>
        <row r="3501">
          <cell r="B3501" t="str">
            <v>1000DSK-MGMT</v>
          </cell>
          <cell r="C3501" t="str">
            <v>DSK-MGMT</v>
          </cell>
          <cell r="D3501">
            <v>14</v>
          </cell>
          <cell r="E3501" t="str">
            <v>G</v>
          </cell>
        </row>
        <row r="3502">
          <cell r="B3502" t="str">
            <v>F300264</v>
          </cell>
          <cell r="C3502" t="str">
            <v>F300264</v>
          </cell>
          <cell r="D3502">
            <v>15</v>
          </cell>
          <cell r="E3502" t="str">
            <v>F</v>
          </cell>
        </row>
        <row r="3503">
          <cell r="B3503" t="str">
            <v>1000DSK-CALL</v>
          </cell>
          <cell r="C3503" t="str">
            <v>DSK-CALL</v>
          </cell>
          <cell r="D3503">
            <v>14</v>
          </cell>
          <cell r="E3503" t="str">
            <v>G</v>
          </cell>
        </row>
        <row r="3504">
          <cell r="B3504" t="str">
            <v>F300265</v>
          </cell>
          <cell r="C3504" t="str">
            <v>F300265</v>
          </cell>
          <cell r="D3504">
            <v>15</v>
          </cell>
          <cell r="E3504" t="str">
            <v>F</v>
          </cell>
        </row>
        <row r="3505">
          <cell r="B3505" t="str">
            <v>1000DSK-T2</v>
          </cell>
          <cell r="C3505" t="str">
            <v>DSK-T2</v>
          </cell>
          <cell r="D3505">
            <v>14</v>
          </cell>
          <cell r="E3505" t="str">
            <v>G</v>
          </cell>
        </row>
        <row r="3506">
          <cell r="B3506" t="str">
            <v>F300266</v>
          </cell>
          <cell r="C3506" t="str">
            <v>F300266</v>
          </cell>
          <cell r="D3506">
            <v>15</v>
          </cell>
          <cell r="E3506" t="str">
            <v>F</v>
          </cell>
        </row>
        <row r="3507">
          <cell r="B3507" t="str">
            <v>1000DSK-VAR</v>
          </cell>
          <cell r="C3507" t="str">
            <v>DSK-VAR</v>
          </cell>
          <cell r="D3507">
            <v>14</v>
          </cell>
          <cell r="E3507" t="str">
            <v>G</v>
          </cell>
        </row>
        <row r="3508">
          <cell r="B3508" t="str">
            <v>F300257</v>
          </cell>
          <cell r="C3508" t="str">
            <v>F300257</v>
          </cell>
          <cell r="D3508">
            <v>15</v>
          </cell>
          <cell r="E3508" t="str">
            <v>F</v>
          </cell>
        </row>
        <row r="3509">
          <cell r="B3509" t="str">
            <v>F300267</v>
          </cell>
          <cell r="C3509" t="str">
            <v>F300267</v>
          </cell>
          <cell r="D3509">
            <v>15</v>
          </cell>
          <cell r="E3509" t="str">
            <v>F</v>
          </cell>
        </row>
        <row r="3510">
          <cell r="B3510" t="str">
            <v>1000SM-MGMT</v>
          </cell>
          <cell r="C3510" t="str">
            <v>SM-MGMT</v>
          </cell>
          <cell r="D3510">
            <v>12</v>
          </cell>
          <cell r="E3510" t="str">
            <v>G</v>
          </cell>
        </row>
        <row r="3511">
          <cell r="B3511" t="str">
            <v>F300244</v>
          </cell>
          <cell r="C3511" t="str">
            <v>F300244</v>
          </cell>
          <cell r="D3511">
            <v>13</v>
          </cell>
          <cell r="E3511" t="str">
            <v>F</v>
          </cell>
        </row>
        <row r="3512">
          <cell r="B3512" t="str">
            <v>1000SM-OT-DM</v>
          </cell>
          <cell r="C3512" t="str">
            <v>SM-OT-DM</v>
          </cell>
          <cell r="D3512">
            <v>12</v>
          </cell>
          <cell r="E3512" t="str">
            <v>G</v>
          </cell>
        </row>
        <row r="3513">
          <cell r="B3513" t="str">
            <v>F300259</v>
          </cell>
          <cell r="C3513" t="str">
            <v>F300259</v>
          </cell>
          <cell r="D3513">
            <v>13</v>
          </cell>
          <cell r="E3513" t="str">
            <v>F</v>
          </cell>
        </row>
        <row r="3514">
          <cell r="B3514" t="str">
            <v>F300260</v>
          </cell>
          <cell r="C3514" t="str">
            <v>F300260</v>
          </cell>
          <cell r="D3514">
            <v>13</v>
          </cell>
          <cell r="E3514" t="str">
            <v>F</v>
          </cell>
        </row>
        <row r="3515">
          <cell r="B3515" t="str">
            <v>F300261</v>
          </cell>
          <cell r="C3515" t="str">
            <v>F300261</v>
          </cell>
          <cell r="D3515">
            <v>13</v>
          </cell>
          <cell r="E3515" t="str">
            <v>F</v>
          </cell>
        </row>
        <row r="3516">
          <cell r="B3516" t="str">
            <v>F300262</v>
          </cell>
          <cell r="C3516" t="str">
            <v>F300262</v>
          </cell>
          <cell r="D3516">
            <v>13</v>
          </cell>
          <cell r="E3516" t="str">
            <v>F</v>
          </cell>
        </row>
        <row r="3517">
          <cell r="B3517" t="str">
            <v>F525025</v>
          </cell>
          <cell r="C3517" t="str">
            <v>F525025</v>
          </cell>
          <cell r="D3517">
            <v>13</v>
          </cell>
          <cell r="E3517" t="str">
            <v>F</v>
          </cell>
        </row>
        <row r="3518">
          <cell r="B3518" t="str">
            <v>F525026</v>
          </cell>
          <cell r="C3518" t="str">
            <v>F525026</v>
          </cell>
          <cell r="D3518">
            <v>13</v>
          </cell>
          <cell r="E3518" t="str">
            <v>F</v>
          </cell>
        </row>
        <row r="3519">
          <cell r="B3519" t="str">
            <v>1000SM-PS</v>
          </cell>
          <cell r="C3519" t="str">
            <v>SM-PS</v>
          </cell>
          <cell r="D3519">
            <v>12</v>
          </cell>
          <cell r="E3519" t="str">
            <v>G</v>
          </cell>
        </row>
        <row r="3520">
          <cell r="B3520" t="str">
            <v>F300245</v>
          </cell>
          <cell r="C3520" t="str">
            <v>F300245</v>
          </cell>
          <cell r="D3520">
            <v>13</v>
          </cell>
          <cell r="E3520" t="str">
            <v>F</v>
          </cell>
        </row>
        <row r="3521">
          <cell r="B3521" t="str">
            <v>F300246</v>
          </cell>
          <cell r="C3521" t="str">
            <v>F300246</v>
          </cell>
          <cell r="D3521">
            <v>13</v>
          </cell>
          <cell r="E3521" t="str">
            <v>F</v>
          </cell>
        </row>
        <row r="3522">
          <cell r="B3522" t="str">
            <v>F300247</v>
          </cell>
          <cell r="C3522" t="str">
            <v>F300247</v>
          </cell>
          <cell r="D3522">
            <v>13</v>
          </cell>
          <cell r="E3522" t="str">
            <v>F</v>
          </cell>
        </row>
        <row r="3523">
          <cell r="B3523" t="str">
            <v>F300248</v>
          </cell>
          <cell r="C3523" t="str">
            <v>F300248</v>
          </cell>
          <cell r="D3523">
            <v>13</v>
          </cell>
          <cell r="E3523" t="str">
            <v>F</v>
          </cell>
        </row>
        <row r="3524">
          <cell r="B3524" t="str">
            <v>1000ITOPS-MGMT</v>
          </cell>
          <cell r="C3524" t="str">
            <v>ITOPS-MGMT</v>
          </cell>
          <cell r="D3524">
            <v>8</v>
          </cell>
          <cell r="E3524" t="str">
            <v>G</v>
          </cell>
        </row>
        <row r="3525">
          <cell r="B3525" t="str">
            <v>F300205</v>
          </cell>
          <cell r="C3525" t="str">
            <v>F300205</v>
          </cell>
          <cell r="D3525">
            <v>9</v>
          </cell>
          <cell r="E3525" t="str">
            <v>F</v>
          </cell>
        </row>
        <row r="3526">
          <cell r="B3526" t="str">
            <v>1000SFTDEVMTN</v>
          </cell>
          <cell r="C3526" t="str">
            <v>SFTDEVMTN</v>
          </cell>
          <cell r="D3526">
            <v>6</v>
          </cell>
          <cell r="E3526" t="str">
            <v>G</v>
          </cell>
        </row>
        <row r="3527">
          <cell r="B3527" t="str">
            <v>1000SDM-MGMT</v>
          </cell>
          <cell r="C3527" t="str">
            <v>SDM-MGMT</v>
          </cell>
          <cell r="D3527">
            <v>8</v>
          </cell>
          <cell r="E3527" t="str">
            <v>G</v>
          </cell>
        </row>
        <row r="3528">
          <cell r="B3528" t="str">
            <v>F300169</v>
          </cell>
          <cell r="C3528" t="str">
            <v>F300169</v>
          </cell>
          <cell r="D3528">
            <v>9</v>
          </cell>
          <cell r="E3528" t="str">
            <v>F</v>
          </cell>
        </row>
        <row r="3529">
          <cell r="B3529" t="str">
            <v>F525013</v>
          </cell>
          <cell r="C3529" t="str">
            <v>F525013</v>
          </cell>
          <cell r="D3529">
            <v>9</v>
          </cell>
          <cell r="E3529" t="str">
            <v>F</v>
          </cell>
        </row>
        <row r="3530">
          <cell r="B3530" t="str">
            <v>F525014</v>
          </cell>
          <cell r="C3530" t="str">
            <v>F525014</v>
          </cell>
          <cell r="D3530">
            <v>9</v>
          </cell>
          <cell r="E3530" t="str">
            <v>F</v>
          </cell>
        </row>
        <row r="3531">
          <cell r="B3531" t="str">
            <v>1000SDM-OPSPPT</v>
          </cell>
          <cell r="C3531" t="str">
            <v>SDM-OPSPPT</v>
          </cell>
          <cell r="D3531">
            <v>8</v>
          </cell>
          <cell r="E3531" t="str">
            <v>G</v>
          </cell>
        </row>
        <row r="3532">
          <cell r="B3532" t="str">
            <v>1000OS-MGR</v>
          </cell>
          <cell r="C3532" t="str">
            <v>OS-MGR</v>
          </cell>
          <cell r="D3532">
            <v>10</v>
          </cell>
          <cell r="E3532" t="str">
            <v>G</v>
          </cell>
        </row>
        <row r="3533">
          <cell r="B3533" t="str">
            <v>F300195</v>
          </cell>
          <cell r="C3533" t="str">
            <v>F300195</v>
          </cell>
          <cell r="D3533">
            <v>11</v>
          </cell>
          <cell r="E3533" t="str">
            <v>F</v>
          </cell>
        </row>
        <row r="3534">
          <cell r="B3534" t="str">
            <v>1000OS-OPSMGT</v>
          </cell>
          <cell r="C3534" t="str">
            <v>OS-OPSMGT</v>
          </cell>
          <cell r="D3534">
            <v>10</v>
          </cell>
          <cell r="E3534" t="str">
            <v>G</v>
          </cell>
        </row>
        <row r="3535">
          <cell r="B3535" t="str">
            <v>F525724</v>
          </cell>
          <cell r="C3535" t="str">
            <v>F525724</v>
          </cell>
          <cell r="D3535">
            <v>11</v>
          </cell>
          <cell r="E3535" t="str">
            <v>F</v>
          </cell>
        </row>
        <row r="3536">
          <cell r="B3536" t="str">
            <v>1000OS-PROCMGT</v>
          </cell>
          <cell r="C3536" t="str">
            <v>OS-PROCMGT</v>
          </cell>
          <cell r="D3536">
            <v>12</v>
          </cell>
          <cell r="E3536" t="str">
            <v>G</v>
          </cell>
        </row>
        <row r="3537">
          <cell r="B3537" t="str">
            <v>F525644</v>
          </cell>
          <cell r="C3537" t="str">
            <v>F525644</v>
          </cell>
          <cell r="D3537">
            <v>13</v>
          </cell>
          <cell r="E3537" t="str">
            <v>F</v>
          </cell>
        </row>
        <row r="3538">
          <cell r="B3538" t="str">
            <v>1000OS-PERFMTR</v>
          </cell>
          <cell r="C3538" t="str">
            <v>OS-PERFMTR</v>
          </cell>
          <cell r="D3538">
            <v>12</v>
          </cell>
          <cell r="E3538" t="str">
            <v>G</v>
          </cell>
        </row>
        <row r="3539">
          <cell r="B3539" t="str">
            <v>F300198</v>
          </cell>
          <cell r="C3539" t="str">
            <v>F300198</v>
          </cell>
          <cell r="D3539">
            <v>13</v>
          </cell>
          <cell r="E3539" t="str">
            <v>F</v>
          </cell>
        </row>
        <row r="3540">
          <cell r="B3540" t="str">
            <v>1000OS-DIVSPPT</v>
          </cell>
          <cell r="C3540" t="str">
            <v>OS-DIVSPPT</v>
          </cell>
          <cell r="D3540">
            <v>12</v>
          </cell>
          <cell r="E3540" t="str">
            <v>G</v>
          </cell>
        </row>
        <row r="3541">
          <cell r="B3541" t="str">
            <v>F300197</v>
          </cell>
          <cell r="C3541" t="str">
            <v>F300197</v>
          </cell>
          <cell r="D3541">
            <v>13</v>
          </cell>
          <cell r="E3541" t="str">
            <v>F</v>
          </cell>
        </row>
        <row r="3542">
          <cell r="B3542" t="str">
            <v>1000OS-SFTWR</v>
          </cell>
          <cell r="C3542" t="str">
            <v>OS-SFTWR</v>
          </cell>
          <cell r="D3542">
            <v>14</v>
          </cell>
          <cell r="E3542" t="str">
            <v>G</v>
          </cell>
        </row>
        <row r="3543">
          <cell r="B3543" t="str">
            <v>F525015</v>
          </cell>
          <cell r="C3543" t="str">
            <v>F525015</v>
          </cell>
          <cell r="D3543">
            <v>15</v>
          </cell>
          <cell r="E3543" t="str">
            <v>F</v>
          </cell>
        </row>
        <row r="3544">
          <cell r="B3544" t="str">
            <v>F525016</v>
          </cell>
          <cell r="C3544" t="str">
            <v>F525016</v>
          </cell>
          <cell r="D3544">
            <v>15</v>
          </cell>
          <cell r="E3544" t="str">
            <v>F</v>
          </cell>
        </row>
        <row r="3545">
          <cell r="B3545" t="str">
            <v>F525017</v>
          </cell>
          <cell r="C3545" t="str">
            <v>F525017</v>
          </cell>
          <cell r="D3545">
            <v>15</v>
          </cell>
          <cell r="E3545" t="str">
            <v>F</v>
          </cell>
        </row>
        <row r="3546">
          <cell r="B3546" t="str">
            <v>F525018</v>
          </cell>
          <cell r="C3546" t="str">
            <v>F525018</v>
          </cell>
          <cell r="D3546">
            <v>15</v>
          </cell>
          <cell r="E3546" t="str">
            <v>F</v>
          </cell>
        </row>
        <row r="3547">
          <cell r="B3547" t="str">
            <v>F525019</v>
          </cell>
          <cell r="C3547" t="str">
            <v>F525019</v>
          </cell>
          <cell r="D3547">
            <v>15</v>
          </cell>
          <cell r="E3547" t="str">
            <v>F</v>
          </cell>
        </row>
        <row r="3548">
          <cell r="B3548" t="str">
            <v>F525020</v>
          </cell>
          <cell r="C3548" t="str">
            <v>F525020</v>
          </cell>
          <cell r="D3548">
            <v>15</v>
          </cell>
          <cell r="E3548" t="str">
            <v>F</v>
          </cell>
        </row>
        <row r="3549">
          <cell r="B3549" t="str">
            <v>F525021</v>
          </cell>
          <cell r="C3549" t="str">
            <v>F525021</v>
          </cell>
          <cell r="D3549">
            <v>15</v>
          </cell>
          <cell r="E3549" t="str">
            <v>F</v>
          </cell>
        </row>
        <row r="3550">
          <cell r="B3550" t="str">
            <v>F525022</v>
          </cell>
          <cell r="C3550" t="str">
            <v>F525022</v>
          </cell>
          <cell r="D3550">
            <v>15</v>
          </cell>
          <cell r="E3550" t="str">
            <v>F</v>
          </cell>
        </row>
        <row r="3551">
          <cell r="B3551" t="str">
            <v>F525023</v>
          </cell>
          <cell r="C3551" t="str">
            <v>F525023</v>
          </cell>
          <cell r="D3551">
            <v>15</v>
          </cell>
          <cell r="E3551" t="str">
            <v>F</v>
          </cell>
        </row>
        <row r="3552">
          <cell r="B3552" t="str">
            <v>F526617</v>
          </cell>
          <cell r="C3552" t="str">
            <v>F526617</v>
          </cell>
          <cell r="D3552">
            <v>15</v>
          </cell>
          <cell r="E3552" t="str">
            <v>F</v>
          </cell>
        </row>
        <row r="3553">
          <cell r="B3553" t="str">
            <v>1000OS-TC</v>
          </cell>
          <cell r="C3553" t="str">
            <v>OS-TC</v>
          </cell>
          <cell r="D3553">
            <v>10</v>
          </cell>
          <cell r="E3553" t="str">
            <v>G</v>
          </cell>
        </row>
        <row r="3554">
          <cell r="B3554" t="str">
            <v>F300200</v>
          </cell>
          <cell r="C3554" t="str">
            <v>F300200</v>
          </cell>
          <cell r="D3554">
            <v>11</v>
          </cell>
          <cell r="E3554" t="str">
            <v>F</v>
          </cell>
        </row>
        <row r="3555">
          <cell r="B3555" t="str">
            <v>F300201</v>
          </cell>
          <cell r="C3555" t="str">
            <v>F300201</v>
          </cell>
          <cell r="D3555">
            <v>11</v>
          </cell>
          <cell r="E3555" t="str">
            <v>F</v>
          </cell>
        </row>
        <row r="3556">
          <cell r="B3556" t="str">
            <v>F300202</v>
          </cell>
          <cell r="C3556" t="str">
            <v>F300202</v>
          </cell>
          <cell r="D3556">
            <v>11</v>
          </cell>
          <cell r="E3556" t="str">
            <v>F</v>
          </cell>
        </row>
        <row r="3557">
          <cell r="B3557" t="str">
            <v>1000SDM-EPS</v>
          </cell>
          <cell r="C3557" t="str">
            <v>SDM-EPS</v>
          </cell>
          <cell r="D3557">
            <v>8</v>
          </cell>
          <cell r="E3557" t="str">
            <v>G</v>
          </cell>
        </row>
        <row r="3558">
          <cell r="B3558" t="str">
            <v>1000EPS-MGMT</v>
          </cell>
          <cell r="C3558" t="str">
            <v>EPS-MGMT</v>
          </cell>
          <cell r="D3558">
            <v>10</v>
          </cell>
          <cell r="E3558" t="str">
            <v>G</v>
          </cell>
        </row>
        <row r="3559">
          <cell r="B3559" t="str">
            <v>F300188</v>
          </cell>
          <cell r="C3559" t="str">
            <v>F300188</v>
          </cell>
          <cell r="D3559">
            <v>11</v>
          </cell>
          <cell r="E3559" t="str">
            <v>F</v>
          </cell>
        </row>
        <row r="3560">
          <cell r="B3560" t="str">
            <v>1000EPS-INFMGT</v>
          </cell>
          <cell r="C3560" t="str">
            <v>EPS-INFMGT</v>
          </cell>
          <cell r="D3560">
            <v>10</v>
          </cell>
          <cell r="E3560" t="str">
            <v>G</v>
          </cell>
        </row>
        <row r="3561">
          <cell r="B3561" t="str">
            <v>F300192</v>
          </cell>
          <cell r="C3561" t="str">
            <v>F300192</v>
          </cell>
          <cell r="D3561">
            <v>11</v>
          </cell>
          <cell r="E3561" t="str">
            <v>F</v>
          </cell>
        </row>
        <row r="3562">
          <cell r="B3562" t="str">
            <v>F300193</v>
          </cell>
          <cell r="C3562" t="str">
            <v>F300193</v>
          </cell>
          <cell r="D3562">
            <v>11</v>
          </cell>
          <cell r="E3562" t="str">
            <v>F</v>
          </cell>
        </row>
        <row r="3563">
          <cell r="B3563" t="str">
            <v>F300194</v>
          </cell>
          <cell r="C3563" t="str">
            <v>F300194</v>
          </cell>
          <cell r="D3563">
            <v>11</v>
          </cell>
          <cell r="E3563" t="str">
            <v>F</v>
          </cell>
        </row>
        <row r="3564">
          <cell r="B3564" t="str">
            <v>1000EPS-PS</v>
          </cell>
          <cell r="C3564" t="str">
            <v>EPS-PS</v>
          </cell>
          <cell r="D3564">
            <v>10</v>
          </cell>
          <cell r="E3564" t="str">
            <v>G</v>
          </cell>
        </row>
        <row r="3565">
          <cell r="B3565" t="str">
            <v>F300189</v>
          </cell>
          <cell r="C3565" t="str">
            <v>F300189</v>
          </cell>
          <cell r="D3565">
            <v>11</v>
          </cell>
          <cell r="E3565" t="str">
            <v>F</v>
          </cell>
        </row>
        <row r="3566">
          <cell r="B3566" t="str">
            <v>F300190</v>
          </cell>
          <cell r="C3566" t="str">
            <v>F300190</v>
          </cell>
          <cell r="D3566">
            <v>11</v>
          </cell>
          <cell r="E3566" t="str">
            <v>F</v>
          </cell>
        </row>
        <row r="3567">
          <cell r="B3567" t="str">
            <v>F300191</v>
          </cell>
          <cell r="C3567" t="str">
            <v>F300191</v>
          </cell>
          <cell r="D3567">
            <v>11</v>
          </cell>
          <cell r="E3567" t="str">
            <v>F</v>
          </cell>
        </row>
        <row r="3568">
          <cell r="B3568" t="str">
            <v>1000SDM-BCM</v>
          </cell>
          <cell r="C3568" t="str">
            <v>SDM-BCM</v>
          </cell>
          <cell r="D3568">
            <v>8</v>
          </cell>
          <cell r="E3568" t="str">
            <v>G</v>
          </cell>
        </row>
        <row r="3569">
          <cell r="B3569" t="str">
            <v>1000BCM-MGMT</v>
          </cell>
          <cell r="C3569" t="str">
            <v>BCM-MGMT</v>
          </cell>
          <cell r="D3569">
            <v>10</v>
          </cell>
          <cell r="E3569" t="str">
            <v>G</v>
          </cell>
        </row>
        <row r="3570">
          <cell r="B3570" t="str">
            <v>F300177</v>
          </cell>
          <cell r="C3570" t="str">
            <v>F300177</v>
          </cell>
          <cell r="D3570">
            <v>11</v>
          </cell>
          <cell r="E3570" t="str">
            <v>F</v>
          </cell>
        </row>
        <row r="3571">
          <cell r="B3571" t="str">
            <v>1000BCM-TDBU</v>
          </cell>
          <cell r="C3571" t="str">
            <v>BCM-TDBU</v>
          </cell>
          <cell r="D3571">
            <v>10</v>
          </cell>
          <cell r="E3571" t="str">
            <v>G</v>
          </cell>
        </row>
        <row r="3572">
          <cell r="B3572" t="str">
            <v>F300178</v>
          </cell>
          <cell r="C3572" t="str">
            <v>F300178</v>
          </cell>
          <cell r="D3572">
            <v>11</v>
          </cell>
          <cell r="E3572" t="str">
            <v>F</v>
          </cell>
        </row>
        <row r="3573">
          <cell r="B3573" t="str">
            <v>1000BCM-PSC</v>
          </cell>
          <cell r="C3573" t="str">
            <v>BCM-PSC</v>
          </cell>
          <cell r="D3573">
            <v>10</v>
          </cell>
          <cell r="E3573" t="str">
            <v>G</v>
          </cell>
        </row>
        <row r="3574">
          <cell r="B3574" t="str">
            <v>F300179</v>
          </cell>
          <cell r="C3574" t="str">
            <v>F300179</v>
          </cell>
          <cell r="D3574">
            <v>11</v>
          </cell>
          <cell r="E3574" t="str">
            <v>F</v>
          </cell>
        </row>
        <row r="3575">
          <cell r="B3575" t="str">
            <v>1000BCM-OSCC</v>
          </cell>
          <cell r="C3575" t="str">
            <v>BCM-OSCC</v>
          </cell>
          <cell r="D3575">
            <v>10</v>
          </cell>
          <cell r="E3575" t="str">
            <v>G</v>
          </cell>
        </row>
        <row r="3576">
          <cell r="B3576" t="str">
            <v>F300180</v>
          </cell>
          <cell r="C3576" t="str">
            <v>F300180</v>
          </cell>
          <cell r="D3576">
            <v>11</v>
          </cell>
          <cell r="E3576" t="str">
            <v>F</v>
          </cell>
        </row>
        <row r="3577">
          <cell r="B3577" t="str">
            <v>1000BCM-PPMSO</v>
          </cell>
          <cell r="C3577" t="str">
            <v>BCM-PPMSO</v>
          </cell>
          <cell r="D3577">
            <v>10</v>
          </cell>
          <cell r="E3577" t="str">
            <v>G</v>
          </cell>
        </row>
        <row r="3578">
          <cell r="B3578" t="str">
            <v>F300181</v>
          </cell>
          <cell r="C3578" t="str">
            <v>F300181</v>
          </cell>
          <cell r="D3578">
            <v>11</v>
          </cell>
          <cell r="E3578" t="str">
            <v>F</v>
          </cell>
        </row>
        <row r="3579">
          <cell r="B3579" t="str">
            <v>1000BCM-CSBU</v>
          </cell>
          <cell r="C3579" t="str">
            <v>BCM-CSBU</v>
          </cell>
          <cell r="D3579">
            <v>10</v>
          </cell>
          <cell r="E3579" t="str">
            <v>G</v>
          </cell>
        </row>
        <row r="3580">
          <cell r="B3580" t="str">
            <v>F300182</v>
          </cell>
          <cell r="C3580" t="str">
            <v>F300182</v>
          </cell>
          <cell r="D3580">
            <v>11</v>
          </cell>
          <cell r="E3580" t="str">
            <v>F</v>
          </cell>
        </row>
        <row r="3581">
          <cell r="B3581" t="str">
            <v>F300184</v>
          </cell>
          <cell r="C3581" t="str">
            <v>F300184</v>
          </cell>
          <cell r="D3581">
            <v>11</v>
          </cell>
          <cell r="E3581" t="str">
            <v>F</v>
          </cell>
        </row>
        <row r="3582">
          <cell r="B3582" t="str">
            <v>1000BCM-GBU</v>
          </cell>
          <cell r="C3582" t="str">
            <v>BCM-GBU</v>
          </cell>
          <cell r="D3582">
            <v>10</v>
          </cell>
          <cell r="E3582" t="str">
            <v>G</v>
          </cell>
        </row>
        <row r="3583">
          <cell r="B3583" t="str">
            <v>F300185</v>
          </cell>
          <cell r="C3583" t="str">
            <v>F300185</v>
          </cell>
          <cell r="D3583">
            <v>11</v>
          </cell>
          <cell r="E3583" t="str">
            <v>F</v>
          </cell>
        </row>
        <row r="3584">
          <cell r="B3584" t="str">
            <v>F300186</v>
          </cell>
          <cell r="C3584" t="str">
            <v>F300186</v>
          </cell>
          <cell r="D3584">
            <v>11</v>
          </cell>
          <cell r="E3584" t="str">
            <v>F</v>
          </cell>
        </row>
        <row r="3585">
          <cell r="B3585" t="str">
            <v>F300187</v>
          </cell>
          <cell r="C3585" t="str">
            <v>F300187</v>
          </cell>
          <cell r="D3585">
            <v>11</v>
          </cell>
          <cell r="E3585" t="str">
            <v>F</v>
          </cell>
        </row>
        <row r="3586">
          <cell r="B3586" t="str">
            <v>1000SDM-BCD</v>
          </cell>
          <cell r="C3586" t="str">
            <v>SDM-BCD</v>
          </cell>
          <cell r="D3586">
            <v>8</v>
          </cell>
          <cell r="E3586" t="str">
            <v>G</v>
          </cell>
        </row>
        <row r="3587">
          <cell r="B3587" t="str">
            <v>1000BCD-MGMT</v>
          </cell>
          <cell r="C3587" t="str">
            <v>BCD-MGMT</v>
          </cell>
          <cell r="D3587">
            <v>10</v>
          </cell>
          <cell r="E3587" t="str">
            <v>G</v>
          </cell>
        </row>
        <row r="3588">
          <cell r="B3588" t="str">
            <v>F300170</v>
          </cell>
          <cell r="C3588" t="str">
            <v>F300170</v>
          </cell>
          <cell r="D3588">
            <v>11</v>
          </cell>
          <cell r="E3588" t="str">
            <v>F</v>
          </cell>
        </row>
        <row r="3589">
          <cell r="B3589" t="str">
            <v>1000BCD-TDBU</v>
          </cell>
          <cell r="C3589" t="str">
            <v>BCD-TDBU</v>
          </cell>
          <cell r="D3589">
            <v>10</v>
          </cell>
          <cell r="E3589" t="str">
            <v>G</v>
          </cell>
        </row>
        <row r="3590">
          <cell r="B3590" t="str">
            <v>F300171</v>
          </cell>
          <cell r="C3590" t="str">
            <v>F300171</v>
          </cell>
          <cell r="D3590">
            <v>11</v>
          </cell>
          <cell r="E3590" t="str">
            <v>F</v>
          </cell>
        </row>
        <row r="3591">
          <cell r="B3591" t="str">
            <v>1000BCD-CSBU</v>
          </cell>
          <cell r="C3591" t="str">
            <v>BCD-CSBU</v>
          </cell>
          <cell r="D3591">
            <v>10</v>
          </cell>
          <cell r="E3591" t="str">
            <v>G</v>
          </cell>
        </row>
        <row r="3592">
          <cell r="B3592" t="str">
            <v>F300173</v>
          </cell>
          <cell r="C3592" t="str">
            <v>F300173</v>
          </cell>
          <cell r="D3592">
            <v>11</v>
          </cell>
          <cell r="E3592" t="str">
            <v>F</v>
          </cell>
        </row>
        <row r="3593">
          <cell r="B3593" t="str">
            <v>1000BCD-OSCC</v>
          </cell>
          <cell r="C3593" t="str">
            <v>BCD-OSCC</v>
          </cell>
          <cell r="D3593">
            <v>10</v>
          </cell>
          <cell r="E3593" t="str">
            <v>G</v>
          </cell>
        </row>
        <row r="3594">
          <cell r="B3594" t="str">
            <v>F300172</v>
          </cell>
          <cell r="C3594" t="str">
            <v>F300172</v>
          </cell>
          <cell r="D3594">
            <v>11</v>
          </cell>
          <cell r="E3594" t="str">
            <v>F</v>
          </cell>
        </row>
        <row r="3595">
          <cell r="B3595" t="str">
            <v>1000BCD-GBU</v>
          </cell>
          <cell r="C3595" t="str">
            <v>BCD-GBU</v>
          </cell>
          <cell r="D3595">
            <v>10</v>
          </cell>
          <cell r="E3595" t="str">
            <v>G</v>
          </cell>
        </row>
        <row r="3596">
          <cell r="B3596" t="str">
            <v>F300174</v>
          </cell>
          <cell r="C3596" t="str">
            <v>F300174</v>
          </cell>
          <cell r="D3596">
            <v>11</v>
          </cell>
          <cell r="E3596" t="str">
            <v>F</v>
          </cell>
        </row>
        <row r="3597">
          <cell r="B3597" t="str">
            <v>F300175</v>
          </cell>
          <cell r="C3597" t="str">
            <v>F300175</v>
          </cell>
          <cell r="D3597">
            <v>11</v>
          </cell>
          <cell r="E3597" t="str">
            <v>F</v>
          </cell>
        </row>
        <row r="3598">
          <cell r="B3598" t="str">
            <v>F300176</v>
          </cell>
          <cell r="C3598" t="str">
            <v>F300176</v>
          </cell>
          <cell r="D3598">
            <v>11</v>
          </cell>
          <cell r="E3598" t="str">
            <v>F</v>
          </cell>
        </row>
        <row r="3599">
          <cell r="B3599" t="str">
            <v>1000BCD-PPBU</v>
          </cell>
          <cell r="C3599" t="str">
            <v>BCD-PPBU</v>
          </cell>
          <cell r="D3599">
            <v>10</v>
          </cell>
          <cell r="E3599" t="str">
            <v>G</v>
          </cell>
        </row>
        <row r="3600">
          <cell r="B3600" t="str">
            <v>F525144</v>
          </cell>
          <cell r="C3600" t="str">
            <v>F525144</v>
          </cell>
          <cell r="D3600">
            <v>11</v>
          </cell>
          <cell r="E3600" t="str">
            <v>F</v>
          </cell>
        </row>
        <row r="3601">
          <cell r="B3601" t="str">
            <v>1000ITBUSRELTS</v>
          </cell>
          <cell r="C3601" t="str">
            <v>ITBUSRELTS</v>
          </cell>
          <cell r="D3601">
            <v>6</v>
          </cell>
          <cell r="E3601" t="str">
            <v>G</v>
          </cell>
        </row>
        <row r="3602">
          <cell r="B3602" t="str">
            <v>1000BR-MGMT</v>
          </cell>
          <cell r="C3602" t="str">
            <v>BR-MGMT</v>
          </cell>
          <cell r="D3602">
            <v>8</v>
          </cell>
          <cell r="E3602" t="str">
            <v>G</v>
          </cell>
        </row>
        <row r="3603">
          <cell r="B3603" t="str">
            <v>F300121</v>
          </cell>
          <cell r="C3603" t="str">
            <v>F300121</v>
          </cell>
          <cell r="D3603">
            <v>9</v>
          </cell>
          <cell r="E3603" t="str">
            <v>F</v>
          </cell>
        </row>
        <row r="3604">
          <cell r="B3604" t="str">
            <v>F515379</v>
          </cell>
          <cell r="C3604" t="str">
            <v>F515379</v>
          </cell>
          <cell r="D3604">
            <v>9</v>
          </cell>
          <cell r="E3604" t="str">
            <v>F</v>
          </cell>
        </row>
        <row r="3605">
          <cell r="B3605" t="str">
            <v>F526271</v>
          </cell>
          <cell r="C3605" t="str">
            <v>F526271</v>
          </cell>
          <cell r="D3605">
            <v>9</v>
          </cell>
          <cell r="E3605" t="str">
            <v>F</v>
          </cell>
        </row>
        <row r="3606">
          <cell r="B3606" t="str">
            <v>1000BR-RELMGMT</v>
          </cell>
          <cell r="C3606" t="str">
            <v>BR-RELMGMT</v>
          </cell>
          <cell r="D3606">
            <v>8</v>
          </cell>
          <cell r="E3606" t="str">
            <v>G</v>
          </cell>
        </row>
        <row r="3607">
          <cell r="B3607" t="str">
            <v>F300122</v>
          </cell>
          <cell r="C3607" t="str">
            <v>F300122</v>
          </cell>
          <cell r="D3607">
            <v>9</v>
          </cell>
          <cell r="E3607" t="str">
            <v>F</v>
          </cell>
        </row>
        <row r="3608">
          <cell r="B3608" t="str">
            <v>1000BR-RELDEV</v>
          </cell>
          <cell r="C3608" t="str">
            <v>BR-RELDEV</v>
          </cell>
          <cell r="D3608">
            <v>8</v>
          </cell>
          <cell r="E3608" t="str">
            <v>G</v>
          </cell>
        </row>
        <row r="3609">
          <cell r="B3609" t="str">
            <v>F300123</v>
          </cell>
          <cell r="C3609" t="str">
            <v>F300123</v>
          </cell>
          <cell r="D3609">
            <v>9</v>
          </cell>
          <cell r="E3609" t="str">
            <v>F</v>
          </cell>
        </row>
        <row r="3610">
          <cell r="B3610" t="str">
            <v>F300124</v>
          </cell>
          <cell r="C3610" t="str">
            <v>F300124</v>
          </cell>
          <cell r="D3610">
            <v>9</v>
          </cell>
          <cell r="E3610" t="str">
            <v>F</v>
          </cell>
        </row>
        <row r="3611">
          <cell r="B3611" t="str">
            <v>F300129</v>
          </cell>
          <cell r="C3611" t="str">
            <v>F300129</v>
          </cell>
          <cell r="D3611">
            <v>9</v>
          </cell>
          <cell r="E3611" t="str">
            <v>F</v>
          </cell>
        </row>
        <row r="3612">
          <cell r="B3612" t="str">
            <v>F300133</v>
          </cell>
          <cell r="C3612" t="str">
            <v>F300133</v>
          </cell>
          <cell r="D3612">
            <v>9</v>
          </cell>
          <cell r="E3612" t="str">
            <v>F</v>
          </cell>
        </row>
        <row r="3613">
          <cell r="B3613" t="str">
            <v>F300306</v>
          </cell>
          <cell r="C3613" t="str">
            <v>F300306</v>
          </cell>
          <cell r="D3613">
            <v>9</v>
          </cell>
          <cell r="E3613" t="str">
            <v>F</v>
          </cell>
        </row>
        <row r="3614">
          <cell r="B3614" t="str">
            <v>1000ITSOLDLVRY</v>
          </cell>
          <cell r="C3614" t="str">
            <v>ITSOLDLVRY</v>
          </cell>
          <cell r="D3614">
            <v>6</v>
          </cell>
          <cell r="E3614" t="str">
            <v>G</v>
          </cell>
        </row>
        <row r="3615">
          <cell r="B3615" t="str">
            <v>1000SD-MGMT</v>
          </cell>
          <cell r="C3615" t="str">
            <v>SD-MGMT</v>
          </cell>
          <cell r="D3615">
            <v>8</v>
          </cell>
          <cell r="E3615" t="str">
            <v>G</v>
          </cell>
        </row>
        <row r="3616">
          <cell r="B3616" t="str">
            <v>F300138</v>
          </cell>
          <cell r="C3616" t="str">
            <v>F300138</v>
          </cell>
          <cell r="D3616">
            <v>9</v>
          </cell>
          <cell r="E3616" t="str">
            <v>F</v>
          </cell>
        </row>
        <row r="3617">
          <cell r="B3617" t="str">
            <v>1000SD-PM</v>
          </cell>
          <cell r="C3617" t="str">
            <v>SD-PM</v>
          </cell>
          <cell r="D3617">
            <v>8</v>
          </cell>
          <cell r="E3617" t="str">
            <v>G</v>
          </cell>
        </row>
        <row r="3618">
          <cell r="B3618" t="str">
            <v>1000PM-MGT</v>
          </cell>
          <cell r="C3618" t="str">
            <v>PM-MGT</v>
          </cell>
          <cell r="D3618">
            <v>10</v>
          </cell>
          <cell r="E3618" t="str">
            <v>G</v>
          </cell>
        </row>
        <row r="3619">
          <cell r="B3619" t="str">
            <v>F300139</v>
          </cell>
          <cell r="C3619" t="str">
            <v>F300139</v>
          </cell>
          <cell r="D3619">
            <v>11</v>
          </cell>
          <cell r="E3619" t="str">
            <v>F</v>
          </cell>
        </row>
        <row r="3620">
          <cell r="B3620" t="str">
            <v>1000PM-PD</v>
          </cell>
          <cell r="C3620" t="str">
            <v>PM-PD</v>
          </cell>
          <cell r="D3620">
            <v>10</v>
          </cell>
          <cell r="E3620" t="str">
            <v>G</v>
          </cell>
        </row>
        <row r="3621">
          <cell r="B3621" t="str">
            <v>F300140</v>
          </cell>
          <cell r="C3621" t="str">
            <v>F300140</v>
          </cell>
          <cell r="D3621">
            <v>11</v>
          </cell>
          <cell r="E3621" t="str">
            <v>F</v>
          </cell>
        </row>
        <row r="3622">
          <cell r="B3622" t="str">
            <v>F300141</v>
          </cell>
          <cell r="C3622" t="str">
            <v>F300141</v>
          </cell>
          <cell r="D3622">
            <v>11</v>
          </cell>
          <cell r="E3622" t="str">
            <v>F</v>
          </cell>
        </row>
        <row r="3623">
          <cell r="B3623" t="str">
            <v>F300142</v>
          </cell>
          <cell r="C3623" t="str">
            <v>F300142</v>
          </cell>
          <cell r="D3623">
            <v>11</v>
          </cell>
          <cell r="E3623" t="str">
            <v>F</v>
          </cell>
        </row>
        <row r="3624">
          <cell r="B3624" t="str">
            <v>F300143</v>
          </cell>
          <cell r="C3624" t="str">
            <v>F300143</v>
          </cell>
          <cell r="D3624">
            <v>11</v>
          </cell>
          <cell r="E3624" t="str">
            <v>F</v>
          </cell>
        </row>
        <row r="3625">
          <cell r="B3625" t="str">
            <v>F300144</v>
          </cell>
          <cell r="C3625" t="str">
            <v>F300144</v>
          </cell>
          <cell r="D3625">
            <v>11</v>
          </cell>
          <cell r="E3625" t="str">
            <v>F</v>
          </cell>
        </row>
        <row r="3626">
          <cell r="B3626" t="str">
            <v>F300146</v>
          </cell>
          <cell r="C3626" t="str">
            <v>F300146</v>
          </cell>
          <cell r="D3626">
            <v>11</v>
          </cell>
          <cell r="E3626" t="str">
            <v>F</v>
          </cell>
        </row>
        <row r="3627">
          <cell r="B3627" t="str">
            <v>1000PM-DIVSPT</v>
          </cell>
          <cell r="C3627" t="str">
            <v>PM-DIVSPT</v>
          </cell>
          <cell r="D3627">
            <v>10</v>
          </cell>
          <cell r="E3627" t="str">
            <v>G</v>
          </cell>
        </row>
        <row r="3628">
          <cell r="B3628" t="str">
            <v>F300145</v>
          </cell>
          <cell r="C3628" t="str">
            <v>F300145</v>
          </cell>
          <cell r="D3628">
            <v>11</v>
          </cell>
          <cell r="E3628" t="str">
            <v>F</v>
          </cell>
        </row>
        <row r="3629">
          <cell r="B3629" t="str">
            <v>1000PM-EIG</v>
          </cell>
          <cell r="C3629" t="str">
            <v>PM-EIG</v>
          </cell>
          <cell r="D3629">
            <v>10</v>
          </cell>
          <cell r="E3629" t="str">
            <v>G</v>
          </cell>
        </row>
        <row r="3630">
          <cell r="B3630" t="str">
            <v>1000SD-ESI</v>
          </cell>
          <cell r="C3630" t="str">
            <v>SD-ESI</v>
          </cell>
          <cell r="D3630">
            <v>8</v>
          </cell>
          <cell r="E3630" t="str">
            <v>G</v>
          </cell>
        </row>
        <row r="3631">
          <cell r="B3631" t="str">
            <v>F300147</v>
          </cell>
          <cell r="C3631" t="str">
            <v>F300147</v>
          </cell>
          <cell r="D3631">
            <v>9</v>
          </cell>
          <cell r="E3631" t="str">
            <v>F</v>
          </cell>
        </row>
        <row r="3632">
          <cell r="B3632" t="str">
            <v>1000TECHRKMGT</v>
          </cell>
          <cell r="C3632" t="str">
            <v>TECHRKMGT</v>
          </cell>
          <cell r="D3632">
            <v>6</v>
          </cell>
          <cell r="E3632" t="str">
            <v>G</v>
          </cell>
        </row>
        <row r="3633">
          <cell r="B3633" t="str">
            <v>1000TRM-DIVSPP</v>
          </cell>
          <cell r="C3633" t="str">
            <v>TRM-DIVSPP</v>
          </cell>
          <cell r="D3633">
            <v>8</v>
          </cell>
          <cell r="E3633" t="str">
            <v>G</v>
          </cell>
        </row>
        <row r="3634">
          <cell r="B3634" t="str">
            <v>F300153</v>
          </cell>
          <cell r="C3634" t="str">
            <v>F300153</v>
          </cell>
          <cell r="D3634">
            <v>9</v>
          </cell>
          <cell r="E3634" t="str">
            <v>F</v>
          </cell>
        </row>
        <row r="3635">
          <cell r="B3635" t="str">
            <v>1000TRM-MGMT</v>
          </cell>
          <cell r="C3635" t="str">
            <v>TRM-MGMT</v>
          </cell>
          <cell r="D3635">
            <v>8</v>
          </cell>
          <cell r="E3635" t="str">
            <v>G</v>
          </cell>
        </row>
        <row r="3636">
          <cell r="B3636" t="str">
            <v>F300152</v>
          </cell>
          <cell r="C3636" t="str">
            <v>F300152</v>
          </cell>
          <cell r="D3636">
            <v>9</v>
          </cell>
          <cell r="E3636" t="str">
            <v>F</v>
          </cell>
        </row>
        <row r="3637">
          <cell r="B3637" t="str">
            <v>1000TRM-TECHSV</v>
          </cell>
          <cell r="C3637" t="str">
            <v>TRM-TECHSV</v>
          </cell>
          <cell r="D3637">
            <v>8</v>
          </cell>
          <cell r="E3637" t="str">
            <v>G</v>
          </cell>
        </row>
        <row r="3638">
          <cell r="B3638" t="str">
            <v>F300156</v>
          </cell>
          <cell r="C3638" t="str">
            <v>F300156</v>
          </cell>
          <cell r="D3638">
            <v>9</v>
          </cell>
          <cell r="E3638" t="str">
            <v>F</v>
          </cell>
        </row>
        <row r="3639">
          <cell r="B3639" t="str">
            <v>F300157</v>
          </cell>
          <cell r="C3639" t="str">
            <v>F300157</v>
          </cell>
          <cell r="D3639">
            <v>9</v>
          </cell>
          <cell r="E3639" t="str">
            <v>F</v>
          </cell>
        </row>
        <row r="3640">
          <cell r="B3640" t="str">
            <v>F300158</v>
          </cell>
          <cell r="C3640" t="str">
            <v>F300158</v>
          </cell>
          <cell r="D3640">
            <v>9</v>
          </cell>
          <cell r="E3640" t="str">
            <v>F</v>
          </cell>
        </row>
        <row r="3641">
          <cell r="B3641" t="str">
            <v>F300159</v>
          </cell>
          <cell r="C3641" t="str">
            <v>F300159</v>
          </cell>
          <cell r="D3641">
            <v>9</v>
          </cell>
          <cell r="E3641" t="str">
            <v>F</v>
          </cell>
        </row>
        <row r="3642">
          <cell r="B3642" t="str">
            <v>F525142</v>
          </cell>
          <cell r="C3642" t="str">
            <v>F525142</v>
          </cell>
          <cell r="D3642">
            <v>9</v>
          </cell>
          <cell r="E3642" t="str">
            <v>F</v>
          </cell>
        </row>
        <row r="3643">
          <cell r="B3643" t="str">
            <v>1000TRM-RESFRW</v>
          </cell>
          <cell r="C3643" t="str">
            <v>TRM-RESFRW</v>
          </cell>
          <cell r="D3643">
            <v>8</v>
          </cell>
          <cell r="E3643" t="str">
            <v>G</v>
          </cell>
        </row>
        <row r="3644">
          <cell r="B3644" t="str">
            <v>F300160</v>
          </cell>
          <cell r="C3644" t="str">
            <v>F300160</v>
          </cell>
          <cell r="D3644">
            <v>9</v>
          </cell>
          <cell r="E3644" t="str">
            <v>F</v>
          </cell>
        </row>
        <row r="3645">
          <cell r="B3645" t="str">
            <v>F300161</v>
          </cell>
          <cell r="C3645" t="str">
            <v>F300161</v>
          </cell>
          <cell r="D3645">
            <v>9</v>
          </cell>
          <cell r="E3645" t="str">
            <v>F</v>
          </cell>
        </row>
        <row r="3646">
          <cell r="B3646" t="str">
            <v>F300162</v>
          </cell>
          <cell r="C3646" t="str">
            <v>F300162</v>
          </cell>
          <cell r="D3646">
            <v>9</v>
          </cell>
          <cell r="E3646" t="str">
            <v>F</v>
          </cell>
        </row>
        <row r="3647">
          <cell r="B3647" t="str">
            <v>F300163</v>
          </cell>
          <cell r="C3647" t="str">
            <v>F300163</v>
          </cell>
          <cell r="D3647">
            <v>9</v>
          </cell>
          <cell r="E3647" t="str">
            <v>F</v>
          </cell>
        </row>
        <row r="3648">
          <cell r="B3648" t="str">
            <v>F525143</v>
          </cell>
          <cell r="C3648" t="str">
            <v>F525143</v>
          </cell>
          <cell r="D3648">
            <v>9</v>
          </cell>
          <cell r="E3648" t="str">
            <v>F</v>
          </cell>
        </row>
        <row r="3649">
          <cell r="B3649" t="str">
            <v>1000TRM-RSKMGT</v>
          </cell>
          <cell r="C3649" t="str">
            <v>TRM-RSKMGT</v>
          </cell>
          <cell r="D3649">
            <v>8</v>
          </cell>
          <cell r="E3649" t="str">
            <v>G</v>
          </cell>
        </row>
        <row r="3650">
          <cell r="B3650" t="str">
            <v>F300164</v>
          </cell>
          <cell r="C3650" t="str">
            <v>F300164</v>
          </cell>
          <cell r="D3650">
            <v>9</v>
          </cell>
          <cell r="E3650" t="str">
            <v>F</v>
          </cell>
        </row>
        <row r="3651">
          <cell r="B3651" t="str">
            <v>F300165</v>
          </cell>
          <cell r="C3651" t="str">
            <v>F300165</v>
          </cell>
          <cell r="D3651">
            <v>9</v>
          </cell>
          <cell r="E3651" t="str">
            <v>F</v>
          </cell>
        </row>
        <row r="3652">
          <cell r="B3652" t="str">
            <v>F300166</v>
          </cell>
          <cell r="C3652" t="str">
            <v>F300166</v>
          </cell>
          <cell r="D3652">
            <v>9</v>
          </cell>
          <cell r="E3652" t="str">
            <v>F</v>
          </cell>
        </row>
        <row r="3653">
          <cell r="B3653" t="str">
            <v>F300167</v>
          </cell>
          <cell r="C3653" t="str">
            <v>F300167</v>
          </cell>
          <cell r="D3653">
            <v>9</v>
          </cell>
          <cell r="E3653" t="str">
            <v>F</v>
          </cell>
        </row>
        <row r="3654">
          <cell r="B3654" t="str">
            <v>F525852</v>
          </cell>
          <cell r="C3654" t="str">
            <v>F525852</v>
          </cell>
          <cell r="D3654">
            <v>9</v>
          </cell>
          <cell r="E3654" t="str">
            <v>F</v>
          </cell>
        </row>
        <row r="3655">
          <cell r="B3655" t="str">
            <v>1000TRM-SFTWR</v>
          </cell>
          <cell r="C3655" t="str">
            <v>TRM-SFTWR</v>
          </cell>
          <cell r="D3655">
            <v>8</v>
          </cell>
          <cell r="E3655" t="str">
            <v>G</v>
          </cell>
        </row>
        <row r="3656">
          <cell r="B3656" t="str">
            <v>F525006</v>
          </cell>
          <cell r="C3656" t="str">
            <v>F525006</v>
          </cell>
          <cell r="D3656">
            <v>9</v>
          </cell>
          <cell r="E3656" t="str">
            <v>F</v>
          </cell>
        </row>
        <row r="3657">
          <cell r="B3657" t="str">
            <v>F525007</v>
          </cell>
          <cell r="C3657" t="str">
            <v>F525007</v>
          </cell>
          <cell r="D3657">
            <v>9</v>
          </cell>
          <cell r="E3657" t="str">
            <v>F</v>
          </cell>
        </row>
        <row r="3658">
          <cell r="B3658" t="str">
            <v>F525008</v>
          </cell>
          <cell r="C3658" t="str">
            <v>F525008</v>
          </cell>
          <cell r="D3658">
            <v>9</v>
          </cell>
          <cell r="E3658" t="str">
            <v>F</v>
          </cell>
        </row>
        <row r="3659">
          <cell r="B3659" t="str">
            <v>F525009</v>
          </cell>
          <cell r="C3659" t="str">
            <v>F525009</v>
          </cell>
          <cell r="D3659">
            <v>9</v>
          </cell>
          <cell r="E3659" t="str">
            <v>F</v>
          </cell>
        </row>
        <row r="3660">
          <cell r="B3660" t="str">
            <v>F525010</v>
          </cell>
          <cell r="C3660" t="str">
            <v>F525010</v>
          </cell>
          <cell r="D3660">
            <v>9</v>
          </cell>
          <cell r="E3660" t="str">
            <v>F</v>
          </cell>
        </row>
        <row r="3661">
          <cell r="B3661" t="str">
            <v>F525011</v>
          </cell>
          <cell r="C3661" t="str">
            <v>F525011</v>
          </cell>
          <cell r="D3661">
            <v>9</v>
          </cell>
          <cell r="E3661" t="str">
            <v>F</v>
          </cell>
        </row>
        <row r="3662">
          <cell r="B3662" t="str">
            <v>F525012</v>
          </cell>
          <cell r="C3662" t="str">
            <v>F525012</v>
          </cell>
          <cell r="D3662">
            <v>9</v>
          </cell>
          <cell r="E3662" t="str">
            <v>F</v>
          </cell>
        </row>
        <row r="3663">
          <cell r="B3663" t="str">
            <v>1000TRM-SMRTGR</v>
          </cell>
          <cell r="C3663" t="str">
            <v>TRM-SMRTGR</v>
          </cell>
          <cell r="D3663">
            <v>8</v>
          </cell>
          <cell r="E3663" t="str">
            <v>G</v>
          </cell>
        </row>
        <row r="3664">
          <cell r="B3664" t="str">
            <v>F526451</v>
          </cell>
          <cell r="C3664" t="str">
            <v>F526451</v>
          </cell>
          <cell r="D3664">
            <v>9</v>
          </cell>
          <cell r="E3664" t="str">
            <v>F</v>
          </cell>
        </row>
        <row r="3665">
          <cell r="B3665" t="str">
            <v>1000BUSOPSCTR</v>
          </cell>
          <cell r="C3665" t="str">
            <v>BUSOPSCTR</v>
          </cell>
          <cell r="D3665">
            <v>6</v>
          </cell>
          <cell r="E3665" t="str">
            <v>G</v>
          </cell>
        </row>
        <row r="3666">
          <cell r="B3666" t="str">
            <v>1000BOC-MGMT</v>
          </cell>
          <cell r="C3666" t="str">
            <v>BOC-MGMT</v>
          </cell>
          <cell r="D3666">
            <v>8</v>
          </cell>
          <cell r="E3666" t="str">
            <v>G</v>
          </cell>
        </row>
        <row r="3667">
          <cell r="B3667" t="str">
            <v>F300290</v>
          </cell>
          <cell r="C3667" t="str">
            <v>F300290</v>
          </cell>
          <cell r="D3667">
            <v>9</v>
          </cell>
          <cell r="E3667" t="str">
            <v>F</v>
          </cell>
        </row>
        <row r="3668">
          <cell r="B3668" t="str">
            <v>1000PERTLTMGMT</v>
          </cell>
          <cell r="C3668" t="str">
            <v>PERTLTMGMT</v>
          </cell>
          <cell r="D3668">
            <v>8</v>
          </cell>
          <cell r="E3668" t="str">
            <v>G</v>
          </cell>
        </row>
        <row r="3669">
          <cell r="B3669" t="str">
            <v>F300291</v>
          </cell>
          <cell r="C3669" t="str">
            <v>F300291</v>
          </cell>
          <cell r="D3669">
            <v>9</v>
          </cell>
          <cell r="E3669" t="str">
            <v>F</v>
          </cell>
        </row>
        <row r="3670">
          <cell r="B3670" t="str">
            <v>1000PROMGTCTRL</v>
          </cell>
          <cell r="C3670" t="str">
            <v>PROMGTCTRL</v>
          </cell>
          <cell r="D3670">
            <v>8</v>
          </cell>
          <cell r="E3670" t="str">
            <v>G</v>
          </cell>
        </row>
        <row r="3671">
          <cell r="B3671" t="str">
            <v>F300292</v>
          </cell>
          <cell r="C3671" t="str">
            <v>F300292</v>
          </cell>
          <cell r="D3671">
            <v>9</v>
          </cell>
          <cell r="E3671" t="str">
            <v>F</v>
          </cell>
        </row>
        <row r="3672">
          <cell r="B3672" t="str">
            <v>F300293</v>
          </cell>
          <cell r="C3672" t="str">
            <v>F300293</v>
          </cell>
          <cell r="D3672">
            <v>9</v>
          </cell>
          <cell r="E3672" t="str">
            <v>F</v>
          </cell>
        </row>
        <row r="3673">
          <cell r="B3673" t="str">
            <v>F300294</v>
          </cell>
          <cell r="C3673" t="str">
            <v>F300294</v>
          </cell>
          <cell r="D3673">
            <v>9</v>
          </cell>
          <cell r="E3673" t="str">
            <v>F</v>
          </cell>
        </row>
        <row r="3674">
          <cell r="B3674" t="str">
            <v>F300295</v>
          </cell>
          <cell r="C3674" t="str">
            <v>F300295</v>
          </cell>
          <cell r="D3674">
            <v>9</v>
          </cell>
          <cell r="E3674" t="str">
            <v>F</v>
          </cell>
        </row>
        <row r="3675">
          <cell r="B3675" t="str">
            <v>F300299</v>
          </cell>
          <cell r="C3675" t="str">
            <v>F300299</v>
          </cell>
          <cell r="D3675">
            <v>9</v>
          </cell>
          <cell r="E3675" t="str">
            <v>F</v>
          </cell>
        </row>
        <row r="3676">
          <cell r="B3676" t="str">
            <v>F300302</v>
          </cell>
          <cell r="C3676" t="str">
            <v>F300302</v>
          </cell>
          <cell r="D3676">
            <v>9</v>
          </cell>
          <cell r="E3676" t="str">
            <v>F</v>
          </cell>
        </row>
        <row r="3677">
          <cell r="B3677" t="str">
            <v>F300305</v>
          </cell>
          <cell r="C3677" t="str">
            <v>F300305</v>
          </cell>
          <cell r="D3677">
            <v>9</v>
          </cell>
          <cell r="E3677" t="str">
            <v>F</v>
          </cell>
        </row>
        <row r="3678">
          <cell r="B3678" t="str">
            <v>1000SAPSUS</v>
          </cell>
          <cell r="C3678" t="str">
            <v>SAPSUS</v>
          </cell>
          <cell r="D3678">
            <v>6</v>
          </cell>
          <cell r="E3678" t="str">
            <v>G</v>
          </cell>
        </row>
        <row r="3679">
          <cell r="B3679" t="str">
            <v>F525526</v>
          </cell>
          <cell r="C3679" t="str">
            <v>F525526</v>
          </cell>
          <cell r="D3679">
            <v>7</v>
          </cell>
          <cell r="E3679" t="str">
            <v>F</v>
          </cell>
        </row>
        <row r="3680">
          <cell r="B3680" t="str">
            <v>F525527</v>
          </cell>
          <cell r="C3680" t="str">
            <v>F525527</v>
          </cell>
          <cell r="D3680">
            <v>7</v>
          </cell>
          <cell r="E3680" t="str">
            <v>F</v>
          </cell>
        </row>
        <row r="3681">
          <cell r="B3681" t="str">
            <v>F525528</v>
          </cell>
          <cell r="C3681" t="str">
            <v>F525528</v>
          </cell>
          <cell r="D3681">
            <v>7</v>
          </cell>
          <cell r="E3681" t="str">
            <v>F</v>
          </cell>
        </row>
        <row r="3682">
          <cell r="B3682" t="str">
            <v>F525529</v>
          </cell>
          <cell r="C3682" t="str">
            <v>F525529</v>
          </cell>
          <cell r="D3682">
            <v>7</v>
          </cell>
          <cell r="E3682" t="str">
            <v>F</v>
          </cell>
        </row>
        <row r="3683">
          <cell r="B3683" t="str">
            <v>1000ERP</v>
          </cell>
          <cell r="C3683" t="str">
            <v>ERP</v>
          </cell>
          <cell r="D3683">
            <v>4</v>
          </cell>
          <cell r="E3683" t="str">
            <v>G</v>
          </cell>
        </row>
        <row r="3684">
          <cell r="B3684" t="str">
            <v>F401165</v>
          </cell>
          <cell r="C3684" t="str">
            <v>F401165</v>
          </cell>
          <cell r="D3684">
            <v>5</v>
          </cell>
          <cell r="E3684" t="str">
            <v>F</v>
          </cell>
        </row>
        <row r="3685">
          <cell r="B3685" t="str">
            <v>F401166</v>
          </cell>
          <cell r="C3685" t="str">
            <v>F401166</v>
          </cell>
          <cell r="D3685">
            <v>5</v>
          </cell>
          <cell r="E3685" t="str">
            <v>F</v>
          </cell>
        </row>
        <row r="3686">
          <cell r="B3686" t="str">
            <v>F401167</v>
          </cell>
          <cell r="C3686" t="str">
            <v>F401167</v>
          </cell>
          <cell r="D3686">
            <v>5</v>
          </cell>
          <cell r="E3686" t="str">
            <v>F</v>
          </cell>
        </row>
        <row r="3687">
          <cell r="B3687" t="str">
            <v>F401168</v>
          </cell>
          <cell r="C3687" t="str">
            <v>F401168</v>
          </cell>
          <cell r="D3687">
            <v>5</v>
          </cell>
          <cell r="E3687" t="str">
            <v>F</v>
          </cell>
        </row>
        <row r="3688">
          <cell r="B3688" t="str">
            <v>F401169</v>
          </cell>
          <cell r="C3688" t="str">
            <v>F401169</v>
          </cell>
          <cell r="D3688">
            <v>5</v>
          </cell>
          <cell r="E3688" t="str">
            <v>F</v>
          </cell>
        </row>
        <row r="3689">
          <cell r="B3689" t="str">
            <v>F401170</v>
          </cell>
          <cell r="C3689" t="str">
            <v>F401170</v>
          </cell>
          <cell r="D3689">
            <v>5</v>
          </cell>
          <cell r="E3689" t="str">
            <v>F</v>
          </cell>
        </row>
        <row r="3690">
          <cell r="B3690" t="str">
            <v>F401171</v>
          </cell>
          <cell r="C3690" t="str">
            <v>F401171</v>
          </cell>
          <cell r="D3690">
            <v>5</v>
          </cell>
          <cell r="E3690" t="str">
            <v>F</v>
          </cell>
        </row>
        <row r="3691">
          <cell r="B3691" t="str">
            <v>F401172</v>
          </cell>
          <cell r="C3691" t="str">
            <v>F401172</v>
          </cell>
          <cell r="D3691">
            <v>5</v>
          </cell>
          <cell r="E3691" t="str">
            <v>F</v>
          </cell>
        </row>
        <row r="3692">
          <cell r="B3692" t="str">
            <v>F401173</v>
          </cell>
          <cell r="C3692" t="str">
            <v>F401173</v>
          </cell>
          <cell r="D3692">
            <v>5</v>
          </cell>
          <cell r="E3692" t="str">
            <v>F</v>
          </cell>
        </row>
        <row r="3693">
          <cell r="B3693" t="str">
            <v>F401174</v>
          </cell>
          <cell r="C3693" t="str">
            <v>F401174</v>
          </cell>
          <cell r="D3693">
            <v>5</v>
          </cell>
          <cell r="E3693" t="str">
            <v>F</v>
          </cell>
        </row>
        <row r="3694">
          <cell r="B3694" t="str">
            <v>F401175</v>
          </cell>
          <cell r="C3694" t="str">
            <v>F401175</v>
          </cell>
          <cell r="D3694">
            <v>5</v>
          </cell>
          <cell r="E3694" t="str">
            <v>F</v>
          </cell>
        </row>
        <row r="3695">
          <cell r="B3695" t="str">
            <v>F401176</v>
          </cell>
          <cell r="C3695" t="str">
            <v>F401176</v>
          </cell>
          <cell r="D3695">
            <v>5</v>
          </cell>
          <cell r="E3695" t="str">
            <v>F</v>
          </cell>
        </row>
        <row r="3696">
          <cell r="B3696" t="str">
            <v>F401177</v>
          </cell>
          <cell r="C3696" t="str">
            <v>F401177</v>
          </cell>
          <cell r="D3696">
            <v>5</v>
          </cell>
          <cell r="E3696" t="str">
            <v>F</v>
          </cell>
        </row>
        <row r="3697">
          <cell r="B3697" t="str">
            <v>F401178</v>
          </cell>
          <cell r="C3697" t="str">
            <v>F401178</v>
          </cell>
          <cell r="D3697">
            <v>5</v>
          </cell>
          <cell r="E3697" t="str">
            <v>F</v>
          </cell>
        </row>
        <row r="3698">
          <cell r="B3698" t="str">
            <v>F401179</v>
          </cell>
          <cell r="C3698" t="str">
            <v>F401179</v>
          </cell>
          <cell r="D3698">
            <v>5</v>
          </cell>
          <cell r="E3698" t="str">
            <v>F</v>
          </cell>
        </row>
        <row r="3699">
          <cell r="B3699" t="str">
            <v>F401180</v>
          </cell>
          <cell r="C3699" t="str">
            <v>F401180</v>
          </cell>
          <cell r="D3699">
            <v>5</v>
          </cell>
          <cell r="E3699" t="str">
            <v>F</v>
          </cell>
        </row>
        <row r="3700">
          <cell r="B3700" t="str">
            <v>F401181</v>
          </cell>
          <cell r="C3700" t="str">
            <v>F401181</v>
          </cell>
          <cell r="D3700">
            <v>5</v>
          </cell>
          <cell r="E3700" t="str">
            <v>F</v>
          </cell>
        </row>
        <row r="3701">
          <cell r="B3701" t="str">
            <v>F525005</v>
          </cell>
          <cell r="C3701" t="str">
            <v>F525005</v>
          </cell>
          <cell r="D3701">
            <v>5</v>
          </cell>
          <cell r="E3701" t="str">
            <v>F</v>
          </cell>
        </row>
        <row r="3702">
          <cell r="B3702" t="str">
            <v>1000CCI</v>
          </cell>
          <cell r="C3702" t="str">
            <v>CCI</v>
          </cell>
          <cell r="D3702">
            <v>4</v>
          </cell>
          <cell r="E3702" t="str">
            <v>G</v>
          </cell>
        </row>
        <row r="3703">
          <cell r="B3703" t="str">
            <v>1000CCI-BUSI</v>
          </cell>
          <cell r="C3703" t="str">
            <v>CCI-BUSI</v>
          </cell>
          <cell r="D3703">
            <v>6</v>
          </cell>
          <cell r="E3703" t="str">
            <v>G</v>
          </cell>
        </row>
        <row r="3704">
          <cell r="B3704" t="str">
            <v>1000BUSI-MGMT</v>
          </cell>
          <cell r="C3704" t="str">
            <v>BUSI-MGMT</v>
          </cell>
          <cell r="D3704">
            <v>8</v>
          </cell>
          <cell r="E3704" t="str">
            <v>G</v>
          </cell>
        </row>
        <row r="3705">
          <cell r="B3705" t="str">
            <v>F525056</v>
          </cell>
          <cell r="C3705" t="str">
            <v>F525056</v>
          </cell>
          <cell r="D3705">
            <v>9</v>
          </cell>
          <cell r="E3705" t="str">
            <v>F</v>
          </cell>
        </row>
        <row r="3706">
          <cell r="B3706" t="str">
            <v>1000BUSI-SPPT</v>
          </cell>
          <cell r="C3706" t="str">
            <v>BUSI-SPPT</v>
          </cell>
          <cell r="D3706">
            <v>8</v>
          </cell>
          <cell r="E3706" t="str">
            <v>G</v>
          </cell>
        </row>
        <row r="3707">
          <cell r="B3707" t="str">
            <v>1000BSS-ADMIN</v>
          </cell>
          <cell r="C3707" t="str">
            <v>BSS-ADMIN</v>
          </cell>
          <cell r="D3707">
            <v>10</v>
          </cell>
          <cell r="E3707" t="str">
            <v>G</v>
          </cell>
        </row>
        <row r="3708">
          <cell r="B3708" t="str">
            <v>1000ADM-MGMT</v>
          </cell>
          <cell r="C3708" t="str">
            <v>ADM-MGMT</v>
          </cell>
          <cell r="D3708">
            <v>12</v>
          </cell>
          <cell r="E3708" t="str">
            <v>G</v>
          </cell>
        </row>
        <row r="3709">
          <cell r="B3709" t="str">
            <v>F525057</v>
          </cell>
          <cell r="C3709" t="str">
            <v>F525057</v>
          </cell>
          <cell r="D3709">
            <v>13</v>
          </cell>
          <cell r="E3709" t="str">
            <v>F</v>
          </cell>
        </row>
        <row r="3710">
          <cell r="B3710" t="str">
            <v>1000ADM-BDGT</v>
          </cell>
          <cell r="C3710" t="str">
            <v>ADM-BDGT</v>
          </cell>
          <cell r="D3710">
            <v>12</v>
          </cell>
          <cell r="E3710" t="str">
            <v>G</v>
          </cell>
        </row>
        <row r="3711">
          <cell r="B3711" t="str">
            <v>1000ADM-HR</v>
          </cell>
          <cell r="C3711" t="str">
            <v>ADM-HR</v>
          </cell>
          <cell r="D3711">
            <v>12</v>
          </cell>
          <cell r="E3711" t="str">
            <v>G</v>
          </cell>
        </row>
        <row r="3712">
          <cell r="B3712" t="str">
            <v>1000BSS-PLNG</v>
          </cell>
          <cell r="C3712" t="str">
            <v>BSS-PLNG</v>
          </cell>
          <cell r="D3712">
            <v>10</v>
          </cell>
          <cell r="E3712" t="str">
            <v>G</v>
          </cell>
        </row>
        <row r="3713">
          <cell r="B3713" t="str">
            <v>1000PLG-MGMT</v>
          </cell>
          <cell r="C3713" t="str">
            <v>PLG-MGMT</v>
          </cell>
          <cell r="D3713">
            <v>12</v>
          </cell>
          <cell r="E3713" t="str">
            <v>G</v>
          </cell>
        </row>
        <row r="3714">
          <cell r="B3714" t="str">
            <v>F525060</v>
          </cell>
          <cell r="C3714" t="str">
            <v>F525060</v>
          </cell>
          <cell r="D3714">
            <v>13</v>
          </cell>
          <cell r="E3714" t="str">
            <v>F</v>
          </cell>
        </row>
        <row r="3715">
          <cell r="B3715" t="str">
            <v>1000PLG-PLNG</v>
          </cell>
          <cell r="C3715" t="str">
            <v>PLG-PLNG</v>
          </cell>
          <cell r="D3715">
            <v>12</v>
          </cell>
          <cell r="E3715" t="str">
            <v>G</v>
          </cell>
        </row>
        <row r="3716">
          <cell r="B3716" t="str">
            <v>F525061</v>
          </cell>
          <cell r="C3716" t="str">
            <v>F525061</v>
          </cell>
          <cell r="D3716">
            <v>13</v>
          </cell>
          <cell r="E3716" t="str">
            <v>F</v>
          </cell>
        </row>
        <row r="3717">
          <cell r="B3717" t="str">
            <v>1000PLG-SI</v>
          </cell>
          <cell r="C3717" t="str">
            <v>PLG-SI</v>
          </cell>
          <cell r="D3717">
            <v>12</v>
          </cell>
          <cell r="E3717" t="str">
            <v>G</v>
          </cell>
        </row>
        <row r="3718">
          <cell r="B3718" t="str">
            <v>F525062</v>
          </cell>
          <cell r="C3718" t="str">
            <v>F525062</v>
          </cell>
          <cell r="D3718">
            <v>13</v>
          </cell>
          <cell r="E3718" t="str">
            <v>F</v>
          </cell>
        </row>
        <row r="3719">
          <cell r="B3719" t="str">
            <v>1000BSS-EIMC</v>
          </cell>
          <cell r="C3719" t="str">
            <v>BSS-EIMC</v>
          </cell>
          <cell r="D3719">
            <v>10</v>
          </cell>
          <cell r="E3719" t="str">
            <v>G</v>
          </cell>
        </row>
        <row r="3720">
          <cell r="B3720" t="str">
            <v>1000EIMC-MGMT</v>
          </cell>
          <cell r="C3720" t="str">
            <v>EIMC-MGMT</v>
          </cell>
          <cell r="D3720">
            <v>12</v>
          </cell>
          <cell r="E3720" t="str">
            <v>G</v>
          </cell>
        </row>
        <row r="3721">
          <cell r="B3721" t="str">
            <v>F525063</v>
          </cell>
          <cell r="C3721" t="str">
            <v>F525063</v>
          </cell>
          <cell r="D3721">
            <v>13</v>
          </cell>
          <cell r="E3721" t="str">
            <v>F</v>
          </cell>
        </row>
        <row r="3722">
          <cell r="B3722" t="str">
            <v>1000EIMC-CO</v>
          </cell>
          <cell r="C3722" t="str">
            <v>EIMC-CO</v>
          </cell>
          <cell r="D3722">
            <v>12</v>
          </cell>
          <cell r="E3722" t="str">
            <v>G</v>
          </cell>
        </row>
        <row r="3723">
          <cell r="B3723" t="str">
            <v>1000EIMC-DIM</v>
          </cell>
          <cell r="C3723" t="str">
            <v>EIMC-DIM</v>
          </cell>
          <cell r="D3723">
            <v>12</v>
          </cell>
          <cell r="E3723" t="str">
            <v>G</v>
          </cell>
        </row>
        <row r="3724">
          <cell r="B3724" t="str">
            <v>1000EIMC-KM</v>
          </cell>
          <cell r="C3724" t="str">
            <v>EIMC-KM</v>
          </cell>
          <cell r="D3724">
            <v>12</v>
          </cell>
          <cell r="E3724" t="str">
            <v>G</v>
          </cell>
        </row>
        <row r="3725">
          <cell r="B3725" t="str">
            <v>1000EIMC-QA</v>
          </cell>
          <cell r="C3725" t="str">
            <v>EIMC-QA</v>
          </cell>
          <cell r="D3725">
            <v>12</v>
          </cell>
          <cell r="E3725" t="str">
            <v>G</v>
          </cell>
        </row>
        <row r="3726">
          <cell r="B3726" t="str">
            <v>1000BUSI-PRC</v>
          </cell>
          <cell r="C3726" t="str">
            <v>BUSI-PRC</v>
          </cell>
          <cell r="D3726">
            <v>8</v>
          </cell>
          <cell r="E3726" t="str">
            <v>G</v>
          </cell>
        </row>
        <row r="3727">
          <cell r="B3727" t="str">
            <v>1000BP-MGMT</v>
          </cell>
          <cell r="C3727" t="str">
            <v>BP-MGMT</v>
          </cell>
          <cell r="D3727">
            <v>10</v>
          </cell>
          <cell r="E3727" t="str">
            <v>G</v>
          </cell>
        </row>
        <row r="3728">
          <cell r="B3728" t="str">
            <v>1000BP-ALIGN</v>
          </cell>
          <cell r="C3728" t="str">
            <v>BP-ALIGN</v>
          </cell>
          <cell r="D3728">
            <v>10</v>
          </cell>
          <cell r="E3728" t="str">
            <v>G</v>
          </cell>
        </row>
        <row r="3729">
          <cell r="B3729" t="str">
            <v>1000EPA-MGMT</v>
          </cell>
          <cell r="C3729" t="str">
            <v>EPA-MGMT</v>
          </cell>
          <cell r="D3729">
            <v>12</v>
          </cell>
          <cell r="E3729" t="str">
            <v>G</v>
          </cell>
        </row>
        <row r="3730">
          <cell r="B3730" t="str">
            <v>F525068</v>
          </cell>
          <cell r="C3730" t="str">
            <v>F525068</v>
          </cell>
          <cell r="D3730">
            <v>13</v>
          </cell>
          <cell r="E3730" t="str">
            <v>F</v>
          </cell>
        </row>
        <row r="3731">
          <cell r="B3731" t="str">
            <v>1000EPA-FIN</v>
          </cell>
          <cell r="C3731" t="str">
            <v>EPA-FIN</v>
          </cell>
          <cell r="D3731">
            <v>12</v>
          </cell>
          <cell r="E3731" t="str">
            <v>G</v>
          </cell>
        </row>
        <row r="3732">
          <cell r="B3732" t="str">
            <v>F525069</v>
          </cell>
          <cell r="C3732" t="str">
            <v>F525069</v>
          </cell>
          <cell r="D3732">
            <v>13</v>
          </cell>
          <cell r="E3732" t="str">
            <v>F</v>
          </cell>
        </row>
        <row r="3733">
          <cell r="B3733" t="str">
            <v>1000EPA-HCM</v>
          </cell>
          <cell r="C3733" t="str">
            <v>EPA-HCM</v>
          </cell>
          <cell r="D3733">
            <v>12</v>
          </cell>
          <cell r="E3733" t="str">
            <v>G</v>
          </cell>
        </row>
        <row r="3734">
          <cell r="B3734" t="str">
            <v>F525074</v>
          </cell>
          <cell r="C3734" t="str">
            <v>F525074</v>
          </cell>
          <cell r="D3734">
            <v>13</v>
          </cell>
          <cell r="E3734" t="str">
            <v>F</v>
          </cell>
        </row>
        <row r="3735">
          <cell r="B3735" t="str">
            <v>1000EPA-SCM</v>
          </cell>
          <cell r="C3735" t="str">
            <v>EPA-SCM</v>
          </cell>
          <cell r="D3735">
            <v>12</v>
          </cell>
          <cell r="E3735" t="str">
            <v>G</v>
          </cell>
        </row>
        <row r="3736">
          <cell r="B3736" t="str">
            <v>F525081</v>
          </cell>
          <cell r="C3736" t="str">
            <v>F525081</v>
          </cell>
          <cell r="D3736">
            <v>13</v>
          </cell>
          <cell r="E3736" t="str">
            <v>F</v>
          </cell>
        </row>
        <row r="3737">
          <cell r="B3737" t="str">
            <v>1000EPA-GBU</v>
          </cell>
          <cell r="C3737" t="str">
            <v>EPA-GBU</v>
          </cell>
          <cell r="D3737">
            <v>12</v>
          </cell>
          <cell r="E3737" t="str">
            <v>G</v>
          </cell>
        </row>
        <row r="3738">
          <cell r="B3738" t="str">
            <v>F525078</v>
          </cell>
          <cell r="C3738" t="str">
            <v>F525078</v>
          </cell>
          <cell r="D3738">
            <v>13</v>
          </cell>
          <cell r="E3738" t="str">
            <v>F</v>
          </cell>
        </row>
        <row r="3739">
          <cell r="B3739" t="str">
            <v>F525080</v>
          </cell>
          <cell r="C3739" t="str">
            <v>F525080</v>
          </cell>
          <cell r="D3739">
            <v>13</v>
          </cell>
          <cell r="E3739" t="str">
            <v>F</v>
          </cell>
        </row>
        <row r="3740">
          <cell r="B3740" t="str">
            <v>1000EPA-EAM</v>
          </cell>
          <cell r="C3740" t="str">
            <v>EPA-EAM</v>
          </cell>
          <cell r="D3740">
            <v>12</v>
          </cell>
          <cell r="E3740" t="str">
            <v>G</v>
          </cell>
        </row>
        <row r="3741">
          <cell r="B3741" t="str">
            <v>F525083</v>
          </cell>
          <cell r="C3741" t="str">
            <v>F525083</v>
          </cell>
          <cell r="D3741">
            <v>13</v>
          </cell>
          <cell r="E3741" t="str">
            <v>F</v>
          </cell>
        </row>
        <row r="3742">
          <cell r="B3742" t="str">
            <v>1000EPA-ENT</v>
          </cell>
          <cell r="C3742" t="str">
            <v>EPA-ENT</v>
          </cell>
          <cell r="D3742">
            <v>12</v>
          </cell>
          <cell r="E3742" t="str">
            <v>G</v>
          </cell>
        </row>
        <row r="3743">
          <cell r="B3743" t="str">
            <v>F525088</v>
          </cell>
          <cell r="C3743" t="str">
            <v>F525088</v>
          </cell>
          <cell r="D3743">
            <v>13</v>
          </cell>
          <cell r="E3743" t="str">
            <v>F</v>
          </cell>
        </row>
        <row r="3744">
          <cell r="B3744" t="str">
            <v>1000BP-BPD</v>
          </cell>
          <cell r="C3744" t="str">
            <v>BP-BPD</v>
          </cell>
          <cell r="D3744">
            <v>10</v>
          </cell>
          <cell r="E3744" t="str">
            <v>G</v>
          </cell>
        </row>
        <row r="3745">
          <cell r="B3745" t="str">
            <v>1000BPD-MGMT</v>
          </cell>
          <cell r="C3745" t="str">
            <v>BPD-MGMT</v>
          </cell>
          <cell r="D3745">
            <v>12</v>
          </cell>
          <cell r="E3745" t="str">
            <v>G</v>
          </cell>
        </row>
        <row r="3746">
          <cell r="B3746" t="str">
            <v>F525091</v>
          </cell>
          <cell r="C3746" t="str">
            <v>F525091</v>
          </cell>
          <cell r="D3746">
            <v>13</v>
          </cell>
          <cell r="E3746" t="str">
            <v>F</v>
          </cell>
        </row>
        <row r="3747">
          <cell r="B3747" t="str">
            <v>1000BPD-PM</v>
          </cell>
          <cell r="C3747" t="str">
            <v>BPD-PM</v>
          </cell>
          <cell r="D3747">
            <v>12</v>
          </cell>
          <cell r="E3747" t="str">
            <v>G</v>
          </cell>
        </row>
        <row r="3748">
          <cell r="B3748" t="str">
            <v>1000BPD-PS</v>
          </cell>
          <cell r="C3748" t="str">
            <v>BPD-PS</v>
          </cell>
          <cell r="D3748">
            <v>12</v>
          </cell>
          <cell r="E3748" t="str">
            <v>G</v>
          </cell>
        </row>
        <row r="3749">
          <cell r="B3749" t="str">
            <v>1000BPD-DP</v>
          </cell>
          <cell r="C3749" t="str">
            <v>BPD-DP</v>
          </cell>
          <cell r="D3749">
            <v>12</v>
          </cell>
          <cell r="E3749" t="str">
            <v>G</v>
          </cell>
        </row>
        <row r="3750">
          <cell r="B3750" t="str">
            <v>1000BP-BPM</v>
          </cell>
          <cell r="C3750" t="str">
            <v>BP-BPM</v>
          </cell>
          <cell r="D3750">
            <v>10</v>
          </cell>
          <cell r="E3750" t="str">
            <v>G</v>
          </cell>
        </row>
        <row r="3751">
          <cell r="B3751" t="str">
            <v>1000BPM-MGMT</v>
          </cell>
          <cell r="C3751" t="str">
            <v>BPM-MGMT</v>
          </cell>
          <cell r="D3751">
            <v>12</v>
          </cell>
          <cell r="E3751" t="str">
            <v>G</v>
          </cell>
        </row>
        <row r="3752">
          <cell r="B3752" t="str">
            <v>F525095</v>
          </cell>
          <cell r="C3752" t="str">
            <v>F525095</v>
          </cell>
          <cell r="D3752">
            <v>13</v>
          </cell>
          <cell r="E3752" t="str">
            <v>F</v>
          </cell>
        </row>
        <row r="3753">
          <cell r="B3753" t="str">
            <v>1000BP-EUS</v>
          </cell>
          <cell r="C3753" t="str">
            <v>BP-EUS</v>
          </cell>
          <cell r="D3753">
            <v>10</v>
          </cell>
          <cell r="E3753" t="str">
            <v>G</v>
          </cell>
        </row>
        <row r="3754">
          <cell r="B3754" t="str">
            <v>1000EUS-MGMT</v>
          </cell>
          <cell r="C3754" t="str">
            <v>EUS-MGMT</v>
          </cell>
          <cell r="D3754">
            <v>12</v>
          </cell>
          <cell r="E3754" t="str">
            <v>G</v>
          </cell>
        </row>
        <row r="3755">
          <cell r="B3755" t="str">
            <v>F525096</v>
          </cell>
          <cell r="C3755" t="str">
            <v>F525096</v>
          </cell>
          <cell r="D3755">
            <v>13</v>
          </cell>
          <cell r="E3755" t="str">
            <v>F</v>
          </cell>
        </row>
        <row r="3756">
          <cell r="B3756" t="str">
            <v>F525099</v>
          </cell>
          <cell r="C3756" t="str">
            <v>F525099</v>
          </cell>
          <cell r="D3756">
            <v>13</v>
          </cell>
          <cell r="E3756" t="str">
            <v>F</v>
          </cell>
        </row>
        <row r="3757">
          <cell r="B3757" t="str">
            <v>1000CCI-TECH</v>
          </cell>
          <cell r="C3757" t="str">
            <v>CCI-TECH</v>
          </cell>
          <cell r="D3757">
            <v>6</v>
          </cell>
          <cell r="E3757" t="str">
            <v>G</v>
          </cell>
        </row>
        <row r="3758">
          <cell r="B3758" t="str">
            <v>1000TEC-MGMT</v>
          </cell>
          <cell r="C3758" t="str">
            <v>TEC-MGMT</v>
          </cell>
          <cell r="D3758">
            <v>8</v>
          </cell>
          <cell r="E3758" t="str">
            <v>G</v>
          </cell>
        </row>
        <row r="3759">
          <cell r="B3759" t="str">
            <v>1000TEC-DEV</v>
          </cell>
          <cell r="C3759" t="str">
            <v>TEC-DEV</v>
          </cell>
          <cell r="D3759">
            <v>8</v>
          </cell>
          <cell r="E3759" t="str">
            <v>G</v>
          </cell>
        </row>
        <row r="3760">
          <cell r="B3760" t="str">
            <v>1000DEV-MGMT</v>
          </cell>
          <cell r="C3760" t="str">
            <v>DEV-MGMT</v>
          </cell>
          <cell r="D3760">
            <v>10</v>
          </cell>
          <cell r="E3760" t="str">
            <v>G</v>
          </cell>
        </row>
        <row r="3761">
          <cell r="B3761" t="str">
            <v>F525101</v>
          </cell>
          <cell r="C3761" t="str">
            <v>F525101</v>
          </cell>
          <cell r="D3761">
            <v>11</v>
          </cell>
          <cell r="E3761" t="str">
            <v>F</v>
          </cell>
        </row>
        <row r="3762">
          <cell r="B3762" t="str">
            <v>F526059</v>
          </cell>
          <cell r="C3762" t="str">
            <v>F526059</v>
          </cell>
          <cell r="D3762">
            <v>11</v>
          </cell>
          <cell r="E3762" t="str">
            <v>F</v>
          </cell>
        </row>
        <row r="3763">
          <cell r="B3763" t="str">
            <v>F526060</v>
          </cell>
          <cell r="C3763" t="str">
            <v>F526060</v>
          </cell>
          <cell r="D3763">
            <v>11</v>
          </cell>
          <cell r="E3763" t="str">
            <v>F</v>
          </cell>
        </row>
        <row r="3764">
          <cell r="B3764" t="str">
            <v>1000DEV-PM</v>
          </cell>
          <cell r="C3764" t="str">
            <v>DEV-PM</v>
          </cell>
          <cell r="D3764">
            <v>10</v>
          </cell>
          <cell r="E3764" t="str">
            <v>G</v>
          </cell>
        </row>
        <row r="3765">
          <cell r="B3765" t="str">
            <v>1000DEV-PS</v>
          </cell>
          <cell r="C3765" t="str">
            <v>DEV-PS</v>
          </cell>
          <cell r="D3765">
            <v>10</v>
          </cell>
          <cell r="E3765" t="str">
            <v>G</v>
          </cell>
        </row>
        <row r="3766">
          <cell r="B3766" t="str">
            <v>1000DEV-DP</v>
          </cell>
          <cell r="C3766" t="str">
            <v>DEV-DP</v>
          </cell>
          <cell r="D3766">
            <v>10</v>
          </cell>
          <cell r="E3766" t="str">
            <v>G</v>
          </cell>
        </row>
        <row r="3767">
          <cell r="B3767" t="str">
            <v>1000TEC-MAINT</v>
          </cell>
          <cell r="C3767" t="str">
            <v>TEC-MAINT</v>
          </cell>
          <cell r="D3767">
            <v>8</v>
          </cell>
          <cell r="E3767" t="str">
            <v>G</v>
          </cell>
        </row>
        <row r="3768">
          <cell r="B3768" t="str">
            <v>1000MAINT-MGT</v>
          </cell>
          <cell r="C3768" t="str">
            <v>MAINT-MGT</v>
          </cell>
          <cell r="D3768">
            <v>10</v>
          </cell>
          <cell r="E3768" t="str">
            <v>G</v>
          </cell>
        </row>
        <row r="3769">
          <cell r="B3769" t="str">
            <v>F525105</v>
          </cell>
          <cell r="C3769" t="str">
            <v>F525105</v>
          </cell>
          <cell r="D3769">
            <v>11</v>
          </cell>
          <cell r="E3769" t="str">
            <v>F</v>
          </cell>
        </row>
        <row r="3770">
          <cell r="B3770" t="str">
            <v>F526502</v>
          </cell>
          <cell r="C3770" t="str">
            <v>F526502</v>
          </cell>
          <cell r="D3770">
            <v>11</v>
          </cell>
          <cell r="E3770" t="str">
            <v>F</v>
          </cell>
        </row>
        <row r="3771">
          <cell r="B3771" t="str">
            <v>1000MAINT-SC</v>
          </cell>
          <cell r="C3771" t="str">
            <v>MAINT-SC</v>
          </cell>
          <cell r="D3771">
            <v>10</v>
          </cell>
          <cell r="E3771" t="str">
            <v>G</v>
          </cell>
        </row>
        <row r="3772">
          <cell r="B3772" t="str">
            <v>F525106</v>
          </cell>
          <cell r="C3772" t="str">
            <v>F525106</v>
          </cell>
          <cell r="D3772">
            <v>11</v>
          </cell>
          <cell r="E3772" t="str">
            <v>F</v>
          </cell>
        </row>
        <row r="3773">
          <cell r="B3773" t="str">
            <v>F525107</v>
          </cell>
          <cell r="C3773" t="str">
            <v>F525107</v>
          </cell>
          <cell r="D3773">
            <v>11</v>
          </cell>
          <cell r="E3773" t="str">
            <v>F</v>
          </cell>
        </row>
        <row r="3774">
          <cell r="B3774" t="str">
            <v>1000MAINT-BS</v>
          </cell>
          <cell r="C3774" t="str">
            <v>MAINT-BS</v>
          </cell>
          <cell r="D3774">
            <v>10</v>
          </cell>
          <cell r="E3774" t="str">
            <v>G</v>
          </cell>
        </row>
        <row r="3775">
          <cell r="B3775" t="str">
            <v>F525108</v>
          </cell>
          <cell r="C3775" t="str">
            <v>F525108</v>
          </cell>
          <cell r="D3775">
            <v>11</v>
          </cell>
          <cell r="E3775" t="str">
            <v>F</v>
          </cell>
        </row>
        <row r="3776">
          <cell r="B3776" t="str">
            <v>1000MAINT-FIN</v>
          </cell>
          <cell r="C3776" t="str">
            <v>MAINT-FIN</v>
          </cell>
          <cell r="D3776">
            <v>10</v>
          </cell>
          <cell r="E3776" t="str">
            <v>G</v>
          </cell>
        </row>
        <row r="3777">
          <cell r="B3777" t="str">
            <v>1000MAINT-HCM</v>
          </cell>
          <cell r="C3777" t="str">
            <v>MAINT-HCM</v>
          </cell>
          <cell r="D3777">
            <v>10</v>
          </cell>
          <cell r="E3777" t="str">
            <v>G</v>
          </cell>
        </row>
        <row r="3778">
          <cell r="B3778" t="str">
            <v>1000MAINT-SCM</v>
          </cell>
          <cell r="C3778" t="str">
            <v>MAINT-SCM</v>
          </cell>
          <cell r="D3778">
            <v>10</v>
          </cell>
          <cell r="E3778" t="str">
            <v>G</v>
          </cell>
        </row>
        <row r="3779">
          <cell r="B3779" t="str">
            <v>1000MAINT-GBU</v>
          </cell>
          <cell r="C3779" t="str">
            <v>MAINT-GBU</v>
          </cell>
          <cell r="D3779">
            <v>10</v>
          </cell>
          <cell r="E3779" t="str">
            <v>G</v>
          </cell>
        </row>
        <row r="3780">
          <cell r="B3780" t="str">
            <v>1000MAINT-EAM</v>
          </cell>
          <cell r="C3780" t="str">
            <v>MAINT-EAM</v>
          </cell>
          <cell r="D3780">
            <v>10</v>
          </cell>
          <cell r="E3780" t="str">
            <v>G</v>
          </cell>
        </row>
        <row r="3781">
          <cell r="B3781" t="str">
            <v>1000MAINT-ENT</v>
          </cell>
          <cell r="C3781" t="str">
            <v>MAINT-ENT</v>
          </cell>
          <cell r="D3781">
            <v>10</v>
          </cell>
          <cell r="E3781" t="str">
            <v>G</v>
          </cell>
        </row>
        <row r="3782">
          <cell r="B3782" t="str">
            <v>F525124</v>
          </cell>
          <cell r="C3782" t="str">
            <v>F525124</v>
          </cell>
          <cell r="D3782">
            <v>11</v>
          </cell>
          <cell r="E3782" t="str">
            <v>F</v>
          </cell>
        </row>
        <row r="3783">
          <cell r="B3783" t="str">
            <v>1000TEC-SVCS</v>
          </cell>
          <cell r="C3783" t="str">
            <v>TEC-SVCS</v>
          </cell>
          <cell r="D3783">
            <v>8</v>
          </cell>
          <cell r="E3783" t="str">
            <v>G</v>
          </cell>
        </row>
        <row r="3784">
          <cell r="B3784" t="str">
            <v>1000SV-MGMT</v>
          </cell>
          <cell r="C3784" t="str">
            <v>SV-MGMT</v>
          </cell>
          <cell r="D3784">
            <v>10</v>
          </cell>
          <cell r="E3784" t="str">
            <v>G</v>
          </cell>
        </row>
        <row r="3785">
          <cell r="B3785" t="str">
            <v>F525135</v>
          </cell>
          <cell r="C3785" t="str">
            <v>F525135</v>
          </cell>
          <cell r="D3785">
            <v>11</v>
          </cell>
          <cell r="E3785" t="str">
            <v>F</v>
          </cell>
        </row>
        <row r="3786">
          <cell r="B3786" t="str">
            <v>1000SV-AE</v>
          </cell>
          <cell r="C3786" t="str">
            <v>SV-AE</v>
          </cell>
          <cell r="D3786">
            <v>10</v>
          </cell>
          <cell r="E3786" t="str">
            <v>G</v>
          </cell>
        </row>
        <row r="3787">
          <cell r="B3787" t="str">
            <v>F525136</v>
          </cell>
          <cell r="C3787" t="str">
            <v>F525136</v>
          </cell>
          <cell r="D3787">
            <v>11</v>
          </cell>
          <cell r="E3787" t="str">
            <v>F</v>
          </cell>
        </row>
        <row r="3788">
          <cell r="B3788" t="str">
            <v>1000SV-SAPPE</v>
          </cell>
          <cell r="C3788" t="str">
            <v>SV-SAPPE</v>
          </cell>
          <cell r="D3788">
            <v>10</v>
          </cell>
          <cell r="E3788" t="str">
            <v>G</v>
          </cell>
        </row>
        <row r="3789">
          <cell r="B3789" t="str">
            <v>F525137</v>
          </cell>
          <cell r="C3789" t="str">
            <v>F525137</v>
          </cell>
          <cell r="D3789">
            <v>11</v>
          </cell>
          <cell r="E3789" t="str">
            <v>F</v>
          </cell>
        </row>
        <row r="3790">
          <cell r="B3790" t="str">
            <v>1000SV-SAPSV</v>
          </cell>
          <cell r="C3790" t="str">
            <v>SV-SAPSV</v>
          </cell>
          <cell r="D3790">
            <v>10</v>
          </cell>
          <cell r="E3790" t="str">
            <v>G</v>
          </cell>
        </row>
        <row r="3791">
          <cell r="B3791" t="str">
            <v>F525138</v>
          </cell>
          <cell r="C3791" t="str">
            <v>F525138</v>
          </cell>
          <cell r="D3791">
            <v>11</v>
          </cell>
          <cell r="E3791" t="str">
            <v>F</v>
          </cell>
        </row>
        <row r="3792">
          <cell r="B3792" t="str">
            <v>1000OPSSUPPORT</v>
          </cell>
          <cell r="C3792" t="str">
            <v>OPSSUPPORT</v>
          </cell>
          <cell r="D3792">
            <v>2</v>
          </cell>
          <cell r="E3792" t="str">
            <v>G</v>
          </cell>
        </row>
        <row r="3793">
          <cell r="B3793" t="str">
            <v>1000B-OS</v>
          </cell>
          <cell r="C3793" t="str">
            <v>B-OS</v>
          </cell>
          <cell r="D3793">
            <v>4</v>
          </cell>
          <cell r="E3793" t="str">
            <v>G</v>
          </cell>
        </row>
        <row r="3794">
          <cell r="B3794" t="str">
            <v>F513201</v>
          </cell>
          <cell r="C3794" t="str">
            <v>F513201</v>
          </cell>
          <cell r="D3794">
            <v>5</v>
          </cell>
          <cell r="E3794" t="str">
            <v>F</v>
          </cell>
        </row>
        <row r="3795">
          <cell r="B3795" t="str">
            <v>F513206</v>
          </cell>
          <cell r="C3795" t="str">
            <v>F513206</v>
          </cell>
          <cell r="D3795">
            <v>5</v>
          </cell>
          <cell r="E3795" t="str">
            <v>F</v>
          </cell>
        </row>
        <row r="3796">
          <cell r="B3796" t="str">
            <v>F513211</v>
          </cell>
          <cell r="C3796" t="str">
            <v>F513211</v>
          </cell>
          <cell r="D3796">
            <v>5</v>
          </cell>
          <cell r="E3796" t="str">
            <v>F</v>
          </cell>
        </row>
        <row r="3797">
          <cell r="B3797" t="str">
            <v>F525182</v>
          </cell>
          <cell r="C3797" t="str">
            <v>F525182</v>
          </cell>
          <cell r="D3797">
            <v>5</v>
          </cell>
          <cell r="E3797" t="str">
            <v>F</v>
          </cell>
        </row>
        <row r="3798">
          <cell r="B3798" t="str">
            <v>1000BOSMGMT</v>
          </cell>
          <cell r="C3798" t="str">
            <v>BOSMGMT</v>
          </cell>
          <cell r="D3798">
            <v>6</v>
          </cell>
          <cell r="E3798" t="str">
            <v>G</v>
          </cell>
        </row>
        <row r="3799">
          <cell r="B3799" t="str">
            <v>F401060</v>
          </cell>
          <cell r="C3799" t="str">
            <v>F401060</v>
          </cell>
          <cell r="D3799">
            <v>7</v>
          </cell>
          <cell r="E3799" t="str">
            <v>F</v>
          </cell>
        </row>
        <row r="3800">
          <cell r="B3800" t="str">
            <v>F401061</v>
          </cell>
          <cell r="C3800" t="str">
            <v>F401061</v>
          </cell>
          <cell r="D3800">
            <v>7</v>
          </cell>
          <cell r="E3800" t="str">
            <v>F</v>
          </cell>
        </row>
        <row r="3801">
          <cell r="B3801" t="str">
            <v>F525158</v>
          </cell>
          <cell r="C3801" t="str">
            <v>F525158</v>
          </cell>
          <cell r="D3801">
            <v>7</v>
          </cell>
          <cell r="E3801" t="str">
            <v>F</v>
          </cell>
        </row>
        <row r="3802">
          <cell r="B3802" t="str">
            <v>F525159</v>
          </cell>
          <cell r="C3802" t="str">
            <v>F525159</v>
          </cell>
          <cell r="D3802">
            <v>7</v>
          </cell>
          <cell r="E3802" t="str">
            <v>F</v>
          </cell>
        </row>
        <row r="3803">
          <cell r="B3803" t="str">
            <v>1000BOSGRAPHIC</v>
          </cell>
          <cell r="C3803" t="str">
            <v>BOSGRAPHIC</v>
          </cell>
          <cell r="D3803">
            <v>6</v>
          </cell>
          <cell r="E3803" t="str">
            <v>G</v>
          </cell>
        </row>
        <row r="3804">
          <cell r="B3804" t="str">
            <v>F401062</v>
          </cell>
          <cell r="C3804" t="str">
            <v>F401062</v>
          </cell>
          <cell r="D3804">
            <v>7</v>
          </cell>
          <cell r="E3804" t="str">
            <v>F</v>
          </cell>
        </row>
        <row r="3805">
          <cell r="B3805" t="str">
            <v>1000BOSMAILING</v>
          </cell>
          <cell r="C3805" t="str">
            <v>BOSMAILING</v>
          </cell>
          <cell r="D3805">
            <v>6</v>
          </cell>
          <cell r="E3805" t="str">
            <v>G</v>
          </cell>
        </row>
        <row r="3806">
          <cell r="B3806" t="str">
            <v>F401063</v>
          </cell>
          <cell r="C3806" t="str">
            <v>F401063</v>
          </cell>
          <cell r="D3806">
            <v>7</v>
          </cell>
          <cell r="E3806" t="str">
            <v>F</v>
          </cell>
        </row>
        <row r="3807">
          <cell r="B3807" t="str">
            <v>F513142</v>
          </cell>
          <cell r="C3807" t="str">
            <v>F513142</v>
          </cell>
          <cell r="D3807">
            <v>7</v>
          </cell>
          <cell r="E3807" t="str">
            <v>F</v>
          </cell>
        </row>
        <row r="3808">
          <cell r="B3808" t="str">
            <v>F513143</v>
          </cell>
          <cell r="C3808" t="str">
            <v>F513143</v>
          </cell>
          <cell r="D3808">
            <v>7</v>
          </cell>
          <cell r="E3808" t="str">
            <v>F</v>
          </cell>
        </row>
        <row r="3809">
          <cell r="B3809" t="str">
            <v>F525696</v>
          </cell>
          <cell r="C3809" t="str">
            <v>F525696</v>
          </cell>
          <cell r="D3809">
            <v>7</v>
          </cell>
          <cell r="E3809" t="str">
            <v>F</v>
          </cell>
        </row>
        <row r="3810">
          <cell r="B3810" t="str">
            <v>F525727</v>
          </cell>
          <cell r="C3810" t="str">
            <v>F525727</v>
          </cell>
          <cell r="D3810">
            <v>7</v>
          </cell>
          <cell r="E3810" t="str">
            <v>F</v>
          </cell>
        </row>
        <row r="3811">
          <cell r="B3811" t="str">
            <v>1000BOSDRAWING</v>
          </cell>
          <cell r="C3811" t="str">
            <v>BOSDRAWING</v>
          </cell>
          <cell r="D3811">
            <v>6</v>
          </cell>
          <cell r="E3811" t="str">
            <v>G</v>
          </cell>
        </row>
        <row r="3812">
          <cell r="B3812" t="str">
            <v>F401064</v>
          </cell>
          <cell r="C3812" t="str">
            <v>F401064</v>
          </cell>
          <cell r="D3812">
            <v>7</v>
          </cell>
          <cell r="E3812" t="str">
            <v>F</v>
          </cell>
        </row>
        <row r="3813">
          <cell r="B3813" t="str">
            <v>F526292</v>
          </cell>
          <cell r="C3813" t="str">
            <v>F526292</v>
          </cell>
          <cell r="D3813">
            <v>7</v>
          </cell>
          <cell r="E3813" t="str">
            <v>F</v>
          </cell>
        </row>
        <row r="3814">
          <cell r="B3814" t="str">
            <v>F526293</v>
          </cell>
          <cell r="C3814" t="str">
            <v>F526293</v>
          </cell>
          <cell r="D3814">
            <v>7</v>
          </cell>
          <cell r="E3814" t="str">
            <v>F</v>
          </cell>
        </row>
        <row r="3815">
          <cell r="B3815" t="str">
            <v>F526294</v>
          </cell>
          <cell r="C3815" t="str">
            <v>F526294</v>
          </cell>
          <cell r="D3815">
            <v>7</v>
          </cell>
          <cell r="E3815" t="str">
            <v>F</v>
          </cell>
        </row>
        <row r="3816">
          <cell r="B3816" t="str">
            <v>1000BOSIM</v>
          </cell>
          <cell r="C3816" t="str">
            <v>BOSIM</v>
          </cell>
          <cell r="D3816">
            <v>6</v>
          </cell>
          <cell r="E3816" t="str">
            <v>G</v>
          </cell>
        </row>
        <row r="3817">
          <cell r="B3817" t="str">
            <v>F401065</v>
          </cell>
          <cell r="C3817" t="str">
            <v>F401065</v>
          </cell>
          <cell r="D3817">
            <v>7</v>
          </cell>
          <cell r="E3817" t="str">
            <v>F</v>
          </cell>
        </row>
        <row r="3818">
          <cell r="B3818" t="str">
            <v>F401066</v>
          </cell>
          <cell r="C3818" t="str">
            <v>F401066</v>
          </cell>
          <cell r="D3818">
            <v>7</v>
          </cell>
          <cell r="E3818" t="str">
            <v>F</v>
          </cell>
        </row>
        <row r="3819">
          <cell r="B3819" t="str">
            <v>F526298</v>
          </cell>
          <cell r="C3819" t="str">
            <v>F526298</v>
          </cell>
          <cell r="D3819">
            <v>7</v>
          </cell>
          <cell r="E3819" t="str">
            <v>F</v>
          </cell>
        </row>
        <row r="3820">
          <cell r="B3820" t="str">
            <v>F526299</v>
          </cell>
          <cell r="C3820" t="str">
            <v>F526299</v>
          </cell>
          <cell r="D3820">
            <v>7</v>
          </cell>
          <cell r="E3820" t="str">
            <v>F</v>
          </cell>
        </row>
        <row r="3821">
          <cell r="B3821" t="str">
            <v>1000BOSEDMRM</v>
          </cell>
          <cell r="C3821" t="str">
            <v>BOSEDMRM</v>
          </cell>
          <cell r="D3821">
            <v>6</v>
          </cell>
          <cell r="E3821" t="str">
            <v>G</v>
          </cell>
        </row>
        <row r="3822">
          <cell r="B3822" t="str">
            <v>F401067</v>
          </cell>
          <cell r="C3822" t="str">
            <v>F401067</v>
          </cell>
          <cell r="D3822">
            <v>7</v>
          </cell>
          <cell r="E3822" t="str">
            <v>F</v>
          </cell>
        </row>
        <row r="3823">
          <cell r="B3823" t="str">
            <v>F526295</v>
          </cell>
          <cell r="C3823" t="str">
            <v>F526295</v>
          </cell>
          <cell r="D3823">
            <v>7</v>
          </cell>
          <cell r="E3823" t="str">
            <v>F</v>
          </cell>
        </row>
        <row r="3824">
          <cell r="B3824" t="str">
            <v>F526296</v>
          </cell>
          <cell r="C3824" t="str">
            <v>F526296</v>
          </cell>
          <cell r="D3824">
            <v>7</v>
          </cell>
          <cell r="E3824" t="str">
            <v>F</v>
          </cell>
        </row>
        <row r="3825">
          <cell r="B3825" t="str">
            <v>F526297</v>
          </cell>
          <cell r="C3825" t="str">
            <v>F526297</v>
          </cell>
          <cell r="D3825">
            <v>7</v>
          </cell>
          <cell r="E3825" t="str">
            <v>F</v>
          </cell>
        </row>
        <row r="3826">
          <cell r="B3826" t="str">
            <v>1000CORPSVC</v>
          </cell>
          <cell r="C3826" t="str">
            <v>CORPSVC</v>
          </cell>
          <cell r="D3826">
            <v>6</v>
          </cell>
          <cell r="E3826" t="str">
            <v>G</v>
          </cell>
        </row>
        <row r="3827">
          <cell r="B3827" t="str">
            <v>F100267</v>
          </cell>
          <cell r="C3827" t="str">
            <v>F100267</v>
          </cell>
          <cell r="D3827">
            <v>7</v>
          </cell>
          <cell r="E3827" t="str">
            <v>F</v>
          </cell>
        </row>
        <row r="3828">
          <cell r="B3828" t="str">
            <v>F100269</v>
          </cell>
          <cell r="C3828" t="str">
            <v>F100269</v>
          </cell>
          <cell r="D3828">
            <v>7</v>
          </cell>
          <cell r="E3828" t="str">
            <v>F</v>
          </cell>
        </row>
        <row r="3829">
          <cell r="B3829" t="str">
            <v>F401070</v>
          </cell>
          <cell r="C3829" t="str">
            <v>F401070</v>
          </cell>
          <cell r="D3829">
            <v>7</v>
          </cell>
          <cell r="E3829" t="str">
            <v>F</v>
          </cell>
        </row>
        <row r="3830">
          <cell r="B3830" t="str">
            <v>F513202</v>
          </cell>
          <cell r="C3830" t="str">
            <v>F513202</v>
          </cell>
          <cell r="D3830">
            <v>7</v>
          </cell>
          <cell r="E3830" t="str">
            <v>F</v>
          </cell>
        </row>
        <row r="3831">
          <cell r="B3831" t="str">
            <v>F513207</v>
          </cell>
          <cell r="C3831" t="str">
            <v>F513207</v>
          </cell>
          <cell r="D3831">
            <v>7</v>
          </cell>
          <cell r="E3831" t="str">
            <v>F</v>
          </cell>
        </row>
        <row r="3832">
          <cell r="B3832" t="str">
            <v>F513212</v>
          </cell>
          <cell r="C3832" t="str">
            <v>F513212</v>
          </cell>
          <cell r="D3832">
            <v>7</v>
          </cell>
          <cell r="E3832" t="str">
            <v>F</v>
          </cell>
        </row>
        <row r="3833">
          <cell r="B3833" t="str">
            <v>1000CRE</v>
          </cell>
          <cell r="C3833" t="str">
            <v>CRE</v>
          </cell>
          <cell r="D3833">
            <v>4</v>
          </cell>
          <cell r="E3833" t="str">
            <v>G</v>
          </cell>
        </row>
        <row r="3834">
          <cell r="B3834" t="str">
            <v>F525177</v>
          </cell>
          <cell r="C3834" t="str">
            <v>F525177</v>
          </cell>
          <cell r="D3834">
            <v>5</v>
          </cell>
          <cell r="E3834" t="str">
            <v>F</v>
          </cell>
        </row>
        <row r="3835">
          <cell r="B3835" t="str">
            <v>F525178</v>
          </cell>
          <cell r="C3835" t="str">
            <v>F525178</v>
          </cell>
          <cell r="D3835">
            <v>5</v>
          </cell>
          <cell r="E3835" t="str">
            <v>F</v>
          </cell>
        </row>
        <row r="3836">
          <cell r="B3836" t="str">
            <v>F525179</v>
          </cell>
          <cell r="C3836" t="str">
            <v>F525179</v>
          </cell>
          <cell r="D3836">
            <v>5</v>
          </cell>
          <cell r="E3836" t="str">
            <v>F</v>
          </cell>
        </row>
        <row r="3837">
          <cell r="B3837" t="str">
            <v>F525426</v>
          </cell>
          <cell r="C3837" t="str">
            <v>F525426</v>
          </cell>
          <cell r="D3837">
            <v>5</v>
          </cell>
          <cell r="E3837" t="str">
            <v>F</v>
          </cell>
        </row>
        <row r="3838">
          <cell r="B3838" t="str">
            <v>1000CREMGT</v>
          </cell>
          <cell r="C3838" t="str">
            <v>CREMGT</v>
          </cell>
          <cell r="D3838">
            <v>6</v>
          </cell>
          <cell r="E3838" t="str">
            <v>G</v>
          </cell>
        </row>
        <row r="3839">
          <cell r="B3839" t="str">
            <v>F513320</v>
          </cell>
          <cell r="C3839" t="str">
            <v>F513320</v>
          </cell>
          <cell r="D3839">
            <v>7</v>
          </cell>
          <cell r="E3839" t="str">
            <v>F</v>
          </cell>
        </row>
        <row r="3840">
          <cell r="B3840" t="str">
            <v>F513321</v>
          </cell>
          <cell r="C3840" t="str">
            <v>F513321</v>
          </cell>
          <cell r="D3840">
            <v>7</v>
          </cell>
          <cell r="E3840" t="str">
            <v>F</v>
          </cell>
        </row>
        <row r="3841">
          <cell r="B3841" t="str">
            <v>F513322</v>
          </cell>
          <cell r="C3841" t="str">
            <v>F513322</v>
          </cell>
          <cell r="D3841">
            <v>7</v>
          </cell>
          <cell r="E3841" t="str">
            <v>F</v>
          </cell>
        </row>
        <row r="3842">
          <cell r="B3842" t="str">
            <v>F513323</v>
          </cell>
          <cell r="C3842" t="str">
            <v>F513323</v>
          </cell>
          <cell r="D3842">
            <v>7</v>
          </cell>
          <cell r="E3842" t="str">
            <v>F</v>
          </cell>
        </row>
        <row r="3843">
          <cell r="B3843" t="str">
            <v>F513324</v>
          </cell>
          <cell r="C3843" t="str">
            <v>F513324</v>
          </cell>
          <cell r="D3843">
            <v>7</v>
          </cell>
          <cell r="E3843" t="str">
            <v>F</v>
          </cell>
        </row>
        <row r="3844">
          <cell r="B3844" t="str">
            <v>F513325</v>
          </cell>
          <cell r="C3844" t="str">
            <v>F513325</v>
          </cell>
          <cell r="D3844">
            <v>7</v>
          </cell>
          <cell r="E3844" t="str">
            <v>F</v>
          </cell>
        </row>
        <row r="3845">
          <cell r="B3845" t="str">
            <v>F513326</v>
          </cell>
          <cell r="C3845" t="str">
            <v>F513326</v>
          </cell>
          <cell r="D3845">
            <v>7</v>
          </cell>
          <cell r="E3845" t="str">
            <v>F</v>
          </cell>
        </row>
        <row r="3846">
          <cell r="B3846" t="str">
            <v>F513327</v>
          </cell>
          <cell r="C3846" t="str">
            <v>F513327</v>
          </cell>
          <cell r="D3846">
            <v>7</v>
          </cell>
          <cell r="E3846" t="str">
            <v>F</v>
          </cell>
        </row>
        <row r="3847">
          <cell r="B3847" t="str">
            <v>F513328</v>
          </cell>
          <cell r="C3847" t="str">
            <v>F513328</v>
          </cell>
          <cell r="D3847">
            <v>7</v>
          </cell>
          <cell r="E3847" t="str">
            <v>F</v>
          </cell>
        </row>
        <row r="3848">
          <cell r="B3848" t="str">
            <v>F513329</v>
          </cell>
          <cell r="C3848" t="str">
            <v>F513329</v>
          </cell>
          <cell r="D3848">
            <v>7</v>
          </cell>
          <cell r="E3848" t="str">
            <v>F</v>
          </cell>
        </row>
        <row r="3849">
          <cell r="B3849" t="str">
            <v>F513330</v>
          </cell>
          <cell r="C3849" t="str">
            <v>F513330</v>
          </cell>
          <cell r="D3849">
            <v>7</v>
          </cell>
          <cell r="E3849" t="str">
            <v>F</v>
          </cell>
        </row>
        <row r="3850">
          <cell r="B3850" t="str">
            <v>F513331</v>
          </cell>
          <cell r="C3850" t="str">
            <v>F513331</v>
          </cell>
          <cell r="D3850">
            <v>7</v>
          </cell>
          <cell r="E3850" t="str">
            <v>F</v>
          </cell>
        </row>
        <row r="3851">
          <cell r="B3851" t="str">
            <v>F513332</v>
          </cell>
          <cell r="C3851" t="str">
            <v>F513332</v>
          </cell>
          <cell r="D3851">
            <v>7</v>
          </cell>
          <cell r="E3851" t="str">
            <v>F</v>
          </cell>
        </row>
        <row r="3852">
          <cell r="B3852" t="str">
            <v>F513333</v>
          </cell>
          <cell r="C3852" t="str">
            <v>F513333</v>
          </cell>
          <cell r="D3852">
            <v>7</v>
          </cell>
          <cell r="E3852" t="str">
            <v>F</v>
          </cell>
        </row>
        <row r="3853">
          <cell r="B3853" t="str">
            <v>F513334</v>
          </cell>
          <cell r="C3853" t="str">
            <v>F513334</v>
          </cell>
          <cell r="D3853">
            <v>7</v>
          </cell>
          <cell r="E3853" t="str">
            <v>F</v>
          </cell>
        </row>
        <row r="3854">
          <cell r="B3854" t="str">
            <v>F513335</v>
          </cell>
          <cell r="C3854" t="str">
            <v>F513335</v>
          </cell>
          <cell r="D3854">
            <v>7</v>
          </cell>
          <cell r="E3854" t="str">
            <v>F</v>
          </cell>
        </row>
        <row r="3855">
          <cell r="B3855" t="str">
            <v>F513336</v>
          </cell>
          <cell r="C3855" t="str">
            <v>F513336</v>
          </cell>
          <cell r="D3855">
            <v>7</v>
          </cell>
          <cell r="E3855" t="str">
            <v>F</v>
          </cell>
        </row>
        <row r="3856">
          <cell r="B3856" t="str">
            <v>F525162</v>
          </cell>
          <cell r="C3856" t="str">
            <v>F525162</v>
          </cell>
          <cell r="D3856">
            <v>7</v>
          </cell>
          <cell r="E3856" t="str">
            <v>F</v>
          </cell>
        </row>
        <row r="3857">
          <cell r="B3857" t="str">
            <v>F525163</v>
          </cell>
          <cell r="C3857" t="str">
            <v>F525163</v>
          </cell>
          <cell r="D3857">
            <v>7</v>
          </cell>
          <cell r="E3857" t="str">
            <v>F</v>
          </cell>
        </row>
        <row r="3858">
          <cell r="B3858" t="str">
            <v>1000FAM</v>
          </cell>
          <cell r="C3858" t="str">
            <v>FAM</v>
          </cell>
          <cell r="D3858">
            <v>6</v>
          </cell>
          <cell r="E3858" t="str">
            <v>G</v>
          </cell>
        </row>
        <row r="3859">
          <cell r="B3859" t="str">
            <v>F513337</v>
          </cell>
          <cell r="C3859" t="str">
            <v>F513337</v>
          </cell>
          <cell r="D3859">
            <v>7</v>
          </cell>
          <cell r="E3859" t="str">
            <v>F</v>
          </cell>
        </row>
        <row r="3860">
          <cell r="B3860" t="str">
            <v>F513338</v>
          </cell>
          <cell r="C3860" t="str">
            <v>F513338</v>
          </cell>
          <cell r="D3860">
            <v>7</v>
          </cell>
          <cell r="E3860" t="str">
            <v>F</v>
          </cell>
        </row>
        <row r="3861">
          <cell r="B3861" t="str">
            <v>F513339</v>
          </cell>
          <cell r="C3861" t="str">
            <v>F513339</v>
          </cell>
          <cell r="D3861">
            <v>7</v>
          </cell>
          <cell r="E3861" t="str">
            <v>F</v>
          </cell>
        </row>
        <row r="3862">
          <cell r="B3862" t="str">
            <v>F513340</v>
          </cell>
          <cell r="C3862" t="str">
            <v>F513340</v>
          </cell>
          <cell r="D3862">
            <v>7</v>
          </cell>
          <cell r="E3862" t="str">
            <v>F</v>
          </cell>
        </row>
        <row r="3863">
          <cell r="B3863" t="str">
            <v>F513341</v>
          </cell>
          <cell r="C3863" t="str">
            <v>F513341</v>
          </cell>
          <cell r="D3863">
            <v>7</v>
          </cell>
          <cell r="E3863" t="str">
            <v>F</v>
          </cell>
        </row>
        <row r="3864">
          <cell r="B3864" t="str">
            <v>F513342</v>
          </cell>
          <cell r="C3864" t="str">
            <v>F513342</v>
          </cell>
          <cell r="D3864">
            <v>7</v>
          </cell>
          <cell r="E3864" t="str">
            <v>F</v>
          </cell>
        </row>
        <row r="3865">
          <cell r="B3865" t="str">
            <v>F513343</v>
          </cell>
          <cell r="C3865" t="str">
            <v>F513343</v>
          </cell>
          <cell r="D3865">
            <v>7</v>
          </cell>
          <cell r="E3865" t="str">
            <v>F</v>
          </cell>
        </row>
        <row r="3866">
          <cell r="B3866" t="str">
            <v>F513344</v>
          </cell>
          <cell r="C3866" t="str">
            <v>F513344</v>
          </cell>
          <cell r="D3866">
            <v>7</v>
          </cell>
          <cell r="E3866" t="str">
            <v>F</v>
          </cell>
        </row>
        <row r="3867">
          <cell r="B3867" t="str">
            <v>F513345</v>
          </cell>
          <cell r="C3867" t="str">
            <v>F513345</v>
          </cell>
          <cell r="D3867">
            <v>7</v>
          </cell>
          <cell r="E3867" t="str">
            <v>F</v>
          </cell>
        </row>
        <row r="3868">
          <cell r="B3868" t="str">
            <v>F513346</v>
          </cell>
          <cell r="C3868" t="str">
            <v>F513346</v>
          </cell>
          <cell r="D3868">
            <v>7</v>
          </cell>
          <cell r="E3868" t="str">
            <v>F</v>
          </cell>
        </row>
        <row r="3869">
          <cell r="B3869" t="str">
            <v>F513347</v>
          </cell>
          <cell r="C3869" t="str">
            <v>F513347</v>
          </cell>
          <cell r="D3869">
            <v>7</v>
          </cell>
          <cell r="E3869" t="str">
            <v>F</v>
          </cell>
        </row>
        <row r="3870">
          <cell r="B3870" t="str">
            <v>F515118</v>
          </cell>
          <cell r="C3870" t="str">
            <v>F515118</v>
          </cell>
          <cell r="D3870">
            <v>7</v>
          </cell>
          <cell r="E3870" t="str">
            <v>F</v>
          </cell>
        </row>
        <row r="3871">
          <cell r="B3871" t="str">
            <v>F515302</v>
          </cell>
          <cell r="C3871" t="str">
            <v>F515302</v>
          </cell>
          <cell r="D3871">
            <v>7</v>
          </cell>
          <cell r="E3871" t="str">
            <v>F</v>
          </cell>
        </row>
        <row r="3872">
          <cell r="B3872" t="str">
            <v>F526531</v>
          </cell>
          <cell r="C3872" t="str">
            <v>F526531</v>
          </cell>
          <cell r="D3872">
            <v>7</v>
          </cell>
          <cell r="E3872" t="str">
            <v>F</v>
          </cell>
        </row>
        <row r="3873">
          <cell r="B3873" t="str">
            <v>F526532</v>
          </cell>
          <cell r="C3873" t="str">
            <v>F526532</v>
          </cell>
          <cell r="D3873">
            <v>7</v>
          </cell>
          <cell r="E3873" t="str">
            <v>F</v>
          </cell>
        </row>
        <row r="3874">
          <cell r="B3874" t="str">
            <v>1000GOSITE</v>
          </cell>
          <cell r="C3874" t="str">
            <v>GOSITE</v>
          </cell>
          <cell r="D3874">
            <v>8</v>
          </cell>
          <cell r="E3874" t="str">
            <v>G</v>
          </cell>
        </row>
        <row r="3875">
          <cell r="B3875" t="str">
            <v>F513348</v>
          </cell>
          <cell r="C3875" t="str">
            <v>F513348</v>
          </cell>
          <cell r="D3875">
            <v>9</v>
          </cell>
          <cell r="E3875" t="str">
            <v>F</v>
          </cell>
        </row>
        <row r="3876">
          <cell r="B3876" t="str">
            <v>F513349</v>
          </cell>
          <cell r="C3876" t="str">
            <v>F513349</v>
          </cell>
          <cell r="D3876">
            <v>9</v>
          </cell>
          <cell r="E3876" t="str">
            <v>F</v>
          </cell>
        </row>
        <row r="3877">
          <cell r="B3877" t="str">
            <v>F513350</v>
          </cell>
          <cell r="C3877" t="str">
            <v>F513350</v>
          </cell>
          <cell r="D3877">
            <v>9</v>
          </cell>
          <cell r="E3877" t="str">
            <v>F</v>
          </cell>
        </row>
        <row r="3878">
          <cell r="B3878" t="str">
            <v>F513351</v>
          </cell>
          <cell r="C3878" t="str">
            <v>F513351</v>
          </cell>
          <cell r="D3878">
            <v>9</v>
          </cell>
          <cell r="E3878" t="str">
            <v>F</v>
          </cell>
        </row>
        <row r="3879">
          <cell r="B3879" t="str">
            <v>F515068</v>
          </cell>
          <cell r="C3879" t="str">
            <v>F515068</v>
          </cell>
          <cell r="D3879">
            <v>9</v>
          </cell>
          <cell r="E3879" t="str">
            <v>F</v>
          </cell>
        </row>
        <row r="3880">
          <cell r="B3880" t="str">
            <v>F515069</v>
          </cell>
          <cell r="C3880" t="str">
            <v>F515069</v>
          </cell>
          <cell r="D3880">
            <v>9</v>
          </cell>
          <cell r="E3880" t="str">
            <v>F</v>
          </cell>
        </row>
        <row r="3881">
          <cell r="B3881" t="str">
            <v>F515070</v>
          </cell>
          <cell r="C3881" t="str">
            <v>F515070</v>
          </cell>
          <cell r="D3881">
            <v>9</v>
          </cell>
          <cell r="E3881" t="str">
            <v>F</v>
          </cell>
        </row>
        <row r="3882">
          <cell r="B3882" t="str">
            <v>1000GO1BLDG</v>
          </cell>
          <cell r="C3882" t="str">
            <v>GO1BLDG</v>
          </cell>
          <cell r="D3882">
            <v>10</v>
          </cell>
          <cell r="E3882" t="str">
            <v>G</v>
          </cell>
        </row>
        <row r="3883">
          <cell r="B3883" t="str">
            <v>F513352</v>
          </cell>
          <cell r="C3883" t="str">
            <v>F513352</v>
          </cell>
          <cell r="D3883">
            <v>11</v>
          </cell>
          <cell r="E3883" t="str">
            <v>F</v>
          </cell>
        </row>
        <row r="3884">
          <cell r="B3884" t="str">
            <v>F513353</v>
          </cell>
          <cell r="C3884" t="str">
            <v>F513353</v>
          </cell>
          <cell r="D3884">
            <v>11</v>
          </cell>
          <cell r="E3884" t="str">
            <v>F</v>
          </cell>
        </row>
        <row r="3885">
          <cell r="B3885" t="str">
            <v>F513354</v>
          </cell>
          <cell r="C3885" t="str">
            <v>F513354</v>
          </cell>
          <cell r="D3885">
            <v>11</v>
          </cell>
          <cell r="E3885" t="str">
            <v>F</v>
          </cell>
        </row>
        <row r="3886">
          <cell r="B3886" t="str">
            <v>F513355</v>
          </cell>
          <cell r="C3886" t="str">
            <v>F513355</v>
          </cell>
          <cell r="D3886">
            <v>11</v>
          </cell>
          <cell r="E3886" t="str">
            <v>F</v>
          </cell>
        </row>
        <row r="3887">
          <cell r="B3887" t="str">
            <v>F513356</v>
          </cell>
          <cell r="C3887" t="str">
            <v>F513356</v>
          </cell>
          <cell r="D3887">
            <v>11</v>
          </cell>
          <cell r="E3887" t="str">
            <v>F</v>
          </cell>
        </row>
        <row r="3888">
          <cell r="B3888" t="str">
            <v>F513357</v>
          </cell>
          <cell r="C3888" t="str">
            <v>F513357</v>
          </cell>
          <cell r="D3888">
            <v>11</v>
          </cell>
          <cell r="E3888" t="str">
            <v>F</v>
          </cell>
        </row>
        <row r="3889">
          <cell r="B3889" t="str">
            <v>F515071</v>
          </cell>
          <cell r="C3889" t="str">
            <v>F515071</v>
          </cell>
          <cell r="D3889">
            <v>11</v>
          </cell>
          <cell r="E3889" t="str">
            <v>F</v>
          </cell>
        </row>
        <row r="3890">
          <cell r="B3890" t="str">
            <v>F515072</v>
          </cell>
          <cell r="C3890" t="str">
            <v>F515072</v>
          </cell>
          <cell r="D3890">
            <v>11</v>
          </cell>
          <cell r="E3890" t="str">
            <v>F</v>
          </cell>
        </row>
        <row r="3891">
          <cell r="B3891" t="str">
            <v>1000GO2BLDG</v>
          </cell>
          <cell r="C3891" t="str">
            <v>GO2BLDG</v>
          </cell>
          <cell r="D3891">
            <v>10</v>
          </cell>
          <cell r="E3891" t="str">
            <v>G</v>
          </cell>
        </row>
        <row r="3892">
          <cell r="B3892" t="str">
            <v>F513358</v>
          </cell>
          <cell r="C3892" t="str">
            <v>F513358</v>
          </cell>
          <cell r="D3892">
            <v>11</v>
          </cell>
          <cell r="E3892" t="str">
            <v>F</v>
          </cell>
        </row>
        <row r="3893">
          <cell r="B3893" t="str">
            <v>F513359</v>
          </cell>
          <cell r="C3893" t="str">
            <v>F513359</v>
          </cell>
          <cell r="D3893">
            <v>11</v>
          </cell>
          <cell r="E3893" t="str">
            <v>F</v>
          </cell>
        </row>
        <row r="3894">
          <cell r="B3894" t="str">
            <v>F513360</v>
          </cell>
          <cell r="C3894" t="str">
            <v>F513360</v>
          </cell>
          <cell r="D3894">
            <v>11</v>
          </cell>
          <cell r="E3894" t="str">
            <v>F</v>
          </cell>
        </row>
        <row r="3895">
          <cell r="B3895" t="str">
            <v>F513361</v>
          </cell>
          <cell r="C3895" t="str">
            <v>F513361</v>
          </cell>
          <cell r="D3895">
            <v>11</v>
          </cell>
          <cell r="E3895" t="str">
            <v>F</v>
          </cell>
        </row>
        <row r="3896">
          <cell r="B3896" t="str">
            <v>F513362</v>
          </cell>
          <cell r="C3896" t="str">
            <v>F513362</v>
          </cell>
          <cell r="D3896">
            <v>11</v>
          </cell>
          <cell r="E3896" t="str">
            <v>F</v>
          </cell>
        </row>
        <row r="3897">
          <cell r="B3897" t="str">
            <v>F513363</v>
          </cell>
          <cell r="C3897" t="str">
            <v>F513363</v>
          </cell>
          <cell r="D3897">
            <v>11</v>
          </cell>
          <cell r="E3897" t="str">
            <v>F</v>
          </cell>
        </row>
        <row r="3898">
          <cell r="B3898" t="str">
            <v>F515254</v>
          </cell>
          <cell r="C3898" t="str">
            <v>F515254</v>
          </cell>
          <cell r="D3898">
            <v>11</v>
          </cell>
          <cell r="E3898" t="str">
            <v>F</v>
          </cell>
        </row>
        <row r="3899">
          <cell r="B3899" t="str">
            <v>1000GO3BLDG</v>
          </cell>
          <cell r="C3899" t="str">
            <v>GO3BLDG</v>
          </cell>
          <cell r="D3899">
            <v>10</v>
          </cell>
          <cell r="E3899" t="str">
            <v>G</v>
          </cell>
        </row>
        <row r="3900">
          <cell r="B3900" t="str">
            <v>F513370</v>
          </cell>
          <cell r="C3900" t="str">
            <v>F513370</v>
          </cell>
          <cell r="D3900">
            <v>11</v>
          </cell>
          <cell r="E3900" t="str">
            <v>F</v>
          </cell>
        </row>
        <row r="3901">
          <cell r="B3901" t="str">
            <v>F513371</v>
          </cell>
          <cell r="C3901" t="str">
            <v>F513371</v>
          </cell>
          <cell r="D3901">
            <v>11</v>
          </cell>
          <cell r="E3901" t="str">
            <v>F</v>
          </cell>
        </row>
        <row r="3902">
          <cell r="B3902" t="str">
            <v>F513372</v>
          </cell>
          <cell r="C3902" t="str">
            <v>F513372</v>
          </cell>
          <cell r="D3902">
            <v>11</v>
          </cell>
          <cell r="E3902" t="str">
            <v>F</v>
          </cell>
        </row>
        <row r="3903">
          <cell r="B3903" t="str">
            <v>F513373</v>
          </cell>
          <cell r="C3903" t="str">
            <v>F513373</v>
          </cell>
          <cell r="D3903">
            <v>11</v>
          </cell>
          <cell r="E3903" t="str">
            <v>F</v>
          </cell>
        </row>
        <row r="3904">
          <cell r="B3904" t="str">
            <v>F513374</v>
          </cell>
          <cell r="C3904" t="str">
            <v>F513374</v>
          </cell>
          <cell r="D3904">
            <v>11</v>
          </cell>
          <cell r="E3904" t="str">
            <v>F</v>
          </cell>
        </row>
        <row r="3905">
          <cell r="B3905" t="str">
            <v>F513375</v>
          </cell>
          <cell r="C3905" t="str">
            <v>F513375</v>
          </cell>
          <cell r="D3905">
            <v>11</v>
          </cell>
          <cell r="E3905" t="str">
            <v>F</v>
          </cell>
        </row>
        <row r="3906">
          <cell r="B3906" t="str">
            <v>F515255</v>
          </cell>
          <cell r="C3906" t="str">
            <v>F515255</v>
          </cell>
          <cell r="D3906">
            <v>11</v>
          </cell>
          <cell r="E3906" t="str">
            <v>F</v>
          </cell>
        </row>
        <row r="3907">
          <cell r="B3907" t="str">
            <v>1000GO4BLDG</v>
          </cell>
          <cell r="C3907" t="str">
            <v>GO4BLDG</v>
          </cell>
          <cell r="D3907">
            <v>10</v>
          </cell>
          <cell r="E3907" t="str">
            <v>G</v>
          </cell>
        </row>
        <row r="3908">
          <cell r="B3908" t="str">
            <v>F513376</v>
          </cell>
          <cell r="C3908" t="str">
            <v>F513376</v>
          </cell>
          <cell r="D3908">
            <v>11</v>
          </cell>
          <cell r="E3908" t="str">
            <v>F</v>
          </cell>
        </row>
        <row r="3909">
          <cell r="B3909" t="str">
            <v>F513377</v>
          </cell>
          <cell r="C3909" t="str">
            <v>F513377</v>
          </cell>
          <cell r="D3909">
            <v>11</v>
          </cell>
          <cell r="E3909" t="str">
            <v>F</v>
          </cell>
        </row>
        <row r="3910">
          <cell r="B3910" t="str">
            <v>F513378</v>
          </cell>
          <cell r="C3910" t="str">
            <v>F513378</v>
          </cell>
          <cell r="D3910">
            <v>11</v>
          </cell>
          <cell r="E3910" t="str">
            <v>F</v>
          </cell>
        </row>
        <row r="3911">
          <cell r="B3911" t="str">
            <v>F513379</v>
          </cell>
          <cell r="C3911" t="str">
            <v>F513379</v>
          </cell>
          <cell r="D3911">
            <v>11</v>
          </cell>
          <cell r="E3911" t="str">
            <v>F</v>
          </cell>
        </row>
        <row r="3912">
          <cell r="B3912" t="str">
            <v>F513380</v>
          </cell>
          <cell r="C3912" t="str">
            <v>F513380</v>
          </cell>
          <cell r="D3912">
            <v>11</v>
          </cell>
          <cell r="E3912" t="str">
            <v>F</v>
          </cell>
        </row>
        <row r="3913">
          <cell r="B3913" t="str">
            <v>F513381</v>
          </cell>
          <cell r="C3913" t="str">
            <v>F513381</v>
          </cell>
          <cell r="D3913">
            <v>11</v>
          </cell>
          <cell r="E3913" t="str">
            <v>F</v>
          </cell>
        </row>
        <row r="3914">
          <cell r="B3914" t="str">
            <v>F515073</v>
          </cell>
          <cell r="C3914" t="str">
            <v>F515073</v>
          </cell>
          <cell r="D3914">
            <v>11</v>
          </cell>
          <cell r="E3914" t="str">
            <v>F</v>
          </cell>
        </row>
        <row r="3915">
          <cell r="B3915" t="str">
            <v>F515074</v>
          </cell>
          <cell r="C3915" t="str">
            <v>F515074</v>
          </cell>
          <cell r="D3915">
            <v>11</v>
          </cell>
          <cell r="E3915" t="str">
            <v>F</v>
          </cell>
        </row>
        <row r="3916">
          <cell r="B3916" t="str">
            <v>1000GOGRG</v>
          </cell>
          <cell r="C3916" t="str">
            <v>GOGRG</v>
          </cell>
          <cell r="D3916">
            <v>10</v>
          </cell>
          <cell r="E3916" t="str">
            <v>G</v>
          </cell>
        </row>
        <row r="3917">
          <cell r="B3917" t="str">
            <v>F513364</v>
          </cell>
          <cell r="C3917" t="str">
            <v>F513364</v>
          </cell>
          <cell r="D3917">
            <v>11</v>
          </cell>
          <cell r="E3917" t="str">
            <v>F</v>
          </cell>
        </row>
        <row r="3918">
          <cell r="B3918" t="str">
            <v>F513365</v>
          </cell>
          <cell r="C3918" t="str">
            <v>F513365</v>
          </cell>
          <cell r="D3918">
            <v>11</v>
          </cell>
          <cell r="E3918" t="str">
            <v>F</v>
          </cell>
        </row>
        <row r="3919">
          <cell r="B3919" t="str">
            <v>F513366</v>
          </cell>
          <cell r="C3919" t="str">
            <v>F513366</v>
          </cell>
          <cell r="D3919">
            <v>11</v>
          </cell>
          <cell r="E3919" t="str">
            <v>F</v>
          </cell>
        </row>
        <row r="3920">
          <cell r="B3920" t="str">
            <v>F513367</v>
          </cell>
          <cell r="C3920" t="str">
            <v>F513367</v>
          </cell>
          <cell r="D3920">
            <v>11</v>
          </cell>
          <cell r="E3920" t="str">
            <v>F</v>
          </cell>
        </row>
        <row r="3921">
          <cell r="B3921" t="str">
            <v>F513368</v>
          </cell>
          <cell r="C3921" t="str">
            <v>F513368</v>
          </cell>
          <cell r="D3921">
            <v>11</v>
          </cell>
          <cell r="E3921" t="str">
            <v>F</v>
          </cell>
        </row>
        <row r="3922">
          <cell r="B3922" t="str">
            <v>F513369</v>
          </cell>
          <cell r="C3922" t="str">
            <v>F513369</v>
          </cell>
          <cell r="D3922">
            <v>11</v>
          </cell>
          <cell r="E3922" t="str">
            <v>F</v>
          </cell>
        </row>
        <row r="3923">
          <cell r="B3923" t="str">
            <v>1000FAMNW</v>
          </cell>
          <cell r="C3923" t="str">
            <v>FAMNW</v>
          </cell>
          <cell r="D3923">
            <v>8</v>
          </cell>
          <cell r="E3923" t="str">
            <v>G</v>
          </cell>
        </row>
        <row r="3924">
          <cell r="B3924" t="str">
            <v>F515075</v>
          </cell>
          <cell r="C3924" t="str">
            <v>F515075</v>
          </cell>
          <cell r="D3924">
            <v>9</v>
          </cell>
          <cell r="E3924" t="str">
            <v>F</v>
          </cell>
        </row>
        <row r="3925">
          <cell r="B3925" t="str">
            <v>F515076</v>
          </cell>
          <cell r="C3925" t="str">
            <v>F515076</v>
          </cell>
          <cell r="D3925">
            <v>9</v>
          </cell>
          <cell r="E3925" t="str">
            <v>F</v>
          </cell>
        </row>
        <row r="3926">
          <cell r="B3926" t="str">
            <v>F515077</v>
          </cell>
          <cell r="C3926" t="str">
            <v>F515077</v>
          </cell>
          <cell r="D3926">
            <v>9</v>
          </cell>
          <cell r="E3926" t="str">
            <v>F</v>
          </cell>
        </row>
        <row r="3927">
          <cell r="B3927" t="str">
            <v>1000AGTACSITE</v>
          </cell>
          <cell r="C3927" t="str">
            <v>AGTACSITE</v>
          </cell>
          <cell r="D3927">
            <v>10</v>
          </cell>
          <cell r="E3927" t="str">
            <v>G</v>
          </cell>
        </row>
        <row r="3928">
          <cell r="B3928" t="str">
            <v>F513382</v>
          </cell>
          <cell r="C3928" t="str">
            <v>F513382</v>
          </cell>
          <cell r="D3928">
            <v>11</v>
          </cell>
          <cell r="E3928" t="str">
            <v>F</v>
          </cell>
        </row>
        <row r="3929">
          <cell r="B3929" t="str">
            <v>F513383</v>
          </cell>
          <cell r="C3929" t="str">
            <v>F513383</v>
          </cell>
          <cell r="D3929">
            <v>11</v>
          </cell>
          <cell r="E3929" t="str">
            <v>F</v>
          </cell>
        </row>
        <row r="3930">
          <cell r="B3930" t="str">
            <v>F513384</v>
          </cell>
          <cell r="C3930" t="str">
            <v>F513384</v>
          </cell>
          <cell r="D3930">
            <v>11</v>
          </cell>
          <cell r="E3930" t="str">
            <v>F</v>
          </cell>
        </row>
        <row r="3931">
          <cell r="B3931" t="str">
            <v>F513385</v>
          </cell>
          <cell r="C3931" t="str">
            <v>F513385</v>
          </cell>
          <cell r="D3931">
            <v>11</v>
          </cell>
          <cell r="E3931" t="str">
            <v>F</v>
          </cell>
        </row>
        <row r="3932">
          <cell r="B3932" t="str">
            <v>F513386</v>
          </cell>
          <cell r="C3932" t="str">
            <v>F513386</v>
          </cell>
          <cell r="D3932">
            <v>11</v>
          </cell>
          <cell r="E3932" t="str">
            <v>F</v>
          </cell>
        </row>
        <row r="3933">
          <cell r="B3933" t="str">
            <v>F513387</v>
          </cell>
          <cell r="C3933" t="str">
            <v>F513387</v>
          </cell>
          <cell r="D3933">
            <v>11</v>
          </cell>
          <cell r="E3933" t="str">
            <v>F</v>
          </cell>
        </row>
        <row r="3934">
          <cell r="B3934" t="str">
            <v>F513388</v>
          </cell>
          <cell r="C3934" t="str">
            <v>F513388</v>
          </cell>
          <cell r="D3934">
            <v>11</v>
          </cell>
          <cell r="E3934" t="str">
            <v>F</v>
          </cell>
        </row>
        <row r="3935">
          <cell r="B3935" t="str">
            <v>1000AGTACMAIN</v>
          </cell>
          <cell r="C3935" t="str">
            <v>AGTACMAIN</v>
          </cell>
          <cell r="D3935">
            <v>12</v>
          </cell>
          <cell r="E3935" t="str">
            <v>G</v>
          </cell>
        </row>
        <row r="3936">
          <cell r="B3936" t="str">
            <v>F513389</v>
          </cell>
          <cell r="C3936" t="str">
            <v>F513389</v>
          </cell>
          <cell r="D3936">
            <v>13</v>
          </cell>
          <cell r="E3936" t="str">
            <v>F</v>
          </cell>
        </row>
        <row r="3937">
          <cell r="B3937" t="str">
            <v>F513390</v>
          </cell>
          <cell r="C3937" t="str">
            <v>F513390</v>
          </cell>
          <cell r="D3937">
            <v>13</v>
          </cell>
          <cell r="E3937" t="str">
            <v>F</v>
          </cell>
        </row>
        <row r="3938">
          <cell r="B3938" t="str">
            <v>F513391</v>
          </cell>
          <cell r="C3938" t="str">
            <v>F513391</v>
          </cell>
          <cell r="D3938">
            <v>13</v>
          </cell>
          <cell r="E3938" t="str">
            <v>F</v>
          </cell>
        </row>
        <row r="3939">
          <cell r="B3939" t="str">
            <v>F513392</v>
          </cell>
          <cell r="C3939" t="str">
            <v>F513392</v>
          </cell>
          <cell r="D3939">
            <v>13</v>
          </cell>
          <cell r="E3939" t="str">
            <v>F</v>
          </cell>
        </row>
        <row r="3940">
          <cell r="B3940" t="str">
            <v>F513393</v>
          </cell>
          <cell r="C3940" t="str">
            <v>F513393</v>
          </cell>
          <cell r="D3940">
            <v>13</v>
          </cell>
          <cell r="E3940" t="str">
            <v>F</v>
          </cell>
        </row>
        <row r="3941">
          <cell r="B3941" t="str">
            <v>F513394</v>
          </cell>
          <cell r="C3941" t="str">
            <v>F513394</v>
          </cell>
          <cell r="D3941">
            <v>13</v>
          </cell>
          <cell r="E3941" t="str">
            <v>F</v>
          </cell>
        </row>
        <row r="3942">
          <cell r="B3942" t="str">
            <v>1000AGTANXBLDG</v>
          </cell>
          <cell r="C3942" t="str">
            <v>AGTANXBLDG</v>
          </cell>
          <cell r="D3942">
            <v>12</v>
          </cell>
          <cell r="E3942" t="str">
            <v>G</v>
          </cell>
        </row>
        <row r="3943">
          <cell r="B3943" t="str">
            <v>F513395</v>
          </cell>
          <cell r="C3943" t="str">
            <v>F513395</v>
          </cell>
          <cell r="D3943">
            <v>13</v>
          </cell>
          <cell r="E3943" t="str">
            <v>F</v>
          </cell>
        </row>
        <row r="3944">
          <cell r="B3944" t="str">
            <v>F513396</v>
          </cell>
          <cell r="C3944" t="str">
            <v>F513396</v>
          </cell>
          <cell r="D3944">
            <v>13</v>
          </cell>
          <cell r="E3944" t="str">
            <v>F</v>
          </cell>
        </row>
        <row r="3945">
          <cell r="B3945" t="str">
            <v>F513397</v>
          </cell>
          <cell r="C3945" t="str">
            <v>F513397</v>
          </cell>
          <cell r="D3945">
            <v>13</v>
          </cell>
          <cell r="E3945" t="str">
            <v>F</v>
          </cell>
        </row>
        <row r="3946">
          <cell r="B3946" t="str">
            <v>F513398</v>
          </cell>
          <cell r="C3946" t="str">
            <v>F513398</v>
          </cell>
          <cell r="D3946">
            <v>13</v>
          </cell>
          <cell r="E3946" t="str">
            <v>F</v>
          </cell>
        </row>
        <row r="3947">
          <cell r="B3947" t="str">
            <v>F513399</v>
          </cell>
          <cell r="C3947" t="str">
            <v>F513399</v>
          </cell>
          <cell r="D3947">
            <v>13</v>
          </cell>
          <cell r="E3947" t="str">
            <v>F</v>
          </cell>
        </row>
        <row r="3948">
          <cell r="B3948" t="str">
            <v>F513400</v>
          </cell>
          <cell r="C3948" t="str">
            <v>F513400</v>
          </cell>
          <cell r="D3948">
            <v>13</v>
          </cell>
          <cell r="E3948" t="str">
            <v>F</v>
          </cell>
        </row>
        <row r="3949">
          <cell r="B3949" t="str">
            <v>1000AGTACCF</v>
          </cell>
          <cell r="C3949" t="str">
            <v>AGTACCF</v>
          </cell>
          <cell r="D3949">
            <v>12</v>
          </cell>
          <cell r="E3949" t="str">
            <v>G</v>
          </cell>
        </row>
        <row r="3950">
          <cell r="B3950" t="str">
            <v>F513401</v>
          </cell>
          <cell r="C3950" t="str">
            <v>F513401</v>
          </cell>
          <cell r="D3950">
            <v>13</v>
          </cell>
          <cell r="E3950" t="str">
            <v>F</v>
          </cell>
        </row>
        <row r="3951">
          <cell r="B3951" t="str">
            <v>F513402</v>
          </cell>
          <cell r="C3951" t="str">
            <v>F513402</v>
          </cell>
          <cell r="D3951">
            <v>13</v>
          </cell>
          <cell r="E3951" t="str">
            <v>F</v>
          </cell>
        </row>
        <row r="3952">
          <cell r="B3952" t="str">
            <v>F513403</v>
          </cell>
          <cell r="C3952" t="str">
            <v>F513403</v>
          </cell>
          <cell r="D3952">
            <v>13</v>
          </cell>
          <cell r="E3952" t="str">
            <v>F</v>
          </cell>
        </row>
        <row r="3953">
          <cell r="B3953" t="str">
            <v>F513404</v>
          </cell>
          <cell r="C3953" t="str">
            <v>F513404</v>
          </cell>
          <cell r="D3953">
            <v>13</v>
          </cell>
          <cell r="E3953" t="str">
            <v>F</v>
          </cell>
        </row>
        <row r="3954">
          <cell r="B3954" t="str">
            <v>F513405</v>
          </cell>
          <cell r="C3954" t="str">
            <v>F513405</v>
          </cell>
          <cell r="D3954">
            <v>13</v>
          </cell>
          <cell r="E3954" t="str">
            <v>F</v>
          </cell>
        </row>
        <row r="3955">
          <cell r="B3955" t="str">
            <v>F513406</v>
          </cell>
          <cell r="C3955" t="str">
            <v>F513406</v>
          </cell>
          <cell r="D3955">
            <v>13</v>
          </cell>
          <cell r="E3955" t="str">
            <v>F</v>
          </cell>
        </row>
        <row r="3956">
          <cell r="B3956" t="str">
            <v>1000AGTACWHSE</v>
          </cell>
          <cell r="C3956" t="str">
            <v>AGTACWHSE</v>
          </cell>
          <cell r="D3956">
            <v>12</v>
          </cell>
          <cell r="E3956" t="str">
            <v>G</v>
          </cell>
        </row>
        <row r="3957">
          <cell r="B3957" t="str">
            <v>F513407</v>
          </cell>
          <cell r="C3957" t="str">
            <v>F513407</v>
          </cell>
          <cell r="D3957">
            <v>13</v>
          </cell>
          <cell r="E3957" t="str">
            <v>F</v>
          </cell>
        </row>
        <row r="3958">
          <cell r="B3958" t="str">
            <v>F513408</v>
          </cell>
          <cell r="C3958" t="str">
            <v>F513408</v>
          </cell>
          <cell r="D3958">
            <v>13</v>
          </cell>
          <cell r="E3958" t="str">
            <v>F</v>
          </cell>
        </row>
        <row r="3959">
          <cell r="B3959" t="str">
            <v>F513409</v>
          </cell>
          <cell r="C3959" t="str">
            <v>F513409</v>
          </cell>
          <cell r="D3959">
            <v>13</v>
          </cell>
          <cell r="E3959" t="str">
            <v>F</v>
          </cell>
        </row>
        <row r="3960">
          <cell r="B3960" t="str">
            <v>F513410</v>
          </cell>
          <cell r="C3960" t="str">
            <v>F513410</v>
          </cell>
          <cell r="D3960">
            <v>13</v>
          </cell>
          <cell r="E3960" t="str">
            <v>F</v>
          </cell>
        </row>
        <row r="3961">
          <cell r="B3961" t="str">
            <v>F513411</v>
          </cell>
          <cell r="C3961" t="str">
            <v>F513411</v>
          </cell>
          <cell r="D3961">
            <v>13</v>
          </cell>
          <cell r="E3961" t="str">
            <v>F</v>
          </cell>
        </row>
        <row r="3962">
          <cell r="B3962" t="str">
            <v>F513412</v>
          </cell>
          <cell r="C3962" t="str">
            <v>F513412</v>
          </cell>
          <cell r="D3962">
            <v>13</v>
          </cell>
          <cell r="E3962" t="str">
            <v>F</v>
          </cell>
        </row>
        <row r="3963">
          <cell r="B3963" t="str">
            <v>1000AGTACSTRG</v>
          </cell>
          <cell r="C3963" t="str">
            <v>AGTACSTRG</v>
          </cell>
          <cell r="D3963">
            <v>12</v>
          </cell>
          <cell r="E3963" t="str">
            <v>G</v>
          </cell>
        </row>
        <row r="3964">
          <cell r="B3964" t="str">
            <v>F513413</v>
          </cell>
          <cell r="C3964" t="str">
            <v>F513413</v>
          </cell>
          <cell r="D3964">
            <v>13</v>
          </cell>
          <cell r="E3964" t="str">
            <v>F</v>
          </cell>
        </row>
        <row r="3965">
          <cell r="B3965" t="str">
            <v>F513414</v>
          </cell>
          <cell r="C3965" t="str">
            <v>F513414</v>
          </cell>
          <cell r="D3965">
            <v>13</v>
          </cell>
          <cell r="E3965" t="str">
            <v>F</v>
          </cell>
        </row>
        <row r="3966">
          <cell r="B3966" t="str">
            <v>F513415</v>
          </cell>
          <cell r="C3966" t="str">
            <v>F513415</v>
          </cell>
          <cell r="D3966">
            <v>13</v>
          </cell>
          <cell r="E3966" t="str">
            <v>F</v>
          </cell>
        </row>
        <row r="3967">
          <cell r="B3967" t="str">
            <v>F513416</v>
          </cell>
          <cell r="C3967" t="str">
            <v>F513416</v>
          </cell>
          <cell r="D3967">
            <v>13</v>
          </cell>
          <cell r="E3967" t="str">
            <v>F</v>
          </cell>
        </row>
        <row r="3968">
          <cell r="B3968" t="str">
            <v>F513417</v>
          </cell>
          <cell r="C3968" t="str">
            <v>F513417</v>
          </cell>
          <cell r="D3968">
            <v>13</v>
          </cell>
          <cell r="E3968" t="str">
            <v>F</v>
          </cell>
        </row>
        <row r="3969">
          <cell r="B3969" t="str">
            <v>F513418</v>
          </cell>
          <cell r="C3969" t="str">
            <v>F513418</v>
          </cell>
          <cell r="D3969">
            <v>13</v>
          </cell>
          <cell r="E3969" t="str">
            <v>F</v>
          </cell>
        </row>
        <row r="3970">
          <cell r="B3970" t="str">
            <v>1000ANTVSCSITE</v>
          </cell>
          <cell r="C3970" t="str">
            <v>ANTVSCSITE</v>
          </cell>
          <cell r="D3970">
            <v>10</v>
          </cell>
          <cell r="E3970" t="str">
            <v>G</v>
          </cell>
        </row>
        <row r="3971">
          <cell r="B3971" t="str">
            <v>F513419</v>
          </cell>
          <cell r="C3971" t="str">
            <v>F513419</v>
          </cell>
          <cell r="D3971">
            <v>11</v>
          </cell>
          <cell r="E3971" t="str">
            <v>F</v>
          </cell>
        </row>
        <row r="3972">
          <cell r="B3972" t="str">
            <v>F513420</v>
          </cell>
          <cell r="C3972" t="str">
            <v>F513420</v>
          </cell>
          <cell r="D3972">
            <v>11</v>
          </cell>
          <cell r="E3972" t="str">
            <v>F</v>
          </cell>
        </row>
        <row r="3973">
          <cell r="B3973" t="str">
            <v>F513421</v>
          </cell>
          <cell r="C3973" t="str">
            <v>F513421</v>
          </cell>
          <cell r="D3973">
            <v>11</v>
          </cell>
          <cell r="E3973" t="str">
            <v>F</v>
          </cell>
        </row>
        <row r="3974">
          <cell r="B3974" t="str">
            <v>F513422</v>
          </cell>
          <cell r="C3974" t="str">
            <v>F513422</v>
          </cell>
          <cell r="D3974">
            <v>11</v>
          </cell>
          <cell r="E3974" t="str">
            <v>F</v>
          </cell>
        </row>
        <row r="3975">
          <cell r="B3975" t="str">
            <v>F513423</v>
          </cell>
          <cell r="C3975" t="str">
            <v>F513423</v>
          </cell>
          <cell r="D3975">
            <v>11</v>
          </cell>
          <cell r="E3975" t="str">
            <v>F</v>
          </cell>
        </row>
        <row r="3976">
          <cell r="B3976" t="str">
            <v>F513424</v>
          </cell>
          <cell r="C3976" t="str">
            <v>F513424</v>
          </cell>
          <cell r="D3976">
            <v>11</v>
          </cell>
          <cell r="E3976" t="str">
            <v>F</v>
          </cell>
        </row>
        <row r="3977">
          <cell r="B3977" t="str">
            <v>F513425</v>
          </cell>
          <cell r="C3977" t="str">
            <v>F513425</v>
          </cell>
          <cell r="D3977">
            <v>11</v>
          </cell>
          <cell r="E3977" t="str">
            <v>F</v>
          </cell>
        </row>
        <row r="3978">
          <cell r="B3978" t="str">
            <v>1000AVSCMAIN</v>
          </cell>
          <cell r="C3978" t="str">
            <v>AVSCMAIN</v>
          </cell>
          <cell r="D3978">
            <v>12</v>
          </cell>
          <cell r="E3978" t="str">
            <v>G</v>
          </cell>
        </row>
        <row r="3979">
          <cell r="B3979" t="str">
            <v>F513426</v>
          </cell>
          <cell r="C3979" t="str">
            <v>F513426</v>
          </cell>
          <cell r="D3979">
            <v>13</v>
          </cell>
          <cell r="E3979" t="str">
            <v>F</v>
          </cell>
        </row>
        <row r="3980">
          <cell r="B3980" t="str">
            <v>F513427</v>
          </cell>
          <cell r="C3980" t="str">
            <v>F513427</v>
          </cell>
          <cell r="D3980">
            <v>13</v>
          </cell>
          <cell r="E3980" t="str">
            <v>F</v>
          </cell>
        </row>
        <row r="3981">
          <cell r="B3981" t="str">
            <v>F513428</v>
          </cell>
          <cell r="C3981" t="str">
            <v>F513428</v>
          </cell>
          <cell r="D3981">
            <v>13</v>
          </cell>
          <cell r="E3981" t="str">
            <v>F</v>
          </cell>
        </row>
        <row r="3982">
          <cell r="B3982" t="str">
            <v>F513429</v>
          </cell>
          <cell r="C3982" t="str">
            <v>F513429</v>
          </cell>
          <cell r="D3982">
            <v>13</v>
          </cell>
          <cell r="E3982" t="str">
            <v>F</v>
          </cell>
        </row>
        <row r="3983">
          <cell r="B3983" t="str">
            <v>F513430</v>
          </cell>
          <cell r="C3983" t="str">
            <v>F513430</v>
          </cell>
          <cell r="D3983">
            <v>13</v>
          </cell>
          <cell r="E3983" t="str">
            <v>F</v>
          </cell>
        </row>
        <row r="3984">
          <cell r="B3984" t="str">
            <v>F513431</v>
          </cell>
          <cell r="C3984" t="str">
            <v>F513431</v>
          </cell>
          <cell r="D3984">
            <v>13</v>
          </cell>
          <cell r="E3984" t="str">
            <v>F</v>
          </cell>
        </row>
        <row r="3985">
          <cell r="B3985" t="str">
            <v>1000AVSCGRG</v>
          </cell>
          <cell r="C3985" t="str">
            <v>AVSCGRG</v>
          </cell>
          <cell r="D3985">
            <v>12</v>
          </cell>
          <cell r="E3985" t="str">
            <v>G</v>
          </cell>
        </row>
        <row r="3986">
          <cell r="B3986" t="str">
            <v>F513432</v>
          </cell>
          <cell r="C3986" t="str">
            <v>F513432</v>
          </cell>
          <cell r="D3986">
            <v>13</v>
          </cell>
          <cell r="E3986" t="str">
            <v>F</v>
          </cell>
        </row>
        <row r="3987">
          <cell r="B3987" t="str">
            <v>F513433</v>
          </cell>
          <cell r="C3987" t="str">
            <v>F513433</v>
          </cell>
          <cell r="D3987">
            <v>13</v>
          </cell>
          <cell r="E3987" t="str">
            <v>F</v>
          </cell>
        </row>
        <row r="3988">
          <cell r="B3988" t="str">
            <v>F513434</v>
          </cell>
          <cell r="C3988" t="str">
            <v>F513434</v>
          </cell>
          <cell r="D3988">
            <v>13</v>
          </cell>
          <cell r="E3988" t="str">
            <v>F</v>
          </cell>
        </row>
        <row r="3989">
          <cell r="B3989" t="str">
            <v>F513435</v>
          </cell>
          <cell r="C3989" t="str">
            <v>F513435</v>
          </cell>
          <cell r="D3989">
            <v>13</v>
          </cell>
          <cell r="E3989" t="str">
            <v>F</v>
          </cell>
        </row>
        <row r="3990">
          <cell r="B3990" t="str">
            <v>F513436</v>
          </cell>
          <cell r="C3990" t="str">
            <v>F513436</v>
          </cell>
          <cell r="D3990">
            <v>13</v>
          </cell>
          <cell r="E3990" t="str">
            <v>F</v>
          </cell>
        </row>
        <row r="3991">
          <cell r="B3991" t="str">
            <v>F513437</v>
          </cell>
          <cell r="C3991" t="str">
            <v>F513437</v>
          </cell>
          <cell r="D3991">
            <v>13</v>
          </cell>
          <cell r="E3991" t="str">
            <v>F</v>
          </cell>
        </row>
        <row r="3992">
          <cell r="B3992" t="str">
            <v>1000ARHDSCSITE</v>
          </cell>
          <cell r="C3992" t="str">
            <v>ARHDSCSITE</v>
          </cell>
          <cell r="D3992">
            <v>10</v>
          </cell>
          <cell r="E3992" t="str">
            <v>G</v>
          </cell>
        </row>
        <row r="3993">
          <cell r="B3993" t="str">
            <v>F513438</v>
          </cell>
          <cell r="C3993" t="str">
            <v>F513438</v>
          </cell>
          <cell r="D3993">
            <v>11</v>
          </cell>
          <cell r="E3993" t="str">
            <v>F</v>
          </cell>
        </row>
        <row r="3994">
          <cell r="B3994" t="str">
            <v>F513439</v>
          </cell>
          <cell r="C3994" t="str">
            <v>F513439</v>
          </cell>
          <cell r="D3994">
            <v>11</v>
          </cell>
          <cell r="E3994" t="str">
            <v>F</v>
          </cell>
        </row>
        <row r="3995">
          <cell r="B3995" t="str">
            <v>F513440</v>
          </cell>
          <cell r="C3995" t="str">
            <v>F513440</v>
          </cell>
          <cell r="D3995">
            <v>11</v>
          </cell>
          <cell r="E3995" t="str">
            <v>F</v>
          </cell>
        </row>
        <row r="3996">
          <cell r="B3996" t="str">
            <v>F513441</v>
          </cell>
          <cell r="C3996" t="str">
            <v>F513441</v>
          </cell>
          <cell r="D3996">
            <v>11</v>
          </cell>
          <cell r="E3996" t="str">
            <v>F</v>
          </cell>
        </row>
        <row r="3997">
          <cell r="B3997" t="str">
            <v>F513442</v>
          </cell>
          <cell r="C3997" t="str">
            <v>F513442</v>
          </cell>
          <cell r="D3997">
            <v>11</v>
          </cell>
          <cell r="E3997" t="str">
            <v>F</v>
          </cell>
        </row>
        <row r="3998">
          <cell r="B3998" t="str">
            <v>F513443</v>
          </cell>
          <cell r="C3998" t="str">
            <v>F513443</v>
          </cell>
          <cell r="D3998">
            <v>11</v>
          </cell>
          <cell r="E3998" t="str">
            <v>F</v>
          </cell>
        </row>
        <row r="3999">
          <cell r="B3999" t="str">
            <v>F513444</v>
          </cell>
          <cell r="C3999" t="str">
            <v>F513444</v>
          </cell>
          <cell r="D3999">
            <v>11</v>
          </cell>
          <cell r="E3999" t="str">
            <v>F</v>
          </cell>
        </row>
        <row r="4000">
          <cell r="B4000" t="str">
            <v>1000ADSCMAIN</v>
          </cell>
          <cell r="C4000" t="str">
            <v>ADSCMAIN</v>
          </cell>
          <cell r="D4000">
            <v>12</v>
          </cell>
          <cell r="E4000" t="str">
            <v>G</v>
          </cell>
        </row>
        <row r="4001">
          <cell r="B4001" t="str">
            <v>F513445</v>
          </cell>
          <cell r="C4001" t="str">
            <v>F513445</v>
          </cell>
          <cell r="D4001">
            <v>13</v>
          </cell>
          <cell r="E4001" t="str">
            <v>F</v>
          </cell>
        </row>
        <row r="4002">
          <cell r="B4002" t="str">
            <v>F513446</v>
          </cell>
          <cell r="C4002" t="str">
            <v>F513446</v>
          </cell>
          <cell r="D4002">
            <v>13</v>
          </cell>
          <cell r="E4002" t="str">
            <v>F</v>
          </cell>
        </row>
        <row r="4003">
          <cell r="B4003" t="str">
            <v>F513447</v>
          </cell>
          <cell r="C4003" t="str">
            <v>F513447</v>
          </cell>
          <cell r="D4003">
            <v>13</v>
          </cell>
          <cell r="E4003" t="str">
            <v>F</v>
          </cell>
        </row>
        <row r="4004">
          <cell r="B4004" t="str">
            <v>F513448</v>
          </cell>
          <cell r="C4004" t="str">
            <v>F513448</v>
          </cell>
          <cell r="D4004">
            <v>13</v>
          </cell>
          <cell r="E4004" t="str">
            <v>F</v>
          </cell>
        </row>
        <row r="4005">
          <cell r="B4005" t="str">
            <v>F513449</v>
          </cell>
          <cell r="C4005" t="str">
            <v>F513449</v>
          </cell>
          <cell r="D4005">
            <v>13</v>
          </cell>
          <cell r="E4005" t="str">
            <v>F</v>
          </cell>
        </row>
        <row r="4006">
          <cell r="B4006" t="str">
            <v>F513450</v>
          </cell>
          <cell r="C4006" t="str">
            <v>F513450</v>
          </cell>
          <cell r="D4006">
            <v>13</v>
          </cell>
          <cell r="E4006" t="str">
            <v>F</v>
          </cell>
        </row>
        <row r="4007">
          <cell r="B4007" t="str">
            <v>1000ADSCGRG</v>
          </cell>
          <cell r="C4007" t="str">
            <v>ADSCGRG</v>
          </cell>
          <cell r="D4007">
            <v>12</v>
          </cell>
          <cell r="E4007" t="str">
            <v>G</v>
          </cell>
        </row>
        <row r="4008">
          <cell r="B4008" t="str">
            <v>F513451</v>
          </cell>
          <cell r="C4008" t="str">
            <v>F513451</v>
          </cell>
          <cell r="D4008">
            <v>13</v>
          </cell>
          <cell r="E4008" t="str">
            <v>F</v>
          </cell>
        </row>
        <row r="4009">
          <cell r="B4009" t="str">
            <v>F513452</v>
          </cell>
          <cell r="C4009" t="str">
            <v>F513452</v>
          </cell>
          <cell r="D4009">
            <v>13</v>
          </cell>
          <cell r="E4009" t="str">
            <v>F</v>
          </cell>
        </row>
        <row r="4010">
          <cell r="B4010" t="str">
            <v>F513453</v>
          </cell>
          <cell r="C4010" t="str">
            <v>F513453</v>
          </cell>
          <cell r="D4010">
            <v>13</v>
          </cell>
          <cell r="E4010" t="str">
            <v>F</v>
          </cell>
        </row>
        <row r="4011">
          <cell r="B4011" t="str">
            <v>F513454</v>
          </cell>
          <cell r="C4011" t="str">
            <v>F513454</v>
          </cell>
          <cell r="D4011">
            <v>13</v>
          </cell>
          <cell r="E4011" t="str">
            <v>F</v>
          </cell>
        </row>
        <row r="4012">
          <cell r="B4012" t="str">
            <v>F513455</v>
          </cell>
          <cell r="C4012" t="str">
            <v>F513455</v>
          </cell>
          <cell r="D4012">
            <v>13</v>
          </cell>
          <cell r="E4012" t="str">
            <v>F</v>
          </cell>
        </row>
        <row r="4013">
          <cell r="B4013" t="str">
            <v>F513456</v>
          </cell>
          <cell r="C4013" t="str">
            <v>F513456</v>
          </cell>
          <cell r="D4013">
            <v>13</v>
          </cell>
          <cell r="E4013" t="str">
            <v>F</v>
          </cell>
        </row>
        <row r="4014">
          <cell r="B4014" t="str">
            <v>1000BWSCSITE</v>
          </cell>
          <cell r="C4014" t="str">
            <v>BWSCSITE</v>
          </cell>
          <cell r="D4014">
            <v>10</v>
          </cell>
          <cell r="E4014" t="str">
            <v>G</v>
          </cell>
        </row>
        <row r="4015">
          <cell r="B4015" t="str">
            <v>F513457</v>
          </cell>
          <cell r="C4015" t="str">
            <v>F513457</v>
          </cell>
          <cell r="D4015">
            <v>11</v>
          </cell>
          <cell r="E4015" t="str">
            <v>F</v>
          </cell>
        </row>
        <row r="4016">
          <cell r="B4016" t="str">
            <v>F513458</v>
          </cell>
          <cell r="C4016" t="str">
            <v>F513458</v>
          </cell>
          <cell r="D4016">
            <v>11</v>
          </cell>
          <cell r="E4016" t="str">
            <v>F</v>
          </cell>
        </row>
        <row r="4017">
          <cell r="B4017" t="str">
            <v>F513459</v>
          </cell>
          <cell r="C4017" t="str">
            <v>F513459</v>
          </cell>
          <cell r="D4017">
            <v>11</v>
          </cell>
          <cell r="E4017" t="str">
            <v>F</v>
          </cell>
        </row>
        <row r="4018">
          <cell r="B4018" t="str">
            <v>F513460</v>
          </cell>
          <cell r="C4018" t="str">
            <v>F513460</v>
          </cell>
          <cell r="D4018">
            <v>11</v>
          </cell>
          <cell r="E4018" t="str">
            <v>F</v>
          </cell>
        </row>
        <row r="4019">
          <cell r="B4019" t="str">
            <v>F513461</v>
          </cell>
          <cell r="C4019" t="str">
            <v>F513461</v>
          </cell>
          <cell r="D4019">
            <v>11</v>
          </cell>
          <cell r="E4019" t="str">
            <v>F</v>
          </cell>
        </row>
        <row r="4020">
          <cell r="B4020" t="str">
            <v>F513462</v>
          </cell>
          <cell r="C4020" t="str">
            <v>F513462</v>
          </cell>
          <cell r="D4020">
            <v>11</v>
          </cell>
          <cell r="E4020" t="str">
            <v>F</v>
          </cell>
        </row>
        <row r="4021">
          <cell r="B4021" t="str">
            <v>F513463</v>
          </cell>
          <cell r="C4021" t="str">
            <v>F513463</v>
          </cell>
          <cell r="D4021">
            <v>11</v>
          </cell>
          <cell r="E4021" t="str">
            <v>F</v>
          </cell>
        </row>
        <row r="4022">
          <cell r="B4022" t="str">
            <v>1000BWSCMAIN</v>
          </cell>
          <cell r="C4022" t="str">
            <v>BWSCMAIN</v>
          </cell>
          <cell r="D4022">
            <v>12</v>
          </cell>
          <cell r="E4022" t="str">
            <v>G</v>
          </cell>
        </row>
        <row r="4023">
          <cell r="B4023" t="str">
            <v>F513464</v>
          </cell>
          <cell r="C4023" t="str">
            <v>F513464</v>
          </cell>
          <cell r="D4023">
            <v>13</v>
          </cell>
          <cell r="E4023" t="str">
            <v>F</v>
          </cell>
        </row>
        <row r="4024">
          <cell r="B4024" t="str">
            <v>F513465</v>
          </cell>
          <cell r="C4024" t="str">
            <v>F513465</v>
          </cell>
          <cell r="D4024">
            <v>13</v>
          </cell>
          <cell r="E4024" t="str">
            <v>F</v>
          </cell>
        </row>
        <row r="4025">
          <cell r="B4025" t="str">
            <v>F513466</v>
          </cell>
          <cell r="C4025" t="str">
            <v>F513466</v>
          </cell>
          <cell r="D4025">
            <v>13</v>
          </cell>
          <cell r="E4025" t="str">
            <v>F</v>
          </cell>
        </row>
        <row r="4026">
          <cell r="B4026" t="str">
            <v>F513467</v>
          </cell>
          <cell r="C4026" t="str">
            <v>F513467</v>
          </cell>
          <cell r="D4026">
            <v>13</v>
          </cell>
          <cell r="E4026" t="str">
            <v>F</v>
          </cell>
        </row>
        <row r="4027">
          <cell r="B4027" t="str">
            <v>F513468</v>
          </cell>
          <cell r="C4027" t="str">
            <v>F513468</v>
          </cell>
          <cell r="D4027">
            <v>13</v>
          </cell>
          <cell r="E4027" t="str">
            <v>F</v>
          </cell>
        </row>
        <row r="4028">
          <cell r="B4028" t="str">
            <v>F513469</v>
          </cell>
          <cell r="C4028" t="str">
            <v>F513469</v>
          </cell>
          <cell r="D4028">
            <v>13</v>
          </cell>
          <cell r="E4028" t="str">
            <v>F</v>
          </cell>
        </row>
        <row r="4029">
          <cell r="B4029" t="str">
            <v>1000BWSCGRG</v>
          </cell>
          <cell r="C4029" t="str">
            <v>BWSCGRG</v>
          </cell>
          <cell r="D4029">
            <v>12</v>
          </cell>
          <cell r="E4029" t="str">
            <v>G</v>
          </cell>
        </row>
        <row r="4030">
          <cell r="B4030" t="str">
            <v>F513470</v>
          </cell>
          <cell r="C4030" t="str">
            <v>F513470</v>
          </cell>
          <cell r="D4030">
            <v>13</v>
          </cell>
          <cell r="E4030" t="str">
            <v>F</v>
          </cell>
        </row>
        <row r="4031">
          <cell r="B4031" t="str">
            <v>F513471</v>
          </cell>
          <cell r="C4031" t="str">
            <v>F513471</v>
          </cell>
          <cell r="D4031">
            <v>13</v>
          </cell>
          <cell r="E4031" t="str">
            <v>F</v>
          </cell>
        </row>
        <row r="4032">
          <cell r="B4032" t="str">
            <v>F513472</v>
          </cell>
          <cell r="C4032" t="str">
            <v>F513472</v>
          </cell>
          <cell r="D4032">
            <v>13</v>
          </cell>
          <cell r="E4032" t="str">
            <v>F</v>
          </cell>
        </row>
        <row r="4033">
          <cell r="B4033" t="str">
            <v>F513473</v>
          </cell>
          <cell r="C4033" t="str">
            <v>F513473</v>
          </cell>
          <cell r="D4033">
            <v>13</v>
          </cell>
          <cell r="E4033" t="str">
            <v>F</v>
          </cell>
        </row>
        <row r="4034">
          <cell r="B4034" t="str">
            <v>F513474</v>
          </cell>
          <cell r="C4034" t="str">
            <v>F513474</v>
          </cell>
          <cell r="D4034">
            <v>13</v>
          </cell>
          <cell r="E4034" t="str">
            <v>F</v>
          </cell>
        </row>
        <row r="4035">
          <cell r="B4035" t="str">
            <v>F513475</v>
          </cell>
          <cell r="C4035" t="str">
            <v>F513475</v>
          </cell>
          <cell r="D4035">
            <v>13</v>
          </cell>
          <cell r="E4035" t="str">
            <v>F</v>
          </cell>
        </row>
        <row r="4036">
          <cell r="B4036" t="str">
            <v>1000BWSCWHSE</v>
          </cell>
          <cell r="C4036" t="str">
            <v>BWSCWHSE</v>
          </cell>
          <cell r="D4036">
            <v>12</v>
          </cell>
          <cell r="E4036" t="str">
            <v>G</v>
          </cell>
        </row>
        <row r="4037">
          <cell r="B4037" t="str">
            <v>F513476</v>
          </cell>
          <cell r="C4037" t="str">
            <v>F513476</v>
          </cell>
          <cell r="D4037">
            <v>13</v>
          </cell>
          <cell r="E4037" t="str">
            <v>F</v>
          </cell>
        </row>
        <row r="4038">
          <cell r="B4038" t="str">
            <v>F513477</v>
          </cell>
          <cell r="C4038" t="str">
            <v>F513477</v>
          </cell>
          <cell r="D4038">
            <v>13</v>
          </cell>
          <cell r="E4038" t="str">
            <v>F</v>
          </cell>
        </row>
        <row r="4039">
          <cell r="B4039" t="str">
            <v>F513478</v>
          </cell>
          <cell r="C4039" t="str">
            <v>F513478</v>
          </cell>
          <cell r="D4039">
            <v>13</v>
          </cell>
          <cell r="E4039" t="str">
            <v>F</v>
          </cell>
        </row>
        <row r="4040">
          <cell r="B4040" t="str">
            <v>F513479</v>
          </cell>
          <cell r="C4040" t="str">
            <v>F513479</v>
          </cell>
          <cell r="D4040">
            <v>13</v>
          </cell>
          <cell r="E4040" t="str">
            <v>F</v>
          </cell>
        </row>
        <row r="4041">
          <cell r="B4041" t="str">
            <v>F513480</v>
          </cell>
          <cell r="C4041" t="str">
            <v>F513480</v>
          </cell>
          <cell r="D4041">
            <v>13</v>
          </cell>
          <cell r="E4041" t="str">
            <v>F</v>
          </cell>
        </row>
        <row r="4042">
          <cell r="B4042" t="str">
            <v>F513481</v>
          </cell>
          <cell r="C4042" t="str">
            <v>F513481</v>
          </cell>
          <cell r="D4042">
            <v>13</v>
          </cell>
          <cell r="E4042" t="str">
            <v>F</v>
          </cell>
        </row>
        <row r="4043">
          <cell r="B4043" t="str">
            <v>1000BIGCRKGH</v>
          </cell>
          <cell r="C4043" t="str">
            <v>BIGCRKGH</v>
          </cell>
          <cell r="D4043">
            <v>10</v>
          </cell>
          <cell r="E4043" t="str">
            <v>G</v>
          </cell>
        </row>
        <row r="4044">
          <cell r="B4044" t="str">
            <v>F515288</v>
          </cell>
          <cell r="C4044" t="str">
            <v>F515288</v>
          </cell>
          <cell r="D4044">
            <v>11</v>
          </cell>
          <cell r="E4044" t="str">
            <v>F</v>
          </cell>
        </row>
        <row r="4045">
          <cell r="B4045" t="str">
            <v>F515289</v>
          </cell>
          <cell r="C4045" t="str">
            <v>F515289</v>
          </cell>
          <cell r="D4045">
            <v>11</v>
          </cell>
          <cell r="E4045" t="str">
            <v>F</v>
          </cell>
        </row>
        <row r="4046">
          <cell r="B4046" t="str">
            <v>F515290</v>
          </cell>
          <cell r="C4046" t="str">
            <v>F515290</v>
          </cell>
          <cell r="D4046">
            <v>11</v>
          </cell>
          <cell r="E4046" t="str">
            <v>F</v>
          </cell>
        </row>
        <row r="4047">
          <cell r="B4047" t="str">
            <v>F515291</v>
          </cell>
          <cell r="C4047" t="str">
            <v>F515291</v>
          </cell>
          <cell r="D4047">
            <v>11</v>
          </cell>
          <cell r="E4047" t="str">
            <v>F</v>
          </cell>
        </row>
        <row r="4048">
          <cell r="B4048" t="str">
            <v>F515292</v>
          </cell>
          <cell r="C4048" t="str">
            <v>F515292</v>
          </cell>
          <cell r="D4048">
            <v>11</v>
          </cell>
          <cell r="E4048" t="str">
            <v>F</v>
          </cell>
        </row>
        <row r="4049">
          <cell r="B4049" t="str">
            <v>F515293</v>
          </cell>
          <cell r="C4049" t="str">
            <v>F515293</v>
          </cell>
          <cell r="D4049">
            <v>11</v>
          </cell>
          <cell r="E4049" t="str">
            <v>F</v>
          </cell>
        </row>
        <row r="4050">
          <cell r="B4050" t="str">
            <v>F515294</v>
          </cell>
          <cell r="C4050" t="str">
            <v>F515294</v>
          </cell>
          <cell r="D4050">
            <v>11</v>
          </cell>
          <cell r="E4050" t="str">
            <v>F</v>
          </cell>
        </row>
        <row r="4051">
          <cell r="B4051" t="str">
            <v>1000BISHSCSITE</v>
          </cell>
          <cell r="C4051" t="str">
            <v>BISHSCSITE</v>
          </cell>
          <cell r="D4051">
            <v>10</v>
          </cell>
          <cell r="E4051" t="str">
            <v>G</v>
          </cell>
        </row>
        <row r="4052">
          <cell r="B4052" t="str">
            <v>F513482</v>
          </cell>
          <cell r="C4052" t="str">
            <v>F513482</v>
          </cell>
          <cell r="D4052">
            <v>11</v>
          </cell>
          <cell r="E4052" t="str">
            <v>F</v>
          </cell>
        </row>
        <row r="4053">
          <cell r="B4053" t="str">
            <v>F513483</v>
          </cell>
          <cell r="C4053" t="str">
            <v>F513483</v>
          </cell>
          <cell r="D4053">
            <v>11</v>
          </cell>
          <cell r="E4053" t="str">
            <v>F</v>
          </cell>
        </row>
        <row r="4054">
          <cell r="B4054" t="str">
            <v>F513484</v>
          </cell>
          <cell r="C4054" t="str">
            <v>F513484</v>
          </cell>
          <cell r="D4054">
            <v>11</v>
          </cell>
          <cell r="E4054" t="str">
            <v>F</v>
          </cell>
        </row>
        <row r="4055">
          <cell r="B4055" t="str">
            <v>F513485</v>
          </cell>
          <cell r="C4055" t="str">
            <v>F513485</v>
          </cell>
          <cell r="D4055">
            <v>11</v>
          </cell>
          <cell r="E4055" t="str">
            <v>F</v>
          </cell>
        </row>
        <row r="4056">
          <cell r="B4056" t="str">
            <v>F513486</v>
          </cell>
          <cell r="C4056" t="str">
            <v>F513486</v>
          </cell>
          <cell r="D4056">
            <v>11</v>
          </cell>
          <cell r="E4056" t="str">
            <v>F</v>
          </cell>
        </row>
        <row r="4057">
          <cell r="B4057" t="str">
            <v>F513487</v>
          </cell>
          <cell r="C4057" t="str">
            <v>F513487</v>
          </cell>
          <cell r="D4057">
            <v>11</v>
          </cell>
          <cell r="E4057" t="str">
            <v>F</v>
          </cell>
        </row>
        <row r="4058">
          <cell r="B4058" t="str">
            <v>F513488</v>
          </cell>
          <cell r="C4058" t="str">
            <v>F513488</v>
          </cell>
          <cell r="D4058">
            <v>11</v>
          </cell>
          <cell r="E4058" t="str">
            <v>F</v>
          </cell>
        </row>
        <row r="4059">
          <cell r="B4059" t="str">
            <v>1000BPSCMAIN</v>
          </cell>
          <cell r="C4059" t="str">
            <v>BPSCMAIN</v>
          </cell>
          <cell r="D4059">
            <v>12</v>
          </cell>
          <cell r="E4059" t="str">
            <v>G</v>
          </cell>
        </row>
        <row r="4060">
          <cell r="B4060" t="str">
            <v>F513489</v>
          </cell>
          <cell r="C4060" t="str">
            <v>F513489</v>
          </cell>
          <cell r="D4060">
            <v>13</v>
          </cell>
          <cell r="E4060" t="str">
            <v>F</v>
          </cell>
        </row>
        <row r="4061">
          <cell r="B4061" t="str">
            <v>F513490</v>
          </cell>
          <cell r="C4061" t="str">
            <v>F513490</v>
          </cell>
          <cell r="D4061">
            <v>13</v>
          </cell>
          <cell r="E4061" t="str">
            <v>F</v>
          </cell>
        </row>
        <row r="4062">
          <cell r="B4062" t="str">
            <v>F513491</v>
          </cell>
          <cell r="C4062" t="str">
            <v>F513491</v>
          </cell>
          <cell r="D4062">
            <v>13</v>
          </cell>
          <cell r="E4062" t="str">
            <v>F</v>
          </cell>
        </row>
        <row r="4063">
          <cell r="B4063" t="str">
            <v>F513492</v>
          </cell>
          <cell r="C4063" t="str">
            <v>F513492</v>
          </cell>
          <cell r="D4063">
            <v>13</v>
          </cell>
          <cell r="E4063" t="str">
            <v>F</v>
          </cell>
        </row>
        <row r="4064">
          <cell r="B4064" t="str">
            <v>F513493</v>
          </cell>
          <cell r="C4064" t="str">
            <v>F513493</v>
          </cell>
          <cell r="D4064">
            <v>13</v>
          </cell>
          <cell r="E4064" t="str">
            <v>F</v>
          </cell>
        </row>
        <row r="4065">
          <cell r="B4065" t="str">
            <v>F513494</v>
          </cell>
          <cell r="C4065" t="str">
            <v>F513494</v>
          </cell>
          <cell r="D4065">
            <v>13</v>
          </cell>
          <cell r="E4065" t="str">
            <v>F</v>
          </cell>
        </row>
        <row r="4066">
          <cell r="B4066" t="str">
            <v>1000BPSCGRG</v>
          </cell>
          <cell r="C4066" t="str">
            <v>BPSCGRG</v>
          </cell>
          <cell r="D4066">
            <v>12</v>
          </cell>
          <cell r="E4066" t="str">
            <v>G</v>
          </cell>
        </row>
        <row r="4067">
          <cell r="B4067" t="str">
            <v>F513495</v>
          </cell>
          <cell r="C4067" t="str">
            <v>F513495</v>
          </cell>
          <cell r="D4067">
            <v>13</v>
          </cell>
          <cell r="E4067" t="str">
            <v>F</v>
          </cell>
        </row>
        <row r="4068">
          <cell r="B4068" t="str">
            <v>F513496</v>
          </cell>
          <cell r="C4068" t="str">
            <v>F513496</v>
          </cell>
          <cell r="D4068">
            <v>13</v>
          </cell>
          <cell r="E4068" t="str">
            <v>F</v>
          </cell>
        </row>
        <row r="4069">
          <cell r="B4069" t="str">
            <v>F513497</v>
          </cell>
          <cell r="C4069" t="str">
            <v>F513497</v>
          </cell>
          <cell r="D4069">
            <v>13</v>
          </cell>
          <cell r="E4069" t="str">
            <v>F</v>
          </cell>
        </row>
        <row r="4070">
          <cell r="B4070" t="str">
            <v>F513498</v>
          </cell>
          <cell r="C4070" t="str">
            <v>F513498</v>
          </cell>
          <cell r="D4070">
            <v>13</v>
          </cell>
          <cell r="E4070" t="str">
            <v>F</v>
          </cell>
        </row>
        <row r="4071">
          <cell r="B4071" t="str">
            <v>F513499</v>
          </cell>
          <cell r="C4071" t="str">
            <v>F513499</v>
          </cell>
          <cell r="D4071">
            <v>13</v>
          </cell>
          <cell r="E4071" t="str">
            <v>F</v>
          </cell>
        </row>
        <row r="4072">
          <cell r="B4072" t="str">
            <v>F513500</v>
          </cell>
          <cell r="C4072" t="str">
            <v>F513500</v>
          </cell>
          <cell r="D4072">
            <v>13</v>
          </cell>
          <cell r="E4072" t="str">
            <v>F</v>
          </cell>
        </row>
        <row r="4073">
          <cell r="B4073" t="str">
            <v>1000FRPKSCSITE</v>
          </cell>
          <cell r="C4073" t="str">
            <v>FRPKSCSITE</v>
          </cell>
          <cell r="D4073">
            <v>10</v>
          </cell>
          <cell r="E4073" t="str">
            <v>G</v>
          </cell>
        </row>
        <row r="4074">
          <cell r="B4074" t="str">
            <v>F513501</v>
          </cell>
          <cell r="C4074" t="str">
            <v>F513501</v>
          </cell>
          <cell r="D4074">
            <v>11</v>
          </cell>
          <cell r="E4074" t="str">
            <v>F</v>
          </cell>
        </row>
        <row r="4075">
          <cell r="B4075" t="str">
            <v>F513502</v>
          </cell>
          <cell r="C4075" t="str">
            <v>F513502</v>
          </cell>
          <cell r="D4075">
            <v>11</v>
          </cell>
          <cell r="E4075" t="str">
            <v>F</v>
          </cell>
        </row>
        <row r="4076">
          <cell r="B4076" t="str">
            <v>F513503</v>
          </cell>
          <cell r="C4076" t="str">
            <v>F513503</v>
          </cell>
          <cell r="D4076">
            <v>11</v>
          </cell>
          <cell r="E4076" t="str">
            <v>F</v>
          </cell>
        </row>
        <row r="4077">
          <cell r="B4077" t="str">
            <v>F513504</v>
          </cell>
          <cell r="C4077" t="str">
            <v>F513504</v>
          </cell>
          <cell r="D4077">
            <v>11</v>
          </cell>
          <cell r="E4077" t="str">
            <v>F</v>
          </cell>
        </row>
        <row r="4078">
          <cell r="B4078" t="str">
            <v>F513505</v>
          </cell>
          <cell r="C4078" t="str">
            <v>F513505</v>
          </cell>
          <cell r="D4078">
            <v>11</v>
          </cell>
          <cell r="E4078" t="str">
            <v>F</v>
          </cell>
        </row>
        <row r="4079">
          <cell r="B4079" t="str">
            <v>F513506</v>
          </cell>
          <cell r="C4079" t="str">
            <v>F513506</v>
          </cell>
          <cell r="D4079">
            <v>11</v>
          </cell>
          <cell r="E4079" t="str">
            <v>F</v>
          </cell>
        </row>
        <row r="4080">
          <cell r="B4080" t="str">
            <v>F513507</v>
          </cell>
          <cell r="C4080" t="str">
            <v>F513507</v>
          </cell>
          <cell r="D4080">
            <v>11</v>
          </cell>
          <cell r="E4080" t="str">
            <v>F</v>
          </cell>
        </row>
        <row r="4081">
          <cell r="B4081" t="str">
            <v>1000FPSCMAIN</v>
          </cell>
          <cell r="C4081" t="str">
            <v>FPSCMAIN</v>
          </cell>
          <cell r="D4081">
            <v>12</v>
          </cell>
          <cell r="E4081" t="str">
            <v>G</v>
          </cell>
        </row>
        <row r="4082">
          <cell r="B4082" t="str">
            <v>F513508</v>
          </cell>
          <cell r="C4082" t="str">
            <v>F513508</v>
          </cell>
          <cell r="D4082">
            <v>13</v>
          </cell>
          <cell r="E4082" t="str">
            <v>F</v>
          </cell>
        </row>
        <row r="4083">
          <cell r="B4083" t="str">
            <v>F513509</v>
          </cell>
          <cell r="C4083" t="str">
            <v>F513509</v>
          </cell>
          <cell r="D4083">
            <v>13</v>
          </cell>
          <cell r="E4083" t="str">
            <v>F</v>
          </cell>
        </row>
        <row r="4084">
          <cell r="B4084" t="str">
            <v>F513510</v>
          </cell>
          <cell r="C4084" t="str">
            <v>F513510</v>
          </cell>
          <cell r="D4084">
            <v>13</v>
          </cell>
          <cell r="E4084" t="str">
            <v>F</v>
          </cell>
        </row>
        <row r="4085">
          <cell r="B4085" t="str">
            <v>F513511</v>
          </cell>
          <cell r="C4085" t="str">
            <v>F513511</v>
          </cell>
          <cell r="D4085">
            <v>13</v>
          </cell>
          <cell r="E4085" t="str">
            <v>F</v>
          </cell>
        </row>
        <row r="4086">
          <cell r="B4086" t="str">
            <v>F513512</v>
          </cell>
          <cell r="C4086" t="str">
            <v>F513512</v>
          </cell>
          <cell r="D4086">
            <v>13</v>
          </cell>
          <cell r="E4086" t="str">
            <v>F</v>
          </cell>
        </row>
        <row r="4087">
          <cell r="B4087" t="str">
            <v>F513513</v>
          </cell>
          <cell r="C4087" t="str">
            <v>F513513</v>
          </cell>
          <cell r="D4087">
            <v>13</v>
          </cell>
          <cell r="E4087" t="str">
            <v>F</v>
          </cell>
        </row>
        <row r="4088">
          <cell r="B4088" t="str">
            <v>1000FPSCGRG</v>
          </cell>
          <cell r="C4088" t="str">
            <v>FPSCGRG</v>
          </cell>
          <cell r="D4088">
            <v>12</v>
          </cell>
          <cell r="E4088" t="str">
            <v>G</v>
          </cell>
        </row>
        <row r="4089">
          <cell r="B4089" t="str">
            <v>F513514</v>
          </cell>
          <cell r="C4089" t="str">
            <v>F513514</v>
          </cell>
          <cell r="D4089">
            <v>13</v>
          </cell>
          <cell r="E4089" t="str">
            <v>F</v>
          </cell>
        </row>
        <row r="4090">
          <cell r="B4090" t="str">
            <v>F513515</v>
          </cell>
          <cell r="C4090" t="str">
            <v>F513515</v>
          </cell>
          <cell r="D4090">
            <v>13</v>
          </cell>
          <cell r="E4090" t="str">
            <v>F</v>
          </cell>
        </row>
        <row r="4091">
          <cell r="B4091" t="str">
            <v>F513516</v>
          </cell>
          <cell r="C4091" t="str">
            <v>F513516</v>
          </cell>
          <cell r="D4091">
            <v>13</v>
          </cell>
          <cell r="E4091" t="str">
            <v>F</v>
          </cell>
        </row>
        <row r="4092">
          <cell r="B4092" t="str">
            <v>F513517</v>
          </cell>
          <cell r="C4092" t="str">
            <v>F513517</v>
          </cell>
          <cell r="D4092">
            <v>13</v>
          </cell>
          <cell r="E4092" t="str">
            <v>F</v>
          </cell>
        </row>
        <row r="4093">
          <cell r="B4093" t="str">
            <v>F513518</v>
          </cell>
          <cell r="C4093" t="str">
            <v>F513518</v>
          </cell>
          <cell r="D4093">
            <v>13</v>
          </cell>
          <cell r="E4093" t="str">
            <v>F</v>
          </cell>
        </row>
        <row r="4094">
          <cell r="B4094" t="str">
            <v>F513519</v>
          </cell>
          <cell r="C4094" t="str">
            <v>F513519</v>
          </cell>
          <cell r="D4094">
            <v>13</v>
          </cell>
          <cell r="E4094" t="str">
            <v>F</v>
          </cell>
        </row>
        <row r="4095">
          <cell r="B4095" t="str">
            <v>1000INNVMAIN</v>
          </cell>
          <cell r="C4095" t="str">
            <v>INNVMAIN</v>
          </cell>
          <cell r="D4095">
            <v>10</v>
          </cell>
          <cell r="E4095" t="str">
            <v>G</v>
          </cell>
        </row>
        <row r="4096">
          <cell r="B4096" t="str">
            <v>F526520</v>
          </cell>
          <cell r="C4096" t="str">
            <v>F526520</v>
          </cell>
          <cell r="D4096">
            <v>11</v>
          </cell>
          <cell r="E4096" t="str">
            <v>F</v>
          </cell>
        </row>
        <row r="4097">
          <cell r="B4097" t="str">
            <v>F526521</v>
          </cell>
          <cell r="C4097" t="str">
            <v>F526521</v>
          </cell>
          <cell r="D4097">
            <v>11</v>
          </cell>
          <cell r="E4097" t="str">
            <v>F</v>
          </cell>
        </row>
        <row r="4098">
          <cell r="B4098" t="str">
            <v>F526522</v>
          </cell>
          <cell r="C4098" t="str">
            <v>F526522</v>
          </cell>
          <cell r="D4098">
            <v>11</v>
          </cell>
          <cell r="E4098" t="str">
            <v>F</v>
          </cell>
        </row>
        <row r="4099">
          <cell r="B4099" t="str">
            <v>F526523</v>
          </cell>
          <cell r="C4099" t="str">
            <v>F526523</v>
          </cell>
          <cell r="D4099">
            <v>11</v>
          </cell>
          <cell r="E4099" t="str">
            <v>F</v>
          </cell>
        </row>
        <row r="4100">
          <cell r="B4100" t="str">
            <v>F526525</v>
          </cell>
          <cell r="C4100" t="str">
            <v>F526525</v>
          </cell>
          <cell r="D4100">
            <v>11</v>
          </cell>
          <cell r="E4100" t="str">
            <v>F</v>
          </cell>
        </row>
        <row r="4101">
          <cell r="B4101" t="str">
            <v>1000KERNSCSITE</v>
          </cell>
          <cell r="C4101" t="str">
            <v>KERNSCSITE</v>
          </cell>
          <cell r="D4101">
            <v>10</v>
          </cell>
          <cell r="E4101" t="str">
            <v>G</v>
          </cell>
        </row>
        <row r="4102">
          <cell r="B4102" t="str">
            <v>F513520</v>
          </cell>
          <cell r="C4102" t="str">
            <v>F513520</v>
          </cell>
          <cell r="D4102">
            <v>11</v>
          </cell>
          <cell r="E4102" t="str">
            <v>F</v>
          </cell>
        </row>
        <row r="4103">
          <cell r="B4103" t="str">
            <v>F513521</v>
          </cell>
          <cell r="C4103" t="str">
            <v>F513521</v>
          </cell>
          <cell r="D4103">
            <v>11</v>
          </cell>
          <cell r="E4103" t="str">
            <v>F</v>
          </cell>
        </row>
        <row r="4104">
          <cell r="B4104" t="str">
            <v>F513522</v>
          </cell>
          <cell r="C4104" t="str">
            <v>F513522</v>
          </cell>
          <cell r="D4104">
            <v>11</v>
          </cell>
          <cell r="E4104" t="str">
            <v>F</v>
          </cell>
        </row>
        <row r="4105">
          <cell r="B4105" t="str">
            <v>F513523</v>
          </cell>
          <cell r="C4105" t="str">
            <v>F513523</v>
          </cell>
          <cell r="D4105">
            <v>11</v>
          </cell>
          <cell r="E4105" t="str">
            <v>F</v>
          </cell>
        </row>
        <row r="4106">
          <cell r="B4106" t="str">
            <v>F513524</v>
          </cell>
          <cell r="C4106" t="str">
            <v>F513524</v>
          </cell>
          <cell r="D4106">
            <v>11</v>
          </cell>
          <cell r="E4106" t="str">
            <v>F</v>
          </cell>
        </row>
        <row r="4107">
          <cell r="B4107" t="str">
            <v>F513525</v>
          </cell>
          <cell r="C4107" t="str">
            <v>F513525</v>
          </cell>
          <cell r="D4107">
            <v>11</v>
          </cell>
          <cell r="E4107" t="str">
            <v>F</v>
          </cell>
        </row>
        <row r="4108">
          <cell r="B4108" t="str">
            <v>F513526</v>
          </cell>
          <cell r="C4108" t="str">
            <v>F513526</v>
          </cell>
          <cell r="D4108">
            <v>11</v>
          </cell>
          <cell r="E4108" t="str">
            <v>F</v>
          </cell>
        </row>
        <row r="4109">
          <cell r="B4109" t="str">
            <v>1000KESCMAIN</v>
          </cell>
          <cell r="C4109" t="str">
            <v>KESCMAIN</v>
          </cell>
          <cell r="D4109">
            <v>12</v>
          </cell>
          <cell r="E4109" t="str">
            <v>G</v>
          </cell>
        </row>
        <row r="4110">
          <cell r="B4110" t="str">
            <v>F513527</v>
          </cell>
          <cell r="C4110" t="str">
            <v>F513527</v>
          </cell>
          <cell r="D4110">
            <v>13</v>
          </cell>
          <cell r="E4110" t="str">
            <v>F</v>
          </cell>
        </row>
        <row r="4111">
          <cell r="B4111" t="str">
            <v>F513528</v>
          </cell>
          <cell r="C4111" t="str">
            <v>F513528</v>
          </cell>
          <cell r="D4111">
            <v>13</v>
          </cell>
          <cell r="E4111" t="str">
            <v>F</v>
          </cell>
        </row>
        <row r="4112">
          <cell r="B4112" t="str">
            <v>F513529</v>
          </cell>
          <cell r="C4112" t="str">
            <v>F513529</v>
          </cell>
          <cell r="D4112">
            <v>13</v>
          </cell>
          <cell r="E4112" t="str">
            <v>F</v>
          </cell>
        </row>
        <row r="4113">
          <cell r="B4113" t="str">
            <v>F513530</v>
          </cell>
          <cell r="C4113" t="str">
            <v>F513530</v>
          </cell>
          <cell r="D4113">
            <v>13</v>
          </cell>
          <cell r="E4113" t="str">
            <v>F</v>
          </cell>
        </row>
        <row r="4114">
          <cell r="B4114" t="str">
            <v>F513531</v>
          </cell>
          <cell r="C4114" t="str">
            <v>F513531</v>
          </cell>
          <cell r="D4114">
            <v>13</v>
          </cell>
          <cell r="E4114" t="str">
            <v>F</v>
          </cell>
        </row>
        <row r="4115">
          <cell r="B4115" t="str">
            <v>F513532</v>
          </cell>
          <cell r="C4115" t="str">
            <v>F513532</v>
          </cell>
          <cell r="D4115">
            <v>13</v>
          </cell>
          <cell r="E4115" t="str">
            <v>F</v>
          </cell>
        </row>
        <row r="4116">
          <cell r="B4116" t="str">
            <v>1000KESCEGRG</v>
          </cell>
          <cell r="C4116" t="str">
            <v>KESCEGRG</v>
          </cell>
          <cell r="D4116">
            <v>12</v>
          </cell>
          <cell r="E4116" t="str">
            <v>G</v>
          </cell>
        </row>
        <row r="4117">
          <cell r="B4117" t="str">
            <v>F513533</v>
          </cell>
          <cell r="C4117" t="str">
            <v>F513533</v>
          </cell>
          <cell r="D4117">
            <v>13</v>
          </cell>
          <cell r="E4117" t="str">
            <v>F</v>
          </cell>
        </row>
        <row r="4118">
          <cell r="B4118" t="str">
            <v>F513534</v>
          </cell>
          <cell r="C4118" t="str">
            <v>F513534</v>
          </cell>
          <cell r="D4118">
            <v>13</v>
          </cell>
          <cell r="E4118" t="str">
            <v>F</v>
          </cell>
        </row>
        <row r="4119">
          <cell r="B4119" t="str">
            <v>F513535</v>
          </cell>
          <cell r="C4119" t="str">
            <v>F513535</v>
          </cell>
          <cell r="D4119">
            <v>13</v>
          </cell>
          <cell r="E4119" t="str">
            <v>F</v>
          </cell>
        </row>
        <row r="4120">
          <cell r="B4120" t="str">
            <v>F513536</v>
          </cell>
          <cell r="C4120" t="str">
            <v>F513536</v>
          </cell>
          <cell r="D4120">
            <v>13</v>
          </cell>
          <cell r="E4120" t="str">
            <v>F</v>
          </cell>
        </row>
        <row r="4121">
          <cell r="B4121" t="str">
            <v>F513537</v>
          </cell>
          <cell r="C4121" t="str">
            <v>F513537</v>
          </cell>
          <cell r="D4121">
            <v>13</v>
          </cell>
          <cell r="E4121" t="str">
            <v>F</v>
          </cell>
        </row>
        <row r="4122">
          <cell r="B4122" t="str">
            <v>F513538</v>
          </cell>
          <cell r="C4122" t="str">
            <v>F513538</v>
          </cell>
          <cell r="D4122">
            <v>13</v>
          </cell>
          <cell r="E4122" t="str">
            <v>F</v>
          </cell>
        </row>
        <row r="4123">
          <cell r="B4123" t="str">
            <v>1000MAGGRG</v>
          </cell>
          <cell r="C4123" t="str">
            <v>MAGGRG</v>
          </cell>
          <cell r="D4123">
            <v>10</v>
          </cell>
          <cell r="E4123" t="str">
            <v>G</v>
          </cell>
        </row>
        <row r="4124">
          <cell r="B4124" t="str">
            <v>F515295</v>
          </cell>
          <cell r="C4124" t="str">
            <v>F515295</v>
          </cell>
          <cell r="D4124">
            <v>11</v>
          </cell>
          <cell r="E4124" t="str">
            <v>F</v>
          </cell>
        </row>
        <row r="4125">
          <cell r="B4125" t="str">
            <v>F515296</v>
          </cell>
          <cell r="C4125" t="str">
            <v>F515296</v>
          </cell>
          <cell r="D4125">
            <v>11</v>
          </cell>
          <cell r="E4125" t="str">
            <v>F</v>
          </cell>
        </row>
        <row r="4126">
          <cell r="B4126" t="str">
            <v>F515297</v>
          </cell>
          <cell r="C4126" t="str">
            <v>F515297</v>
          </cell>
          <cell r="D4126">
            <v>11</v>
          </cell>
          <cell r="E4126" t="str">
            <v>F</v>
          </cell>
        </row>
        <row r="4127">
          <cell r="B4127" t="str">
            <v>F515298</v>
          </cell>
          <cell r="C4127" t="str">
            <v>F515298</v>
          </cell>
          <cell r="D4127">
            <v>11</v>
          </cell>
          <cell r="E4127" t="str">
            <v>F</v>
          </cell>
        </row>
        <row r="4128">
          <cell r="B4128" t="str">
            <v>F515299</v>
          </cell>
          <cell r="C4128" t="str">
            <v>F515299</v>
          </cell>
          <cell r="D4128">
            <v>11</v>
          </cell>
          <cell r="E4128" t="str">
            <v>F</v>
          </cell>
        </row>
        <row r="4129">
          <cell r="B4129" t="str">
            <v>F515300</v>
          </cell>
          <cell r="C4129" t="str">
            <v>F515300</v>
          </cell>
          <cell r="D4129">
            <v>11</v>
          </cell>
          <cell r="E4129" t="str">
            <v>F</v>
          </cell>
        </row>
        <row r="4130">
          <cell r="B4130" t="str">
            <v>F515301</v>
          </cell>
          <cell r="C4130" t="str">
            <v>F515301</v>
          </cell>
          <cell r="D4130">
            <v>11</v>
          </cell>
          <cell r="E4130" t="str">
            <v>F</v>
          </cell>
        </row>
        <row r="4131">
          <cell r="B4131" t="str">
            <v>1000MAMSCSITE</v>
          </cell>
          <cell r="C4131" t="str">
            <v>MAMSCSITE</v>
          </cell>
          <cell r="D4131">
            <v>10</v>
          </cell>
          <cell r="E4131" t="str">
            <v>G</v>
          </cell>
        </row>
        <row r="4132">
          <cell r="B4132" t="str">
            <v>F513539</v>
          </cell>
          <cell r="C4132" t="str">
            <v>F513539</v>
          </cell>
          <cell r="D4132">
            <v>11</v>
          </cell>
          <cell r="E4132" t="str">
            <v>F</v>
          </cell>
        </row>
        <row r="4133">
          <cell r="B4133" t="str">
            <v>F513540</v>
          </cell>
          <cell r="C4133" t="str">
            <v>F513540</v>
          </cell>
          <cell r="D4133">
            <v>11</v>
          </cell>
          <cell r="E4133" t="str">
            <v>F</v>
          </cell>
        </row>
        <row r="4134">
          <cell r="B4134" t="str">
            <v>F513541</v>
          </cell>
          <cell r="C4134" t="str">
            <v>F513541</v>
          </cell>
          <cell r="D4134">
            <v>11</v>
          </cell>
          <cell r="E4134" t="str">
            <v>F</v>
          </cell>
        </row>
        <row r="4135">
          <cell r="B4135" t="str">
            <v>F513542</v>
          </cell>
          <cell r="C4135" t="str">
            <v>F513542</v>
          </cell>
          <cell r="D4135">
            <v>11</v>
          </cell>
          <cell r="E4135" t="str">
            <v>F</v>
          </cell>
        </row>
        <row r="4136">
          <cell r="B4136" t="str">
            <v>F513543</v>
          </cell>
          <cell r="C4136" t="str">
            <v>F513543</v>
          </cell>
          <cell r="D4136">
            <v>11</v>
          </cell>
          <cell r="E4136" t="str">
            <v>F</v>
          </cell>
        </row>
        <row r="4137">
          <cell r="B4137" t="str">
            <v>F513544</v>
          </cell>
          <cell r="C4137" t="str">
            <v>F513544</v>
          </cell>
          <cell r="D4137">
            <v>11</v>
          </cell>
          <cell r="E4137" t="str">
            <v>F</v>
          </cell>
        </row>
        <row r="4138">
          <cell r="B4138" t="str">
            <v>F513545</v>
          </cell>
          <cell r="C4138" t="str">
            <v>F513545</v>
          </cell>
          <cell r="D4138">
            <v>11</v>
          </cell>
          <cell r="E4138" t="str">
            <v>F</v>
          </cell>
        </row>
        <row r="4139">
          <cell r="B4139" t="str">
            <v>1000MHSCMAIN</v>
          </cell>
          <cell r="C4139" t="str">
            <v>MHSCMAIN</v>
          </cell>
          <cell r="D4139">
            <v>12</v>
          </cell>
          <cell r="E4139" t="str">
            <v>G</v>
          </cell>
        </row>
        <row r="4140">
          <cell r="B4140" t="str">
            <v>F513546</v>
          </cell>
          <cell r="C4140" t="str">
            <v>F513546</v>
          </cell>
          <cell r="D4140">
            <v>13</v>
          </cell>
          <cell r="E4140" t="str">
            <v>F</v>
          </cell>
        </row>
        <row r="4141">
          <cell r="B4141" t="str">
            <v>F513547</v>
          </cell>
          <cell r="C4141" t="str">
            <v>F513547</v>
          </cell>
          <cell r="D4141">
            <v>13</v>
          </cell>
          <cell r="E4141" t="str">
            <v>F</v>
          </cell>
        </row>
        <row r="4142">
          <cell r="B4142" t="str">
            <v>F513548</v>
          </cell>
          <cell r="C4142" t="str">
            <v>F513548</v>
          </cell>
          <cell r="D4142">
            <v>13</v>
          </cell>
          <cell r="E4142" t="str">
            <v>F</v>
          </cell>
        </row>
        <row r="4143">
          <cell r="B4143" t="str">
            <v>F513549</v>
          </cell>
          <cell r="C4143" t="str">
            <v>F513549</v>
          </cell>
          <cell r="D4143">
            <v>13</v>
          </cell>
          <cell r="E4143" t="str">
            <v>F</v>
          </cell>
        </row>
        <row r="4144">
          <cell r="B4144" t="str">
            <v>F513550</v>
          </cell>
          <cell r="C4144" t="str">
            <v>F513550</v>
          </cell>
          <cell r="D4144">
            <v>13</v>
          </cell>
          <cell r="E4144" t="str">
            <v>F</v>
          </cell>
        </row>
        <row r="4145">
          <cell r="B4145" t="str">
            <v>F513551</v>
          </cell>
          <cell r="C4145" t="str">
            <v>F513551</v>
          </cell>
          <cell r="D4145">
            <v>13</v>
          </cell>
          <cell r="E4145" t="str">
            <v>F</v>
          </cell>
        </row>
        <row r="4146">
          <cell r="B4146" t="str">
            <v>1000MHSCPRFB</v>
          </cell>
          <cell r="C4146" t="str">
            <v>MHSCPRFB</v>
          </cell>
          <cell r="D4146">
            <v>12</v>
          </cell>
          <cell r="E4146" t="str">
            <v>G</v>
          </cell>
        </row>
        <row r="4147">
          <cell r="B4147" t="str">
            <v>F513552</v>
          </cell>
          <cell r="C4147" t="str">
            <v>F513552</v>
          </cell>
          <cell r="D4147">
            <v>13</v>
          </cell>
          <cell r="E4147" t="str">
            <v>F</v>
          </cell>
        </row>
        <row r="4148">
          <cell r="B4148" t="str">
            <v>F513553</v>
          </cell>
          <cell r="C4148" t="str">
            <v>F513553</v>
          </cell>
          <cell r="D4148">
            <v>13</v>
          </cell>
          <cell r="E4148" t="str">
            <v>F</v>
          </cell>
        </row>
        <row r="4149">
          <cell r="B4149" t="str">
            <v>F513554</v>
          </cell>
          <cell r="C4149" t="str">
            <v>F513554</v>
          </cell>
          <cell r="D4149">
            <v>13</v>
          </cell>
          <cell r="E4149" t="str">
            <v>F</v>
          </cell>
        </row>
        <row r="4150">
          <cell r="B4150" t="str">
            <v>F513555</v>
          </cell>
          <cell r="C4150" t="str">
            <v>F513555</v>
          </cell>
          <cell r="D4150">
            <v>13</v>
          </cell>
          <cell r="E4150" t="str">
            <v>F</v>
          </cell>
        </row>
        <row r="4151">
          <cell r="B4151" t="str">
            <v>F513556</v>
          </cell>
          <cell r="C4151" t="str">
            <v>F513556</v>
          </cell>
          <cell r="D4151">
            <v>13</v>
          </cell>
          <cell r="E4151" t="str">
            <v>F</v>
          </cell>
        </row>
        <row r="4152">
          <cell r="B4152" t="str">
            <v>F513557</v>
          </cell>
          <cell r="C4152" t="str">
            <v>F513557</v>
          </cell>
          <cell r="D4152">
            <v>13</v>
          </cell>
          <cell r="E4152" t="str">
            <v>F</v>
          </cell>
        </row>
        <row r="4153">
          <cell r="B4153" t="str">
            <v>1000MHSCGRG</v>
          </cell>
          <cell r="C4153" t="str">
            <v>MHSCGRG</v>
          </cell>
          <cell r="D4153">
            <v>12</v>
          </cell>
          <cell r="E4153" t="str">
            <v>G</v>
          </cell>
        </row>
        <row r="4154">
          <cell r="B4154" t="str">
            <v>F513558</v>
          </cell>
          <cell r="C4154" t="str">
            <v>F513558</v>
          </cell>
          <cell r="D4154">
            <v>13</v>
          </cell>
          <cell r="E4154" t="str">
            <v>F</v>
          </cell>
        </row>
        <row r="4155">
          <cell r="B4155" t="str">
            <v>F513559</v>
          </cell>
          <cell r="C4155" t="str">
            <v>F513559</v>
          </cell>
          <cell r="D4155">
            <v>13</v>
          </cell>
          <cell r="E4155" t="str">
            <v>F</v>
          </cell>
        </row>
        <row r="4156">
          <cell r="B4156" t="str">
            <v>F513560</v>
          </cell>
          <cell r="C4156" t="str">
            <v>F513560</v>
          </cell>
          <cell r="D4156">
            <v>13</v>
          </cell>
          <cell r="E4156" t="str">
            <v>F</v>
          </cell>
        </row>
        <row r="4157">
          <cell r="B4157" t="str">
            <v>F513561</v>
          </cell>
          <cell r="C4157" t="str">
            <v>F513561</v>
          </cell>
          <cell r="D4157">
            <v>13</v>
          </cell>
          <cell r="E4157" t="str">
            <v>F</v>
          </cell>
        </row>
        <row r="4158">
          <cell r="B4158" t="str">
            <v>F513562</v>
          </cell>
          <cell r="C4158" t="str">
            <v>F513562</v>
          </cell>
          <cell r="D4158">
            <v>13</v>
          </cell>
          <cell r="E4158" t="str">
            <v>F</v>
          </cell>
        </row>
        <row r="4159">
          <cell r="B4159" t="str">
            <v>F513563</v>
          </cell>
          <cell r="C4159" t="str">
            <v>F513563</v>
          </cell>
          <cell r="D4159">
            <v>13</v>
          </cell>
          <cell r="E4159" t="str">
            <v>F</v>
          </cell>
        </row>
        <row r="4160">
          <cell r="B4160" t="str">
            <v>1000NREGSITE</v>
          </cell>
          <cell r="C4160" t="str">
            <v>NREGSITE</v>
          </cell>
          <cell r="D4160">
            <v>10</v>
          </cell>
          <cell r="E4160" t="str">
            <v>G</v>
          </cell>
        </row>
        <row r="4161">
          <cell r="B4161" t="str">
            <v>F513564</v>
          </cell>
          <cell r="C4161" t="str">
            <v>F513564</v>
          </cell>
          <cell r="D4161">
            <v>11</v>
          </cell>
          <cell r="E4161" t="str">
            <v>F</v>
          </cell>
        </row>
        <row r="4162">
          <cell r="B4162" t="str">
            <v>F513565</v>
          </cell>
          <cell r="C4162" t="str">
            <v>F513565</v>
          </cell>
          <cell r="D4162">
            <v>11</v>
          </cell>
          <cell r="E4162" t="str">
            <v>F</v>
          </cell>
        </row>
        <row r="4163">
          <cell r="B4163" t="str">
            <v>F513566</v>
          </cell>
          <cell r="C4163" t="str">
            <v>F513566</v>
          </cell>
          <cell r="D4163">
            <v>11</v>
          </cell>
          <cell r="E4163" t="str">
            <v>F</v>
          </cell>
        </row>
        <row r="4164">
          <cell r="B4164" t="str">
            <v>F513567</v>
          </cell>
          <cell r="C4164" t="str">
            <v>F513567</v>
          </cell>
          <cell r="D4164">
            <v>11</v>
          </cell>
          <cell r="E4164" t="str">
            <v>F</v>
          </cell>
        </row>
        <row r="4165">
          <cell r="B4165" t="str">
            <v>F513568</v>
          </cell>
          <cell r="C4165" t="str">
            <v>F513568</v>
          </cell>
          <cell r="D4165">
            <v>11</v>
          </cell>
          <cell r="E4165" t="str">
            <v>F</v>
          </cell>
        </row>
        <row r="4166">
          <cell r="B4166" t="str">
            <v>F513569</v>
          </cell>
          <cell r="C4166" t="str">
            <v>F513569</v>
          </cell>
          <cell r="D4166">
            <v>11</v>
          </cell>
          <cell r="E4166" t="str">
            <v>F</v>
          </cell>
        </row>
        <row r="4167">
          <cell r="B4167" t="str">
            <v>F515303</v>
          </cell>
          <cell r="C4167" t="str">
            <v>F515303</v>
          </cell>
          <cell r="D4167">
            <v>11</v>
          </cell>
          <cell r="E4167" t="str">
            <v>F</v>
          </cell>
        </row>
        <row r="4168">
          <cell r="B4168" t="str">
            <v>1000NREGOFFA</v>
          </cell>
          <cell r="C4168" t="str">
            <v>NREGOFFA</v>
          </cell>
          <cell r="D4168">
            <v>12</v>
          </cell>
          <cell r="E4168" t="str">
            <v>G</v>
          </cell>
        </row>
        <row r="4169">
          <cell r="B4169" t="str">
            <v>F513570</v>
          </cell>
          <cell r="C4169" t="str">
            <v>F513570</v>
          </cell>
          <cell r="D4169">
            <v>13</v>
          </cell>
          <cell r="E4169" t="str">
            <v>F</v>
          </cell>
        </row>
        <row r="4170">
          <cell r="B4170" t="str">
            <v>F513571</v>
          </cell>
          <cell r="C4170" t="str">
            <v>F513571</v>
          </cell>
          <cell r="D4170">
            <v>13</v>
          </cell>
          <cell r="E4170" t="str">
            <v>F</v>
          </cell>
        </row>
        <row r="4171">
          <cell r="B4171" t="str">
            <v>F513572</v>
          </cell>
          <cell r="C4171" t="str">
            <v>F513572</v>
          </cell>
          <cell r="D4171">
            <v>13</v>
          </cell>
          <cell r="E4171" t="str">
            <v>F</v>
          </cell>
        </row>
        <row r="4172">
          <cell r="B4172" t="str">
            <v>F513573</v>
          </cell>
          <cell r="C4172" t="str">
            <v>F513573</v>
          </cell>
          <cell r="D4172">
            <v>13</v>
          </cell>
          <cell r="E4172" t="str">
            <v>F</v>
          </cell>
        </row>
        <row r="4173">
          <cell r="B4173" t="str">
            <v>F513574</v>
          </cell>
          <cell r="C4173" t="str">
            <v>F513574</v>
          </cell>
          <cell r="D4173">
            <v>13</v>
          </cell>
          <cell r="E4173" t="str">
            <v>F</v>
          </cell>
        </row>
        <row r="4174">
          <cell r="B4174" t="str">
            <v>F513575</v>
          </cell>
          <cell r="C4174" t="str">
            <v>F513575</v>
          </cell>
          <cell r="D4174">
            <v>13</v>
          </cell>
          <cell r="E4174" t="str">
            <v>F</v>
          </cell>
        </row>
        <row r="4175">
          <cell r="B4175" t="str">
            <v>1000NOTSSITE</v>
          </cell>
          <cell r="C4175" t="str">
            <v>NOTSSITE</v>
          </cell>
          <cell r="D4175">
            <v>10</v>
          </cell>
          <cell r="E4175" t="str">
            <v>G</v>
          </cell>
        </row>
        <row r="4176">
          <cell r="B4176" t="str">
            <v>F513576</v>
          </cell>
          <cell r="C4176" t="str">
            <v>F513576</v>
          </cell>
          <cell r="D4176">
            <v>11</v>
          </cell>
          <cell r="E4176" t="str">
            <v>F</v>
          </cell>
        </row>
        <row r="4177">
          <cell r="B4177" t="str">
            <v>F513577</v>
          </cell>
          <cell r="C4177" t="str">
            <v>F513577</v>
          </cell>
          <cell r="D4177">
            <v>11</v>
          </cell>
          <cell r="E4177" t="str">
            <v>F</v>
          </cell>
        </row>
        <row r="4178">
          <cell r="B4178" t="str">
            <v>F513578</v>
          </cell>
          <cell r="C4178" t="str">
            <v>F513578</v>
          </cell>
          <cell r="D4178">
            <v>11</v>
          </cell>
          <cell r="E4178" t="str">
            <v>F</v>
          </cell>
        </row>
        <row r="4179">
          <cell r="B4179" t="str">
            <v>F513579</v>
          </cell>
          <cell r="C4179" t="str">
            <v>F513579</v>
          </cell>
          <cell r="D4179">
            <v>11</v>
          </cell>
          <cell r="E4179" t="str">
            <v>F</v>
          </cell>
        </row>
        <row r="4180">
          <cell r="B4180" t="str">
            <v>F513580</v>
          </cell>
          <cell r="C4180" t="str">
            <v>F513580</v>
          </cell>
          <cell r="D4180">
            <v>11</v>
          </cell>
          <cell r="E4180" t="str">
            <v>F</v>
          </cell>
        </row>
        <row r="4181">
          <cell r="B4181" t="str">
            <v>F513581</v>
          </cell>
          <cell r="C4181" t="str">
            <v>F513581</v>
          </cell>
          <cell r="D4181">
            <v>11</v>
          </cell>
          <cell r="E4181" t="str">
            <v>F</v>
          </cell>
        </row>
        <row r="4182">
          <cell r="B4182" t="str">
            <v>F513582</v>
          </cell>
          <cell r="C4182" t="str">
            <v>F513582</v>
          </cell>
          <cell r="D4182">
            <v>11</v>
          </cell>
          <cell r="E4182" t="str">
            <v>F</v>
          </cell>
        </row>
        <row r="4183">
          <cell r="B4183" t="str">
            <v>1000NTSREG</v>
          </cell>
          <cell r="C4183" t="str">
            <v>NTSREG</v>
          </cell>
          <cell r="D4183">
            <v>12</v>
          </cell>
          <cell r="E4183" t="str">
            <v>G</v>
          </cell>
        </row>
        <row r="4184">
          <cell r="B4184" t="str">
            <v>F513583</v>
          </cell>
          <cell r="C4184" t="str">
            <v>F513583</v>
          </cell>
          <cell r="D4184">
            <v>13</v>
          </cell>
          <cell r="E4184" t="str">
            <v>F</v>
          </cell>
        </row>
        <row r="4185">
          <cell r="B4185" t="str">
            <v>F513584</v>
          </cell>
          <cell r="C4185" t="str">
            <v>F513584</v>
          </cell>
          <cell r="D4185">
            <v>13</v>
          </cell>
          <cell r="E4185" t="str">
            <v>F</v>
          </cell>
        </row>
        <row r="4186">
          <cell r="B4186" t="str">
            <v>F513585</v>
          </cell>
          <cell r="C4186" t="str">
            <v>F513585</v>
          </cell>
          <cell r="D4186">
            <v>13</v>
          </cell>
          <cell r="E4186" t="str">
            <v>F</v>
          </cell>
        </row>
        <row r="4187">
          <cell r="B4187" t="str">
            <v>F513586</v>
          </cell>
          <cell r="C4187" t="str">
            <v>F513586</v>
          </cell>
          <cell r="D4187">
            <v>13</v>
          </cell>
          <cell r="E4187" t="str">
            <v>F</v>
          </cell>
        </row>
        <row r="4188">
          <cell r="B4188" t="str">
            <v>F513587</v>
          </cell>
          <cell r="C4188" t="str">
            <v>F513587</v>
          </cell>
          <cell r="D4188">
            <v>13</v>
          </cell>
          <cell r="E4188" t="str">
            <v>F</v>
          </cell>
        </row>
        <row r="4189">
          <cell r="B4189" t="str">
            <v>F513588</v>
          </cell>
          <cell r="C4189" t="str">
            <v>F513588</v>
          </cell>
          <cell r="D4189">
            <v>13</v>
          </cell>
          <cell r="E4189" t="str">
            <v>F</v>
          </cell>
        </row>
        <row r="4190">
          <cell r="B4190" t="str">
            <v>1000NTSGRG</v>
          </cell>
          <cell r="C4190" t="str">
            <v>NTSGRG</v>
          </cell>
          <cell r="D4190">
            <v>12</v>
          </cell>
          <cell r="E4190" t="str">
            <v>G</v>
          </cell>
        </row>
        <row r="4191">
          <cell r="B4191" t="str">
            <v>F513589</v>
          </cell>
          <cell r="C4191" t="str">
            <v>F513589</v>
          </cell>
          <cell r="D4191">
            <v>13</v>
          </cell>
          <cell r="E4191" t="str">
            <v>F</v>
          </cell>
        </row>
        <row r="4192">
          <cell r="B4192" t="str">
            <v>F513590</v>
          </cell>
          <cell r="C4192" t="str">
            <v>F513590</v>
          </cell>
          <cell r="D4192">
            <v>13</v>
          </cell>
          <cell r="E4192" t="str">
            <v>F</v>
          </cell>
        </row>
        <row r="4193">
          <cell r="B4193" t="str">
            <v>F513591</v>
          </cell>
          <cell r="C4193" t="str">
            <v>F513591</v>
          </cell>
          <cell r="D4193">
            <v>13</v>
          </cell>
          <cell r="E4193" t="str">
            <v>F</v>
          </cell>
        </row>
        <row r="4194">
          <cell r="B4194" t="str">
            <v>F513592</v>
          </cell>
          <cell r="C4194" t="str">
            <v>F513592</v>
          </cell>
          <cell r="D4194">
            <v>13</v>
          </cell>
          <cell r="E4194" t="str">
            <v>F</v>
          </cell>
        </row>
        <row r="4195">
          <cell r="B4195" t="str">
            <v>F513593</v>
          </cell>
          <cell r="C4195" t="str">
            <v>F513593</v>
          </cell>
          <cell r="D4195">
            <v>13</v>
          </cell>
          <cell r="E4195" t="str">
            <v>F</v>
          </cell>
        </row>
        <row r="4196">
          <cell r="B4196" t="str">
            <v>F513594</v>
          </cell>
          <cell r="C4196" t="str">
            <v>F513594</v>
          </cell>
          <cell r="D4196">
            <v>13</v>
          </cell>
          <cell r="E4196" t="str">
            <v>F</v>
          </cell>
        </row>
        <row r="4197">
          <cell r="B4197" t="str">
            <v>1000PORTSCSITE</v>
          </cell>
          <cell r="C4197" t="str">
            <v>PORTSCSITE</v>
          </cell>
          <cell r="D4197">
            <v>10</v>
          </cell>
          <cell r="E4197" t="str">
            <v>G</v>
          </cell>
        </row>
        <row r="4198">
          <cell r="B4198" t="str">
            <v>F513595</v>
          </cell>
          <cell r="C4198" t="str">
            <v>F513595</v>
          </cell>
          <cell r="D4198">
            <v>11</v>
          </cell>
          <cell r="E4198" t="str">
            <v>F</v>
          </cell>
        </row>
        <row r="4199">
          <cell r="B4199" t="str">
            <v>F513596</v>
          </cell>
          <cell r="C4199" t="str">
            <v>F513596</v>
          </cell>
          <cell r="D4199">
            <v>11</v>
          </cell>
          <cell r="E4199" t="str">
            <v>F</v>
          </cell>
        </row>
        <row r="4200">
          <cell r="B4200" t="str">
            <v>F513597</v>
          </cell>
          <cell r="C4200" t="str">
            <v>F513597</v>
          </cell>
          <cell r="D4200">
            <v>11</v>
          </cell>
          <cell r="E4200" t="str">
            <v>F</v>
          </cell>
        </row>
        <row r="4201">
          <cell r="B4201" t="str">
            <v>F513598</v>
          </cell>
          <cell r="C4201" t="str">
            <v>F513598</v>
          </cell>
          <cell r="D4201">
            <v>11</v>
          </cell>
          <cell r="E4201" t="str">
            <v>F</v>
          </cell>
        </row>
        <row r="4202">
          <cell r="B4202" t="str">
            <v>F513599</v>
          </cell>
          <cell r="C4202" t="str">
            <v>F513599</v>
          </cell>
          <cell r="D4202">
            <v>11</v>
          </cell>
          <cell r="E4202" t="str">
            <v>F</v>
          </cell>
        </row>
        <row r="4203">
          <cell r="B4203" t="str">
            <v>F513600</v>
          </cell>
          <cell r="C4203" t="str">
            <v>F513600</v>
          </cell>
          <cell r="D4203">
            <v>11</v>
          </cell>
          <cell r="E4203" t="str">
            <v>F</v>
          </cell>
        </row>
        <row r="4204">
          <cell r="B4204" t="str">
            <v>F513601</v>
          </cell>
          <cell r="C4204" t="str">
            <v>F513601</v>
          </cell>
          <cell r="D4204">
            <v>11</v>
          </cell>
          <cell r="E4204" t="str">
            <v>F</v>
          </cell>
        </row>
        <row r="4205">
          <cell r="B4205" t="str">
            <v>1000PESCMAIN</v>
          </cell>
          <cell r="C4205" t="str">
            <v>PESCMAIN</v>
          </cell>
          <cell r="D4205">
            <v>12</v>
          </cell>
          <cell r="E4205" t="str">
            <v>G</v>
          </cell>
        </row>
        <row r="4206">
          <cell r="B4206" t="str">
            <v>F513602</v>
          </cell>
          <cell r="C4206" t="str">
            <v>F513602</v>
          </cell>
          <cell r="D4206">
            <v>13</v>
          </cell>
          <cell r="E4206" t="str">
            <v>F</v>
          </cell>
        </row>
        <row r="4207">
          <cell r="B4207" t="str">
            <v>F513603</v>
          </cell>
          <cell r="C4207" t="str">
            <v>F513603</v>
          </cell>
          <cell r="D4207">
            <v>13</v>
          </cell>
          <cell r="E4207" t="str">
            <v>F</v>
          </cell>
        </row>
        <row r="4208">
          <cell r="B4208" t="str">
            <v>F513604</v>
          </cell>
          <cell r="C4208" t="str">
            <v>F513604</v>
          </cell>
          <cell r="D4208">
            <v>13</v>
          </cell>
          <cell r="E4208" t="str">
            <v>F</v>
          </cell>
        </row>
        <row r="4209">
          <cell r="B4209" t="str">
            <v>F513605</v>
          </cell>
          <cell r="C4209" t="str">
            <v>F513605</v>
          </cell>
          <cell r="D4209">
            <v>13</v>
          </cell>
          <cell r="E4209" t="str">
            <v>F</v>
          </cell>
        </row>
        <row r="4210">
          <cell r="B4210" t="str">
            <v>F513606</v>
          </cell>
          <cell r="C4210" t="str">
            <v>F513606</v>
          </cell>
          <cell r="D4210">
            <v>13</v>
          </cell>
          <cell r="E4210" t="str">
            <v>F</v>
          </cell>
        </row>
        <row r="4211">
          <cell r="B4211" t="str">
            <v>F513607</v>
          </cell>
          <cell r="C4211" t="str">
            <v>F513607</v>
          </cell>
          <cell r="D4211">
            <v>13</v>
          </cell>
          <cell r="E4211" t="str">
            <v>F</v>
          </cell>
        </row>
        <row r="4212">
          <cell r="B4212" t="str">
            <v>1000PESCGRG</v>
          </cell>
          <cell r="C4212" t="str">
            <v>PESCGRG</v>
          </cell>
          <cell r="D4212">
            <v>12</v>
          </cell>
          <cell r="E4212" t="str">
            <v>G</v>
          </cell>
        </row>
        <row r="4213">
          <cell r="B4213" t="str">
            <v>F513608</v>
          </cell>
          <cell r="C4213" t="str">
            <v>F513608</v>
          </cell>
          <cell r="D4213">
            <v>13</v>
          </cell>
          <cell r="E4213" t="str">
            <v>F</v>
          </cell>
        </row>
        <row r="4214">
          <cell r="B4214" t="str">
            <v>F513609</v>
          </cell>
          <cell r="C4214" t="str">
            <v>F513609</v>
          </cell>
          <cell r="D4214">
            <v>13</v>
          </cell>
          <cell r="E4214" t="str">
            <v>F</v>
          </cell>
        </row>
        <row r="4215">
          <cell r="B4215" t="str">
            <v>F513610</v>
          </cell>
          <cell r="C4215" t="str">
            <v>F513610</v>
          </cell>
          <cell r="D4215">
            <v>13</v>
          </cell>
          <cell r="E4215" t="str">
            <v>F</v>
          </cell>
        </row>
        <row r="4216">
          <cell r="B4216" t="str">
            <v>F513611</v>
          </cell>
          <cell r="C4216" t="str">
            <v>F513611</v>
          </cell>
          <cell r="D4216">
            <v>13</v>
          </cell>
          <cell r="E4216" t="str">
            <v>F</v>
          </cell>
        </row>
        <row r="4217">
          <cell r="B4217" t="str">
            <v>F513612</v>
          </cell>
          <cell r="C4217" t="str">
            <v>F513612</v>
          </cell>
          <cell r="D4217">
            <v>13</v>
          </cell>
          <cell r="E4217" t="str">
            <v>F</v>
          </cell>
        </row>
        <row r="4218">
          <cell r="B4218" t="str">
            <v>F513613</v>
          </cell>
          <cell r="C4218" t="str">
            <v>F513613</v>
          </cell>
          <cell r="D4218">
            <v>13</v>
          </cell>
          <cell r="E4218" t="str">
            <v>F</v>
          </cell>
        </row>
        <row r="4219">
          <cell r="B4219" t="str">
            <v>1000PESCWHSE</v>
          </cell>
          <cell r="C4219" t="str">
            <v>PESCWHSE</v>
          </cell>
          <cell r="D4219">
            <v>12</v>
          </cell>
          <cell r="E4219" t="str">
            <v>G</v>
          </cell>
        </row>
        <row r="4220">
          <cell r="B4220" t="str">
            <v>F513614</v>
          </cell>
          <cell r="C4220" t="str">
            <v>F513614</v>
          </cell>
          <cell r="D4220">
            <v>13</v>
          </cell>
          <cell r="E4220" t="str">
            <v>F</v>
          </cell>
        </row>
        <row r="4221">
          <cell r="B4221" t="str">
            <v>F513615</v>
          </cell>
          <cell r="C4221" t="str">
            <v>F513615</v>
          </cell>
          <cell r="D4221">
            <v>13</v>
          </cell>
          <cell r="E4221" t="str">
            <v>F</v>
          </cell>
        </row>
        <row r="4222">
          <cell r="B4222" t="str">
            <v>F513616</v>
          </cell>
          <cell r="C4222" t="str">
            <v>F513616</v>
          </cell>
          <cell r="D4222">
            <v>13</v>
          </cell>
          <cell r="E4222" t="str">
            <v>F</v>
          </cell>
        </row>
        <row r="4223">
          <cell r="B4223" t="str">
            <v>F513617</v>
          </cell>
          <cell r="C4223" t="str">
            <v>F513617</v>
          </cell>
          <cell r="D4223">
            <v>13</v>
          </cell>
          <cell r="E4223" t="str">
            <v>F</v>
          </cell>
        </row>
        <row r="4224">
          <cell r="B4224" t="str">
            <v>F513618</v>
          </cell>
          <cell r="C4224" t="str">
            <v>F513618</v>
          </cell>
          <cell r="D4224">
            <v>13</v>
          </cell>
          <cell r="E4224" t="str">
            <v>F</v>
          </cell>
        </row>
        <row r="4225">
          <cell r="B4225" t="str">
            <v>F513619</v>
          </cell>
          <cell r="C4225" t="str">
            <v>F513619</v>
          </cell>
          <cell r="D4225">
            <v>13</v>
          </cell>
          <cell r="E4225" t="str">
            <v>F</v>
          </cell>
        </row>
        <row r="4226">
          <cell r="B4226" t="str">
            <v>1000RIDGSCSITE</v>
          </cell>
          <cell r="C4226" t="str">
            <v>RIDGSCSITE</v>
          </cell>
          <cell r="D4226">
            <v>10</v>
          </cell>
          <cell r="E4226" t="str">
            <v>G</v>
          </cell>
        </row>
        <row r="4227">
          <cell r="B4227" t="str">
            <v>F513620</v>
          </cell>
          <cell r="C4227" t="str">
            <v>F513620</v>
          </cell>
          <cell r="D4227">
            <v>11</v>
          </cell>
          <cell r="E4227" t="str">
            <v>F</v>
          </cell>
        </row>
        <row r="4228">
          <cell r="B4228" t="str">
            <v>F513621</v>
          </cell>
          <cell r="C4228" t="str">
            <v>F513621</v>
          </cell>
          <cell r="D4228">
            <v>11</v>
          </cell>
          <cell r="E4228" t="str">
            <v>F</v>
          </cell>
        </row>
        <row r="4229">
          <cell r="B4229" t="str">
            <v>F513622</v>
          </cell>
          <cell r="C4229" t="str">
            <v>F513622</v>
          </cell>
          <cell r="D4229">
            <v>11</v>
          </cell>
          <cell r="E4229" t="str">
            <v>F</v>
          </cell>
        </row>
        <row r="4230">
          <cell r="B4230" t="str">
            <v>F513623</v>
          </cell>
          <cell r="C4230" t="str">
            <v>F513623</v>
          </cell>
          <cell r="D4230">
            <v>11</v>
          </cell>
          <cell r="E4230" t="str">
            <v>F</v>
          </cell>
        </row>
        <row r="4231">
          <cell r="B4231" t="str">
            <v>F513624</v>
          </cell>
          <cell r="C4231" t="str">
            <v>F513624</v>
          </cell>
          <cell r="D4231">
            <v>11</v>
          </cell>
          <cell r="E4231" t="str">
            <v>F</v>
          </cell>
        </row>
        <row r="4232">
          <cell r="B4232" t="str">
            <v>F513625</v>
          </cell>
          <cell r="C4232" t="str">
            <v>F513625</v>
          </cell>
          <cell r="D4232">
            <v>11</v>
          </cell>
          <cell r="E4232" t="str">
            <v>F</v>
          </cell>
        </row>
        <row r="4233">
          <cell r="B4233" t="str">
            <v>F513626</v>
          </cell>
          <cell r="C4233" t="str">
            <v>F513626</v>
          </cell>
          <cell r="D4233">
            <v>11</v>
          </cell>
          <cell r="E4233" t="str">
            <v>F</v>
          </cell>
        </row>
        <row r="4234">
          <cell r="B4234" t="str">
            <v>1000RTSCMAIN</v>
          </cell>
          <cell r="C4234" t="str">
            <v>RTSCMAIN</v>
          </cell>
          <cell r="D4234">
            <v>12</v>
          </cell>
          <cell r="E4234" t="str">
            <v>G</v>
          </cell>
        </row>
        <row r="4235">
          <cell r="B4235" t="str">
            <v>F513627</v>
          </cell>
          <cell r="C4235" t="str">
            <v>F513627</v>
          </cell>
          <cell r="D4235">
            <v>13</v>
          </cell>
          <cell r="E4235" t="str">
            <v>F</v>
          </cell>
        </row>
        <row r="4236">
          <cell r="B4236" t="str">
            <v>F513628</v>
          </cell>
          <cell r="C4236" t="str">
            <v>F513628</v>
          </cell>
          <cell r="D4236">
            <v>13</v>
          </cell>
          <cell r="E4236" t="str">
            <v>F</v>
          </cell>
        </row>
        <row r="4237">
          <cell r="B4237" t="str">
            <v>F513629</v>
          </cell>
          <cell r="C4237" t="str">
            <v>F513629</v>
          </cell>
          <cell r="D4237">
            <v>13</v>
          </cell>
          <cell r="E4237" t="str">
            <v>F</v>
          </cell>
        </row>
        <row r="4238">
          <cell r="B4238" t="str">
            <v>F513630</v>
          </cell>
          <cell r="C4238" t="str">
            <v>F513630</v>
          </cell>
          <cell r="D4238">
            <v>13</v>
          </cell>
          <cell r="E4238" t="str">
            <v>F</v>
          </cell>
        </row>
        <row r="4239">
          <cell r="B4239" t="str">
            <v>F513631</v>
          </cell>
          <cell r="C4239" t="str">
            <v>F513631</v>
          </cell>
          <cell r="D4239">
            <v>13</v>
          </cell>
          <cell r="E4239" t="str">
            <v>F</v>
          </cell>
        </row>
        <row r="4240">
          <cell r="B4240" t="str">
            <v>F513632</v>
          </cell>
          <cell r="C4240" t="str">
            <v>F513632</v>
          </cell>
          <cell r="D4240">
            <v>13</v>
          </cell>
          <cell r="E4240" t="str">
            <v>F</v>
          </cell>
        </row>
        <row r="4241">
          <cell r="B4241" t="str">
            <v>1000RTSCGRG</v>
          </cell>
          <cell r="C4241" t="str">
            <v>RTSCGRG</v>
          </cell>
          <cell r="D4241">
            <v>12</v>
          </cell>
          <cell r="E4241" t="str">
            <v>G</v>
          </cell>
        </row>
        <row r="4242">
          <cell r="B4242" t="str">
            <v>F513633</v>
          </cell>
          <cell r="C4242" t="str">
            <v>F513633</v>
          </cell>
          <cell r="D4242">
            <v>13</v>
          </cell>
          <cell r="E4242" t="str">
            <v>F</v>
          </cell>
        </row>
        <row r="4243">
          <cell r="B4243" t="str">
            <v>F513634</v>
          </cell>
          <cell r="C4243" t="str">
            <v>F513634</v>
          </cell>
          <cell r="D4243">
            <v>13</v>
          </cell>
          <cell r="E4243" t="str">
            <v>F</v>
          </cell>
        </row>
        <row r="4244">
          <cell r="B4244" t="str">
            <v>F513635</v>
          </cell>
          <cell r="C4244" t="str">
            <v>F513635</v>
          </cell>
          <cell r="D4244">
            <v>13</v>
          </cell>
          <cell r="E4244" t="str">
            <v>F</v>
          </cell>
        </row>
        <row r="4245">
          <cell r="B4245" t="str">
            <v>F513636</v>
          </cell>
          <cell r="C4245" t="str">
            <v>F513636</v>
          </cell>
          <cell r="D4245">
            <v>13</v>
          </cell>
          <cell r="E4245" t="str">
            <v>F</v>
          </cell>
        </row>
        <row r="4246">
          <cell r="B4246" t="str">
            <v>F513637</v>
          </cell>
          <cell r="C4246" t="str">
            <v>F513637</v>
          </cell>
          <cell r="D4246">
            <v>13</v>
          </cell>
          <cell r="E4246" t="str">
            <v>F</v>
          </cell>
        </row>
        <row r="4247">
          <cell r="B4247" t="str">
            <v>F513638</v>
          </cell>
          <cell r="C4247" t="str">
            <v>F513638</v>
          </cell>
          <cell r="D4247">
            <v>13</v>
          </cell>
          <cell r="E4247" t="str">
            <v>F</v>
          </cell>
        </row>
        <row r="4248">
          <cell r="B4248" t="str">
            <v>1000SJOQSCSITE</v>
          </cell>
          <cell r="C4248" t="str">
            <v>SJOQSCSITE</v>
          </cell>
          <cell r="D4248">
            <v>10</v>
          </cell>
          <cell r="E4248" t="str">
            <v>G</v>
          </cell>
        </row>
        <row r="4249">
          <cell r="B4249" t="str">
            <v>F513639</v>
          </cell>
          <cell r="C4249" t="str">
            <v>F513639</v>
          </cell>
          <cell r="D4249">
            <v>11</v>
          </cell>
          <cell r="E4249" t="str">
            <v>F</v>
          </cell>
        </row>
        <row r="4250">
          <cell r="B4250" t="str">
            <v>F513640</v>
          </cell>
          <cell r="C4250" t="str">
            <v>F513640</v>
          </cell>
          <cell r="D4250">
            <v>11</v>
          </cell>
          <cell r="E4250" t="str">
            <v>F</v>
          </cell>
        </row>
        <row r="4251">
          <cell r="B4251" t="str">
            <v>F513641</v>
          </cell>
          <cell r="C4251" t="str">
            <v>F513641</v>
          </cell>
          <cell r="D4251">
            <v>11</v>
          </cell>
          <cell r="E4251" t="str">
            <v>F</v>
          </cell>
        </row>
        <row r="4252">
          <cell r="B4252" t="str">
            <v>F513642</v>
          </cell>
          <cell r="C4252" t="str">
            <v>F513642</v>
          </cell>
          <cell r="D4252">
            <v>11</v>
          </cell>
          <cell r="E4252" t="str">
            <v>F</v>
          </cell>
        </row>
        <row r="4253">
          <cell r="B4253" t="str">
            <v>F513643</v>
          </cell>
          <cell r="C4253" t="str">
            <v>F513643</v>
          </cell>
          <cell r="D4253">
            <v>11</v>
          </cell>
          <cell r="E4253" t="str">
            <v>F</v>
          </cell>
        </row>
        <row r="4254">
          <cell r="B4254" t="str">
            <v>F513644</v>
          </cell>
          <cell r="C4254" t="str">
            <v>F513644</v>
          </cell>
          <cell r="D4254">
            <v>11</v>
          </cell>
          <cell r="E4254" t="str">
            <v>F</v>
          </cell>
        </row>
        <row r="4255">
          <cell r="B4255" t="str">
            <v>F513645</v>
          </cell>
          <cell r="C4255" t="str">
            <v>F513645</v>
          </cell>
          <cell r="D4255">
            <v>11</v>
          </cell>
          <cell r="E4255" t="str">
            <v>F</v>
          </cell>
        </row>
        <row r="4256">
          <cell r="B4256" t="str">
            <v>1000SJSCMAIN</v>
          </cell>
          <cell r="C4256" t="str">
            <v>SJSCMAIN</v>
          </cell>
          <cell r="D4256">
            <v>12</v>
          </cell>
          <cell r="E4256" t="str">
            <v>G</v>
          </cell>
        </row>
        <row r="4257">
          <cell r="B4257" t="str">
            <v>F513646</v>
          </cell>
          <cell r="C4257" t="str">
            <v>F513646</v>
          </cell>
          <cell r="D4257">
            <v>13</v>
          </cell>
          <cell r="E4257" t="str">
            <v>F</v>
          </cell>
        </row>
        <row r="4258">
          <cell r="B4258" t="str">
            <v>F513647</v>
          </cell>
          <cell r="C4258" t="str">
            <v>F513647</v>
          </cell>
          <cell r="D4258">
            <v>13</v>
          </cell>
          <cell r="E4258" t="str">
            <v>F</v>
          </cell>
        </row>
        <row r="4259">
          <cell r="B4259" t="str">
            <v>F513648</v>
          </cell>
          <cell r="C4259" t="str">
            <v>F513648</v>
          </cell>
          <cell r="D4259">
            <v>13</v>
          </cell>
          <cell r="E4259" t="str">
            <v>F</v>
          </cell>
        </row>
        <row r="4260">
          <cell r="B4260" t="str">
            <v>F513649</v>
          </cell>
          <cell r="C4260" t="str">
            <v>F513649</v>
          </cell>
          <cell r="D4260">
            <v>13</v>
          </cell>
          <cell r="E4260" t="str">
            <v>F</v>
          </cell>
        </row>
        <row r="4261">
          <cell r="B4261" t="str">
            <v>F513650</v>
          </cell>
          <cell r="C4261" t="str">
            <v>F513650</v>
          </cell>
          <cell r="D4261">
            <v>13</v>
          </cell>
          <cell r="E4261" t="str">
            <v>F</v>
          </cell>
        </row>
        <row r="4262">
          <cell r="B4262" t="str">
            <v>F513651</v>
          </cell>
          <cell r="C4262" t="str">
            <v>F513651</v>
          </cell>
          <cell r="D4262">
            <v>13</v>
          </cell>
          <cell r="E4262" t="str">
            <v>F</v>
          </cell>
        </row>
        <row r="4263">
          <cell r="B4263" t="str">
            <v>1000SJSCWHSE</v>
          </cell>
          <cell r="C4263" t="str">
            <v>SJSCWHSE</v>
          </cell>
          <cell r="D4263">
            <v>12</v>
          </cell>
          <cell r="E4263" t="str">
            <v>G</v>
          </cell>
        </row>
        <row r="4264">
          <cell r="B4264" t="str">
            <v>F513652</v>
          </cell>
          <cell r="C4264" t="str">
            <v>F513652</v>
          </cell>
          <cell r="D4264">
            <v>13</v>
          </cell>
          <cell r="E4264" t="str">
            <v>F</v>
          </cell>
        </row>
        <row r="4265">
          <cell r="B4265" t="str">
            <v>F513653</v>
          </cell>
          <cell r="C4265" t="str">
            <v>F513653</v>
          </cell>
          <cell r="D4265">
            <v>13</v>
          </cell>
          <cell r="E4265" t="str">
            <v>F</v>
          </cell>
        </row>
        <row r="4266">
          <cell r="B4266" t="str">
            <v>F513654</v>
          </cell>
          <cell r="C4266" t="str">
            <v>F513654</v>
          </cell>
          <cell r="D4266">
            <v>13</v>
          </cell>
          <cell r="E4266" t="str">
            <v>F</v>
          </cell>
        </row>
        <row r="4267">
          <cell r="B4267" t="str">
            <v>F513655</v>
          </cell>
          <cell r="C4267" t="str">
            <v>F513655</v>
          </cell>
          <cell r="D4267">
            <v>13</v>
          </cell>
          <cell r="E4267" t="str">
            <v>F</v>
          </cell>
        </row>
        <row r="4268">
          <cell r="B4268" t="str">
            <v>F513656</v>
          </cell>
          <cell r="C4268" t="str">
            <v>F513656</v>
          </cell>
          <cell r="D4268">
            <v>13</v>
          </cell>
          <cell r="E4268" t="str">
            <v>F</v>
          </cell>
        </row>
        <row r="4269">
          <cell r="B4269" t="str">
            <v>F513657</v>
          </cell>
          <cell r="C4269" t="str">
            <v>F513657</v>
          </cell>
          <cell r="D4269">
            <v>13</v>
          </cell>
          <cell r="E4269" t="str">
            <v>F</v>
          </cell>
        </row>
        <row r="4270">
          <cell r="B4270" t="str">
            <v>1000SJSCGRG</v>
          </cell>
          <cell r="C4270" t="str">
            <v>SJSCGRG</v>
          </cell>
          <cell r="D4270">
            <v>12</v>
          </cell>
          <cell r="E4270" t="str">
            <v>G</v>
          </cell>
        </row>
        <row r="4271">
          <cell r="B4271" t="str">
            <v>F513658</v>
          </cell>
          <cell r="C4271" t="str">
            <v>F513658</v>
          </cell>
          <cell r="D4271">
            <v>13</v>
          </cell>
          <cell r="E4271" t="str">
            <v>F</v>
          </cell>
        </row>
        <row r="4272">
          <cell r="B4272" t="str">
            <v>F513659</v>
          </cell>
          <cell r="C4272" t="str">
            <v>F513659</v>
          </cell>
          <cell r="D4272">
            <v>13</v>
          </cell>
          <cell r="E4272" t="str">
            <v>F</v>
          </cell>
        </row>
        <row r="4273">
          <cell r="B4273" t="str">
            <v>F513660</v>
          </cell>
          <cell r="C4273" t="str">
            <v>F513660</v>
          </cell>
          <cell r="D4273">
            <v>13</v>
          </cell>
          <cell r="E4273" t="str">
            <v>F</v>
          </cell>
        </row>
        <row r="4274">
          <cell r="B4274" t="str">
            <v>F513661</v>
          </cell>
          <cell r="C4274" t="str">
            <v>F513661</v>
          </cell>
          <cell r="D4274">
            <v>13</v>
          </cell>
          <cell r="E4274" t="str">
            <v>F</v>
          </cell>
        </row>
        <row r="4275">
          <cell r="B4275" t="str">
            <v>F513662</v>
          </cell>
          <cell r="C4275" t="str">
            <v>F513662</v>
          </cell>
          <cell r="D4275">
            <v>13</v>
          </cell>
          <cell r="E4275" t="str">
            <v>F</v>
          </cell>
        </row>
        <row r="4276">
          <cell r="B4276" t="str">
            <v>F513663</v>
          </cell>
          <cell r="C4276" t="str">
            <v>F513663</v>
          </cell>
          <cell r="D4276">
            <v>13</v>
          </cell>
          <cell r="E4276" t="str">
            <v>F</v>
          </cell>
        </row>
        <row r="4277">
          <cell r="B4277" t="str">
            <v>1000SJSCOFF</v>
          </cell>
          <cell r="C4277" t="str">
            <v>SJSCOFF</v>
          </cell>
          <cell r="D4277">
            <v>12</v>
          </cell>
          <cell r="E4277" t="str">
            <v>G</v>
          </cell>
        </row>
        <row r="4278">
          <cell r="B4278" t="str">
            <v>F513664</v>
          </cell>
          <cell r="C4278" t="str">
            <v>F513664</v>
          </cell>
          <cell r="D4278">
            <v>13</v>
          </cell>
          <cell r="E4278" t="str">
            <v>F</v>
          </cell>
        </row>
        <row r="4279">
          <cell r="B4279" t="str">
            <v>F513665</v>
          </cell>
          <cell r="C4279" t="str">
            <v>F513665</v>
          </cell>
          <cell r="D4279">
            <v>13</v>
          </cell>
          <cell r="E4279" t="str">
            <v>F</v>
          </cell>
        </row>
        <row r="4280">
          <cell r="B4280" t="str">
            <v>F513666</v>
          </cell>
          <cell r="C4280" t="str">
            <v>F513666</v>
          </cell>
          <cell r="D4280">
            <v>13</v>
          </cell>
          <cell r="E4280" t="str">
            <v>F</v>
          </cell>
        </row>
        <row r="4281">
          <cell r="B4281" t="str">
            <v>F513667</v>
          </cell>
          <cell r="C4281" t="str">
            <v>F513667</v>
          </cell>
          <cell r="D4281">
            <v>13</v>
          </cell>
          <cell r="E4281" t="str">
            <v>F</v>
          </cell>
        </row>
        <row r="4282">
          <cell r="B4282" t="str">
            <v>F513668</v>
          </cell>
          <cell r="C4282" t="str">
            <v>F513668</v>
          </cell>
          <cell r="D4282">
            <v>13</v>
          </cell>
          <cell r="E4282" t="str">
            <v>F</v>
          </cell>
        </row>
        <row r="4283">
          <cell r="B4283" t="str">
            <v>F513669</v>
          </cell>
          <cell r="C4283" t="str">
            <v>F513669</v>
          </cell>
          <cell r="D4283">
            <v>13</v>
          </cell>
          <cell r="E4283" t="str">
            <v>F</v>
          </cell>
        </row>
        <row r="4284">
          <cell r="B4284" t="str">
            <v>1000SBSCSITE</v>
          </cell>
          <cell r="C4284" t="str">
            <v>SBSCSITE</v>
          </cell>
          <cell r="D4284">
            <v>10</v>
          </cell>
          <cell r="E4284" t="str">
            <v>G</v>
          </cell>
        </row>
        <row r="4285">
          <cell r="B4285" t="str">
            <v>F513670</v>
          </cell>
          <cell r="C4285" t="str">
            <v>F513670</v>
          </cell>
          <cell r="D4285">
            <v>11</v>
          </cell>
          <cell r="E4285" t="str">
            <v>F</v>
          </cell>
        </row>
        <row r="4286">
          <cell r="B4286" t="str">
            <v>F513671</v>
          </cell>
          <cell r="C4286" t="str">
            <v>F513671</v>
          </cell>
          <cell r="D4286">
            <v>11</v>
          </cell>
          <cell r="E4286" t="str">
            <v>F</v>
          </cell>
        </row>
        <row r="4287">
          <cell r="B4287" t="str">
            <v>F513672</v>
          </cell>
          <cell r="C4287" t="str">
            <v>F513672</v>
          </cell>
          <cell r="D4287">
            <v>11</v>
          </cell>
          <cell r="E4287" t="str">
            <v>F</v>
          </cell>
        </row>
        <row r="4288">
          <cell r="B4288" t="str">
            <v>F513673</v>
          </cell>
          <cell r="C4288" t="str">
            <v>F513673</v>
          </cell>
          <cell r="D4288">
            <v>11</v>
          </cell>
          <cell r="E4288" t="str">
            <v>F</v>
          </cell>
        </row>
        <row r="4289">
          <cell r="B4289" t="str">
            <v>F513674</v>
          </cell>
          <cell r="C4289" t="str">
            <v>F513674</v>
          </cell>
          <cell r="D4289">
            <v>11</v>
          </cell>
          <cell r="E4289" t="str">
            <v>F</v>
          </cell>
        </row>
        <row r="4290">
          <cell r="B4290" t="str">
            <v>F513675</v>
          </cell>
          <cell r="C4290" t="str">
            <v>F513675</v>
          </cell>
          <cell r="D4290">
            <v>11</v>
          </cell>
          <cell r="E4290" t="str">
            <v>F</v>
          </cell>
        </row>
        <row r="4291">
          <cell r="B4291" t="str">
            <v>F513676</v>
          </cell>
          <cell r="C4291" t="str">
            <v>F513676</v>
          </cell>
          <cell r="D4291">
            <v>11</v>
          </cell>
          <cell r="E4291" t="str">
            <v>F</v>
          </cell>
        </row>
        <row r="4292">
          <cell r="B4292" t="str">
            <v>1000SBSCMAIN</v>
          </cell>
          <cell r="C4292" t="str">
            <v>SBSCMAIN</v>
          </cell>
          <cell r="D4292">
            <v>12</v>
          </cell>
          <cell r="E4292" t="str">
            <v>G</v>
          </cell>
        </row>
        <row r="4293">
          <cell r="B4293" t="str">
            <v>F513677</v>
          </cell>
          <cell r="C4293" t="str">
            <v>F513677</v>
          </cell>
          <cell r="D4293">
            <v>13</v>
          </cell>
          <cell r="E4293" t="str">
            <v>F</v>
          </cell>
        </row>
        <row r="4294">
          <cell r="B4294" t="str">
            <v>F513678</v>
          </cell>
          <cell r="C4294" t="str">
            <v>F513678</v>
          </cell>
          <cell r="D4294">
            <v>13</v>
          </cell>
          <cell r="E4294" t="str">
            <v>F</v>
          </cell>
        </row>
        <row r="4295">
          <cell r="B4295" t="str">
            <v>F513679</v>
          </cell>
          <cell r="C4295" t="str">
            <v>F513679</v>
          </cell>
          <cell r="D4295">
            <v>13</v>
          </cell>
          <cell r="E4295" t="str">
            <v>F</v>
          </cell>
        </row>
        <row r="4296">
          <cell r="B4296" t="str">
            <v>F513680</v>
          </cell>
          <cell r="C4296" t="str">
            <v>F513680</v>
          </cell>
          <cell r="D4296">
            <v>13</v>
          </cell>
          <cell r="E4296" t="str">
            <v>F</v>
          </cell>
        </row>
        <row r="4297">
          <cell r="B4297" t="str">
            <v>F513681</v>
          </cell>
          <cell r="C4297" t="str">
            <v>F513681</v>
          </cell>
          <cell r="D4297">
            <v>13</v>
          </cell>
          <cell r="E4297" t="str">
            <v>F</v>
          </cell>
        </row>
        <row r="4298">
          <cell r="B4298" t="str">
            <v>F513682</v>
          </cell>
          <cell r="C4298" t="str">
            <v>F513682</v>
          </cell>
          <cell r="D4298">
            <v>13</v>
          </cell>
          <cell r="E4298" t="str">
            <v>F</v>
          </cell>
        </row>
        <row r="4299">
          <cell r="B4299" t="str">
            <v>1000SBSCGRG</v>
          </cell>
          <cell r="C4299" t="str">
            <v>SBSCGRG</v>
          </cell>
          <cell r="D4299">
            <v>12</v>
          </cell>
          <cell r="E4299" t="str">
            <v>G</v>
          </cell>
        </row>
        <row r="4300">
          <cell r="B4300" t="str">
            <v>F513683</v>
          </cell>
          <cell r="C4300" t="str">
            <v>F513683</v>
          </cell>
          <cell r="D4300">
            <v>13</v>
          </cell>
          <cell r="E4300" t="str">
            <v>F</v>
          </cell>
        </row>
        <row r="4301">
          <cell r="B4301" t="str">
            <v>F513684</v>
          </cell>
          <cell r="C4301" t="str">
            <v>F513684</v>
          </cell>
          <cell r="D4301">
            <v>13</v>
          </cell>
          <cell r="E4301" t="str">
            <v>F</v>
          </cell>
        </row>
        <row r="4302">
          <cell r="B4302" t="str">
            <v>F513685</v>
          </cell>
          <cell r="C4302" t="str">
            <v>F513685</v>
          </cell>
          <cell r="D4302">
            <v>13</v>
          </cell>
          <cell r="E4302" t="str">
            <v>F</v>
          </cell>
        </row>
        <row r="4303">
          <cell r="B4303" t="str">
            <v>F513686</v>
          </cell>
          <cell r="C4303" t="str">
            <v>F513686</v>
          </cell>
          <cell r="D4303">
            <v>13</v>
          </cell>
          <cell r="E4303" t="str">
            <v>F</v>
          </cell>
        </row>
        <row r="4304">
          <cell r="B4304" t="str">
            <v>F513687</v>
          </cell>
          <cell r="C4304" t="str">
            <v>F513687</v>
          </cell>
          <cell r="D4304">
            <v>13</v>
          </cell>
          <cell r="E4304" t="str">
            <v>F</v>
          </cell>
        </row>
        <row r="4305">
          <cell r="B4305" t="str">
            <v>F513688</v>
          </cell>
          <cell r="C4305" t="str">
            <v>F513688</v>
          </cell>
          <cell r="D4305">
            <v>13</v>
          </cell>
          <cell r="E4305" t="str">
            <v>F</v>
          </cell>
        </row>
        <row r="4306">
          <cell r="B4306" t="str">
            <v>1000SHLKCGSITE</v>
          </cell>
          <cell r="C4306" t="str">
            <v>SHLKCGSITE</v>
          </cell>
          <cell r="D4306">
            <v>10</v>
          </cell>
          <cell r="E4306" t="str">
            <v>G</v>
          </cell>
        </row>
        <row r="4307">
          <cell r="B4307" t="str">
            <v>F513689</v>
          </cell>
          <cell r="C4307" t="str">
            <v>F513689</v>
          </cell>
          <cell r="D4307">
            <v>11</v>
          </cell>
          <cell r="E4307" t="str">
            <v>F</v>
          </cell>
        </row>
        <row r="4308">
          <cell r="B4308" t="str">
            <v>F513690</v>
          </cell>
          <cell r="C4308" t="str">
            <v>F513690</v>
          </cell>
          <cell r="D4308">
            <v>11</v>
          </cell>
          <cell r="E4308" t="str">
            <v>F</v>
          </cell>
        </row>
        <row r="4309">
          <cell r="B4309" t="str">
            <v>F513691</v>
          </cell>
          <cell r="C4309" t="str">
            <v>F513691</v>
          </cell>
          <cell r="D4309">
            <v>11</v>
          </cell>
          <cell r="E4309" t="str">
            <v>F</v>
          </cell>
        </row>
        <row r="4310">
          <cell r="B4310" t="str">
            <v>F513692</v>
          </cell>
          <cell r="C4310" t="str">
            <v>F513692</v>
          </cell>
          <cell r="D4310">
            <v>11</v>
          </cell>
          <cell r="E4310" t="str">
            <v>F</v>
          </cell>
        </row>
        <row r="4311">
          <cell r="B4311" t="str">
            <v>F513693</v>
          </cell>
          <cell r="C4311" t="str">
            <v>F513693</v>
          </cell>
          <cell r="D4311">
            <v>11</v>
          </cell>
          <cell r="E4311" t="str">
            <v>F</v>
          </cell>
        </row>
        <row r="4312">
          <cell r="B4312" t="str">
            <v>F513694</v>
          </cell>
          <cell r="C4312" t="str">
            <v>F513694</v>
          </cell>
          <cell r="D4312">
            <v>11</v>
          </cell>
          <cell r="E4312" t="str">
            <v>F</v>
          </cell>
        </row>
        <row r="4313">
          <cell r="B4313" t="str">
            <v>F513695</v>
          </cell>
          <cell r="C4313" t="str">
            <v>F513695</v>
          </cell>
          <cell r="D4313">
            <v>11</v>
          </cell>
          <cell r="E4313" t="str">
            <v>F</v>
          </cell>
        </row>
        <row r="4314">
          <cell r="B4314" t="str">
            <v>1000SLCGMAIN</v>
          </cell>
          <cell r="C4314" t="str">
            <v>SLCGMAIN</v>
          </cell>
          <cell r="D4314">
            <v>12</v>
          </cell>
          <cell r="E4314" t="str">
            <v>G</v>
          </cell>
        </row>
        <row r="4315">
          <cell r="B4315" t="str">
            <v>F513696</v>
          </cell>
          <cell r="C4315" t="str">
            <v>F513696</v>
          </cell>
          <cell r="D4315">
            <v>13</v>
          </cell>
          <cell r="E4315" t="str">
            <v>F</v>
          </cell>
        </row>
        <row r="4316">
          <cell r="B4316" t="str">
            <v>F513697</v>
          </cell>
          <cell r="C4316" t="str">
            <v>F513697</v>
          </cell>
          <cell r="D4316">
            <v>13</v>
          </cell>
          <cell r="E4316" t="str">
            <v>F</v>
          </cell>
        </row>
        <row r="4317">
          <cell r="B4317" t="str">
            <v>F513698</v>
          </cell>
          <cell r="C4317" t="str">
            <v>F513698</v>
          </cell>
          <cell r="D4317">
            <v>13</v>
          </cell>
          <cell r="E4317" t="str">
            <v>F</v>
          </cell>
        </row>
        <row r="4318">
          <cell r="B4318" t="str">
            <v>F513699</v>
          </cell>
          <cell r="C4318" t="str">
            <v>F513699</v>
          </cell>
          <cell r="D4318">
            <v>13</v>
          </cell>
          <cell r="E4318" t="str">
            <v>F</v>
          </cell>
        </row>
        <row r="4319">
          <cell r="B4319" t="str">
            <v>F513700</v>
          </cell>
          <cell r="C4319" t="str">
            <v>F513700</v>
          </cell>
          <cell r="D4319">
            <v>13</v>
          </cell>
          <cell r="E4319" t="str">
            <v>F</v>
          </cell>
        </row>
        <row r="4320">
          <cell r="B4320" t="str">
            <v>F513701</v>
          </cell>
          <cell r="C4320" t="str">
            <v>F513701</v>
          </cell>
          <cell r="D4320">
            <v>13</v>
          </cell>
          <cell r="E4320" t="str">
            <v>F</v>
          </cell>
        </row>
        <row r="4321">
          <cell r="B4321" t="str">
            <v>1000SLCGINFO</v>
          </cell>
          <cell r="C4321" t="str">
            <v>SLCGINFO</v>
          </cell>
          <cell r="D4321">
            <v>12</v>
          </cell>
          <cell r="E4321" t="str">
            <v>G</v>
          </cell>
        </row>
        <row r="4322">
          <cell r="B4322" t="str">
            <v>F513702</v>
          </cell>
          <cell r="C4322" t="str">
            <v>F513702</v>
          </cell>
          <cell r="D4322">
            <v>13</v>
          </cell>
          <cell r="E4322" t="str">
            <v>F</v>
          </cell>
        </row>
        <row r="4323">
          <cell r="B4323" t="str">
            <v>F513703</v>
          </cell>
          <cell r="C4323" t="str">
            <v>F513703</v>
          </cell>
          <cell r="D4323">
            <v>13</v>
          </cell>
          <cell r="E4323" t="str">
            <v>F</v>
          </cell>
        </row>
        <row r="4324">
          <cell r="B4324" t="str">
            <v>F513704</v>
          </cell>
          <cell r="C4324" t="str">
            <v>F513704</v>
          </cell>
          <cell r="D4324">
            <v>13</v>
          </cell>
          <cell r="E4324" t="str">
            <v>F</v>
          </cell>
        </row>
        <row r="4325">
          <cell r="B4325" t="str">
            <v>F513705</v>
          </cell>
          <cell r="C4325" t="str">
            <v>F513705</v>
          </cell>
          <cell r="D4325">
            <v>13</v>
          </cell>
          <cell r="E4325" t="str">
            <v>F</v>
          </cell>
        </row>
        <row r="4326">
          <cell r="B4326" t="str">
            <v>F513706</v>
          </cell>
          <cell r="C4326" t="str">
            <v>F513706</v>
          </cell>
          <cell r="D4326">
            <v>13</v>
          </cell>
          <cell r="E4326" t="str">
            <v>F</v>
          </cell>
        </row>
        <row r="4327">
          <cell r="B4327" t="str">
            <v>F513707</v>
          </cell>
          <cell r="C4327" t="str">
            <v>F513707</v>
          </cell>
          <cell r="D4327">
            <v>13</v>
          </cell>
          <cell r="E4327" t="str">
            <v>F</v>
          </cell>
        </row>
        <row r="4328">
          <cell r="B4328" t="str">
            <v>1000SLCGWHSE</v>
          </cell>
          <cell r="C4328" t="str">
            <v>SLCGWHSE</v>
          </cell>
          <cell r="D4328">
            <v>12</v>
          </cell>
          <cell r="E4328" t="str">
            <v>G</v>
          </cell>
        </row>
        <row r="4329">
          <cell r="B4329" t="str">
            <v>F513708</v>
          </cell>
          <cell r="C4329" t="str">
            <v>F513708</v>
          </cell>
          <cell r="D4329">
            <v>13</v>
          </cell>
          <cell r="E4329" t="str">
            <v>F</v>
          </cell>
        </row>
        <row r="4330">
          <cell r="B4330" t="str">
            <v>F513709</v>
          </cell>
          <cell r="C4330" t="str">
            <v>F513709</v>
          </cell>
          <cell r="D4330">
            <v>13</v>
          </cell>
          <cell r="E4330" t="str">
            <v>F</v>
          </cell>
        </row>
        <row r="4331">
          <cell r="B4331" t="str">
            <v>F513710</v>
          </cell>
          <cell r="C4331" t="str">
            <v>F513710</v>
          </cell>
          <cell r="D4331">
            <v>13</v>
          </cell>
          <cell r="E4331" t="str">
            <v>F</v>
          </cell>
        </row>
        <row r="4332">
          <cell r="B4332" t="str">
            <v>F513711</v>
          </cell>
          <cell r="C4332" t="str">
            <v>F513711</v>
          </cell>
          <cell r="D4332">
            <v>13</v>
          </cell>
          <cell r="E4332" t="str">
            <v>F</v>
          </cell>
        </row>
        <row r="4333">
          <cell r="B4333" t="str">
            <v>F513712</v>
          </cell>
          <cell r="C4333" t="str">
            <v>F513712</v>
          </cell>
          <cell r="D4333">
            <v>13</v>
          </cell>
          <cell r="E4333" t="str">
            <v>F</v>
          </cell>
        </row>
        <row r="4334">
          <cell r="B4334" t="str">
            <v>F513713</v>
          </cell>
          <cell r="C4334" t="str">
            <v>F513713</v>
          </cell>
          <cell r="D4334">
            <v>13</v>
          </cell>
          <cell r="E4334" t="str">
            <v>F</v>
          </cell>
        </row>
        <row r="4335">
          <cell r="B4335" t="str">
            <v>1000SLCGREST</v>
          </cell>
          <cell r="C4335" t="str">
            <v>SLCGREST</v>
          </cell>
          <cell r="D4335">
            <v>12</v>
          </cell>
          <cell r="E4335" t="str">
            <v>G</v>
          </cell>
        </row>
        <row r="4336">
          <cell r="B4336" t="str">
            <v>F513714</v>
          </cell>
          <cell r="C4336" t="str">
            <v>F513714</v>
          </cell>
          <cell r="D4336">
            <v>13</v>
          </cell>
          <cell r="E4336" t="str">
            <v>F</v>
          </cell>
        </row>
        <row r="4337">
          <cell r="B4337" t="str">
            <v>F513715</v>
          </cell>
          <cell r="C4337" t="str">
            <v>F513715</v>
          </cell>
          <cell r="D4337">
            <v>13</v>
          </cell>
          <cell r="E4337" t="str">
            <v>F</v>
          </cell>
        </row>
        <row r="4338">
          <cell r="B4338" t="str">
            <v>F513716</v>
          </cell>
          <cell r="C4338" t="str">
            <v>F513716</v>
          </cell>
          <cell r="D4338">
            <v>13</v>
          </cell>
          <cell r="E4338" t="str">
            <v>F</v>
          </cell>
        </row>
        <row r="4339">
          <cell r="B4339" t="str">
            <v>F513717</v>
          </cell>
          <cell r="C4339" t="str">
            <v>F513717</v>
          </cell>
          <cell r="D4339">
            <v>13</v>
          </cell>
          <cell r="E4339" t="str">
            <v>F</v>
          </cell>
        </row>
        <row r="4340">
          <cell r="B4340" t="str">
            <v>F513718</v>
          </cell>
          <cell r="C4340" t="str">
            <v>F513718</v>
          </cell>
          <cell r="D4340">
            <v>13</v>
          </cell>
          <cell r="E4340" t="str">
            <v>F</v>
          </cell>
        </row>
        <row r="4341">
          <cell r="B4341" t="str">
            <v>F513719</v>
          </cell>
          <cell r="C4341" t="str">
            <v>F513719</v>
          </cell>
          <cell r="D4341">
            <v>13</v>
          </cell>
          <cell r="E4341" t="str">
            <v>F</v>
          </cell>
        </row>
        <row r="4342">
          <cell r="B4342" t="str">
            <v>1000SHLKSCSITE</v>
          </cell>
          <cell r="C4342" t="str">
            <v>SHLKSCSITE</v>
          </cell>
          <cell r="D4342">
            <v>10</v>
          </cell>
          <cell r="E4342" t="str">
            <v>G</v>
          </cell>
        </row>
        <row r="4343">
          <cell r="B4343" t="str">
            <v>F513720</v>
          </cell>
          <cell r="C4343" t="str">
            <v>F513720</v>
          </cell>
          <cell r="D4343">
            <v>11</v>
          </cell>
          <cell r="E4343" t="str">
            <v>F</v>
          </cell>
        </row>
        <row r="4344">
          <cell r="B4344" t="str">
            <v>F513721</v>
          </cell>
          <cell r="C4344" t="str">
            <v>F513721</v>
          </cell>
          <cell r="D4344">
            <v>11</v>
          </cell>
          <cell r="E4344" t="str">
            <v>F</v>
          </cell>
        </row>
        <row r="4345">
          <cell r="B4345" t="str">
            <v>F513722</v>
          </cell>
          <cell r="C4345" t="str">
            <v>F513722</v>
          </cell>
          <cell r="D4345">
            <v>11</v>
          </cell>
          <cell r="E4345" t="str">
            <v>F</v>
          </cell>
        </row>
        <row r="4346">
          <cell r="B4346" t="str">
            <v>F513723</v>
          </cell>
          <cell r="C4346" t="str">
            <v>F513723</v>
          </cell>
          <cell r="D4346">
            <v>11</v>
          </cell>
          <cell r="E4346" t="str">
            <v>F</v>
          </cell>
        </row>
        <row r="4347">
          <cell r="B4347" t="str">
            <v>F513724</v>
          </cell>
          <cell r="C4347" t="str">
            <v>F513724</v>
          </cell>
          <cell r="D4347">
            <v>11</v>
          </cell>
          <cell r="E4347" t="str">
            <v>F</v>
          </cell>
        </row>
        <row r="4348">
          <cell r="B4348" t="str">
            <v>F513725</v>
          </cell>
          <cell r="C4348" t="str">
            <v>F513725</v>
          </cell>
          <cell r="D4348">
            <v>11</v>
          </cell>
          <cell r="E4348" t="str">
            <v>F</v>
          </cell>
        </row>
        <row r="4349">
          <cell r="B4349" t="str">
            <v>F513726</v>
          </cell>
          <cell r="C4349" t="str">
            <v>F513726</v>
          </cell>
          <cell r="D4349">
            <v>11</v>
          </cell>
          <cell r="E4349" t="str">
            <v>F</v>
          </cell>
        </row>
        <row r="4350">
          <cell r="B4350" t="str">
            <v>1000SLSCMAIN</v>
          </cell>
          <cell r="C4350" t="str">
            <v>SLSCMAIN</v>
          </cell>
          <cell r="D4350">
            <v>12</v>
          </cell>
          <cell r="E4350" t="str">
            <v>G</v>
          </cell>
        </row>
        <row r="4351">
          <cell r="B4351" t="str">
            <v>F513727</v>
          </cell>
          <cell r="C4351" t="str">
            <v>F513727</v>
          </cell>
          <cell r="D4351">
            <v>13</v>
          </cell>
          <cell r="E4351" t="str">
            <v>F</v>
          </cell>
        </row>
        <row r="4352">
          <cell r="B4352" t="str">
            <v>F513728</v>
          </cell>
          <cell r="C4352" t="str">
            <v>F513728</v>
          </cell>
          <cell r="D4352">
            <v>13</v>
          </cell>
          <cell r="E4352" t="str">
            <v>F</v>
          </cell>
        </row>
        <row r="4353">
          <cell r="B4353" t="str">
            <v>F513729</v>
          </cell>
          <cell r="C4353" t="str">
            <v>F513729</v>
          </cell>
          <cell r="D4353">
            <v>13</v>
          </cell>
          <cell r="E4353" t="str">
            <v>F</v>
          </cell>
        </row>
        <row r="4354">
          <cell r="B4354" t="str">
            <v>F513730</v>
          </cell>
          <cell r="C4354" t="str">
            <v>F513730</v>
          </cell>
          <cell r="D4354">
            <v>13</v>
          </cell>
          <cell r="E4354" t="str">
            <v>F</v>
          </cell>
        </row>
        <row r="4355">
          <cell r="B4355" t="str">
            <v>F513731</v>
          </cell>
          <cell r="C4355" t="str">
            <v>F513731</v>
          </cell>
          <cell r="D4355">
            <v>13</v>
          </cell>
          <cell r="E4355" t="str">
            <v>F</v>
          </cell>
        </row>
        <row r="4356">
          <cell r="B4356" t="str">
            <v>F513732</v>
          </cell>
          <cell r="C4356" t="str">
            <v>F513732</v>
          </cell>
          <cell r="D4356">
            <v>13</v>
          </cell>
          <cell r="E4356" t="str">
            <v>F</v>
          </cell>
        </row>
        <row r="4357">
          <cell r="B4357" t="str">
            <v>1000SLSCGRG</v>
          </cell>
          <cell r="C4357" t="str">
            <v>SLSCGRG</v>
          </cell>
          <cell r="D4357">
            <v>12</v>
          </cell>
          <cell r="E4357" t="str">
            <v>G</v>
          </cell>
        </row>
        <row r="4358">
          <cell r="B4358" t="str">
            <v>F513733</v>
          </cell>
          <cell r="C4358" t="str">
            <v>F513733</v>
          </cell>
          <cell r="D4358">
            <v>13</v>
          </cell>
          <cell r="E4358" t="str">
            <v>F</v>
          </cell>
        </row>
        <row r="4359">
          <cell r="B4359" t="str">
            <v>F513734</v>
          </cell>
          <cell r="C4359" t="str">
            <v>F513734</v>
          </cell>
          <cell r="D4359">
            <v>13</v>
          </cell>
          <cell r="E4359" t="str">
            <v>F</v>
          </cell>
        </row>
        <row r="4360">
          <cell r="B4360" t="str">
            <v>F513735</v>
          </cell>
          <cell r="C4360" t="str">
            <v>F513735</v>
          </cell>
          <cell r="D4360">
            <v>13</v>
          </cell>
          <cell r="E4360" t="str">
            <v>F</v>
          </cell>
        </row>
        <row r="4361">
          <cell r="B4361" t="str">
            <v>F513736</v>
          </cell>
          <cell r="C4361" t="str">
            <v>F513736</v>
          </cell>
          <cell r="D4361">
            <v>13</v>
          </cell>
          <cell r="E4361" t="str">
            <v>F</v>
          </cell>
        </row>
        <row r="4362">
          <cell r="B4362" t="str">
            <v>F513737</v>
          </cell>
          <cell r="C4362" t="str">
            <v>F513737</v>
          </cell>
          <cell r="D4362">
            <v>13</v>
          </cell>
          <cell r="E4362" t="str">
            <v>F</v>
          </cell>
        </row>
        <row r="4363">
          <cell r="B4363" t="str">
            <v>F513738</v>
          </cell>
          <cell r="C4363" t="str">
            <v>F513738</v>
          </cell>
          <cell r="D4363">
            <v>13</v>
          </cell>
          <cell r="E4363" t="str">
            <v>F</v>
          </cell>
        </row>
        <row r="4364">
          <cell r="B4364" t="str">
            <v>1000TEHSCSITE</v>
          </cell>
          <cell r="C4364" t="str">
            <v>TEHSCSITE</v>
          </cell>
          <cell r="D4364">
            <v>10</v>
          </cell>
          <cell r="E4364" t="str">
            <v>G</v>
          </cell>
        </row>
        <row r="4365">
          <cell r="B4365" t="str">
            <v>F513739</v>
          </cell>
          <cell r="C4365" t="str">
            <v>F513739</v>
          </cell>
          <cell r="D4365">
            <v>11</v>
          </cell>
          <cell r="E4365" t="str">
            <v>F</v>
          </cell>
        </row>
        <row r="4366">
          <cell r="B4366" t="str">
            <v>F513740</v>
          </cell>
          <cell r="C4366" t="str">
            <v>F513740</v>
          </cell>
          <cell r="D4366">
            <v>11</v>
          </cell>
          <cell r="E4366" t="str">
            <v>F</v>
          </cell>
        </row>
        <row r="4367">
          <cell r="B4367" t="str">
            <v>F513741</v>
          </cell>
          <cell r="C4367" t="str">
            <v>F513741</v>
          </cell>
          <cell r="D4367">
            <v>11</v>
          </cell>
          <cell r="E4367" t="str">
            <v>F</v>
          </cell>
        </row>
        <row r="4368">
          <cell r="B4368" t="str">
            <v>F513742</v>
          </cell>
          <cell r="C4368" t="str">
            <v>F513742</v>
          </cell>
          <cell r="D4368">
            <v>11</v>
          </cell>
          <cell r="E4368" t="str">
            <v>F</v>
          </cell>
        </row>
        <row r="4369">
          <cell r="B4369" t="str">
            <v>F513743</v>
          </cell>
          <cell r="C4369" t="str">
            <v>F513743</v>
          </cell>
          <cell r="D4369">
            <v>11</v>
          </cell>
          <cell r="E4369" t="str">
            <v>F</v>
          </cell>
        </row>
        <row r="4370">
          <cell r="B4370" t="str">
            <v>F513744</v>
          </cell>
          <cell r="C4370" t="str">
            <v>F513744</v>
          </cell>
          <cell r="D4370">
            <v>11</v>
          </cell>
          <cell r="E4370" t="str">
            <v>F</v>
          </cell>
        </row>
        <row r="4371">
          <cell r="B4371" t="str">
            <v>F513745</v>
          </cell>
          <cell r="C4371" t="str">
            <v>F513745</v>
          </cell>
          <cell r="D4371">
            <v>11</v>
          </cell>
          <cell r="E4371" t="str">
            <v>F</v>
          </cell>
        </row>
        <row r="4372">
          <cell r="B4372" t="str">
            <v>1000TEHSCMAIN</v>
          </cell>
          <cell r="C4372" t="str">
            <v>TEHSCMAIN</v>
          </cell>
          <cell r="D4372">
            <v>12</v>
          </cell>
          <cell r="E4372" t="str">
            <v>G</v>
          </cell>
        </row>
        <row r="4373">
          <cell r="B4373" t="str">
            <v>F513746</v>
          </cell>
          <cell r="C4373" t="str">
            <v>F513746</v>
          </cell>
          <cell r="D4373">
            <v>13</v>
          </cell>
          <cell r="E4373" t="str">
            <v>F</v>
          </cell>
        </row>
        <row r="4374">
          <cell r="B4374" t="str">
            <v>F513747</v>
          </cell>
          <cell r="C4374" t="str">
            <v>F513747</v>
          </cell>
          <cell r="D4374">
            <v>13</v>
          </cell>
          <cell r="E4374" t="str">
            <v>F</v>
          </cell>
        </row>
        <row r="4375">
          <cell r="B4375" t="str">
            <v>F513748</v>
          </cell>
          <cell r="C4375" t="str">
            <v>F513748</v>
          </cell>
          <cell r="D4375">
            <v>13</v>
          </cell>
          <cell r="E4375" t="str">
            <v>F</v>
          </cell>
        </row>
        <row r="4376">
          <cell r="B4376" t="str">
            <v>F513749</v>
          </cell>
          <cell r="C4376" t="str">
            <v>F513749</v>
          </cell>
          <cell r="D4376">
            <v>13</v>
          </cell>
          <cell r="E4376" t="str">
            <v>F</v>
          </cell>
        </row>
        <row r="4377">
          <cell r="B4377" t="str">
            <v>F513750</v>
          </cell>
          <cell r="C4377" t="str">
            <v>F513750</v>
          </cell>
          <cell r="D4377">
            <v>13</v>
          </cell>
          <cell r="E4377" t="str">
            <v>F</v>
          </cell>
        </row>
        <row r="4378">
          <cell r="B4378" t="str">
            <v>F513751</v>
          </cell>
          <cell r="C4378" t="str">
            <v>F513751</v>
          </cell>
          <cell r="D4378">
            <v>13</v>
          </cell>
          <cell r="E4378" t="str">
            <v>F</v>
          </cell>
        </row>
        <row r="4379">
          <cell r="B4379" t="str">
            <v>1000TEHSCGRG</v>
          </cell>
          <cell r="C4379" t="str">
            <v>TEHSCGRG</v>
          </cell>
          <cell r="D4379">
            <v>12</v>
          </cell>
          <cell r="E4379" t="str">
            <v>G</v>
          </cell>
        </row>
        <row r="4380">
          <cell r="B4380" t="str">
            <v>F513752</v>
          </cell>
          <cell r="C4380" t="str">
            <v>F513752</v>
          </cell>
          <cell r="D4380">
            <v>13</v>
          </cell>
          <cell r="E4380" t="str">
            <v>F</v>
          </cell>
        </row>
        <row r="4381">
          <cell r="B4381" t="str">
            <v>F513753</v>
          </cell>
          <cell r="C4381" t="str">
            <v>F513753</v>
          </cell>
          <cell r="D4381">
            <v>13</v>
          </cell>
          <cell r="E4381" t="str">
            <v>F</v>
          </cell>
        </row>
        <row r="4382">
          <cell r="B4382" t="str">
            <v>F513754</v>
          </cell>
          <cell r="C4382" t="str">
            <v>F513754</v>
          </cell>
          <cell r="D4382">
            <v>13</v>
          </cell>
          <cell r="E4382" t="str">
            <v>F</v>
          </cell>
        </row>
        <row r="4383">
          <cell r="B4383" t="str">
            <v>F513755</v>
          </cell>
          <cell r="C4383" t="str">
            <v>F513755</v>
          </cell>
          <cell r="D4383">
            <v>13</v>
          </cell>
          <cell r="E4383" t="str">
            <v>F</v>
          </cell>
        </row>
        <row r="4384">
          <cell r="B4384" t="str">
            <v>F513756</v>
          </cell>
          <cell r="C4384" t="str">
            <v>F513756</v>
          </cell>
          <cell r="D4384">
            <v>13</v>
          </cell>
          <cell r="E4384" t="str">
            <v>F</v>
          </cell>
        </row>
        <row r="4385">
          <cell r="B4385" t="str">
            <v>F513757</v>
          </cell>
          <cell r="C4385" t="str">
            <v>F513757</v>
          </cell>
          <cell r="D4385">
            <v>13</v>
          </cell>
          <cell r="E4385" t="str">
            <v>F</v>
          </cell>
        </row>
        <row r="4386">
          <cell r="B4386" t="str">
            <v>1000THOKSCSITE</v>
          </cell>
          <cell r="C4386" t="str">
            <v>THOKSCSITE</v>
          </cell>
          <cell r="D4386">
            <v>10</v>
          </cell>
          <cell r="E4386" t="str">
            <v>G</v>
          </cell>
        </row>
        <row r="4387">
          <cell r="B4387" t="str">
            <v>F513758</v>
          </cell>
          <cell r="C4387" t="str">
            <v>F513758</v>
          </cell>
          <cell r="D4387">
            <v>11</v>
          </cell>
          <cell r="E4387" t="str">
            <v>F</v>
          </cell>
        </row>
        <row r="4388">
          <cell r="B4388" t="str">
            <v>F513759</v>
          </cell>
          <cell r="C4388" t="str">
            <v>F513759</v>
          </cell>
          <cell r="D4388">
            <v>11</v>
          </cell>
          <cell r="E4388" t="str">
            <v>F</v>
          </cell>
        </row>
        <row r="4389">
          <cell r="B4389" t="str">
            <v>F513760</v>
          </cell>
          <cell r="C4389" t="str">
            <v>F513760</v>
          </cell>
          <cell r="D4389">
            <v>11</v>
          </cell>
          <cell r="E4389" t="str">
            <v>F</v>
          </cell>
        </row>
        <row r="4390">
          <cell r="B4390" t="str">
            <v>F513761</v>
          </cell>
          <cell r="C4390" t="str">
            <v>F513761</v>
          </cell>
          <cell r="D4390">
            <v>11</v>
          </cell>
          <cell r="E4390" t="str">
            <v>F</v>
          </cell>
        </row>
        <row r="4391">
          <cell r="B4391" t="str">
            <v>F513762</v>
          </cell>
          <cell r="C4391" t="str">
            <v>F513762</v>
          </cell>
          <cell r="D4391">
            <v>11</v>
          </cell>
          <cell r="E4391" t="str">
            <v>F</v>
          </cell>
        </row>
        <row r="4392">
          <cell r="B4392" t="str">
            <v>F513763</v>
          </cell>
          <cell r="C4392" t="str">
            <v>F513763</v>
          </cell>
          <cell r="D4392">
            <v>11</v>
          </cell>
          <cell r="E4392" t="str">
            <v>F</v>
          </cell>
        </row>
        <row r="4393">
          <cell r="B4393" t="str">
            <v>F513764</v>
          </cell>
          <cell r="C4393" t="str">
            <v>F513764</v>
          </cell>
          <cell r="D4393">
            <v>11</v>
          </cell>
          <cell r="E4393" t="str">
            <v>F</v>
          </cell>
        </row>
        <row r="4394">
          <cell r="B4394" t="str">
            <v>1000THOKSCMAIN</v>
          </cell>
          <cell r="C4394" t="str">
            <v>THOKSCMAIN</v>
          </cell>
          <cell r="D4394">
            <v>12</v>
          </cell>
          <cell r="E4394" t="str">
            <v>G</v>
          </cell>
        </row>
        <row r="4395">
          <cell r="B4395" t="str">
            <v>F513765</v>
          </cell>
          <cell r="C4395" t="str">
            <v>F513765</v>
          </cell>
          <cell r="D4395">
            <v>13</v>
          </cell>
          <cell r="E4395" t="str">
            <v>F</v>
          </cell>
        </row>
        <row r="4396">
          <cell r="B4396" t="str">
            <v>F513766</v>
          </cell>
          <cell r="C4396" t="str">
            <v>F513766</v>
          </cell>
          <cell r="D4396">
            <v>13</v>
          </cell>
          <cell r="E4396" t="str">
            <v>F</v>
          </cell>
        </row>
        <row r="4397">
          <cell r="B4397" t="str">
            <v>F513767</v>
          </cell>
          <cell r="C4397" t="str">
            <v>F513767</v>
          </cell>
          <cell r="D4397">
            <v>13</v>
          </cell>
          <cell r="E4397" t="str">
            <v>F</v>
          </cell>
        </row>
        <row r="4398">
          <cell r="B4398" t="str">
            <v>F513768</v>
          </cell>
          <cell r="C4398" t="str">
            <v>F513768</v>
          </cell>
          <cell r="D4398">
            <v>13</v>
          </cell>
          <cell r="E4398" t="str">
            <v>F</v>
          </cell>
        </row>
        <row r="4399">
          <cell r="B4399" t="str">
            <v>F513769</v>
          </cell>
          <cell r="C4399" t="str">
            <v>F513769</v>
          </cell>
          <cell r="D4399">
            <v>13</v>
          </cell>
          <cell r="E4399" t="str">
            <v>F</v>
          </cell>
        </row>
        <row r="4400">
          <cell r="B4400" t="str">
            <v>F513770</v>
          </cell>
          <cell r="C4400" t="str">
            <v>F513770</v>
          </cell>
          <cell r="D4400">
            <v>13</v>
          </cell>
          <cell r="E4400" t="str">
            <v>F</v>
          </cell>
        </row>
        <row r="4401">
          <cell r="B4401" t="str">
            <v>1000THOKSCGRG</v>
          </cell>
          <cell r="C4401" t="str">
            <v>THOKSCGRG</v>
          </cell>
          <cell r="D4401">
            <v>12</v>
          </cell>
          <cell r="E4401" t="str">
            <v>G</v>
          </cell>
        </row>
        <row r="4402">
          <cell r="B4402" t="str">
            <v>F513771</v>
          </cell>
          <cell r="C4402" t="str">
            <v>F513771</v>
          </cell>
          <cell r="D4402">
            <v>13</v>
          </cell>
          <cell r="E4402" t="str">
            <v>F</v>
          </cell>
        </row>
        <row r="4403">
          <cell r="B4403" t="str">
            <v>F513772</v>
          </cell>
          <cell r="C4403" t="str">
            <v>F513772</v>
          </cell>
          <cell r="D4403">
            <v>13</v>
          </cell>
          <cell r="E4403" t="str">
            <v>F</v>
          </cell>
        </row>
        <row r="4404">
          <cell r="B4404" t="str">
            <v>F513773</v>
          </cell>
          <cell r="C4404" t="str">
            <v>F513773</v>
          </cell>
          <cell r="D4404">
            <v>13</v>
          </cell>
          <cell r="E4404" t="str">
            <v>F</v>
          </cell>
        </row>
        <row r="4405">
          <cell r="B4405" t="str">
            <v>F513774</v>
          </cell>
          <cell r="C4405" t="str">
            <v>F513774</v>
          </cell>
          <cell r="D4405">
            <v>13</v>
          </cell>
          <cell r="E4405" t="str">
            <v>F</v>
          </cell>
        </row>
        <row r="4406">
          <cell r="B4406" t="str">
            <v>F513775</v>
          </cell>
          <cell r="C4406" t="str">
            <v>F513775</v>
          </cell>
          <cell r="D4406">
            <v>13</v>
          </cell>
          <cell r="E4406" t="str">
            <v>F</v>
          </cell>
        </row>
        <row r="4407">
          <cell r="B4407" t="str">
            <v>F513776</v>
          </cell>
          <cell r="C4407" t="str">
            <v>F513776</v>
          </cell>
          <cell r="D4407">
            <v>13</v>
          </cell>
          <cell r="E4407" t="str">
            <v>F</v>
          </cell>
        </row>
        <row r="4408">
          <cell r="B4408" t="str">
            <v>1000THOKSCWHSE</v>
          </cell>
          <cell r="C4408" t="str">
            <v>THOKSCWHSE</v>
          </cell>
          <cell r="D4408">
            <v>12</v>
          </cell>
          <cell r="E4408" t="str">
            <v>G</v>
          </cell>
        </row>
        <row r="4409">
          <cell r="B4409" t="str">
            <v>F513777</v>
          </cell>
          <cell r="C4409" t="str">
            <v>F513777</v>
          </cell>
          <cell r="D4409">
            <v>13</v>
          </cell>
          <cell r="E4409" t="str">
            <v>F</v>
          </cell>
        </row>
        <row r="4410">
          <cell r="B4410" t="str">
            <v>F513778</v>
          </cell>
          <cell r="C4410" t="str">
            <v>F513778</v>
          </cell>
          <cell r="D4410">
            <v>13</v>
          </cell>
          <cell r="E4410" t="str">
            <v>F</v>
          </cell>
        </row>
        <row r="4411">
          <cell r="B4411" t="str">
            <v>F513779</v>
          </cell>
          <cell r="C4411" t="str">
            <v>F513779</v>
          </cell>
          <cell r="D4411">
            <v>13</v>
          </cell>
          <cell r="E4411" t="str">
            <v>F</v>
          </cell>
        </row>
        <row r="4412">
          <cell r="B4412" t="str">
            <v>F513780</v>
          </cell>
          <cell r="C4412" t="str">
            <v>F513780</v>
          </cell>
          <cell r="D4412">
            <v>13</v>
          </cell>
          <cell r="E4412" t="str">
            <v>F</v>
          </cell>
        </row>
        <row r="4413">
          <cell r="B4413" t="str">
            <v>F513781</v>
          </cell>
          <cell r="C4413" t="str">
            <v>F513781</v>
          </cell>
          <cell r="D4413">
            <v>13</v>
          </cell>
          <cell r="E4413" t="str">
            <v>F</v>
          </cell>
        </row>
        <row r="4414">
          <cell r="B4414" t="str">
            <v>F513782</v>
          </cell>
          <cell r="C4414" t="str">
            <v>F513782</v>
          </cell>
          <cell r="D4414">
            <v>13</v>
          </cell>
          <cell r="E4414" t="str">
            <v>F</v>
          </cell>
        </row>
        <row r="4415">
          <cell r="B4415" t="str">
            <v>1000VALSCSITE</v>
          </cell>
          <cell r="C4415" t="str">
            <v>VALSCSITE</v>
          </cell>
          <cell r="D4415">
            <v>10</v>
          </cell>
          <cell r="E4415" t="str">
            <v>G</v>
          </cell>
        </row>
        <row r="4416">
          <cell r="B4416" t="str">
            <v>F515256</v>
          </cell>
          <cell r="C4416" t="str">
            <v>F515256</v>
          </cell>
          <cell r="D4416">
            <v>11</v>
          </cell>
          <cell r="E4416" t="str">
            <v>F</v>
          </cell>
        </row>
        <row r="4417">
          <cell r="B4417" t="str">
            <v>F515257</v>
          </cell>
          <cell r="C4417" t="str">
            <v>F515257</v>
          </cell>
          <cell r="D4417">
            <v>11</v>
          </cell>
          <cell r="E4417" t="str">
            <v>F</v>
          </cell>
        </row>
        <row r="4418">
          <cell r="B4418" t="str">
            <v>F515258</v>
          </cell>
          <cell r="C4418" t="str">
            <v>F515258</v>
          </cell>
          <cell r="D4418">
            <v>11</v>
          </cell>
          <cell r="E4418" t="str">
            <v>F</v>
          </cell>
        </row>
        <row r="4419">
          <cell r="B4419" t="str">
            <v>F515259</v>
          </cell>
          <cell r="C4419" t="str">
            <v>F515259</v>
          </cell>
          <cell r="D4419">
            <v>11</v>
          </cell>
          <cell r="E4419" t="str">
            <v>F</v>
          </cell>
        </row>
        <row r="4420">
          <cell r="B4420" t="str">
            <v>F515260</v>
          </cell>
          <cell r="C4420" t="str">
            <v>F515260</v>
          </cell>
          <cell r="D4420">
            <v>11</v>
          </cell>
          <cell r="E4420" t="str">
            <v>F</v>
          </cell>
        </row>
        <row r="4421">
          <cell r="B4421" t="str">
            <v>F515261</v>
          </cell>
          <cell r="C4421" t="str">
            <v>F515261</v>
          </cell>
          <cell r="D4421">
            <v>11</v>
          </cell>
          <cell r="E4421" t="str">
            <v>F</v>
          </cell>
        </row>
        <row r="4422">
          <cell r="B4422" t="str">
            <v>F515262</v>
          </cell>
          <cell r="C4422" t="str">
            <v>F515262</v>
          </cell>
          <cell r="D4422">
            <v>11</v>
          </cell>
          <cell r="E4422" t="str">
            <v>F</v>
          </cell>
        </row>
        <row r="4423">
          <cell r="B4423" t="str">
            <v>1000VALSCMAIN</v>
          </cell>
          <cell r="C4423" t="str">
            <v>VALSCMAIN</v>
          </cell>
          <cell r="D4423">
            <v>12</v>
          </cell>
          <cell r="E4423" t="str">
            <v>G</v>
          </cell>
        </row>
        <row r="4424">
          <cell r="B4424" t="str">
            <v>F515263</v>
          </cell>
          <cell r="C4424" t="str">
            <v>F515263</v>
          </cell>
          <cell r="D4424">
            <v>13</v>
          </cell>
          <cell r="E4424" t="str">
            <v>F</v>
          </cell>
        </row>
        <row r="4425">
          <cell r="B4425" t="str">
            <v>F515264</v>
          </cell>
          <cell r="C4425" t="str">
            <v>F515264</v>
          </cell>
          <cell r="D4425">
            <v>13</v>
          </cell>
          <cell r="E4425" t="str">
            <v>F</v>
          </cell>
        </row>
        <row r="4426">
          <cell r="B4426" t="str">
            <v>F515265</v>
          </cell>
          <cell r="C4426" t="str">
            <v>F515265</v>
          </cell>
          <cell r="D4426">
            <v>13</v>
          </cell>
          <cell r="E4426" t="str">
            <v>F</v>
          </cell>
        </row>
        <row r="4427">
          <cell r="B4427" t="str">
            <v>F515266</v>
          </cell>
          <cell r="C4427" t="str">
            <v>F515266</v>
          </cell>
          <cell r="D4427">
            <v>13</v>
          </cell>
          <cell r="E4427" t="str">
            <v>F</v>
          </cell>
        </row>
        <row r="4428">
          <cell r="B4428" t="str">
            <v>F515267</v>
          </cell>
          <cell r="C4428" t="str">
            <v>F515267</v>
          </cell>
          <cell r="D4428">
            <v>13</v>
          </cell>
          <cell r="E4428" t="str">
            <v>F</v>
          </cell>
        </row>
        <row r="4429">
          <cell r="B4429" t="str">
            <v>F515268</v>
          </cell>
          <cell r="C4429" t="str">
            <v>F515268</v>
          </cell>
          <cell r="D4429">
            <v>13</v>
          </cell>
          <cell r="E4429" t="str">
            <v>F</v>
          </cell>
        </row>
        <row r="4430">
          <cell r="B4430" t="str">
            <v>1000VALSCGRG</v>
          </cell>
          <cell r="C4430" t="str">
            <v>VALSCGRG</v>
          </cell>
          <cell r="D4430">
            <v>12</v>
          </cell>
          <cell r="E4430" t="str">
            <v>G</v>
          </cell>
        </row>
        <row r="4431">
          <cell r="B4431" t="str">
            <v>F515269</v>
          </cell>
          <cell r="C4431" t="str">
            <v>F515269</v>
          </cell>
          <cell r="D4431">
            <v>13</v>
          </cell>
          <cell r="E4431" t="str">
            <v>F</v>
          </cell>
        </row>
        <row r="4432">
          <cell r="B4432" t="str">
            <v>F515270</v>
          </cell>
          <cell r="C4432" t="str">
            <v>F515270</v>
          </cell>
          <cell r="D4432">
            <v>13</v>
          </cell>
          <cell r="E4432" t="str">
            <v>F</v>
          </cell>
        </row>
        <row r="4433">
          <cell r="B4433" t="str">
            <v>F515271</v>
          </cell>
          <cell r="C4433" t="str">
            <v>F515271</v>
          </cell>
          <cell r="D4433">
            <v>13</v>
          </cell>
          <cell r="E4433" t="str">
            <v>F</v>
          </cell>
        </row>
        <row r="4434">
          <cell r="B4434" t="str">
            <v>F515272</v>
          </cell>
          <cell r="C4434" t="str">
            <v>F515272</v>
          </cell>
          <cell r="D4434">
            <v>13</v>
          </cell>
          <cell r="E4434" t="str">
            <v>F</v>
          </cell>
        </row>
        <row r="4435">
          <cell r="B4435" t="str">
            <v>F515273</v>
          </cell>
          <cell r="C4435" t="str">
            <v>F515273</v>
          </cell>
          <cell r="D4435">
            <v>13</v>
          </cell>
          <cell r="E4435" t="str">
            <v>F</v>
          </cell>
        </row>
        <row r="4436">
          <cell r="B4436" t="str">
            <v>F515274</v>
          </cell>
          <cell r="C4436" t="str">
            <v>F515274</v>
          </cell>
          <cell r="D4436">
            <v>13</v>
          </cell>
          <cell r="E4436" t="str">
            <v>F</v>
          </cell>
        </row>
        <row r="4437">
          <cell r="B4437" t="str">
            <v>1000VALSCPRFB</v>
          </cell>
          <cell r="C4437" t="str">
            <v>VALSCPRFB</v>
          </cell>
          <cell r="D4437">
            <v>12</v>
          </cell>
          <cell r="E4437" t="str">
            <v>G</v>
          </cell>
        </row>
        <row r="4438">
          <cell r="B4438" t="str">
            <v>F515275</v>
          </cell>
          <cell r="C4438" t="str">
            <v>F515275</v>
          </cell>
          <cell r="D4438">
            <v>13</v>
          </cell>
          <cell r="E4438" t="str">
            <v>F</v>
          </cell>
        </row>
        <row r="4439">
          <cell r="B4439" t="str">
            <v>F515276</v>
          </cell>
          <cell r="C4439" t="str">
            <v>F515276</v>
          </cell>
          <cell r="D4439">
            <v>13</v>
          </cell>
          <cell r="E4439" t="str">
            <v>F</v>
          </cell>
        </row>
        <row r="4440">
          <cell r="B4440" t="str">
            <v>F515277</v>
          </cell>
          <cell r="C4440" t="str">
            <v>F515277</v>
          </cell>
          <cell r="D4440">
            <v>13</v>
          </cell>
          <cell r="E4440" t="str">
            <v>F</v>
          </cell>
        </row>
        <row r="4441">
          <cell r="B4441" t="str">
            <v>F515278</v>
          </cell>
          <cell r="C4441" t="str">
            <v>F515278</v>
          </cell>
          <cell r="D4441">
            <v>13</v>
          </cell>
          <cell r="E4441" t="str">
            <v>F</v>
          </cell>
        </row>
        <row r="4442">
          <cell r="B4442" t="str">
            <v>F515279</v>
          </cell>
          <cell r="C4442" t="str">
            <v>F515279</v>
          </cell>
          <cell r="D4442">
            <v>13</v>
          </cell>
          <cell r="E4442" t="str">
            <v>F</v>
          </cell>
        </row>
        <row r="4443">
          <cell r="B4443" t="str">
            <v>F515280</v>
          </cell>
          <cell r="C4443" t="str">
            <v>F515280</v>
          </cell>
          <cell r="D4443">
            <v>13</v>
          </cell>
          <cell r="E4443" t="str">
            <v>F</v>
          </cell>
        </row>
        <row r="4444">
          <cell r="B4444" t="str">
            <v>1000VENTSCSITE</v>
          </cell>
          <cell r="C4444" t="str">
            <v>VENTSCSITE</v>
          </cell>
          <cell r="D4444">
            <v>10</v>
          </cell>
          <cell r="E4444" t="str">
            <v>G</v>
          </cell>
        </row>
        <row r="4445">
          <cell r="B4445" t="str">
            <v>F513783</v>
          </cell>
          <cell r="C4445" t="str">
            <v>F513783</v>
          </cell>
          <cell r="D4445">
            <v>11</v>
          </cell>
          <cell r="E4445" t="str">
            <v>F</v>
          </cell>
        </row>
        <row r="4446">
          <cell r="B4446" t="str">
            <v>F513784</v>
          </cell>
          <cell r="C4446" t="str">
            <v>F513784</v>
          </cell>
          <cell r="D4446">
            <v>11</v>
          </cell>
          <cell r="E4446" t="str">
            <v>F</v>
          </cell>
        </row>
        <row r="4447">
          <cell r="B4447" t="str">
            <v>F513785</v>
          </cell>
          <cell r="C4447" t="str">
            <v>F513785</v>
          </cell>
          <cell r="D4447">
            <v>11</v>
          </cell>
          <cell r="E4447" t="str">
            <v>F</v>
          </cell>
        </row>
        <row r="4448">
          <cell r="B4448" t="str">
            <v>F513786</v>
          </cell>
          <cell r="C4448" t="str">
            <v>F513786</v>
          </cell>
          <cell r="D4448">
            <v>11</v>
          </cell>
          <cell r="E4448" t="str">
            <v>F</v>
          </cell>
        </row>
        <row r="4449">
          <cell r="B4449" t="str">
            <v>F513787</v>
          </cell>
          <cell r="C4449" t="str">
            <v>F513787</v>
          </cell>
          <cell r="D4449">
            <v>11</v>
          </cell>
          <cell r="E4449" t="str">
            <v>F</v>
          </cell>
        </row>
        <row r="4450">
          <cell r="B4450" t="str">
            <v>F513788</v>
          </cell>
          <cell r="C4450" t="str">
            <v>F513788</v>
          </cell>
          <cell r="D4450">
            <v>11</v>
          </cell>
          <cell r="E4450" t="str">
            <v>F</v>
          </cell>
        </row>
        <row r="4451">
          <cell r="B4451" t="str">
            <v>F513789</v>
          </cell>
          <cell r="C4451" t="str">
            <v>F513789</v>
          </cell>
          <cell r="D4451">
            <v>11</v>
          </cell>
          <cell r="E4451" t="str">
            <v>F</v>
          </cell>
        </row>
        <row r="4452">
          <cell r="B4452" t="str">
            <v>1000VASCMAIN</v>
          </cell>
          <cell r="C4452" t="str">
            <v>VASCMAIN</v>
          </cell>
          <cell r="D4452">
            <v>12</v>
          </cell>
          <cell r="E4452" t="str">
            <v>G</v>
          </cell>
        </row>
        <row r="4453">
          <cell r="B4453" t="str">
            <v>F513790</v>
          </cell>
          <cell r="C4453" t="str">
            <v>F513790</v>
          </cell>
          <cell r="D4453">
            <v>13</v>
          </cell>
          <cell r="E4453" t="str">
            <v>F</v>
          </cell>
        </row>
        <row r="4454">
          <cell r="B4454" t="str">
            <v>F513791</v>
          </cell>
          <cell r="C4454" t="str">
            <v>F513791</v>
          </cell>
          <cell r="D4454">
            <v>13</v>
          </cell>
          <cell r="E4454" t="str">
            <v>F</v>
          </cell>
        </row>
        <row r="4455">
          <cell r="B4455" t="str">
            <v>F513792</v>
          </cell>
          <cell r="C4455" t="str">
            <v>F513792</v>
          </cell>
          <cell r="D4455">
            <v>13</v>
          </cell>
          <cell r="E4455" t="str">
            <v>F</v>
          </cell>
        </row>
        <row r="4456">
          <cell r="B4456" t="str">
            <v>F513793</v>
          </cell>
          <cell r="C4456" t="str">
            <v>F513793</v>
          </cell>
          <cell r="D4456">
            <v>13</v>
          </cell>
          <cell r="E4456" t="str">
            <v>F</v>
          </cell>
        </row>
        <row r="4457">
          <cell r="B4457" t="str">
            <v>F513794</v>
          </cell>
          <cell r="C4457" t="str">
            <v>F513794</v>
          </cell>
          <cell r="D4457">
            <v>13</v>
          </cell>
          <cell r="E4457" t="str">
            <v>F</v>
          </cell>
        </row>
        <row r="4458">
          <cell r="B4458" t="str">
            <v>F513795</v>
          </cell>
          <cell r="C4458" t="str">
            <v>F513795</v>
          </cell>
          <cell r="D4458">
            <v>13</v>
          </cell>
          <cell r="E4458" t="str">
            <v>F</v>
          </cell>
        </row>
        <row r="4459">
          <cell r="B4459" t="str">
            <v>1000VASCWHSE</v>
          </cell>
          <cell r="C4459" t="str">
            <v>VASCWHSE</v>
          </cell>
          <cell r="D4459">
            <v>12</v>
          </cell>
          <cell r="E4459" t="str">
            <v>G</v>
          </cell>
        </row>
        <row r="4460">
          <cell r="B4460" t="str">
            <v>F513802</v>
          </cell>
          <cell r="C4460" t="str">
            <v>F513802</v>
          </cell>
          <cell r="D4460">
            <v>13</v>
          </cell>
          <cell r="E4460" t="str">
            <v>F</v>
          </cell>
        </row>
        <row r="4461">
          <cell r="B4461" t="str">
            <v>F513803</v>
          </cell>
          <cell r="C4461" t="str">
            <v>F513803</v>
          </cell>
          <cell r="D4461">
            <v>13</v>
          </cell>
          <cell r="E4461" t="str">
            <v>F</v>
          </cell>
        </row>
        <row r="4462">
          <cell r="B4462" t="str">
            <v>F513804</v>
          </cell>
          <cell r="C4462" t="str">
            <v>F513804</v>
          </cell>
          <cell r="D4462">
            <v>13</v>
          </cell>
          <cell r="E4462" t="str">
            <v>F</v>
          </cell>
        </row>
        <row r="4463">
          <cell r="B4463" t="str">
            <v>F513805</v>
          </cell>
          <cell r="C4463" t="str">
            <v>F513805</v>
          </cell>
          <cell r="D4463">
            <v>13</v>
          </cell>
          <cell r="E4463" t="str">
            <v>F</v>
          </cell>
        </row>
        <row r="4464">
          <cell r="B4464" t="str">
            <v>F513806</v>
          </cell>
          <cell r="C4464" t="str">
            <v>F513806</v>
          </cell>
          <cell r="D4464">
            <v>13</v>
          </cell>
          <cell r="E4464" t="str">
            <v>F</v>
          </cell>
        </row>
        <row r="4465">
          <cell r="B4465" t="str">
            <v>F513807</v>
          </cell>
          <cell r="C4465" t="str">
            <v>F513807</v>
          </cell>
          <cell r="D4465">
            <v>13</v>
          </cell>
          <cell r="E4465" t="str">
            <v>F</v>
          </cell>
        </row>
        <row r="4466">
          <cell r="B4466" t="str">
            <v>1000VASCGRG</v>
          </cell>
          <cell r="C4466" t="str">
            <v>VASCGRG</v>
          </cell>
          <cell r="D4466">
            <v>12</v>
          </cell>
          <cell r="E4466" t="str">
            <v>G</v>
          </cell>
        </row>
        <row r="4467">
          <cell r="B4467" t="str">
            <v>F513808</v>
          </cell>
          <cell r="C4467" t="str">
            <v>F513808</v>
          </cell>
          <cell r="D4467">
            <v>13</v>
          </cell>
          <cell r="E4467" t="str">
            <v>F</v>
          </cell>
        </row>
        <row r="4468">
          <cell r="B4468" t="str">
            <v>F513809</v>
          </cell>
          <cell r="C4468" t="str">
            <v>F513809</v>
          </cell>
          <cell r="D4468">
            <v>13</v>
          </cell>
          <cell r="E4468" t="str">
            <v>F</v>
          </cell>
        </row>
        <row r="4469">
          <cell r="B4469" t="str">
            <v>F513810</v>
          </cell>
          <cell r="C4469" t="str">
            <v>F513810</v>
          </cell>
          <cell r="D4469">
            <v>13</v>
          </cell>
          <cell r="E4469" t="str">
            <v>F</v>
          </cell>
        </row>
        <row r="4470">
          <cell r="B4470" t="str">
            <v>F513811</v>
          </cell>
          <cell r="C4470" t="str">
            <v>F513811</v>
          </cell>
          <cell r="D4470">
            <v>13</v>
          </cell>
          <cell r="E4470" t="str">
            <v>F</v>
          </cell>
        </row>
        <row r="4471">
          <cell r="B4471" t="str">
            <v>F513812</v>
          </cell>
          <cell r="C4471" t="str">
            <v>F513812</v>
          </cell>
          <cell r="D4471">
            <v>13</v>
          </cell>
          <cell r="E4471" t="str">
            <v>F</v>
          </cell>
        </row>
        <row r="4472">
          <cell r="B4472" t="str">
            <v>F513813</v>
          </cell>
          <cell r="C4472" t="str">
            <v>F513813</v>
          </cell>
          <cell r="D4472">
            <v>13</v>
          </cell>
          <cell r="E4472" t="str">
            <v>F</v>
          </cell>
        </row>
        <row r="4473">
          <cell r="B4473" t="str">
            <v>1000VASCSSID</v>
          </cell>
          <cell r="C4473" t="str">
            <v>VASCSSID</v>
          </cell>
          <cell r="D4473">
            <v>12</v>
          </cell>
          <cell r="E4473" t="str">
            <v>G</v>
          </cell>
        </row>
        <row r="4474">
          <cell r="B4474" t="str">
            <v>F513814</v>
          </cell>
          <cell r="C4474" t="str">
            <v>F513814</v>
          </cell>
          <cell r="D4474">
            <v>13</v>
          </cell>
          <cell r="E4474" t="str">
            <v>F</v>
          </cell>
        </row>
        <row r="4475">
          <cell r="B4475" t="str">
            <v>F513815</v>
          </cell>
          <cell r="C4475" t="str">
            <v>F513815</v>
          </cell>
          <cell r="D4475">
            <v>13</v>
          </cell>
          <cell r="E4475" t="str">
            <v>F</v>
          </cell>
        </row>
        <row r="4476">
          <cell r="B4476" t="str">
            <v>F513816</v>
          </cell>
          <cell r="C4476" t="str">
            <v>F513816</v>
          </cell>
          <cell r="D4476">
            <v>13</v>
          </cell>
          <cell r="E4476" t="str">
            <v>F</v>
          </cell>
        </row>
        <row r="4477">
          <cell r="B4477" t="str">
            <v>F513817</v>
          </cell>
          <cell r="C4477" t="str">
            <v>F513817</v>
          </cell>
          <cell r="D4477">
            <v>13</v>
          </cell>
          <cell r="E4477" t="str">
            <v>F</v>
          </cell>
        </row>
        <row r="4478">
          <cell r="B4478" t="str">
            <v>F513818</v>
          </cell>
          <cell r="C4478" t="str">
            <v>F513818</v>
          </cell>
          <cell r="D4478">
            <v>13</v>
          </cell>
          <cell r="E4478" t="str">
            <v>F</v>
          </cell>
        </row>
        <row r="4479">
          <cell r="B4479" t="str">
            <v>F513819</v>
          </cell>
          <cell r="C4479" t="str">
            <v>F513819</v>
          </cell>
          <cell r="D4479">
            <v>13</v>
          </cell>
          <cell r="E4479" t="str">
            <v>F</v>
          </cell>
        </row>
        <row r="4480">
          <cell r="B4480" t="str">
            <v>1000VASCGRD</v>
          </cell>
          <cell r="C4480" t="str">
            <v>VASCGRD</v>
          </cell>
          <cell r="D4480">
            <v>12</v>
          </cell>
          <cell r="E4480" t="str">
            <v>G</v>
          </cell>
        </row>
        <row r="4481">
          <cell r="B4481" t="str">
            <v>F513820</v>
          </cell>
          <cell r="C4481" t="str">
            <v>F513820</v>
          </cell>
          <cell r="D4481">
            <v>13</v>
          </cell>
          <cell r="E4481" t="str">
            <v>F</v>
          </cell>
        </row>
        <row r="4482">
          <cell r="B4482" t="str">
            <v>F513821</v>
          </cell>
          <cell r="C4482" t="str">
            <v>F513821</v>
          </cell>
          <cell r="D4482">
            <v>13</v>
          </cell>
          <cell r="E4482" t="str">
            <v>F</v>
          </cell>
        </row>
        <row r="4483">
          <cell r="B4483" t="str">
            <v>F513822</v>
          </cell>
          <cell r="C4483" t="str">
            <v>F513822</v>
          </cell>
          <cell r="D4483">
            <v>13</v>
          </cell>
          <cell r="E4483" t="str">
            <v>F</v>
          </cell>
        </row>
        <row r="4484">
          <cell r="B4484" t="str">
            <v>F513823</v>
          </cell>
          <cell r="C4484" t="str">
            <v>F513823</v>
          </cell>
          <cell r="D4484">
            <v>13</v>
          </cell>
          <cell r="E4484" t="str">
            <v>F</v>
          </cell>
        </row>
        <row r="4485">
          <cell r="B4485" t="str">
            <v>F513824</v>
          </cell>
          <cell r="C4485" t="str">
            <v>F513824</v>
          </cell>
          <cell r="D4485">
            <v>13</v>
          </cell>
          <cell r="E4485" t="str">
            <v>F</v>
          </cell>
        </row>
        <row r="4486">
          <cell r="B4486" t="str">
            <v>F513825</v>
          </cell>
          <cell r="C4486" t="str">
            <v>F513825</v>
          </cell>
          <cell r="D4486">
            <v>13</v>
          </cell>
          <cell r="E4486" t="str">
            <v>F</v>
          </cell>
        </row>
        <row r="4487">
          <cell r="B4487" t="str">
            <v>1000VASCYFO</v>
          </cell>
          <cell r="C4487" t="str">
            <v>VASCYFO</v>
          </cell>
          <cell r="D4487">
            <v>12</v>
          </cell>
          <cell r="E4487" t="str">
            <v>G</v>
          </cell>
        </row>
        <row r="4488">
          <cell r="B4488" t="str">
            <v>F513826</v>
          </cell>
          <cell r="C4488" t="str">
            <v>F513826</v>
          </cell>
          <cell r="D4488">
            <v>13</v>
          </cell>
          <cell r="E4488" t="str">
            <v>F</v>
          </cell>
        </row>
        <row r="4489">
          <cell r="B4489" t="str">
            <v>F513827</v>
          </cell>
          <cell r="C4489" t="str">
            <v>F513827</v>
          </cell>
          <cell r="D4489">
            <v>13</v>
          </cell>
          <cell r="E4489" t="str">
            <v>F</v>
          </cell>
        </row>
        <row r="4490">
          <cell r="B4490" t="str">
            <v>F513828</v>
          </cell>
          <cell r="C4490" t="str">
            <v>F513828</v>
          </cell>
          <cell r="D4490">
            <v>13</v>
          </cell>
          <cell r="E4490" t="str">
            <v>F</v>
          </cell>
        </row>
        <row r="4491">
          <cell r="B4491" t="str">
            <v>F513829</v>
          </cell>
          <cell r="C4491" t="str">
            <v>F513829</v>
          </cell>
          <cell r="D4491">
            <v>13</v>
          </cell>
          <cell r="E4491" t="str">
            <v>F</v>
          </cell>
        </row>
        <row r="4492">
          <cell r="B4492" t="str">
            <v>F513830</v>
          </cell>
          <cell r="C4492" t="str">
            <v>F513830</v>
          </cell>
          <cell r="D4492">
            <v>13</v>
          </cell>
          <cell r="E4492" t="str">
            <v>F</v>
          </cell>
        </row>
        <row r="4493">
          <cell r="B4493" t="str">
            <v>F513831</v>
          </cell>
          <cell r="C4493" t="str">
            <v>F513831</v>
          </cell>
          <cell r="D4493">
            <v>13</v>
          </cell>
          <cell r="E4493" t="str">
            <v>F</v>
          </cell>
        </row>
        <row r="4494">
          <cell r="B4494" t="str">
            <v>1000ELDSUB</v>
          </cell>
          <cell r="C4494" t="str">
            <v>ELDSUB</v>
          </cell>
          <cell r="D4494">
            <v>10</v>
          </cell>
          <cell r="E4494" t="str">
            <v>G</v>
          </cell>
        </row>
        <row r="4495">
          <cell r="B4495" t="str">
            <v>F513832</v>
          </cell>
          <cell r="C4495" t="str">
            <v>F513832</v>
          </cell>
          <cell r="D4495">
            <v>11</v>
          </cell>
          <cell r="E4495" t="str">
            <v>F</v>
          </cell>
        </row>
        <row r="4496">
          <cell r="B4496" t="str">
            <v>F513833</v>
          </cell>
          <cell r="C4496" t="str">
            <v>F513833</v>
          </cell>
          <cell r="D4496">
            <v>11</v>
          </cell>
          <cell r="E4496" t="str">
            <v>F</v>
          </cell>
        </row>
        <row r="4497">
          <cell r="B4497" t="str">
            <v>F513834</v>
          </cell>
          <cell r="C4497" t="str">
            <v>F513834</v>
          </cell>
          <cell r="D4497">
            <v>11</v>
          </cell>
          <cell r="E4497" t="str">
            <v>F</v>
          </cell>
        </row>
        <row r="4498">
          <cell r="B4498" t="str">
            <v>F513835</v>
          </cell>
          <cell r="C4498" t="str">
            <v>F513835</v>
          </cell>
          <cell r="D4498">
            <v>11</v>
          </cell>
          <cell r="E4498" t="str">
            <v>F</v>
          </cell>
        </row>
        <row r="4499">
          <cell r="B4499" t="str">
            <v>F513836</v>
          </cell>
          <cell r="C4499" t="str">
            <v>F513836</v>
          </cell>
          <cell r="D4499">
            <v>11</v>
          </cell>
          <cell r="E4499" t="str">
            <v>F</v>
          </cell>
        </row>
        <row r="4500">
          <cell r="B4500" t="str">
            <v>F513837</v>
          </cell>
          <cell r="C4500" t="str">
            <v>F513837</v>
          </cell>
          <cell r="D4500">
            <v>11</v>
          </cell>
          <cell r="E4500" t="str">
            <v>F</v>
          </cell>
        </row>
        <row r="4501">
          <cell r="B4501" t="str">
            <v>F513838</v>
          </cell>
          <cell r="C4501" t="str">
            <v>F513838</v>
          </cell>
          <cell r="D4501">
            <v>11</v>
          </cell>
          <cell r="E4501" t="str">
            <v>F</v>
          </cell>
        </row>
        <row r="4502">
          <cell r="B4502" t="str">
            <v>1000ELDSUBBLD</v>
          </cell>
          <cell r="C4502" t="str">
            <v>ELDSUBBLD</v>
          </cell>
          <cell r="D4502">
            <v>12</v>
          </cell>
          <cell r="E4502" t="str">
            <v>G</v>
          </cell>
        </row>
        <row r="4503">
          <cell r="B4503" t="str">
            <v>F513839</v>
          </cell>
          <cell r="C4503" t="str">
            <v>F513839</v>
          </cell>
          <cell r="D4503">
            <v>13</v>
          </cell>
          <cell r="E4503" t="str">
            <v>F</v>
          </cell>
        </row>
        <row r="4504">
          <cell r="B4504" t="str">
            <v>F513840</v>
          </cell>
          <cell r="C4504" t="str">
            <v>F513840</v>
          </cell>
          <cell r="D4504">
            <v>13</v>
          </cell>
          <cell r="E4504" t="str">
            <v>F</v>
          </cell>
        </row>
        <row r="4505">
          <cell r="B4505" t="str">
            <v>F513841</v>
          </cell>
          <cell r="C4505" t="str">
            <v>F513841</v>
          </cell>
          <cell r="D4505">
            <v>13</v>
          </cell>
          <cell r="E4505" t="str">
            <v>F</v>
          </cell>
        </row>
        <row r="4506">
          <cell r="B4506" t="str">
            <v>F513842</v>
          </cell>
          <cell r="C4506" t="str">
            <v>F513842</v>
          </cell>
          <cell r="D4506">
            <v>13</v>
          </cell>
          <cell r="E4506" t="str">
            <v>F</v>
          </cell>
        </row>
        <row r="4507">
          <cell r="B4507" t="str">
            <v>F513843</v>
          </cell>
          <cell r="C4507" t="str">
            <v>F513843</v>
          </cell>
          <cell r="D4507">
            <v>13</v>
          </cell>
          <cell r="E4507" t="str">
            <v>F</v>
          </cell>
        </row>
        <row r="4508">
          <cell r="B4508" t="str">
            <v>F513844</v>
          </cell>
          <cell r="C4508" t="str">
            <v>F513844</v>
          </cell>
          <cell r="D4508">
            <v>13</v>
          </cell>
          <cell r="E4508" t="str">
            <v>F</v>
          </cell>
        </row>
        <row r="4509">
          <cell r="B4509" t="str">
            <v>1000ELDSUBPTNR</v>
          </cell>
          <cell r="C4509" t="str">
            <v>ELDSUBPTNR</v>
          </cell>
          <cell r="D4509">
            <v>12</v>
          </cell>
          <cell r="E4509" t="str">
            <v>G</v>
          </cell>
        </row>
        <row r="4510">
          <cell r="B4510" t="str">
            <v>F513845</v>
          </cell>
          <cell r="C4510" t="str">
            <v>F513845</v>
          </cell>
          <cell r="D4510">
            <v>13</v>
          </cell>
          <cell r="E4510" t="str">
            <v>F</v>
          </cell>
        </row>
        <row r="4511">
          <cell r="B4511" t="str">
            <v>F513846</v>
          </cell>
          <cell r="C4511" t="str">
            <v>F513846</v>
          </cell>
          <cell r="D4511">
            <v>13</v>
          </cell>
          <cell r="E4511" t="str">
            <v>F</v>
          </cell>
        </row>
        <row r="4512">
          <cell r="B4512" t="str">
            <v>F513847</v>
          </cell>
          <cell r="C4512" t="str">
            <v>F513847</v>
          </cell>
          <cell r="D4512">
            <v>13</v>
          </cell>
          <cell r="E4512" t="str">
            <v>F</v>
          </cell>
        </row>
        <row r="4513">
          <cell r="B4513" t="str">
            <v>F513848</v>
          </cell>
          <cell r="C4513" t="str">
            <v>F513848</v>
          </cell>
          <cell r="D4513">
            <v>13</v>
          </cell>
          <cell r="E4513" t="str">
            <v>F</v>
          </cell>
        </row>
        <row r="4514">
          <cell r="B4514" t="str">
            <v>F513849</v>
          </cell>
          <cell r="C4514" t="str">
            <v>F513849</v>
          </cell>
          <cell r="D4514">
            <v>13</v>
          </cell>
          <cell r="E4514" t="str">
            <v>F</v>
          </cell>
        </row>
        <row r="4515">
          <cell r="B4515" t="str">
            <v>F513850</v>
          </cell>
          <cell r="C4515" t="str">
            <v>F513850</v>
          </cell>
          <cell r="D4515">
            <v>13</v>
          </cell>
          <cell r="E4515" t="str">
            <v>F</v>
          </cell>
        </row>
        <row r="4516">
          <cell r="B4516" t="str">
            <v>1000LUGOSUB1</v>
          </cell>
          <cell r="C4516" t="str">
            <v>LUGOSUB1</v>
          </cell>
          <cell r="D4516">
            <v>10</v>
          </cell>
          <cell r="E4516" t="str">
            <v>G</v>
          </cell>
        </row>
        <row r="4517">
          <cell r="B4517" t="str">
            <v>F513851</v>
          </cell>
          <cell r="C4517" t="str">
            <v>F513851</v>
          </cell>
          <cell r="D4517">
            <v>11</v>
          </cell>
          <cell r="E4517" t="str">
            <v>F</v>
          </cell>
        </row>
        <row r="4518">
          <cell r="B4518" t="str">
            <v>F513852</v>
          </cell>
          <cell r="C4518" t="str">
            <v>F513852</v>
          </cell>
          <cell r="D4518">
            <v>11</v>
          </cell>
          <cell r="E4518" t="str">
            <v>F</v>
          </cell>
        </row>
        <row r="4519">
          <cell r="B4519" t="str">
            <v>F513853</v>
          </cell>
          <cell r="C4519" t="str">
            <v>F513853</v>
          </cell>
          <cell r="D4519">
            <v>11</v>
          </cell>
          <cell r="E4519" t="str">
            <v>F</v>
          </cell>
        </row>
        <row r="4520">
          <cell r="B4520" t="str">
            <v>F513854</v>
          </cell>
          <cell r="C4520" t="str">
            <v>F513854</v>
          </cell>
          <cell r="D4520">
            <v>11</v>
          </cell>
          <cell r="E4520" t="str">
            <v>F</v>
          </cell>
        </row>
        <row r="4521">
          <cell r="B4521" t="str">
            <v>F513855</v>
          </cell>
          <cell r="C4521" t="str">
            <v>F513855</v>
          </cell>
          <cell r="D4521">
            <v>11</v>
          </cell>
          <cell r="E4521" t="str">
            <v>F</v>
          </cell>
        </row>
        <row r="4522">
          <cell r="B4522" t="str">
            <v>F513856</v>
          </cell>
          <cell r="C4522" t="str">
            <v>F513856</v>
          </cell>
          <cell r="D4522">
            <v>11</v>
          </cell>
          <cell r="E4522" t="str">
            <v>F</v>
          </cell>
        </row>
        <row r="4523">
          <cell r="B4523" t="str">
            <v>F513857</v>
          </cell>
          <cell r="C4523" t="str">
            <v>F513857</v>
          </cell>
          <cell r="D4523">
            <v>11</v>
          </cell>
          <cell r="E4523" t="str">
            <v>F</v>
          </cell>
        </row>
        <row r="4524">
          <cell r="B4524" t="str">
            <v>1000LUGOSUBBLD</v>
          </cell>
          <cell r="C4524" t="str">
            <v>LUGOSUBBLD</v>
          </cell>
          <cell r="D4524">
            <v>12</v>
          </cell>
          <cell r="E4524" t="str">
            <v>G</v>
          </cell>
        </row>
        <row r="4525">
          <cell r="B4525" t="str">
            <v>F513858</v>
          </cell>
          <cell r="C4525" t="str">
            <v>F513858</v>
          </cell>
          <cell r="D4525">
            <v>13</v>
          </cell>
          <cell r="E4525" t="str">
            <v>F</v>
          </cell>
        </row>
        <row r="4526">
          <cell r="B4526" t="str">
            <v>F513859</v>
          </cell>
          <cell r="C4526" t="str">
            <v>F513859</v>
          </cell>
          <cell r="D4526">
            <v>13</v>
          </cell>
          <cell r="E4526" t="str">
            <v>F</v>
          </cell>
        </row>
        <row r="4527">
          <cell r="B4527" t="str">
            <v>F513860</v>
          </cell>
          <cell r="C4527" t="str">
            <v>F513860</v>
          </cell>
          <cell r="D4527">
            <v>13</v>
          </cell>
          <cell r="E4527" t="str">
            <v>F</v>
          </cell>
        </row>
        <row r="4528">
          <cell r="B4528" t="str">
            <v>F513861</v>
          </cell>
          <cell r="C4528" t="str">
            <v>F513861</v>
          </cell>
          <cell r="D4528">
            <v>13</v>
          </cell>
          <cell r="E4528" t="str">
            <v>F</v>
          </cell>
        </row>
        <row r="4529">
          <cell r="B4529" t="str">
            <v>F513862</v>
          </cell>
          <cell r="C4529" t="str">
            <v>F513862</v>
          </cell>
          <cell r="D4529">
            <v>13</v>
          </cell>
          <cell r="E4529" t="str">
            <v>F</v>
          </cell>
        </row>
        <row r="4530">
          <cell r="B4530" t="str">
            <v>F513863</v>
          </cell>
          <cell r="C4530" t="str">
            <v>F513863</v>
          </cell>
          <cell r="D4530">
            <v>13</v>
          </cell>
          <cell r="E4530" t="str">
            <v>F</v>
          </cell>
        </row>
        <row r="4531">
          <cell r="B4531" t="str">
            <v>1000MRPKSUB</v>
          </cell>
          <cell r="C4531" t="str">
            <v>MRPKSUB</v>
          </cell>
          <cell r="D4531">
            <v>10</v>
          </cell>
          <cell r="E4531" t="str">
            <v>G</v>
          </cell>
        </row>
        <row r="4532">
          <cell r="B4532" t="str">
            <v>F513864</v>
          </cell>
          <cell r="C4532" t="str">
            <v>F513864</v>
          </cell>
          <cell r="D4532">
            <v>11</v>
          </cell>
          <cell r="E4532" t="str">
            <v>F</v>
          </cell>
        </row>
        <row r="4533">
          <cell r="B4533" t="str">
            <v>F513865</v>
          </cell>
          <cell r="C4533" t="str">
            <v>F513865</v>
          </cell>
          <cell r="D4533">
            <v>11</v>
          </cell>
          <cell r="E4533" t="str">
            <v>F</v>
          </cell>
        </row>
        <row r="4534">
          <cell r="B4534" t="str">
            <v>F513866</v>
          </cell>
          <cell r="C4534" t="str">
            <v>F513866</v>
          </cell>
          <cell r="D4534">
            <v>11</v>
          </cell>
          <cell r="E4534" t="str">
            <v>F</v>
          </cell>
        </row>
        <row r="4535">
          <cell r="B4535" t="str">
            <v>F513867</v>
          </cell>
          <cell r="C4535" t="str">
            <v>F513867</v>
          </cell>
          <cell r="D4535">
            <v>11</v>
          </cell>
          <cell r="E4535" t="str">
            <v>F</v>
          </cell>
        </row>
        <row r="4536">
          <cell r="B4536" t="str">
            <v>F513868</v>
          </cell>
          <cell r="C4536" t="str">
            <v>F513868</v>
          </cell>
          <cell r="D4536">
            <v>11</v>
          </cell>
          <cell r="E4536" t="str">
            <v>F</v>
          </cell>
        </row>
        <row r="4537">
          <cell r="B4537" t="str">
            <v>F513869</v>
          </cell>
          <cell r="C4537" t="str">
            <v>F513869</v>
          </cell>
          <cell r="D4537">
            <v>11</v>
          </cell>
          <cell r="E4537" t="str">
            <v>F</v>
          </cell>
        </row>
        <row r="4538">
          <cell r="B4538" t="str">
            <v>F513870</v>
          </cell>
          <cell r="C4538" t="str">
            <v>F513870</v>
          </cell>
          <cell r="D4538">
            <v>11</v>
          </cell>
          <cell r="E4538" t="str">
            <v>F</v>
          </cell>
        </row>
        <row r="4539">
          <cell r="B4539" t="str">
            <v>1000MRPKSUBBLD</v>
          </cell>
          <cell r="C4539" t="str">
            <v>MRPKSUBBLD</v>
          </cell>
          <cell r="D4539">
            <v>12</v>
          </cell>
          <cell r="E4539" t="str">
            <v>G</v>
          </cell>
        </row>
        <row r="4540">
          <cell r="B4540" t="str">
            <v>F513871</v>
          </cell>
          <cell r="C4540" t="str">
            <v>F513871</v>
          </cell>
          <cell r="D4540">
            <v>13</v>
          </cell>
          <cell r="E4540" t="str">
            <v>F</v>
          </cell>
        </row>
        <row r="4541">
          <cell r="B4541" t="str">
            <v>F513872</v>
          </cell>
          <cell r="C4541" t="str">
            <v>F513872</v>
          </cell>
          <cell r="D4541">
            <v>13</v>
          </cell>
          <cell r="E4541" t="str">
            <v>F</v>
          </cell>
        </row>
        <row r="4542">
          <cell r="B4542" t="str">
            <v>F513873</v>
          </cell>
          <cell r="C4542" t="str">
            <v>F513873</v>
          </cell>
          <cell r="D4542">
            <v>13</v>
          </cell>
          <cell r="E4542" t="str">
            <v>F</v>
          </cell>
        </row>
        <row r="4543">
          <cell r="B4543" t="str">
            <v>F513874</v>
          </cell>
          <cell r="C4543" t="str">
            <v>F513874</v>
          </cell>
          <cell r="D4543">
            <v>13</v>
          </cell>
          <cell r="E4543" t="str">
            <v>F</v>
          </cell>
        </row>
        <row r="4544">
          <cell r="B4544" t="str">
            <v>F513875</v>
          </cell>
          <cell r="C4544" t="str">
            <v>F513875</v>
          </cell>
          <cell r="D4544">
            <v>13</v>
          </cell>
          <cell r="E4544" t="str">
            <v>F</v>
          </cell>
        </row>
        <row r="4545">
          <cell r="B4545" t="str">
            <v>F513876</v>
          </cell>
          <cell r="C4545" t="str">
            <v>F513876</v>
          </cell>
          <cell r="D4545">
            <v>13</v>
          </cell>
          <cell r="E4545" t="str">
            <v>F</v>
          </cell>
        </row>
        <row r="4546">
          <cell r="B4546" t="str">
            <v>1000RECTORSUB</v>
          </cell>
          <cell r="C4546" t="str">
            <v>RECTORSUB</v>
          </cell>
          <cell r="D4546">
            <v>10</v>
          </cell>
          <cell r="E4546" t="str">
            <v>G</v>
          </cell>
        </row>
        <row r="4547">
          <cell r="B4547" t="str">
            <v>F513877</v>
          </cell>
          <cell r="C4547" t="str">
            <v>F513877</v>
          </cell>
          <cell r="D4547">
            <v>11</v>
          </cell>
          <cell r="E4547" t="str">
            <v>F</v>
          </cell>
        </row>
        <row r="4548">
          <cell r="B4548" t="str">
            <v>F513878</v>
          </cell>
          <cell r="C4548" t="str">
            <v>F513878</v>
          </cell>
          <cell r="D4548">
            <v>11</v>
          </cell>
          <cell r="E4548" t="str">
            <v>F</v>
          </cell>
        </row>
        <row r="4549">
          <cell r="B4549" t="str">
            <v>F513879</v>
          </cell>
          <cell r="C4549" t="str">
            <v>F513879</v>
          </cell>
          <cell r="D4549">
            <v>11</v>
          </cell>
          <cell r="E4549" t="str">
            <v>F</v>
          </cell>
        </row>
        <row r="4550">
          <cell r="B4550" t="str">
            <v>F513880</v>
          </cell>
          <cell r="C4550" t="str">
            <v>F513880</v>
          </cell>
          <cell r="D4550">
            <v>11</v>
          </cell>
          <cell r="E4550" t="str">
            <v>F</v>
          </cell>
        </row>
        <row r="4551">
          <cell r="B4551" t="str">
            <v>F513881</v>
          </cell>
          <cell r="C4551" t="str">
            <v>F513881</v>
          </cell>
          <cell r="D4551">
            <v>11</v>
          </cell>
          <cell r="E4551" t="str">
            <v>F</v>
          </cell>
        </row>
        <row r="4552">
          <cell r="B4552" t="str">
            <v>F513882</v>
          </cell>
          <cell r="C4552" t="str">
            <v>F513882</v>
          </cell>
          <cell r="D4552">
            <v>11</v>
          </cell>
          <cell r="E4552" t="str">
            <v>F</v>
          </cell>
        </row>
        <row r="4553">
          <cell r="B4553" t="str">
            <v>F513883</v>
          </cell>
          <cell r="C4553" t="str">
            <v>F513883</v>
          </cell>
          <cell r="D4553">
            <v>11</v>
          </cell>
          <cell r="E4553" t="str">
            <v>F</v>
          </cell>
        </row>
        <row r="4554">
          <cell r="B4554" t="str">
            <v>1000RECSUBBLDG</v>
          </cell>
          <cell r="C4554" t="str">
            <v>RECSUBBLDG</v>
          </cell>
          <cell r="D4554">
            <v>12</v>
          </cell>
          <cell r="E4554" t="str">
            <v>G</v>
          </cell>
        </row>
        <row r="4555">
          <cell r="B4555" t="str">
            <v>F513884</v>
          </cell>
          <cell r="C4555" t="str">
            <v>F513884</v>
          </cell>
          <cell r="D4555">
            <v>13</v>
          </cell>
          <cell r="E4555" t="str">
            <v>F</v>
          </cell>
        </row>
        <row r="4556">
          <cell r="B4556" t="str">
            <v>F513885</v>
          </cell>
          <cell r="C4556" t="str">
            <v>F513885</v>
          </cell>
          <cell r="D4556">
            <v>13</v>
          </cell>
          <cell r="E4556" t="str">
            <v>F</v>
          </cell>
        </row>
        <row r="4557">
          <cell r="B4557" t="str">
            <v>F513886</v>
          </cell>
          <cell r="C4557" t="str">
            <v>F513886</v>
          </cell>
          <cell r="D4557">
            <v>13</v>
          </cell>
          <cell r="E4557" t="str">
            <v>F</v>
          </cell>
        </row>
        <row r="4558">
          <cell r="B4558" t="str">
            <v>F513887</v>
          </cell>
          <cell r="C4558" t="str">
            <v>F513887</v>
          </cell>
          <cell r="D4558">
            <v>13</v>
          </cell>
          <cell r="E4558" t="str">
            <v>F</v>
          </cell>
        </row>
        <row r="4559">
          <cell r="B4559" t="str">
            <v>F513888</v>
          </cell>
          <cell r="C4559" t="str">
            <v>F513888</v>
          </cell>
          <cell r="D4559">
            <v>13</v>
          </cell>
          <cell r="E4559" t="str">
            <v>F</v>
          </cell>
        </row>
        <row r="4560">
          <cell r="B4560" t="str">
            <v>F513889</v>
          </cell>
          <cell r="C4560" t="str">
            <v>F513889</v>
          </cell>
          <cell r="D4560">
            <v>13</v>
          </cell>
          <cell r="E4560" t="str">
            <v>F</v>
          </cell>
        </row>
        <row r="4561">
          <cell r="B4561" t="str">
            <v>1000VINCENTSUB</v>
          </cell>
          <cell r="C4561" t="str">
            <v>VINCENTSUB</v>
          </cell>
          <cell r="D4561">
            <v>10</v>
          </cell>
          <cell r="E4561" t="str">
            <v>G</v>
          </cell>
        </row>
        <row r="4562">
          <cell r="B4562" t="str">
            <v>F513890</v>
          </cell>
          <cell r="C4562" t="str">
            <v>F513890</v>
          </cell>
          <cell r="D4562">
            <v>11</v>
          </cell>
          <cell r="E4562" t="str">
            <v>F</v>
          </cell>
        </row>
        <row r="4563">
          <cell r="B4563" t="str">
            <v>F513891</v>
          </cell>
          <cell r="C4563" t="str">
            <v>F513891</v>
          </cell>
          <cell r="D4563">
            <v>11</v>
          </cell>
          <cell r="E4563" t="str">
            <v>F</v>
          </cell>
        </row>
        <row r="4564">
          <cell r="B4564" t="str">
            <v>F513892</v>
          </cell>
          <cell r="C4564" t="str">
            <v>F513892</v>
          </cell>
          <cell r="D4564">
            <v>11</v>
          </cell>
          <cell r="E4564" t="str">
            <v>F</v>
          </cell>
        </row>
        <row r="4565">
          <cell r="B4565" t="str">
            <v>F513893</v>
          </cell>
          <cell r="C4565" t="str">
            <v>F513893</v>
          </cell>
          <cell r="D4565">
            <v>11</v>
          </cell>
          <cell r="E4565" t="str">
            <v>F</v>
          </cell>
        </row>
        <row r="4566">
          <cell r="B4566" t="str">
            <v>F513894</v>
          </cell>
          <cell r="C4566" t="str">
            <v>F513894</v>
          </cell>
          <cell r="D4566">
            <v>11</v>
          </cell>
          <cell r="E4566" t="str">
            <v>F</v>
          </cell>
        </row>
        <row r="4567">
          <cell r="B4567" t="str">
            <v>F513895</v>
          </cell>
          <cell r="C4567" t="str">
            <v>F513895</v>
          </cell>
          <cell r="D4567">
            <v>11</v>
          </cell>
          <cell r="E4567" t="str">
            <v>F</v>
          </cell>
        </row>
        <row r="4568">
          <cell r="B4568" t="str">
            <v>F513896</v>
          </cell>
          <cell r="C4568" t="str">
            <v>F513896</v>
          </cell>
          <cell r="D4568">
            <v>11</v>
          </cell>
          <cell r="E4568" t="str">
            <v>F</v>
          </cell>
        </row>
        <row r="4569">
          <cell r="B4569" t="str">
            <v>1000VINSUBBLD</v>
          </cell>
          <cell r="C4569" t="str">
            <v>VINSUBBLD</v>
          </cell>
          <cell r="D4569">
            <v>12</v>
          </cell>
          <cell r="E4569" t="str">
            <v>G</v>
          </cell>
        </row>
        <row r="4570">
          <cell r="B4570" t="str">
            <v>F513897</v>
          </cell>
          <cell r="C4570" t="str">
            <v>F513897</v>
          </cell>
          <cell r="D4570">
            <v>13</v>
          </cell>
          <cell r="E4570" t="str">
            <v>F</v>
          </cell>
        </row>
        <row r="4571">
          <cell r="B4571" t="str">
            <v>F513898</v>
          </cell>
          <cell r="C4571" t="str">
            <v>F513898</v>
          </cell>
          <cell r="D4571">
            <v>13</v>
          </cell>
          <cell r="E4571" t="str">
            <v>F</v>
          </cell>
        </row>
        <row r="4572">
          <cell r="B4572" t="str">
            <v>F513899</v>
          </cell>
          <cell r="C4572" t="str">
            <v>F513899</v>
          </cell>
          <cell r="D4572">
            <v>13</v>
          </cell>
          <cell r="E4572" t="str">
            <v>F</v>
          </cell>
        </row>
        <row r="4573">
          <cell r="B4573" t="str">
            <v>F513900</v>
          </cell>
          <cell r="C4573" t="str">
            <v>F513900</v>
          </cell>
          <cell r="D4573">
            <v>13</v>
          </cell>
          <cell r="E4573" t="str">
            <v>F</v>
          </cell>
        </row>
        <row r="4574">
          <cell r="B4574" t="str">
            <v>F513901</v>
          </cell>
          <cell r="C4574" t="str">
            <v>F513901</v>
          </cell>
          <cell r="D4574">
            <v>13</v>
          </cell>
          <cell r="E4574" t="str">
            <v>F</v>
          </cell>
        </row>
        <row r="4575">
          <cell r="B4575" t="str">
            <v>F513902</v>
          </cell>
          <cell r="C4575" t="str">
            <v>F513902</v>
          </cell>
          <cell r="D4575">
            <v>13</v>
          </cell>
          <cell r="E4575" t="str">
            <v>F</v>
          </cell>
        </row>
        <row r="4576">
          <cell r="B4576" t="str">
            <v>1000VINSUBPTR2</v>
          </cell>
          <cell r="C4576" t="str">
            <v>VINSUBPTR2</v>
          </cell>
          <cell r="D4576">
            <v>12</v>
          </cell>
          <cell r="E4576" t="str">
            <v>G</v>
          </cell>
        </row>
        <row r="4577">
          <cell r="B4577" t="str">
            <v>F513910</v>
          </cell>
          <cell r="C4577" t="str">
            <v>F513910</v>
          </cell>
          <cell r="D4577">
            <v>13</v>
          </cell>
          <cell r="E4577" t="str">
            <v>F</v>
          </cell>
        </row>
        <row r="4578">
          <cell r="B4578" t="str">
            <v>F513911</v>
          </cell>
          <cell r="C4578" t="str">
            <v>F513911</v>
          </cell>
          <cell r="D4578">
            <v>13</v>
          </cell>
          <cell r="E4578" t="str">
            <v>F</v>
          </cell>
        </row>
        <row r="4579">
          <cell r="B4579" t="str">
            <v>F513912</v>
          </cell>
          <cell r="C4579" t="str">
            <v>F513912</v>
          </cell>
          <cell r="D4579">
            <v>13</v>
          </cell>
          <cell r="E4579" t="str">
            <v>F</v>
          </cell>
        </row>
        <row r="4580">
          <cell r="B4580" t="str">
            <v>F513913</v>
          </cell>
          <cell r="C4580" t="str">
            <v>F513913</v>
          </cell>
          <cell r="D4580">
            <v>13</v>
          </cell>
          <cell r="E4580" t="str">
            <v>F</v>
          </cell>
        </row>
        <row r="4581">
          <cell r="B4581" t="str">
            <v>F513914</v>
          </cell>
          <cell r="C4581" t="str">
            <v>F513914</v>
          </cell>
          <cell r="D4581">
            <v>13</v>
          </cell>
          <cell r="E4581" t="str">
            <v>F</v>
          </cell>
        </row>
        <row r="4582">
          <cell r="B4582" t="str">
            <v>F513915</v>
          </cell>
          <cell r="C4582" t="str">
            <v>F513915</v>
          </cell>
          <cell r="D4582">
            <v>13</v>
          </cell>
          <cell r="E4582" t="str">
            <v>F</v>
          </cell>
        </row>
        <row r="4583">
          <cell r="B4583" t="str">
            <v>1000FAMSE</v>
          </cell>
          <cell r="C4583" t="str">
            <v>FAMSE</v>
          </cell>
          <cell r="D4583">
            <v>8</v>
          </cell>
          <cell r="E4583" t="str">
            <v>G</v>
          </cell>
        </row>
        <row r="4584">
          <cell r="B4584" t="str">
            <v>F515078</v>
          </cell>
          <cell r="C4584" t="str">
            <v>F515078</v>
          </cell>
          <cell r="D4584">
            <v>9</v>
          </cell>
          <cell r="E4584" t="str">
            <v>F</v>
          </cell>
        </row>
        <row r="4585">
          <cell r="B4585" t="str">
            <v>F515079</v>
          </cell>
          <cell r="C4585" t="str">
            <v>F515079</v>
          </cell>
          <cell r="D4585">
            <v>9</v>
          </cell>
          <cell r="E4585" t="str">
            <v>F</v>
          </cell>
        </row>
        <row r="4586">
          <cell r="B4586" t="str">
            <v>F515080</v>
          </cell>
          <cell r="C4586" t="str">
            <v>F515080</v>
          </cell>
          <cell r="D4586">
            <v>9</v>
          </cell>
          <cell r="E4586" t="str">
            <v>F</v>
          </cell>
        </row>
        <row r="4587">
          <cell r="B4587" t="str">
            <v>1000AROFSITE</v>
          </cell>
          <cell r="C4587" t="str">
            <v>AROFSITE</v>
          </cell>
          <cell r="D4587">
            <v>10</v>
          </cell>
          <cell r="E4587" t="str">
            <v>G</v>
          </cell>
        </row>
        <row r="4588">
          <cell r="B4588" t="str">
            <v>F513916</v>
          </cell>
          <cell r="C4588" t="str">
            <v>F513916</v>
          </cell>
          <cell r="D4588">
            <v>11</v>
          </cell>
          <cell r="E4588" t="str">
            <v>F</v>
          </cell>
        </row>
        <row r="4589">
          <cell r="B4589" t="str">
            <v>F513917</v>
          </cell>
          <cell r="C4589" t="str">
            <v>F513917</v>
          </cell>
          <cell r="D4589">
            <v>11</v>
          </cell>
          <cell r="E4589" t="str">
            <v>F</v>
          </cell>
        </row>
        <row r="4590">
          <cell r="B4590" t="str">
            <v>F513918</v>
          </cell>
          <cell r="C4590" t="str">
            <v>F513918</v>
          </cell>
          <cell r="D4590">
            <v>11</v>
          </cell>
          <cell r="E4590" t="str">
            <v>F</v>
          </cell>
        </row>
        <row r="4591">
          <cell r="B4591" t="str">
            <v>F513919</v>
          </cell>
          <cell r="C4591" t="str">
            <v>F513919</v>
          </cell>
          <cell r="D4591">
            <v>11</v>
          </cell>
          <cell r="E4591" t="str">
            <v>F</v>
          </cell>
        </row>
        <row r="4592">
          <cell r="B4592" t="str">
            <v>F513920</v>
          </cell>
          <cell r="C4592" t="str">
            <v>F513920</v>
          </cell>
          <cell r="D4592">
            <v>11</v>
          </cell>
          <cell r="E4592" t="str">
            <v>F</v>
          </cell>
        </row>
        <row r="4593">
          <cell r="B4593" t="str">
            <v>F513921</v>
          </cell>
          <cell r="C4593" t="str">
            <v>F513921</v>
          </cell>
          <cell r="D4593">
            <v>11</v>
          </cell>
          <cell r="E4593" t="str">
            <v>F</v>
          </cell>
        </row>
        <row r="4594">
          <cell r="B4594" t="str">
            <v>F513922</v>
          </cell>
          <cell r="C4594" t="str">
            <v>F513922</v>
          </cell>
          <cell r="D4594">
            <v>11</v>
          </cell>
          <cell r="E4594" t="str">
            <v>F</v>
          </cell>
        </row>
        <row r="4595">
          <cell r="B4595" t="str">
            <v>1000AROFBLAD</v>
          </cell>
          <cell r="C4595" t="str">
            <v>AROFBLAD</v>
          </cell>
          <cell r="D4595">
            <v>12</v>
          </cell>
          <cell r="E4595" t="str">
            <v>G</v>
          </cell>
        </row>
        <row r="4596">
          <cell r="B4596" t="str">
            <v>F513923</v>
          </cell>
          <cell r="C4596" t="str">
            <v>F513923</v>
          </cell>
          <cell r="D4596">
            <v>13</v>
          </cell>
          <cell r="E4596" t="str">
            <v>F</v>
          </cell>
        </row>
        <row r="4597">
          <cell r="B4597" t="str">
            <v>F513924</v>
          </cell>
          <cell r="C4597" t="str">
            <v>F513924</v>
          </cell>
          <cell r="D4597">
            <v>13</v>
          </cell>
          <cell r="E4597" t="str">
            <v>F</v>
          </cell>
        </row>
        <row r="4598">
          <cell r="B4598" t="str">
            <v>F513925</v>
          </cell>
          <cell r="C4598" t="str">
            <v>F513925</v>
          </cell>
          <cell r="D4598">
            <v>13</v>
          </cell>
          <cell r="E4598" t="str">
            <v>F</v>
          </cell>
        </row>
        <row r="4599">
          <cell r="B4599" t="str">
            <v>F513926</v>
          </cell>
          <cell r="C4599" t="str">
            <v>F513926</v>
          </cell>
          <cell r="D4599">
            <v>13</v>
          </cell>
          <cell r="E4599" t="str">
            <v>F</v>
          </cell>
        </row>
        <row r="4600">
          <cell r="B4600" t="str">
            <v>F513927</v>
          </cell>
          <cell r="C4600" t="str">
            <v>F513927</v>
          </cell>
          <cell r="D4600">
            <v>13</v>
          </cell>
          <cell r="E4600" t="str">
            <v>F</v>
          </cell>
        </row>
        <row r="4601">
          <cell r="B4601" t="str">
            <v>F513928</v>
          </cell>
          <cell r="C4601" t="str">
            <v>F513928</v>
          </cell>
          <cell r="D4601">
            <v>13</v>
          </cell>
          <cell r="E4601" t="str">
            <v>F</v>
          </cell>
        </row>
        <row r="4602">
          <cell r="B4602" t="str">
            <v>1000AROFBLAM</v>
          </cell>
          <cell r="C4602" t="str">
            <v>AROFBLAM</v>
          </cell>
          <cell r="D4602">
            <v>12</v>
          </cell>
          <cell r="E4602" t="str">
            <v>G</v>
          </cell>
        </row>
        <row r="4603">
          <cell r="B4603" t="str">
            <v>F513929</v>
          </cell>
          <cell r="C4603" t="str">
            <v>F513929</v>
          </cell>
          <cell r="D4603">
            <v>13</v>
          </cell>
          <cell r="E4603" t="str">
            <v>F</v>
          </cell>
        </row>
        <row r="4604">
          <cell r="B4604" t="str">
            <v>F513930</v>
          </cell>
          <cell r="C4604" t="str">
            <v>F513930</v>
          </cell>
          <cell r="D4604">
            <v>13</v>
          </cell>
          <cell r="E4604" t="str">
            <v>F</v>
          </cell>
        </row>
        <row r="4605">
          <cell r="B4605" t="str">
            <v>F513931</v>
          </cell>
          <cell r="C4605" t="str">
            <v>F513931</v>
          </cell>
          <cell r="D4605">
            <v>13</v>
          </cell>
          <cell r="E4605" t="str">
            <v>F</v>
          </cell>
        </row>
        <row r="4606">
          <cell r="B4606" t="str">
            <v>F513932</v>
          </cell>
          <cell r="C4606" t="str">
            <v>F513932</v>
          </cell>
          <cell r="D4606">
            <v>13</v>
          </cell>
          <cell r="E4606" t="str">
            <v>F</v>
          </cell>
        </row>
        <row r="4607">
          <cell r="B4607" t="str">
            <v>F513933</v>
          </cell>
          <cell r="C4607" t="str">
            <v>F513933</v>
          </cell>
          <cell r="D4607">
            <v>13</v>
          </cell>
          <cell r="E4607" t="str">
            <v>F</v>
          </cell>
        </row>
        <row r="4608">
          <cell r="B4608" t="str">
            <v>F513934</v>
          </cell>
          <cell r="C4608" t="str">
            <v>F513934</v>
          </cell>
          <cell r="D4608">
            <v>13</v>
          </cell>
          <cell r="E4608" t="str">
            <v>F</v>
          </cell>
        </row>
        <row r="4609">
          <cell r="B4609" t="str">
            <v>1000AROFBLB</v>
          </cell>
          <cell r="C4609" t="str">
            <v>AROFBLB</v>
          </cell>
          <cell r="D4609">
            <v>12</v>
          </cell>
          <cell r="E4609" t="str">
            <v>G</v>
          </cell>
        </row>
        <row r="4610">
          <cell r="B4610" t="str">
            <v>F513935</v>
          </cell>
          <cell r="C4610" t="str">
            <v>F513935</v>
          </cell>
          <cell r="D4610">
            <v>13</v>
          </cell>
          <cell r="E4610" t="str">
            <v>F</v>
          </cell>
        </row>
        <row r="4611">
          <cell r="B4611" t="str">
            <v>F513936</v>
          </cell>
          <cell r="C4611" t="str">
            <v>F513936</v>
          </cell>
          <cell r="D4611">
            <v>13</v>
          </cell>
          <cell r="E4611" t="str">
            <v>F</v>
          </cell>
        </row>
        <row r="4612">
          <cell r="B4612" t="str">
            <v>F513937</v>
          </cell>
          <cell r="C4612" t="str">
            <v>F513937</v>
          </cell>
          <cell r="D4612">
            <v>13</v>
          </cell>
          <cell r="E4612" t="str">
            <v>F</v>
          </cell>
        </row>
        <row r="4613">
          <cell r="B4613" t="str">
            <v>F513938</v>
          </cell>
          <cell r="C4613" t="str">
            <v>F513938</v>
          </cell>
          <cell r="D4613">
            <v>13</v>
          </cell>
          <cell r="E4613" t="str">
            <v>F</v>
          </cell>
        </row>
        <row r="4614">
          <cell r="B4614" t="str">
            <v>F513939</v>
          </cell>
          <cell r="C4614" t="str">
            <v>F513939</v>
          </cell>
          <cell r="D4614">
            <v>13</v>
          </cell>
          <cell r="E4614" t="str">
            <v>F</v>
          </cell>
        </row>
        <row r="4615">
          <cell r="B4615" t="str">
            <v>F513940</v>
          </cell>
          <cell r="C4615" t="str">
            <v>F513940</v>
          </cell>
          <cell r="D4615">
            <v>13</v>
          </cell>
          <cell r="E4615" t="str">
            <v>F</v>
          </cell>
        </row>
        <row r="4616">
          <cell r="B4616" t="str">
            <v>1000AROFBLC</v>
          </cell>
          <cell r="C4616" t="str">
            <v>AROFBLC</v>
          </cell>
          <cell r="D4616">
            <v>12</v>
          </cell>
          <cell r="E4616" t="str">
            <v>G</v>
          </cell>
        </row>
        <row r="4617">
          <cell r="B4617" t="str">
            <v>F513941</v>
          </cell>
          <cell r="C4617" t="str">
            <v>F513941</v>
          </cell>
          <cell r="D4617">
            <v>13</v>
          </cell>
          <cell r="E4617" t="str">
            <v>F</v>
          </cell>
        </row>
        <row r="4618">
          <cell r="B4618" t="str">
            <v>F513942</v>
          </cell>
          <cell r="C4618" t="str">
            <v>F513942</v>
          </cell>
          <cell r="D4618">
            <v>13</v>
          </cell>
          <cell r="E4618" t="str">
            <v>F</v>
          </cell>
        </row>
        <row r="4619">
          <cell r="B4619" t="str">
            <v>F513943</v>
          </cell>
          <cell r="C4619" t="str">
            <v>F513943</v>
          </cell>
          <cell r="D4619">
            <v>13</v>
          </cell>
          <cell r="E4619" t="str">
            <v>F</v>
          </cell>
        </row>
        <row r="4620">
          <cell r="B4620" t="str">
            <v>F513944</v>
          </cell>
          <cell r="C4620" t="str">
            <v>F513944</v>
          </cell>
          <cell r="D4620">
            <v>13</v>
          </cell>
          <cell r="E4620" t="str">
            <v>F</v>
          </cell>
        </row>
        <row r="4621">
          <cell r="B4621" t="str">
            <v>F513945</v>
          </cell>
          <cell r="C4621" t="str">
            <v>F513945</v>
          </cell>
          <cell r="D4621">
            <v>13</v>
          </cell>
          <cell r="E4621" t="str">
            <v>F</v>
          </cell>
        </row>
        <row r="4622">
          <cell r="B4622" t="str">
            <v>F513946</v>
          </cell>
          <cell r="C4622" t="str">
            <v>F513946</v>
          </cell>
          <cell r="D4622">
            <v>13</v>
          </cell>
          <cell r="E4622" t="str">
            <v>F</v>
          </cell>
        </row>
        <row r="4623">
          <cell r="B4623" t="str">
            <v>1000AROFBLD</v>
          </cell>
          <cell r="C4623" t="str">
            <v>AROFBLD</v>
          </cell>
          <cell r="D4623">
            <v>12</v>
          </cell>
          <cell r="E4623" t="str">
            <v>G</v>
          </cell>
        </row>
        <row r="4624">
          <cell r="B4624" t="str">
            <v>F513947</v>
          </cell>
          <cell r="C4624" t="str">
            <v>F513947</v>
          </cell>
          <cell r="D4624">
            <v>13</v>
          </cell>
          <cell r="E4624" t="str">
            <v>F</v>
          </cell>
        </row>
        <row r="4625">
          <cell r="B4625" t="str">
            <v>F513948</v>
          </cell>
          <cell r="C4625" t="str">
            <v>F513948</v>
          </cell>
          <cell r="D4625">
            <v>13</v>
          </cell>
          <cell r="E4625" t="str">
            <v>F</v>
          </cell>
        </row>
        <row r="4626">
          <cell r="B4626" t="str">
            <v>F513949</v>
          </cell>
          <cell r="C4626" t="str">
            <v>F513949</v>
          </cell>
          <cell r="D4626">
            <v>13</v>
          </cell>
          <cell r="E4626" t="str">
            <v>F</v>
          </cell>
        </row>
        <row r="4627">
          <cell r="B4627" t="str">
            <v>F513950</v>
          </cell>
          <cell r="C4627" t="str">
            <v>F513950</v>
          </cell>
          <cell r="D4627">
            <v>13</v>
          </cell>
          <cell r="E4627" t="str">
            <v>F</v>
          </cell>
        </row>
        <row r="4628">
          <cell r="B4628" t="str">
            <v>F513951</v>
          </cell>
          <cell r="C4628" t="str">
            <v>F513951</v>
          </cell>
          <cell r="D4628">
            <v>13</v>
          </cell>
          <cell r="E4628" t="str">
            <v>F</v>
          </cell>
        </row>
        <row r="4629">
          <cell r="B4629" t="str">
            <v>F513952</v>
          </cell>
          <cell r="C4629" t="str">
            <v>F513952</v>
          </cell>
          <cell r="D4629">
            <v>13</v>
          </cell>
          <cell r="E4629" t="str">
            <v>F</v>
          </cell>
        </row>
        <row r="4630">
          <cell r="B4630" t="str">
            <v>1000AROFBLE</v>
          </cell>
          <cell r="C4630" t="str">
            <v>AROFBLE</v>
          </cell>
          <cell r="D4630">
            <v>12</v>
          </cell>
          <cell r="E4630" t="str">
            <v>G</v>
          </cell>
        </row>
        <row r="4631">
          <cell r="B4631" t="str">
            <v>F513953</v>
          </cell>
          <cell r="C4631" t="str">
            <v>F513953</v>
          </cell>
          <cell r="D4631">
            <v>13</v>
          </cell>
          <cell r="E4631" t="str">
            <v>F</v>
          </cell>
        </row>
        <row r="4632">
          <cell r="B4632" t="str">
            <v>F513954</v>
          </cell>
          <cell r="C4632" t="str">
            <v>F513954</v>
          </cell>
          <cell r="D4632">
            <v>13</v>
          </cell>
          <cell r="E4632" t="str">
            <v>F</v>
          </cell>
        </row>
        <row r="4633">
          <cell r="B4633" t="str">
            <v>F513955</v>
          </cell>
          <cell r="C4633" t="str">
            <v>F513955</v>
          </cell>
          <cell r="D4633">
            <v>13</v>
          </cell>
          <cell r="E4633" t="str">
            <v>F</v>
          </cell>
        </row>
        <row r="4634">
          <cell r="B4634" t="str">
            <v>F513956</v>
          </cell>
          <cell r="C4634" t="str">
            <v>F513956</v>
          </cell>
          <cell r="D4634">
            <v>13</v>
          </cell>
          <cell r="E4634" t="str">
            <v>F</v>
          </cell>
        </row>
        <row r="4635">
          <cell r="B4635" t="str">
            <v>F513957</v>
          </cell>
          <cell r="C4635" t="str">
            <v>F513957</v>
          </cell>
          <cell r="D4635">
            <v>13</v>
          </cell>
          <cell r="E4635" t="str">
            <v>F</v>
          </cell>
        </row>
        <row r="4636">
          <cell r="B4636" t="str">
            <v>F513958</v>
          </cell>
          <cell r="C4636" t="str">
            <v>F513958</v>
          </cell>
          <cell r="D4636">
            <v>13</v>
          </cell>
          <cell r="E4636" t="str">
            <v>F</v>
          </cell>
        </row>
        <row r="4637">
          <cell r="B4637" t="str">
            <v>1000AROFBLM</v>
          </cell>
          <cell r="C4637" t="str">
            <v>AROFBLM</v>
          </cell>
          <cell r="D4637">
            <v>12</v>
          </cell>
          <cell r="E4637" t="str">
            <v>G</v>
          </cell>
        </row>
        <row r="4638">
          <cell r="B4638" t="str">
            <v>F513959</v>
          </cell>
          <cell r="C4638" t="str">
            <v>F513959</v>
          </cell>
          <cell r="D4638">
            <v>13</v>
          </cell>
          <cell r="E4638" t="str">
            <v>F</v>
          </cell>
        </row>
        <row r="4639">
          <cell r="B4639" t="str">
            <v>F513960</v>
          </cell>
          <cell r="C4639" t="str">
            <v>F513960</v>
          </cell>
          <cell r="D4639">
            <v>13</v>
          </cell>
          <cell r="E4639" t="str">
            <v>F</v>
          </cell>
        </row>
        <row r="4640">
          <cell r="B4640" t="str">
            <v>F513961</v>
          </cell>
          <cell r="C4640" t="str">
            <v>F513961</v>
          </cell>
          <cell r="D4640">
            <v>13</v>
          </cell>
          <cell r="E4640" t="str">
            <v>F</v>
          </cell>
        </row>
        <row r="4641">
          <cell r="B4641" t="str">
            <v>F513962</v>
          </cell>
          <cell r="C4641" t="str">
            <v>F513962</v>
          </cell>
          <cell r="D4641">
            <v>13</v>
          </cell>
          <cell r="E4641" t="str">
            <v>F</v>
          </cell>
        </row>
        <row r="4642">
          <cell r="B4642" t="str">
            <v>F513963</v>
          </cell>
          <cell r="C4642" t="str">
            <v>F513963</v>
          </cell>
          <cell r="D4642">
            <v>13</v>
          </cell>
          <cell r="E4642" t="str">
            <v>F</v>
          </cell>
        </row>
        <row r="4643">
          <cell r="B4643" t="str">
            <v>F513964</v>
          </cell>
          <cell r="C4643" t="str">
            <v>F513964</v>
          </cell>
          <cell r="D4643">
            <v>13</v>
          </cell>
          <cell r="E4643" t="str">
            <v>F</v>
          </cell>
        </row>
        <row r="4644">
          <cell r="B4644" t="str">
            <v>1000AROFBLP</v>
          </cell>
          <cell r="C4644" t="str">
            <v>AROFBLP</v>
          </cell>
          <cell r="D4644">
            <v>12</v>
          </cell>
          <cell r="E4644" t="str">
            <v>G</v>
          </cell>
        </row>
        <row r="4645">
          <cell r="B4645" t="str">
            <v>F513965</v>
          </cell>
          <cell r="C4645" t="str">
            <v>F513965</v>
          </cell>
          <cell r="D4645">
            <v>13</v>
          </cell>
          <cell r="E4645" t="str">
            <v>F</v>
          </cell>
        </row>
        <row r="4646">
          <cell r="B4646" t="str">
            <v>F513966</v>
          </cell>
          <cell r="C4646" t="str">
            <v>F513966</v>
          </cell>
          <cell r="D4646">
            <v>13</v>
          </cell>
          <cell r="E4646" t="str">
            <v>F</v>
          </cell>
        </row>
        <row r="4647">
          <cell r="B4647" t="str">
            <v>F513967</v>
          </cell>
          <cell r="C4647" t="str">
            <v>F513967</v>
          </cell>
          <cell r="D4647">
            <v>13</v>
          </cell>
          <cell r="E4647" t="str">
            <v>F</v>
          </cell>
        </row>
        <row r="4648">
          <cell r="B4648" t="str">
            <v>F513968</v>
          </cell>
          <cell r="C4648" t="str">
            <v>F513968</v>
          </cell>
          <cell r="D4648">
            <v>13</v>
          </cell>
          <cell r="E4648" t="str">
            <v>F</v>
          </cell>
        </row>
        <row r="4649">
          <cell r="B4649" t="str">
            <v>F513969</v>
          </cell>
          <cell r="C4649" t="str">
            <v>F513969</v>
          </cell>
          <cell r="D4649">
            <v>13</v>
          </cell>
          <cell r="E4649" t="str">
            <v>F</v>
          </cell>
        </row>
        <row r="4650">
          <cell r="B4650" t="str">
            <v>F513970</v>
          </cell>
          <cell r="C4650" t="str">
            <v>F513970</v>
          </cell>
          <cell r="D4650">
            <v>13</v>
          </cell>
          <cell r="E4650" t="str">
            <v>F</v>
          </cell>
        </row>
        <row r="4651">
          <cell r="B4651" t="str">
            <v>1000AROFBLR</v>
          </cell>
          <cell r="C4651" t="str">
            <v>AROFBLR</v>
          </cell>
          <cell r="D4651">
            <v>12</v>
          </cell>
          <cell r="E4651" t="str">
            <v>G</v>
          </cell>
        </row>
        <row r="4652">
          <cell r="B4652" t="str">
            <v>F513971</v>
          </cell>
          <cell r="C4652" t="str">
            <v>F513971</v>
          </cell>
          <cell r="D4652">
            <v>13</v>
          </cell>
          <cell r="E4652" t="str">
            <v>F</v>
          </cell>
        </row>
        <row r="4653">
          <cell r="B4653" t="str">
            <v>F513972</v>
          </cell>
          <cell r="C4653" t="str">
            <v>F513972</v>
          </cell>
          <cell r="D4653">
            <v>13</v>
          </cell>
          <cell r="E4653" t="str">
            <v>F</v>
          </cell>
        </row>
        <row r="4654">
          <cell r="B4654" t="str">
            <v>F513973</v>
          </cell>
          <cell r="C4654" t="str">
            <v>F513973</v>
          </cell>
          <cell r="D4654">
            <v>13</v>
          </cell>
          <cell r="E4654" t="str">
            <v>F</v>
          </cell>
        </row>
        <row r="4655">
          <cell r="B4655" t="str">
            <v>F513974</v>
          </cell>
          <cell r="C4655" t="str">
            <v>F513974</v>
          </cell>
          <cell r="D4655">
            <v>13</v>
          </cell>
          <cell r="E4655" t="str">
            <v>F</v>
          </cell>
        </row>
        <row r="4656">
          <cell r="B4656" t="str">
            <v>F513975</v>
          </cell>
          <cell r="C4656" t="str">
            <v>F513975</v>
          </cell>
          <cell r="D4656">
            <v>13</v>
          </cell>
          <cell r="E4656" t="str">
            <v>F</v>
          </cell>
        </row>
        <row r="4657">
          <cell r="B4657" t="str">
            <v>F513976</v>
          </cell>
          <cell r="C4657" t="str">
            <v>F513976</v>
          </cell>
          <cell r="D4657">
            <v>13</v>
          </cell>
          <cell r="E4657" t="str">
            <v>F</v>
          </cell>
        </row>
        <row r="4658">
          <cell r="B4658" t="str">
            <v>1000AROFBLAG</v>
          </cell>
          <cell r="C4658" t="str">
            <v>AROFBLAG</v>
          </cell>
          <cell r="D4658">
            <v>12</v>
          </cell>
          <cell r="E4658" t="str">
            <v>G</v>
          </cell>
        </row>
        <row r="4659">
          <cell r="B4659" t="str">
            <v>F513977</v>
          </cell>
          <cell r="C4659" t="str">
            <v>F513977</v>
          </cell>
          <cell r="D4659">
            <v>13</v>
          </cell>
          <cell r="E4659" t="str">
            <v>F</v>
          </cell>
        </row>
        <row r="4660">
          <cell r="B4660" t="str">
            <v>F513978</v>
          </cell>
          <cell r="C4660" t="str">
            <v>F513978</v>
          </cell>
          <cell r="D4660">
            <v>13</v>
          </cell>
          <cell r="E4660" t="str">
            <v>F</v>
          </cell>
        </row>
        <row r="4661">
          <cell r="B4661" t="str">
            <v>F513979</v>
          </cell>
          <cell r="C4661" t="str">
            <v>F513979</v>
          </cell>
          <cell r="D4661">
            <v>13</v>
          </cell>
          <cell r="E4661" t="str">
            <v>F</v>
          </cell>
        </row>
        <row r="4662">
          <cell r="B4662" t="str">
            <v>F513980</v>
          </cell>
          <cell r="C4662" t="str">
            <v>F513980</v>
          </cell>
          <cell r="D4662">
            <v>13</v>
          </cell>
          <cell r="E4662" t="str">
            <v>F</v>
          </cell>
        </row>
        <row r="4663">
          <cell r="B4663" t="str">
            <v>F513981</v>
          </cell>
          <cell r="C4663" t="str">
            <v>F513981</v>
          </cell>
          <cell r="D4663">
            <v>13</v>
          </cell>
          <cell r="E4663" t="str">
            <v>F</v>
          </cell>
        </row>
        <row r="4664">
          <cell r="B4664" t="str">
            <v>F513982</v>
          </cell>
          <cell r="C4664" t="str">
            <v>F513982</v>
          </cell>
          <cell r="D4664">
            <v>13</v>
          </cell>
          <cell r="E4664" t="str">
            <v>F</v>
          </cell>
        </row>
        <row r="4665">
          <cell r="B4665" t="str">
            <v>1000BHLO</v>
          </cell>
          <cell r="C4665" t="str">
            <v>BHLO</v>
          </cell>
          <cell r="D4665">
            <v>10</v>
          </cell>
          <cell r="E4665" t="str">
            <v>G</v>
          </cell>
        </row>
        <row r="4666">
          <cell r="B4666" t="str">
            <v>F513983</v>
          </cell>
          <cell r="C4666" t="str">
            <v>F513983</v>
          </cell>
          <cell r="D4666">
            <v>11</v>
          </cell>
          <cell r="E4666" t="str">
            <v>F</v>
          </cell>
        </row>
        <row r="4667">
          <cell r="B4667" t="str">
            <v>F513984</v>
          </cell>
          <cell r="C4667" t="str">
            <v>F513984</v>
          </cell>
          <cell r="D4667">
            <v>11</v>
          </cell>
          <cell r="E4667" t="str">
            <v>F</v>
          </cell>
        </row>
        <row r="4668">
          <cell r="B4668" t="str">
            <v>F513985</v>
          </cell>
          <cell r="C4668" t="str">
            <v>F513985</v>
          </cell>
          <cell r="D4668">
            <v>11</v>
          </cell>
          <cell r="E4668" t="str">
            <v>F</v>
          </cell>
        </row>
        <row r="4669">
          <cell r="B4669" t="str">
            <v>F513986</v>
          </cell>
          <cell r="C4669" t="str">
            <v>F513986</v>
          </cell>
          <cell r="D4669">
            <v>11</v>
          </cell>
          <cell r="E4669" t="str">
            <v>F</v>
          </cell>
        </row>
        <row r="4670">
          <cell r="B4670" t="str">
            <v>F513987</v>
          </cell>
          <cell r="C4670" t="str">
            <v>F513987</v>
          </cell>
          <cell r="D4670">
            <v>11</v>
          </cell>
          <cell r="E4670" t="str">
            <v>F</v>
          </cell>
        </row>
        <row r="4671">
          <cell r="B4671" t="str">
            <v>F513988</v>
          </cell>
          <cell r="C4671" t="str">
            <v>F513988</v>
          </cell>
          <cell r="D4671">
            <v>11</v>
          </cell>
          <cell r="E4671" t="str">
            <v>F</v>
          </cell>
        </row>
        <row r="4672">
          <cell r="B4672" t="str">
            <v>F515304</v>
          </cell>
          <cell r="C4672" t="str">
            <v>F515304</v>
          </cell>
          <cell r="D4672">
            <v>11</v>
          </cell>
          <cell r="E4672" t="str">
            <v>F</v>
          </cell>
        </row>
        <row r="4673">
          <cell r="B4673" t="str">
            <v>1000BESC</v>
          </cell>
          <cell r="C4673" t="str">
            <v>BESC</v>
          </cell>
          <cell r="D4673">
            <v>10</v>
          </cell>
          <cell r="E4673" t="str">
            <v>G</v>
          </cell>
        </row>
        <row r="4674">
          <cell r="B4674" t="str">
            <v>F513989</v>
          </cell>
          <cell r="C4674" t="str">
            <v>F513989</v>
          </cell>
          <cell r="D4674">
            <v>11</v>
          </cell>
          <cell r="E4674" t="str">
            <v>F</v>
          </cell>
        </row>
        <row r="4675">
          <cell r="B4675" t="str">
            <v>F513990</v>
          </cell>
          <cell r="C4675" t="str">
            <v>F513990</v>
          </cell>
          <cell r="D4675">
            <v>11</v>
          </cell>
          <cell r="E4675" t="str">
            <v>F</v>
          </cell>
        </row>
        <row r="4676">
          <cell r="B4676" t="str">
            <v>F513991</v>
          </cell>
          <cell r="C4676" t="str">
            <v>F513991</v>
          </cell>
          <cell r="D4676">
            <v>11</v>
          </cell>
          <cell r="E4676" t="str">
            <v>F</v>
          </cell>
        </row>
        <row r="4677">
          <cell r="B4677" t="str">
            <v>F513992</v>
          </cell>
          <cell r="C4677" t="str">
            <v>F513992</v>
          </cell>
          <cell r="D4677">
            <v>11</v>
          </cell>
          <cell r="E4677" t="str">
            <v>F</v>
          </cell>
        </row>
        <row r="4678">
          <cell r="B4678" t="str">
            <v>F513993</v>
          </cell>
          <cell r="C4678" t="str">
            <v>F513993</v>
          </cell>
          <cell r="D4678">
            <v>11</v>
          </cell>
          <cell r="E4678" t="str">
            <v>F</v>
          </cell>
        </row>
        <row r="4679">
          <cell r="B4679" t="str">
            <v>F513994</v>
          </cell>
          <cell r="C4679" t="str">
            <v>F513994</v>
          </cell>
          <cell r="D4679">
            <v>11</v>
          </cell>
          <cell r="E4679" t="str">
            <v>F</v>
          </cell>
        </row>
        <row r="4680">
          <cell r="B4680" t="str">
            <v>F513995</v>
          </cell>
          <cell r="C4680" t="str">
            <v>F513995</v>
          </cell>
          <cell r="D4680">
            <v>11</v>
          </cell>
          <cell r="E4680" t="str">
            <v>F</v>
          </cell>
        </row>
        <row r="4681">
          <cell r="B4681" t="str">
            <v>1000BESCMAIN</v>
          </cell>
          <cell r="C4681" t="str">
            <v>BESCMAIN</v>
          </cell>
          <cell r="D4681">
            <v>12</v>
          </cell>
          <cell r="E4681" t="str">
            <v>G</v>
          </cell>
        </row>
        <row r="4682">
          <cell r="B4682" t="str">
            <v>F513996</v>
          </cell>
          <cell r="C4682" t="str">
            <v>F513996</v>
          </cell>
          <cell r="D4682">
            <v>13</v>
          </cell>
          <cell r="E4682" t="str">
            <v>F</v>
          </cell>
        </row>
        <row r="4683">
          <cell r="B4683" t="str">
            <v>F513997</v>
          </cell>
          <cell r="C4683" t="str">
            <v>F513997</v>
          </cell>
          <cell r="D4683">
            <v>13</v>
          </cell>
          <cell r="E4683" t="str">
            <v>F</v>
          </cell>
        </row>
        <row r="4684">
          <cell r="B4684" t="str">
            <v>F513998</v>
          </cell>
          <cell r="C4684" t="str">
            <v>F513998</v>
          </cell>
          <cell r="D4684">
            <v>13</v>
          </cell>
          <cell r="E4684" t="str">
            <v>F</v>
          </cell>
        </row>
        <row r="4685">
          <cell r="B4685" t="str">
            <v>F513999</v>
          </cell>
          <cell r="C4685" t="str">
            <v>F513999</v>
          </cell>
          <cell r="D4685">
            <v>13</v>
          </cell>
          <cell r="E4685" t="str">
            <v>F</v>
          </cell>
        </row>
        <row r="4686">
          <cell r="B4686" t="str">
            <v>F514000</v>
          </cell>
          <cell r="C4686" t="str">
            <v>F514000</v>
          </cell>
          <cell r="D4686">
            <v>13</v>
          </cell>
          <cell r="E4686" t="str">
            <v>F</v>
          </cell>
        </row>
        <row r="4687">
          <cell r="B4687" t="str">
            <v>F514001</v>
          </cell>
          <cell r="C4687" t="str">
            <v>F514001</v>
          </cell>
          <cell r="D4687">
            <v>13</v>
          </cell>
          <cell r="E4687" t="str">
            <v>F</v>
          </cell>
        </row>
        <row r="4688">
          <cell r="B4688" t="str">
            <v>1000BESCGRG</v>
          </cell>
          <cell r="C4688" t="str">
            <v>BESCGRG</v>
          </cell>
          <cell r="D4688">
            <v>12</v>
          </cell>
          <cell r="E4688" t="str">
            <v>G</v>
          </cell>
        </row>
        <row r="4689">
          <cell r="B4689" t="str">
            <v>F514002</v>
          </cell>
          <cell r="C4689" t="str">
            <v>F514002</v>
          </cell>
          <cell r="D4689">
            <v>13</v>
          </cell>
          <cell r="E4689" t="str">
            <v>F</v>
          </cell>
        </row>
        <row r="4690">
          <cell r="B4690" t="str">
            <v>F514003</v>
          </cell>
          <cell r="C4690" t="str">
            <v>F514003</v>
          </cell>
          <cell r="D4690">
            <v>13</v>
          </cell>
          <cell r="E4690" t="str">
            <v>F</v>
          </cell>
        </row>
        <row r="4691">
          <cell r="B4691" t="str">
            <v>F514004</v>
          </cell>
          <cell r="C4691" t="str">
            <v>F514004</v>
          </cell>
          <cell r="D4691">
            <v>13</v>
          </cell>
          <cell r="E4691" t="str">
            <v>F</v>
          </cell>
        </row>
        <row r="4692">
          <cell r="B4692" t="str">
            <v>F514005</v>
          </cell>
          <cell r="C4692" t="str">
            <v>F514005</v>
          </cell>
          <cell r="D4692">
            <v>13</v>
          </cell>
          <cell r="E4692" t="str">
            <v>F</v>
          </cell>
        </row>
        <row r="4693">
          <cell r="B4693" t="str">
            <v>F514006</v>
          </cell>
          <cell r="C4693" t="str">
            <v>F514006</v>
          </cell>
          <cell r="D4693">
            <v>13</v>
          </cell>
          <cell r="E4693" t="str">
            <v>F</v>
          </cell>
        </row>
        <row r="4694">
          <cell r="B4694" t="str">
            <v>F514007</v>
          </cell>
          <cell r="C4694" t="str">
            <v>F514007</v>
          </cell>
          <cell r="D4694">
            <v>13</v>
          </cell>
          <cell r="E4694" t="str">
            <v>F</v>
          </cell>
        </row>
        <row r="4695">
          <cell r="B4695" t="str">
            <v>1000BESCPFTM</v>
          </cell>
          <cell r="C4695" t="str">
            <v>BESCPFTM</v>
          </cell>
          <cell r="D4695">
            <v>12</v>
          </cell>
          <cell r="E4695" t="str">
            <v>G</v>
          </cell>
        </row>
        <row r="4696">
          <cell r="B4696" t="str">
            <v>F514008</v>
          </cell>
          <cell r="C4696" t="str">
            <v>F514008</v>
          </cell>
          <cell r="D4696">
            <v>13</v>
          </cell>
          <cell r="E4696" t="str">
            <v>F</v>
          </cell>
        </row>
        <row r="4697">
          <cell r="B4697" t="str">
            <v>F514009</v>
          </cell>
          <cell r="C4697" t="str">
            <v>F514009</v>
          </cell>
          <cell r="D4697">
            <v>13</v>
          </cell>
          <cell r="E4697" t="str">
            <v>F</v>
          </cell>
        </row>
        <row r="4698">
          <cell r="B4698" t="str">
            <v>F514010</v>
          </cell>
          <cell r="C4698" t="str">
            <v>F514010</v>
          </cell>
          <cell r="D4698">
            <v>13</v>
          </cell>
          <cell r="E4698" t="str">
            <v>F</v>
          </cell>
        </row>
        <row r="4699">
          <cell r="B4699" t="str">
            <v>F514011</v>
          </cell>
          <cell r="C4699" t="str">
            <v>F514011</v>
          </cell>
          <cell r="D4699">
            <v>13</v>
          </cell>
          <cell r="E4699" t="str">
            <v>F</v>
          </cell>
        </row>
        <row r="4700">
          <cell r="B4700" t="str">
            <v>F514012</v>
          </cell>
          <cell r="C4700" t="str">
            <v>F514012</v>
          </cell>
          <cell r="D4700">
            <v>13</v>
          </cell>
          <cell r="E4700" t="str">
            <v>F</v>
          </cell>
        </row>
        <row r="4701">
          <cell r="B4701" t="str">
            <v>F514013</v>
          </cell>
          <cell r="C4701" t="str">
            <v>F514013</v>
          </cell>
          <cell r="D4701">
            <v>13</v>
          </cell>
          <cell r="E4701" t="str">
            <v>F</v>
          </cell>
        </row>
        <row r="4702">
          <cell r="B4702" t="str">
            <v>1000CTSC</v>
          </cell>
          <cell r="C4702" t="str">
            <v>CTSC</v>
          </cell>
          <cell r="D4702">
            <v>10</v>
          </cell>
          <cell r="E4702" t="str">
            <v>G</v>
          </cell>
        </row>
        <row r="4703">
          <cell r="B4703" t="str">
            <v>F514014</v>
          </cell>
          <cell r="C4703" t="str">
            <v>F514014</v>
          </cell>
          <cell r="D4703">
            <v>11</v>
          </cell>
          <cell r="E4703" t="str">
            <v>F</v>
          </cell>
        </row>
        <row r="4704">
          <cell r="B4704" t="str">
            <v>F514015</v>
          </cell>
          <cell r="C4704" t="str">
            <v>F514015</v>
          </cell>
          <cell r="D4704">
            <v>11</v>
          </cell>
          <cell r="E4704" t="str">
            <v>F</v>
          </cell>
        </row>
        <row r="4705">
          <cell r="B4705" t="str">
            <v>F514016</v>
          </cell>
          <cell r="C4705" t="str">
            <v>F514016</v>
          </cell>
          <cell r="D4705">
            <v>11</v>
          </cell>
          <cell r="E4705" t="str">
            <v>F</v>
          </cell>
        </row>
        <row r="4706">
          <cell r="B4706" t="str">
            <v>F514017</v>
          </cell>
          <cell r="C4706" t="str">
            <v>F514017</v>
          </cell>
          <cell r="D4706">
            <v>11</v>
          </cell>
          <cell r="E4706" t="str">
            <v>F</v>
          </cell>
        </row>
        <row r="4707">
          <cell r="B4707" t="str">
            <v>F514018</v>
          </cell>
          <cell r="C4707" t="str">
            <v>F514018</v>
          </cell>
          <cell r="D4707">
            <v>11</v>
          </cell>
          <cell r="E4707" t="str">
            <v>F</v>
          </cell>
        </row>
        <row r="4708">
          <cell r="B4708" t="str">
            <v>F514019</v>
          </cell>
          <cell r="C4708" t="str">
            <v>F514019</v>
          </cell>
          <cell r="D4708">
            <v>11</v>
          </cell>
          <cell r="E4708" t="str">
            <v>F</v>
          </cell>
        </row>
        <row r="4709">
          <cell r="B4709" t="str">
            <v>F514020</v>
          </cell>
          <cell r="C4709" t="str">
            <v>F514020</v>
          </cell>
          <cell r="D4709">
            <v>11</v>
          </cell>
          <cell r="E4709" t="str">
            <v>F</v>
          </cell>
        </row>
        <row r="4710">
          <cell r="B4710" t="str">
            <v>1000CTSCMAIN</v>
          </cell>
          <cell r="C4710" t="str">
            <v>CTSCMAIN</v>
          </cell>
          <cell r="D4710">
            <v>12</v>
          </cell>
          <cell r="E4710" t="str">
            <v>G</v>
          </cell>
        </row>
        <row r="4711">
          <cell r="B4711" t="str">
            <v>F514021</v>
          </cell>
          <cell r="C4711" t="str">
            <v>F514021</v>
          </cell>
          <cell r="D4711">
            <v>13</v>
          </cell>
          <cell r="E4711" t="str">
            <v>F</v>
          </cell>
        </row>
        <row r="4712">
          <cell r="B4712" t="str">
            <v>F514022</v>
          </cell>
          <cell r="C4712" t="str">
            <v>F514022</v>
          </cell>
          <cell r="D4712">
            <v>13</v>
          </cell>
          <cell r="E4712" t="str">
            <v>F</v>
          </cell>
        </row>
        <row r="4713">
          <cell r="B4713" t="str">
            <v>F514023</v>
          </cell>
          <cell r="C4713" t="str">
            <v>F514023</v>
          </cell>
          <cell r="D4713">
            <v>13</v>
          </cell>
          <cell r="E4713" t="str">
            <v>F</v>
          </cell>
        </row>
        <row r="4714">
          <cell r="B4714" t="str">
            <v>F514024</v>
          </cell>
          <cell r="C4714" t="str">
            <v>F514024</v>
          </cell>
          <cell r="D4714">
            <v>13</v>
          </cell>
          <cell r="E4714" t="str">
            <v>F</v>
          </cell>
        </row>
        <row r="4715">
          <cell r="B4715" t="str">
            <v>F514025</v>
          </cell>
          <cell r="C4715" t="str">
            <v>F514025</v>
          </cell>
          <cell r="D4715">
            <v>13</v>
          </cell>
          <cell r="E4715" t="str">
            <v>F</v>
          </cell>
        </row>
        <row r="4716">
          <cell r="B4716" t="str">
            <v>F514026</v>
          </cell>
          <cell r="C4716" t="str">
            <v>F514026</v>
          </cell>
          <cell r="D4716">
            <v>13</v>
          </cell>
          <cell r="E4716" t="str">
            <v>F</v>
          </cell>
        </row>
        <row r="4717">
          <cell r="B4717" t="str">
            <v>1000CTSCGRG</v>
          </cell>
          <cell r="C4717" t="str">
            <v>CTSCGRG</v>
          </cell>
          <cell r="D4717">
            <v>12</v>
          </cell>
          <cell r="E4717" t="str">
            <v>G</v>
          </cell>
        </row>
        <row r="4718">
          <cell r="B4718" t="str">
            <v>F514027</v>
          </cell>
          <cell r="C4718" t="str">
            <v>F514027</v>
          </cell>
          <cell r="D4718">
            <v>13</v>
          </cell>
          <cell r="E4718" t="str">
            <v>F</v>
          </cell>
        </row>
        <row r="4719">
          <cell r="B4719" t="str">
            <v>F514028</v>
          </cell>
          <cell r="C4719" t="str">
            <v>F514028</v>
          </cell>
          <cell r="D4719">
            <v>13</v>
          </cell>
          <cell r="E4719" t="str">
            <v>F</v>
          </cell>
        </row>
        <row r="4720">
          <cell r="B4720" t="str">
            <v>F514029</v>
          </cell>
          <cell r="C4720" t="str">
            <v>F514029</v>
          </cell>
          <cell r="D4720">
            <v>13</v>
          </cell>
          <cell r="E4720" t="str">
            <v>F</v>
          </cell>
        </row>
        <row r="4721">
          <cell r="B4721" t="str">
            <v>F514030</v>
          </cell>
          <cell r="C4721" t="str">
            <v>F514030</v>
          </cell>
          <cell r="D4721">
            <v>13</v>
          </cell>
          <cell r="E4721" t="str">
            <v>F</v>
          </cell>
        </row>
        <row r="4722">
          <cell r="B4722" t="str">
            <v>F514031</v>
          </cell>
          <cell r="C4722" t="str">
            <v>F514031</v>
          </cell>
          <cell r="D4722">
            <v>13</v>
          </cell>
          <cell r="E4722" t="str">
            <v>F</v>
          </cell>
        </row>
        <row r="4723">
          <cell r="B4723" t="str">
            <v>F514032</v>
          </cell>
          <cell r="C4723" t="str">
            <v>F514032</v>
          </cell>
          <cell r="D4723">
            <v>13</v>
          </cell>
          <cell r="E4723" t="str">
            <v>F</v>
          </cell>
        </row>
        <row r="4724">
          <cell r="B4724" t="str">
            <v>1000CTSCWHSE</v>
          </cell>
          <cell r="C4724" t="str">
            <v>CTSCWHSE</v>
          </cell>
          <cell r="D4724">
            <v>12</v>
          </cell>
          <cell r="E4724" t="str">
            <v>G</v>
          </cell>
        </row>
        <row r="4725">
          <cell r="B4725" t="str">
            <v>F514033</v>
          </cell>
          <cell r="C4725" t="str">
            <v>F514033</v>
          </cell>
          <cell r="D4725">
            <v>13</v>
          </cell>
          <cell r="E4725" t="str">
            <v>F</v>
          </cell>
        </row>
        <row r="4726">
          <cell r="B4726" t="str">
            <v>F514034</v>
          </cell>
          <cell r="C4726" t="str">
            <v>F514034</v>
          </cell>
          <cell r="D4726">
            <v>13</v>
          </cell>
          <cell r="E4726" t="str">
            <v>F</v>
          </cell>
        </row>
        <row r="4727">
          <cell r="B4727" t="str">
            <v>F514035</v>
          </cell>
          <cell r="C4727" t="str">
            <v>F514035</v>
          </cell>
          <cell r="D4727">
            <v>13</v>
          </cell>
          <cell r="E4727" t="str">
            <v>F</v>
          </cell>
        </row>
        <row r="4728">
          <cell r="B4728" t="str">
            <v>F514036</v>
          </cell>
          <cell r="C4728" t="str">
            <v>F514036</v>
          </cell>
          <cell r="D4728">
            <v>13</v>
          </cell>
          <cell r="E4728" t="str">
            <v>F</v>
          </cell>
        </row>
        <row r="4729">
          <cell r="B4729" t="str">
            <v>F514037</v>
          </cell>
          <cell r="C4729" t="str">
            <v>F514037</v>
          </cell>
          <cell r="D4729">
            <v>13</v>
          </cell>
          <cell r="E4729" t="str">
            <v>F</v>
          </cell>
        </row>
        <row r="4730">
          <cell r="B4730" t="str">
            <v>F514038</v>
          </cell>
          <cell r="C4730" t="str">
            <v>F514038</v>
          </cell>
          <cell r="D4730">
            <v>13</v>
          </cell>
          <cell r="E4730" t="str">
            <v>F</v>
          </cell>
        </row>
        <row r="4731">
          <cell r="B4731" t="str">
            <v>1000CTSCMGR</v>
          </cell>
          <cell r="C4731" t="str">
            <v>CTSCMGR</v>
          </cell>
          <cell r="D4731">
            <v>12</v>
          </cell>
          <cell r="E4731" t="str">
            <v>G</v>
          </cell>
        </row>
        <row r="4732">
          <cell r="B4732" t="str">
            <v>F514039</v>
          </cell>
          <cell r="C4732" t="str">
            <v>F514039</v>
          </cell>
          <cell r="D4732">
            <v>13</v>
          </cell>
          <cell r="E4732" t="str">
            <v>F</v>
          </cell>
        </row>
        <row r="4733">
          <cell r="B4733" t="str">
            <v>F514040</v>
          </cell>
          <cell r="C4733" t="str">
            <v>F514040</v>
          </cell>
          <cell r="D4733">
            <v>13</v>
          </cell>
          <cell r="E4733" t="str">
            <v>F</v>
          </cell>
        </row>
        <row r="4734">
          <cell r="B4734" t="str">
            <v>F514041</v>
          </cell>
          <cell r="C4734" t="str">
            <v>F514041</v>
          </cell>
          <cell r="D4734">
            <v>13</v>
          </cell>
          <cell r="E4734" t="str">
            <v>F</v>
          </cell>
        </row>
        <row r="4735">
          <cell r="B4735" t="str">
            <v>F514042</v>
          </cell>
          <cell r="C4735" t="str">
            <v>F514042</v>
          </cell>
          <cell r="D4735">
            <v>13</v>
          </cell>
          <cell r="E4735" t="str">
            <v>F</v>
          </cell>
        </row>
        <row r="4736">
          <cell r="B4736" t="str">
            <v>F514043</v>
          </cell>
          <cell r="C4736" t="str">
            <v>F514043</v>
          </cell>
          <cell r="D4736">
            <v>13</v>
          </cell>
          <cell r="E4736" t="str">
            <v>F</v>
          </cell>
        </row>
        <row r="4737">
          <cell r="B4737" t="str">
            <v>F514044</v>
          </cell>
          <cell r="C4737" t="str">
            <v>F514044</v>
          </cell>
          <cell r="D4737">
            <v>13</v>
          </cell>
          <cell r="E4737" t="str">
            <v>F</v>
          </cell>
        </row>
        <row r="4738">
          <cell r="B4738" t="str">
            <v>1000COSCSITE</v>
          </cell>
          <cell r="C4738" t="str">
            <v>COSCSITE</v>
          </cell>
          <cell r="D4738">
            <v>10</v>
          </cell>
          <cell r="E4738" t="str">
            <v>G</v>
          </cell>
        </row>
        <row r="4739">
          <cell r="B4739" t="str">
            <v>F514045</v>
          </cell>
          <cell r="C4739" t="str">
            <v>F514045</v>
          </cell>
          <cell r="D4739">
            <v>11</v>
          </cell>
          <cell r="E4739" t="str">
            <v>F</v>
          </cell>
        </row>
        <row r="4740">
          <cell r="B4740" t="str">
            <v>F514046</v>
          </cell>
          <cell r="C4740" t="str">
            <v>F514046</v>
          </cell>
          <cell r="D4740">
            <v>11</v>
          </cell>
          <cell r="E4740" t="str">
            <v>F</v>
          </cell>
        </row>
        <row r="4741">
          <cell r="B4741" t="str">
            <v>F514047</v>
          </cell>
          <cell r="C4741" t="str">
            <v>F514047</v>
          </cell>
          <cell r="D4741">
            <v>11</v>
          </cell>
          <cell r="E4741" t="str">
            <v>F</v>
          </cell>
        </row>
        <row r="4742">
          <cell r="B4742" t="str">
            <v>F514048</v>
          </cell>
          <cell r="C4742" t="str">
            <v>F514048</v>
          </cell>
          <cell r="D4742">
            <v>11</v>
          </cell>
          <cell r="E4742" t="str">
            <v>F</v>
          </cell>
        </row>
        <row r="4743">
          <cell r="B4743" t="str">
            <v>F514049</v>
          </cell>
          <cell r="C4743" t="str">
            <v>F514049</v>
          </cell>
          <cell r="D4743">
            <v>11</v>
          </cell>
          <cell r="E4743" t="str">
            <v>F</v>
          </cell>
        </row>
        <row r="4744">
          <cell r="B4744" t="str">
            <v>F514050</v>
          </cell>
          <cell r="C4744" t="str">
            <v>F514050</v>
          </cell>
          <cell r="D4744">
            <v>11</v>
          </cell>
          <cell r="E4744" t="str">
            <v>F</v>
          </cell>
        </row>
        <row r="4745">
          <cell r="B4745" t="str">
            <v>F514051</v>
          </cell>
          <cell r="C4745" t="str">
            <v>F514051</v>
          </cell>
          <cell r="D4745">
            <v>11</v>
          </cell>
          <cell r="E4745" t="str">
            <v>F</v>
          </cell>
        </row>
        <row r="4746">
          <cell r="B4746" t="str">
            <v>1000COSCBLA</v>
          </cell>
          <cell r="C4746" t="str">
            <v>COSCBLA</v>
          </cell>
          <cell r="D4746">
            <v>12</v>
          </cell>
          <cell r="E4746" t="str">
            <v>G</v>
          </cell>
        </row>
        <row r="4747">
          <cell r="B4747" t="str">
            <v>F514052</v>
          </cell>
          <cell r="C4747" t="str">
            <v>F514052</v>
          </cell>
          <cell r="D4747">
            <v>13</v>
          </cell>
          <cell r="E4747" t="str">
            <v>F</v>
          </cell>
        </row>
        <row r="4748">
          <cell r="B4748" t="str">
            <v>F514053</v>
          </cell>
          <cell r="C4748" t="str">
            <v>F514053</v>
          </cell>
          <cell r="D4748">
            <v>13</v>
          </cell>
          <cell r="E4748" t="str">
            <v>F</v>
          </cell>
        </row>
        <row r="4749">
          <cell r="B4749" t="str">
            <v>F514054</v>
          </cell>
          <cell r="C4749" t="str">
            <v>F514054</v>
          </cell>
          <cell r="D4749">
            <v>13</v>
          </cell>
          <cell r="E4749" t="str">
            <v>F</v>
          </cell>
        </row>
        <row r="4750">
          <cell r="B4750" t="str">
            <v>F514055</v>
          </cell>
          <cell r="C4750" t="str">
            <v>F514055</v>
          </cell>
          <cell r="D4750">
            <v>13</v>
          </cell>
          <cell r="E4750" t="str">
            <v>F</v>
          </cell>
        </row>
        <row r="4751">
          <cell r="B4751" t="str">
            <v>F514056</v>
          </cell>
          <cell r="C4751" t="str">
            <v>F514056</v>
          </cell>
          <cell r="D4751">
            <v>13</v>
          </cell>
          <cell r="E4751" t="str">
            <v>F</v>
          </cell>
        </row>
        <row r="4752">
          <cell r="B4752" t="str">
            <v>F514057</v>
          </cell>
          <cell r="C4752" t="str">
            <v>F514057</v>
          </cell>
          <cell r="D4752">
            <v>13</v>
          </cell>
          <cell r="E4752" t="str">
            <v>F</v>
          </cell>
        </row>
        <row r="4753">
          <cell r="B4753" t="str">
            <v>1000COSCBLB</v>
          </cell>
          <cell r="C4753" t="str">
            <v>COSCBLB</v>
          </cell>
          <cell r="D4753">
            <v>12</v>
          </cell>
          <cell r="E4753" t="str">
            <v>G</v>
          </cell>
        </row>
        <row r="4754">
          <cell r="B4754" t="str">
            <v>F514058</v>
          </cell>
          <cell r="C4754" t="str">
            <v>F514058</v>
          </cell>
          <cell r="D4754">
            <v>13</v>
          </cell>
          <cell r="E4754" t="str">
            <v>F</v>
          </cell>
        </row>
        <row r="4755">
          <cell r="B4755" t="str">
            <v>F514059</v>
          </cell>
          <cell r="C4755" t="str">
            <v>F514059</v>
          </cell>
          <cell r="D4755">
            <v>13</v>
          </cell>
          <cell r="E4755" t="str">
            <v>F</v>
          </cell>
        </row>
        <row r="4756">
          <cell r="B4756" t="str">
            <v>F514060</v>
          </cell>
          <cell r="C4756" t="str">
            <v>F514060</v>
          </cell>
          <cell r="D4756">
            <v>13</v>
          </cell>
          <cell r="E4756" t="str">
            <v>F</v>
          </cell>
        </row>
        <row r="4757">
          <cell r="B4757" t="str">
            <v>F514061</v>
          </cell>
          <cell r="C4757" t="str">
            <v>F514061</v>
          </cell>
          <cell r="D4757">
            <v>13</v>
          </cell>
          <cell r="E4757" t="str">
            <v>F</v>
          </cell>
        </row>
        <row r="4758">
          <cell r="B4758" t="str">
            <v>F514062</v>
          </cell>
          <cell r="C4758" t="str">
            <v>F514062</v>
          </cell>
          <cell r="D4758">
            <v>13</v>
          </cell>
          <cell r="E4758" t="str">
            <v>F</v>
          </cell>
        </row>
        <row r="4759">
          <cell r="B4759" t="str">
            <v>F514063</v>
          </cell>
          <cell r="C4759" t="str">
            <v>F514063</v>
          </cell>
          <cell r="D4759">
            <v>13</v>
          </cell>
          <cell r="E4759" t="str">
            <v>F</v>
          </cell>
        </row>
        <row r="4760">
          <cell r="B4760" t="str">
            <v>1000COSCBLC</v>
          </cell>
          <cell r="C4760" t="str">
            <v>COSCBLC</v>
          </cell>
          <cell r="D4760">
            <v>12</v>
          </cell>
          <cell r="E4760" t="str">
            <v>G</v>
          </cell>
        </row>
        <row r="4761">
          <cell r="B4761" t="str">
            <v>F514064</v>
          </cell>
          <cell r="C4761" t="str">
            <v>F514064</v>
          </cell>
          <cell r="D4761">
            <v>13</v>
          </cell>
          <cell r="E4761" t="str">
            <v>F</v>
          </cell>
        </row>
        <row r="4762">
          <cell r="B4762" t="str">
            <v>F514065</v>
          </cell>
          <cell r="C4762" t="str">
            <v>F514065</v>
          </cell>
          <cell r="D4762">
            <v>13</v>
          </cell>
          <cell r="E4762" t="str">
            <v>F</v>
          </cell>
        </row>
        <row r="4763">
          <cell r="B4763" t="str">
            <v>F514066</v>
          </cell>
          <cell r="C4763" t="str">
            <v>F514066</v>
          </cell>
          <cell r="D4763">
            <v>13</v>
          </cell>
          <cell r="E4763" t="str">
            <v>F</v>
          </cell>
        </row>
        <row r="4764">
          <cell r="B4764" t="str">
            <v>F514067</v>
          </cell>
          <cell r="C4764" t="str">
            <v>F514067</v>
          </cell>
          <cell r="D4764">
            <v>13</v>
          </cell>
          <cell r="E4764" t="str">
            <v>F</v>
          </cell>
        </row>
        <row r="4765">
          <cell r="B4765" t="str">
            <v>F514068</v>
          </cell>
          <cell r="C4765" t="str">
            <v>F514068</v>
          </cell>
          <cell r="D4765">
            <v>13</v>
          </cell>
          <cell r="E4765" t="str">
            <v>F</v>
          </cell>
        </row>
        <row r="4766">
          <cell r="B4766" t="str">
            <v>F514069</v>
          </cell>
          <cell r="C4766" t="str">
            <v>F514069</v>
          </cell>
          <cell r="D4766">
            <v>13</v>
          </cell>
          <cell r="E4766" t="str">
            <v>F</v>
          </cell>
        </row>
        <row r="4767">
          <cell r="B4767" t="str">
            <v>1000COSCBLD</v>
          </cell>
          <cell r="C4767" t="str">
            <v>COSCBLD</v>
          </cell>
          <cell r="D4767">
            <v>12</v>
          </cell>
          <cell r="E4767" t="str">
            <v>G</v>
          </cell>
        </row>
        <row r="4768">
          <cell r="B4768" t="str">
            <v>F514070</v>
          </cell>
          <cell r="C4768" t="str">
            <v>F514070</v>
          </cell>
          <cell r="D4768">
            <v>13</v>
          </cell>
          <cell r="E4768" t="str">
            <v>F</v>
          </cell>
        </row>
        <row r="4769">
          <cell r="B4769" t="str">
            <v>F514071</v>
          </cell>
          <cell r="C4769" t="str">
            <v>F514071</v>
          </cell>
          <cell r="D4769">
            <v>13</v>
          </cell>
          <cell r="E4769" t="str">
            <v>F</v>
          </cell>
        </row>
        <row r="4770">
          <cell r="B4770" t="str">
            <v>F514072</v>
          </cell>
          <cell r="C4770" t="str">
            <v>F514072</v>
          </cell>
          <cell r="D4770">
            <v>13</v>
          </cell>
          <cell r="E4770" t="str">
            <v>F</v>
          </cell>
        </row>
        <row r="4771">
          <cell r="B4771" t="str">
            <v>F514073</v>
          </cell>
          <cell r="C4771" t="str">
            <v>F514073</v>
          </cell>
          <cell r="D4771">
            <v>13</v>
          </cell>
          <cell r="E4771" t="str">
            <v>F</v>
          </cell>
        </row>
        <row r="4772">
          <cell r="B4772" t="str">
            <v>F514074</v>
          </cell>
          <cell r="C4772" t="str">
            <v>F514074</v>
          </cell>
          <cell r="D4772">
            <v>13</v>
          </cell>
          <cell r="E4772" t="str">
            <v>F</v>
          </cell>
        </row>
        <row r="4773">
          <cell r="B4773" t="str">
            <v>F514075</v>
          </cell>
          <cell r="C4773" t="str">
            <v>F514075</v>
          </cell>
          <cell r="D4773">
            <v>13</v>
          </cell>
          <cell r="E4773" t="str">
            <v>F</v>
          </cell>
        </row>
        <row r="4774">
          <cell r="B4774" t="str">
            <v>1000COSCBLE</v>
          </cell>
          <cell r="C4774" t="str">
            <v>COSCBLE</v>
          </cell>
          <cell r="D4774">
            <v>12</v>
          </cell>
          <cell r="E4774" t="str">
            <v>G</v>
          </cell>
        </row>
        <row r="4775">
          <cell r="B4775" t="str">
            <v>F514094</v>
          </cell>
          <cell r="C4775" t="str">
            <v>F514094</v>
          </cell>
          <cell r="D4775">
            <v>13</v>
          </cell>
          <cell r="E4775" t="str">
            <v>F</v>
          </cell>
        </row>
        <row r="4776">
          <cell r="B4776" t="str">
            <v>F514095</v>
          </cell>
          <cell r="C4776" t="str">
            <v>F514095</v>
          </cell>
          <cell r="D4776">
            <v>13</v>
          </cell>
          <cell r="E4776" t="str">
            <v>F</v>
          </cell>
        </row>
        <row r="4777">
          <cell r="B4777" t="str">
            <v>F514096</v>
          </cell>
          <cell r="C4777" t="str">
            <v>F514096</v>
          </cell>
          <cell r="D4777">
            <v>13</v>
          </cell>
          <cell r="E4777" t="str">
            <v>F</v>
          </cell>
        </row>
        <row r="4778">
          <cell r="B4778" t="str">
            <v>F514097</v>
          </cell>
          <cell r="C4778" t="str">
            <v>F514097</v>
          </cell>
          <cell r="D4778">
            <v>13</v>
          </cell>
          <cell r="E4778" t="str">
            <v>F</v>
          </cell>
        </row>
        <row r="4779">
          <cell r="B4779" t="str">
            <v>F514098</v>
          </cell>
          <cell r="C4779" t="str">
            <v>F514098</v>
          </cell>
          <cell r="D4779">
            <v>13</v>
          </cell>
          <cell r="E4779" t="str">
            <v>F</v>
          </cell>
        </row>
        <row r="4780">
          <cell r="B4780" t="str">
            <v>F514099</v>
          </cell>
          <cell r="C4780" t="str">
            <v>F514099</v>
          </cell>
          <cell r="D4780">
            <v>13</v>
          </cell>
          <cell r="E4780" t="str">
            <v>F</v>
          </cell>
        </row>
        <row r="4781">
          <cell r="B4781" t="str">
            <v>1000COSCBLF</v>
          </cell>
          <cell r="C4781" t="str">
            <v>COSCBLF</v>
          </cell>
          <cell r="D4781">
            <v>12</v>
          </cell>
          <cell r="E4781" t="str">
            <v>G</v>
          </cell>
        </row>
        <row r="4782">
          <cell r="B4782" t="str">
            <v>F514076</v>
          </cell>
          <cell r="C4782" t="str">
            <v>F514076</v>
          </cell>
          <cell r="D4782">
            <v>13</v>
          </cell>
          <cell r="E4782" t="str">
            <v>F</v>
          </cell>
        </row>
        <row r="4783">
          <cell r="B4783" t="str">
            <v>F514077</v>
          </cell>
          <cell r="C4783" t="str">
            <v>F514077</v>
          </cell>
          <cell r="D4783">
            <v>13</v>
          </cell>
          <cell r="E4783" t="str">
            <v>F</v>
          </cell>
        </row>
        <row r="4784">
          <cell r="B4784" t="str">
            <v>F514078</v>
          </cell>
          <cell r="C4784" t="str">
            <v>F514078</v>
          </cell>
          <cell r="D4784">
            <v>13</v>
          </cell>
          <cell r="E4784" t="str">
            <v>F</v>
          </cell>
        </row>
        <row r="4785">
          <cell r="B4785" t="str">
            <v>F514079</v>
          </cell>
          <cell r="C4785" t="str">
            <v>F514079</v>
          </cell>
          <cell r="D4785">
            <v>13</v>
          </cell>
          <cell r="E4785" t="str">
            <v>F</v>
          </cell>
        </row>
        <row r="4786">
          <cell r="B4786" t="str">
            <v>F514080</v>
          </cell>
          <cell r="C4786" t="str">
            <v>F514080</v>
          </cell>
          <cell r="D4786">
            <v>13</v>
          </cell>
          <cell r="E4786" t="str">
            <v>F</v>
          </cell>
        </row>
        <row r="4787">
          <cell r="B4787" t="str">
            <v>F514081</v>
          </cell>
          <cell r="C4787" t="str">
            <v>F514081</v>
          </cell>
          <cell r="D4787">
            <v>13</v>
          </cell>
          <cell r="E4787" t="str">
            <v>F</v>
          </cell>
        </row>
        <row r="4788">
          <cell r="B4788" t="str">
            <v>1000COSCBLG</v>
          </cell>
          <cell r="C4788" t="str">
            <v>COSCBLG</v>
          </cell>
          <cell r="D4788">
            <v>12</v>
          </cell>
          <cell r="E4788" t="str">
            <v>G</v>
          </cell>
        </row>
        <row r="4789">
          <cell r="B4789" t="str">
            <v>F514082</v>
          </cell>
          <cell r="C4789" t="str">
            <v>F514082</v>
          </cell>
          <cell r="D4789">
            <v>13</v>
          </cell>
          <cell r="E4789" t="str">
            <v>F</v>
          </cell>
        </row>
        <row r="4790">
          <cell r="B4790" t="str">
            <v>F514083</v>
          </cell>
          <cell r="C4790" t="str">
            <v>F514083</v>
          </cell>
          <cell r="D4790">
            <v>13</v>
          </cell>
          <cell r="E4790" t="str">
            <v>F</v>
          </cell>
        </row>
        <row r="4791">
          <cell r="B4791" t="str">
            <v>F514084</v>
          </cell>
          <cell r="C4791" t="str">
            <v>F514084</v>
          </cell>
          <cell r="D4791">
            <v>13</v>
          </cell>
          <cell r="E4791" t="str">
            <v>F</v>
          </cell>
        </row>
        <row r="4792">
          <cell r="B4792" t="str">
            <v>F514085</v>
          </cell>
          <cell r="C4792" t="str">
            <v>F514085</v>
          </cell>
          <cell r="D4792">
            <v>13</v>
          </cell>
          <cell r="E4792" t="str">
            <v>F</v>
          </cell>
        </row>
        <row r="4793">
          <cell r="B4793" t="str">
            <v>F514086</v>
          </cell>
          <cell r="C4793" t="str">
            <v>F514086</v>
          </cell>
          <cell r="D4793">
            <v>13</v>
          </cell>
          <cell r="E4793" t="str">
            <v>F</v>
          </cell>
        </row>
        <row r="4794">
          <cell r="B4794" t="str">
            <v>F514087</v>
          </cell>
          <cell r="C4794" t="str">
            <v>F514087</v>
          </cell>
          <cell r="D4794">
            <v>13</v>
          </cell>
          <cell r="E4794" t="str">
            <v>F</v>
          </cell>
        </row>
        <row r="4795">
          <cell r="B4795" t="str">
            <v>1000COSCBLH</v>
          </cell>
          <cell r="C4795" t="str">
            <v>COSCBLH</v>
          </cell>
          <cell r="D4795">
            <v>12</v>
          </cell>
          <cell r="E4795" t="str">
            <v>G</v>
          </cell>
        </row>
        <row r="4796">
          <cell r="B4796" t="str">
            <v>F514088</v>
          </cell>
          <cell r="C4796" t="str">
            <v>F514088</v>
          </cell>
          <cell r="D4796">
            <v>13</v>
          </cell>
          <cell r="E4796" t="str">
            <v>F</v>
          </cell>
        </row>
        <row r="4797">
          <cell r="B4797" t="str">
            <v>F514089</v>
          </cell>
          <cell r="C4797" t="str">
            <v>F514089</v>
          </cell>
          <cell r="D4797">
            <v>13</v>
          </cell>
          <cell r="E4797" t="str">
            <v>F</v>
          </cell>
        </row>
        <row r="4798">
          <cell r="B4798" t="str">
            <v>F514090</v>
          </cell>
          <cell r="C4798" t="str">
            <v>F514090</v>
          </cell>
          <cell r="D4798">
            <v>13</v>
          </cell>
          <cell r="E4798" t="str">
            <v>F</v>
          </cell>
        </row>
        <row r="4799">
          <cell r="B4799" t="str">
            <v>F514091</v>
          </cell>
          <cell r="C4799" t="str">
            <v>F514091</v>
          </cell>
          <cell r="D4799">
            <v>13</v>
          </cell>
          <cell r="E4799" t="str">
            <v>F</v>
          </cell>
        </row>
        <row r="4800">
          <cell r="B4800" t="str">
            <v>F514092</v>
          </cell>
          <cell r="C4800" t="str">
            <v>F514092</v>
          </cell>
          <cell r="D4800">
            <v>13</v>
          </cell>
          <cell r="E4800" t="str">
            <v>F</v>
          </cell>
        </row>
        <row r="4801">
          <cell r="B4801" t="str">
            <v>F514093</v>
          </cell>
          <cell r="C4801" t="str">
            <v>F514093</v>
          </cell>
          <cell r="D4801">
            <v>13</v>
          </cell>
          <cell r="E4801" t="str">
            <v>F</v>
          </cell>
        </row>
        <row r="4802">
          <cell r="B4802" t="str">
            <v>1000CTCSITE</v>
          </cell>
          <cell r="C4802" t="str">
            <v>CTCSITE</v>
          </cell>
          <cell r="D4802">
            <v>10</v>
          </cell>
          <cell r="E4802" t="str">
            <v>G</v>
          </cell>
        </row>
        <row r="4803">
          <cell r="B4803" t="str">
            <v>F514100</v>
          </cell>
          <cell r="C4803" t="str">
            <v>F514100</v>
          </cell>
          <cell r="D4803">
            <v>11</v>
          </cell>
          <cell r="E4803" t="str">
            <v>F</v>
          </cell>
        </row>
        <row r="4804">
          <cell r="B4804" t="str">
            <v>F514101</v>
          </cell>
          <cell r="C4804" t="str">
            <v>F514101</v>
          </cell>
          <cell r="D4804">
            <v>11</v>
          </cell>
          <cell r="E4804" t="str">
            <v>F</v>
          </cell>
        </row>
        <row r="4805">
          <cell r="B4805" t="str">
            <v>F514102</v>
          </cell>
          <cell r="C4805" t="str">
            <v>F514102</v>
          </cell>
          <cell r="D4805">
            <v>11</v>
          </cell>
          <cell r="E4805" t="str">
            <v>F</v>
          </cell>
        </row>
        <row r="4806">
          <cell r="B4806" t="str">
            <v>F514103</v>
          </cell>
          <cell r="C4806" t="str">
            <v>F514103</v>
          </cell>
          <cell r="D4806">
            <v>11</v>
          </cell>
          <cell r="E4806" t="str">
            <v>F</v>
          </cell>
        </row>
        <row r="4807">
          <cell r="B4807" t="str">
            <v>F514104</v>
          </cell>
          <cell r="C4807" t="str">
            <v>F514104</v>
          </cell>
          <cell r="D4807">
            <v>11</v>
          </cell>
          <cell r="E4807" t="str">
            <v>F</v>
          </cell>
        </row>
        <row r="4808">
          <cell r="B4808" t="str">
            <v>F514105</v>
          </cell>
          <cell r="C4808" t="str">
            <v>F514105</v>
          </cell>
          <cell r="D4808">
            <v>11</v>
          </cell>
          <cell r="E4808" t="str">
            <v>F</v>
          </cell>
        </row>
        <row r="4809">
          <cell r="B4809" t="str">
            <v>F514106</v>
          </cell>
          <cell r="C4809" t="str">
            <v>F514106</v>
          </cell>
          <cell r="D4809">
            <v>11</v>
          </cell>
          <cell r="E4809" t="str">
            <v>F</v>
          </cell>
        </row>
        <row r="4810">
          <cell r="B4810" t="str">
            <v>1000CTCOFF</v>
          </cell>
          <cell r="C4810" t="str">
            <v>CTCOFF</v>
          </cell>
          <cell r="D4810">
            <v>12</v>
          </cell>
          <cell r="E4810" t="str">
            <v>G</v>
          </cell>
        </row>
        <row r="4811">
          <cell r="B4811" t="str">
            <v>F514107</v>
          </cell>
          <cell r="C4811" t="str">
            <v>F514107</v>
          </cell>
          <cell r="D4811">
            <v>13</v>
          </cell>
          <cell r="E4811" t="str">
            <v>F</v>
          </cell>
        </row>
        <row r="4812">
          <cell r="B4812" t="str">
            <v>F514108</v>
          </cell>
          <cell r="C4812" t="str">
            <v>F514108</v>
          </cell>
          <cell r="D4812">
            <v>13</v>
          </cell>
          <cell r="E4812" t="str">
            <v>F</v>
          </cell>
        </row>
        <row r="4813">
          <cell r="B4813" t="str">
            <v>F514109</v>
          </cell>
          <cell r="C4813" t="str">
            <v>F514109</v>
          </cell>
          <cell r="D4813">
            <v>13</v>
          </cell>
          <cell r="E4813" t="str">
            <v>F</v>
          </cell>
        </row>
        <row r="4814">
          <cell r="B4814" t="str">
            <v>F514110</v>
          </cell>
          <cell r="C4814" t="str">
            <v>F514110</v>
          </cell>
          <cell r="D4814">
            <v>13</v>
          </cell>
          <cell r="E4814" t="str">
            <v>F</v>
          </cell>
        </row>
        <row r="4815">
          <cell r="B4815" t="str">
            <v>F514111</v>
          </cell>
          <cell r="C4815" t="str">
            <v>F514111</v>
          </cell>
          <cell r="D4815">
            <v>13</v>
          </cell>
          <cell r="E4815" t="str">
            <v>F</v>
          </cell>
        </row>
        <row r="4816">
          <cell r="B4816" t="str">
            <v>F514112</v>
          </cell>
          <cell r="C4816" t="str">
            <v>F514112</v>
          </cell>
          <cell r="D4816">
            <v>13</v>
          </cell>
          <cell r="E4816" t="str">
            <v>F</v>
          </cell>
        </row>
        <row r="4817">
          <cell r="B4817" t="str">
            <v>1000CTCCSB</v>
          </cell>
          <cell r="C4817" t="str">
            <v>CTCCSB</v>
          </cell>
          <cell r="D4817">
            <v>12</v>
          </cell>
          <cell r="E4817" t="str">
            <v>G</v>
          </cell>
        </row>
        <row r="4818">
          <cell r="B4818" t="str">
            <v>F514113</v>
          </cell>
          <cell r="C4818" t="str">
            <v>F514113</v>
          </cell>
          <cell r="D4818">
            <v>13</v>
          </cell>
          <cell r="E4818" t="str">
            <v>F</v>
          </cell>
        </row>
        <row r="4819">
          <cell r="B4819" t="str">
            <v>F514114</v>
          </cell>
          <cell r="C4819" t="str">
            <v>F514114</v>
          </cell>
          <cell r="D4819">
            <v>13</v>
          </cell>
          <cell r="E4819" t="str">
            <v>F</v>
          </cell>
        </row>
        <row r="4820">
          <cell r="B4820" t="str">
            <v>F514115</v>
          </cell>
          <cell r="C4820" t="str">
            <v>F514115</v>
          </cell>
          <cell r="D4820">
            <v>13</v>
          </cell>
          <cell r="E4820" t="str">
            <v>F</v>
          </cell>
        </row>
        <row r="4821">
          <cell r="B4821" t="str">
            <v>F514116</v>
          </cell>
          <cell r="C4821" t="str">
            <v>F514116</v>
          </cell>
          <cell r="D4821">
            <v>13</v>
          </cell>
          <cell r="E4821" t="str">
            <v>F</v>
          </cell>
        </row>
        <row r="4822">
          <cell r="B4822" t="str">
            <v>F514117</v>
          </cell>
          <cell r="C4822" t="str">
            <v>F514117</v>
          </cell>
          <cell r="D4822">
            <v>13</v>
          </cell>
          <cell r="E4822" t="str">
            <v>F</v>
          </cell>
        </row>
        <row r="4823">
          <cell r="B4823" t="str">
            <v>F514118</v>
          </cell>
          <cell r="C4823" t="str">
            <v>F514118</v>
          </cell>
          <cell r="D4823">
            <v>13</v>
          </cell>
          <cell r="E4823" t="str">
            <v>F</v>
          </cell>
        </row>
        <row r="4824">
          <cell r="B4824" t="str">
            <v>1000CSASSITE</v>
          </cell>
          <cell r="C4824" t="str">
            <v>CSASSITE</v>
          </cell>
          <cell r="D4824">
            <v>10</v>
          </cell>
          <cell r="E4824" t="str">
            <v>G</v>
          </cell>
        </row>
        <row r="4825">
          <cell r="B4825" t="str">
            <v>F514119</v>
          </cell>
          <cell r="C4825" t="str">
            <v>F514119</v>
          </cell>
          <cell r="D4825">
            <v>11</v>
          </cell>
          <cell r="E4825" t="str">
            <v>F</v>
          </cell>
        </row>
        <row r="4826">
          <cell r="B4826" t="str">
            <v>F514120</v>
          </cell>
          <cell r="C4826" t="str">
            <v>F514120</v>
          </cell>
          <cell r="D4826">
            <v>11</v>
          </cell>
          <cell r="E4826" t="str">
            <v>F</v>
          </cell>
        </row>
        <row r="4827">
          <cell r="B4827" t="str">
            <v>F514121</v>
          </cell>
          <cell r="C4827" t="str">
            <v>F514121</v>
          </cell>
          <cell r="D4827">
            <v>11</v>
          </cell>
          <cell r="E4827" t="str">
            <v>F</v>
          </cell>
        </row>
        <row r="4828">
          <cell r="B4828" t="str">
            <v>F514122</v>
          </cell>
          <cell r="C4828" t="str">
            <v>F514122</v>
          </cell>
          <cell r="D4828">
            <v>11</v>
          </cell>
          <cell r="E4828" t="str">
            <v>F</v>
          </cell>
        </row>
        <row r="4829">
          <cell r="B4829" t="str">
            <v>F514123</v>
          </cell>
          <cell r="C4829" t="str">
            <v>F514123</v>
          </cell>
          <cell r="D4829">
            <v>11</v>
          </cell>
          <cell r="E4829" t="str">
            <v>F</v>
          </cell>
        </row>
        <row r="4830">
          <cell r="B4830" t="str">
            <v>F514124</v>
          </cell>
          <cell r="C4830" t="str">
            <v>F514124</v>
          </cell>
          <cell r="D4830">
            <v>11</v>
          </cell>
          <cell r="E4830" t="str">
            <v>F</v>
          </cell>
        </row>
        <row r="4831">
          <cell r="B4831" t="str">
            <v>F514125</v>
          </cell>
          <cell r="C4831" t="str">
            <v>F514125</v>
          </cell>
          <cell r="D4831">
            <v>11</v>
          </cell>
          <cell r="E4831" t="str">
            <v>F</v>
          </cell>
        </row>
        <row r="4832">
          <cell r="B4832" t="str">
            <v>1000CSASBLDG</v>
          </cell>
          <cell r="C4832" t="str">
            <v>CSASBLDG</v>
          </cell>
          <cell r="D4832">
            <v>12</v>
          </cell>
          <cell r="E4832" t="str">
            <v>G</v>
          </cell>
        </row>
        <row r="4833">
          <cell r="B4833" t="str">
            <v>F514126</v>
          </cell>
          <cell r="C4833" t="str">
            <v>F514126</v>
          </cell>
          <cell r="D4833">
            <v>13</v>
          </cell>
          <cell r="E4833" t="str">
            <v>F</v>
          </cell>
        </row>
        <row r="4834">
          <cell r="B4834" t="str">
            <v>F514127</v>
          </cell>
          <cell r="C4834" t="str">
            <v>F514127</v>
          </cell>
          <cell r="D4834">
            <v>13</v>
          </cell>
          <cell r="E4834" t="str">
            <v>F</v>
          </cell>
        </row>
        <row r="4835">
          <cell r="B4835" t="str">
            <v>F514128</v>
          </cell>
          <cell r="C4835" t="str">
            <v>F514128</v>
          </cell>
          <cell r="D4835">
            <v>13</v>
          </cell>
          <cell r="E4835" t="str">
            <v>F</v>
          </cell>
        </row>
        <row r="4836">
          <cell r="B4836" t="str">
            <v>F514129</v>
          </cell>
          <cell r="C4836" t="str">
            <v>F514129</v>
          </cell>
          <cell r="D4836">
            <v>13</v>
          </cell>
          <cell r="E4836" t="str">
            <v>F</v>
          </cell>
        </row>
        <row r="4837">
          <cell r="B4837" t="str">
            <v>F514130</v>
          </cell>
          <cell r="C4837" t="str">
            <v>F514130</v>
          </cell>
          <cell r="D4837">
            <v>13</v>
          </cell>
          <cell r="E4837" t="str">
            <v>F</v>
          </cell>
        </row>
        <row r="4838">
          <cell r="B4838" t="str">
            <v>F514131</v>
          </cell>
          <cell r="C4838" t="str">
            <v>F514131</v>
          </cell>
          <cell r="D4838">
            <v>13</v>
          </cell>
          <cell r="E4838" t="str">
            <v>F</v>
          </cell>
        </row>
        <row r="4839">
          <cell r="B4839" t="str">
            <v>1000CASCSITE</v>
          </cell>
          <cell r="C4839" t="str">
            <v>CASCSITE</v>
          </cell>
          <cell r="D4839">
            <v>10</v>
          </cell>
          <cell r="E4839" t="str">
            <v>G</v>
          </cell>
        </row>
        <row r="4840">
          <cell r="B4840" t="str">
            <v>F514132</v>
          </cell>
          <cell r="C4840" t="str">
            <v>F514132</v>
          </cell>
          <cell r="D4840">
            <v>11</v>
          </cell>
          <cell r="E4840" t="str">
            <v>F</v>
          </cell>
        </row>
        <row r="4841">
          <cell r="B4841" t="str">
            <v>F514133</v>
          </cell>
          <cell r="C4841" t="str">
            <v>F514133</v>
          </cell>
          <cell r="D4841">
            <v>11</v>
          </cell>
          <cell r="E4841" t="str">
            <v>F</v>
          </cell>
        </row>
        <row r="4842">
          <cell r="B4842" t="str">
            <v>F514134</v>
          </cell>
          <cell r="C4842" t="str">
            <v>F514134</v>
          </cell>
          <cell r="D4842">
            <v>11</v>
          </cell>
          <cell r="E4842" t="str">
            <v>F</v>
          </cell>
        </row>
        <row r="4843">
          <cell r="B4843" t="str">
            <v>F514135</v>
          </cell>
          <cell r="C4843" t="str">
            <v>F514135</v>
          </cell>
          <cell r="D4843">
            <v>11</v>
          </cell>
          <cell r="E4843" t="str">
            <v>F</v>
          </cell>
        </row>
        <row r="4844">
          <cell r="B4844" t="str">
            <v>F514136</v>
          </cell>
          <cell r="C4844" t="str">
            <v>F514136</v>
          </cell>
          <cell r="D4844">
            <v>11</v>
          </cell>
          <cell r="E4844" t="str">
            <v>F</v>
          </cell>
        </row>
        <row r="4845">
          <cell r="B4845" t="str">
            <v>F514137</v>
          </cell>
          <cell r="C4845" t="str">
            <v>F514137</v>
          </cell>
          <cell r="D4845">
            <v>11</v>
          </cell>
          <cell r="E4845" t="str">
            <v>F</v>
          </cell>
        </row>
        <row r="4846">
          <cell r="B4846" t="str">
            <v>F514138</v>
          </cell>
          <cell r="C4846" t="str">
            <v>F514138</v>
          </cell>
          <cell r="D4846">
            <v>11</v>
          </cell>
          <cell r="E4846" t="str">
            <v>F</v>
          </cell>
        </row>
        <row r="4847">
          <cell r="B4847" t="str">
            <v>1000CASCMAIN</v>
          </cell>
          <cell r="C4847" t="str">
            <v>CASCMAIN</v>
          </cell>
          <cell r="D4847">
            <v>12</v>
          </cell>
          <cell r="E4847" t="str">
            <v>G</v>
          </cell>
        </row>
        <row r="4848">
          <cell r="B4848" t="str">
            <v>F514139</v>
          </cell>
          <cell r="C4848" t="str">
            <v>F514139</v>
          </cell>
          <cell r="D4848">
            <v>13</v>
          </cell>
          <cell r="E4848" t="str">
            <v>F</v>
          </cell>
        </row>
        <row r="4849">
          <cell r="B4849" t="str">
            <v>F514140</v>
          </cell>
          <cell r="C4849" t="str">
            <v>F514140</v>
          </cell>
          <cell r="D4849">
            <v>13</v>
          </cell>
          <cell r="E4849" t="str">
            <v>F</v>
          </cell>
        </row>
        <row r="4850">
          <cell r="B4850" t="str">
            <v>F514141</v>
          </cell>
          <cell r="C4850" t="str">
            <v>F514141</v>
          </cell>
          <cell r="D4850">
            <v>13</v>
          </cell>
          <cell r="E4850" t="str">
            <v>F</v>
          </cell>
        </row>
        <row r="4851">
          <cell r="B4851" t="str">
            <v>F514142</v>
          </cell>
          <cell r="C4851" t="str">
            <v>F514142</v>
          </cell>
          <cell r="D4851">
            <v>13</v>
          </cell>
          <cell r="E4851" t="str">
            <v>F</v>
          </cell>
        </row>
        <row r="4852">
          <cell r="B4852" t="str">
            <v>F514143</v>
          </cell>
          <cell r="C4852" t="str">
            <v>F514143</v>
          </cell>
          <cell r="D4852">
            <v>13</v>
          </cell>
          <cell r="E4852" t="str">
            <v>F</v>
          </cell>
        </row>
        <row r="4853">
          <cell r="B4853" t="str">
            <v>F514144</v>
          </cell>
          <cell r="C4853" t="str">
            <v>F514144</v>
          </cell>
          <cell r="D4853">
            <v>13</v>
          </cell>
          <cell r="E4853" t="str">
            <v>F</v>
          </cell>
        </row>
        <row r="4854">
          <cell r="B4854" t="str">
            <v>1000CASCGRG</v>
          </cell>
          <cell r="C4854" t="str">
            <v>CASCGRG</v>
          </cell>
          <cell r="D4854">
            <v>12</v>
          </cell>
          <cell r="E4854" t="str">
            <v>G</v>
          </cell>
        </row>
        <row r="4855">
          <cell r="B4855" t="str">
            <v>F514145</v>
          </cell>
          <cell r="C4855" t="str">
            <v>F514145</v>
          </cell>
          <cell r="D4855">
            <v>13</v>
          </cell>
          <cell r="E4855" t="str">
            <v>F</v>
          </cell>
        </row>
        <row r="4856">
          <cell r="B4856" t="str">
            <v>F514146</v>
          </cell>
          <cell r="C4856" t="str">
            <v>F514146</v>
          </cell>
          <cell r="D4856">
            <v>13</v>
          </cell>
          <cell r="E4856" t="str">
            <v>F</v>
          </cell>
        </row>
        <row r="4857">
          <cell r="B4857" t="str">
            <v>F514147</v>
          </cell>
          <cell r="C4857" t="str">
            <v>F514147</v>
          </cell>
          <cell r="D4857">
            <v>13</v>
          </cell>
          <cell r="E4857" t="str">
            <v>F</v>
          </cell>
        </row>
        <row r="4858">
          <cell r="B4858" t="str">
            <v>F514148</v>
          </cell>
          <cell r="C4858" t="str">
            <v>F514148</v>
          </cell>
          <cell r="D4858">
            <v>13</v>
          </cell>
          <cell r="E4858" t="str">
            <v>F</v>
          </cell>
        </row>
        <row r="4859">
          <cell r="B4859" t="str">
            <v>F514149</v>
          </cell>
          <cell r="C4859" t="str">
            <v>F514149</v>
          </cell>
          <cell r="D4859">
            <v>13</v>
          </cell>
          <cell r="E4859" t="str">
            <v>F</v>
          </cell>
        </row>
        <row r="4860">
          <cell r="B4860" t="str">
            <v>F514150</v>
          </cell>
          <cell r="C4860" t="str">
            <v>F514150</v>
          </cell>
          <cell r="D4860">
            <v>13</v>
          </cell>
          <cell r="E4860" t="str">
            <v>F</v>
          </cell>
        </row>
        <row r="4861">
          <cell r="B4861" t="str">
            <v>1000CASCPREFAB</v>
          </cell>
          <cell r="C4861" t="str">
            <v>CASCPREFAB</v>
          </cell>
          <cell r="D4861">
            <v>12</v>
          </cell>
          <cell r="E4861" t="str">
            <v>G</v>
          </cell>
        </row>
        <row r="4862">
          <cell r="B4862" t="str">
            <v>F514151</v>
          </cell>
          <cell r="C4862" t="str">
            <v>F514151</v>
          </cell>
          <cell r="D4862">
            <v>13</v>
          </cell>
          <cell r="E4862" t="str">
            <v>F</v>
          </cell>
        </row>
        <row r="4863">
          <cell r="B4863" t="str">
            <v>F514152</v>
          </cell>
          <cell r="C4863" t="str">
            <v>F514152</v>
          </cell>
          <cell r="D4863">
            <v>13</v>
          </cell>
          <cell r="E4863" t="str">
            <v>F</v>
          </cell>
        </row>
        <row r="4864">
          <cell r="B4864" t="str">
            <v>F514153</v>
          </cell>
          <cell r="C4864" t="str">
            <v>F514153</v>
          </cell>
          <cell r="D4864">
            <v>13</v>
          </cell>
          <cell r="E4864" t="str">
            <v>F</v>
          </cell>
        </row>
        <row r="4865">
          <cell r="B4865" t="str">
            <v>F514154</v>
          </cell>
          <cell r="C4865" t="str">
            <v>F514154</v>
          </cell>
          <cell r="D4865">
            <v>13</v>
          </cell>
          <cell r="E4865" t="str">
            <v>F</v>
          </cell>
        </row>
        <row r="4866">
          <cell r="B4866" t="str">
            <v>F514155</v>
          </cell>
          <cell r="C4866" t="str">
            <v>F514155</v>
          </cell>
          <cell r="D4866">
            <v>13</v>
          </cell>
          <cell r="E4866" t="str">
            <v>F</v>
          </cell>
        </row>
        <row r="4867">
          <cell r="B4867" t="str">
            <v>F514156</v>
          </cell>
          <cell r="C4867" t="str">
            <v>F514156</v>
          </cell>
          <cell r="D4867">
            <v>13</v>
          </cell>
          <cell r="E4867" t="str">
            <v>F</v>
          </cell>
        </row>
        <row r="4868">
          <cell r="B4868" t="str">
            <v>1000DHSCSITE</v>
          </cell>
          <cell r="C4868" t="str">
            <v>DHSCSITE</v>
          </cell>
          <cell r="D4868">
            <v>10</v>
          </cell>
          <cell r="E4868" t="str">
            <v>G</v>
          </cell>
        </row>
        <row r="4869">
          <cell r="B4869" t="str">
            <v>F514157</v>
          </cell>
          <cell r="C4869" t="str">
            <v>F514157</v>
          </cell>
          <cell r="D4869">
            <v>11</v>
          </cell>
          <cell r="E4869" t="str">
            <v>F</v>
          </cell>
        </row>
        <row r="4870">
          <cell r="B4870" t="str">
            <v>F514158</v>
          </cell>
          <cell r="C4870" t="str">
            <v>F514158</v>
          </cell>
          <cell r="D4870">
            <v>11</v>
          </cell>
          <cell r="E4870" t="str">
            <v>F</v>
          </cell>
        </row>
        <row r="4871">
          <cell r="B4871" t="str">
            <v>F514159</v>
          </cell>
          <cell r="C4871" t="str">
            <v>F514159</v>
          </cell>
          <cell r="D4871">
            <v>11</v>
          </cell>
          <cell r="E4871" t="str">
            <v>F</v>
          </cell>
        </row>
        <row r="4872">
          <cell r="B4872" t="str">
            <v>F514160</v>
          </cell>
          <cell r="C4872" t="str">
            <v>F514160</v>
          </cell>
          <cell r="D4872">
            <v>11</v>
          </cell>
          <cell r="E4872" t="str">
            <v>F</v>
          </cell>
        </row>
        <row r="4873">
          <cell r="B4873" t="str">
            <v>F514161</v>
          </cell>
          <cell r="C4873" t="str">
            <v>F514161</v>
          </cell>
          <cell r="D4873">
            <v>11</v>
          </cell>
          <cell r="E4873" t="str">
            <v>F</v>
          </cell>
        </row>
        <row r="4874">
          <cell r="B4874" t="str">
            <v>F514162</v>
          </cell>
          <cell r="C4874" t="str">
            <v>F514162</v>
          </cell>
          <cell r="D4874">
            <v>11</v>
          </cell>
          <cell r="E4874" t="str">
            <v>F</v>
          </cell>
        </row>
        <row r="4875">
          <cell r="B4875" t="str">
            <v>F514163</v>
          </cell>
          <cell r="C4875" t="str">
            <v>F514163</v>
          </cell>
          <cell r="D4875">
            <v>11</v>
          </cell>
          <cell r="E4875" t="str">
            <v>F</v>
          </cell>
        </row>
        <row r="4876">
          <cell r="B4876" t="str">
            <v>1000DHSCMAIN</v>
          </cell>
          <cell r="C4876" t="str">
            <v>DHSCMAIN</v>
          </cell>
          <cell r="D4876">
            <v>12</v>
          </cell>
          <cell r="E4876" t="str">
            <v>G</v>
          </cell>
        </row>
        <row r="4877">
          <cell r="B4877" t="str">
            <v>F514164</v>
          </cell>
          <cell r="C4877" t="str">
            <v>F514164</v>
          </cell>
          <cell r="D4877">
            <v>13</v>
          </cell>
          <cell r="E4877" t="str">
            <v>F</v>
          </cell>
        </row>
        <row r="4878">
          <cell r="B4878" t="str">
            <v>F514165</v>
          </cell>
          <cell r="C4878" t="str">
            <v>F514165</v>
          </cell>
          <cell r="D4878">
            <v>13</v>
          </cell>
          <cell r="E4878" t="str">
            <v>F</v>
          </cell>
        </row>
        <row r="4879">
          <cell r="B4879" t="str">
            <v>F514166</v>
          </cell>
          <cell r="C4879" t="str">
            <v>F514166</v>
          </cell>
          <cell r="D4879">
            <v>13</v>
          </cell>
          <cell r="E4879" t="str">
            <v>F</v>
          </cell>
        </row>
        <row r="4880">
          <cell r="B4880" t="str">
            <v>F514167</v>
          </cell>
          <cell r="C4880" t="str">
            <v>F514167</v>
          </cell>
          <cell r="D4880">
            <v>13</v>
          </cell>
          <cell r="E4880" t="str">
            <v>F</v>
          </cell>
        </row>
        <row r="4881">
          <cell r="B4881" t="str">
            <v>F514168</v>
          </cell>
          <cell r="C4881" t="str">
            <v>F514168</v>
          </cell>
          <cell r="D4881">
            <v>13</v>
          </cell>
          <cell r="E4881" t="str">
            <v>F</v>
          </cell>
        </row>
        <row r="4882">
          <cell r="B4882" t="str">
            <v>F514169</v>
          </cell>
          <cell r="C4882" t="str">
            <v>F514169</v>
          </cell>
          <cell r="D4882">
            <v>13</v>
          </cell>
          <cell r="E4882" t="str">
            <v>F</v>
          </cell>
        </row>
        <row r="4883">
          <cell r="B4883" t="str">
            <v>1000DHSCGRG</v>
          </cell>
          <cell r="C4883" t="str">
            <v>DHSCGRG</v>
          </cell>
          <cell r="D4883">
            <v>12</v>
          </cell>
          <cell r="E4883" t="str">
            <v>G</v>
          </cell>
        </row>
        <row r="4884">
          <cell r="B4884" t="str">
            <v>F514170</v>
          </cell>
          <cell r="C4884" t="str">
            <v>F514170</v>
          </cell>
          <cell r="D4884">
            <v>13</v>
          </cell>
          <cell r="E4884" t="str">
            <v>F</v>
          </cell>
        </row>
        <row r="4885">
          <cell r="B4885" t="str">
            <v>F514171</v>
          </cell>
          <cell r="C4885" t="str">
            <v>F514171</v>
          </cell>
          <cell r="D4885">
            <v>13</v>
          </cell>
          <cell r="E4885" t="str">
            <v>F</v>
          </cell>
        </row>
        <row r="4886">
          <cell r="B4886" t="str">
            <v>F514172</v>
          </cell>
          <cell r="C4886" t="str">
            <v>F514172</v>
          </cell>
          <cell r="D4886">
            <v>13</v>
          </cell>
          <cell r="E4886" t="str">
            <v>F</v>
          </cell>
        </row>
        <row r="4887">
          <cell r="B4887" t="str">
            <v>F514173</v>
          </cell>
          <cell r="C4887" t="str">
            <v>F514173</v>
          </cell>
          <cell r="D4887">
            <v>13</v>
          </cell>
          <cell r="E4887" t="str">
            <v>F</v>
          </cell>
        </row>
        <row r="4888">
          <cell r="B4888" t="str">
            <v>F514174</v>
          </cell>
          <cell r="C4888" t="str">
            <v>F514174</v>
          </cell>
          <cell r="D4888">
            <v>13</v>
          </cell>
          <cell r="E4888" t="str">
            <v>F</v>
          </cell>
        </row>
        <row r="4889">
          <cell r="B4889" t="str">
            <v>F514175</v>
          </cell>
          <cell r="C4889" t="str">
            <v>F514175</v>
          </cell>
          <cell r="D4889">
            <v>13</v>
          </cell>
          <cell r="E4889" t="str">
            <v>F</v>
          </cell>
        </row>
        <row r="4890">
          <cell r="B4890" t="str">
            <v>1000DHSCWHSE</v>
          </cell>
          <cell r="C4890" t="str">
            <v>DHSCWHSE</v>
          </cell>
          <cell r="D4890">
            <v>12</v>
          </cell>
          <cell r="E4890" t="str">
            <v>G</v>
          </cell>
        </row>
        <row r="4891">
          <cell r="B4891" t="str">
            <v>F514176</v>
          </cell>
          <cell r="C4891" t="str">
            <v>F514176</v>
          </cell>
          <cell r="D4891">
            <v>13</v>
          </cell>
          <cell r="E4891" t="str">
            <v>F</v>
          </cell>
        </row>
        <row r="4892">
          <cell r="B4892" t="str">
            <v>F514177</v>
          </cell>
          <cell r="C4892" t="str">
            <v>F514177</v>
          </cell>
          <cell r="D4892">
            <v>13</v>
          </cell>
          <cell r="E4892" t="str">
            <v>F</v>
          </cell>
        </row>
        <row r="4893">
          <cell r="B4893" t="str">
            <v>F514178</v>
          </cell>
          <cell r="C4893" t="str">
            <v>F514178</v>
          </cell>
          <cell r="D4893">
            <v>13</v>
          </cell>
          <cell r="E4893" t="str">
            <v>F</v>
          </cell>
        </row>
        <row r="4894">
          <cell r="B4894" t="str">
            <v>F514179</v>
          </cell>
          <cell r="C4894" t="str">
            <v>F514179</v>
          </cell>
          <cell r="D4894">
            <v>13</v>
          </cell>
          <cell r="E4894" t="str">
            <v>F</v>
          </cell>
        </row>
        <row r="4895">
          <cell r="B4895" t="str">
            <v>F514180</v>
          </cell>
          <cell r="C4895" t="str">
            <v>F514180</v>
          </cell>
          <cell r="D4895">
            <v>13</v>
          </cell>
          <cell r="E4895" t="str">
            <v>F</v>
          </cell>
        </row>
        <row r="4896">
          <cell r="B4896" t="str">
            <v>F514181</v>
          </cell>
          <cell r="C4896" t="str">
            <v>F514181</v>
          </cell>
          <cell r="D4896">
            <v>13</v>
          </cell>
          <cell r="E4896" t="str">
            <v>F</v>
          </cell>
        </row>
        <row r="4897">
          <cell r="B4897" t="str">
            <v>1000RCROSITE</v>
          </cell>
          <cell r="C4897" t="str">
            <v>RCROSITE</v>
          </cell>
          <cell r="D4897">
            <v>10</v>
          </cell>
          <cell r="E4897" t="str">
            <v>G</v>
          </cell>
        </row>
        <row r="4898">
          <cell r="B4898" t="str">
            <v>F514182</v>
          </cell>
          <cell r="C4898" t="str">
            <v>F514182</v>
          </cell>
          <cell r="D4898">
            <v>11</v>
          </cell>
          <cell r="E4898" t="str">
            <v>F</v>
          </cell>
        </row>
        <row r="4899">
          <cell r="B4899" t="str">
            <v>F514183</v>
          </cell>
          <cell r="C4899" t="str">
            <v>F514183</v>
          </cell>
          <cell r="D4899">
            <v>11</v>
          </cell>
          <cell r="E4899" t="str">
            <v>F</v>
          </cell>
        </row>
        <row r="4900">
          <cell r="B4900" t="str">
            <v>F514184</v>
          </cell>
          <cell r="C4900" t="str">
            <v>F514184</v>
          </cell>
          <cell r="D4900">
            <v>11</v>
          </cell>
          <cell r="E4900" t="str">
            <v>F</v>
          </cell>
        </row>
        <row r="4901">
          <cell r="B4901" t="str">
            <v>F514185</v>
          </cell>
          <cell r="C4901" t="str">
            <v>F514185</v>
          </cell>
          <cell r="D4901">
            <v>11</v>
          </cell>
          <cell r="E4901" t="str">
            <v>F</v>
          </cell>
        </row>
        <row r="4902">
          <cell r="B4902" t="str">
            <v>F514186</v>
          </cell>
          <cell r="C4902" t="str">
            <v>F514186</v>
          </cell>
          <cell r="D4902">
            <v>11</v>
          </cell>
          <cell r="E4902" t="str">
            <v>F</v>
          </cell>
        </row>
        <row r="4903">
          <cell r="B4903" t="str">
            <v>F514187</v>
          </cell>
          <cell r="C4903" t="str">
            <v>F514187</v>
          </cell>
          <cell r="D4903">
            <v>11</v>
          </cell>
          <cell r="E4903" t="str">
            <v>F</v>
          </cell>
        </row>
        <row r="4904">
          <cell r="B4904" t="str">
            <v>F514188</v>
          </cell>
          <cell r="C4904" t="str">
            <v>F514188</v>
          </cell>
          <cell r="D4904">
            <v>11</v>
          </cell>
          <cell r="E4904" t="str">
            <v>F</v>
          </cell>
        </row>
        <row r="4905">
          <cell r="B4905" t="str">
            <v>1000RCROBLDG</v>
          </cell>
          <cell r="C4905" t="str">
            <v>RCROBLDG</v>
          </cell>
          <cell r="D4905">
            <v>12</v>
          </cell>
          <cell r="E4905" t="str">
            <v>G</v>
          </cell>
        </row>
        <row r="4906">
          <cell r="B4906" t="str">
            <v>F514189</v>
          </cell>
          <cell r="C4906" t="str">
            <v>F514189</v>
          </cell>
          <cell r="D4906">
            <v>13</v>
          </cell>
          <cell r="E4906" t="str">
            <v>F</v>
          </cell>
        </row>
        <row r="4907">
          <cell r="B4907" t="str">
            <v>F514190</v>
          </cell>
          <cell r="C4907" t="str">
            <v>F514190</v>
          </cell>
          <cell r="D4907">
            <v>13</v>
          </cell>
          <cell r="E4907" t="str">
            <v>F</v>
          </cell>
        </row>
        <row r="4908">
          <cell r="B4908" t="str">
            <v>F514191</v>
          </cell>
          <cell r="C4908" t="str">
            <v>F514191</v>
          </cell>
          <cell r="D4908">
            <v>13</v>
          </cell>
          <cell r="E4908" t="str">
            <v>F</v>
          </cell>
        </row>
        <row r="4909">
          <cell r="B4909" t="str">
            <v>F514192</v>
          </cell>
          <cell r="C4909" t="str">
            <v>F514192</v>
          </cell>
          <cell r="D4909">
            <v>13</v>
          </cell>
          <cell r="E4909" t="str">
            <v>F</v>
          </cell>
        </row>
        <row r="4910">
          <cell r="B4910" t="str">
            <v>F514193</v>
          </cell>
          <cell r="C4910" t="str">
            <v>F514193</v>
          </cell>
          <cell r="D4910">
            <v>13</v>
          </cell>
          <cell r="E4910" t="str">
            <v>F</v>
          </cell>
        </row>
        <row r="4911">
          <cell r="B4911" t="str">
            <v>F514194</v>
          </cell>
          <cell r="C4911" t="str">
            <v>F514194</v>
          </cell>
          <cell r="D4911">
            <v>13</v>
          </cell>
          <cell r="E4911" t="str">
            <v>F</v>
          </cell>
        </row>
        <row r="4912">
          <cell r="B4912" t="str">
            <v>1000FENWCKSITE</v>
          </cell>
          <cell r="C4912" t="str">
            <v>FENWCKSITE</v>
          </cell>
          <cell r="D4912">
            <v>10</v>
          </cell>
          <cell r="E4912" t="str">
            <v>G</v>
          </cell>
        </row>
        <row r="4913">
          <cell r="B4913" t="str">
            <v>F514195</v>
          </cell>
          <cell r="C4913" t="str">
            <v>F514195</v>
          </cell>
          <cell r="D4913">
            <v>11</v>
          </cell>
          <cell r="E4913" t="str">
            <v>F</v>
          </cell>
        </row>
        <row r="4914">
          <cell r="B4914" t="str">
            <v>F514196</v>
          </cell>
          <cell r="C4914" t="str">
            <v>F514196</v>
          </cell>
          <cell r="D4914">
            <v>11</v>
          </cell>
          <cell r="E4914" t="str">
            <v>F</v>
          </cell>
        </row>
        <row r="4915">
          <cell r="B4915" t="str">
            <v>F514197</v>
          </cell>
          <cell r="C4915" t="str">
            <v>F514197</v>
          </cell>
          <cell r="D4915">
            <v>11</v>
          </cell>
          <cell r="E4915" t="str">
            <v>F</v>
          </cell>
        </row>
        <row r="4916">
          <cell r="B4916" t="str">
            <v>F514198</v>
          </cell>
          <cell r="C4916" t="str">
            <v>F514198</v>
          </cell>
          <cell r="D4916">
            <v>11</v>
          </cell>
          <cell r="E4916" t="str">
            <v>F</v>
          </cell>
        </row>
        <row r="4917">
          <cell r="B4917" t="str">
            <v>F514199</v>
          </cell>
          <cell r="C4917" t="str">
            <v>F514199</v>
          </cell>
          <cell r="D4917">
            <v>11</v>
          </cell>
          <cell r="E4917" t="str">
            <v>F</v>
          </cell>
        </row>
        <row r="4918">
          <cell r="B4918" t="str">
            <v>F514200</v>
          </cell>
          <cell r="C4918" t="str">
            <v>F514200</v>
          </cell>
          <cell r="D4918">
            <v>11</v>
          </cell>
          <cell r="E4918" t="str">
            <v>F</v>
          </cell>
        </row>
        <row r="4919">
          <cell r="B4919" t="str">
            <v>F514201</v>
          </cell>
          <cell r="C4919" t="str">
            <v>F514201</v>
          </cell>
          <cell r="D4919">
            <v>11</v>
          </cell>
          <cell r="E4919" t="str">
            <v>F</v>
          </cell>
        </row>
        <row r="4920">
          <cell r="B4920" t="str">
            <v>1000FENWCKBLDG</v>
          </cell>
          <cell r="C4920" t="str">
            <v>FENWCKBLDG</v>
          </cell>
          <cell r="D4920">
            <v>12</v>
          </cell>
          <cell r="E4920" t="str">
            <v>G</v>
          </cell>
        </row>
        <row r="4921">
          <cell r="B4921" t="str">
            <v>F514202</v>
          </cell>
          <cell r="C4921" t="str">
            <v>F514202</v>
          </cell>
          <cell r="D4921">
            <v>13</v>
          </cell>
          <cell r="E4921" t="str">
            <v>F</v>
          </cell>
        </row>
        <row r="4922">
          <cell r="B4922" t="str">
            <v>F514203</v>
          </cell>
          <cell r="C4922" t="str">
            <v>F514203</v>
          </cell>
          <cell r="D4922">
            <v>13</v>
          </cell>
          <cell r="E4922" t="str">
            <v>F</v>
          </cell>
        </row>
        <row r="4923">
          <cell r="B4923" t="str">
            <v>F514204</v>
          </cell>
          <cell r="C4923" t="str">
            <v>F514204</v>
          </cell>
          <cell r="D4923">
            <v>13</v>
          </cell>
          <cell r="E4923" t="str">
            <v>F</v>
          </cell>
        </row>
        <row r="4924">
          <cell r="B4924" t="str">
            <v>F514205</v>
          </cell>
          <cell r="C4924" t="str">
            <v>F514205</v>
          </cell>
          <cell r="D4924">
            <v>13</v>
          </cell>
          <cell r="E4924" t="str">
            <v>F</v>
          </cell>
        </row>
        <row r="4925">
          <cell r="B4925" t="str">
            <v>F514206</v>
          </cell>
          <cell r="C4925" t="str">
            <v>F514206</v>
          </cell>
          <cell r="D4925">
            <v>13</v>
          </cell>
          <cell r="E4925" t="str">
            <v>F</v>
          </cell>
        </row>
        <row r="4926">
          <cell r="B4926" t="str">
            <v>F514207</v>
          </cell>
          <cell r="C4926" t="str">
            <v>F514207</v>
          </cell>
          <cell r="D4926">
            <v>13</v>
          </cell>
          <cell r="E4926" t="str">
            <v>F</v>
          </cell>
        </row>
        <row r="4927">
          <cell r="B4927" t="str">
            <v>1000FLSCSITE</v>
          </cell>
          <cell r="C4927" t="str">
            <v>FLSCSITE</v>
          </cell>
          <cell r="D4927">
            <v>10</v>
          </cell>
          <cell r="E4927" t="str">
            <v>G</v>
          </cell>
        </row>
        <row r="4928">
          <cell r="B4928" t="str">
            <v>F514208</v>
          </cell>
          <cell r="C4928" t="str">
            <v>F514208</v>
          </cell>
          <cell r="D4928">
            <v>11</v>
          </cell>
          <cell r="E4928" t="str">
            <v>F</v>
          </cell>
        </row>
        <row r="4929">
          <cell r="B4929" t="str">
            <v>F514209</v>
          </cell>
          <cell r="C4929" t="str">
            <v>F514209</v>
          </cell>
          <cell r="D4929">
            <v>11</v>
          </cell>
          <cell r="E4929" t="str">
            <v>F</v>
          </cell>
        </row>
        <row r="4930">
          <cell r="B4930" t="str">
            <v>F514210</v>
          </cell>
          <cell r="C4930" t="str">
            <v>F514210</v>
          </cell>
          <cell r="D4930">
            <v>11</v>
          </cell>
          <cell r="E4930" t="str">
            <v>F</v>
          </cell>
        </row>
        <row r="4931">
          <cell r="B4931" t="str">
            <v>F514211</v>
          </cell>
          <cell r="C4931" t="str">
            <v>F514211</v>
          </cell>
          <cell r="D4931">
            <v>11</v>
          </cell>
          <cell r="E4931" t="str">
            <v>F</v>
          </cell>
        </row>
        <row r="4932">
          <cell r="B4932" t="str">
            <v>F514212</v>
          </cell>
          <cell r="C4932" t="str">
            <v>F514212</v>
          </cell>
          <cell r="D4932">
            <v>11</v>
          </cell>
          <cell r="E4932" t="str">
            <v>F</v>
          </cell>
        </row>
        <row r="4933">
          <cell r="B4933" t="str">
            <v>F514213</v>
          </cell>
          <cell r="C4933" t="str">
            <v>F514213</v>
          </cell>
          <cell r="D4933">
            <v>11</v>
          </cell>
          <cell r="E4933" t="str">
            <v>F</v>
          </cell>
        </row>
        <row r="4934">
          <cell r="B4934" t="str">
            <v>F514214</v>
          </cell>
          <cell r="C4934" t="str">
            <v>F514214</v>
          </cell>
          <cell r="D4934">
            <v>11</v>
          </cell>
          <cell r="E4934" t="str">
            <v>F</v>
          </cell>
        </row>
        <row r="4935">
          <cell r="B4935" t="str">
            <v>1000FLSCBLDG</v>
          </cell>
          <cell r="C4935" t="str">
            <v>FLSCBLDG</v>
          </cell>
          <cell r="D4935">
            <v>12</v>
          </cell>
          <cell r="E4935" t="str">
            <v>G</v>
          </cell>
        </row>
        <row r="4936">
          <cell r="B4936" t="str">
            <v>F514215</v>
          </cell>
          <cell r="C4936" t="str">
            <v>F514215</v>
          </cell>
          <cell r="D4936">
            <v>13</v>
          </cell>
          <cell r="E4936" t="str">
            <v>F</v>
          </cell>
        </row>
        <row r="4937">
          <cell r="B4937" t="str">
            <v>F514216</v>
          </cell>
          <cell r="C4937" t="str">
            <v>F514216</v>
          </cell>
          <cell r="D4937">
            <v>13</v>
          </cell>
          <cell r="E4937" t="str">
            <v>F</v>
          </cell>
        </row>
        <row r="4938">
          <cell r="B4938" t="str">
            <v>F514217</v>
          </cell>
          <cell r="C4938" t="str">
            <v>F514217</v>
          </cell>
          <cell r="D4938">
            <v>13</v>
          </cell>
          <cell r="E4938" t="str">
            <v>F</v>
          </cell>
        </row>
        <row r="4939">
          <cell r="B4939" t="str">
            <v>F514218</v>
          </cell>
          <cell r="C4939" t="str">
            <v>F514218</v>
          </cell>
          <cell r="D4939">
            <v>13</v>
          </cell>
          <cell r="E4939" t="str">
            <v>F</v>
          </cell>
        </row>
        <row r="4940">
          <cell r="B4940" t="str">
            <v>F514219</v>
          </cell>
          <cell r="C4940" t="str">
            <v>F514219</v>
          </cell>
          <cell r="D4940">
            <v>13</v>
          </cell>
          <cell r="E4940" t="str">
            <v>F</v>
          </cell>
        </row>
        <row r="4941">
          <cell r="B4941" t="str">
            <v>F514220</v>
          </cell>
          <cell r="C4941" t="str">
            <v>F514220</v>
          </cell>
          <cell r="D4941">
            <v>13</v>
          </cell>
          <cell r="E4941" t="str">
            <v>F</v>
          </cell>
        </row>
        <row r="4942">
          <cell r="B4942" t="str">
            <v>1000FLSCGRG</v>
          </cell>
          <cell r="C4942" t="str">
            <v>FLSCGRG</v>
          </cell>
          <cell r="D4942">
            <v>12</v>
          </cell>
          <cell r="E4942" t="str">
            <v>G</v>
          </cell>
        </row>
        <row r="4943">
          <cell r="B4943" t="str">
            <v>F514221</v>
          </cell>
          <cell r="C4943" t="str">
            <v>F514221</v>
          </cell>
          <cell r="D4943">
            <v>13</v>
          </cell>
          <cell r="E4943" t="str">
            <v>F</v>
          </cell>
        </row>
        <row r="4944">
          <cell r="B4944" t="str">
            <v>F514222</v>
          </cell>
          <cell r="C4944" t="str">
            <v>F514222</v>
          </cell>
          <cell r="D4944">
            <v>13</v>
          </cell>
          <cell r="E4944" t="str">
            <v>F</v>
          </cell>
        </row>
        <row r="4945">
          <cell r="B4945" t="str">
            <v>F514223</v>
          </cell>
          <cell r="C4945" t="str">
            <v>F514223</v>
          </cell>
          <cell r="D4945">
            <v>13</v>
          </cell>
          <cell r="E4945" t="str">
            <v>F</v>
          </cell>
        </row>
        <row r="4946">
          <cell r="B4946" t="str">
            <v>F514224</v>
          </cell>
          <cell r="C4946" t="str">
            <v>F514224</v>
          </cell>
          <cell r="D4946">
            <v>13</v>
          </cell>
          <cell r="E4946" t="str">
            <v>F</v>
          </cell>
        </row>
        <row r="4947">
          <cell r="B4947" t="str">
            <v>F514225</v>
          </cell>
          <cell r="C4947" t="str">
            <v>F514225</v>
          </cell>
          <cell r="D4947">
            <v>13</v>
          </cell>
          <cell r="E4947" t="str">
            <v>F</v>
          </cell>
        </row>
        <row r="4948">
          <cell r="B4948" t="str">
            <v>F514226</v>
          </cell>
          <cell r="C4948" t="str">
            <v>F514226</v>
          </cell>
          <cell r="D4948">
            <v>13</v>
          </cell>
          <cell r="E4948" t="str">
            <v>F</v>
          </cell>
        </row>
        <row r="4949">
          <cell r="B4949" t="str">
            <v>1000FSCSITE</v>
          </cell>
          <cell r="C4949" t="str">
            <v>FSCSITE</v>
          </cell>
          <cell r="D4949">
            <v>10</v>
          </cell>
          <cell r="E4949" t="str">
            <v>G</v>
          </cell>
        </row>
        <row r="4950">
          <cell r="B4950" t="str">
            <v>F514227</v>
          </cell>
          <cell r="C4950" t="str">
            <v>F514227</v>
          </cell>
          <cell r="D4950">
            <v>11</v>
          </cell>
          <cell r="E4950" t="str">
            <v>F</v>
          </cell>
        </row>
        <row r="4951">
          <cell r="B4951" t="str">
            <v>F514228</v>
          </cell>
          <cell r="C4951" t="str">
            <v>F514228</v>
          </cell>
          <cell r="D4951">
            <v>11</v>
          </cell>
          <cell r="E4951" t="str">
            <v>F</v>
          </cell>
        </row>
        <row r="4952">
          <cell r="B4952" t="str">
            <v>F514229</v>
          </cell>
          <cell r="C4952" t="str">
            <v>F514229</v>
          </cell>
          <cell r="D4952">
            <v>11</v>
          </cell>
          <cell r="E4952" t="str">
            <v>F</v>
          </cell>
        </row>
        <row r="4953">
          <cell r="B4953" t="str">
            <v>F514230</v>
          </cell>
          <cell r="C4953" t="str">
            <v>F514230</v>
          </cell>
          <cell r="D4953">
            <v>11</v>
          </cell>
          <cell r="E4953" t="str">
            <v>F</v>
          </cell>
        </row>
        <row r="4954">
          <cell r="B4954" t="str">
            <v>F514231</v>
          </cell>
          <cell r="C4954" t="str">
            <v>F514231</v>
          </cell>
          <cell r="D4954">
            <v>11</v>
          </cell>
          <cell r="E4954" t="str">
            <v>F</v>
          </cell>
        </row>
        <row r="4955">
          <cell r="B4955" t="str">
            <v>F514232</v>
          </cell>
          <cell r="C4955" t="str">
            <v>F514232</v>
          </cell>
          <cell r="D4955">
            <v>11</v>
          </cell>
          <cell r="E4955" t="str">
            <v>F</v>
          </cell>
        </row>
        <row r="4956">
          <cell r="B4956" t="str">
            <v>F514233</v>
          </cell>
          <cell r="C4956" t="str">
            <v>F514233</v>
          </cell>
          <cell r="D4956">
            <v>11</v>
          </cell>
          <cell r="E4956" t="str">
            <v>F</v>
          </cell>
        </row>
        <row r="4957">
          <cell r="B4957" t="str">
            <v>1000FSCBLDG</v>
          </cell>
          <cell r="C4957" t="str">
            <v>FSCBLDG</v>
          </cell>
          <cell r="D4957">
            <v>12</v>
          </cell>
          <cell r="E4957" t="str">
            <v>G</v>
          </cell>
        </row>
        <row r="4958">
          <cell r="B4958" t="str">
            <v>F514234</v>
          </cell>
          <cell r="C4958" t="str">
            <v>F514234</v>
          </cell>
          <cell r="D4958">
            <v>13</v>
          </cell>
          <cell r="E4958" t="str">
            <v>F</v>
          </cell>
        </row>
        <row r="4959">
          <cell r="B4959" t="str">
            <v>F514235</v>
          </cell>
          <cell r="C4959" t="str">
            <v>F514235</v>
          </cell>
          <cell r="D4959">
            <v>13</v>
          </cell>
          <cell r="E4959" t="str">
            <v>F</v>
          </cell>
        </row>
        <row r="4960">
          <cell r="B4960" t="str">
            <v>F514236</v>
          </cell>
          <cell r="C4960" t="str">
            <v>F514236</v>
          </cell>
          <cell r="D4960">
            <v>13</v>
          </cell>
          <cell r="E4960" t="str">
            <v>F</v>
          </cell>
        </row>
        <row r="4961">
          <cell r="B4961" t="str">
            <v>F514237</v>
          </cell>
          <cell r="C4961" t="str">
            <v>F514237</v>
          </cell>
          <cell r="D4961">
            <v>13</v>
          </cell>
          <cell r="E4961" t="str">
            <v>F</v>
          </cell>
        </row>
        <row r="4962">
          <cell r="B4962" t="str">
            <v>F514238</v>
          </cell>
          <cell r="C4962" t="str">
            <v>F514238</v>
          </cell>
          <cell r="D4962">
            <v>13</v>
          </cell>
          <cell r="E4962" t="str">
            <v>F</v>
          </cell>
        </row>
        <row r="4963">
          <cell r="B4963" t="str">
            <v>F514239</v>
          </cell>
          <cell r="C4963" t="str">
            <v>F514239</v>
          </cell>
          <cell r="D4963">
            <v>13</v>
          </cell>
          <cell r="E4963" t="str">
            <v>F</v>
          </cell>
        </row>
        <row r="4964">
          <cell r="B4964" t="str">
            <v>1000GBCSITE</v>
          </cell>
          <cell r="C4964" t="str">
            <v>GBCSITE</v>
          </cell>
          <cell r="D4964">
            <v>10</v>
          </cell>
          <cell r="E4964" t="str">
            <v>G</v>
          </cell>
        </row>
        <row r="4965">
          <cell r="B4965" t="str">
            <v>F514240</v>
          </cell>
          <cell r="C4965" t="str">
            <v>F514240</v>
          </cell>
          <cell r="D4965">
            <v>11</v>
          </cell>
          <cell r="E4965" t="str">
            <v>F</v>
          </cell>
        </row>
        <row r="4966">
          <cell r="B4966" t="str">
            <v>F514241</v>
          </cell>
          <cell r="C4966" t="str">
            <v>F514241</v>
          </cell>
          <cell r="D4966">
            <v>11</v>
          </cell>
          <cell r="E4966" t="str">
            <v>F</v>
          </cell>
        </row>
        <row r="4967">
          <cell r="B4967" t="str">
            <v>F514242</v>
          </cell>
          <cell r="C4967" t="str">
            <v>F514242</v>
          </cell>
          <cell r="D4967">
            <v>11</v>
          </cell>
          <cell r="E4967" t="str">
            <v>F</v>
          </cell>
        </row>
        <row r="4968">
          <cell r="B4968" t="str">
            <v>F514243</v>
          </cell>
          <cell r="C4968" t="str">
            <v>F514243</v>
          </cell>
          <cell r="D4968">
            <v>11</v>
          </cell>
          <cell r="E4968" t="str">
            <v>F</v>
          </cell>
        </row>
        <row r="4969">
          <cell r="B4969" t="str">
            <v>F514244</v>
          </cell>
          <cell r="C4969" t="str">
            <v>F514244</v>
          </cell>
          <cell r="D4969">
            <v>11</v>
          </cell>
          <cell r="E4969" t="str">
            <v>F</v>
          </cell>
        </row>
        <row r="4970">
          <cell r="B4970" t="str">
            <v>F514245</v>
          </cell>
          <cell r="C4970" t="str">
            <v>F514245</v>
          </cell>
          <cell r="D4970">
            <v>11</v>
          </cell>
          <cell r="E4970" t="str">
            <v>F</v>
          </cell>
        </row>
        <row r="4971">
          <cell r="B4971" t="str">
            <v>F514246</v>
          </cell>
          <cell r="C4971" t="str">
            <v>F514246</v>
          </cell>
          <cell r="D4971">
            <v>11</v>
          </cell>
          <cell r="E4971" t="str">
            <v>F</v>
          </cell>
        </row>
        <row r="4972">
          <cell r="B4972" t="str">
            <v>1000GBC6000</v>
          </cell>
          <cell r="C4972" t="str">
            <v>GBC6000</v>
          </cell>
          <cell r="D4972">
            <v>12</v>
          </cell>
          <cell r="E4972" t="str">
            <v>G</v>
          </cell>
        </row>
        <row r="4973">
          <cell r="B4973" t="str">
            <v>F514247</v>
          </cell>
          <cell r="C4973" t="str">
            <v>F514247</v>
          </cell>
          <cell r="D4973">
            <v>13</v>
          </cell>
          <cell r="E4973" t="str">
            <v>F</v>
          </cell>
        </row>
        <row r="4974">
          <cell r="B4974" t="str">
            <v>F514248</v>
          </cell>
          <cell r="C4974" t="str">
            <v>F514248</v>
          </cell>
          <cell r="D4974">
            <v>13</v>
          </cell>
          <cell r="E4974" t="str">
            <v>F</v>
          </cell>
        </row>
        <row r="4975">
          <cell r="B4975" t="str">
            <v>F514249</v>
          </cell>
          <cell r="C4975" t="str">
            <v>F514249</v>
          </cell>
          <cell r="D4975">
            <v>13</v>
          </cell>
          <cell r="E4975" t="str">
            <v>F</v>
          </cell>
        </row>
        <row r="4976">
          <cell r="B4976" t="str">
            <v>F514250</v>
          </cell>
          <cell r="C4976" t="str">
            <v>F514250</v>
          </cell>
          <cell r="D4976">
            <v>13</v>
          </cell>
          <cell r="E4976" t="str">
            <v>F</v>
          </cell>
        </row>
        <row r="4977">
          <cell r="B4977" t="str">
            <v>F514251</v>
          </cell>
          <cell r="C4977" t="str">
            <v>F514251</v>
          </cell>
          <cell r="D4977">
            <v>13</v>
          </cell>
          <cell r="E4977" t="str">
            <v>F</v>
          </cell>
        </row>
        <row r="4978">
          <cell r="B4978" t="str">
            <v>F514252</v>
          </cell>
          <cell r="C4978" t="str">
            <v>F514252</v>
          </cell>
          <cell r="D4978">
            <v>13</v>
          </cell>
          <cell r="E4978" t="str">
            <v>F</v>
          </cell>
        </row>
        <row r="4979">
          <cell r="B4979" t="str">
            <v>1000GBC6010</v>
          </cell>
          <cell r="C4979" t="str">
            <v>GBC6010</v>
          </cell>
          <cell r="D4979">
            <v>12</v>
          </cell>
          <cell r="E4979" t="str">
            <v>G</v>
          </cell>
        </row>
        <row r="4980">
          <cell r="B4980" t="str">
            <v>F514253</v>
          </cell>
          <cell r="C4980" t="str">
            <v>F514253</v>
          </cell>
          <cell r="D4980">
            <v>13</v>
          </cell>
          <cell r="E4980" t="str">
            <v>F</v>
          </cell>
        </row>
        <row r="4981">
          <cell r="B4981" t="str">
            <v>F514254</v>
          </cell>
          <cell r="C4981" t="str">
            <v>F514254</v>
          </cell>
          <cell r="D4981">
            <v>13</v>
          </cell>
          <cell r="E4981" t="str">
            <v>F</v>
          </cell>
        </row>
        <row r="4982">
          <cell r="B4982" t="str">
            <v>F514255</v>
          </cell>
          <cell r="C4982" t="str">
            <v>F514255</v>
          </cell>
          <cell r="D4982">
            <v>13</v>
          </cell>
          <cell r="E4982" t="str">
            <v>F</v>
          </cell>
        </row>
        <row r="4983">
          <cell r="B4983" t="str">
            <v>F514256</v>
          </cell>
          <cell r="C4983" t="str">
            <v>F514256</v>
          </cell>
          <cell r="D4983">
            <v>13</v>
          </cell>
          <cell r="E4983" t="str">
            <v>F</v>
          </cell>
        </row>
        <row r="4984">
          <cell r="B4984" t="str">
            <v>F514257</v>
          </cell>
          <cell r="C4984" t="str">
            <v>F514257</v>
          </cell>
          <cell r="D4984">
            <v>13</v>
          </cell>
          <cell r="E4984" t="str">
            <v>F</v>
          </cell>
        </row>
        <row r="4985">
          <cell r="B4985" t="str">
            <v>F514258</v>
          </cell>
          <cell r="C4985" t="str">
            <v>F514258</v>
          </cell>
          <cell r="D4985">
            <v>13</v>
          </cell>
          <cell r="E4985" t="str">
            <v>F</v>
          </cell>
        </row>
        <row r="4986">
          <cell r="B4986" t="str">
            <v>1000GBC6020</v>
          </cell>
          <cell r="C4986" t="str">
            <v>GBC6020</v>
          </cell>
          <cell r="D4986">
            <v>12</v>
          </cell>
          <cell r="E4986" t="str">
            <v>G</v>
          </cell>
        </row>
        <row r="4987">
          <cell r="B4987" t="str">
            <v>F514259</v>
          </cell>
          <cell r="C4987" t="str">
            <v>F514259</v>
          </cell>
          <cell r="D4987">
            <v>13</v>
          </cell>
          <cell r="E4987" t="str">
            <v>F</v>
          </cell>
        </row>
        <row r="4988">
          <cell r="B4988" t="str">
            <v>F514260</v>
          </cell>
          <cell r="C4988" t="str">
            <v>F514260</v>
          </cell>
          <cell r="D4988">
            <v>13</v>
          </cell>
          <cell r="E4988" t="str">
            <v>F</v>
          </cell>
        </row>
        <row r="4989">
          <cell r="B4989" t="str">
            <v>F514261</v>
          </cell>
          <cell r="C4989" t="str">
            <v>F514261</v>
          </cell>
          <cell r="D4989">
            <v>13</v>
          </cell>
          <cell r="E4989" t="str">
            <v>F</v>
          </cell>
        </row>
        <row r="4990">
          <cell r="B4990" t="str">
            <v>F514262</v>
          </cell>
          <cell r="C4990" t="str">
            <v>F514262</v>
          </cell>
          <cell r="D4990">
            <v>13</v>
          </cell>
          <cell r="E4990" t="str">
            <v>F</v>
          </cell>
        </row>
        <row r="4991">
          <cell r="B4991" t="str">
            <v>F514263</v>
          </cell>
          <cell r="C4991" t="str">
            <v>F514263</v>
          </cell>
          <cell r="D4991">
            <v>13</v>
          </cell>
          <cell r="E4991" t="str">
            <v>F</v>
          </cell>
        </row>
        <row r="4992">
          <cell r="B4992" t="str">
            <v>F514264</v>
          </cell>
          <cell r="C4992" t="str">
            <v>F514264</v>
          </cell>
          <cell r="D4992">
            <v>13</v>
          </cell>
          <cell r="E4992" t="str">
            <v>F</v>
          </cell>
        </row>
        <row r="4993">
          <cell r="B4993" t="str">
            <v>1000GBC6030</v>
          </cell>
          <cell r="C4993" t="str">
            <v>GBC6030</v>
          </cell>
          <cell r="D4993">
            <v>12</v>
          </cell>
          <cell r="E4993" t="str">
            <v>G</v>
          </cell>
        </row>
        <row r="4994">
          <cell r="B4994" t="str">
            <v>F514265</v>
          </cell>
          <cell r="C4994" t="str">
            <v>F514265</v>
          </cell>
          <cell r="D4994">
            <v>13</v>
          </cell>
          <cell r="E4994" t="str">
            <v>F</v>
          </cell>
        </row>
        <row r="4995">
          <cell r="B4995" t="str">
            <v>F514266</v>
          </cell>
          <cell r="C4995" t="str">
            <v>F514266</v>
          </cell>
          <cell r="D4995">
            <v>13</v>
          </cell>
          <cell r="E4995" t="str">
            <v>F</v>
          </cell>
        </row>
        <row r="4996">
          <cell r="B4996" t="str">
            <v>F514267</v>
          </cell>
          <cell r="C4996" t="str">
            <v>F514267</v>
          </cell>
          <cell r="D4996">
            <v>13</v>
          </cell>
          <cell r="E4996" t="str">
            <v>F</v>
          </cell>
        </row>
        <row r="4997">
          <cell r="B4997" t="str">
            <v>F514268</v>
          </cell>
          <cell r="C4997" t="str">
            <v>F514268</v>
          </cell>
          <cell r="D4997">
            <v>13</v>
          </cell>
          <cell r="E4997" t="str">
            <v>F</v>
          </cell>
        </row>
        <row r="4998">
          <cell r="B4998" t="str">
            <v>F514269</v>
          </cell>
          <cell r="C4998" t="str">
            <v>F514269</v>
          </cell>
          <cell r="D4998">
            <v>13</v>
          </cell>
          <cell r="E4998" t="str">
            <v>F</v>
          </cell>
        </row>
        <row r="4999">
          <cell r="B4999" t="str">
            <v>F514270</v>
          </cell>
          <cell r="C4999" t="str">
            <v>F514270</v>
          </cell>
          <cell r="D4999">
            <v>13</v>
          </cell>
          <cell r="E4999" t="str">
            <v>F</v>
          </cell>
        </row>
        <row r="5000">
          <cell r="B5000" t="str">
            <v>1000GBC6040</v>
          </cell>
          <cell r="C5000" t="str">
            <v>GBC6040</v>
          </cell>
          <cell r="D5000">
            <v>12</v>
          </cell>
          <cell r="E5000" t="str">
            <v>G</v>
          </cell>
        </row>
        <row r="5001">
          <cell r="B5001" t="str">
            <v>F514271</v>
          </cell>
          <cell r="C5001" t="str">
            <v>F514271</v>
          </cell>
          <cell r="D5001">
            <v>13</v>
          </cell>
          <cell r="E5001" t="str">
            <v>F</v>
          </cell>
        </row>
        <row r="5002">
          <cell r="B5002" t="str">
            <v>F514272</v>
          </cell>
          <cell r="C5002" t="str">
            <v>F514272</v>
          </cell>
          <cell r="D5002">
            <v>13</v>
          </cell>
          <cell r="E5002" t="str">
            <v>F</v>
          </cell>
        </row>
        <row r="5003">
          <cell r="B5003" t="str">
            <v>F514273</v>
          </cell>
          <cell r="C5003" t="str">
            <v>F514273</v>
          </cell>
          <cell r="D5003">
            <v>13</v>
          </cell>
          <cell r="E5003" t="str">
            <v>F</v>
          </cell>
        </row>
        <row r="5004">
          <cell r="B5004" t="str">
            <v>F514274</v>
          </cell>
          <cell r="C5004" t="str">
            <v>F514274</v>
          </cell>
          <cell r="D5004">
            <v>13</v>
          </cell>
          <cell r="E5004" t="str">
            <v>F</v>
          </cell>
        </row>
        <row r="5005">
          <cell r="B5005" t="str">
            <v>F514275</v>
          </cell>
          <cell r="C5005" t="str">
            <v>F514275</v>
          </cell>
          <cell r="D5005">
            <v>13</v>
          </cell>
          <cell r="E5005" t="str">
            <v>F</v>
          </cell>
        </row>
        <row r="5006">
          <cell r="B5006" t="str">
            <v>F514276</v>
          </cell>
          <cell r="C5006" t="str">
            <v>F514276</v>
          </cell>
          <cell r="D5006">
            <v>13</v>
          </cell>
          <cell r="E5006" t="str">
            <v>F</v>
          </cell>
        </row>
        <row r="5007">
          <cell r="B5007" t="str">
            <v>1000GBC6050</v>
          </cell>
          <cell r="C5007" t="str">
            <v>GBC6050</v>
          </cell>
          <cell r="D5007">
            <v>12</v>
          </cell>
          <cell r="E5007" t="str">
            <v>G</v>
          </cell>
        </row>
        <row r="5008">
          <cell r="B5008" t="str">
            <v>F514277</v>
          </cell>
          <cell r="C5008" t="str">
            <v>F514277</v>
          </cell>
          <cell r="D5008">
            <v>13</v>
          </cell>
          <cell r="E5008" t="str">
            <v>F</v>
          </cell>
        </row>
        <row r="5009">
          <cell r="B5009" t="str">
            <v>F514278</v>
          </cell>
          <cell r="C5009" t="str">
            <v>F514278</v>
          </cell>
          <cell r="D5009">
            <v>13</v>
          </cell>
          <cell r="E5009" t="str">
            <v>F</v>
          </cell>
        </row>
        <row r="5010">
          <cell r="B5010" t="str">
            <v>F514279</v>
          </cell>
          <cell r="C5010" t="str">
            <v>F514279</v>
          </cell>
          <cell r="D5010">
            <v>13</v>
          </cell>
          <cell r="E5010" t="str">
            <v>F</v>
          </cell>
        </row>
        <row r="5011">
          <cell r="B5011" t="str">
            <v>F514280</v>
          </cell>
          <cell r="C5011" t="str">
            <v>F514280</v>
          </cell>
          <cell r="D5011">
            <v>13</v>
          </cell>
          <cell r="E5011" t="str">
            <v>F</v>
          </cell>
        </row>
        <row r="5012">
          <cell r="B5012" t="str">
            <v>F514281</v>
          </cell>
          <cell r="C5012" t="str">
            <v>F514281</v>
          </cell>
          <cell r="D5012">
            <v>13</v>
          </cell>
          <cell r="E5012" t="str">
            <v>F</v>
          </cell>
        </row>
        <row r="5013">
          <cell r="B5013" t="str">
            <v>F514282</v>
          </cell>
          <cell r="C5013" t="str">
            <v>F514282</v>
          </cell>
          <cell r="D5013">
            <v>13</v>
          </cell>
          <cell r="E5013" t="str">
            <v>F</v>
          </cell>
        </row>
        <row r="5014">
          <cell r="B5014" t="str">
            <v>1000GBC6060</v>
          </cell>
          <cell r="C5014" t="str">
            <v>GBC6060</v>
          </cell>
          <cell r="D5014">
            <v>12</v>
          </cell>
          <cell r="E5014" t="str">
            <v>G</v>
          </cell>
        </row>
        <row r="5015">
          <cell r="B5015" t="str">
            <v>F514283</v>
          </cell>
          <cell r="C5015" t="str">
            <v>F514283</v>
          </cell>
          <cell r="D5015">
            <v>13</v>
          </cell>
          <cell r="E5015" t="str">
            <v>F</v>
          </cell>
        </row>
        <row r="5016">
          <cell r="B5016" t="str">
            <v>F514284</v>
          </cell>
          <cell r="C5016" t="str">
            <v>F514284</v>
          </cell>
          <cell r="D5016">
            <v>13</v>
          </cell>
          <cell r="E5016" t="str">
            <v>F</v>
          </cell>
        </row>
        <row r="5017">
          <cell r="B5017" t="str">
            <v>F514285</v>
          </cell>
          <cell r="C5017" t="str">
            <v>F514285</v>
          </cell>
          <cell r="D5017">
            <v>13</v>
          </cell>
          <cell r="E5017" t="str">
            <v>F</v>
          </cell>
        </row>
        <row r="5018">
          <cell r="B5018" t="str">
            <v>F514286</v>
          </cell>
          <cell r="C5018" t="str">
            <v>F514286</v>
          </cell>
          <cell r="D5018">
            <v>13</v>
          </cell>
          <cell r="E5018" t="str">
            <v>F</v>
          </cell>
        </row>
        <row r="5019">
          <cell r="B5019" t="str">
            <v>F514287</v>
          </cell>
          <cell r="C5019" t="str">
            <v>F514287</v>
          </cell>
          <cell r="D5019">
            <v>13</v>
          </cell>
          <cell r="E5019" t="str">
            <v>F</v>
          </cell>
        </row>
        <row r="5020">
          <cell r="B5020" t="str">
            <v>F514288</v>
          </cell>
          <cell r="C5020" t="str">
            <v>F514288</v>
          </cell>
          <cell r="D5020">
            <v>13</v>
          </cell>
          <cell r="E5020" t="str">
            <v>F</v>
          </cell>
        </row>
        <row r="5021">
          <cell r="B5021" t="str">
            <v>1000GBC6070</v>
          </cell>
          <cell r="C5021" t="str">
            <v>GBC6070</v>
          </cell>
          <cell r="D5021">
            <v>12</v>
          </cell>
          <cell r="E5021" t="str">
            <v>G</v>
          </cell>
        </row>
        <row r="5022">
          <cell r="B5022" t="str">
            <v>F514289</v>
          </cell>
          <cell r="C5022" t="str">
            <v>F514289</v>
          </cell>
          <cell r="D5022">
            <v>13</v>
          </cell>
          <cell r="E5022" t="str">
            <v>F</v>
          </cell>
        </row>
        <row r="5023">
          <cell r="B5023" t="str">
            <v>F514290</v>
          </cell>
          <cell r="C5023" t="str">
            <v>F514290</v>
          </cell>
          <cell r="D5023">
            <v>13</v>
          </cell>
          <cell r="E5023" t="str">
            <v>F</v>
          </cell>
        </row>
        <row r="5024">
          <cell r="B5024" t="str">
            <v>F514291</v>
          </cell>
          <cell r="C5024" t="str">
            <v>F514291</v>
          </cell>
          <cell r="D5024">
            <v>13</v>
          </cell>
          <cell r="E5024" t="str">
            <v>F</v>
          </cell>
        </row>
        <row r="5025">
          <cell r="B5025" t="str">
            <v>F514292</v>
          </cell>
          <cell r="C5025" t="str">
            <v>F514292</v>
          </cell>
          <cell r="D5025">
            <v>13</v>
          </cell>
          <cell r="E5025" t="str">
            <v>F</v>
          </cell>
        </row>
        <row r="5026">
          <cell r="B5026" t="str">
            <v>F514293</v>
          </cell>
          <cell r="C5026" t="str">
            <v>F514293</v>
          </cell>
          <cell r="D5026">
            <v>13</v>
          </cell>
          <cell r="E5026" t="str">
            <v>F</v>
          </cell>
        </row>
        <row r="5027">
          <cell r="B5027" t="str">
            <v>F514294</v>
          </cell>
          <cell r="C5027" t="str">
            <v>F514294</v>
          </cell>
          <cell r="D5027">
            <v>13</v>
          </cell>
          <cell r="E5027" t="str">
            <v>F</v>
          </cell>
        </row>
        <row r="5028">
          <cell r="B5028" t="str">
            <v>1000GBC6090</v>
          </cell>
          <cell r="C5028" t="str">
            <v>GBC6090</v>
          </cell>
          <cell r="D5028">
            <v>12</v>
          </cell>
          <cell r="E5028" t="str">
            <v>G</v>
          </cell>
        </row>
        <row r="5029">
          <cell r="B5029" t="str">
            <v>F514295</v>
          </cell>
          <cell r="C5029" t="str">
            <v>F514295</v>
          </cell>
          <cell r="D5029">
            <v>13</v>
          </cell>
          <cell r="E5029" t="str">
            <v>F</v>
          </cell>
        </row>
        <row r="5030">
          <cell r="B5030" t="str">
            <v>F514296</v>
          </cell>
          <cell r="C5030" t="str">
            <v>F514296</v>
          </cell>
          <cell r="D5030">
            <v>13</v>
          </cell>
          <cell r="E5030" t="str">
            <v>F</v>
          </cell>
        </row>
        <row r="5031">
          <cell r="B5031" t="str">
            <v>F514297</v>
          </cell>
          <cell r="C5031" t="str">
            <v>F514297</v>
          </cell>
          <cell r="D5031">
            <v>13</v>
          </cell>
          <cell r="E5031" t="str">
            <v>F</v>
          </cell>
        </row>
        <row r="5032">
          <cell r="B5032" t="str">
            <v>F514298</v>
          </cell>
          <cell r="C5032" t="str">
            <v>F514298</v>
          </cell>
          <cell r="D5032">
            <v>13</v>
          </cell>
          <cell r="E5032" t="str">
            <v>F</v>
          </cell>
        </row>
        <row r="5033">
          <cell r="B5033" t="str">
            <v>F514299</v>
          </cell>
          <cell r="C5033" t="str">
            <v>F514299</v>
          </cell>
          <cell r="D5033">
            <v>13</v>
          </cell>
          <cell r="E5033" t="str">
            <v>F</v>
          </cell>
        </row>
        <row r="5034">
          <cell r="B5034" t="str">
            <v>F514300</v>
          </cell>
          <cell r="C5034" t="str">
            <v>F514300</v>
          </cell>
          <cell r="D5034">
            <v>13</v>
          </cell>
          <cell r="E5034" t="str">
            <v>F</v>
          </cell>
        </row>
        <row r="5035">
          <cell r="B5035" t="str">
            <v>1000IOCSITE</v>
          </cell>
          <cell r="C5035" t="str">
            <v>IOCSITE</v>
          </cell>
          <cell r="D5035">
            <v>10</v>
          </cell>
          <cell r="E5035" t="str">
            <v>G</v>
          </cell>
        </row>
        <row r="5036">
          <cell r="B5036" t="str">
            <v>F514301</v>
          </cell>
          <cell r="C5036" t="str">
            <v>F514301</v>
          </cell>
          <cell r="D5036">
            <v>11</v>
          </cell>
          <cell r="E5036" t="str">
            <v>F</v>
          </cell>
        </row>
        <row r="5037">
          <cell r="B5037" t="str">
            <v>F514302</v>
          </cell>
          <cell r="C5037" t="str">
            <v>F514302</v>
          </cell>
          <cell r="D5037">
            <v>11</v>
          </cell>
          <cell r="E5037" t="str">
            <v>F</v>
          </cell>
        </row>
        <row r="5038">
          <cell r="B5038" t="str">
            <v>F514303</v>
          </cell>
          <cell r="C5038" t="str">
            <v>F514303</v>
          </cell>
          <cell r="D5038">
            <v>11</v>
          </cell>
          <cell r="E5038" t="str">
            <v>F</v>
          </cell>
        </row>
        <row r="5039">
          <cell r="B5039" t="str">
            <v>F514304</v>
          </cell>
          <cell r="C5039" t="str">
            <v>F514304</v>
          </cell>
          <cell r="D5039">
            <v>11</v>
          </cell>
          <cell r="E5039" t="str">
            <v>F</v>
          </cell>
        </row>
        <row r="5040">
          <cell r="B5040" t="str">
            <v>F514305</v>
          </cell>
          <cell r="C5040" t="str">
            <v>F514305</v>
          </cell>
          <cell r="D5040">
            <v>11</v>
          </cell>
          <cell r="E5040" t="str">
            <v>F</v>
          </cell>
        </row>
        <row r="5041">
          <cell r="B5041" t="str">
            <v>F514306</v>
          </cell>
          <cell r="C5041" t="str">
            <v>F514306</v>
          </cell>
          <cell r="D5041">
            <v>11</v>
          </cell>
          <cell r="E5041" t="str">
            <v>F</v>
          </cell>
        </row>
        <row r="5042">
          <cell r="B5042" t="str">
            <v>F514307</v>
          </cell>
          <cell r="C5042" t="str">
            <v>F514307</v>
          </cell>
          <cell r="D5042">
            <v>11</v>
          </cell>
          <cell r="E5042" t="str">
            <v>F</v>
          </cell>
        </row>
        <row r="5043">
          <cell r="B5043" t="str">
            <v>1000IOCBLDG</v>
          </cell>
          <cell r="C5043" t="str">
            <v>IOCBLDG</v>
          </cell>
          <cell r="D5043">
            <v>12</v>
          </cell>
          <cell r="E5043" t="str">
            <v>G</v>
          </cell>
        </row>
        <row r="5044">
          <cell r="B5044" t="str">
            <v>F514308</v>
          </cell>
          <cell r="C5044" t="str">
            <v>F514308</v>
          </cell>
          <cell r="D5044">
            <v>13</v>
          </cell>
          <cell r="E5044" t="str">
            <v>F</v>
          </cell>
        </row>
        <row r="5045">
          <cell r="B5045" t="str">
            <v>F514309</v>
          </cell>
          <cell r="C5045" t="str">
            <v>F514309</v>
          </cell>
          <cell r="D5045">
            <v>13</v>
          </cell>
          <cell r="E5045" t="str">
            <v>F</v>
          </cell>
        </row>
        <row r="5046">
          <cell r="B5046" t="str">
            <v>F514310</v>
          </cell>
          <cell r="C5046" t="str">
            <v>F514310</v>
          </cell>
          <cell r="D5046">
            <v>13</v>
          </cell>
          <cell r="E5046" t="str">
            <v>F</v>
          </cell>
        </row>
        <row r="5047">
          <cell r="B5047" t="str">
            <v>F514311</v>
          </cell>
          <cell r="C5047" t="str">
            <v>F514311</v>
          </cell>
          <cell r="D5047">
            <v>13</v>
          </cell>
          <cell r="E5047" t="str">
            <v>F</v>
          </cell>
        </row>
        <row r="5048">
          <cell r="B5048" t="str">
            <v>F514312</v>
          </cell>
          <cell r="C5048" t="str">
            <v>F514312</v>
          </cell>
          <cell r="D5048">
            <v>13</v>
          </cell>
          <cell r="E5048" t="str">
            <v>F</v>
          </cell>
        </row>
        <row r="5049">
          <cell r="B5049" t="str">
            <v>F514313</v>
          </cell>
          <cell r="C5049" t="str">
            <v>F514313</v>
          </cell>
          <cell r="D5049">
            <v>13</v>
          </cell>
          <cell r="E5049" t="str">
            <v>F</v>
          </cell>
        </row>
        <row r="5050">
          <cell r="B5050" t="str">
            <v>1000IBCSITE</v>
          </cell>
          <cell r="C5050" t="str">
            <v>IBCSITE</v>
          </cell>
          <cell r="D5050">
            <v>10</v>
          </cell>
          <cell r="E5050" t="str">
            <v>G</v>
          </cell>
        </row>
        <row r="5051">
          <cell r="B5051" t="str">
            <v>F514314</v>
          </cell>
          <cell r="C5051" t="str">
            <v>F514314</v>
          </cell>
          <cell r="D5051">
            <v>11</v>
          </cell>
          <cell r="E5051" t="str">
            <v>F</v>
          </cell>
        </row>
        <row r="5052">
          <cell r="B5052" t="str">
            <v>F514315</v>
          </cell>
          <cell r="C5052" t="str">
            <v>F514315</v>
          </cell>
          <cell r="D5052">
            <v>11</v>
          </cell>
          <cell r="E5052" t="str">
            <v>F</v>
          </cell>
        </row>
        <row r="5053">
          <cell r="B5053" t="str">
            <v>F514316</v>
          </cell>
          <cell r="C5053" t="str">
            <v>F514316</v>
          </cell>
          <cell r="D5053">
            <v>11</v>
          </cell>
          <cell r="E5053" t="str">
            <v>F</v>
          </cell>
        </row>
        <row r="5054">
          <cell r="B5054" t="str">
            <v>F514317</v>
          </cell>
          <cell r="C5054" t="str">
            <v>F514317</v>
          </cell>
          <cell r="D5054">
            <v>11</v>
          </cell>
          <cell r="E5054" t="str">
            <v>F</v>
          </cell>
        </row>
        <row r="5055">
          <cell r="B5055" t="str">
            <v>F514318</v>
          </cell>
          <cell r="C5055" t="str">
            <v>F514318</v>
          </cell>
          <cell r="D5055">
            <v>11</v>
          </cell>
          <cell r="E5055" t="str">
            <v>F</v>
          </cell>
        </row>
        <row r="5056">
          <cell r="B5056" t="str">
            <v>F514319</v>
          </cell>
          <cell r="C5056" t="str">
            <v>F514319</v>
          </cell>
          <cell r="D5056">
            <v>11</v>
          </cell>
          <cell r="E5056" t="str">
            <v>F</v>
          </cell>
        </row>
        <row r="5057">
          <cell r="B5057" t="str">
            <v>F514320</v>
          </cell>
          <cell r="C5057" t="str">
            <v>F514320</v>
          </cell>
          <cell r="D5057">
            <v>11</v>
          </cell>
          <cell r="E5057" t="str">
            <v>F</v>
          </cell>
        </row>
        <row r="5058">
          <cell r="B5058" t="str">
            <v>1000IBCBLDG</v>
          </cell>
          <cell r="C5058" t="str">
            <v>IBCBLDG</v>
          </cell>
          <cell r="D5058">
            <v>12</v>
          </cell>
          <cell r="E5058" t="str">
            <v>G</v>
          </cell>
        </row>
        <row r="5059">
          <cell r="B5059" t="str">
            <v>F514321</v>
          </cell>
          <cell r="C5059" t="str">
            <v>F514321</v>
          </cell>
          <cell r="D5059">
            <v>13</v>
          </cell>
          <cell r="E5059" t="str">
            <v>F</v>
          </cell>
        </row>
        <row r="5060">
          <cell r="B5060" t="str">
            <v>F514322</v>
          </cell>
          <cell r="C5060" t="str">
            <v>F514322</v>
          </cell>
          <cell r="D5060">
            <v>13</v>
          </cell>
          <cell r="E5060" t="str">
            <v>F</v>
          </cell>
        </row>
        <row r="5061">
          <cell r="B5061" t="str">
            <v>F514323</v>
          </cell>
          <cell r="C5061" t="str">
            <v>F514323</v>
          </cell>
          <cell r="D5061">
            <v>13</v>
          </cell>
          <cell r="E5061" t="str">
            <v>F</v>
          </cell>
        </row>
        <row r="5062">
          <cell r="B5062" t="str">
            <v>F514324</v>
          </cell>
          <cell r="C5062" t="str">
            <v>F514324</v>
          </cell>
          <cell r="D5062">
            <v>13</v>
          </cell>
          <cell r="E5062" t="str">
            <v>F</v>
          </cell>
        </row>
        <row r="5063">
          <cell r="B5063" t="str">
            <v>F514325</v>
          </cell>
          <cell r="C5063" t="str">
            <v>F514325</v>
          </cell>
          <cell r="D5063">
            <v>13</v>
          </cell>
          <cell r="E5063" t="str">
            <v>F</v>
          </cell>
        </row>
        <row r="5064">
          <cell r="B5064" t="str">
            <v>F514326</v>
          </cell>
          <cell r="C5064" t="str">
            <v>F514326</v>
          </cell>
          <cell r="D5064">
            <v>13</v>
          </cell>
          <cell r="E5064" t="str">
            <v>F</v>
          </cell>
        </row>
        <row r="5065">
          <cell r="B5065" t="str">
            <v>1000ICRCSITE</v>
          </cell>
          <cell r="C5065" t="str">
            <v>ICRCSITE</v>
          </cell>
          <cell r="D5065">
            <v>10</v>
          </cell>
          <cell r="E5065" t="str">
            <v>G</v>
          </cell>
        </row>
        <row r="5066">
          <cell r="B5066" t="str">
            <v>F514327</v>
          </cell>
          <cell r="C5066" t="str">
            <v>F514327</v>
          </cell>
          <cell r="D5066">
            <v>11</v>
          </cell>
          <cell r="E5066" t="str">
            <v>F</v>
          </cell>
        </row>
        <row r="5067">
          <cell r="B5067" t="str">
            <v>F514328</v>
          </cell>
          <cell r="C5067" t="str">
            <v>F514328</v>
          </cell>
          <cell r="D5067">
            <v>11</v>
          </cell>
          <cell r="E5067" t="str">
            <v>F</v>
          </cell>
        </row>
        <row r="5068">
          <cell r="B5068" t="str">
            <v>F514329</v>
          </cell>
          <cell r="C5068" t="str">
            <v>F514329</v>
          </cell>
          <cell r="D5068">
            <v>11</v>
          </cell>
          <cell r="E5068" t="str">
            <v>F</v>
          </cell>
        </row>
        <row r="5069">
          <cell r="B5069" t="str">
            <v>F514330</v>
          </cell>
          <cell r="C5069" t="str">
            <v>F514330</v>
          </cell>
          <cell r="D5069">
            <v>11</v>
          </cell>
          <cell r="E5069" t="str">
            <v>F</v>
          </cell>
        </row>
        <row r="5070">
          <cell r="B5070" t="str">
            <v>F514331</v>
          </cell>
          <cell r="C5070" t="str">
            <v>F514331</v>
          </cell>
          <cell r="D5070">
            <v>11</v>
          </cell>
          <cell r="E5070" t="str">
            <v>F</v>
          </cell>
        </row>
        <row r="5071">
          <cell r="B5071" t="str">
            <v>F514332</v>
          </cell>
          <cell r="C5071" t="str">
            <v>F514332</v>
          </cell>
          <cell r="D5071">
            <v>11</v>
          </cell>
          <cell r="E5071" t="str">
            <v>F</v>
          </cell>
        </row>
        <row r="5072">
          <cell r="B5072" t="str">
            <v>F514333</v>
          </cell>
          <cell r="C5072" t="str">
            <v>F514333</v>
          </cell>
          <cell r="D5072">
            <v>11</v>
          </cell>
          <cell r="E5072" t="str">
            <v>F</v>
          </cell>
        </row>
        <row r="5073">
          <cell r="B5073" t="str">
            <v>1000ICRCBLDG</v>
          </cell>
          <cell r="C5073" t="str">
            <v>ICRCBLDG</v>
          </cell>
          <cell r="D5073">
            <v>12</v>
          </cell>
          <cell r="E5073" t="str">
            <v>G</v>
          </cell>
        </row>
        <row r="5074">
          <cell r="B5074" t="str">
            <v>F514334</v>
          </cell>
          <cell r="C5074" t="str">
            <v>F514334</v>
          </cell>
          <cell r="D5074">
            <v>13</v>
          </cell>
          <cell r="E5074" t="str">
            <v>F</v>
          </cell>
        </row>
        <row r="5075">
          <cell r="B5075" t="str">
            <v>F514335</v>
          </cell>
          <cell r="C5075" t="str">
            <v>F514335</v>
          </cell>
          <cell r="D5075">
            <v>13</v>
          </cell>
          <cell r="E5075" t="str">
            <v>F</v>
          </cell>
        </row>
        <row r="5076">
          <cell r="B5076" t="str">
            <v>F514336</v>
          </cell>
          <cell r="C5076" t="str">
            <v>F514336</v>
          </cell>
          <cell r="D5076">
            <v>13</v>
          </cell>
          <cell r="E5076" t="str">
            <v>F</v>
          </cell>
        </row>
        <row r="5077">
          <cell r="B5077" t="str">
            <v>F514337</v>
          </cell>
          <cell r="C5077" t="str">
            <v>F514337</v>
          </cell>
          <cell r="D5077">
            <v>13</v>
          </cell>
          <cell r="E5077" t="str">
            <v>F</v>
          </cell>
        </row>
        <row r="5078">
          <cell r="B5078" t="str">
            <v>F514338</v>
          </cell>
          <cell r="C5078" t="str">
            <v>F514338</v>
          </cell>
          <cell r="D5078">
            <v>13</v>
          </cell>
          <cell r="E5078" t="str">
            <v>F</v>
          </cell>
        </row>
        <row r="5079">
          <cell r="B5079" t="str">
            <v>F514339</v>
          </cell>
          <cell r="C5079" t="str">
            <v>F514339</v>
          </cell>
          <cell r="D5079">
            <v>13</v>
          </cell>
          <cell r="E5079" t="str">
            <v>F</v>
          </cell>
        </row>
        <row r="5080">
          <cell r="B5080" t="str">
            <v>1000ICWSITE</v>
          </cell>
          <cell r="C5080" t="str">
            <v>ICWSITE</v>
          </cell>
          <cell r="D5080">
            <v>10</v>
          </cell>
          <cell r="E5080" t="str">
            <v>G</v>
          </cell>
        </row>
        <row r="5081">
          <cell r="B5081" t="str">
            <v>F514340</v>
          </cell>
          <cell r="C5081" t="str">
            <v>F514340</v>
          </cell>
          <cell r="D5081">
            <v>11</v>
          </cell>
          <cell r="E5081" t="str">
            <v>F</v>
          </cell>
        </row>
        <row r="5082">
          <cell r="B5082" t="str">
            <v>F514341</v>
          </cell>
          <cell r="C5082" t="str">
            <v>F514341</v>
          </cell>
          <cell r="D5082">
            <v>11</v>
          </cell>
          <cell r="E5082" t="str">
            <v>F</v>
          </cell>
        </row>
        <row r="5083">
          <cell r="B5083" t="str">
            <v>F514342</v>
          </cell>
          <cell r="C5083" t="str">
            <v>F514342</v>
          </cell>
          <cell r="D5083">
            <v>11</v>
          </cell>
          <cell r="E5083" t="str">
            <v>F</v>
          </cell>
        </row>
        <row r="5084">
          <cell r="B5084" t="str">
            <v>F514343</v>
          </cell>
          <cell r="C5084" t="str">
            <v>F514343</v>
          </cell>
          <cell r="D5084">
            <v>11</v>
          </cell>
          <cell r="E5084" t="str">
            <v>F</v>
          </cell>
        </row>
        <row r="5085">
          <cell r="B5085" t="str">
            <v>F514344</v>
          </cell>
          <cell r="C5085" t="str">
            <v>F514344</v>
          </cell>
          <cell r="D5085">
            <v>11</v>
          </cell>
          <cell r="E5085" t="str">
            <v>F</v>
          </cell>
        </row>
        <row r="5086">
          <cell r="B5086" t="str">
            <v>F514345</v>
          </cell>
          <cell r="C5086" t="str">
            <v>F514345</v>
          </cell>
          <cell r="D5086">
            <v>11</v>
          </cell>
          <cell r="E5086" t="str">
            <v>F</v>
          </cell>
        </row>
        <row r="5087">
          <cell r="B5087" t="str">
            <v>F514346</v>
          </cell>
          <cell r="C5087" t="str">
            <v>F514346</v>
          </cell>
          <cell r="D5087">
            <v>11</v>
          </cell>
          <cell r="E5087" t="str">
            <v>F</v>
          </cell>
        </row>
        <row r="5088">
          <cell r="B5088" t="str">
            <v>1000ICWBLDG</v>
          </cell>
          <cell r="C5088" t="str">
            <v>ICWBLDG</v>
          </cell>
          <cell r="D5088">
            <v>12</v>
          </cell>
          <cell r="E5088" t="str">
            <v>G</v>
          </cell>
        </row>
        <row r="5089">
          <cell r="B5089" t="str">
            <v>F514347</v>
          </cell>
          <cell r="C5089" t="str">
            <v>F514347</v>
          </cell>
          <cell r="D5089">
            <v>13</v>
          </cell>
          <cell r="E5089" t="str">
            <v>F</v>
          </cell>
        </row>
        <row r="5090">
          <cell r="B5090" t="str">
            <v>F514348</v>
          </cell>
          <cell r="C5090" t="str">
            <v>F514348</v>
          </cell>
          <cell r="D5090">
            <v>13</v>
          </cell>
          <cell r="E5090" t="str">
            <v>F</v>
          </cell>
        </row>
        <row r="5091">
          <cell r="B5091" t="str">
            <v>F514349</v>
          </cell>
          <cell r="C5091" t="str">
            <v>F514349</v>
          </cell>
          <cell r="D5091">
            <v>13</v>
          </cell>
          <cell r="E5091" t="str">
            <v>F</v>
          </cell>
        </row>
        <row r="5092">
          <cell r="B5092" t="str">
            <v>F514350</v>
          </cell>
          <cell r="C5092" t="str">
            <v>F514350</v>
          </cell>
          <cell r="D5092">
            <v>13</v>
          </cell>
          <cell r="E5092" t="str">
            <v>F</v>
          </cell>
        </row>
        <row r="5093">
          <cell r="B5093" t="str">
            <v>F514351</v>
          </cell>
          <cell r="C5093" t="str">
            <v>F514351</v>
          </cell>
          <cell r="D5093">
            <v>13</v>
          </cell>
          <cell r="E5093" t="str">
            <v>F</v>
          </cell>
        </row>
        <row r="5094">
          <cell r="B5094" t="str">
            <v>F514352</v>
          </cell>
          <cell r="C5094" t="str">
            <v>F514352</v>
          </cell>
          <cell r="D5094">
            <v>13</v>
          </cell>
          <cell r="E5094" t="str">
            <v>F</v>
          </cell>
        </row>
        <row r="5095">
          <cell r="B5095" t="str">
            <v>1000ICWGRG</v>
          </cell>
          <cell r="C5095" t="str">
            <v>ICWGRG</v>
          </cell>
          <cell r="D5095">
            <v>12</v>
          </cell>
          <cell r="E5095" t="str">
            <v>G</v>
          </cell>
        </row>
        <row r="5096">
          <cell r="B5096" t="str">
            <v>F514353</v>
          </cell>
          <cell r="C5096" t="str">
            <v>F514353</v>
          </cell>
          <cell r="D5096">
            <v>13</v>
          </cell>
          <cell r="E5096" t="str">
            <v>F</v>
          </cell>
        </row>
        <row r="5097">
          <cell r="B5097" t="str">
            <v>F514354</v>
          </cell>
          <cell r="C5097" t="str">
            <v>F514354</v>
          </cell>
          <cell r="D5097">
            <v>13</v>
          </cell>
          <cell r="E5097" t="str">
            <v>F</v>
          </cell>
        </row>
        <row r="5098">
          <cell r="B5098" t="str">
            <v>F514355</v>
          </cell>
          <cell r="C5098" t="str">
            <v>F514355</v>
          </cell>
          <cell r="D5098">
            <v>13</v>
          </cell>
          <cell r="E5098" t="str">
            <v>F</v>
          </cell>
        </row>
        <row r="5099">
          <cell r="B5099" t="str">
            <v>F514356</v>
          </cell>
          <cell r="C5099" t="str">
            <v>F514356</v>
          </cell>
          <cell r="D5099">
            <v>13</v>
          </cell>
          <cell r="E5099" t="str">
            <v>F</v>
          </cell>
        </row>
        <row r="5100">
          <cell r="B5100" t="str">
            <v>F514357</v>
          </cell>
          <cell r="C5100" t="str">
            <v>F514357</v>
          </cell>
          <cell r="D5100">
            <v>13</v>
          </cell>
          <cell r="E5100" t="str">
            <v>F</v>
          </cell>
        </row>
        <row r="5101">
          <cell r="B5101" t="str">
            <v>F514358</v>
          </cell>
          <cell r="C5101" t="str">
            <v>F514358</v>
          </cell>
          <cell r="D5101">
            <v>13</v>
          </cell>
          <cell r="E5101" t="str">
            <v>F</v>
          </cell>
        </row>
        <row r="5102">
          <cell r="B5102" t="str">
            <v>1000LBROSITE</v>
          </cell>
          <cell r="C5102" t="str">
            <v>LBROSITE</v>
          </cell>
          <cell r="D5102">
            <v>10</v>
          </cell>
          <cell r="E5102" t="str">
            <v>G</v>
          </cell>
        </row>
        <row r="5103">
          <cell r="B5103" t="str">
            <v>F514359</v>
          </cell>
          <cell r="C5103" t="str">
            <v>F514359</v>
          </cell>
          <cell r="D5103">
            <v>11</v>
          </cell>
          <cell r="E5103" t="str">
            <v>F</v>
          </cell>
        </row>
        <row r="5104">
          <cell r="B5104" t="str">
            <v>F514360</v>
          </cell>
          <cell r="C5104" t="str">
            <v>F514360</v>
          </cell>
          <cell r="D5104">
            <v>11</v>
          </cell>
          <cell r="E5104" t="str">
            <v>F</v>
          </cell>
        </row>
        <row r="5105">
          <cell r="B5105" t="str">
            <v>F514361</v>
          </cell>
          <cell r="C5105" t="str">
            <v>F514361</v>
          </cell>
          <cell r="D5105">
            <v>11</v>
          </cell>
          <cell r="E5105" t="str">
            <v>F</v>
          </cell>
        </row>
        <row r="5106">
          <cell r="B5106" t="str">
            <v>F514362</v>
          </cell>
          <cell r="C5106" t="str">
            <v>F514362</v>
          </cell>
          <cell r="D5106">
            <v>11</v>
          </cell>
          <cell r="E5106" t="str">
            <v>F</v>
          </cell>
        </row>
        <row r="5107">
          <cell r="B5107" t="str">
            <v>F514363</v>
          </cell>
          <cell r="C5107" t="str">
            <v>F514363</v>
          </cell>
          <cell r="D5107">
            <v>11</v>
          </cell>
          <cell r="E5107" t="str">
            <v>F</v>
          </cell>
        </row>
        <row r="5108">
          <cell r="B5108" t="str">
            <v>F514364</v>
          </cell>
          <cell r="C5108" t="str">
            <v>F514364</v>
          </cell>
          <cell r="D5108">
            <v>11</v>
          </cell>
          <cell r="E5108" t="str">
            <v>F</v>
          </cell>
        </row>
        <row r="5109">
          <cell r="B5109" t="str">
            <v>F514365</v>
          </cell>
          <cell r="C5109" t="str">
            <v>F514365</v>
          </cell>
          <cell r="D5109">
            <v>11</v>
          </cell>
          <cell r="E5109" t="str">
            <v>F</v>
          </cell>
        </row>
        <row r="5110">
          <cell r="B5110" t="str">
            <v>1000LBROBLDG</v>
          </cell>
          <cell r="C5110" t="str">
            <v>LBROBLDG</v>
          </cell>
          <cell r="D5110">
            <v>12</v>
          </cell>
          <cell r="E5110" t="str">
            <v>G</v>
          </cell>
        </row>
        <row r="5111">
          <cell r="B5111" t="str">
            <v>F514366</v>
          </cell>
          <cell r="C5111" t="str">
            <v>F514366</v>
          </cell>
          <cell r="D5111">
            <v>13</v>
          </cell>
          <cell r="E5111" t="str">
            <v>F</v>
          </cell>
        </row>
        <row r="5112">
          <cell r="B5112" t="str">
            <v>F514367</v>
          </cell>
          <cell r="C5112" t="str">
            <v>F514367</v>
          </cell>
          <cell r="D5112">
            <v>13</v>
          </cell>
          <cell r="E5112" t="str">
            <v>F</v>
          </cell>
        </row>
        <row r="5113">
          <cell r="B5113" t="str">
            <v>F514368</v>
          </cell>
          <cell r="C5113" t="str">
            <v>F514368</v>
          </cell>
          <cell r="D5113">
            <v>13</v>
          </cell>
          <cell r="E5113" t="str">
            <v>F</v>
          </cell>
        </row>
        <row r="5114">
          <cell r="B5114" t="str">
            <v>F514369</v>
          </cell>
          <cell r="C5114" t="str">
            <v>F514369</v>
          </cell>
          <cell r="D5114">
            <v>13</v>
          </cell>
          <cell r="E5114" t="str">
            <v>F</v>
          </cell>
        </row>
        <row r="5115">
          <cell r="B5115" t="str">
            <v>F514370</v>
          </cell>
          <cell r="C5115" t="str">
            <v>F514370</v>
          </cell>
          <cell r="D5115">
            <v>13</v>
          </cell>
          <cell r="E5115" t="str">
            <v>F</v>
          </cell>
        </row>
        <row r="5116">
          <cell r="B5116" t="str">
            <v>F514371</v>
          </cell>
          <cell r="C5116" t="str">
            <v>F514371</v>
          </cell>
          <cell r="D5116">
            <v>13</v>
          </cell>
          <cell r="E5116" t="str">
            <v>F</v>
          </cell>
        </row>
        <row r="5117">
          <cell r="B5117" t="str">
            <v>1000LBSCSITE</v>
          </cell>
          <cell r="C5117" t="str">
            <v>LBSCSITE</v>
          </cell>
          <cell r="D5117">
            <v>10</v>
          </cell>
          <cell r="E5117" t="str">
            <v>G</v>
          </cell>
        </row>
        <row r="5118">
          <cell r="B5118" t="str">
            <v>F514372</v>
          </cell>
          <cell r="C5118" t="str">
            <v>F514372</v>
          </cell>
          <cell r="D5118">
            <v>11</v>
          </cell>
          <cell r="E5118" t="str">
            <v>F</v>
          </cell>
        </row>
        <row r="5119">
          <cell r="B5119" t="str">
            <v>F514373</v>
          </cell>
          <cell r="C5119" t="str">
            <v>F514373</v>
          </cell>
          <cell r="D5119">
            <v>11</v>
          </cell>
          <cell r="E5119" t="str">
            <v>F</v>
          </cell>
        </row>
        <row r="5120">
          <cell r="B5120" t="str">
            <v>F514374</v>
          </cell>
          <cell r="C5120" t="str">
            <v>F514374</v>
          </cell>
          <cell r="D5120">
            <v>11</v>
          </cell>
          <cell r="E5120" t="str">
            <v>F</v>
          </cell>
        </row>
        <row r="5121">
          <cell r="B5121" t="str">
            <v>F514375</v>
          </cell>
          <cell r="C5121" t="str">
            <v>F514375</v>
          </cell>
          <cell r="D5121">
            <v>11</v>
          </cell>
          <cell r="E5121" t="str">
            <v>F</v>
          </cell>
        </row>
        <row r="5122">
          <cell r="B5122" t="str">
            <v>F514376</v>
          </cell>
          <cell r="C5122" t="str">
            <v>F514376</v>
          </cell>
          <cell r="D5122">
            <v>11</v>
          </cell>
          <cell r="E5122" t="str">
            <v>F</v>
          </cell>
        </row>
        <row r="5123">
          <cell r="B5123" t="str">
            <v>F514377</v>
          </cell>
          <cell r="C5123" t="str">
            <v>F514377</v>
          </cell>
          <cell r="D5123">
            <v>11</v>
          </cell>
          <cell r="E5123" t="str">
            <v>F</v>
          </cell>
        </row>
        <row r="5124">
          <cell r="B5124" t="str">
            <v>F514378</v>
          </cell>
          <cell r="C5124" t="str">
            <v>F514378</v>
          </cell>
          <cell r="D5124">
            <v>11</v>
          </cell>
          <cell r="E5124" t="str">
            <v>F</v>
          </cell>
        </row>
        <row r="5125">
          <cell r="B5125" t="str">
            <v>1000LBSCBLDG</v>
          </cell>
          <cell r="C5125" t="str">
            <v>LBSCBLDG</v>
          </cell>
          <cell r="D5125">
            <v>12</v>
          </cell>
          <cell r="E5125" t="str">
            <v>G</v>
          </cell>
        </row>
        <row r="5126">
          <cell r="B5126" t="str">
            <v>F514379</v>
          </cell>
          <cell r="C5126" t="str">
            <v>F514379</v>
          </cell>
          <cell r="D5126">
            <v>13</v>
          </cell>
          <cell r="E5126" t="str">
            <v>F</v>
          </cell>
        </row>
        <row r="5127">
          <cell r="B5127" t="str">
            <v>F514380</v>
          </cell>
          <cell r="C5127" t="str">
            <v>F514380</v>
          </cell>
          <cell r="D5127">
            <v>13</v>
          </cell>
          <cell r="E5127" t="str">
            <v>F</v>
          </cell>
        </row>
        <row r="5128">
          <cell r="B5128" t="str">
            <v>F514381</v>
          </cell>
          <cell r="C5128" t="str">
            <v>F514381</v>
          </cell>
          <cell r="D5128">
            <v>13</v>
          </cell>
          <cell r="E5128" t="str">
            <v>F</v>
          </cell>
        </row>
        <row r="5129">
          <cell r="B5129" t="str">
            <v>F514382</v>
          </cell>
          <cell r="C5129" t="str">
            <v>F514382</v>
          </cell>
          <cell r="D5129">
            <v>13</v>
          </cell>
          <cell r="E5129" t="str">
            <v>F</v>
          </cell>
        </row>
        <row r="5130">
          <cell r="B5130" t="str">
            <v>F514383</v>
          </cell>
          <cell r="C5130" t="str">
            <v>F514383</v>
          </cell>
          <cell r="D5130">
            <v>13</v>
          </cell>
          <cell r="E5130" t="str">
            <v>F</v>
          </cell>
        </row>
        <row r="5131">
          <cell r="B5131" t="str">
            <v>F514384</v>
          </cell>
          <cell r="C5131" t="str">
            <v>F514384</v>
          </cell>
          <cell r="D5131">
            <v>13</v>
          </cell>
          <cell r="E5131" t="str">
            <v>F</v>
          </cell>
        </row>
        <row r="5132">
          <cell r="B5132" t="str">
            <v>1000LBSCGRG</v>
          </cell>
          <cell r="C5132" t="str">
            <v>LBSCGRG</v>
          </cell>
          <cell r="D5132">
            <v>12</v>
          </cell>
          <cell r="E5132" t="str">
            <v>G</v>
          </cell>
        </row>
        <row r="5133">
          <cell r="B5133" t="str">
            <v>F514385</v>
          </cell>
          <cell r="C5133" t="str">
            <v>F514385</v>
          </cell>
          <cell r="D5133">
            <v>13</v>
          </cell>
          <cell r="E5133" t="str">
            <v>F</v>
          </cell>
        </row>
        <row r="5134">
          <cell r="B5134" t="str">
            <v>F514386</v>
          </cell>
          <cell r="C5134" t="str">
            <v>F514386</v>
          </cell>
          <cell r="D5134">
            <v>13</v>
          </cell>
          <cell r="E5134" t="str">
            <v>F</v>
          </cell>
        </row>
        <row r="5135">
          <cell r="B5135" t="str">
            <v>F514387</v>
          </cell>
          <cell r="C5135" t="str">
            <v>F514387</v>
          </cell>
          <cell r="D5135">
            <v>13</v>
          </cell>
          <cell r="E5135" t="str">
            <v>F</v>
          </cell>
        </row>
        <row r="5136">
          <cell r="B5136" t="str">
            <v>F514388</v>
          </cell>
          <cell r="C5136" t="str">
            <v>F514388</v>
          </cell>
          <cell r="D5136">
            <v>13</v>
          </cell>
          <cell r="E5136" t="str">
            <v>F</v>
          </cell>
        </row>
        <row r="5137">
          <cell r="B5137" t="str">
            <v>F514389</v>
          </cell>
          <cell r="C5137" t="str">
            <v>F514389</v>
          </cell>
          <cell r="D5137">
            <v>13</v>
          </cell>
          <cell r="E5137" t="str">
            <v>F</v>
          </cell>
        </row>
        <row r="5138">
          <cell r="B5138" t="str">
            <v>F514390</v>
          </cell>
          <cell r="C5138" t="str">
            <v>F514390</v>
          </cell>
          <cell r="D5138">
            <v>13</v>
          </cell>
          <cell r="E5138" t="str">
            <v>F</v>
          </cell>
        </row>
        <row r="5139">
          <cell r="B5139" t="str">
            <v>1000MASCSITE</v>
          </cell>
          <cell r="C5139" t="str">
            <v>MASCSITE</v>
          </cell>
          <cell r="D5139">
            <v>10</v>
          </cell>
          <cell r="E5139" t="str">
            <v>G</v>
          </cell>
        </row>
        <row r="5140">
          <cell r="B5140" t="str">
            <v>F514391</v>
          </cell>
          <cell r="C5140" t="str">
            <v>F514391</v>
          </cell>
          <cell r="D5140">
            <v>11</v>
          </cell>
          <cell r="E5140" t="str">
            <v>F</v>
          </cell>
        </row>
        <row r="5141">
          <cell r="B5141" t="str">
            <v>F514392</v>
          </cell>
          <cell r="C5141" t="str">
            <v>F514392</v>
          </cell>
          <cell r="D5141">
            <v>11</v>
          </cell>
          <cell r="E5141" t="str">
            <v>F</v>
          </cell>
        </row>
        <row r="5142">
          <cell r="B5142" t="str">
            <v>F514393</v>
          </cell>
          <cell r="C5142" t="str">
            <v>F514393</v>
          </cell>
          <cell r="D5142">
            <v>11</v>
          </cell>
          <cell r="E5142" t="str">
            <v>F</v>
          </cell>
        </row>
        <row r="5143">
          <cell r="B5143" t="str">
            <v>F514394</v>
          </cell>
          <cell r="C5143" t="str">
            <v>F514394</v>
          </cell>
          <cell r="D5143">
            <v>11</v>
          </cell>
          <cell r="E5143" t="str">
            <v>F</v>
          </cell>
        </row>
        <row r="5144">
          <cell r="B5144" t="str">
            <v>F514395</v>
          </cell>
          <cell r="C5144" t="str">
            <v>F514395</v>
          </cell>
          <cell r="D5144">
            <v>11</v>
          </cell>
          <cell r="E5144" t="str">
            <v>F</v>
          </cell>
        </row>
        <row r="5145">
          <cell r="B5145" t="str">
            <v>F514396</v>
          </cell>
          <cell r="C5145" t="str">
            <v>F514396</v>
          </cell>
          <cell r="D5145">
            <v>11</v>
          </cell>
          <cell r="E5145" t="str">
            <v>F</v>
          </cell>
        </row>
        <row r="5146">
          <cell r="B5146" t="str">
            <v>F514397</v>
          </cell>
          <cell r="C5146" t="str">
            <v>F514397</v>
          </cell>
          <cell r="D5146">
            <v>11</v>
          </cell>
          <cell r="E5146" t="str">
            <v>F</v>
          </cell>
        </row>
        <row r="5147">
          <cell r="B5147" t="str">
            <v>1000MASCBLDG</v>
          </cell>
          <cell r="C5147" t="str">
            <v>MASCBLDG</v>
          </cell>
          <cell r="D5147">
            <v>12</v>
          </cell>
          <cell r="E5147" t="str">
            <v>G</v>
          </cell>
        </row>
        <row r="5148">
          <cell r="B5148" t="str">
            <v>F514398</v>
          </cell>
          <cell r="C5148" t="str">
            <v>F514398</v>
          </cell>
          <cell r="D5148">
            <v>13</v>
          </cell>
          <cell r="E5148" t="str">
            <v>F</v>
          </cell>
        </row>
        <row r="5149">
          <cell r="B5149" t="str">
            <v>F514399</v>
          </cell>
          <cell r="C5149" t="str">
            <v>F514399</v>
          </cell>
          <cell r="D5149">
            <v>13</v>
          </cell>
          <cell r="E5149" t="str">
            <v>F</v>
          </cell>
        </row>
        <row r="5150">
          <cell r="B5150" t="str">
            <v>F514400</v>
          </cell>
          <cell r="C5150" t="str">
            <v>F514400</v>
          </cell>
          <cell r="D5150">
            <v>13</v>
          </cell>
          <cell r="E5150" t="str">
            <v>F</v>
          </cell>
        </row>
        <row r="5151">
          <cell r="B5151" t="str">
            <v>F514401</v>
          </cell>
          <cell r="C5151" t="str">
            <v>F514401</v>
          </cell>
          <cell r="D5151">
            <v>13</v>
          </cell>
          <cell r="E5151" t="str">
            <v>F</v>
          </cell>
        </row>
        <row r="5152">
          <cell r="B5152" t="str">
            <v>F514402</v>
          </cell>
          <cell r="C5152" t="str">
            <v>F514402</v>
          </cell>
          <cell r="D5152">
            <v>13</v>
          </cell>
          <cell r="E5152" t="str">
            <v>F</v>
          </cell>
        </row>
        <row r="5153">
          <cell r="B5153" t="str">
            <v>F514403</v>
          </cell>
          <cell r="C5153" t="str">
            <v>F514403</v>
          </cell>
          <cell r="D5153">
            <v>13</v>
          </cell>
          <cell r="E5153" t="str">
            <v>F</v>
          </cell>
        </row>
        <row r="5154">
          <cell r="B5154" t="str">
            <v>1000MASCGRG</v>
          </cell>
          <cell r="C5154" t="str">
            <v>MASCGRG</v>
          </cell>
          <cell r="D5154">
            <v>12</v>
          </cell>
          <cell r="E5154" t="str">
            <v>G</v>
          </cell>
        </row>
        <row r="5155">
          <cell r="B5155" t="str">
            <v>F514404</v>
          </cell>
          <cell r="C5155" t="str">
            <v>F514404</v>
          </cell>
          <cell r="D5155">
            <v>13</v>
          </cell>
          <cell r="E5155" t="str">
            <v>F</v>
          </cell>
        </row>
        <row r="5156">
          <cell r="B5156" t="str">
            <v>F514405</v>
          </cell>
          <cell r="C5156" t="str">
            <v>F514405</v>
          </cell>
          <cell r="D5156">
            <v>13</v>
          </cell>
          <cell r="E5156" t="str">
            <v>F</v>
          </cell>
        </row>
        <row r="5157">
          <cell r="B5157" t="str">
            <v>F514406</v>
          </cell>
          <cell r="C5157" t="str">
            <v>F514406</v>
          </cell>
          <cell r="D5157">
            <v>13</v>
          </cell>
          <cell r="E5157" t="str">
            <v>F</v>
          </cell>
        </row>
        <row r="5158">
          <cell r="B5158" t="str">
            <v>F514407</v>
          </cell>
          <cell r="C5158" t="str">
            <v>F514407</v>
          </cell>
          <cell r="D5158">
            <v>13</v>
          </cell>
          <cell r="E5158" t="str">
            <v>F</v>
          </cell>
        </row>
        <row r="5159">
          <cell r="B5159" t="str">
            <v>F514408</v>
          </cell>
          <cell r="C5159" t="str">
            <v>F514408</v>
          </cell>
          <cell r="D5159">
            <v>13</v>
          </cell>
          <cell r="E5159" t="str">
            <v>F</v>
          </cell>
        </row>
        <row r="5160">
          <cell r="B5160" t="str">
            <v>F514409</v>
          </cell>
          <cell r="C5160" t="str">
            <v>F514409</v>
          </cell>
          <cell r="D5160">
            <v>13</v>
          </cell>
          <cell r="E5160" t="str">
            <v>F</v>
          </cell>
        </row>
        <row r="5161">
          <cell r="B5161" t="str">
            <v>1000MOSCSITE</v>
          </cell>
          <cell r="C5161" t="str">
            <v>MOSCSITE</v>
          </cell>
          <cell r="D5161">
            <v>10</v>
          </cell>
          <cell r="E5161" t="str">
            <v>G</v>
          </cell>
        </row>
        <row r="5162">
          <cell r="B5162" t="str">
            <v>F514410</v>
          </cell>
          <cell r="C5162" t="str">
            <v>F514410</v>
          </cell>
          <cell r="D5162">
            <v>11</v>
          </cell>
          <cell r="E5162" t="str">
            <v>F</v>
          </cell>
        </row>
        <row r="5163">
          <cell r="B5163" t="str">
            <v>F514411</v>
          </cell>
          <cell r="C5163" t="str">
            <v>F514411</v>
          </cell>
          <cell r="D5163">
            <v>11</v>
          </cell>
          <cell r="E5163" t="str">
            <v>F</v>
          </cell>
        </row>
        <row r="5164">
          <cell r="B5164" t="str">
            <v>F514412</v>
          </cell>
          <cell r="C5164" t="str">
            <v>F514412</v>
          </cell>
          <cell r="D5164">
            <v>11</v>
          </cell>
          <cell r="E5164" t="str">
            <v>F</v>
          </cell>
        </row>
        <row r="5165">
          <cell r="B5165" t="str">
            <v>F514413</v>
          </cell>
          <cell r="C5165" t="str">
            <v>F514413</v>
          </cell>
          <cell r="D5165">
            <v>11</v>
          </cell>
          <cell r="E5165" t="str">
            <v>F</v>
          </cell>
        </row>
        <row r="5166">
          <cell r="B5166" t="str">
            <v>F514414</v>
          </cell>
          <cell r="C5166" t="str">
            <v>F514414</v>
          </cell>
          <cell r="D5166">
            <v>11</v>
          </cell>
          <cell r="E5166" t="str">
            <v>F</v>
          </cell>
        </row>
        <row r="5167">
          <cell r="B5167" t="str">
            <v>F514415</v>
          </cell>
          <cell r="C5167" t="str">
            <v>F514415</v>
          </cell>
          <cell r="D5167">
            <v>11</v>
          </cell>
          <cell r="E5167" t="str">
            <v>F</v>
          </cell>
        </row>
        <row r="5168">
          <cell r="B5168" t="str">
            <v>F514416</v>
          </cell>
          <cell r="C5168" t="str">
            <v>F514416</v>
          </cell>
          <cell r="D5168">
            <v>11</v>
          </cell>
          <cell r="E5168" t="str">
            <v>F</v>
          </cell>
        </row>
        <row r="5169">
          <cell r="B5169" t="str">
            <v>1000MOSCBLDG</v>
          </cell>
          <cell r="C5169" t="str">
            <v>MOSCBLDG</v>
          </cell>
          <cell r="D5169">
            <v>12</v>
          </cell>
          <cell r="E5169" t="str">
            <v>G</v>
          </cell>
        </row>
        <row r="5170">
          <cell r="B5170" t="str">
            <v>F514417</v>
          </cell>
          <cell r="C5170" t="str">
            <v>F514417</v>
          </cell>
          <cell r="D5170">
            <v>13</v>
          </cell>
          <cell r="E5170" t="str">
            <v>F</v>
          </cell>
        </row>
        <row r="5171">
          <cell r="B5171" t="str">
            <v>F514418</v>
          </cell>
          <cell r="C5171" t="str">
            <v>F514418</v>
          </cell>
          <cell r="D5171">
            <v>13</v>
          </cell>
          <cell r="E5171" t="str">
            <v>F</v>
          </cell>
        </row>
        <row r="5172">
          <cell r="B5172" t="str">
            <v>F514419</v>
          </cell>
          <cell r="C5172" t="str">
            <v>F514419</v>
          </cell>
          <cell r="D5172">
            <v>13</v>
          </cell>
          <cell r="E5172" t="str">
            <v>F</v>
          </cell>
        </row>
        <row r="5173">
          <cell r="B5173" t="str">
            <v>F514420</v>
          </cell>
          <cell r="C5173" t="str">
            <v>F514420</v>
          </cell>
          <cell r="D5173">
            <v>13</v>
          </cell>
          <cell r="E5173" t="str">
            <v>F</v>
          </cell>
        </row>
        <row r="5174">
          <cell r="B5174" t="str">
            <v>F514421</v>
          </cell>
          <cell r="C5174" t="str">
            <v>F514421</v>
          </cell>
          <cell r="D5174">
            <v>13</v>
          </cell>
          <cell r="E5174" t="str">
            <v>F</v>
          </cell>
        </row>
        <row r="5175">
          <cell r="B5175" t="str">
            <v>F514422</v>
          </cell>
          <cell r="C5175" t="str">
            <v>F514422</v>
          </cell>
          <cell r="D5175">
            <v>13</v>
          </cell>
          <cell r="E5175" t="str">
            <v>F</v>
          </cell>
        </row>
        <row r="5176">
          <cell r="B5176" t="str">
            <v>1000MOSCGRG</v>
          </cell>
          <cell r="C5176" t="str">
            <v>MOSCGRG</v>
          </cell>
          <cell r="D5176">
            <v>12</v>
          </cell>
          <cell r="E5176" t="str">
            <v>G</v>
          </cell>
        </row>
        <row r="5177">
          <cell r="B5177" t="str">
            <v>F514423</v>
          </cell>
          <cell r="C5177" t="str">
            <v>F514423</v>
          </cell>
          <cell r="D5177">
            <v>13</v>
          </cell>
          <cell r="E5177" t="str">
            <v>F</v>
          </cell>
        </row>
        <row r="5178">
          <cell r="B5178" t="str">
            <v>F514424</v>
          </cell>
          <cell r="C5178" t="str">
            <v>F514424</v>
          </cell>
          <cell r="D5178">
            <v>13</v>
          </cell>
          <cell r="E5178" t="str">
            <v>F</v>
          </cell>
        </row>
        <row r="5179">
          <cell r="B5179" t="str">
            <v>F514425</v>
          </cell>
          <cell r="C5179" t="str">
            <v>F514425</v>
          </cell>
          <cell r="D5179">
            <v>13</v>
          </cell>
          <cell r="E5179" t="str">
            <v>F</v>
          </cell>
        </row>
        <row r="5180">
          <cell r="B5180" t="str">
            <v>F514426</v>
          </cell>
          <cell r="C5180" t="str">
            <v>F514426</v>
          </cell>
          <cell r="D5180">
            <v>13</v>
          </cell>
          <cell r="E5180" t="str">
            <v>F</v>
          </cell>
        </row>
        <row r="5181">
          <cell r="B5181" t="str">
            <v>F514427</v>
          </cell>
          <cell r="C5181" t="str">
            <v>F514427</v>
          </cell>
          <cell r="D5181">
            <v>13</v>
          </cell>
          <cell r="E5181" t="str">
            <v>F</v>
          </cell>
        </row>
        <row r="5182">
          <cell r="B5182" t="str">
            <v>F514428</v>
          </cell>
          <cell r="C5182" t="str">
            <v>F514428</v>
          </cell>
          <cell r="D5182">
            <v>13</v>
          </cell>
          <cell r="E5182" t="str">
            <v>F</v>
          </cell>
        </row>
        <row r="5183">
          <cell r="B5183" t="str">
            <v>1000MVGS</v>
          </cell>
          <cell r="C5183" t="str">
            <v>MVGS</v>
          </cell>
          <cell r="D5183">
            <v>10</v>
          </cell>
          <cell r="E5183" t="str">
            <v>G</v>
          </cell>
        </row>
        <row r="5184">
          <cell r="B5184" t="str">
            <v>F515281</v>
          </cell>
          <cell r="C5184" t="str">
            <v>F515281</v>
          </cell>
          <cell r="D5184">
            <v>11</v>
          </cell>
          <cell r="E5184" t="str">
            <v>F</v>
          </cell>
        </row>
        <row r="5185">
          <cell r="B5185" t="str">
            <v>F515282</v>
          </cell>
          <cell r="C5185" t="str">
            <v>F515282</v>
          </cell>
          <cell r="D5185">
            <v>11</v>
          </cell>
          <cell r="E5185" t="str">
            <v>F</v>
          </cell>
        </row>
        <row r="5186">
          <cell r="B5186" t="str">
            <v>F515283</v>
          </cell>
          <cell r="C5186" t="str">
            <v>F515283</v>
          </cell>
          <cell r="D5186">
            <v>11</v>
          </cell>
          <cell r="E5186" t="str">
            <v>F</v>
          </cell>
        </row>
        <row r="5187">
          <cell r="B5187" t="str">
            <v>F515284</v>
          </cell>
          <cell r="C5187" t="str">
            <v>F515284</v>
          </cell>
          <cell r="D5187">
            <v>11</v>
          </cell>
          <cell r="E5187" t="str">
            <v>F</v>
          </cell>
        </row>
        <row r="5188">
          <cell r="B5188" t="str">
            <v>F515285</v>
          </cell>
          <cell r="C5188" t="str">
            <v>F515285</v>
          </cell>
          <cell r="D5188">
            <v>11</v>
          </cell>
          <cell r="E5188" t="str">
            <v>F</v>
          </cell>
        </row>
        <row r="5189">
          <cell r="B5189" t="str">
            <v>F515286</v>
          </cell>
          <cell r="C5189" t="str">
            <v>F515286</v>
          </cell>
          <cell r="D5189">
            <v>11</v>
          </cell>
          <cell r="E5189" t="str">
            <v>F</v>
          </cell>
        </row>
        <row r="5190">
          <cell r="B5190" t="str">
            <v>F515287</v>
          </cell>
          <cell r="C5190" t="str">
            <v>F515287</v>
          </cell>
          <cell r="D5190">
            <v>11</v>
          </cell>
          <cell r="E5190" t="str">
            <v>F</v>
          </cell>
        </row>
        <row r="5191">
          <cell r="B5191" t="str">
            <v>1000NOSCSITE</v>
          </cell>
          <cell r="C5191" t="str">
            <v>NOSCSITE</v>
          </cell>
          <cell r="D5191">
            <v>10</v>
          </cell>
          <cell r="E5191" t="str">
            <v>G</v>
          </cell>
        </row>
        <row r="5192">
          <cell r="B5192" t="str">
            <v>F514429</v>
          </cell>
          <cell r="C5192" t="str">
            <v>F514429</v>
          </cell>
          <cell r="D5192">
            <v>11</v>
          </cell>
          <cell r="E5192" t="str">
            <v>F</v>
          </cell>
        </row>
        <row r="5193">
          <cell r="B5193" t="str">
            <v>F514430</v>
          </cell>
          <cell r="C5193" t="str">
            <v>F514430</v>
          </cell>
          <cell r="D5193">
            <v>11</v>
          </cell>
          <cell r="E5193" t="str">
            <v>F</v>
          </cell>
        </row>
        <row r="5194">
          <cell r="B5194" t="str">
            <v>F514431</v>
          </cell>
          <cell r="C5194" t="str">
            <v>F514431</v>
          </cell>
          <cell r="D5194">
            <v>11</v>
          </cell>
          <cell r="E5194" t="str">
            <v>F</v>
          </cell>
        </row>
        <row r="5195">
          <cell r="B5195" t="str">
            <v>F514432</v>
          </cell>
          <cell r="C5195" t="str">
            <v>F514432</v>
          </cell>
          <cell r="D5195">
            <v>11</v>
          </cell>
          <cell r="E5195" t="str">
            <v>F</v>
          </cell>
        </row>
        <row r="5196">
          <cell r="B5196" t="str">
            <v>F514433</v>
          </cell>
          <cell r="C5196" t="str">
            <v>F514433</v>
          </cell>
          <cell r="D5196">
            <v>11</v>
          </cell>
          <cell r="E5196" t="str">
            <v>F</v>
          </cell>
        </row>
        <row r="5197">
          <cell r="B5197" t="str">
            <v>F514434</v>
          </cell>
          <cell r="C5197" t="str">
            <v>F514434</v>
          </cell>
          <cell r="D5197">
            <v>11</v>
          </cell>
          <cell r="E5197" t="str">
            <v>F</v>
          </cell>
        </row>
        <row r="5198">
          <cell r="B5198" t="str">
            <v>F514435</v>
          </cell>
          <cell r="C5198" t="str">
            <v>F514435</v>
          </cell>
          <cell r="D5198">
            <v>11</v>
          </cell>
          <cell r="E5198" t="str">
            <v>F</v>
          </cell>
        </row>
        <row r="5199">
          <cell r="B5199" t="str">
            <v>1000NOSCMAIN</v>
          </cell>
          <cell r="C5199" t="str">
            <v>NOSCMAIN</v>
          </cell>
          <cell r="D5199">
            <v>12</v>
          </cell>
          <cell r="E5199" t="str">
            <v>G</v>
          </cell>
        </row>
        <row r="5200">
          <cell r="B5200" t="str">
            <v>F514436</v>
          </cell>
          <cell r="C5200" t="str">
            <v>F514436</v>
          </cell>
          <cell r="D5200">
            <v>13</v>
          </cell>
          <cell r="E5200" t="str">
            <v>F</v>
          </cell>
        </row>
        <row r="5201">
          <cell r="B5201" t="str">
            <v>F514437</v>
          </cell>
          <cell r="C5201" t="str">
            <v>F514437</v>
          </cell>
          <cell r="D5201">
            <v>13</v>
          </cell>
          <cell r="E5201" t="str">
            <v>F</v>
          </cell>
        </row>
        <row r="5202">
          <cell r="B5202" t="str">
            <v>F514438</v>
          </cell>
          <cell r="C5202" t="str">
            <v>F514438</v>
          </cell>
          <cell r="D5202">
            <v>13</v>
          </cell>
          <cell r="E5202" t="str">
            <v>F</v>
          </cell>
        </row>
        <row r="5203">
          <cell r="B5203" t="str">
            <v>F514439</v>
          </cell>
          <cell r="C5203" t="str">
            <v>F514439</v>
          </cell>
          <cell r="D5203">
            <v>13</v>
          </cell>
          <cell r="E5203" t="str">
            <v>F</v>
          </cell>
        </row>
        <row r="5204">
          <cell r="B5204" t="str">
            <v>F514440</v>
          </cell>
          <cell r="C5204" t="str">
            <v>F514440</v>
          </cell>
          <cell r="D5204">
            <v>13</v>
          </cell>
          <cell r="E5204" t="str">
            <v>F</v>
          </cell>
        </row>
        <row r="5205">
          <cell r="B5205" t="str">
            <v>F514441</v>
          </cell>
          <cell r="C5205" t="str">
            <v>F514441</v>
          </cell>
          <cell r="D5205">
            <v>13</v>
          </cell>
          <cell r="E5205" t="str">
            <v>F</v>
          </cell>
        </row>
        <row r="5206">
          <cell r="B5206" t="str">
            <v>1000NOSCGRG</v>
          </cell>
          <cell r="C5206" t="str">
            <v>NOSCGRG</v>
          </cell>
          <cell r="D5206">
            <v>12</v>
          </cell>
          <cell r="E5206" t="str">
            <v>G</v>
          </cell>
        </row>
        <row r="5207">
          <cell r="B5207" t="str">
            <v>F514442</v>
          </cell>
          <cell r="C5207" t="str">
            <v>F514442</v>
          </cell>
          <cell r="D5207">
            <v>13</v>
          </cell>
          <cell r="E5207" t="str">
            <v>F</v>
          </cell>
        </row>
        <row r="5208">
          <cell r="B5208" t="str">
            <v>F514443</v>
          </cell>
          <cell r="C5208" t="str">
            <v>F514443</v>
          </cell>
          <cell r="D5208">
            <v>13</v>
          </cell>
          <cell r="E5208" t="str">
            <v>F</v>
          </cell>
        </row>
        <row r="5209">
          <cell r="B5209" t="str">
            <v>F514444</v>
          </cell>
          <cell r="C5209" t="str">
            <v>F514444</v>
          </cell>
          <cell r="D5209">
            <v>13</v>
          </cell>
          <cell r="E5209" t="str">
            <v>F</v>
          </cell>
        </row>
        <row r="5210">
          <cell r="B5210" t="str">
            <v>F514445</v>
          </cell>
          <cell r="C5210" t="str">
            <v>F514445</v>
          </cell>
          <cell r="D5210">
            <v>13</v>
          </cell>
          <cell r="E5210" t="str">
            <v>F</v>
          </cell>
        </row>
        <row r="5211">
          <cell r="B5211" t="str">
            <v>F514446</v>
          </cell>
          <cell r="C5211" t="str">
            <v>F514446</v>
          </cell>
          <cell r="D5211">
            <v>13</v>
          </cell>
          <cell r="E5211" t="str">
            <v>F</v>
          </cell>
        </row>
        <row r="5212">
          <cell r="B5212" t="str">
            <v>F514447</v>
          </cell>
          <cell r="C5212" t="str">
            <v>F514447</v>
          </cell>
          <cell r="D5212">
            <v>13</v>
          </cell>
          <cell r="E5212" t="str">
            <v>F</v>
          </cell>
        </row>
        <row r="5213">
          <cell r="B5213" t="str">
            <v>1000NOSCBLD</v>
          </cell>
          <cell r="C5213" t="str">
            <v>NOSCBLD</v>
          </cell>
          <cell r="D5213">
            <v>12</v>
          </cell>
          <cell r="E5213" t="str">
            <v>G</v>
          </cell>
        </row>
        <row r="5214">
          <cell r="B5214" t="str">
            <v>F514448</v>
          </cell>
          <cell r="C5214" t="str">
            <v>F514448</v>
          </cell>
          <cell r="D5214">
            <v>13</v>
          </cell>
          <cell r="E5214" t="str">
            <v>F</v>
          </cell>
        </row>
        <row r="5215">
          <cell r="B5215" t="str">
            <v>F514449</v>
          </cell>
          <cell r="C5215" t="str">
            <v>F514449</v>
          </cell>
          <cell r="D5215">
            <v>13</v>
          </cell>
          <cell r="E5215" t="str">
            <v>F</v>
          </cell>
        </row>
        <row r="5216">
          <cell r="B5216" t="str">
            <v>F514450</v>
          </cell>
          <cell r="C5216" t="str">
            <v>F514450</v>
          </cell>
          <cell r="D5216">
            <v>13</v>
          </cell>
          <cell r="E5216" t="str">
            <v>F</v>
          </cell>
        </row>
        <row r="5217">
          <cell r="B5217" t="str">
            <v>F514451</v>
          </cell>
          <cell r="C5217" t="str">
            <v>F514451</v>
          </cell>
          <cell r="D5217">
            <v>13</v>
          </cell>
          <cell r="E5217" t="str">
            <v>F</v>
          </cell>
        </row>
        <row r="5218">
          <cell r="B5218" t="str">
            <v>F514452</v>
          </cell>
          <cell r="C5218" t="str">
            <v>F514452</v>
          </cell>
          <cell r="D5218">
            <v>13</v>
          </cell>
          <cell r="E5218" t="str">
            <v>F</v>
          </cell>
        </row>
        <row r="5219">
          <cell r="B5219" t="str">
            <v>F514453</v>
          </cell>
          <cell r="C5219" t="str">
            <v>F514453</v>
          </cell>
          <cell r="D5219">
            <v>13</v>
          </cell>
          <cell r="E5219" t="str">
            <v>F</v>
          </cell>
        </row>
        <row r="5220">
          <cell r="B5220" t="str">
            <v>1000NOSCBLE</v>
          </cell>
          <cell r="C5220" t="str">
            <v>NOSCBLE</v>
          </cell>
          <cell r="D5220">
            <v>12</v>
          </cell>
          <cell r="E5220" t="str">
            <v>G</v>
          </cell>
        </row>
        <row r="5221">
          <cell r="B5221" t="str">
            <v>F514454</v>
          </cell>
          <cell r="C5221" t="str">
            <v>F514454</v>
          </cell>
          <cell r="D5221">
            <v>13</v>
          </cell>
          <cell r="E5221" t="str">
            <v>F</v>
          </cell>
        </row>
        <row r="5222">
          <cell r="B5222" t="str">
            <v>F514455</v>
          </cell>
          <cell r="C5222" t="str">
            <v>F514455</v>
          </cell>
          <cell r="D5222">
            <v>13</v>
          </cell>
          <cell r="E5222" t="str">
            <v>F</v>
          </cell>
        </row>
        <row r="5223">
          <cell r="B5223" t="str">
            <v>F514456</v>
          </cell>
          <cell r="C5223" t="str">
            <v>F514456</v>
          </cell>
          <cell r="D5223">
            <v>13</v>
          </cell>
          <cell r="E5223" t="str">
            <v>F</v>
          </cell>
        </row>
        <row r="5224">
          <cell r="B5224" t="str">
            <v>F514457</v>
          </cell>
          <cell r="C5224" t="str">
            <v>F514457</v>
          </cell>
          <cell r="D5224">
            <v>13</v>
          </cell>
          <cell r="E5224" t="str">
            <v>F</v>
          </cell>
        </row>
        <row r="5225">
          <cell r="B5225" t="str">
            <v>F514458</v>
          </cell>
          <cell r="C5225" t="str">
            <v>F514458</v>
          </cell>
          <cell r="D5225">
            <v>13</v>
          </cell>
          <cell r="E5225" t="str">
            <v>F</v>
          </cell>
        </row>
        <row r="5226">
          <cell r="B5226" t="str">
            <v>F514459</v>
          </cell>
          <cell r="C5226" t="str">
            <v>F514459</v>
          </cell>
          <cell r="D5226">
            <v>13</v>
          </cell>
          <cell r="E5226" t="str">
            <v>F</v>
          </cell>
        </row>
        <row r="5227">
          <cell r="B5227" t="str">
            <v>1000NOSCBLF</v>
          </cell>
          <cell r="C5227" t="str">
            <v>NOSCBLF</v>
          </cell>
          <cell r="D5227">
            <v>12</v>
          </cell>
          <cell r="E5227" t="str">
            <v>G</v>
          </cell>
        </row>
        <row r="5228">
          <cell r="B5228" t="str">
            <v>F514460</v>
          </cell>
          <cell r="C5228" t="str">
            <v>F514460</v>
          </cell>
          <cell r="D5228">
            <v>13</v>
          </cell>
          <cell r="E5228" t="str">
            <v>F</v>
          </cell>
        </row>
        <row r="5229">
          <cell r="B5229" t="str">
            <v>F514461</v>
          </cell>
          <cell r="C5229" t="str">
            <v>F514461</v>
          </cell>
          <cell r="D5229">
            <v>13</v>
          </cell>
          <cell r="E5229" t="str">
            <v>F</v>
          </cell>
        </row>
        <row r="5230">
          <cell r="B5230" t="str">
            <v>F514462</v>
          </cell>
          <cell r="C5230" t="str">
            <v>F514462</v>
          </cell>
          <cell r="D5230">
            <v>13</v>
          </cell>
          <cell r="E5230" t="str">
            <v>F</v>
          </cell>
        </row>
        <row r="5231">
          <cell r="B5231" t="str">
            <v>F514463</v>
          </cell>
          <cell r="C5231" t="str">
            <v>F514463</v>
          </cell>
          <cell r="D5231">
            <v>13</v>
          </cell>
          <cell r="E5231" t="str">
            <v>F</v>
          </cell>
        </row>
        <row r="5232">
          <cell r="B5232" t="str">
            <v>F514464</v>
          </cell>
          <cell r="C5232" t="str">
            <v>F514464</v>
          </cell>
          <cell r="D5232">
            <v>13</v>
          </cell>
          <cell r="E5232" t="str">
            <v>F</v>
          </cell>
        </row>
        <row r="5233">
          <cell r="B5233" t="str">
            <v>F514465</v>
          </cell>
          <cell r="C5233" t="str">
            <v>F514465</v>
          </cell>
          <cell r="D5233">
            <v>13</v>
          </cell>
          <cell r="E5233" t="str">
            <v>F</v>
          </cell>
        </row>
        <row r="5234">
          <cell r="B5234" t="str">
            <v>1000NOSCBLG</v>
          </cell>
          <cell r="C5234" t="str">
            <v>NOSCBLG</v>
          </cell>
          <cell r="D5234">
            <v>12</v>
          </cell>
          <cell r="E5234" t="str">
            <v>G</v>
          </cell>
        </row>
        <row r="5235">
          <cell r="B5235" t="str">
            <v>F514466</v>
          </cell>
          <cell r="C5235" t="str">
            <v>F514466</v>
          </cell>
          <cell r="D5235">
            <v>13</v>
          </cell>
          <cell r="E5235" t="str">
            <v>F</v>
          </cell>
        </row>
        <row r="5236">
          <cell r="B5236" t="str">
            <v>F514467</v>
          </cell>
          <cell r="C5236" t="str">
            <v>F514467</v>
          </cell>
          <cell r="D5236">
            <v>13</v>
          </cell>
          <cell r="E5236" t="str">
            <v>F</v>
          </cell>
        </row>
        <row r="5237">
          <cell r="B5237" t="str">
            <v>F514468</v>
          </cell>
          <cell r="C5237" t="str">
            <v>F514468</v>
          </cell>
          <cell r="D5237">
            <v>13</v>
          </cell>
          <cell r="E5237" t="str">
            <v>F</v>
          </cell>
        </row>
        <row r="5238">
          <cell r="B5238" t="str">
            <v>F514469</v>
          </cell>
          <cell r="C5238" t="str">
            <v>F514469</v>
          </cell>
          <cell r="D5238">
            <v>13</v>
          </cell>
          <cell r="E5238" t="str">
            <v>F</v>
          </cell>
        </row>
        <row r="5239">
          <cell r="B5239" t="str">
            <v>F514470</v>
          </cell>
          <cell r="C5239" t="str">
            <v>F514470</v>
          </cell>
          <cell r="D5239">
            <v>13</v>
          </cell>
          <cell r="E5239" t="str">
            <v>F</v>
          </cell>
        </row>
        <row r="5240">
          <cell r="B5240" t="str">
            <v>F514471</v>
          </cell>
          <cell r="C5240" t="str">
            <v>F514471</v>
          </cell>
          <cell r="D5240">
            <v>13</v>
          </cell>
          <cell r="E5240" t="str">
            <v>F</v>
          </cell>
        </row>
        <row r="5241">
          <cell r="B5241" t="str">
            <v>1000OAOSITE</v>
          </cell>
          <cell r="C5241" t="str">
            <v>OAOSITE</v>
          </cell>
          <cell r="D5241">
            <v>10</v>
          </cell>
          <cell r="E5241" t="str">
            <v>G</v>
          </cell>
        </row>
        <row r="5242">
          <cell r="B5242" t="str">
            <v>F514472</v>
          </cell>
          <cell r="C5242" t="str">
            <v>F514472</v>
          </cell>
          <cell r="D5242">
            <v>11</v>
          </cell>
          <cell r="E5242" t="str">
            <v>F</v>
          </cell>
        </row>
        <row r="5243">
          <cell r="B5243" t="str">
            <v>F514473</v>
          </cell>
          <cell r="C5243" t="str">
            <v>F514473</v>
          </cell>
          <cell r="D5243">
            <v>11</v>
          </cell>
          <cell r="E5243" t="str">
            <v>F</v>
          </cell>
        </row>
        <row r="5244">
          <cell r="B5244" t="str">
            <v>F514474</v>
          </cell>
          <cell r="C5244" t="str">
            <v>F514474</v>
          </cell>
          <cell r="D5244">
            <v>11</v>
          </cell>
          <cell r="E5244" t="str">
            <v>F</v>
          </cell>
        </row>
        <row r="5245">
          <cell r="B5245" t="str">
            <v>F514475</v>
          </cell>
          <cell r="C5245" t="str">
            <v>F514475</v>
          </cell>
          <cell r="D5245">
            <v>11</v>
          </cell>
          <cell r="E5245" t="str">
            <v>F</v>
          </cell>
        </row>
        <row r="5246">
          <cell r="B5246" t="str">
            <v>F514476</v>
          </cell>
          <cell r="C5246" t="str">
            <v>F514476</v>
          </cell>
          <cell r="D5246">
            <v>11</v>
          </cell>
          <cell r="E5246" t="str">
            <v>F</v>
          </cell>
        </row>
        <row r="5247">
          <cell r="B5247" t="str">
            <v>F514477</v>
          </cell>
          <cell r="C5247" t="str">
            <v>F514477</v>
          </cell>
          <cell r="D5247">
            <v>11</v>
          </cell>
          <cell r="E5247" t="str">
            <v>F</v>
          </cell>
        </row>
        <row r="5248">
          <cell r="B5248" t="str">
            <v>F514478</v>
          </cell>
          <cell r="C5248" t="str">
            <v>F514478</v>
          </cell>
          <cell r="D5248">
            <v>11</v>
          </cell>
          <cell r="E5248" t="str">
            <v>F</v>
          </cell>
        </row>
        <row r="5249">
          <cell r="B5249" t="str">
            <v>1000OAOBLDG</v>
          </cell>
          <cell r="C5249" t="str">
            <v>OAOBLDG</v>
          </cell>
          <cell r="D5249">
            <v>12</v>
          </cell>
          <cell r="E5249" t="str">
            <v>G</v>
          </cell>
        </row>
        <row r="5250">
          <cell r="B5250" t="str">
            <v>F514479</v>
          </cell>
          <cell r="C5250" t="str">
            <v>F514479</v>
          </cell>
          <cell r="D5250">
            <v>13</v>
          </cell>
          <cell r="E5250" t="str">
            <v>F</v>
          </cell>
        </row>
        <row r="5251">
          <cell r="B5251" t="str">
            <v>F514480</v>
          </cell>
          <cell r="C5251" t="str">
            <v>F514480</v>
          </cell>
          <cell r="D5251">
            <v>13</v>
          </cell>
          <cell r="E5251" t="str">
            <v>F</v>
          </cell>
        </row>
        <row r="5252">
          <cell r="B5252" t="str">
            <v>F514481</v>
          </cell>
          <cell r="C5252" t="str">
            <v>F514481</v>
          </cell>
          <cell r="D5252">
            <v>13</v>
          </cell>
          <cell r="E5252" t="str">
            <v>F</v>
          </cell>
        </row>
        <row r="5253">
          <cell r="B5253" t="str">
            <v>F514482</v>
          </cell>
          <cell r="C5253" t="str">
            <v>F514482</v>
          </cell>
          <cell r="D5253">
            <v>13</v>
          </cell>
          <cell r="E5253" t="str">
            <v>F</v>
          </cell>
        </row>
        <row r="5254">
          <cell r="B5254" t="str">
            <v>F514483</v>
          </cell>
          <cell r="C5254" t="str">
            <v>F514483</v>
          </cell>
          <cell r="D5254">
            <v>13</v>
          </cell>
          <cell r="E5254" t="str">
            <v>F</v>
          </cell>
        </row>
        <row r="5255">
          <cell r="B5255" t="str">
            <v>F514484</v>
          </cell>
          <cell r="C5255" t="str">
            <v>F514484</v>
          </cell>
          <cell r="D5255">
            <v>13</v>
          </cell>
          <cell r="E5255" t="str">
            <v>F</v>
          </cell>
        </row>
        <row r="5256">
          <cell r="B5256" t="str">
            <v>1000OOSCSITE</v>
          </cell>
          <cell r="C5256" t="str">
            <v>OOSCSITE</v>
          </cell>
          <cell r="D5256">
            <v>10</v>
          </cell>
          <cell r="E5256" t="str">
            <v>G</v>
          </cell>
        </row>
        <row r="5257">
          <cell r="B5257" t="str">
            <v>F514485</v>
          </cell>
          <cell r="C5257" t="str">
            <v>F514485</v>
          </cell>
          <cell r="D5257">
            <v>11</v>
          </cell>
          <cell r="E5257" t="str">
            <v>F</v>
          </cell>
        </row>
        <row r="5258">
          <cell r="B5258" t="str">
            <v>F514486</v>
          </cell>
          <cell r="C5258" t="str">
            <v>F514486</v>
          </cell>
          <cell r="D5258">
            <v>11</v>
          </cell>
          <cell r="E5258" t="str">
            <v>F</v>
          </cell>
        </row>
        <row r="5259">
          <cell r="B5259" t="str">
            <v>F514487</v>
          </cell>
          <cell r="C5259" t="str">
            <v>F514487</v>
          </cell>
          <cell r="D5259">
            <v>11</v>
          </cell>
          <cell r="E5259" t="str">
            <v>F</v>
          </cell>
        </row>
        <row r="5260">
          <cell r="B5260" t="str">
            <v>F514488</v>
          </cell>
          <cell r="C5260" t="str">
            <v>F514488</v>
          </cell>
          <cell r="D5260">
            <v>11</v>
          </cell>
          <cell r="E5260" t="str">
            <v>F</v>
          </cell>
        </row>
        <row r="5261">
          <cell r="B5261" t="str">
            <v>F514489</v>
          </cell>
          <cell r="C5261" t="str">
            <v>F514489</v>
          </cell>
          <cell r="D5261">
            <v>11</v>
          </cell>
          <cell r="E5261" t="str">
            <v>F</v>
          </cell>
        </row>
        <row r="5262">
          <cell r="B5262" t="str">
            <v>F514490</v>
          </cell>
          <cell r="C5262" t="str">
            <v>F514490</v>
          </cell>
          <cell r="D5262">
            <v>11</v>
          </cell>
          <cell r="E5262" t="str">
            <v>F</v>
          </cell>
        </row>
        <row r="5263">
          <cell r="B5263" t="str">
            <v>F514491</v>
          </cell>
          <cell r="C5263" t="str">
            <v>F514491</v>
          </cell>
          <cell r="D5263">
            <v>11</v>
          </cell>
          <cell r="E5263" t="str">
            <v>F</v>
          </cell>
        </row>
        <row r="5264">
          <cell r="B5264" t="str">
            <v>1000OOSCMAIN</v>
          </cell>
          <cell r="C5264" t="str">
            <v>OOSCMAIN</v>
          </cell>
          <cell r="D5264">
            <v>12</v>
          </cell>
          <cell r="E5264" t="str">
            <v>G</v>
          </cell>
        </row>
        <row r="5265">
          <cell r="B5265" t="str">
            <v>F514492</v>
          </cell>
          <cell r="C5265" t="str">
            <v>F514492</v>
          </cell>
          <cell r="D5265">
            <v>13</v>
          </cell>
          <cell r="E5265" t="str">
            <v>F</v>
          </cell>
        </row>
        <row r="5266">
          <cell r="B5266" t="str">
            <v>F514493</v>
          </cell>
          <cell r="C5266" t="str">
            <v>F514493</v>
          </cell>
          <cell r="D5266">
            <v>13</v>
          </cell>
          <cell r="E5266" t="str">
            <v>F</v>
          </cell>
        </row>
        <row r="5267">
          <cell r="B5267" t="str">
            <v>F514494</v>
          </cell>
          <cell r="C5267" t="str">
            <v>F514494</v>
          </cell>
          <cell r="D5267">
            <v>13</v>
          </cell>
          <cell r="E5267" t="str">
            <v>F</v>
          </cell>
        </row>
        <row r="5268">
          <cell r="B5268" t="str">
            <v>F514495</v>
          </cell>
          <cell r="C5268" t="str">
            <v>F514495</v>
          </cell>
          <cell r="D5268">
            <v>13</v>
          </cell>
          <cell r="E5268" t="str">
            <v>F</v>
          </cell>
        </row>
        <row r="5269">
          <cell r="B5269" t="str">
            <v>F514496</v>
          </cell>
          <cell r="C5269" t="str">
            <v>F514496</v>
          </cell>
          <cell r="D5269">
            <v>13</v>
          </cell>
          <cell r="E5269" t="str">
            <v>F</v>
          </cell>
        </row>
        <row r="5270">
          <cell r="B5270" t="str">
            <v>F514497</v>
          </cell>
          <cell r="C5270" t="str">
            <v>F514497</v>
          </cell>
          <cell r="D5270">
            <v>13</v>
          </cell>
          <cell r="E5270" t="str">
            <v>F</v>
          </cell>
        </row>
        <row r="5271">
          <cell r="B5271" t="str">
            <v>1000OOSCGRG</v>
          </cell>
          <cell r="C5271" t="str">
            <v>OOSCGRG</v>
          </cell>
          <cell r="D5271">
            <v>12</v>
          </cell>
          <cell r="E5271" t="str">
            <v>G</v>
          </cell>
        </row>
        <row r="5272">
          <cell r="B5272" t="str">
            <v>F514498</v>
          </cell>
          <cell r="C5272" t="str">
            <v>F514498</v>
          </cell>
          <cell r="D5272">
            <v>13</v>
          </cell>
          <cell r="E5272" t="str">
            <v>F</v>
          </cell>
        </row>
        <row r="5273">
          <cell r="B5273" t="str">
            <v>F514499</v>
          </cell>
          <cell r="C5273" t="str">
            <v>F514499</v>
          </cell>
          <cell r="D5273">
            <v>13</v>
          </cell>
          <cell r="E5273" t="str">
            <v>F</v>
          </cell>
        </row>
        <row r="5274">
          <cell r="B5274" t="str">
            <v>F514500</v>
          </cell>
          <cell r="C5274" t="str">
            <v>F514500</v>
          </cell>
          <cell r="D5274">
            <v>13</v>
          </cell>
          <cell r="E5274" t="str">
            <v>F</v>
          </cell>
        </row>
        <row r="5275">
          <cell r="B5275" t="str">
            <v>F514501</v>
          </cell>
          <cell r="C5275" t="str">
            <v>F514501</v>
          </cell>
          <cell r="D5275">
            <v>13</v>
          </cell>
          <cell r="E5275" t="str">
            <v>F</v>
          </cell>
        </row>
        <row r="5276">
          <cell r="B5276" t="str">
            <v>F514502</v>
          </cell>
          <cell r="C5276" t="str">
            <v>F514502</v>
          </cell>
          <cell r="D5276">
            <v>13</v>
          </cell>
          <cell r="E5276" t="str">
            <v>F</v>
          </cell>
        </row>
        <row r="5277">
          <cell r="B5277" t="str">
            <v>F514503</v>
          </cell>
          <cell r="C5277" t="str">
            <v>F514503</v>
          </cell>
          <cell r="D5277">
            <v>13</v>
          </cell>
          <cell r="E5277" t="str">
            <v>F</v>
          </cell>
        </row>
        <row r="5278">
          <cell r="B5278" t="str">
            <v>1000OOSCWHSE</v>
          </cell>
          <cell r="C5278" t="str">
            <v>OOSCWHSE</v>
          </cell>
          <cell r="D5278">
            <v>12</v>
          </cell>
          <cell r="E5278" t="str">
            <v>G</v>
          </cell>
        </row>
        <row r="5279">
          <cell r="B5279" t="str">
            <v>F514504</v>
          </cell>
          <cell r="C5279" t="str">
            <v>F514504</v>
          </cell>
          <cell r="D5279">
            <v>13</v>
          </cell>
          <cell r="E5279" t="str">
            <v>F</v>
          </cell>
        </row>
        <row r="5280">
          <cell r="B5280" t="str">
            <v>F514505</v>
          </cell>
          <cell r="C5280" t="str">
            <v>F514505</v>
          </cell>
          <cell r="D5280">
            <v>13</v>
          </cell>
          <cell r="E5280" t="str">
            <v>F</v>
          </cell>
        </row>
        <row r="5281">
          <cell r="B5281" t="str">
            <v>F514506</v>
          </cell>
          <cell r="C5281" t="str">
            <v>F514506</v>
          </cell>
          <cell r="D5281">
            <v>13</v>
          </cell>
          <cell r="E5281" t="str">
            <v>F</v>
          </cell>
        </row>
        <row r="5282">
          <cell r="B5282" t="str">
            <v>F514507</v>
          </cell>
          <cell r="C5282" t="str">
            <v>F514507</v>
          </cell>
          <cell r="D5282">
            <v>13</v>
          </cell>
          <cell r="E5282" t="str">
            <v>F</v>
          </cell>
        </row>
        <row r="5283">
          <cell r="B5283" t="str">
            <v>F514508</v>
          </cell>
          <cell r="C5283" t="str">
            <v>F514508</v>
          </cell>
          <cell r="D5283">
            <v>13</v>
          </cell>
          <cell r="E5283" t="str">
            <v>F</v>
          </cell>
        </row>
        <row r="5284">
          <cell r="B5284" t="str">
            <v>F514509</v>
          </cell>
          <cell r="C5284" t="str">
            <v>F514509</v>
          </cell>
          <cell r="D5284">
            <v>13</v>
          </cell>
          <cell r="E5284" t="str">
            <v>F</v>
          </cell>
        </row>
        <row r="5285">
          <cell r="B5285" t="str">
            <v>1000OCSCSITE</v>
          </cell>
          <cell r="C5285" t="str">
            <v>OCSCSITE</v>
          </cell>
          <cell r="D5285">
            <v>10</v>
          </cell>
          <cell r="E5285" t="str">
            <v>G</v>
          </cell>
        </row>
        <row r="5286">
          <cell r="B5286" t="str">
            <v>F514510</v>
          </cell>
          <cell r="C5286" t="str">
            <v>F514510</v>
          </cell>
          <cell r="D5286">
            <v>11</v>
          </cell>
          <cell r="E5286" t="str">
            <v>F</v>
          </cell>
        </row>
        <row r="5287">
          <cell r="B5287" t="str">
            <v>F514511</v>
          </cell>
          <cell r="C5287" t="str">
            <v>F514511</v>
          </cell>
          <cell r="D5287">
            <v>11</v>
          </cell>
          <cell r="E5287" t="str">
            <v>F</v>
          </cell>
        </row>
        <row r="5288">
          <cell r="B5288" t="str">
            <v>F514512</v>
          </cell>
          <cell r="C5288" t="str">
            <v>F514512</v>
          </cell>
          <cell r="D5288">
            <v>11</v>
          </cell>
          <cell r="E5288" t="str">
            <v>F</v>
          </cell>
        </row>
        <row r="5289">
          <cell r="B5289" t="str">
            <v>F514513</v>
          </cell>
          <cell r="C5289" t="str">
            <v>F514513</v>
          </cell>
          <cell r="D5289">
            <v>11</v>
          </cell>
          <cell r="E5289" t="str">
            <v>F</v>
          </cell>
        </row>
        <row r="5290">
          <cell r="B5290" t="str">
            <v>F514514</v>
          </cell>
          <cell r="C5290" t="str">
            <v>F514514</v>
          </cell>
          <cell r="D5290">
            <v>11</v>
          </cell>
          <cell r="E5290" t="str">
            <v>F</v>
          </cell>
        </row>
        <row r="5291">
          <cell r="B5291" t="str">
            <v>F514515</v>
          </cell>
          <cell r="C5291" t="str">
            <v>F514515</v>
          </cell>
          <cell r="D5291">
            <v>11</v>
          </cell>
          <cell r="E5291" t="str">
            <v>F</v>
          </cell>
        </row>
        <row r="5292">
          <cell r="B5292" t="str">
            <v>F514516</v>
          </cell>
          <cell r="C5292" t="str">
            <v>F514516</v>
          </cell>
          <cell r="D5292">
            <v>11</v>
          </cell>
          <cell r="E5292" t="str">
            <v>F</v>
          </cell>
        </row>
        <row r="5293">
          <cell r="B5293" t="str">
            <v>1000OCSCMAIN</v>
          </cell>
          <cell r="C5293" t="str">
            <v>OCSCMAIN</v>
          </cell>
          <cell r="D5293">
            <v>12</v>
          </cell>
          <cell r="E5293" t="str">
            <v>G</v>
          </cell>
        </row>
        <row r="5294">
          <cell r="B5294" t="str">
            <v>F514517</v>
          </cell>
          <cell r="C5294" t="str">
            <v>F514517</v>
          </cell>
          <cell r="D5294">
            <v>13</v>
          </cell>
          <cell r="E5294" t="str">
            <v>F</v>
          </cell>
        </row>
        <row r="5295">
          <cell r="B5295" t="str">
            <v>F514518</v>
          </cell>
          <cell r="C5295" t="str">
            <v>F514518</v>
          </cell>
          <cell r="D5295">
            <v>13</v>
          </cell>
          <cell r="E5295" t="str">
            <v>F</v>
          </cell>
        </row>
        <row r="5296">
          <cell r="B5296" t="str">
            <v>F514519</v>
          </cell>
          <cell r="C5296" t="str">
            <v>F514519</v>
          </cell>
          <cell r="D5296">
            <v>13</v>
          </cell>
          <cell r="E5296" t="str">
            <v>F</v>
          </cell>
        </row>
        <row r="5297">
          <cell r="B5297" t="str">
            <v>F514520</v>
          </cell>
          <cell r="C5297" t="str">
            <v>F514520</v>
          </cell>
          <cell r="D5297">
            <v>13</v>
          </cell>
          <cell r="E5297" t="str">
            <v>F</v>
          </cell>
        </row>
        <row r="5298">
          <cell r="B5298" t="str">
            <v>F514521</v>
          </cell>
          <cell r="C5298" t="str">
            <v>F514521</v>
          </cell>
          <cell r="D5298">
            <v>13</v>
          </cell>
          <cell r="E5298" t="str">
            <v>F</v>
          </cell>
        </row>
        <row r="5299">
          <cell r="B5299" t="str">
            <v>F514522</v>
          </cell>
          <cell r="C5299" t="str">
            <v>F514522</v>
          </cell>
          <cell r="D5299">
            <v>13</v>
          </cell>
          <cell r="E5299" t="str">
            <v>F</v>
          </cell>
        </row>
        <row r="5300">
          <cell r="B5300" t="str">
            <v>1000OCSCGRG</v>
          </cell>
          <cell r="C5300" t="str">
            <v>OCSCGRG</v>
          </cell>
          <cell r="D5300">
            <v>12</v>
          </cell>
          <cell r="E5300" t="str">
            <v>G</v>
          </cell>
        </row>
        <row r="5301">
          <cell r="B5301" t="str">
            <v>F514523</v>
          </cell>
          <cell r="C5301" t="str">
            <v>F514523</v>
          </cell>
          <cell r="D5301">
            <v>13</v>
          </cell>
          <cell r="E5301" t="str">
            <v>F</v>
          </cell>
        </row>
        <row r="5302">
          <cell r="B5302" t="str">
            <v>F514524</v>
          </cell>
          <cell r="C5302" t="str">
            <v>F514524</v>
          </cell>
          <cell r="D5302">
            <v>13</v>
          </cell>
          <cell r="E5302" t="str">
            <v>F</v>
          </cell>
        </row>
        <row r="5303">
          <cell r="B5303" t="str">
            <v>F514525</v>
          </cell>
          <cell r="C5303" t="str">
            <v>F514525</v>
          </cell>
          <cell r="D5303">
            <v>13</v>
          </cell>
          <cell r="E5303" t="str">
            <v>F</v>
          </cell>
        </row>
        <row r="5304">
          <cell r="B5304" t="str">
            <v>F514526</v>
          </cell>
          <cell r="C5304" t="str">
            <v>F514526</v>
          </cell>
          <cell r="D5304">
            <v>13</v>
          </cell>
          <cell r="E5304" t="str">
            <v>F</v>
          </cell>
        </row>
        <row r="5305">
          <cell r="B5305" t="str">
            <v>F514527</v>
          </cell>
          <cell r="C5305" t="str">
            <v>F514527</v>
          </cell>
          <cell r="D5305">
            <v>13</v>
          </cell>
          <cell r="E5305" t="str">
            <v>F</v>
          </cell>
        </row>
        <row r="5306">
          <cell r="B5306" t="str">
            <v>F514528</v>
          </cell>
          <cell r="C5306" t="str">
            <v>F514528</v>
          </cell>
          <cell r="D5306">
            <v>13</v>
          </cell>
          <cell r="E5306" t="str">
            <v>F</v>
          </cell>
        </row>
        <row r="5307">
          <cell r="B5307" t="str">
            <v>1000OCSCPFB</v>
          </cell>
          <cell r="C5307" t="str">
            <v>OCSCPFB</v>
          </cell>
          <cell r="D5307">
            <v>12</v>
          </cell>
          <cell r="E5307" t="str">
            <v>G</v>
          </cell>
        </row>
        <row r="5308">
          <cell r="B5308" t="str">
            <v>F514529</v>
          </cell>
          <cell r="C5308" t="str">
            <v>F514529</v>
          </cell>
          <cell r="D5308">
            <v>13</v>
          </cell>
          <cell r="E5308" t="str">
            <v>F</v>
          </cell>
        </row>
        <row r="5309">
          <cell r="B5309" t="str">
            <v>F514530</v>
          </cell>
          <cell r="C5309" t="str">
            <v>F514530</v>
          </cell>
          <cell r="D5309">
            <v>13</v>
          </cell>
          <cell r="E5309" t="str">
            <v>F</v>
          </cell>
        </row>
        <row r="5310">
          <cell r="B5310" t="str">
            <v>F514531</v>
          </cell>
          <cell r="C5310" t="str">
            <v>F514531</v>
          </cell>
          <cell r="D5310">
            <v>13</v>
          </cell>
          <cell r="E5310" t="str">
            <v>F</v>
          </cell>
        </row>
        <row r="5311">
          <cell r="B5311" t="str">
            <v>F514532</v>
          </cell>
          <cell r="C5311" t="str">
            <v>F514532</v>
          </cell>
          <cell r="D5311">
            <v>13</v>
          </cell>
          <cell r="E5311" t="str">
            <v>F</v>
          </cell>
        </row>
        <row r="5312">
          <cell r="B5312" t="str">
            <v>F514533</v>
          </cell>
          <cell r="C5312" t="str">
            <v>F514533</v>
          </cell>
          <cell r="D5312">
            <v>13</v>
          </cell>
          <cell r="E5312" t="str">
            <v>F</v>
          </cell>
        </row>
        <row r="5313">
          <cell r="B5313" t="str">
            <v>F514534</v>
          </cell>
          <cell r="C5313" t="str">
            <v>F514534</v>
          </cell>
          <cell r="D5313">
            <v>13</v>
          </cell>
          <cell r="E5313" t="str">
            <v>F</v>
          </cell>
        </row>
        <row r="5314">
          <cell r="B5314" t="str">
            <v>1000PSSCSITE</v>
          </cell>
          <cell r="C5314" t="str">
            <v>PSSCSITE</v>
          </cell>
          <cell r="D5314">
            <v>10</v>
          </cell>
          <cell r="E5314" t="str">
            <v>G</v>
          </cell>
        </row>
        <row r="5315">
          <cell r="B5315" t="str">
            <v>F514535</v>
          </cell>
          <cell r="C5315" t="str">
            <v>F514535</v>
          </cell>
          <cell r="D5315">
            <v>11</v>
          </cell>
          <cell r="E5315" t="str">
            <v>F</v>
          </cell>
        </row>
        <row r="5316">
          <cell r="B5316" t="str">
            <v>F514536</v>
          </cell>
          <cell r="C5316" t="str">
            <v>F514536</v>
          </cell>
          <cell r="D5316">
            <v>11</v>
          </cell>
          <cell r="E5316" t="str">
            <v>F</v>
          </cell>
        </row>
        <row r="5317">
          <cell r="B5317" t="str">
            <v>F514537</v>
          </cell>
          <cell r="C5317" t="str">
            <v>F514537</v>
          </cell>
          <cell r="D5317">
            <v>11</v>
          </cell>
          <cell r="E5317" t="str">
            <v>F</v>
          </cell>
        </row>
        <row r="5318">
          <cell r="B5318" t="str">
            <v>F514538</v>
          </cell>
          <cell r="C5318" t="str">
            <v>F514538</v>
          </cell>
          <cell r="D5318">
            <v>11</v>
          </cell>
          <cell r="E5318" t="str">
            <v>F</v>
          </cell>
        </row>
        <row r="5319">
          <cell r="B5319" t="str">
            <v>F514539</v>
          </cell>
          <cell r="C5319" t="str">
            <v>F514539</v>
          </cell>
          <cell r="D5319">
            <v>11</v>
          </cell>
          <cell r="E5319" t="str">
            <v>F</v>
          </cell>
        </row>
        <row r="5320">
          <cell r="B5320" t="str">
            <v>F514540</v>
          </cell>
          <cell r="C5320" t="str">
            <v>F514540</v>
          </cell>
          <cell r="D5320">
            <v>11</v>
          </cell>
          <cell r="E5320" t="str">
            <v>F</v>
          </cell>
        </row>
        <row r="5321">
          <cell r="B5321" t="str">
            <v>F514541</v>
          </cell>
          <cell r="C5321" t="str">
            <v>F514541</v>
          </cell>
          <cell r="D5321">
            <v>11</v>
          </cell>
          <cell r="E5321" t="str">
            <v>F</v>
          </cell>
        </row>
        <row r="5322">
          <cell r="B5322" t="str">
            <v>1000PSSCMAIN</v>
          </cell>
          <cell r="C5322" t="str">
            <v>PSSCMAIN</v>
          </cell>
          <cell r="D5322">
            <v>12</v>
          </cell>
          <cell r="E5322" t="str">
            <v>G</v>
          </cell>
        </row>
        <row r="5323">
          <cell r="B5323" t="str">
            <v>F514542</v>
          </cell>
          <cell r="C5323" t="str">
            <v>F514542</v>
          </cell>
          <cell r="D5323">
            <v>13</v>
          </cell>
          <cell r="E5323" t="str">
            <v>F</v>
          </cell>
        </row>
        <row r="5324">
          <cell r="B5324" t="str">
            <v>F514543</v>
          </cell>
          <cell r="C5324" t="str">
            <v>F514543</v>
          </cell>
          <cell r="D5324">
            <v>13</v>
          </cell>
          <cell r="E5324" t="str">
            <v>F</v>
          </cell>
        </row>
        <row r="5325">
          <cell r="B5325" t="str">
            <v>F514544</v>
          </cell>
          <cell r="C5325" t="str">
            <v>F514544</v>
          </cell>
          <cell r="D5325">
            <v>13</v>
          </cell>
          <cell r="E5325" t="str">
            <v>F</v>
          </cell>
        </row>
        <row r="5326">
          <cell r="B5326" t="str">
            <v>F514545</v>
          </cell>
          <cell r="C5326" t="str">
            <v>F514545</v>
          </cell>
          <cell r="D5326">
            <v>13</v>
          </cell>
          <cell r="E5326" t="str">
            <v>F</v>
          </cell>
        </row>
        <row r="5327">
          <cell r="B5327" t="str">
            <v>F514546</v>
          </cell>
          <cell r="C5327" t="str">
            <v>F514546</v>
          </cell>
          <cell r="D5327">
            <v>13</v>
          </cell>
          <cell r="E5327" t="str">
            <v>F</v>
          </cell>
        </row>
        <row r="5328">
          <cell r="B5328" t="str">
            <v>F514547</v>
          </cell>
          <cell r="C5328" t="str">
            <v>F514547</v>
          </cell>
          <cell r="D5328">
            <v>13</v>
          </cell>
          <cell r="E5328" t="str">
            <v>F</v>
          </cell>
        </row>
        <row r="5329">
          <cell r="B5329" t="str">
            <v>1000PSSCYARD</v>
          </cell>
          <cell r="C5329" t="str">
            <v>PSSCYARD</v>
          </cell>
          <cell r="D5329">
            <v>12</v>
          </cell>
          <cell r="E5329" t="str">
            <v>G</v>
          </cell>
        </row>
        <row r="5330">
          <cell r="B5330" t="str">
            <v>F514548</v>
          </cell>
          <cell r="C5330" t="str">
            <v>F514548</v>
          </cell>
          <cell r="D5330">
            <v>13</v>
          </cell>
          <cell r="E5330" t="str">
            <v>F</v>
          </cell>
        </row>
        <row r="5331">
          <cell r="B5331" t="str">
            <v>F514549</v>
          </cell>
          <cell r="C5331" t="str">
            <v>F514549</v>
          </cell>
          <cell r="D5331">
            <v>13</v>
          </cell>
          <cell r="E5331" t="str">
            <v>F</v>
          </cell>
        </row>
        <row r="5332">
          <cell r="B5332" t="str">
            <v>F514550</v>
          </cell>
          <cell r="C5332" t="str">
            <v>F514550</v>
          </cell>
          <cell r="D5332">
            <v>13</v>
          </cell>
          <cell r="E5332" t="str">
            <v>F</v>
          </cell>
        </row>
        <row r="5333">
          <cell r="B5333" t="str">
            <v>F514551</v>
          </cell>
          <cell r="C5333" t="str">
            <v>F514551</v>
          </cell>
          <cell r="D5333">
            <v>13</v>
          </cell>
          <cell r="E5333" t="str">
            <v>F</v>
          </cell>
        </row>
        <row r="5334">
          <cell r="B5334" t="str">
            <v>F514552</v>
          </cell>
          <cell r="C5334" t="str">
            <v>F514552</v>
          </cell>
          <cell r="D5334">
            <v>13</v>
          </cell>
          <cell r="E5334" t="str">
            <v>F</v>
          </cell>
        </row>
        <row r="5335">
          <cell r="B5335" t="str">
            <v>F514553</v>
          </cell>
          <cell r="C5335" t="str">
            <v>F514553</v>
          </cell>
          <cell r="D5335">
            <v>13</v>
          </cell>
          <cell r="E5335" t="str">
            <v>F</v>
          </cell>
        </row>
        <row r="5336">
          <cell r="B5336" t="str">
            <v>1000PSSCGRG</v>
          </cell>
          <cell r="C5336" t="str">
            <v>PSSCGRG</v>
          </cell>
          <cell r="D5336">
            <v>12</v>
          </cell>
          <cell r="E5336" t="str">
            <v>G</v>
          </cell>
        </row>
        <row r="5337">
          <cell r="B5337" t="str">
            <v>F514554</v>
          </cell>
          <cell r="C5337" t="str">
            <v>F514554</v>
          </cell>
          <cell r="D5337">
            <v>13</v>
          </cell>
          <cell r="E5337" t="str">
            <v>F</v>
          </cell>
        </row>
        <row r="5338">
          <cell r="B5338" t="str">
            <v>F514555</v>
          </cell>
          <cell r="C5338" t="str">
            <v>F514555</v>
          </cell>
          <cell r="D5338">
            <v>13</v>
          </cell>
          <cell r="E5338" t="str">
            <v>F</v>
          </cell>
        </row>
        <row r="5339">
          <cell r="B5339" t="str">
            <v>F514556</v>
          </cell>
          <cell r="C5339" t="str">
            <v>F514556</v>
          </cell>
          <cell r="D5339">
            <v>13</v>
          </cell>
          <cell r="E5339" t="str">
            <v>F</v>
          </cell>
        </row>
        <row r="5340">
          <cell r="B5340" t="str">
            <v>F514557</v>
          </cell>
          <cell r="C5340" t="str">
            <v>F514557</v>
          </cell>
          <cell r="D5340">
            <v>13</v>
          </cell>
          <cell r="E5340" t="str">
            <v>F</v>
          </cell>
        </row>
        <row r="5341">
          <cell r="B5341" t="str">
            <v>F514558</v>
          </cell>
          <cell r="C5341" t="str">
            <v>F514558</v>
          </cell>
          <cell r="D5341">
            <v>13</v>
          </cell>
          <cell r="E5341" t="str">
            <v>F</v>
          </cell>
        </row>
        <row r="5342">
          <cell r="B5342" t="str">
            <v>F514559</v>
          </cell>
          <cell r="C5342" t="str">
            <v>F514559</v>
          </cell>
          <cell r="D5342">
            <v>13</v>
          </cell>
          <cell r="E5342" t="str">
            <v>F</v>
          </cell>
        </row>
        <row r="5343">
          <cell r="B5343" t="str">
            <v>1000PSSCMTLB</v>
          </cell>
          <cell r="C5343" t="str">
            <v>PSSCMTLB</v>
          </cell>
          <cell r="D5343">
            <v>12</v>
          </cell>
          <cell r="E5343" t="str">
            <v>G</v>
          </cell>
        </row>
        <row r="5344">
          <cell r="B5344" t="str">
            <v>F514560</v>
          </cell>
          <cell r="C5344" t="str">
            <v>F514560</v>
          </cell>
          <cell r="D5344">
            <v>13</v>
          </cell>
          <cell r="E5344" t="str">
            <v>F</v>
          </cell>
        </row>
        <row r="5345">
          <cell r="B5345" t="str">
            <v>F514561</v>
          </cell>
          <cell r="C5345" t="str">
            <v>F514561</v>
          </cell>
          <cell r="D5345">
            <v>13</v>
          </cell>
          <cell r="E5345" t="str">
            <v>F</v>
          </cell>
        </row>
        <row r="5346">
          <cell r="B5346" t="str">
            <v>F514562</v>
          </cell>
          <cell r="C5346" t="str">
            <v>F514562</v>
          </cell>
          <cell r="D5346">
            <v>13</v>
          </cell>
          <cell r="E5346" t="str">
            <v>F</v>
          </cell>
        </row>
        <row r="5347">
          <cell r="B5347" t="str">
            <v>F514563</v>
          </cell>
          <cell r="C5347" t="str">
            <v>F514563</v>
          </cell>
          <cell r="D5347">
            <v>13</v>
          </cell>
          <cell r="E5347" t="str">
            <v>F</v>
          </cell>
        </row>
        <row r="5348">
          <cell r="B5348" t="str">
            <v>F514564</v>
          </cell>
          <cell r="C5348" t="str">
            <v>F514564</v>
          </cell>
          <cell r="D5348">
            <v>13</v>
          </cell>
          <cell r="E5348" t="str">
            <v>F</v>
          </cell>
        </row>
        <row r="5349">
          <cell r="B5349" t="str">
            <v>F514565</v>
          </cell>
          <cell r="C5349" t="str">
            <v>F514565</v>
          </cell>
          <cell r="D5349">
            <v>13</v>
          </cell>
          <cell r="E5349" t="str">
            <v>F</v>
          </cell>
        </row>
        <row r="5350">
          <cell r="B5350" t="str">
            <v>1000PTSDSITE</v>
          </cell>
          <cell r="C5350" t="str">
            <v>PTSDSITE</v>
          </cell>
          <cell r="D5350">
            <v>10</v>
          </cell>
          <cell r="E5350" t="str">
            <v>G</v>
          </cell>
        </row>
        <row r="5351">
          <cell r="B5351" t="str">
            <v>F514566</v>
          </cell>
          <cell r="C5351" t="str">
            <v>F514566</v>
          </cell>
          <cell r="D5351">
            <v>11</v>
          </cell>
          <cell r="E5351" t="str">
            <v>F</v>
          </cell>
        </row>
        <row r="5352">
          <cell r="B5352" t="str">
            <v>F514567</v>
          </cell>
          <cell r="C5352" t="str">
            <v>F514567</v>
          </cell>
          <cell r="D5352">
            <v>11</v>
          </cell>
          <cell r="E5352" t="str">
            <v>F</v>
          </cell>
        </row>
        <row r="5353">
          <cell r="B5353" t="str">
            <v>F514568</v>
          </cell>
          <cell r="C5353" t="str">
            <v>F514568</v>
          </cell>
          <cell r="D5353">
            <v>11</v>
          </cell>
          <cell r="E5353" t="str">
            <v>F</v>
          </cell>
        </row>
        <row r="5354">
          <cell r="B5354" t="str">
            <v>F514569</v>
          </cell>
          <cell r="C5354" t="str">
            <v>F514569</v>
          </cell>
          <cell r="D5354">
            <v>11</v>
          </cell>
          <cell r="E5354" t="str">
            <v>F</v>
          </cell>
        </row>
        <row r="5355">
          <cell r="B5355" t="str">
            <v>F514570</v>
          </cell>
          <cell r="C5355" t="str">
            <v>F514570</v>
          </cell>
          <cell r="D5355">
            <v>11</v>
          </cell>
          <cell r="E5355" t="str">
            <v>F</v>
          </cell>
        </row>
        <row r="5356">
          <cell r="B5356" t="str">
            <v>F514571</v>
          </cell>
          <cell r="C5356" t="str">
            <v>F514571</v>
          </cell>
          <cell r="D5356">
            <v>11</v>
          </cell>
          <cell r="E5356" t="str">
            <v>F</v>
          </cell>
        </row>
        <row r="5357">
          <cell r="B5357" t="str">
            <v>F514572</v>
          </cell>
          <cell r="C5357" t="str">
            <v>F514572</v>
          </cell>
          <cell r="D5357">
            <v>11</v>
          </cell>
          <cell r="E5357" t="str">
            <v>F</v>
          </cell>
        </row>
        <row r="5358">
          <cell r="B5358" t="str">
            <v>1000PTSDMAIN</v>
          </cell>
          <cell r="C5358" t="str">
            <v>PTSDMAIN</v>
          </cell>
          <cell r="D5358">
            <v>12</v>
          </cell>
          <cell r="E5358" t="str">
            <v>G</v>
          </cell>
        </row>
        <row r="5359">
          <cell r="B5359" t="str">
            <v>F514573</v>
          </cell>
          <cell r="C5359" t="str">
            <v>F514573</v>
          </cell>
          <cell r="D5359">
            <v>13</v>
          </cell>
          <cell r="E5359" t="str">
            <v>F</v>
          </cell>
        </row>
        <row r="5360">
          <cell r="B5360" t="str">
            <v>F514574</v>
          </cell>
          <cell r="C5360" t="str">
            <v>F514574</v>
          </cell>
          <cell r="D5360">
            <v>13</v>
          </cell>
          <cell r="E5360" t="str">
            <v>F</v>
          </cell>
        </row>
        <row r="5361">
          <cell r="B5361" t="str">
            <v>F514575</v>
          </cell>
          <cell r="C5361" t="str">
            <v>F514575</v>
          </cell>
          <cell r="D5361">
            <v>13</v>
          </cell>
          <cell r="E5361" t="str">
            <v>F</v>
          </cell>
        </row>
        <row r="5362">
          <cell r="B5362" t="str">
            <v>F514576</v>
          </cell>
          <cell r="C5362" t="str">
            <v>F514576</v>
          </cell>
          <cell r="D5362">
            <v>13</v>
          </cell>
          <cell r="E5362" t="str">
            <v>F</v>
          </cell>
        </row>
        <row r="5363">
          <cell r="B5363" t="str">
            <v>F514577</v>
          </cell>
          <cell r="C5363" t="str">
            <v>F514577</v>
          </cell>
          <cell r="D5363">
            <v>13</v>
          </cell>
          <cell r="E5363" t="str">
            <v>F</v>
          </cell>
        </row>
        <row r="5364">
          <cell r="B5364" t="str">
            <v>F514578</v>
          </cell>
          <cell r="C5364" t="str">
            <v>F514578</v>
          </cell>
          <cell r="D5364">
            <v>13</v>
          </cell>
          <cell r="E5364" t="str">
            <v>F</v>
          </cell>
        </row>
        <row r="5365">
          <cell r="B5365" t="str">
            <v>1000PTSDTRNG</v>
          </cell>
          <cell r="C5365" t="str">
            <v>PTSDTRNG</v>
          </cell>
          <cell r="D5365">
            <v>12</v>
          </cell>
          <cell r="E5365" t="str">
            <v>G</v>
          </cell>
        </row>
        <row r="5366">
          <cell r="B5366" t="str">
            <v>F514579</v>
          </cell>
          <cell r="C5366" t="str">
            <v>F514579</v>
          </cell>
          <cell r="D5366">
            <v>13</v>
          </cell>
          <cell r="E5366" t="str">
            <v>F</v>
          </cell>
        </row>
        <row r="5367">
          <cell r="B5367" t="str">
            <v>F514580</v>
          </cell>
          <cell r="C5367" t="str">
            <v>F514580</v>
          </cell>
          <cell r="D5367">
            <v>13</v>
          </cell>
          <cell r="E5367" t="str">
            <v>F</v>
          </cell>
        </row>
        <row r="5368">
          <cell r="B5368" t="str">
            <v>F514581</v>
          </cell>
          <cell r="C5368" t="str">
            <v>F514581</v>
          </cell>
          <cell r="D5368">
            <v>13</v>
          </cell>
          <cell r="E5368" t="str">
            <v>F</v>
          </cell>
        </row>
        <row r="5369">
          <cell r="B5369" t="str">
            <v>F514582</v>
          </cell>
          <cell r="C5369" t="str">
            <v>F514582</v>
          </cell>
          <cell r="D5369">
            <v>13</v>
          </cell>
          <cell r="E5369" t="str">
            <v>F</v>
          </cell>
        </row>
        <row r="5370">
          <cell r="B5370" t="str">
            <v>F514583</v>
          </cell>
          <cell r="C5370" t="str">
            <v>F514583</v>
          </cell>
          <cell r="D5370">
            <v>13</v>
          </cell>
          <cell r="E5370" t="str">
            <v>F</v>
          </cell>
        </row>
        <row r="5371">
          <cell r="B5371" t="str">
            <v>F514584</v>
          </cell>
          <cell r="C5371" t="str">
            <v>F514584</v>
          </cell>
          <cell r="D5371">
            <v>13</v>
          </cell>
          <cell r="E5371" t="str">
            <v>F</v>
          </cell>
        </row>
        <row r="5372">
          <cell r="B5372" t="str">
            <v>1000PTSDGRG</v>
          </cell>
          <cell r="C5372" t="str">
            <v>PTSDGRG</v>
          </cell>
          <cell r="D5372">
            <v>12</v>
          </cell>
          <cell r="E5372" t="str">
            <v>G</v>
          </cell>
        </row>
        <row r="5373">
          <cell r="B5373" t="str">
            <v>F514585</v>
          </cell>
          <cell r="C5373" t="str">
            <v>F514585</v>
          </cell>
          <cell r="D5373">
            <v>13</v>
          </cell>
          <cell r="E5373" t="str">
            <v>F</v>
          </cell>
        </row>
        <row r="5374">
          <cell r="B5374" t="str">
            <v>F514586</v>
          </cell>
          <cell r="C5374" t="str">
            <v>F514586</v>
          </cell>
          <cell r="D5374">
            <v>13</v>
          </cell>
          <cell r="E5374" t="str">
            <v>F</v>
          </cell>
        </row>
        <row r="5375">
          <cell r="B5375" t="str">
            <v>F514587</v>
          </cell>
          <cell r="C5375" t="str">
            <v>F514587</v>
          </cell>
          <cell r="D5375">
            <v>13</v>
          </cell>
          <cell r="E5375" t="str">
            <v>F</v>
          </cell>
        </row>
        <row r="5376">
          <cell r="B5376" t="str">
            <v>F514588</v>
          </cell>
          <cell r="C5376" t="str">
            <v>F514588</v>
          </cell>
          <cell r="D5376">
            <v>13</v>
          </cell>
          <cell r="E5376" t="str">
            <v>F</v>
          </cell>
        </row>
        <row r="5377">
          <cell r="B5377" t="str">
            <v>F514589</v>
          </cell>
          <cell r="C5377" t="str">
            <v>F514589</v>
          </cell>
          <cell r="D5377">
            <v>13</v>
          </cell>
          <cell r="E5377" t="str">
            <v>F</v>
          </cell>
        </row>
        <row r="5378">
          <cell r="B5378" t="str">
            <v>F514590</v>
          </cell>
          <cell r="C5378" t="str">
            <v>F514590</v>
          </cell>
          <cell r="D5378">
            <v>13</v>
          </cell>
          <cell r="E5378" t="str">
            <v>F</v>
          </cell>
        </row>
        <row r="5379">
          <cell r="B5379" t="str">
            <v>1000PTSDPNTB</v>
          </cell>
          <cell r="C5379" t="str">
            <v>PTSDPNTB</v>
          </cell>
          <cell r="D5379">
            <v>12</v>
          </cell>
          <cell r="E5379" t="str">
            <v>G</v>
          </cell>
        </row>
        <row r="5380">
          <cell r="B5380" t="str">
            <v>F514591</v>
          </cell>
          <cell r="C5380" t="str">
            <v>F514591</v>
          </cell>
          <cell r="D5380">
            <v>13</v>
          </cell>
          <cell r="E5380" t="str">
            <v>F</v>
          </cell>
        </row>
        <row r="5381">
          <cell r="B5381" t="str">
            <v>F514592</v>
          </cell>
          <cell r="C5381" t="str">
            <v>F514592</v>
          </cell>
          <cell r="D5381">
            <v>13</v>
          </cell>
          <cell r="E5381" t="str">
            <v>F</v>
          </cell>
        </row>
        <row r="5382">
          <cell r="B5382" t="str">
            <v>F514593</v>
          </cell>
          <cell r="C5382" t="str">
            <v>F514593</v>
          </cell>
          <cell r="D5382">
            <v>13</v>
          </cell>
          <cell r="E5382" t="str">
            <v>F</v>
          </cell>
        </row>
        <row r="5383">
          <cell r="B5383" t="str">
            <v>F514594</v>
          </cell>
          <cell r="C5383" t="str">
            <v>F514594</v>
          </cell>
          <cell r="D5383">
            <v>13</v>
          </cell>
          <cell r="E5383" t="str">
            <v>F</v>
          </cell>
        </row>
        <row r="5384">
          <cell r="B5384" t="str">
            <v>F514595</v>
          </cell>
          <cell r="C5384" t="str">
            <v>F514595</v>
          </cell>
          <cell r="D5384">
            <v>13</v>
          </cell>
          <cell r="E5384" t="str">
            <v>F</v>
          </cell>
        </row>
        <row r="5385">
          <cell r="B5385" t="str">
            <v>F514596</v>
          </cell>
          <cell r="C5385" t="str">
            <v>F514596</v>
          </cell>
          <cell r="D5385">
            <v>13</v>
          </cell>
          <cell r="E5385" t="str">
            <v>F</v>
          </cell>
        </row>
        <row r="5386">
          <cell r="B5386" t="str">
            <v>1000RKSITE</v>
          </cell>
          <cell r="C5386" t="str">
            <v>RKSITE</v>
          </cell>
          <cell r="D5386">
            <v>10</v>
          </cell>
          <cell r="E5386" t="str">
            <v>G</v>
          </cell>
        </row>
        <row r="5387">
          <cell r="B5387" t="str">
            <v>F514597</v>
          </cell>
          <cell r="C5387" t="str">
            <v>F514597</v>
          </cell>
          <cell r="D5387">
            <v>11</v>
          </cell>
          <cell r="E5387" t="str">
            <v>F</v>
          </cell>
        </row>
        <row r="5388">
          <cell r="B5388" t="str">
            <v>F514598</v>
          </cell>
          <cell r="C5388" t="str">
            <v>F514598</v>
          </cell>
          <cell r="D5388">
            <v>11</v>
          </cell>
          <cell r="E5388" t="str">
            <v>F</v>
          </cell>
        </row>
        <row r="5389">
          <cell r="B5389" t="str">
            <v>F514599</v>
          </cell>
          <cell r="C5389" t="str">
            <v>F514599</v>
          </cell>
          <cell r="D5389">
            <v>11</v>
          </cell>
          <cell r="E5389" t="str">
            <v>F</v>
          </cell>
        </row>
        <row r="5390">
          <cell r="B5390" t="str">
            <v>F514600</v>
          </cell>
          <cell r="C5390" t="str">
            <v>F514600</v>
          </cell>
          <cell r="D5390">
            <v>11</v>
          </cell>
          <cell r="E5390" t="str">
            <v>F</v>
          </cell>
        </row>
        <row r="5391">
          <cell r="B5391" t="str">
            <v>F514601</v>
          </cell>
          <cell r="C5391" t="str">
            <v>F514601</v>
          </cell>
          <cell r="D5391">
            <v>11</v>
          </cell>
          <cell r="E5391" t="str">
            <v>F</v>
          </cell>
        </row>
        <row r="5392">
          <cell r="B5392" t="str">
            <v>F514602</v>
          </cell>
          <cell r="C5392" t="str">
            <v>F514602</v>
          </cell>
          <cell r="D5392">
            <v>11</v>
          </cell>
          <cell r="E5392" t="str">
            <v>F</v>
          </cell>
        </row>
        <row r="5393">
          <cell r="B5393" t="str">
            <v>F514603</v>
          </cell>
          <cell r="C5393" t="str">
            <v>F514603</v>
          </cell>
          <cell r="D5393">
            <v>11</v>
          </cell>
          <cell r="E5393" t="str">
            <v>F</v>
          </cell>
        </row>
        <row r="5394">
          <cell r="B5394" t="str">
            <v>1000RKMAIN</v>
          </cell>
          <cell r="C5394" t="str">
            <v>RKMAIN</v>
          </cell>
          <cell r="D5394">
            <v>12</v>
          </cell>
          <cell r="E5394" t="str">
            <v>G</v>
          </cell>
        </row>
        <row r="5395">
          <cell r="B5395" t="str">
            <v>F513796</v>
          </cell>
          <cell r="C5395" t="str">
            <v>F513796</v>
          </cell>
          <cell r="D5395">
            <v>13</v>
          </cell>
          <cell r="E5395" t="str">
            <v>F</v>
          </cell>
        </row>
        <row r="5396">
          <cell r="B5396" t="str">
            <v>F513797</v>
          </cell>
          <cell r="C5396" t="str">
            <v>F513797</v>
          </cell>
          <cell r="D5396">
            <v>13</v>
          </cell>
          <cell r="E5396" t="str">
            <v>F</v>
          </cell>
        </row>
        <row r="5397">
          <cell r="B5397" t="str">
            <v>F513798</v>
          </cell>
          <cell r="C5397" t="str">
            <v>F513798</v>
          </cell>
          <cell r="D5397">
            <v>13</v>
          </cell>
          <cell r="E5397" t="str">
            <v>F</v>
          </cell>
        </row>
        <row r="5398">
          <cell r="B5398" t="str">
            <v>F513799</v>
          </cell>
          <cell r="C5398" t="str">
            <v>F513799</v>
          </cell>
          <cell r="D5398">
            <v>13</v>
          </cell>
          <cell r="E5398" t="str">
            <v>F</v>
          </cell>
        </row>
        <row r="5399">
          <cell r="B5399" t="str">
            <v>F513800</v>
          </cell>
          <cell r="C5399" t="str">
            <v>F513800</v>
          </cell>
          <cell r="D5399">
            <v>13</v>
          </cell>
          <cell r="E5399" t="str">
            <v>F</v>
          </cell>
        </row>
        <row r="5400">
          <cell r="B5400" t="str">
            <v>F513801</v>
          </cell>
          <cell r="C5400" t="str">
            <v>F513801</v>
          </cell>
          <cell r="D5400">
            <v>13</v>
          </cell>
          <cell r="E5400" t="str">
            <v>F</v>
          </cell>
        </row>
        <row r="5401">
          <cell r="B5401" t="str">
            <v>1000RSSCSITE</v>
          </cell>
          <cell r="C5401" t="str">
            <v>RSSCSITE</v>
          </cell>
          <cell r="D5401">
            <v>10</v>
          </cell>
          <cell r="E5401" t="str">
            <v>G</v>
          </cell>
        </row>
        <row r="5402">
          <cell r="B5402" t="str">
            <v>F514604</v>
          </cell>
          <cell r="C5402" t="str">
            <v>F514604</v>
          </cell>
          <cell r="D5402">
            <v>11</v>
          </cell>
          <cell r="E5402" t="str">
            <v>F</v>
          </cell>
        </row>
        <row r="5403">
          <cell r="B5403" t="str">
            <v>F514605</v>
          </cell>
          <cell r="C5403" t="str">
            <v>F514605</v>
          </cell>
          <cell r="D5403">
            <v>11</v>
          </cell>
          <cell r="E5403" t="str">
            <v>F</v>
          </cell>
        </row>
        <row r="5404">
          <cell r="B5404" t="str">
            <v>F514606</v>
          </cell>
          <cell r="C5404" t="str">
            <v>F514606</v>
          </cell>
          <cell r="D5404">
            <v>11</v>
          </cell>
          <cell r="E5404" t="str">
            <v>F</v>
          </cell>
        </row>
        <row r="5405">
          <cell r="B5405" t="str">
            <v>F514607</v>
          </cell>
          <cell r="C5405" t="str">
            <v>F514607</v>
          </cell>
          <cell r="D5405">
            <v>11</v>
          </cell>
          <cell r="E5405" t="str">
            <v>F</v>
          </cell>
        </row>
        <row r="5406">
          <cell r="B5406" t="str">
            <v>F514608</v>
          </cell>
          <cell r="C5406" t="str">
            <v>F514608</v>
          </cell>
          <cell r="D5406">
            <v>11</v>
          </cell>
          <cell r="E5406" t="str">
            <v>F</v>
          </cell>
        </row>
        <row r="5407">
          <cell r="B5407" t="str">
            <v>F514609</v>
          </cell>
          <cell r="C5407" t="str">
            <v>F514609</v>
          </cell>
          <cell r="D5407">
            <v>11</v>
          </cell>
          <cell r="E5407" t="str">
            <v>F</v>
          </cell>
        </row>
        <row r="5408">
          <cell r="B5408" t="str">
            <v>F514610</v>
          </cell>
          <cell r="C5408" t="str">
            <v>F514610</v>
          </cell>
          <cell r="D5408">
            <v>11</v>
          </cell>
          <cell r="E5408" t="str">
            <v>F</v>
          </cell>
        </row>
        <row r="5409">
          <cell r="B5409" t="str">
            <v>1000RSSCMAIN</v>
          </cell>
          <cell r="C5409" t="str">
            <v>RSSCMAIN</v>
          </cell>
          <cell r="D5409">
            <v>12</v>
          </cell>
          <cell r="E5409" t="str">
            <v>G</v>
          </cell>
        </row>
        <row r="5410">
          <cell r="B5410" t="str">
            <v>F514611</v>
          </cell>
          <cell r="C5410" t="str">
            <v>F514611</v>
          </cell>
          <cell r="D5410">
            <v>13</v>
          </cell>
          <cell r="E5410" t="str">
            <v>F</v>
          </cell>
        </row>
        <row r="5411">
          <cell r="B5411" t="str">
            <v>F514612</v>
          </cell>
          <cell r="C5411" t="str">
            <v>F514612</v>
          </cell>
          <cell r="D5411">
            <v>13</v>
          </cell>
          <cell r="E5411" t="str">
            <v>F</v>
          </cell>
        </row>
        <row r="5412">
          <cell r="B5412" t="str">
            <v>F514613</v>
          </cell>
          <cell r="C5412" t="str">
            <v>F514613</v>
          </cell>
          <cell r="D5412">
            <v>13</v>
          </cell>
          <cell r="E5412" t="str">
            <v>F</v>
          </cell>
        </row>
        <row r="5413">
          <cell r="B5413" t="str">
            <v>F514614</v>
          </cell>
          <cell r="C5413" t="str">
            <v>F514614</v>
          </cell>
          <cell r="D5413">
            <v>13</v>
          </cell>
          <cell r="E5413" t="str">
            <v>F</v>
          </cell>
        </row>
        <row r="5414">
          <cell r="B5414" t="str">
            <v>F514615</v>
          </cell>
          <cell r="C5414" t="str">
            <v>F514615</v>
          </cell>
          <cell r="D5414">
            <v>13</v>
          </cell>
          <cell r="E5414" t="str">
            <v>F</v>
          </cell>
        </row>
        <row r="5415">
          <cell r="B5415" t="str">
            <v>F514616</v>
          </cell>
          <cell r="C5415" t="str">
            <v>F514616</v>
          </cell>
          <cell r="D5415">
            <v>13</v>
          </cell>
          <cell r="E5415" t="str">
            <v>F</v>
          </cell>
        </row>
        <row r="5416">
          <cell r="B5416" t="str">
            <v>1000RSSCGRG</v>
          </cell>
          <cell r="C5416" t="str">
            <v>RSSCGRG</v>
          </cell>
          <cell r="D5416">
            <v>12</v>
          </cell>
          <cell r="E5416" t="str">
            <v>G</v>
          </cell>
        </row>
        <row r="5417">
          <cell r="B5417" t="str">
            <v>F514617</v>
          </cell>
          <cell r="C5417" t="str">
            <v>F514617</v>
          </cell>
          <cell r="D5417">
            <v>13</v>
          </cell>
          <cell r="E5417" t="str">
            <v>F</v>
          </cell>
        </row>
        <row r="5418">
          <cell r="B5418" t="str">
            <v>F514618</v>
          </cell>
          <cell r="C5418" t="str">
            <v>F514618</v>
          </cell>
          <cell r="D5418">
            <v>13</v>
          </cell>
          <cell r="E5418" t="str">
            <v>F</v>
          </cell>
        </row>
        <row r="5419">
          <cell r="B5419" t="str">
            <v>F514619</v>
          </cell>
          <cell r="C5419" t="str">
            <v>F514619</v>
          </cell>
          <cell r="D5419">
            <v>13</v>
          </cell>
          <cell r="E5419" t="str">
            <v>F</v>
          </cell>
        </row>
        <row r="5420">
          <cell r="B5420" t="str">
            <v>F514620</v>
          </cell>
          <cell r="C5420" t="str">
            <v>F514620</v>
          </cell>
          <cell r="D5420">
            <v>13</v>
          </cell>
          <cell r="E5420" t="str">
            <v>F</v>
          </cell>
        </row>
        <row r="5421">
          <cell r="B5421" t="str">
            <v>F514621</v>
          </cell>
          <cell r="C5421" t="str">
            <v>F514621</v>
          </cell>
          <cell r="D5421">
            <v>13</v>
          </cell>
          <cell r="E5421" t="str">
            <v>F</v>
          </cell>
        </row>
        <row r="5422">
          <cell r="B5422" t="str">
            <v>F514622</v>
          </cell>
          <cell r="C5422" t="str">
            <v>F514622</v>
          </cell>
          <cell r="D5422">
            <v>13</v>
          </cell>
          <cell r="E5422" t="str">
            <v>F</v>
          </cell>
        </row>
        <row r="5423">
          <cell r="B5423" t="str">
            <v>1000RSSCPRFB</v>
          </cell>
          <cell r="C5423" t="str">
            <v>RSSCPRFB</v>
          </cell>
          <cell r="D5423">
            <v>12</v>
          </cell>
          <cell r="E5423" t="str">
            <v>G</v>
          </cell>
        </row>
        <row r="5424">
          <cell r="B5424" t="str">
            <v>F514623</v>
          </cell>
          <cell r="C5424" t="str">
            <v>F514623</v>
          </cell>
          <cell r="D5424">
            <v>13</v>
          </cell>
          <cell r="E5424" t="str">
            <v>F</v>
          </cell>
        </row>
        <row r="5425">
          <cell r="B5425" t="str">
            <v>F514624</v>
          </cell>
          <cell r="C5425" t="str">
            <v>F514624</v>
          </cell>
          <cell r="D5425">
            <v>13</v>
          </cell>
          <cell r="E5425" t="str">
            <v>F</v>
          </cell>
        </row>
        <row r="5426">
          <cell r="B5426" t="str">
            <v>F514625</v>
          </cell>
          <cell r="C5426" t="str">
            <v>F514625</v>
          </cell>
          <cell r="D5426">
            <v>13</v>
          </cell>
          <cell r="E5426" t="str">
            <v>F</v>
          </cell>
        </row>
        <row r="5427">
          <cell r="B5427" t="str">
            <v>F514626</v>
          </cell>
          <cell r="C5427" t="str">
            <v>F514626</v>
          </cell>
          <cell r="D5427">
            <v>13</v>
          </cell>
          <cell r="E5427" t="str">
            <v>F</v>
          </cell>
        </row>
        <row r="5428">
          <cell r="B5428" t="str">
            <v>F514627</v>
          </cell>
          <cell r="C5428" t="str">
            <v>F514627</v>
          </cell>
          <cell r="D5428">
            <v>13</v>
          </cell>
          <cell r="E5428" t="str">
            <v>F</v>
          </cell>
        </row>
        <row r="5429">
          <cell r="B5429" t="str">
            <v>F514628</v>
          </cell>
          <cell r="C5429" t="str">
            <v>F514628</v>
          </cell>
          <cell r="D5429">
            <v>13</v>
          </cell>
          <cell r="E5429" t="str">
            <v>F</v>
          </cell>
        </row>
        <row r="5430">
          <cell r="B5430" t="str">
            <v>1000RSSCOFF</v>
          </cell>
          <cell r="C5430" t="str">
            <v>RSSCOFF</v>
          </cell>
          <cell r="D5430">
            <v>12</v>
          </cell>
          <cell r="E5430" t="str">
            <v>G</v>
          </cell>
        </row>
        <row r="5431">
          <cell r="B5431" t="str">
            <v>F514629</v>
          </cell>
          <cell r="C5431" t="str">
            <v>F514629</v>
          </cell>
          <cell r="D5431">
            <v>13</v>
          </cell>
          <cell r="E5431" t="str">
            <v>F</v>
          </cell>
        </row>
        <row r="5432">
          <cell r="B5432" t="str">
            <v>F514630</v>
          </cell>
          <cell r="C5432" t="str">
            <v>F514630</v>
          </cell>
          <cell r="D5432">
            <v>13</v>
          </cell>
          <cell r="E5432" t="str">
            <v>F</v>
          </cell>
        </row>
        <row r="5433">
          <cell r="B5433" t="str">
            <v>F514631</v>
          </cell>
          <cell r="C5433" t="str">
            <v>F514631</v>
          </cell>
          <cell r="D5433">
            <v>13</v>
          </cell>
          <cell r="E5433" t="str">
            <v>F</v>
          </cell>
        </row>
        <row r="5434">
          <cell r="B5434" t="str">
            <v>F514632</v>
          </cell>
          <cell r="C5434" t="str">
            <v>F514632</v>
          </cell>
          <cell r="D5434">
            <v>13</v>
          </cell>
          <cell r="E5434" t="str">
            <v>F</v>
          </cell>
        </row>
        <row r="5435">
          <cell r="B5435" t="str">
            <v>F514633</v>
          </cell>
          <cell r="C5435" t="str">
            <v>F514633</v>
          </cell>
          <cell r="D5435">
            <v>13</v>
          </cell>
          <cell r="E5435" t="str">
            <v>F</v>
          </cell>
        </row>
        <row r="5436">
          <cell r="B5436" t="str">
            <v>F514634</v>
          </cell>
          <cell r="C5436" t="str">
            <v>F514634</v>
          </cell>
          <cell r="D5436">
            <v>13</v>
          </cell>
          <cell r="E5436" t="str">
            <v>F</v>
          </cell>
        </row>
        <row r="5437">
          <cell r="B5437" t="str">
            <v>1000RCFSITE</v>
          </cell>
          <cell r="C5437" t="str">
            <v>RCFSITE</v>
          </cell>
          <cell r="D5437">
            <v>10</v>
          </cell>
          <cell r="E5437" t="str">
            <v>G</v>
          </cell>
        </row>
        <row r="5438">
          <cell r="B5438" t="str">
            <v>F514635</v>
          </cell>
          <cell r="C5438" t="str">
            <v>F514635</v>
          </cell>
          <cell r="D5438">
            <v>11</v>
          </cell>
          <cell r="E5438" t="str">
            <v>F</v>
          </cell>
        </row>
        <row r="5439">
          <cell r="B5439" t="str">
            <v>F514636</v>
          </cell>
          <cell r="C5439" t="str">
            <v>F514636</v>
          </cell>
          <cell r="D5439">
            <v>11</v>
          </cell>
          <cell r="E5439" t="str">
            <v>F</v>
          </cell>
        </row>
        <row r="5440">
          <cell r="B5440" t="str">
            <v>F514637</v>
          </cell>
          <cell r="C5440" t="str">
            <v>F514637</v>
          </cell>
          <cell r="D5440">
            <v>11</v>
          </cell>
          <cell r="E5440" t="str">
            <v>F</v>
          </cell>
        </row>
        <row r="5441">
          <cell r="B5441" t="str">
            <v>F514638</v>
          </cell>
          <cell r="C5441" t="str">
            <v>F514638</v>
          </cell>
          <cell r="D5441">
            <v>11</v>
          </cell>
          <cell r="E5441" t="str">
            <v>F</v>
          </cell>
        </row>
        <row r="5442">
          <cell r="B5442" t="str">
            <v>F514639</v>
          </cell>
          <cell r="C5442" t="str">
            <v>F514639</v>
          </cell>
          <cell r="D5442">
            <v>11</v>
          </cell>
          <cell r="E5442" t="str">
            <v>F</v>
          </cell>
        </row>
        <row r="5443">
          <cell r="B5443" t="str">
            <v>F514640</v>
          </cell>
          <cell r="C5443" t="str">
            <v>F514640</v>
          </cell>
          <cell r="D5443">
            <v>11</v>
          </cell>
          <cell r="E5443" t="str">
            <v>F</v>
          </cell>
        </row>
        <row r="5444">
          <cell r="B5444" t="str">
            <v>F514641</v>
          </cell>
          <cell r="C5444" t="str">
            <v>F514641</v>
          </cell>
          <cell r="D5444">
            <v>11</v>
          </cell>
          <cell r="E5444" t="str">
            <v>F</v>
          </cell>
        </row>
        <row r="5445">
          <cell r="B5445" t="str">
            <v>1000RCFBLDGC</v>
          </cell>
          <cell r="C5445" t="str">
            <v>RCFBLDGC</v>
          </cell>
          <cell r="D5445">
            <v>12</v>
          </cell>
          <cell r="E5445" t="str">
            <v>G</v>
          </cell>
        </row>
        <row r="5446">
          <cell r="B5446" t="str">
            <v>F514642</v>
          </cell>
          <cell r="C5446" t="str">
            <v>F514642</v>
          </cell>
          <cell r="D5446">
            <v>13</v>
          </cell>
          <cell r="E5446" t="str">
            <v>F</v>
          </cell>
        </row>
        <row r="5447">
          <cell r="B5447" t="str">
            <v>F514643</v>
          </cell>
          <cell r="C5447" t="str">
            <v>F514643</v>
          </cell>
          <cell r="D5447">
            <v>13</v>
          </cell>
          <cell r="E5447" t="str">
            <v>F</v>
          </cell>
        </row>
        <row r="5448">
          <cell r="B5448" t="str">
            <v>F514644</v>
          </cell>
          <cell r="C5448" t="str">
            <v>F514644</v>
          </cell>
          <cell r="D5448">
            <v>13</v>
          </cell>
          <cell r="E5448" t="str">
            <v>F</v>
          </cell>
        </row>
        <row r="5449">
          <cell r="B5449" t="str">
            <v>F514645</v>
          </cell>
          <cell r="C5449" t="str">
            <v>F514645</v>
          </cell>
          <cell r="D5449">
            <v>13</v>
          </cell>
          <cell r="E5449" t="str">
            <v>F</v>
          </cell>
        </row>
        <row r="5450">
          <cell r="B5450" t="str">
            <v>F514646</v>
          </cell>
          <cell r="C5450" t="str">
            <v>F514646</v>
          </cell>
          <cell r="D5450">
            <v>13</v>
          </cell>
          <cell r="E5450" t="str">
            <v>F</v>
          </cell>
        </row>
        <row r="5451">
          <cell r="B5451" t="str">
            <v>F514647</v>
          </cell>
          <cell r="C5451" t="str">
            <v>F514647</v>
          </cell>
          <cell r="D5451">
            <v>13</v>
          </cell>
          <cell r="E5451" t="str">
            <v>F</v>
          </cell>
        </row>
        <row r="5452">
          <cell r="B5452" t="str">
            <v>1000RCFBLDGB</v>
          </cell>
          <cell r="C5452" t="str">
            <v>RCFBLDGB</v>
          </cell>
          <cell r="D5452">
            <v>12</v>
          </cell>
          <cell r="E5452" t="str">
            <v>G</v>
          </cell>
        </row>
        <row r="5453">
          <cell r="B5453" t="str">
            <v>F514648</v>
          </cell>
          <cell r="C5453" t="str">
            <v>F514648</v>
          </cell>
          <cell r="D5453">
            <v>13</v>
          </cell>
          <cell r="E5453" t="str">
            <v>F</v>
          </cell>
        </row>
        <row r="5454">
          <cell r="B5454" t="str">
            <v>F514649</v>
          </cell>
          <cell r="C5454" t="str">
            <v>F514649</v>
          </cell>
          <cell r="D5454">
            <v>13</v>
          </cell>
          <cell r="E5454" t="str">
            <v>F</v>
          </cell>
        </row>
        <row r="5455">
          <cell r="B5455" t="str">
            <v>F514650</v>
          </cell>
          <cell r="C5455" t="str">
            <v>F514650</v>
          </cell>
          <cell r="D5455">
            <v>13</v>
          </cell>
          <cell r="E5455" t="str">
            <v>F</v>
          </cell>
        </row>
        <row r="5456">
          <cell r="B5456" t="str">
            <v>F514651</v>
          </cell>
          <cell r="C5456" t="str">
            <v>F514651</v>
          </cell>
          <cell r="D5456">
            <v>13</v>
          </cell>
          <cell r="E5456" t="str">
            <v>F</v>
          </cell>
        </row>
        <row r="5457">
          <cell r="B5457" t="str">
            <v>F514652</v>
          </cell>
          <cell r="C5457" t="str">
            <v>F514652</v>
          </cell>
          <cell r="D5457">
            <v>13</v>
          </cell>
          <cell r="E5457" t="str">
            <v>F</v>
          </cell>
        </row>
        <row r="5458">
          <cell r="B5458" t="str">
            <v>F514653</v>
          </cell>
          <cell r="C5458" t="str">
            <v>F514653</v>
          </cell>
          <cell r="D5458">
            <v>13</v>
          </cell>
          <cell r="E5458" t="str">
            <v>F</v>
          </cell>
        </row>
        <row r="5459">
          <cell r="B5459" t="str">
            <v>1000RCFBLDGD</v>
          </cell>
          <cell r="C5459" t="str">
            <v>RCFBLDGD</v>
          </cell>
          <cell r="D5459">
            <v>12</v>
          </cell>
          <cell r="E5459" t="str">
            <v>G</v>
          </cell>
        </row>
        <row r="5460">
          <cell r="B5460" t="str">
            <v>F514654</v>
          </cell>
          <cell r="C5460" t="str">
            <v>F514654</v>
          </cell>
          <cell r="D5460">
            <v>13</v>
          </cell>
          <cell r="E5460" t="str">
            <v>F</v>
          </cell>
        </row>
        <row r="5461">
          <cell r="B5461" t="str">
            <v>F514655</v>
          </cell>
          <cell r="C5461" t="str">
            <v>F514655</v>
          </cell>
          <cell r="D5461">
            <v>13</v>
          </cell>
          <cell r="E5461" t="str">
            <v>F</v>
          </cell>
        </row>
        <row r="5462">
          <cell r="B5462" t="str">
            <v>F514656</v>
          </cell>
          <cell r="C5462" t="str">
            <v>F514656</v>
          </cell>
          <cell r="D5462">
            <v>13</v>
          </cell>
          <cell r="E5462" t="str">
            <v>F</v>
          </cell>
        </row>
        <row r="5463">
          <cell r="B5463" t="str">
            <v>F514657</v>
          </cell>
          <cell r="C5463" t="str">
            <v>F514657</v>
          </cell>
          <cell r="D5463">
            <v>13</v>
          </cell>
          <cell r="E5463" t="str">
            <v>F</v>
          </cell>
        </row>
        <row r="5464">
          <cell r="B5464" t="str">
            <v>F514658</v>
          </cell>
          <cell r="C5464" t="str">
            <v>F514658</v>
          </cell>
          <cell r="D5464">
            <v>13</v>
          </cell>
          <cell r="E5464" t="str">
            <v>F</v>
          </cell>
        </row>
        <row r="5465">
          <cell r="B5465" t="str">
            <v>F514659</v>
          </cell>
          <cell r="C5465" t="str">
            <v>F514659</v>
          </cell>
          <cell r="D5465">
            <v>13</v>
          </cell>
          <cell r="E5465" t="str">
            <v>F</v>
          </cell>
        </row>
        <row r="5466">
          <cell r="B5466" t="str">
            <v>1000SKSCSITE</v>
          </cell>
          <cell r="C5466" t="str">
            <v>SKSCSITE</v>
          </cell>
          <cell r="D5466">
            <v>10</v>
          </cell>
          <cell r="E5466" t="str">
            <v>G</v>
          </cell>
        </row>
        <row r="5467">
          <cell r="B5467" t="str">
            <v>F514660</v>
          </cell>
          <cell r="C5467" t="str">
            <v>F514660</v>
          </cell>
          <cell r="D5467">
            <v>11</v>
          </cell>
          <cell r="E5467" t="str">
            <v>F</v>
          </cell>
        </row>
        <row r="5468">
          <cell r="B5468" t="str">
            <v>F514661</v>
          </cell>
          <cell r="C5468" t="str">
            <v>F514661</v>
          </cell>
          <cell r="D5468">
            <v>11</v>
          </cell>
          <cell r="E5468" t="str">
            <v>F</v>
          </cell>
        </row>
        <row r="5469">
          <cell r="B5469" t="str">
            <v>F514662</v>
          </cell>
          <cell r="C5469" t="str">
            <v>F514662</v>
          </cell>
          <cell r="D5469">
            <v>11</v>
          </cell>
          <cell r="E5469" t="str">
            <v>F</v>
          </cell>
        </row>
        <row r="5470">
          <cell r="B5470" t="str">
            <v>F514663</v>
          </cell>
          <cell r="C5470" t="str">
            <v>F514663</v>
          </cell>
          <cell r="D5470">
            <v>11</v>
          </cell>
          <cell r="E5470" t="str">
            <v>F</v>
          </cell>
        </row>
        <row r="5471">
          <cell r="B5471" t="str">
            <v>F514664</v>
          </cell>
          <cell r="C5471" t="str">
            <v>F514664</v>
          </cell>
          <cell r="D5471">
            <v>11</v>
          </cell>
          <cell r="E5471" t="str">
            <v>F</v>
          </cell>
        </row>
        <row r="5472">
          <cell r="B5472" t="str">
            <v>F514665</v>
          </cell>
          <cell r="C5472" t="str">
            <v>F514665</v>
          </cell>
          <cell r="D5472">
            <v>11</v>
          </cell>
          <cell r="E5472" t="str">
            <v>F</v>
          </cell>
        </row>
        <row r="5473">
          <cell r="B5473" t="str">
            <v>F514666</v>
          </cell>
          <cell r="C5473" t="str">
            <v>F514666</v>
          </cell>
          <cell r="D5473">
            <v>11</v>
          </cell>
          <cell r="E5473" t="str">
            <v>F</v>
          </cell>
        </row>
        <row r="5474">
          <cell r="B5474" t="str">
            <v>1000SKSCMAIN</v>
          </cell>
          <cell r="C5474" t="str">
            <v>SKSCMAIN</v>
          </cell>
          <cell r="D5474">
            <v>12</v>
          </cell>
          <cell r="E5474" t="str">
            <v>G</v>
          </cell>
        </row>
        <row r="5475">
          <cell r="B5475" t="str">
            <v>F514667</v>
          </cell>
          <cell r="C5475" t="str">
            <v>F514667</v>
          </cell>
          <cell r="D5475">
            <v>13</v>
          </cell>
          <cell r="E5475" t="str">
            <v>F</v>
          </cell>
        </row>
        <row r="5476">
          <cell r="B5476" t="str">
            <v>F514668</v>
          </cell>
          <cell r="C5476" t="str">
            <v>F514668</v>
          </cell>
          <cell r="D5476">
            <v>13</v>
          </cell>
          <cell r="E5476" t="str">
            <v>F</v>
          </cell>
        </row>
        <row r="5477">
          <cell r="B5477" t="str">
            <v>F514669</v>
          </cell>
          <cell r="C5477" t="str">
            <v>F514669</v>
          </cell>
          <cell r="D5477">
            <v>13</v>
          </cell>
          <cell r="E5477" t="str">
            <v>F</v>
          </cell>
        </row>
        <row r="5478">
          <cell r="B5478" t="str">
            <v>F514670</v>
          </cell>
          <cell r="C5478" t="str">
            <v>F514670</v>
          </cell>
          <cell r="D5478">
            <v>13</v>
          </cell>
          <cell r="E5478" t="str">
            <v>F</v>
          </cell>
        </row>
        <row r="5479">
          <cell r="B5479" t="str">
            <v>F514671</v>
          </cell>
          <cell r="C5479" t="str">
            <v>F514671</v>
          </cell>
          <cell r="D5479">
            <v>13</v>
          </cell>
          <cell r="E5479" t="str">
            <v>F</v>
          </cell>
        </row>
        <row r="5480">
          <cell r="B5480" t="str">
            <v>F514672</v>
          </cell>
          <cell r="C5480" t="str">
            <v>F514672</v>
          </cell>
          <cell r="D5480">
            <v>13</v>
          </cell>
          <cell r="E5480" t="str">
            <v>F</v>
          </cell>
        </row>
        <row r="5481">
          <cell r="B5481" t="str">
            <v>1000SKSCWHSE</v>
          </cell>
          <cell r="C5481" t="str">
            <v>SKSCWHSE</v>
          </cell>
          <cell r="D5481">
            <v>12</v>
          </cell>
          <cell r="E5481" t="str">
            <v>G</v>
          </cell>
        </row>
        <row r="5482">
          <cell r="B5482" t="str">
            <v>F514673</v>
          </cell>
          <cell r="C5482" t="str">
            <v>F514673</v>
          </cell>
          <cell r="D5482">
            <v>13</v>
          </cell>
          <cell r="E5482" t="str">
            <v>F</v>
          </cell>
        </row>
        <row r="5483">
          <cell r="B5483" t="str">
            <v>F514674</v>
          </cell>
          <cell r="C5483" t="str">
            <v>F514674</v>
          </cell>
          <cell r="D5483">
            <v>13</v>
          </cell>
          <cell r="E5483" t="str">
            <v>F</v>
          </cell>
        </row>
        <row r="5484">
          <cell r="B5484" t="str">
            <v>F514675</v>
          </cell>
          <cell r="C5484" t="str">
            <v>F514675</v>
          </cell>
          <cell r="D5484">
            <v>13</v>
          </cell>
          <cell r="E5484" t="str">
            <v>F</v>
          </cell>
        </row>
        <row r="5485">
          <cell r="B5485" t="str">
            <v>F514676</v>
          </cell>
          <cell r="C5485" t="str">
            <v>F514676</v>
          </cell>
          <cell r="D5485">
            <v>13</v>
          </cell>
          <cell r="E5485" t="str">
            <v>F</v>
          </cell>
        </row>
        <row r="5486">
          <cell r="B5486" t="str">
            <v>F514677</v>
          </cell>
          <cell r="C5486" t="str">
            <v>F514677</v>
          </cell>
          <cell r="D5486">
            <v>13</v>
          </cell>
          <cell r="E5486" t="str">
            <v>F</v>
          </cell>
        </row>
        <row r="5487">
          <cell r="B5487" t="str">
            <v>F514678</v>
          </cell>
          <cell r="C5487" t="str">
            <v>F514678</v>
          </cell>
          <cell r="D5487">
            <v>13</v>
          </cell>
          <cell r="E5487" t="str">
            <v>F</v>
          </cell>
        </row>
        <row r="5488">
          <cell r="B5488" t="str">
            <v>1000SKSCGRG</v>
          </cell>
          <cell r="C5488" t="str">
            <v>SKSCGRG</v>
          </cell>
          <cell r="D5488">
            <v>12</v>
          </cell>
          <cell r="E5488" t="str">
            <v>G</v>
          </cell>
        </row>
        <row r="5489">
          <cell r="B5489" t="str">
            <v>F514679</v>
          </cell>
          <cell r="C5489" t="str">
            <v>F514679</v>
          </cell>
          <cell r="D5489">
            <v>13</v>
          </cell>
          <cell r="E5489" t="str">
            <v>F</v>
          </cell>
        </row>
        <row r="5490">
          <cell r="B5490" t="str">
            <v>F514680</v>
          </cell>
          <cell r="C5490" t="str">
            <v>F514680</v>
          </cell>
          <cell r="D5490">
            <v>13</v>
          </cell>
          <cell r="E5490" t="str">
            <v>F</v>
          </cell>
        </row>
        <row r="5491">
          <cell r="B5491" t="str">
            <v>F514681</v>
          </cell>
          <cell r="C5491" t="str">
            <v>F514681</v>
          </cell>
          <cell r="D5491">
            <v>13</v>
          </cell>
          <cell r="E5491" t="str">
            <v>F</v>
          </cell>
        </row>
        <row r="5492">
          <cell r="B5492" t="str">
            <v>F514682</v>
          </cell>
          <cell r="C5492" t="str">
            <v>F514682</v>
          </cell>
          <cell r="D5492">
            <v>13</v>
          </cell>
          <cell r="E5492" t="str">
            <v>F</v>
          </cell>
        </row>
        <row r="5493">
          <cell r="B5493" t="str">
            <v>F514683</v>
          </cell>
          <cell r="C5493" t="str">
            <v>F514683</v>
          </cell>
          <cell r="D5493">
            <v>13</v>
          </cell>
          <cell r="E5493" t="str">
            <v>F</v>
          </cell>
        </row>
        <row r="5494">
          <cell r="B5494" t="str">
            <v>F514684</v>
          </cell>
          <cell r="C5494" t="str">
            <v>F514684</v>
          </cell>
          <cell r="D5494">
            <v>13</v>
          </cell>
          <cell r="E5494" t="str">
            <v>F</v>
          </cell>
        </row>
        <row r="5495">
          <cell r="B5495" t="str">
            <v>1000SBROSITE</v>
          </cell>
          <cell r="C5495" t="str">
            <v>SBROSITE</v>
          </cell>
          <cell r="D5495">
            <v>10</v>
          </cell>
          <cell r="E5495" t="str">
            <v>G</v>
          </cell>
        </row>
        <row r="5496">
          <cell r="B5496" t="str">
            <v>F514685</v>
          </cell>
          <cell r="C5496" t="str">
            <v>F514685</v>
          </cell>
          <cell r="D5496">
            <v>11</v>
          </cell>
          <cell r="E5496" t="str">
            <v>F</v>
          </cell>
        </row>
        <row r="5497">
          <cell r="B5497" t="str">
            <v>F514686</v>
          </cell>
          <cell r="C5497" t="str">
            <v>F514686</v>
          </cell>
          <cell r="D5497">
            <v>11</v>
          </cell>
          <cell r="E5497" t="str">
            <v>F</v>
          </cell>
        </row>
        <row r="5498">
          <cell r="B5498" t="str">
            <v>F514687</v>
          </cell>
          <cell r="C5498" t="str">
            <v>F514687</v>
          </cell>
          <cell r="D5498">
            <v>11</v>
          </cell>
          <cell r="E5498" t="str">
            <v>F</v>
          </cell>
        </row>
        <row r="5499">
          <cell r="B5499" t="str">
            <v>F514688</v>
          </cell>
          <cell r="C5499" t="str">
            <v>F514688</v>
          </cell>
          <cell r="D5499">
            <v>11</v>
          </cell>
          <cell r="E5499" t="str">
            <v>F</v>
          </cell>
        </row>
        <row r="5500">
          <cell r="B5500" t="str">
            <v>F514689</v>
          </cell>
          <cell r="C5500" t="str">
            <v>F514689</v>
          </cell>
          <cell r="D5500">
            <v>11</v>
          </cell>
          <cell r="E5500" t="str">
            <v>F</v>
          </cell>
        </row>
        <row r="5501">
          <cell r="B5501" t="str">
            <v>F514690</v>
          </cell>
          <cell r="C5501" t="str">
            <v>F514690</v>
          </cell>
          <cell r="D5501">
            <v>11</v>
          </cell>
          <cell r="E5501" t="str">
            <v>F</v>
          </cell>
        </row>
        <row r="5502">
          <cell r="B5502" t="str">
            <v>F514691</v>
          </cell>
          <cell r="C5502" t="str">
            <v>F514691</v>
          </cell>
          <cell r="D5502">
            <v>11</v>
          </cell>
          <cell r="E5502" t="str">
            <v>F</v>
          </cell>
        </row>
        <row r="5503">
          <cell r="B5503" t="str">
            <v>1000SBROBLDG</v>
          </cell>
          <cell r="C5503" t="str">
            <v>SBROBLDG</v>
          </cell>
          <cell r="D5503">
            <v>12</v>
          </cell>
          <cell r="E5503" t="str">
            <v>G</v>
          </cell>
        </row>
        <row r="5504">
          <cell r="B5504" t="str">
            <v>F514692</v>
          </cell>
          <cell r="C5504" t="str">
            <v>F514692</v>
          </cell>
          <cell r="D5504">
            <v>13</v>
          </cell>
          <cell r="E5504" t="str">
            <v>F</v>
          </cell>
        </row>
        <row r="5505">
          <cell r="B5505" t="str">
            <v>F514693</v>
          </cell>
          <cell r="C5505" t="str">
            <v>F514693</v>
          </cell>
          <cell r="D5505">
            <v>13</v>
          </cell>
          <cell r="E5505" t="str">
            <v>F</v>
          </cell>
        </row>
        <row r="5506">
          <cell r="B5506" t="str">
            <v>F514694</v>
          </cell>
          <cell r="C5506" t="str">
            <v>F514694</v>
          </cell>
          <cell r="D5506">
            <v>13</v>
          </cell>
          <cell r="E5506" t="str">
            <v>F</v>
          </cell>
        </row>
        <row r="5507">
          <cell r="B5507" t="str">
            <v>F514695</v>
          </cell>
          <cell r="C5507" t="str">
            <v>F514695</v>
          </cell>
          <cell r="D5507">
            <v>13</v>
          </cell>
          <cell r="E5507" t="str">
            <v>F</v>
          </cell>
        </row>
        <row r="5508">
          <cell r="B5508" t="str">
            <v>F514696</v>
          </cell>
          <cell r="C5508" t="str">
            <v>F514696</v>
          </cell>
          <cell r="D5508">
            <v>13</v>
          </cell>
          <cell r="E5508" t="str">
            <v>F</v>
          </cell>
        </row>
        <row r="5509">
          <cell r="B5509" t="str">
            <v>F514697</v>
          </cell>
          <cell r="C5509" t="str">
            <v>F514697</v>
          </cell>
          <cell r="D5509">
            <v>13</v>
          </cell>
          <cell r="E5509" t="str">
            <v>F</v>
          </cell>
        </row>
        <row r="5510">
          <cell r="B5510" t="str">
            <v>1000SDBLDG</v>
          </cell>
          <cell r="C5510" t="str">
            <v>SDBLDG</v>
          </cell>
          <cell r="D5510">
            <v>10</v>
          </cell>
          <cell r="E5510" t="str">
            <v>G</v>
          </cell>
        </row>
        <row r="5511">
          <cell r="B5511" t="str">
            <v>F514698</v>
          </cell>
          <cell r="C5511" t="str">
            <v>F514698</v>
          </cell>
          <cell r="D5511">
            <v>11</v>
          </cell>
          <cell r="E5511" t="str">
            <v>F</v>
          </cell>
        </row>
        <row r="5512">
          <cell r="B5512" t="str">
            <v>F514699</v>
          </cell>
          <cell r="C5512" t="str">
            <v>F514699</v>
          </cell>
          <cell r="D5512">
            <v>11</v>
          </cell>
          <cell r="E5512" t="str">
            <v>F</v>
          </cell>
        </row>
        <row r="5513">
          <cell r="B5513" t="str">
            <v>F514700</v>
          </cell>
          <cell r="C5513" t="str">
            <v>F514700</v>
          </cell>
          <cell r="D5513">
            <v>11</v>
          </cell>
          <cell r="E5513" t="str">
            <v>F</v>
          </cell>
        </row>
        <row r="5514">
          <cell r="B5514" t="str">
            <v>F514701</v>
          </cell>
          <cell r="C5514" t="str">
            <v>F514701</v>
          </cell>
          <cell r="D5514">
            <v>11</v>
          </cell>
          <cell r="E5514" t="str">
            <v>F</v>
          </cell>
        </row>
        <row r="5515">
          <cell r="B5515" t="str">
            <v>F514702</v>
          </cell>
          <cell r="C5515" t="str">
            <v>F514702</v>
          </cell>
          <cell r="D5515">
            <v>11</v>
          </cell>
          <cell r="E5515" t="str">
            <v>F</v>
          </cell>
        </row>
        <row r="5516">
          <cell r="B5516" t="str">
            <v>F514703</v>
          </cell>
          <cell r="C5516" t="str">
            <v>F514703</v>
          </cell>
          <cell r="D5516">
            <v>11</v>
          </cell>
          <cell r="E5516" t="str">
            <v>F</v>
          </cell>
        </row>
        <row r="5517">
          <cell r="B5517" t="str">
            <v>F515305</v>
          </cell>
          <cell r="C5517" t="str">
            <v>F515305</v>
          </cell>
          <cell r="D5517">
            <v>11</v>
          </cell>
          <cell r="E5517" t="str">
            <v>F</v>
          </cell>
        </row>
        <row r="5518">
          <cell r="B5518" t="str">
            <v>1000SGVCCSITE</v>
          </cell>
          <cell r="C5518" t="str">
            <v>SGVCCSITE</v>
          </cell>
          <cell r="D5518">
            <v>10</v>
          </cell>
          <cell r="E5518" t="str">
            <v>G</v>
          </cell>
        </row>
        <row r="5519">
          <cell r="B5519" t="str">
            <v>F514704</v>
          </cell>
          <cell r="C5519" t="str">
            <v>F514704</v>
          </cell>
          <cell r="D5519">
            <v>11</v>
          </cell>
          <cell r="E5519" t="str">
            <v>F</v>
          </cell>
        </row>
        <row r="5520">
          <cell r="B5520" t="str">
            <v>F514705</v>
          </cell>
          <cell r="C5520" t="str">
            <v>F514705</v>
          </cell>
          <cell r="D5520">
            <v>11</v>
          </cell>
          <cell r="E5520" t="str">
            <v>F</v>
          </cell>
        </row>
        <row r="5521">
          <cell r="B5521" t="str">
            <v>F514706</v>
          </cell>
          <cell r="C5521" t="str">
            <v>F514706</v>
          </cell>
          <cell r="D5521">
            <v>11</v>
          </cell>
          <cell r="E5521" t="str">
            <v>F</v>
          </cell>
        </row>
        <row r="5522">
          <cell r="B5522" t="str">
            <v>F514707</v>
          </cell>
          <cell r="C5522" t="str">
            <v>F514707</v>
          </cell>
          <cell r="D5522">
            <v>11</v>
          </cell>
          <cell r="E5522" t="str">
            <v>F</v>
          </cell>
        </row>
        <row r="5523">
          <cell r="B5523" t="str">
            <v>F514708</v>
          </cell>
          <cell r="C5523" t="str">
            <v>F514708</v>
          </cell>
          <cell r="D5523">
            <v>11</v>
          </cell>
          <cell r="E5523" t="str">
            <v>F</v>
          </cell>
        </row>
        <row r="5524">
          <cell r="B5524" t="str">
            <v>F514709</v>
          </cell>
          <cell r="C5524" t="str">
            <v>F514709</v>
          </cell>
          <cell r="D5524">
            <v>11</v>
          </cell>
          <cell r="E5524" t="str">
            <v>F</v>
          </cell>
        </row>
        <row r="5525">
          <cell r="B5525" t="str">
            <v>F514710</v>
          </cell>
          <cell r="C5525" t="str">
            <v>F514710</v>
          </cell>
          <cell r="D5525">
            <v>11</v>
          </cell>
          <cell r="E5525" t="str">
            <v>F</v>
          </cell>
        </row>
        <row r="5526">
          <cell r="B5526" t="str">
            <v>1000SGVCCBL2</v>
          </cell>
          <cell r="C5526" t="str">
            <v>SGVCCBL2</v>
          </cell>
          <cell r="D5526">
            <v>12</v>
          </cell>
          <cell r="E5526" t="str">
            <v>G</v>
          </cell>
        </row>
        <row r="5527">
          <cell r="B5527" t="str">
            <v>F514711</v>
          </cell>
          <cell r="C5527" t="str">
            <v>F514711</v>
          </cell>
          <cell r="D5527">
            <v>13</v>
          </cell>
          <cell r="E5527" t="str">
            <v>F</v>
          </cell>
        </row>
        <row r="5528">
          <cell r="B5528" t="str">
            <v>F514712</v>
          </cell>
          <cell r="C5528" t="str">
            <v>F514712</v>
          </cell>
          <cell r="D5528">
            <v>13</v>
          </cell>
          <cell r="E5528" t="str">
            <v>F</v>
          </cell>
        </row>
        <row r="5529">
          <cell r="B5529" t="str">
            <v>F514713</v>
          </cell>
          <cell r="C5529" t="str">
            <v>F514713</v>
          </cell>
          <cell r="D5529">
            <v>13</v>
          </cell>
          <cell r="E5529" t="str">
            <v>F</v>
          </cell>
        </row>
        <row r="5530">
          <cell r="B5530" t="str">
            <v>F514714</v>
          </cell>
          <cell r="C5530" t="str">
            <v>F514714</v>
          </cell>
          <cell r="D5530">
            <v>13</v>
          </cell>
          <cell r="E5530" t="str">
            <v>F</v>
          </cell>
        </row>
        <row r="5531">
          <cell r="B5531" t="str">
            <v>F514715</v>
          </cell>
          <cell r="C5531" t="str">
            <v>F514715</v>
          </cell>
          <cell r="D5531">
            <v>13</v>
          </cell>
          <cell r="E5531" t="str">
            <v>F</v>
          </cell>
        </row>
        <row r="5532">
          <cell r="B5532" t="str">
            <v>F514716</v>
          </cell>
          <cell r="C5532" t="str">
            <v>F514716</v>
          </cell>
          <cell r="D5532">
            <v>13</v>
          </cell>
          <cell r="E5532" t="str">
            <v>F</v>
          </cell>
        </row>
        <row r="5533">
          <cell r="B5533" t="str">
            <v>1000SGVCCBL3</v>
          </cell>
          <cell r="C5533" t="str">
            <v>SGVCCBL3</v>
          </cell>
          <cell r="D5533">
            <v>12</v>
          </cell>
          <cell r="E5533" t="str">
            <v>G</v>
          </cell>
        </row>
        <row r="5534">
          <cell r="B5534" t="str">
            <v>F514717</v>
          </cell>
          <cell r="C5534" t="str">
            <v>F514717</v>
          </cell>
          <cell r="D5534">
            <v>13</v>
          </cell>
          <cell r="E5534" t="str">
            <v>F</v>
          </cell>
        </row>
        <row r="5535">
          <cell r="B5535" t="str">
            <v>F514718</v>
          </cell>
          <cell r="C5535" t="str">
            <v>F514718</v>
          </cell>
          <cell r="D5535">
            <v>13</v>
          </cell>
          <cell r="E5535" t="str">
            <v>F</v>
          </cell>
        </row>
        <row r="5536">
          <cell r="B5536" t="str">
            <v>F514719</v>
          </cell>
          <cell r="C5536" t="str">
            <v>F514719</v>
          </cell>
          <cell r="D5536">
            <v>13</v>
          </cell>
          <cell r="E5536" t="str">
            <v>F</v>
          </cell>
        </row>
        <row r="5537">
          <cell r="B5537" t="str">
            <v>F514720</v>
          </cell>
          <cell r="C5537" t="str">
            <v>F514720</v>
          </cell>
          <cell r="D5537">
            <v>13</v>
          </cell>
          <cell r="E5537" t="str">
            <v>F</v>
          </cell>
        </row>
        <row r="5538">
          <cell r="B5538" t="str">
            <v>F514721</v>
          </cell>
          <cell r="C5538" t="str">
            <v>F514721</v>
          </cell>
          <cell r="D5538">
            <v>13</v>
          </cell>
          <cell r="E5538" t="str">
            <v>F</v>
          </cell>
        </row>
        <row r="5539">
          <cell r="B5539" t="str">
            <v>F514722</v>
          </cell>
          <cell r="C5539" t="str">
            <v>F514722</v>
          </cell>
          <cell r="D5539">
            <v>13</v>
          </cell>
          <cell r="E5539" t="str">
            <v>F</v>
          </cell>
        </row>
        <row r="5540">
          <cell r="B5540" t="str">
            <v>1000SJACSCSITE</v>
          </cell>
          <cell r="C5540" t="str">
            <v>SJACSCSITE</v>
          </cell>
          <cell r="D5540">
            <v>10</v>
          </cell>
          <cell r="E5540" t="str">
            <v>G</v>
          </cell>
        </row>
        <row r="5541">
          <cell r="B5541" t="str">
            <v>F514723</v>
          </cell>
          <cell r="C5541" t="str">
            <v>F514723</v>
          </cell>
          <cell r="D5541">
            <v>11</v>
          </cell>
          <cell r="E5541" t="str">
            <v>F</v>
          </cell>
        </row>
        <row r="5542">
          <cell r="B5542" t="str">
            <v>F514724</v>
          </cell>
          <cell r="C5542" t="str">
            <v>F514724</v>
          </cell>
          <cell r="D5542">
            <v>11</v>
          </cell>
          <cell r="E5542" t="str">
            <v>F</v>
          </cell>
        </row>
        <row r="5543">
          <cell r="B5543" t="str">
            <v>F514725</v>
          </cell>
          <cell r="C5543" t="str">
            <v>F514725</v>
          </cell>
          <cell r="D5543">
            <v>11</v>
          </cell>
          <cell r="E5543" t="str">
            <v>F</v>
          </cell>
        </row>
        <row r="5544">
          <cell r="B5544" t="str">
            <v>F514726</v>
          </cell>
          <cell r="C5544" t="str">
            <v>F514726</v>
          </cell>
          <cell r="D5544">
            <v>11</v>
          </cell>
          <cell r="E5544" t="str">
            <v>F</v>
          </cell>
        </row>
        <row r="5545">
          <cell r="B5545" t="str">
            <v>F514727</v>
          </cell>
          <cell r="C5545" t="str">
            <v>F514727</v>
          </cell>
          <cell r="D5545">
            <v>11</v>
          </cell>
          <cell r="E5545" t="str">
            <v>F</v>
          </cell>
        </row>
        <row r="5546">
          <cell r="B5546" t="str">
            <v>F514728</v>
          </cell>
          <cell r="C5546" t="str">
            <v>F514728</v>
          </cell>
          <cell r="D5546">
            <v>11</v>
          </cell>
          <cell r="E5546" t="str">
            <v>F</v>
          </cell>
        </row>
        <row r="5547">
          <cell r="B5547" t="str">
            <v>F514729</v>
          </cell>
          <cell r="C5547" t="str">
            <v>F514729</v>
          </cell>
          <cell r="D5547">
            <v>11</v>
          </cell>
          <cell r="E5547" t="str">
            <v>F</v>
          </cell>
        </row>
        <row r="5548">
          <cell r="B5548" t="str">
            <v>1000SJACSCMAIN</v>
          </cell>
          <cell r="C5548" t="str">
            <v>SJACSCMAIN</v>
          </cell>
          <cell r="D5548">
            <v>12</v>
          </cell>
          <cell r="E5548" t="str">
            <v>G</v>
          </cell>
        </row>
        <row r="5549">
          <cell r="B5549" t="str">
            <v>F514730</v>
          </cell>
          <cell r="C5549" t="str">
            <v>F514730</v>
          </cell>
          <cell r="D5549">
            <v>13</v>
          </cell>
          <cell r="E5549" t="str">
            <v>F</v>
          </cell>
        </row>
        <row r="5550">
          <cell r="B5550" t="str">
            <v>F514731</v>
          </cell>
          <cell r="C5550" t="str">
            <v>F514731</v>
          </cell>
          <cell r="D5550">
            <v>13</v>
          </cell>
          <cell r="E5550" t="str">
            <v>F</v>
          </cell>
        </row>
        <row r="5551">
          <cell r="B5551" t="str">
            <v>F514732</v>
          </cell>
          <cell r="C5551" t="str">
            <v>F514732</v>
          </cell>
          <cell r="D5551">
            <v>13</v>
          </cell>
          <cell r="E5551" t="str">
            <v>F</v>
          </cell>
        </row>
        <row r="5552">
          <cell r="B5552" t="str">
            <v>F514733</v>
          </cell>
          <cell r="C5552" t="str">
            <v>F514733</v>
          </cell>
          <cell r="D5552">
            <v>13</v>
          </cell>
          <cell r="E5552" t="str">
            <v>F</v>
          </cell>
        </row>
        <row r="5553">
          <cell r="B5553" t="str">
            <v>F514734</v>
          </cell>
          <cell r="C5553" t="str">
            <v>F514734</v>
          </cell>
          <cell r="D5553">
            <v>13</v>
          </cell>
          <cell r="E5553" t="str">
            <v>F</v>
          </cell>
        </row>
        <row r="5554">
          <cell r="B5554" t="str">
            <v>F514735</v>
          </cell>
          <cell r="C5554" t="str">
            <v>F514735</v>
          </cell>
          <cell r="D5554">
            <v>13</v>
          </cell>
          <cell r="E5554" t="str">
            <v>F</v>
          </cell>
        </row>
        <row r="5555">
          <cell r="B5555" t="str">
            <v>1000SJACSCOFF2</v>
          </cell>
          <cell r="C5555" t="str">
            <v>SJACSCOFF2</v>
          </cell>
          <cell r="D5555">
            <v>12</v>
          </cell>
          <cell r="E5555" t="str">
            <v>G</v>
          </cell>
        </row>
        <row r="5556">
          <cell r="B5556" t="str">
            <v>F514736</v>
          </cell>
          <cell r="C5556" t="str">
            <v>F514736</v>
          </cell>
          <cell r="D5556">
            <v>13</v>
          </cell>
          <cell r="E5556" t="str">
            <v>F</v>
          </cell>
        </row>
        <row r="5557">
          <cell r="B5557" t="str">
            <v>F514737</v>
          </cell>
          <cell r="C5557" t="str">
            <v>F514737</v>
          </cell>
          <cell r="D5557">
            <v>13</v>
          </cell>
          <cell r="E5557" t="str">
            <v>F</v>
          </cell>
        </row>
        <row r="5558">
          <cell r="B5558" t="str">
            <v>F514738</v>
          </cell>
          <cell r="C5558" t="str">
            <v>F514738</v>
          </cell>
          <cell r="D5558">
            <v>13</v>
          </cell>
          <cell r="E5558" t="str">
            <v>F</v>
          </cell>
        </row>
        <row r="5559">
          <cell r="B5559" t="str">
            <v>F514739</v>
          </cell>
          <cell r="C5559" t="str">
            <v>F514739</v>
          </cell>
          <cell r="D5559">
            <v>13</v>
          </cell>
          <cell r="E5559" t="str">
            <v>F</v>
          </cell>
        </row>
        <row r="5560">
          <cell r="B5560" t="str">
            <v>F514740</v>
          </cell>
          <cell r="C5560" t="str">
            <v>F514740</v>
          </cell>
          <cell r="D5560">
            <v>13</v>
          </cell>
          <cell r="E5560" t="str">
            <v>F</v>
          </cell>
        </row>
        <row r="5561">
          <cell r="B5561" t="str">
            <v>F514741</v>
          </cell>
          <cell r="C5561" t="str">
            <v>F514741</v>
          </cell>
          <cell r="D5561">
            <v>13</v>
          </cell>
          <cell r="E5561" t="str">
            <v>F</v>
          </cell>
        </row>
        <row r="5562">
          <cell r="B5562" t="str">
            <v>1000SJACSCWHSE</v>
          </cell>
          <cell r="C5562" t="str">
            <v>SJACSCWHSE</v>
          </cell>
          <cell r="D5562">
            <v>12</v>
          </cell>
          <cell r="E5562" t="str">
            <v>G</v>
          </cell>
        </row>
        <row r="5563">
          <cell r="B5563" t="str">
            <v>F514742</v>
          </cell>
          <cell r="C5563" t="str">
            <v>F514742</v>
          </cell>
          <cell r="D5563">
            <v>13</v>
          </cell>
          <cell r="E5563" t="str">
            <v>F</v>
          </cell>
        </row>
        <row r="5564">
          <cell r="B5564" t="str">
            <v>F514743</v>
          </cell>
          <cell r="C5564" t="str">
            <v>F514743</v>
          </cell>
          <cell r="D5564">
            <v>13</v>
          </cell>
          <cell r="E5564" t="str">
            <v>F</v>
          </cell>
        </row>
        <row r="5565">
          <cell r="B5565" t="str">
            <v>F514744</v>
          </cell>
          <cell r="C5565" t="str">
            <v>F514744</v>
          </cell>
          <cell r="D5565">
            <v>13</v>
          </cell>
          <cell r="E5565" t="str">
            <v>F</v>
          </cell>
        </row>
        <row r="5566">
          <cell r="B5566" t="str">
            <v>F514745</v>
          </cell>
          <cell r="C5566" t="str">
            <v>F514745</v>
          </cell>
          <cell r="D5566">
            <v>13</v>
          </cell>
          <cell r="E5566" t="str">
            <v>F</v>
          </cell>
        </row>
        <row r="5567">
          <cell r="B5567" t="str">
            <v>F514746</v>
          </cell>
          <cell r="C5567" t="str">
            <v>F514746</v>
          </cell>
          <cell r="D5567">
            <v>13</v>
          </cell>
          <cell r="E5567" t="str">
            <v>F</v>
          </cell>
        </row>
        <row r="5568">
          <cell r="B5568" t="str">
            <v>F514747</v>
          </cell>
          <cell r="C5568" t="str">
            <v>F514747</v>
          </cell>
          <cell r="D5568">
            <v>13</v>
          </cell>
          <cell r="E5568" t="str">
            <v>F</v>
          </cell>
        </row>
        <row r="5569">
          <cell r="B5569" t="str">
            <v>1000SJACSCGRG</v>
          </cell>
          <cell r="C5569" t="str">
            <v>SJACSCGRG</v>
          </cell>
          <cell r="D5569">
            <v>12</v>
          </cell>
          <cell r="E5569" t="str">
            <v>G</v>
          </cell>
        </row>
        <row r="5570">
          <cell r="B5570" t="str">
            <v>F514748</v>
          </cell>
          <cell r="C5570" t="str">
            <v>F514748</v>
          </cell>
          <cell r="D5570">
            <v>13</v>
          </cell>
          <cell r="E5570" t="str">
            <v>F</v>
          </cell>
        </row>
        <row r="5571">
          <cell r="B5571" t="str">
            <v>F514749</v>
          </cell>
          <cell r="C5571" t="str">
            <v>F514749</v>
          </cell>
          <cell r="D5571">
            <v>13</v>
          </cell>
          <cell r="E5571" t="str">
            <v>F</v>
          </cell>
        </row>
        <row r="5572">
          <cell r="B5572" t="str">
            <v>F514750</v>
          </cell>
          <cell r="C5572" t="str">
            <v>F514750</v>
          </cell>
          <cell r="D5572">
            <v>13</v>
          </cell>
          <cell r="E5572" t="str">
            <v>F</v>
          </cell>
        </row>
        <row r="5573">
          <cell r="B5573" t="str">
            <v>F514751</v>
          </cell>
          <cell r="C5573" t="str">
            <v>F514751</v>
          </cell>
          <cell r="D5573">
            <v>13</v>
          </cell>
          <cell r="E5573" t="str">
            <v>F</v>
          </cell>
        </row>
        <row r="5574">
          <cell r="B5574" t="str">
            <v>F514752</v>
          </cell>
          <cell r="C5574" t="str">
            <v>F514752</v>
          </cell>
          <cell r="D5574">
            <v>13</v>
          </cell>
          <cell r="E5574" t="str">
            <v>F</v>
          </cell>
        </row>
        <row r="5575">
          <cell r="B5575" t="str">
            <v>F514753</v>
          </cell>
          <cell r="C5575" t="str">
            <v>F514753</v>
          </cell>
          <cell r="D5575">
            <v>13</v>
          </cell>
          <cell r="E5575" t="str">
            <v>F</v>
          </cell>
        </row>
        <row r="5576">
          <cell r="B5576" t="str">
            <v>1000SMSCSITE</v>
          </cell>
          <cell r="C5576" t="str">
            <v>SMSCSITE</v>
          </cell>
          <cell r="D5576">
            <v>10</v>
          </cell>
          <cell r="E5576" t="str">
            <v>G</v>
          </cell>
        </row>
        <row r="5577">
          <cell r="B5577" t="str">
            <v>F514754</v>
          </cell>
          <cell r="C5577" t="str">
            <v>F514754</v>
          </cell>
          <cell r="D5577">
            <v>11</v>
          </cell>
          <cell r="E5577" t="str">
            <v>F</v>
          </cell>
        </row>
        <row r="5578">
          <cell r="B5578" t="str">
            <v>F514755</v>
          </cell>
          <cell r="C5578" t="str">
            <v>F514755</v>
          </cell>
          <cell r="D5578">
            <v>11</v>
          </cell>
          <cell r="E5578" t="str">
            <v>F</v>
          </cell>
        </row>
        <row r="5579">
          <cell r="B5579" t="str">
            <v>F514756</v>
          </cell>
          <cell r="C5579" t="str">
            <v>F514756</v>
          </cell>
          <cell r="D5579">
            <v>11</v>
          </cell>
          <cell r="E5579" t="str">
            <v>F</v>
          </cell>
        </row>
        <row r="5580">
          <cell r="B5580" t="str">
            <v>F514757</v>
          </cell>
          <cell r="C5580" t="str">
            <v>F514757</v>
          </cell>
          <cell r="D5580">
            <v>11</v>
          </cell>
          <cell r="E5580" t="str">
            <v>F</v>
          </cell>
        </row>
        <row r="5581">
          <cell r="B5581" t="str">
            <v>F514758</v>
          </cell>
          <cell r="C5581" t="str">
            <v>F514758</v>
          </cell>
          <cell r="D5581">
            <v>11</v>
          </cell>
          <cell r="E5581" t="str">
            <v>F</v>
          </cell>
        </row>
        <row r="5582">
          <cell r="B5582" t="str">
            <v>F514759</v>
          </cell>
          <cell r="C5582" t="str">
            <v>F514759</v>
          </cell>
          <cell r="D5582">
            <v>11</v>
          </cell>
          <cell r="E5582" t="str">
            <v>F</v>
          </cell>
        </row>
        <row r="5583">
          <cell r="B5583" t="str">
            <v>F514760</v>
          </cell>
          <cell r="C5583" t="str">
            <v>F514760</v>
          </cell>
          <cell r="D5583">
            <v>11</v>
          </cell>
          <cell r="E5583" t="str">
            <v>F</v>
          </cell>
        </row>
        <row r="5584">
          <cell r="B5584" t="str">
            <v>1000SMSCMAIN</v>
          </cell>
          <cell r="C5584" t="str">
            <v>SMSCMAIN</v>
          </cell>
          <cell r="D5584">
            <v>12</v>
          </cell>
          <cell r="E5584" t="str">
            <v>G</v>
          </cell>
        </row>
        <row r="5585">
          <cell r="B5585" t="str">
            <v>F514761</v>
          </cell>
          <cell r="C5585" t="str">
            <v>F514761</v>
          </cell>
          <cell r="D5585">
            <v>13</v>
          </cell>
          <cell r="E5585" t="str">
            <v>F</v>
          </cell>
        </row>
        <row r="5586">
          <cell r="B5586" t="str">
            <v>F514762</v>
          </cell>
          <cell r="C5586" t="str">
            <v>F514762</v>
          </cell>
          <cell r="D5586">
            <v>13</v>
          </cell>
          <cell r="E5586" t="str">
            <v>F</v>
          </cell>
        </row>
        <row r="5587">
          <cell r="B5587" t="str">
            <v>F514763</v>
          </cell>
          <cell r="C5587" t="str">
            <v>F514763</v>
          </cell>
          <cell r="D5587">
            <v>13</v>
          </cell>
          <cell r="E5587" t="str">
            <v>F</v>
          </cell>
        </row>
        <row r="5588">
          <cell r="B5588" t="str">
            <v>F514764</v>
          </cell>
          <cell r="C5588" t="str">
            <v>F514764</v>
          </cell>
          <cell r="D5588">
            <v>13</v>
          </cell>
          <cell r="E5588" t="str">
            <v>F</v>
          </cell>
        </row>
        <row r="5589">
          <cell r="B5589" t="str">
            <v>F514765</v>
          </cell>
          <cell r="C5589" t="str">
            <v>F514765</v>
          </cell>
          <cell r="D5589">
            <v>13</v>
          </cell>
          <cell r="E5589" t="str">
            <v>F</v>
          </cell>
        </row>
        <row r="5590">
          <cell r="B5590" t="str">
            <v>F514766</v>
          </cell>
          <cell r="C5590" t="str">
            <v>F514766</v>
          </cell>
          <cell r="D5590">
            <v>13</v>
          </cell>
          <cell r="E5590" t="str">
            <v>F</v>
          </cell>
        </row>
        <row r="5591">
          <cell r="B5591" t="str">
            <v>1000SMSCGRG</v>
          </cell>
          <cell r="C5591" t="str">
            <v>SMSCGRG</v>
          </cell>
          <cell r="D5591">
            <v>12</v>
          </cell>
          <cell r="E5591" t="str">
            <v>G</v>
          </cell>
        </row>
        <row r="5592">
          <cell r="B5592" t="str">
            <v>F514767</v>
          </cell>
          <cell r="C5592" t="str">
            <v>F514767</v>
          </cell>
          <cell r="D5592">
            <v>13</v>
          </cell>
          <cell r="E5592" t="str">
            <v>F</v>
          </cell>
        </row>
        <row r="5593">
          <cell r="B5593" t="str">
            <v>F514768</v>
          </cell>
          <cell r="C5593" t="str">
            <v>F514768</v>
          </cell>
          <cell r="D5593">
            <v>13</v>
          </cell>
          <cell r="E5593" t="str">
            <v>F</v>
          </cell>
        </row>
        <row r="5594">
          <cell r="B5594" t="str">
            <v>F514769</v>
          </cell>
          <cell r="C5594" t="str">
            <v>F514769</v>
          </cell>
          <cell r="D5594">
            <v>13</v>
          </cell>
          <cell r="E5594" t="str">
            <v>F</v>
          </cell>
        </row>
        <row r="5595">
          <cell r="B5595" t="str">
            <v>F514770</v>
          </cell>
          <cell r="C5595" t="str">
            <v>F514770</v>
          </cell>
          <cell r="D5595">
            <v>13</v>
          </cell>
          <cell r="E5595" t="str">
            <v>F</v>
          </cell>
        </row>
        <row r="5596">
          <cell r="B5596" t="str">
            <v>F514771</v>
          </cell>
          <cell r="C5596" t="str">
            <v>F514771</v>
          </cell>
          <cell r="D5596">
            <v>13</v>
          </cell>
          <cell r="E5596" t="str">
            <v>F</v>
          </cell>
        </row>
        <row r="5597">
          <cell r="B5597" t="str">
            <v>F514772</v>
          </cell>
          <cell r="C5597" t="str">
            <v>F514772</v>
          </cell>
          <cell r="D5597">
            <v>13</v>
          </cell>
          <cell r="E5597" t="str">
            <v>F</v>
          </cell>
        </row>
        <row r="5598">
          <cell r="B5598" t="str">
            <v>1000SBYSCSITE</v>
          </cell>
          <cell r="C5598" t="str">
            <v>SBYSCSITE</v>
          </cell>
          <cell r="D5598">
            <v>10</v>
          </cell>
          <cell r="E5598" t="str">
            <v>G</v>
          </cell>
        </row>
        <row r="5599">
          <cell r="B5599" t="str">
            <v>F514773</v>
          </cell>
          <cell r="C5599" t="str">
            <v>F514773</v>
          </cell>
          <cell r="D5599">
            <v>11</v>
          </cell>
          <cell r="E5599" t="str">
            <v>F</v>
          </cell>
        </row>
        <row r="5600">
          <cell r="B5600" t="str">
            <v>F514774</v>
          </cell>
          <cell r="C5600" t="str">
            <v>F514774</v>
          </cell>
          <cell r="D5600">
            <v>11</v>
          </cell>
          <cell r="E5600" t="str">
            <v>F</v>
          </cell>
        </row>
        <row r="5601">
          <cell r="B5601" t="str">
            <v>F514775</v>
          </cell>
          <cell r="C5601" t="str">
            <v>F514775</v>
          </cell>
          <cell r="D5601">
            <v>11</v>
          </cell>
          <cell r="E5601" t="str">
            <v>F</v>
          </cell>
        </row>
        <row r="5602">
          <cell r="B5602" t="str">
            <v>F514776</v>
          </cell>
          <cell r="C5602" t="str">
            <v>F514776</v>
          </cell>
          <cell r="D5602">
            <v>11</v>
          </cell>
          <cell r="E5602" t="str">
            <v>F</v>
          </cell>
        </row>
        <row r="5603">
          <cell r="B5603" t="str">
            <v>F514777</v>
          </cell>
          <cell r="C5603" t="str">
            <v>F514777</v>
          </cell>
          <cell r="D5603">
            <v>11</v>
          </cell>
          <cell r="E5603" t="str">
            <v>F</v>
          </cell>
        </row>
        <row r="5604">
          <cell r="B5604" t="str">
            <v>F514778</v>
          </cell>
          <cell r="C5604" t="str">
            <v>F514778</v>
          </cell>
          <cell r="D5604">
            <v>11</v>
          </cell>
          <cell r="E5604" t="str">
            <v>F</v>
          </cell>
        </row>
        <row r="5605">
          <cell r="B5605" t="str">
            <v>F514779</v>
          </cell>
          <cell r="C5605" t="str">
            <v>F514779</v>
          </cell>
          <cell r="D5605">
            <v>11</v>
          </cell>
          <cell r="E5605" t="str">
            <v>F</v>
          </cell>
        </row>
        <row r="5606">
          <cell r="B5606" t="str">
            <v>1000SBYSCMAIN</v>
          </cell>
          <cell r="C5606" t="str">
            <v>SBYSCMAIN</v>
          </cell>
          <cell r="D5606">
            <v>12</v>
          </cell>
          <cell r="E5606" t="str">
            <v>G</v>
          </cell>
        </row>
        <row r="5607">
          <cell r="B5607" t="str">
            <v>F514780</v>
          </cell>
          <cell r="C5607" t="str">
            <v>F514780</v>
          </cell>
          <cell r="D5607">
            <v>13</v>
          </cell>
          <cell r="E5607" t="str">
            <v>F</v>
          </cell>
        </row>
        <row r="5608">
          <cell r="B5608" t="str">
            <v>F514781</v>
          </cell>
          <cell r="C5608" t="str">
            <v>F514781</v>
          </cell>
          <cell r="D5608">
            <v>13</v>
          </cell>
          <cell r="E5608" t="str">
            <v>F</v>
          </cell>
        </row>
        <row r="5609">
          <cell r="B5609" t="str">
            <v>F514782</v>
          </cell>
          <cell r="C5609" t="str">
            <v>F514782</v>
          </cell>
          <cell r="D5609">
            <v>13</v>
          </cell>
          <cell r="E5609" t="str">
            <v>F</v>
          </cell>
        </row>
        <row r="5610">
          <cell r="B5610" t="str">
            <v>F514783</v>
          </cell>
          <cell r="C5610" t="str">
            <v>F514783</v>
          </cell>
          <cell r="D5610">
            <v>13</v>
          </cell>
          <cell r="E5610" t="str">
            <v>F</v>
          </cell>
        </row>
        <row r="5611">
          <cell r="B5611" t="str">
            <v>F514784</v>
          </cell>
          <cell r="C5611" t="str">
            <v>F514784</v>
          </cell>
          <cell r="D5611">
            <v>13</v>
          </cell>
          <cell r="E5611" t="str">
            <v>F</v>
          </cell>
        </row>
        <row r="5612">
          <cell r="B5612" t="str">
            <v>F514785</v>
          </cell>
          <cell r="C5612" t="str">
            <v>F514785</v>
          </cell>
          <cell r="D5612">
            <v>13</v>
          </cell>
          <cell r="E5612" t="str">
            <v>F</v>
          </cell>
        </row>
        <row r="5613">
          <cell r="B5613" t="str">
            <v>1000SBYSCGRG</v>
          </cell>
          <cell r="C5613" t="str">
            <v>SBYSCGRG</v>
          </cell>
          <cell r="D5613">
            <v>12</v>
          </cell>
          <cell r="E5613" t="str">
            <v>G</v>
          </cell>
        </row>
        <row r="5614">
          <cell r="B5614" t="str">
            <v>F514786</v>
          </cell>
          <cell r="C5614" t="str">
            <v>F514786</v>
          </cell>
          <cell r="D5614">
            <v>13</v>
          </cell>
          <cell r="E5614" t="str">
            <v>F</v>
          </cell>
        </row>
        <row r="5615">
          <cell r="B5615" t="str">
            <v>F514787</v>
          </cell>
          <cell r="C5615" t="str">
            <v>F514787</v>
          </cell>
          <cell r="D5615">
            <v>13</v>
          </cell>
          <cell r="E5615" t="str">
            <v>F</v>
          </cell>
        </row>
        <row r="5616">
          <cell r="B5616" t="str">
            <v>F514788</v>
          </cell>
          <cell r="C5616" t="str">
            <v>F514788</v>
          </cell>
          <cell r="D5616">
            <v>13</v>
          </cell>
          <cell r="E5616" t="str">
            <v>F</v>
          </cell>
        </row>
        <row r="5617">
          <cell r="B5617" t="str">
            <v>F514789</v>
          </cell>
          <cell r="C5617" t="str">
            <v>F514789</v>
          </cell>
          <cell r="D5617">
            <v>13</v>
          </cell>
          <cell r="E5617" t="str">
            <v>F</v>
          </cell>
        </row>
        <row r="5618">
          <cell r="B5618" t="str">
            <v>F514790</v>
          </cell>
          <cell r="C5618" t="str">
            <v>F514790</v>
          </cell>
          <cell r="D5618">
            <v>13</v>
          </cell>
          <cell r="E5618" t="str">
            <v>F</v>
          </cell>
        </row>
        <row r="5619">
          <cell r="B5619" t="str">
            <v>F514791</v>
          </cell>
          <cell r="C5619" t="str">
            <v>F514791</v>
          </cell>
          <cell r="D5619">
            <v>13</v>
          </cell>
          <cell r="E5619" t="str">
            <v>F</v>
          </cell>
        </row>
        <row r="5620">
          <cell r="B5620" t="str">
            <v>1000SBYSCFSR</v>
          </cell>
          <cell r="C5620" t="str">
            <v>SBYSCFSR</v>
          </cell>
          <cell r="D5620">
            <v>12</v>
          </cell>
          <cell r="E5620" t="str">
            <v>G</v>
          </cell>
        </row>
        <row r="5621">
          <cell r="B5621" t="str">
            <v>F514792</v>
          </cell>
          <cell r="C5621" t="str">
            <v>F514792</v>
          </cell>
          <cell r="D5621">
            <v>13</v>
          </cell>
          <cell r="E5621" t="str">
            <v>F</v>
          </cell>
        </row>
        <row r="5622">
          <cell r="B5622" t="str">
            <v>F514793</v>
          </cell>
          <cell r="C5622" t="str">
            <v>F514793</v>
          </cell>
          <cell r="D5622">
            <v>13</v>
          </cell>
          <cell r="E5622" t="str">
            <v>F</v>
          </cell>
        </row>
        <row r="5623">
          <cell r="B5623" t="str">
            <v>F514794</v>
          </cell>
          <cell r="C5623" t="str">
            <v>F514794</v>
          </cell>
          <cell r="D5623">
            <v>13</v>
          </cell>
          <cell r="E5623" t="str">
            <v>F</v>
          </cell>
        </row>
        <row r="5624">
          <cell r="B5624" t="str">
            <v>F514795</v>
          </cell>
          <cell r="C5624" t="str">
            <v>F514795</v>
          </cell>
          <cell r="D5624">
            <v>13</v>
          </cell>
          <cell r="E5624" t="str">
            <v>F</v>
          </cell>
        </row>
        <row r="5625">
          <cell r="B5625" t="str">
            <v>F514796</v>
          </cell>
          <cell r="C5625" t="str">
            <v>F514796</v>
          </cell>
          <cell r="D5625">
            <v>13</v>
          </cell>
          <cell r="E5625" t="str">
            <v>F</v>
          </cell>
        </row>
        <row r="5626">
          <cell r="B5626" t="str">
            <v>F514797</v>
          </cell>
          <cell r="C5626" t="str">
            <v>F514797</v>
          </cell>
          <cell r="D5626">
            <v>13</v>
          </cell>
          <cell r="E5626" t="str">
            <v>F</v>
          </cell>
        </row>
        <row r="5627">
          <cell r="B5627" t="str">
            <v>1000SBYSCPF</v>
          </cell>
          <cell r="C5627" t="str">
            <v>SBYSCPF</v>
          </cell>
          <cell r="D5627">
            <v>12</v>
          </cell>
          <cell r="E5627" t="str">
            <v>G</v>
          </cell>
        </row>
        <row r="5628">
          <cell r="B5628" t="str">
            <v>F514798</v>
          </cell>
          <cell r="C5628" t="str">
            <v>F514798</v>
          </cell>
          <cell r="D5628">
            <v>13</v>
          </cell>
          <cell r="E5628" t="str">
            <v>F</v>
          </cell>
        </row>
        <row r="5629">
          <cell r="B5629" t="str">
            <v>F514799</v>
          </cell>
          <cell r="C5629" t="str">
            <v>F514799</v>
          </cell>
          <cell r="D5629">
            <v>13</v>
          </cell>
          <cell r="E5629" t="str">
            <v>F</v>
          </cell>
        </row>
        <row r="5630">
          <cell r="B5630" t="str">
            <v>F514800</v>
          </cell>
          <cell r="C5630" t="str">
            <v>F514800</v>
          </cell>
          <cell r="D5630">
            <v>13</v>
          </cell>
          <cell r="E5630" t="str">
            <v>F</v>
          </cell>
        </row>
        <row r="5631">
          <cell r="B5631" t="str">
            <v>F514801</v>
          </cell>
          <cell r="C5631" t="str">
            <v>F514801</v>
          </cell>
          <cell r="D5631">
            <v>13</v>
          </cell>
          <cell r="E5631" t="str">
            <v>F</v>
          </cell>
        </row>
        <row r="5632">
          <cell r="B5632" t="str">
            <v>F514802</v>
          </cell>
          <cell r="C5632" t="str">
            <v>F514802</v>
          </cell>
          <cell r="D5632">
            <v>13</v>
          </cell>
          <cell r="E5632" t="str">
            <v>F</v>
          </cell>
        </row>
        <row r="5633">
          <cell r="B5633" t="str">
            <v>F514803</v>
          </cell>
          <cell r="C5633" t="str">
            <v>F514803</v>
          </cell>
          <cell r="D5633">
            <v>13</v>
          </cell>
          <cell r="E5633" t="str">
            <v>F</v>
          </cell>
        </row>
        <row r="5634">
          <cell r="B5634" t="str">
            <v>1000SSIDSITE</v>
          </cell>
          <cell r="C5634" t="str">
            <v>SSIDSITE</v>
          </cell>
          <cell r="D5634">
            <v>10</v>
          </cell>
          <cell r="E5634" t="str">
            <v>G</v>
          </cell>
        </row>
        <row r="5635">
          <cell r="B5635" t="str">
            <v>F514804</v>
          </cell>
          <cell r="C5635" t="str">
            <v>F514804</v>
          </cell>
          <cell r="D5635">
            <v>11</v>
          </cell>
          <cell r="E5635" t="str">
            <v>F</v>
          </cell>
        </row>
        <row r="5636">
          <cell r="B5636" t="str">
            <v>F514805</v>
          </cell>
          <cell r="C5636" t="str">
            <v>F514805</v>
          </cell>
          <cell r="D5636">
            <v>11</v>
          </cell>
          <cell r="E5636" t="str">
            <v>F</v>
          </cell>
        </row>
        <row r="5637">
          <cell r="B5637" t="str">
            <v>F514806</v>
          </cell>
          <cell r="C5637" t="str">
            <v>F514806</v>
          </cell>
          <cell r="D5637">
            <v>11</v>
          </cell>
          <cell r="E5637" t="str">
            <v>F</v>
          </cell>
        </row>
        <row r="5638">
          <cell r="B5638" t="str">
            <v>F514807</v>
          </cell>
          <cell r="C5638" t="str">
            <v>F514807</v>
          </cell>
          <cell r="D5638">
            <v>11</v>
          </cell>
          <cell r="E5638" t="str">
            <v>F</v>
          </cell>
        </row>
        <row r="5639">
          <cell r="B5639" t="str">
            <v>F514808</v>
          </cell>
          <cell r="C5639" t="str">
            <v>F514808</v>
          </cell>
          <cell r="D5639">
            <v>11</v>
          </cell>
          <cell r="E5639" t="str">
            <v>F</v>
          </cell>
        </row>
        <row r="5640">
          <cell r="B5640" t="str">
            <v>F514809</v>
          </cell>
          <cell r="C5640" t="str">
            <v>F514809</v>
          </cell>
          <cell r="D5640">
            <v>11</v>
          </cell>
          <cell r="E5640" t="str">
            <v>F</v>
          </cell>
        </row>
        <row r="5641">
          <cell r="B5641" t="str">
            <v>F514810</v>
          </cell>
          <cell r="C5641" t="str">
            <v>F514810</v>
          </cell>
          <cell r="D5641">
            <v>11</v>
          </cell>
          <cell r="E5641" t="str">
            <v>F</v>
          </cell>
        </row>
        <row r="5642">
          <cell r="B5642" t="str">
            <v>1000SSIDADMN</v>
          </cell>
          <cell r="C5642" t="str">
            <v>SSIDADMN</v>
          </cell>
          <cell r="D5642">
            <v>12</v>
          </cell>
          <cell r="E5642" t="str">
            <v>G</v>
          </cell>
        </row>
        <row r="5643">
          <cell r="B5643" t="str">
            <v>F514811</v>
          </cell>
          <cell r="C5643" t="str">
            <v>F514811</v>
          </cell>
          <cell r="D5643">
            <v>13</v>
          </cell>
          <cell r="E5643" t="str">
            <v>F</v>
          </cell>
        </row>
        <row r="5644">
          <cell r="B5644" t="str">
            <v>F514812</v>
          </cell>
          <cell r="C5644" t="str">
            <v>F514812</v>
          </cell>
          <cell r="D5644">
            <v>13</v>
          </cell>
          <cell r="E5644" t="str">
            <v>F</v>
          </cell>
        </row>
        <row r="5645">
          <cell r="B5645" t="str">
            <v>F514813</v>
          </cell>
          <cell r="C5645" t="str">
            <v>F514813</v>
          </cell>
          <cell r="D5645">
            <v>13</v>
          </cell>
          <cell r="E5645" t="str">
            <v>F</v>
          </cell>
        </row>
        <row r="5646">
          <cell r="B5646" t="str">
            <v>F514814</v>
          </cell>
          <cell r="C5646" t="str">
            <v>F514814</v>
          </cell>
          <cell r="D5646">
            <v>13</v>
          </cell>
          <cell r="E5646" t="str">
            <v>F</v>
          </cell>
        </row>
        <row r="5647">
          <cell r="B5647" t="str">
            <v>F514815</v>
          </cell>
          <cell r="C5647" t="str">
            <v>F514815</v>
          </cell>
          <cell r="D5647">
            <v>13</v>
          </cell>
          <cell r="E5647" t="str">
            <v>F</v>
          </cell>
        </row>
        <row r="5648">
          <cell r="B5648" t="str">
            <v>F514816</v>
          </cell>
          <cell r="C5648" t="str">
            <v>F514816</v>
          </cell>
          <cell r="D5648">
            <v>13</v>
          </cell>
          <cell r="E5648" t="str">
            <v>F</v>
          </cell>
        </row>
        <row r="5649">
          <cell r="B5649" t="str">
            <v>1000SSIDLARS</v>
          </cell>
          <cell r="C5649" t="str">
            <v>SSIDLARS</v>
          </cell>
          <cell r="D5649">
            <v>12</v>
          </cell>
          <cell r="E5649" t="str">
            <v>G</v>
          </cell>
        </row>
        <row r="5650">
          <cell r="B5650" t="str">
            <v>F514817</v>
          </cell>
          <cell r="C5650" t="str">
            <v>F514817</v>
          </cell>
          <cell r="D5650">
            <v>13</v>
          </cell>
          <cell r="E5650" t="str">
            <v>F</v>
          </cell>
        </row>
        <row r="5651">
          <cell r="B5651" t="str">
            <v>F514818</v>
          </cell>
          <cell r="C5651" t="str">
            <v>F514818</v>
          </cell>
          <cell r="D5651">
            <v>13</v>
          </cell>
          <cell r="E5651" t="str">
            <v>F</v>
          </cell>
        </row>
        <row r="5652">
          <cell r="B5652" t="str">
            <v>F514819</v>
          </cell>
          <cell r="C5652" t="str">
            <v>F514819</v>
          </cell>
          <cell r="D5652">
            <v>13</v>
          </cell>
          <cell r="E5652" t="str">
            <v>F</v>
          </cell>
        </row>
        <row r="5653">
          <cell r="B5653" t="str">
            <v>F514820</v>
          </cell>
          <cell r="C5653" t="str">
            <v>F514820</v>
          </cell>
          <cell r="D5653">
            <v>13</v>
          </cell>
          <cell r="E5653" t="str">
            <v>F</v>
          </cell>
        </row>
        <row r="5654">
          <cell r="B5654" t="str">
            <v>F514821</v>
          </cell>
          <cell r="C5654" t="str">
            <v>F514821</v>
          </cell>
          <cell r="D5654">
            <v>13</v>
          </cell>
          <cell r="E5654" t="str">
            <v>F</v>
          </cell>
        </row>
        <row r="5655">
          <cell r="B5655" t="str">
            <v>F514822</v>
          </cell>
          <cell r="C5655" t="str">
            <v>F514822</v>
          </cell>
          <cell r="D5655">
            <v>13</v>
          </cell>
          <cell r="E5655" t="str">
            <v>F</v>
          </cell>
        </row>
        <row r="5656">
          <cell r="B5656" t="str">
            <v>1000SSIDMCSV</v>
          </cell>
          <cell r="C5656" t="str">
            <v>SSIDMCSV</v>
          </cell>
          <cell r="D5656">
            <v>12</v>
          </cell>
          <cell r="E5656" t="str">
            <v>G</v>
          </cell>
        </row>
        <row r="5657">
          <cell r="B5657" t="str">
            <v>F514823</v>
          </cell>
          <cell r="C5657" t="str">
            <v>F514823</v>
          </cell>
          <cell r="D5657">
            <v>13</v>
          </cell>
          <cell r="E5657" t="str">
            <v>F</v>
          </cell>
        </row>
        <row r="5658">
          <cell r="B5658" t="str">
            <v>F514824</v>
          </cell>
          <cell r="C5658" t="str">
            <v>F514824</v>
          </cell>
          <cell r="D5658">
            <v>13</v>
          </cell>
          <cell r="E5658" t="str">
            <v>F</v>
          </cell>
        </row>
        <row r="5659">
          <cell r="B5659" t="str">
            <v>F514825</v>
          </cell>
          <cell r="C5659" t="str">
            <v>F514825</v>
          </cell>
          <cell r="D5659">
            <v>13</v>
          </cell>
          <cell r="E5659" t="str">
            <v>F</v>
          </cell>
        </row>
        <row r="5660">
          <cell r="B5660" t="str">
            <v>F514826</v>
          </cell>
          <cell r="C5660" t="str">
            <v>F514826</v>
          </cell>
          <cell r="D5660">
            <v>13</v>
          </cell>
          <cell r="E5660" t="str">
            <v>F</v>
          </cell>
        </row>
        <row r="5661">
          <cell r="B5661" t="str">
            <v>F514827</v>
          </cell>
          <cell r="C5661" t="str">
            <v>F514827</v>
          </cell>
          <cell r="D5661">
            <v>13</v>
          </cell>
          <cell r="E5661" t="str">
            <v>F</v>
          </cell>
        </row>
        <row r="5662">
          <cell r="B5662" t="str">
            <v>F514828</v>
          </cell>
          <cell r="C5662" t="str">
            <v>F514828</v>
          </cell>
          <cell r="D5662">
            <v>13</v>
          </cell>
          <cell r="E5662" t="str">
            <v>F</v>
          </cell>
        </row>
        <row r="5663">
          <cell r="B5663" t="str">
            <v>1000SSIDMTV</v>
          </cell>
          <cell r="C5663" t="str">
            <v>SSIDMTV</v>
          </cell>
          <cell r="D5663">
            <v>12</v>
          </cell>
          <cell r="E5663" t="str">
            <v>G</v>
          </cell>
        </row>
        <row r="5664">
          <cell r="B5664" t="str">
            <v>F514829</v>
          </cell>
          <cell r="C5664" t="str">
            <v>F514829</v>
          </cell>
          <cell r="D5664">
            <v>13</v>
          </cell>
          <cell r="E5664" t="str">
            <v>F</v>
          </cell>
        </row>
        <row r="5665">
          <cell r="B5665" t="str">
            <v>F514830</v>
          </cell>
          <cell r="C5665" t="str">
            <v>F514830</v>
          </cell>
          <cell r="D5665">
            <v>13</v>
          </cell>
          <cell r="E5665" t="str">
            <v>F</v>
          </cell>
        </row>
        <row r="5666">
          <cell r="B5666" t="str">
            <v>F514831</v>
          </cell>
          <cell r="C5666" t="str">
            <v>F514831</v>
          </cell>
          <cell r="D5666">
            <v>13</v>
          </cell>
          <cell r="E5666" t="str">
            <v>F</v>
          </cell>
        </row>
        <row r="5667">
          <cell r="B5667" t="str">
            <v>F514832</v>
          </cell>
          <cell r="C5667" t="str">
            <v>F514832</v>
          </cell>
          <cell r="D5667">
            <v>13</v>
          </cell>
          <cell r="E5667" t="str">
            <v>F</v>
          </cell>
        </row>
        <row r="5668">
          <cell r="B5668" t="str">
            <v>F514833</v>
          </cell>
          <cell r="C5668" t="str">
            <v>F514833</v>
          </cell>
          <cell r="D5668">
            <v>13</v>
          </cell>
          <cell r="E5668" t="str">
            <v>F</v>
          </cell>
        </row>
        <row r="5669">
          <cell r="B5669" t="str">
            <v>F514834</v>
          </cell>
          <cell r="C5669" t="str">
            <v>F514834</v>
          </cell>
          <cell r="D5669">
            <v>13</v>
          </cell>
          <cell r="E5669" t="str">
            <v>F</v>
          </cell>
        </row>
        <row r="5670">
          <cell r="B5670" t="str">
            <v>1000SSIDDSTAP</v>
          </cell>
          <cell r="C5670" t="str">
            <v>SSIDDSTAP</v>
          </cell>
          <cell r="D5670">
            <v>12</v>
          </cell>
          <cell r="E5670" t="str">
            <v>G</v>
          </cell>
        </row>
        <row r="5671">
          <cell r="B5671" t="str">
            <v>F514835</v>
          </cell>
          <cell r="C5671" t="str">
            <v>F514835</v>
          </cell>
          <cell r="D5671">
            <v>13</v>
          </cell>
          <cell r="E5671" t="str">
            <v>F</v>
          </cell>
        </row>
        <row r="5672">
          <cell r="B5672" t="str">
            <v>F514836</v>
          </cell>
          <cell r="C5672" t="str">
            <v>F514836</v>
          </cell>
          <cell r="D5672">
            <v>13</v>
          </cell>
          <cell r="E5672" t="str">
            <v>F</v>
          </cell>
        </row>
        <row r="5673">
          <cell r="B5673" t="str">
            <v>F514837</v>
          </cell>
          <cell r="C5673" t="str">
            <v>F514837</v>
          </cell>
          <cell r="D5673">
            <v>13</v>
          </cell>
          <cell r="E5673" t="str">
            <v>F</v>
          </cell>
        </row>
        <row r="5674">
          <cell r="B5674" t="str">
            <v>F514838</v>
          </cell>
          <cell r="C5674" t="str">
            <v>F514838</v>
          </cell>
          <cell r="D5674">
            <v>13</v>
          </cell>
          <cell r="E5674" t="str">
            <v>F</v>
          </cell>
        </row>
        <row r="5675">
          <cell r="B5675" t="str">
            <v>F514839</v>
          </cell>
          <cell r="C5675" t="str">
            <v>F514839</v>
          </cell>
          <cell r="D5675">
            <v>13</v>
          </cell>
          <cell r="E5675" t="str">
            <v>F</v>
          </cell>
        </row>
        <row r="5676">
          <cell r="B5676" t="str">
            <v>F514840</v>
          </cell>
          <cell r="C5676" t="str">
            <v>F514840</v>
          </cell>
          <cell r="D5676">
            <v>13</v>
          </cell>
          <cell r="E5676" t="str">
            <v>F</v>
          </cell>
        </row>
        <row r="5677">
          <cell r="B5677" t="str">
            <v>1000SSIDWHSE</v>
          </cell>
          <cell r="C5677" t="str">
            <v>SSIDWHSE</v>
          </cell>
          <cell r="D5677">
            <v>12</v>
          </cell>
          <cell r="E5677" t="str">
            <v>G</v>
          </cell>
        </row>
        <row r="5678">
          <cell r="B5678" t="str">
            <v>F514841</v>
          </cell>
          <cell r="C5678" t="str">
            <v>F514841</v>
          </cell>
          <cell r="D5678">
            <v>13</v>
          </cell>
          <cell r="E5678" t="str">
            <v>F</v>
          </cell>
        </row>
        <row r="5679">
          <cell r="B5679" t="str">
            <v>F514842</v>
          </cell>
          <cell r="C5679" t="str">
            <v>F514842</v>
          </cell>
          <cell r="D5679">
            <v>13</v>
          </cell>
          <cell r="E5679" t="str">
            <v>F</v>
          </cell>
        </row>
        <row r="5680">
          <cell r="B5680" t="str">
            <v>F514843</v>
          </cell>
          <cell r="C5680" t="str">
            <v>F514843</v>
          </cell>
          <cell r="D5680">
            <v>13</v>
          </cell>
          <cell r="E5680" t="str">
            <v>F</v>
          </cell>
        </row>
        <row r="5681">
          <cell r="B5681" t="str">
            <v>F514844</v>
          </cell>
          <cell r="C5681" t="str">
            <v>F514844</v>
          </cell>
          <cell r="D5681">
            <v>13</v>
          </cell>
          <cell r="E5681" t="str">
            <v>F</v>
          </cell>
        </row>
        <row r="5682">
          <cell r="B5682" t="str">
            <v>F514845</v>
          </cell>
          <cell r="C5682" t="str">
            <v>F514845</v>
          </cell>
          <cell r="D5682">
            <v>13</v>
          </cell>
          <cell r="E5682" t="str">
            <v>F</v>
          </cell>
        </row>
        <row r="5683">
          <cell r="B5683" t="str">
            <v>F514846</v>
          </cell>
          <cell r="C5683" t="str">
            <v>F514846</v>
          </cell>
          <cell r="D5683">
            <v>13</v>
          </cell>
          <cell r="E5683" t="str">
            <v>F</v>
          </cell>
        </row>
        <row r="5684">
          <cell r="B5684" t="str">
            <v>100029PSCSITE</v>
          </cell>
          <cell r="C5684" t="str">
            <v>29PSCSITE</v>
          </cell>
          <cell r="D5684">
            <v>10</v>
          </cell>
          <cell r="E5684" t="str">
            <v>G</v>
          </cell>
        </row>
        <row r="5685">
          <cell r="B5685" t="str">
            <v>F514847</v>
          </cell>
          <cell r="C5685" t="str">
            <v>F514847</v>
          </cell>
          <cell r="D5685">
            <v>11</v>
          </cell>
          <cell r="E5685" t="str">
            <v>F</v>
          </cell>
        </row>
        <row r="5686">
          <cell r="B5686" t="str">
            <v>F514848</v>
          </cell>
          <cell r="C5686" t="str">
            <v>F514848</v>
          </cell>
          <cell r="D5686">
            <v>11</v>
          </cell>
          <cell r="E5686" t="str">
            <v>F</v>
          </cell>
        </row>
        <row r="5687">
          <cell r="B5687" t="str">
            <v>F514849</v>
          </cell>
          <cell r="C5687" t="str">
            <v>F514849</v>
          </cell>
          <cell r="D5687">
            <v>11</v>
          </cell>
          <cell r="E5687" t="str">
            <v>F</v>
          </cell>
        </row>
        <row r="5688">
          <cell r="B5688" t="str">
            <v>F514850</v>
          </cell>
          <cell r="C5688" t="str">
            <v>F514850</v>
          </cell>
          <cell r="D5688">
            <v>11</v>
          </cell>
          <cell r="E5688" t="str">
            <v>F</v>
          </cell>
        </row>
        <row r="5689">
          <cell r="B5689" t="str">
            <v>F514851</v>
          </cell>
          <cell r="C5689" t="str">
            <v>F514851</v>
          </cell>
          <cell r="D5689">
            <v>11</v>
          </cell>
          <cell r="E5689" t="str">
            <v>F</v>
          </cell>
        </row>
        <row r="5690">
          <cell r="B5690" t="str">
            <v>F514852</v>
          </cell>
          <cell r="C5690" t="str">
            <v>F514852</v>
          </cell>
          <cell r="D5690">
            <v>11</v>
          </cell>
          <cell r="E5690" t="str">
            <v>F</v>
          </cell>
        </row>
        <row r="5691">
          <cell r="B5691" t="str">
            <v>F514853</v>
          </cell>
          <cell r="C5691" t="str">
            <v>F514853</v>
          </cell>
          <cell r="D5691">
            <v>11</v>
          </cell>
          <cell r="E5691" t="str">
            <v>F</v>
          </cell>
        </row>
        <row r="5692">
          <cell r="B5692" t="str">
            <v>100029PSCMAIN</v>
          </cell>
          <cell r="C5692" t="str">
            <v>29PSCMAIN</v>
          </cell>
          <cell r="D5692">
            <v>12</v>
          </cell>
          <cell r="E5692" t="str">
            <v>G</v>
          </cell>
        </row>
        <row r="5693">
          <cell r="B5693" t="str">
            <v>F514854</v>
          </cell>
          <cell r="C5693" t="str">
            <v>F514854</v>
          </cell>
          <cell r="D5693">
            <v>13</v>
          </cell>
          <cell r="E5693" t="str">
            <v>F</v>
          </cell>
        </row>
        <row r="5694">
          <cell r="B5694" t="str">
            <v>F514855</v>
          </cell>
          <cell r="C5694" t="str">
            <v>F514855</v>
          </cell>
          <cell r="D5694">
            <v>13</v>
          </cell>
          <cell r="E5694" t="str">
            <v>F</v>
          </cell>
        </row>
        <row r="5695">
          <cell r="B5695" t="str">
            <v>F514856</v>
          </cell>
          <cell r="C5695" t="str">
            <v>F514856</v>
          </cell>
          <cell r="D5695">
            <v>13</v>
          </cell>
          <cell r="E5695" t="str">
            <v>F</v>
          </cell>
        </row>
        <row r="5696">
          <cell r="B5696" t="str">
            <v>F514857</v>
          </cell>
          <cell r="C5696" t="str">
            <v>F514857</v>
          </cell>
          <cell r="D5696">
            <v>13</v>
          </cell>
          <cell r="E5696" t="str">
            <v>F</v>
          </cell>
        </row>
        <row r="5697">
          <cell r="B5697" t="str">
            <v>F514858</v>
          </cell>
          <cell r="C5697" t="str">
            <v>F514858</v>
          </cell>
          <cell r="D5697">
            <v>13</v>
          </cell>
          <cell r="E5697" t="str">
            <v>F</v>
          </cell>
        </row>
        <row r="5698">
          <cell r="B5698" t="str">
            <v>F514859</v>
          </cell>
          <cell r="C5698" t="str">
            <v>F514859</v>
          </cell>
          <cell r="D5698">
            <v>13</v>
          </cell>
          <cell r="E5698" t="str">
            <v>F</v>
          </cell>
        </row>
        <row r="5699">
          <cell r="B5699" t="str">
            <v>100029PSCGRG</v>
          </cell>
          <cell r="C5699" t="str">
            <v>29PSCGRG</v>
          </cell>
          <cell r="D5699">
            <v>12</v>
          </cell>
          <cell r="E5699" t="str">
            <v>G</v>
          </cell>
        </row>
        <row r="5700">
          <cell r="B5700" t="str">
            <v>F514860</v>
          </cell>
          <cell r="C5700" t="str">
            <v>F514860</v>
          </cell>
          <cell r="D5700">
            <v>13</v>
          </cell>
          <cell r="E5700" t="str">
            <v>F</v>
          </cell>
        </row>
        <row r="5701">
          <cell r="B5701" t="str">
            <v>F514861</v>
          </cell>
          <cell r="C5701" t="str">
            <v>F514861</v>
          </cell>
          <cell r="D5701">
            <v>13</v>
          </cell>
          <cell r="E5701" t="str">
            <v>F</v>
          </cell>
        </row>
        <row r="5702">
          <cell r="B5702" t="str">
            <v>F514862</v>
          </cell>
          <cell r="C5702" t="str">
            <v>F514862</v>
          </cell>
          <cell r="D5702">
            <v>13</v>
          </cell>
          <cell r="E5702" t="str">
            <v>F</v>
          </cell>
        </row>
        <row r="5703">
          <cell r="B5703" t="str">
            <v>F514863</v>
          </cell>
          <cell r="C5703" t="str">
            <v>F514863</v>
          </cell>
          <cell r="D5703">
            <v>13</v>
          </cell>
          <cell r="E5703" t="str">
            <v>F</v>
          </cell>
        </row>
        <row r="5704">
          <cell r="B5704" t="str">
            <v>F514864</v>
          </cell>
          <cell r="C5704" t="str">
            <v>F514864</v>
          </cell>
          <cell r="D5704">
            <v>13</v>
          </cell>
          <cell r="E5704" t="str">
            <v>F</v>
          </cell>
        </row>
        <row r="5705">
          <cell r="B5705" t="str">
            <v>F514865</v>
          </cell>
          <cell r="C5705" t="str">
            <v>F514865</v>
          </cell>
          <cell r="D5705">
            <v>13</v>
          </cell>
          <cell r="E5705" t="str">
            <v>F</v>
          </cell>
        </row>
        <row r="5706">
          <cell r="B5706" t="str">
            <v>100029PSCWHSE</v>
          </cell>
          <cell r="C5706" t="str">
            <v>29PSCWHSE</v>
          </cell>
          <cell r="D5706">
            <v>12</v>
          </cell>
          <cell r="E5706" t="str">
            <v>G</v>
          </cell>
        </row>
        <row r="5707">
          <cell r="B5707" t="str">
            <v>F514866</v>
          </cell>
          <cell r="C5707" t="str">
            <v>F514866</v>
          </cell>
          <cell r="D5707">
            <v>13</v>
          </cell>
          <cell r="E5707" t="str">
            <v>F</v>
          </cell>
        </row>
        <row r="5708">
          <cell r="B5708" t="str">
            <v>F514867</v>
          </cell>
          <cell r="C5708" t="str">
            <v>F514867</v>
          </cell>
          <cell r="D5708">
            <v>13</v>
          </cell>
          <cell r="E5708" t="str">
            <v>F</v>
          </cell>
        </row>
        <row r="5709">
          <cell r="B5709" t="str">
            <v>F514868</v>
          </cell>
          <cell r="C5709" t="str">
            <v>F514868</v>
          </cell>
          <cell r="D5709">
            <v>13</v>
          </cell>
          <cell r="E5709" t="str">
            <v>F</v>
          </cell>
        </row>
        <row r="5710">
          <cell r="B5710" t="str">
            <v>F514869</v>
          </cell>
          <cell r="C5710" t="str">
            <v>F514869</v>
          </cell>
          <cell r="D5710">
            <v>13</v>
          </cell>
          <cell r="E5710" t="str">
            <v>F</v>
          </cell>
        </row>
        <row r="5711">
          <cell r="B5711" t="str">
            <v>F514870</v>
          </cell>
          <cell r="C5711" t="str">
            <v>F514870</v>
          </cell>
          <cell r="D5711">
            <v>13</v>
          </cell>
          <cell r="E5711" t="str">
            <v>F</v>
          </cell>
        </row>
        <row r="5712">
          <cell r="B5712" t="str">
            <v>F514871</v>
          </cell>
          <cell r="C5712" t="str">
            <v>F514871</v>
          </cell>
          <cell r="D5712">
            <v>13</v>
          </cell>
          <cell r="E5712" t="str">
            <v>F</v>
          </cell>
        </row>
        <row r="5713">
          <cell r="B5713" t="str">
            <v>100029PSCOFF</v>
          </cell>
          <cell r="C5713" t="str">
            <v>29PSCOFF</v>
          </cell>
          <cell r="D5713">
            <v>12</v>
          </cell>
          <cell r="E5713" t="str">
            <v>G</v>
          </cell>
        </row>
        <row r="5714">
          <cell r="B5714" t="str">
            <v>F514872</v>
          </cell>
          <cell r="C5714" t="str">
            <v>F514872</v>
          </cell>
          <cell r="D5714">
            <v>13</v>
          </cell>
          <cell r="E5714" t="str">
            <v>F</v>
          </cell>
        </row>
        <row r="5715">
          <cell r="B5715" t="str">
            <v>F514873</v>
          </cell>
          <cell r="C5715" t="str">
            <v>F514873</v>
          </cell>
          <cell r="D5715">
            <v>13</v>
          </cell>
          <cell r="E5715" t="str">
            <v>F</v>
          </cell>
        </row>
        <row r="5716">
          <cell r="B5716" t="str">
            <v>F514874</v>
          </cell>
          <cell r="C5716" t="str">
            <v>F514874</v>
          </cell>
          <cell r="D5716">
            <v>13</v>
          </cell>
          <cell r="E5716" t="str">
            <v>F</v>
          </cell>
        </row>
        <row r="5717">
          <cell r="B5717" t="str">
            <v>F514875</v>
          </cell>
          <cell r="C5717" t="str">
            <v>F514875</v>
          </cell>
          <cell r="D5717">
            <v>13</v>
          </cell>
          <cell r="E5717" t="str">
            <v>F</v>
          </cell>
        </row>
        <row r="5718">
          <cell r="B5718" t="str">
            <v>F514876</v>
          </cell>
          <cell r="C5718" t="str">
            <v>F514876</v>
          </cell>
          <cell r="D5718">
            <v>13</v>
          </cell>
          <cell r="E5718" t="str">
            <v>F</v>
          </cell>
        </row>
        <row r="5719">
          <cell r="B5719" t="str">
            <v>F514877</v>
          </cell>
          <cell r="C5719" t="str">
            <v>F514877</v>
          </cell>
          <cell r="D5719">
            <v>13</v>
          </cell>
          <cell r="E5719" t="str">
            <v>F</v>
          </cell>
        </row>
        <row r="5720">
          <cell r="B5720" t="str">
            <v>1000VVSCSITE</v>
          </cell>
          <cell r="C5720" t="str">
            <v>VVSCSITE</v>
          </cell>
          <cell r="D5720">
            <v>10</v>
          </cell>
          <cell r="E5720" t="str">
            <v>G</v>
          </cell>
        </row>
        <row r="5721">
          <cell r="B5721" t="str">
            <v>F514878</v>
          </cell>
          <cell r="C5721" t="str">
            <v>F514878</v>
          </cell>
          <cell r="D5721">
            <v>11</v>
          </cell>
          <cell r="E5721" t="str">
            <v>F</v>
          </cell>
        </row>
        <row r="5722">
          <cell r="B5722" t="str">
            <v>F514879</v>
          </cell>
          <cell r="C5722" t="str">
            <v>F514879</v>
          </cell>
          <cell r="D5722">
            <v>11</v>
          </cell>
          <cell r="E5722" t="str">
            <v>F</v>
          </cell>
        </row>
        <row r="5723">
          <cell r="B5723" t="str">
            <v>F514880</v>
          </cell>
          <cell r="C5723" t="str">
            <v>F514880</v>
          </cell>
          <cell r="D5723">
            <v>11</v>
          </cell>
          <cell r="E5723" t="str">
            <v>F</v>
          </cell>
        </row>
        <row r="5724">
          <cell r="B5724" t="str">
            <v>F514881</v>
          </cell>
          <cell r="C5724" t="str">
            <v>F514881</v>
          </cell>
          <cell r="D5724">
            <v>11</v>
          </cell>
          <cell r="E5724" t="str">
            <v>F</v>
          </cell>
        </row>
        <row r="5725">
          <cell r="B5725" t="str">
            <v>F514882</v>
          </cell>
          <cell r="C5725" t="str">
            <v>F514882</v>
          </cell>
          <cell r="D5725">
            <v>11</v>
          </cell>
          <cell r="E5725" t="str">
            <v>F</v>
          </cell>
        </row>
        <row r="5726">
          <cell r="B5726" t="str">
            <v>F514883</v>
          </cell>
          <cell r="C5726" t="str">
            <v>F514883</v>
          </cell>
          <cell r="D5726">
            <v>11</v>
          </cell>
          <cell r="E5726" t="str">
            <v>F</v>
          </cell>
        </row>
        <row r="5727">
          <cell r="B5727" t="str">
            <v>F514884</v>
          </cell>
          <cell r="C5727" t="str">
            <v>F514884</v>
          </cell>
          <cell r="D5727">
            <v>11</v>
          </cell>
          <cell r="E5727" t="str">
            <v>F</v>
          </cell>
        </row>
        <row r="5728">
          <cell r="B5728" t="str">
            <v>1000VVSCMAIN</v>
          </cell>
          <cell r="C5728" t="str">
            <v>VVSCMAIN</v>
          </cell>
          <cell r="D5728">
            <v>12</v>
          </cell>
          <cell r="E5728" t="str">
            <v>G</v>
          </cell>
        </row>
        <row r="5729">
          <cell r="B5729" t="str">
            <v>F514885</v>
          </cell>
          <cell r="C5729" t="str">
            <v>F514885</v>
          </cell>
          <cell r="D5729">
            <v>13</v>
          </cell>
          <cell r="E5729" t="str">
            <v>F</v>
          </cell>
        </row>
        <row r="5730">
          <cell r="B5730" t="str">
            <v>F514886</v>
          </cell>
          <cell r="C5730" t="str">
            <v>F514886</v>
          </cell>
          <cell r="D5730">
            <v>13</v>
          </cell>
          <cell r="E5730" t="str">
            <v>F</v>
          </cell>
        </row>
        <row r="5731">
          <cell r="B5731" t="str">
            <v>F514887</v>
          </cell>
          <cell r="C5731" t="str">
            <v>F514887</v>
          </cell>
          <cell r="D5731">
            <v>13</v>
          </cell>
          <cell r="E5731" t="str">
            <v>F</v>
          </cell>
        </row>
        <row r="5732">
          <cell r="B5732" t="str">
            <v>F514888</v>
          </cell>
          <cell r="C5732" t="str">
            <v>F514888</v>
          </cell>
          <cell r="D5732">
            <v>13</v>
          </cell>
          <cell r="E5732" t="str">
            <v>F</v>
          </cell>
        </row>
        <row r="5733">
          <cell r="B5733" t="str">
            <v>F514889</v>
          </cell>
          <cell r="C5733" t="str">
            <v>F514889</v>
          </cell>
          <cell r="D5733">
            <v>13</v>
          </cell>
          <cell r="E5733" t="str">
            <v>F</v>
          </cell>
        </row>
        <row r="5734">
          <cell r="B5734" t="str">
            <v>F514890</v>
          </cell>
          <cell r="C5734" t="str">
            <v>F514890</v>
          </cell>
          <cell r="D5734">
            <v>13</v>
          </cell>
          <cell r="E5734" t="str">
            <v>F</v>
          </cell>
        </row>
        <row r="5735">
          <cell r="B5735" t="str">
            <v>1000VVSCBLB</v>
          </cell>
          <cell r="C5735" t="str">
            <v>VVSCBLB</v>
          </cell>
          <cell r="D5735">
            <v>12</v>
          </cell>
          <cell r="E5735" t="str">
            <v>G</v>
          </cell>
        </row>
        <row r="5736">
          <cell r="B5736" t="str">
            <v>F514891</v>
          </cell>
          <cell r="C5736" t="str">
            <v>F514891</v>
          </cell>
          <cell r="D5736">
            <v>13</v>
          </cell>
          <cell r="E5736" t="str">
            <v>F</v>
          </cell>
        </row>
        <row r="5737">
          <cell r="B5737" t="str">
            <v>F514892</v>
          </cell>
          <cell r="C5737" t="str">
            <v>F514892</v>
          </cell>
          <cell r="D5737">
            <v>13</v>
          </cell>
          <cell r="E5737" t="str">
            <v>F</v>
          </cell>
        </row>
        <row r="5738">
          <cell r="B5738" t="str">
            <v>F514893</v>
          </cell>
          <cell r="C5738" t="str">
            <v>F514893</v>
          </cell>
          <cell r="D5738">
            <v>13</v>
          </cell>
          <cell r="E5738" t="str">
            <v>F</v>
          </cell>
        </row>
        <row r="5739">
          <cell r="B5739" t="str">
            <v>F514894</v>
          </cell>
          <cell r="C5739" t="str">
            <v>F514894</v>
          </cell>
          <cell r="D5739">
            <v>13</v>
          </cell>
          <cell r="E5739" t="str">
            <v>F</v>
          </cell>
        </row>
        <row r="5740">
          <cell r="B5740" t="str">
            <v>F514895</v>
          </cell>
          <cell r="C5740" t="str">
            <v>F514895</v>
          </cell>
          <cell r="D5740">
            <v>13</v>
          </cell>
          <cell r="E5740" t="str">
            <v>F</v>
          </cell>
        </row>
        <row r="5741">
          <cell r="B5741" t="str">
            <v>F514896</v>
          </cell>
          <cell r="C5741" t="str">
            <v>F514896</v>
          </cell>
          <cell r="D5741">
            <v>13</v>
          </cell>
          <cell r="E5741" t="str">
            <v>F</v>
          </cell>
        </row>
        <row r="5742">
          <cell r="B5742" t="str">
            <v>1000VVSCGRG</v>
          </cell>
          <cell r="C5742" t="str">
            <v>VVSCGRG</v>
          </cell>
          <cell r="D5742">
            <v>12</v>
          </cell>
          <cell r="E5742" t="str">
            <v>G</v>
          </cell>
        </row>
        <row r="5743">
          <cell r="B5743" t="str">
            <v>F514897</v>
          </cell>
          <cell r="C5743" t="str">
            <v>F514897</v>
          </cell>
          <cell r="D5743">
            <v>13</v>
          </cell>
          <cell r="E5743" t="str">
            <v>F</v>
          </cell>
        </row>
        <row r="5744">
          <cell r="B5744" t="str">
            <v>F514898</v>
          </cell>
          <cell r="C5744" t="str">
            <v>F514898</v>
          </cell>
          <cell r="D5744">
            <v>13</v>
          </cell>
          <cell r="E5744" t="str">
            <v>F</v>
          </cell>
        </row>
        <row r="5745">
          <cell r="B5745" t="str">
            <v>F514899</v>
          </cell>
          <cell r="C5745" t="str">
            <v>F514899</v>
          </cell>
          <cell r="D5745">
            <v>13</v>
          </cell>
          <cell r="E5745" t="str">
            <v>F</v>
          </cell>
        </row>
        <row r="5746">
          <cell r="B5746" t="str">
            <v>F514900</v>
          </cell>
          <cell r="C5746" t="str">
            <v>F514900</v>
          </cell>
          <cell r="D5746">
            <v>13</v>
          </cell>
          <cell r="E5746" t="str">
            <v>F</v>
          </cell>
        </row>
        <row r="5747">
          <cell r="B5747" t="str">
            <v>F514901</v>
          </cell>
          <cell r="C5747" t="str">
            <v>F514901</v>
          </cell>
          <cell r="D5747">
            <v>13</v>
          </cell>
          <cell r="E5747" t="str">
            <v>F</v>
          </cell>
        </row>
        <row r="5748">
          <cell r="B5748" t="str">
            <v>F514902</v>
          </cell>
          <cell r="C5748" t="str">
            <v>F514902</v>
          </cell>
          <cell r="D5748">
            <v>13</v>
          </cell>
          <cell r="E5748" t="str">
            <v>F</v>
          </cell>
        </row>
        <row r="5749">
          <cell r="B5749" t="str">
            <v>1000WRSCSITE</v>
          </cell>
          <cell r="C5749" t="str">
            <v>WRSCSITE</v>
          </cell>
          <cell r="D5749">
            <v>10</v>
          </cell>
          <cell r="E5749" t="str">
            <v>G</v>
          </cell>
        </row>
        <row r="5750">
          <cell r="B5750" t="str">
            <v>F514903</v>
          </cell>
          <cell r="C5750" t="str">
            <v>F514903</v>
          </cell>
          <cell r="D5750">
            <v>11</v>
          </cell>
          <cell r="E5750" t="str">
            <v>F</v>
          </cell>
        </row>
        <row r="5751">
          <cell r="B5751" t="str">
            <v>F514904</v>
          </cell>
          <cell r="C5751" t="str">
            <v>F514904</v>
          </cell>
          <cell r="D5751">
            <v>11</v>
          </cell>
          <cell r="E5751" t="str">
            <v>F</v>
          </cell>
        </row>
        <row r="5752">
          <cell r="B5752" t="str">
            <v>F514905</v>
          </cell>
          <cell r="C5752" t="str">
            <v>F514905</v>
          </cell>
          <cell r="D5752">
            <v>11</v>
          </cell>
          <cell r="E5752" t="str">
            <v>F</v>
          </cell>
        </row>
        <row r="5753">
          <cell r="B5753" t="str">
            <v>F514906</v>
          </cell>
          <cell r="C5753" t="str">
            <v>F514906</v>
          </cell>
          <cell r="D5753">
            <v>11</v>
          </cell>
          <cell r="E5753" t="str">
            <v>F</v>
          </cell>
        </row>
        <row r="5754">
          <cell r="B5754" t="str">
            <v>F514907</v>
          </cell>
          <cell r="C5754" t="str">
            <v>F514907</v>
          </cell>
          <cell r="D5754">
            <v>11</v>
          </cell>
          <cell r="E5754" t="str">
            <v>F</v>
          </cell>
        </row>
        <row r="5755">
          <cell r="B5755" t="str">
            <v>F514908</v>
          </cell>
          <cell r="C5755" t="str">
            <v>F514908</v>
          </cell>
          <cell r="D5755">
            <v>11</v>
          </cell>
          <cell r="E5755" t="str">
            <v>F</v>
          </cell>
        </row>
        <row r="5756">
          <cell r="B5756" t="str">
            <v>F514909</v>
          </cell>
          <cell r="C5756" t="str">
            <v>F514909</v>
          </cell>
          <cell r="D5756">
            <v>11</v>
          </cell>
          <cell r="E5756" t="str">
            <v>F</v>
          </cell>
        </row>
        <row r="5757">
          <cell r="B5757" t="str">
            <v>1000WRSCMAIN</v>
          </cell>
          <cell r="C5757" t="str">
            <v>WRSCMAIN</v>
          </cell>
          <cell r="D5757">
            <v>12</v>
          </cell>
          <cell r="E5757" t="str">
            <v>G</v>
          </cell>
        </row>
        <row r="5758">
          <cell r="B5758" t="str">
            <v>F514910</v>
          </cell>
          <cell r="C5758" t="str">
            <v>F514910</v>
          </cell>
          <cell r="D5758">
            <v>13</v>
          </cell>
          <cell r="E5758" t="str">
            <v>F</v>
          </cell>
        </row>
        <row r="5759">
          <cell r="B5759" t="str">
            <v>F514911</v>
          </cell>
          <cell r="C5759" t="str">
            <v>F514911</v>
          </cell>
          <cell r="D5759">
            <v>13</v>
          </cell>
          <cell r="E5759" t="str">
            <v>F</v>
          </cell>
        </row>
        <row r="5760">
          <cell r="B5760" t="str">
            <v>F514912</v>
          </cell>
          <cell r="C5760" t="str">
            <v>F514912</v>
          </cell>
          <cell r="D5760">
            <v>13</v>
          </cell>
          <cell r="E5760" t="str">
            <v>F</v>
          </cell>
        </row>
        <row r="5761">
          <cell r="B5761" t="str">
            <v>F514913</v>
          </cell>
          <cell r="C5761" t="str">
            <v>F514913</v>
          </cell>
          <cell r="D5761">
            <v>13</v>
          </cell>
          <cell r="E5761" t="str">
            <v>F</v>
          </cell>
        </row>
        <row r="5762">
          <cell r="B5762" t="str">
            <v>F514914</v>
          </cell>
          <cell r="C5762" t="str">
            <v>F514914</v>
          </cell>
          <cell r="D5762">
            <v>13</v>
          </cell>
          <cell r="E5762" t="str">
            <v>F</v>
          </cell>
        </row>
        <row r="5763">
          <cell r="B5763" t="str">
            <v>F514915</v>
          </cell>
          <cell r="C5763" t="str">
            <v>F514915</v>
          </cell>
          <cell r="D5763">
            <v>13</v>
          </cell>
          <cell r="E5763" t="str">
            <v>F</v>
          </cell>
        </row>
        <row r="5764">
          <cell r="B5764" t="str">
            <v>1000WRSCGRG</v>
          </cell>
          <cell r="C5764" t="str">
            <v>WRSCGRG</v>
          </cell>
          <cell r="D5764">
            <v>12</v>
          </cell>
          <cell r="E5764" t="str">
            <v>G</v>
          </cell>
        </row>
        <row r="5765">
          <cell r="B5765" t="str">
            <v>F514916</v>
          </cell>
          <cell r="C5765" t="str">
            <v>F514916</v>
          </cell>
          <cell r="D5765">
            <v>13</v>
          </cell>
          <cell r="E5765" t="str">
            <v>F</v>
          </cell>
        </row>
        <row r="5766">
          <cell r="B5766" t="str">
            <v>F514917</v>
          </cell>
          <cell r="C5766" t="str">
            <v>F514917</v>
          </cell>
          <cell r="D5766">
            <v>13</v>
          </cell>
          <cell r="E5766" t="str">
            <v>F</v>
          </cell>
        </row>
        <row r="5767">
          <cell r="B5767" t="str">
            <v>F514918</v>
          </cell>
          <cell r="C5767" t="str">
            <v>F514918</v>
          </cell>
          <cell r="D5767">
            <v>13</v>
          </cell>
          <cell r="E5767" t="str">
            <v>F</v>
          </cell>
        </row>
        <row r="5768">
          <cell r="B5768" t="str">
            <v>F514919</v>
          </cell>
          <cell r="C5768" t="str">
            <v>F514919</v>
          </cell>
          <cell r="D5768">
            <v>13</v>
          </cell>
          <cell r="E5768" t="str">
            <v>F</v>
          </cell>
        </row>
        <row r="5769">
          <cell r="B5769" t="str">
            <v>F514920</v>
          </cell>
          <cell r="C5769" t="str">
            <v>F514920</v>
          </cell>
          <cell r="D5769">
            <v>13</v>
          </cell>
          <cell r="E5769" t="str">
            <v>F</v>
          </cell>
        </row>
        <row r="5770">
          <cell r="B5770" t="str">
            <v>F514921</v>
          </cell>
          <cell r="C5770" t="str">
            <v>F514921</v>
          </cell>
          <cell r="D5770">
            <v>13</v>
          </cell>
          <cell r="E5770" t="str">
            <v>F</v>
          </cell>
        </row>
        <row r="5771">
          <cell r="B5771" t="str">
            <v>1000WISCSITE</v>
          </cell>
          <cell r="C5771" t="str">
            <v>WISCSITE</v>
          </cell>
          <cell r="D5771">
            <v>10</v>
          </cell>
          <cell r="E5771" t="str">
            <v>G</v>
          </cell>
        </row>
        <row r="5772">
          <cell r="B5772" t="str">
            <v>F514922</v>
          </cell>
          <cell r="C5772" t="str">
            <v>F514922</v>
          </cell>
          <cell r="D5772">
            <v>11</v>
          </cell>
          <cell r="E5772" t="str">
            <v>F</v>
          </cell>
        </row>
        <row r="5773">
          <cell r="B5773" t="str">
            <v>F514923</v>
          </cell>
          <cell r="C5773" t="str">
            <v>F514923</v>
          </cell>
          <cell r="D5773">
            <v>11</v>
          </cell>
          <cell r="E5773" t="str">
            <v>F</v>
          </cell>
        </row>
        <row r="5774">
          <cell r="B5774" t="str">
            <v>F514924</v>
          </cell>
          <cell r="C5774" t="str">
            <v>F514924</v>
          </cell>
          <cell r="D5774">
            <v>11</v>
          </cell>
          <cell r="E5774" t="str">
            <v>F</v>
          </cell>
        </row>
        <row r="5775">
          <cell r="B5775" t="str">
            <v>F514925</v>
          </cell>
          <cell r="C5775" t="str">
            <v>F514925</v>
          </cell>
          <cell r="D5775">
            <v>11</v>
          </cell>
          <cell r="E5775" t="str">
            <v>F</v>
          </cell>
        </row>
        <row r="5776">
          <cell r="B5776" t="str">
            <v>F514926</v>
          </cell>
          <cell r="C5776" t="str">
            <v>F514926</v>
          </cell>
          <cell r="D5776">
            <v>11</v>
          </cell>
          <cell r="E5776" t="str">
            <v>F</v>
          </cell>
        </row>
        <row r="5777">
          <cell r="B5777" t="str">
            <v>F514927</v>
          </cell>
          <cell r="C5777" t="str">
            <v>F514927</v>
          </cell>
          <cell r="D5777">
            <v>11</v>
          </cell>
          <cell r="E5777" t="str">
            <v>F</v>
          </cell>
        </row>
        <row r="5778">
          <cell r="B5778" t="str">
            <v>F514928</v>
          </cell>
          <cell r="C5778" t="str">
            <v>F514928</v>
          </cell>
          <cell r="D5778">
            <v>11</v>
          </cell>
          <cell r="E5778" t="str">
            <v>F</v>
          </cell>
        </row>
        <row r="5779">
          <cell r="B5779" t="str">
            <v>1000WISCMAIN</v>
          </cell>
          <cell r="C5779" t="str">
            <v>WISCMAIN</v>
          </cell>
          <cell r="D5779">
            <v>12</v>
          </cell>
          <cell r="E5779" t="str">
            <v>G</v>
          </cell>
        </row>
        <row r="5780">
          <cell r="B5780" t="str">
            <v>F514929</v>
          </cell>
          <cell r="C5780" t="str">
            <v>F514929</v>
          </cell>
          <cell r="D5780">
            <v>13</v>
          </cell>
          <cell r="E5780" t="str">
            <v>F</v>
          </cell>
        </row>
        <row r="5781">
          <cell r="B5781" t="str">
            <v>F514930</v>
          </cell>
          <cell r="C5781" t="str">
            <v>F514930</v>
          </cell>
          <cell r="D5781">
            <v>13</v>
          </cell>
          <cell r="E5781" t="str">
            <v>F</v>
          </cell>
        </row>
        <row r="5782">
          <cell r="B5782" t="str">
            <v>F514931</v>
          </cell>
          <cell r="C5782" t="str">
            <v>F514931</v>
          </cell>
          <cell r="D5782">
            <v>13</v>
          </cell>
          <cell r="E5782" t="str">
            <v>F</v>
          </cell>
        </row>
        <row r="5783">
          <cell r="B5783" t="str">
            <v>F514932</v>
          </cell>
          <cell r="C5783" t="str">
            <v>F514932</v>
          </cell>
          <cell r="D5783">
            <v>13</v>
          </cell>
          <cell r="E5783" t="str">
            <v>F</v>
          </cell>
        </row>
        <row r="5784">
          <cell r="B5784" t="str">
            <v>F514933</v>
          </cell>
          <cell r="C5784" t="str">
            <v>F514933</v>
          </cell>
          <cell r="D5784">
            <v>13</v>
          </cell>
          <cell r="E5784" t="str">
            <v>F</v>
          </cell>
        </row>
        <row r="5785">
          <cell r="B5785" t="str">
            <v>F514934</v>
          </cell>
          <cell r="C5785" t="str">
            <v>F514934</v>
          </cell>
          <cell r="D5785">
            <v>13</v>
          </cell>
          <cell r="E5785" t="str">
            <v>F</v>
          </cell>
        </row>
        <row r="5786">
          <cell r="B5786" t="str">
            <v>1000DEVSUB</v>
          </cell>
          <cell r="C5786" t="str">
            <v>DEVSUB</v>
          </cell>
          <cell r="D5786">
            <v>10</v>
          </cell>
          <cell r="E5786" t="str">
            <v>G</v>
          </cell>
        </row>
        <row r="5787">
          <cell r="B5787" t="str">
            <v>F514935</v>
          </cell>
          <cell r="C5787" t="str">
            <v>F514935</v>
          </cell>
          <cell r="D5787">
            <v>11</v>
          </cell>
          <cell r="E5787" t="str">
            <v>F</v>
          </cell>
        </row>
        <row r="5788">
          <cell r="B5788" t="str">
            <v>F514936</v>
          </cell>
          <cell r="C5788" t="str">
            <v>F514936</v>
          </cell>
          <cell r="D5788">
            <v>11</v>
          </cell>
          <cell r="E5788" t="str">
            <v>F</v>
          </cell>
        </row>
        <row r="5789">
          <cell r="B5789" t="str">
            <v>F514937</v>
          </cell>
          <cell r="C5789" t="str">
            <v>F514937</v>
          </cell>
          <cell r="D5789">
            <v>11</v>
          </cell>
          <cell r="E5789" t="str">
            <v>F</v>
          </cell>
        </row>
        <row r="5790">
          <cell r="B5790" t="str">
            <v>F514938</v>
          </cell>
          <cell r="C5790" t="str">
            <v>F514938</v>
          </cell>
          <cell r="D5790">
            <v>11</v>
          </cell>
          <cell r="E5790" t="str">
            <v>F</v>
          </cell>
        </row>
        <row r="5791">
          <cell r="B5791" t="str">
            <v>F514939</v>
          </cell>
          <cell r="C5791" t="str">
            <v>F514939</v>
          </cell>
          <cell r="D5791">
            <v>11</v>
          </cell>
          <cell r="E5791" t="str">
            <v>F</v>
          </cell>
        </row>
        <row r="5792">
          <cell r="B5792" t="str">
            <v>F514940</v>
          </cell>
          <cell r="C5792" t="str">
            <v>F514940</v>
          </cell>
          <cell r="D5792">
            <v>11</v>
          </cell>
          <cell r="E5792" t="str">
            <v>F</v>
          </cell>
        </row>
        <row r="5793">
          <cell r="B5793" t="str">
            <v>F514941</v>
          </cell>
          <cell r="C5793" t="str">
            <v>F514941</v>
          </cell>
          <cell r="D5793">
            <v>11</v>
          </cell>
          <cell r="E5793" t="str">
            <v>F</v>
          </cell>
        </row>
        <row r="5794">
          <cell r="B5794" t="str">
            <v>1000DEVSUBBLDG</v>
          </cell>
          <cell r="C5794" t="str">
            <v>DEVSUBBLDG</v>
          </cell>
          <cell r="D5794">
            <v>12</v>
          </cell>
          <cell r="E5794" t="str">
            <v>G</v>
          </cell>
        </row>
        <row r="5795">
          <cell r="B5795" t="str">
            <v>F514942</v>
          </cell>
          <cell r="C5795" t="str">
            <v>F514942</v>
          </cell>
          <cell r="D5795">
            <v>13</v>
          </cell>
          <cell r="E5795" t="str">
            <v>F</v>
          </cell>
        </row>
        <row r="5796">
          <cell r="B5796" t="str">
            <v>F514943</v>
          </cell>
          <cell r="C5796" t="str">
            <v>F514943</v>
          </cell>
          <cell r="D5796">
            <v>13</v>
          </cell>
          <cell r="E5796" t="str">
            <v>F</v>
          </cell>
        </row>
        <row r="5797">
          <cell r="B5797" t="str">
            <v>F514944</v>
          </cell>
          <cell r="C5797" t="str">
            <v>F514944</v>
          </cell>
          <cell r="D5797">
            <v>13</v>
          </cell>
          <cell r="E5797" t="str">
            <v>F</v>
          </cell>
        </row>
        <row r="5798">
          <cell r="B5798" t="str">
            <v>F514945</v>
          </cell>
          <cell r="C5798" t="str">
            <v>F514945</v>
          </cell>
          <cell r="D5798">
            <v>13</v>
          </cell>
          <cell r="E5798" t="str">
            <v>F</v>
          </cell>
        </row>
        <row r="5799">
          <cell r="B5799" t="str">
            <v>F514946</v>
          </cell>
          <cell r="C5799" t="str">
            <v>F514946</v>
          </cell>
          <cell r="D5799">
            <v>13</v>
          </cell>
          <cell r="E5799" t="str">
            <v>F</v>
          </cell>
        </row>
        <row r="5800">
          <cell r="B5800" t="str">
            <v>F514947</v>
          </cell>
          <cell r="C5800" t="str">
            <v>F514947</v>
          </cell>
          <cell r="D5800">
            <v>13</v>
          </cell>
          <cell r="E5800" t="str">
            <v>F</v>
          </cell>
        </row>
        <row r="5801">
          <cell r="B5801" t="str">
            <v>1000ELNSUB</v>
          </cell>
          <cell r="C5801" t="str">
            <v>ELNSUB</v>
          </cell>
          <cell r="D5801">
            <v>10</v>
          </cell>
          <cell r="E5801" t="str">
            <v>G</v>
          </cell>
        </row>
        <row r="5802">
          <cell r="B5802" t="str">
            <v>F514948</v>
          </cell>
          <cell r="C5802" t="str">
            <v>F514948</v>
          </cell>
          <cell r="D5802">
            <v>11</v>
          </cell>
          <cell r="E5802" t="str">
            <v>F</v>
          </cell>
        </row>
        <row r="5803">
          <cell r="B5803" t="str">
            <v>F514949</v>
          </cell>
          <cell r="C5803" t="str">
            <v>F514949</v>
          </cell>
          <cell r="D5803">
            <v>11</v>
          </cell>
          <cell r="E5803" t="str">
            <v>F</v>
          </cell>
        </row>
        <row r="5804">
          <cell r="B5804" t="str">
            <v>F514950</v>
          </cell>
          <cell r="C5804" t="str">
            <v>F514950</v>
          </cell>
          <cell r="D5804">
            <v>11</v>
          </cell>
          <cell r="E5804" t="str">
            <v>F</v>
          </cell>
        </row>
        <row r="5805">
          <cell r="B5805" t="str">
            <v>F514951</v>
          </cell>
          <cell r="C5805" t="str">
            <v>F514951</v>
          </cell>
          <cell r="D5805">
            <v>11</v>
          </cell>
          <cell r="E5805" t="str">
            <v>F</v>
          </cell>
        </row>
        <row r="5806">
          <cell r="B5806" t="str">
            <v>F514952</v>
          </cell>
          <cell r="C5806" t="str">
            <v>F514952</v>
          </cell>
          <cell r="D5806">
            <v>11</v>
          </cell>
          <cell r="E5806" t="str">
            <v>F</v>
          </cell>
        </row>
        <row r="5807">
          <cell r="B5807" t="str">
            <v>F514953</v>
          </cell>
          <cell r="C5807" t="str">
            <v>F514953</v>
          </cell>
          <cell r="D5807">
            <v>11</v>
          </cell>
          <cell r="E5807" t="str">
            <v>F</v>
          </cell>
        </row>
        <row r="5808">
          <cell r="B5808" t="str">
            <v>F514954</v>
          </cell>
          <cell r="C5808" t="str">
            <v>F514954</v>
          </cell>
          <cell r="D5808">
            <v>11</v>
          </cell>
          <cell r="E5808" t="str">
            <v>F</v>
          </cell>
        </row>
        <row r="5809">
          <cell r="B5809" t="str">
            <v>1000ELNSUBBLDG</v>
          </cell>
          <cell r="C5809" t="str">
            <v>ELNSUBBLDG</v>
          </cell>
          <cell r="D5809">
            <v>12</v>
          </cell>
          <cell r="E5809" t="str">
            <v>G</v>
          </cell>
        </row>
        <row r="5810">
          <cell r="B5810" t="str">
            <v>F514955</v>
          </cell>
          <cell r="C5810" t="str">
            <v>F514955</v>
          </cell>
          <cell r="D5810">
            <v>13</v>
          </cell>
          <cell r="E5810" t="str">
            <v>F</v>
          </cell>
        </row>
        <row r="5811">
          <cell r="B5811" t="str">
            <v>F514956</v>
          </cell>
          <cell r="C5811" t="str">
            <v>F514956</v>
          </cell>
          <cell r="D5811">
            <v>13</v>
          </cell>
          <cell r="E5811" t="str">
            <v>F</v>
          </cell>
        </row>
        <row r="5812">
          <cell r="B5812" t="str">
            <v>F514957</v>
          </cell>
          <cell r="C5812" t="str">
            <v>F514957</v>
          </cell>
          <cell r="D5812">
            <v>13</v>
          </cell>
          <cell r="E5812" t="str">
            <v>F</v>
          </cell>
        </row>
        <row r="5813">
          <cell r="B5813" t="str">
            <v>F514958</v>
          </cell>
          <cell r="C5813" t="str">
            <v>F514958</v>
          </cell>
          <cell r="D5813">
            <v>13</v>
          </cell>
          <cell r="E5813" t="str">
            <v>F</v>
          </cell>
        </row>
        <row r="5814">
          <cell r="B5814" t="str">
            <v>F514959</v>
          </cell>
          <cell r="C5814" t="str">
            <v>F514959</v>
          </cell>
          <cell r="D5814">
            <v>13</v>
          </cell>
          <cell r="E5814" t="str">
            <v>F</v>
          </cell>
        </row>
        <row r="5815">
          <cell r="B5815" t="str">
            <v>F514960</v>
          </cell>
          <cell r="C5815" t="str">
            <v>F514960</v>
          </cell>
          <cell r="D5815">
            <v>13</v>
          </cell>
          <cell r="E5815" t="str">
            <v>F</v>
          </cell>
        </row>
        <row r="5816">
          <cell r="B5816" t="str">
            <v>1000ELSSUB</v>
          </cell>
          <cell r="C5816" t="str">
            <v>ELSSUB</v>
          </cell>
          <cell r="D5816">
            <v>10</v>
          </cell>
          <cell r="E5816" t="str">
            <v>G</v>
          </cell>
        </row>
        <row r="5817">
          <cell r="B5817" t="str">
            <v>F514961</v>
          </cell>
          <cell r="C5817" t="str">
            <v>F514961</v>
          </cell>
          <cell r="D5817">
            <v>11</v>
          </cell>
          <cell r="E5817" t="str">
            <v>F</v>
          </cell>
        </row>
        <row r="5818">
          <cell r="B5818" t="str">
            <v>F514962</v>
          </cell>
          <cell r="C5818" t="str">
            <v>F514962</v>
          </cell>
          <cell r="D5818">
            <v>11</v>
          </cell>
          <cell r="E5818" t="str">
            <v>F</v>
          </cell>
        </row>
        <row r="5819">
          <cell r="B5819" t="str">
            <v>F514963</v>
          </cell>
          <cell r="C5819" t="str">
            <v>F514963</v>
          </cell>
          <cell r="D5819">
            <v>11</v>
          </cell>
          <cell r="E5819" t="str">
            <v>F</v>
          </cell>
        </row>
        <row r="5820">
          <cell r="B5820" t="str">
            <v>F514964</v>
          </cell>
          <cell r="C5820" t="str">
            <v>F514964</v>
          </cell>
          <cell r="D5820">
            <v>11</v>
          </cell>
          <cell r="E5820" t="str">
            <v>F</v>
          </cell>
        </row>
        <row r="5821">
          <cell r="B5821" t="str">
            <v>F514965</v>
          </cell>
          <cell r="C5821" t="str">
            <v>F514965</v>
          </cell>
          <cell r="D5821">
            <v>11</v>
          </cell>
          <cell r="E5821" t="str">
            <v>F</v>
          </cell>
        </row>
        <row r="5822">
          <cell r="B5822" t="str">
            <v>F514966</v>
          </cell>
          <cell r="C5822" t="str">
            <v>F514966</v>
          </cell>
          <cell r="D5822">
            <v>11</v>
          </cell>
          <cell r="E5822" t="str">
            <v>F</v>
          </cell>
        </row>
        <row r="5823">
          <cell r="B5823" t="str">
            <v>F514967</v>
          </cell>
          <cell r="C5823" t="str">
            <v>F514967</v>
          </cell>
          <cell r="D5823">
            <v>11</v>
          </cell>
          <cell r="E5823" t="str">
            <v>F</v>
          </cell>
        </row>
        <row r="5824">
          <cell r="B5824" t="str">
            <v>1000ELSSUBBLDG</v>
          </cell>
          <cell r="C5824" t="str">
            <v>ELSSUBBLDG</v>
          </cell>
          <cell r="D5824">
            <v>12</v>
          </cell>
          <cell r="E5824" t="str">
            <v>G</v>
          </cell>
        </row>
        <row r="5825">
          <cell r="B5825" t="str">
            <v>F514968</v>
          </cell>
          <cell r="C5825" t="str">
            <v>F514968</v>
          </cell>
          <cell r="D5825">
            <v>13</v>
          </cell>
          <cell r="E5825" t="str">
            <v>F</v>
          </cell>
        </row>
        <row r="5826">
          <cell r="B5826" t="str">
            <v>F514969</v>
          </cell>
          <cell r="C5826" t="str">
            <v>F514969</v>
          </cell>
          <cell r="D5826">
            <v>13</v>
          </cell>
          <cell r="E5826" t="str">
            <v>F</v>
          </cell>
        </row>
        <row r="5827">
          <cell r="B5827" t="str">
            <v>F514970</v>
          </cell>
          <cell r="C5827" t="str">
            <v>F514970</v>
          </cell>
          <cell r="D5827">
            <v>13</v>
          </cell>
          <cell r="E5827" t="str">
            <v>F</v>
          </cell>
        </row>
        <row r="5828">
          <cell r="B5828" t="str">
            <v>F514971</v>
          </cell>
          <cell r="C5828" t="str">
            <v>F514971</v>
          </cell>
          <cell r="D5828">
            <v>13</v>
          </cell>
          <cell r="E5828" t="str">
            <v>F</v>
          </cell>
        </row>
        <row r="5829">
          <cell r="B5829" t="str">
            <v>F514972</v>
          </cell>
          <cell r="C5829" t="str">
            <v>F514972</v>
          </cell>
          <cell r="D5829">
            <v>13</v>
          </cell>
          <cell r="E5829" t="str">
            <v>F</v>
          </cell>
        </row>
        <row r="5830">
          <cell r="B5830" t="str">
            <v>F514973</v>
          </cell>
          <cell r="C5830" t="str">
            <v>F514973</v>
          </cell>
          <cell r="D5830">
            <v>13</v>
          </cell>
          <cell r="E5830" t="str">
            <v>F</v>
          </cell>
        </row>
        <row r="5831">
          <cell r="B5831" t="str">
            <v>1000LHSUB</v>
          </cell>
          <cell r="C5831" t="str">
            <v>LHSUB</v>
          </cell>
          <cell r="D5831">
            <v>10</v>
          </cell>
          <cell r="E5831" t="str">
            <v>G</v>
          </cell>
        </row>
        <row r="5832">
          <cell r="B5832" t="str">
            <v>F514974</v>
          </cell>
          <cell r="C5832" t="str">
            <v>F514974</v>
          </cell>
          <cell r="D5832">
            <v>11</v>
          </cell>
          <cell r="E5832" t="str">
            <v>F</v>
          </cell>
        </row>
        <row r="5833">
          <cell r="B5833" t="str">
            <v>F514975</v>
          </cell>
          <cell r="C5833" t="str">
            <v>F514975</v>
          </cell>
          <cell r="D5833">
            <v>11</v>
          </cell>
          <cell r="E5833" t="str">
            <v>F</v>
          </cell>
        </row>
        <row r="5834">
          <cell r="B5834" t="str">
            <v>F514976</v>
          </cell>
          <cell r="C5834" t="str">
            <v>F514976</v>
          </cell>
          <cell r="D5834">
            <v>11</v>
          </cell>
          <cell r="E5834" t="str">
            <v>F</v>
          </cell>
        </row>
        <row r="5835">
          <cell r="B5835" t="str">
            <v>F514977</v>
          </cell>
          <cell r="C5835" t="str">
            <v>F514977</v>
          </cell>
          <cell r="D5835">
            <v>11</v>
          </cell>
          <cell r="E5835" t="str">
            <v>F</v>
          </cell>
        </row>
        <row r="5836">
          <cell r="B5836" t="str">
            <v>F514978</v>
          </cell>
          <cell r="C5836" t="str">
            <v>F514978</v>
          </cell>
          <cell r="D5836">
            <v>11</v>
          </cell>
          <cell r="E5836" t="str">
            <v>F</v>
          </cell>
        </row>
        <row r="5837">
          <cell r="B5837" t="str">
            <v>F514979</v>
          </cell>
          <cell r="C5837" t="str">
            <v>F514979</v>
          </cell>
          <cell r="D5837">
            <v>11</v>
          </cell>
          <cell r="E5837" t="str">
            <v>F</v>
          </cell>
        </row>
        <row r="5838">
          <cell r="B5838" t="str">
            <v>F514980</v>
          </cell>
          <cell r="C5838" t="str">
            <v>F514980</v>
          </cell>
          <cell r="D5838">
            <v>11</v>
          </cell>
          <cell r="E5838" t="str">
            <v>F</v>
          </cell>
        </row>
        <row r="5839">
          <cell r="B5839" t="str">
            <v>1000LHSUBBLDG</v>
          </cell>
          <cell r="C5839" t="str">
            <v>LHSUBBLDG</v>
          </cell>
          <cell r="D5839">
            <v>12</v>
          </cell>
          <cell r="E5839" t="str">
            <v>G</v>
          </cell>
        </row>
        <row r="5840">
          <cell r="B5840" t="str">
            <v>F514981</v>
          </cell>
          <cell r="C5840" t="str">
            <v>F514981</v>
          </cell>
          <cell r="D5840">
            <v>13</v>
          </cell>
          <cell r="E5840" t="str">
            <v>F</v>
          </cell>
        </row>
        <row r="5841">
          <cell r="B5841" t="str">
            <v>F514982</v>
          </cell>
          <cell r="C5841" t="str">
            <v>F514982</v>
          </cell>
          <cell r="D5841">
            <v>13</v>
          </cell>
          <cell r="E5841" t="str">
            <v>F</v>
          </cell>
        </row>
        <row r="5842">
          <cell r="B5842" t="str">
            <v>F514983</v>
          </cell>
          <cell r="C5842" t="str">
            <v>F514983</v>
          </cell>
          <cell r="D5842">
            <v>13</v>
          </cell>
          <cell r="E5842" t="str">
            <v>F</v>
          </cell>
        </row>
        <row r="5843">
          <cell r="B5843" t="str">
            <v>F514984</v>
          </cell>
          <cell r="C5843" t="str">
            <v>F514984</v>
          </cell>
          <cell r="D5843">
            <v>13</v>
          </cell>
          <cell r="E5843" t="str">
            <v>F</v>
          </cell>
        </row>
        <row r="5844">
          <cell r="B5844" t="str">
            <v>F514985</v>
          </cell>
          <cell r="C5844" t="str">
            <v>F514985</v>
          </cell>
          <cell r="D5844">
            <v>13</v>
          </cell>
          <cell r="E5844" t="str">
            <v>F</v>
          </cell>
        </row>
        <row r="5845">
          <cell r="B5845" t="str">
            <v>F514986</v>
          </cell>
          <cell r="C5845" t="str">
            <v>F514986</v>
          </cell>
          <cell r="D5845">
            <v>13</v>
          </cell>
          <cell r="E5845" t="str">
            <v>F</v>
          </cell>
        </row>
        <row r="5846">
          <cell r="B5846" t="str">
            <v>1000MESASUB</v>
          </cell>
          <cell r="C5846" t="str">
            <v>MESASUB</v>
          </cell>
          <cell r="D5846">
            <v>10</v>
          </cell>
          <cell r="E5846" t="str">
            <v>G</v>
          </cell>
        </row>
        <row r="5847">
          <cell r="B5847" t="str">
            <v>F514987</v>
          </cell>
          <cell r="C5847" t="str">
            <v>F514987</v>
          </cell>
          <cell r="D5847">
            <v>11</v>
          </cell>
          <cell r="E5847" t="str">
            <v>F</v>
          </cell>
        </row>
        <row r="5848">
          <cell r="B5848" t="str">
            <v>F514988</v>
          </cell>
          <cell r="C5848" t="str">
            <v>F514988</v>
          </cell>
          <cell r="D5848">
            <v>11</v>
          </cell>
          <cell r="E5848" t="str">
            <v>F</v>
          </cell>
        </row>
        <row r="5849">
          <cell r="B5849" t="str">
            <v>F514989</v>
          </cell>
          <cell r="C5849" t="str">
            <v>F514989</v>
          </cell>
          <cell r="D5849">
            <v>11</v>
          </cell>
          <cell r="E5849" t="str">
            <v>F</v>
          </cell>
        </row>
        <row r="5850">
          <cell r="B5850" t="str">
            <v>F514990</v>
          </cell>
          <cell r="C5850" t="str">
            <v>F514990</v>
          </cell>
          <cell r="D5850">
            <v>11</v>
          </cell>
          <cell r="E5850" t="str">
            <v>F</v>
          </cell>
        </row>
        <row r="5851">
          <cell r="B5851" t="str">
            <v>F514991</v>
          </cell>
          <cell r="C5851" t="str">
            <v>F514991</v>
          </cell>
          <cell r="D5851">
            <v>11</v>
          </cell>
          <cell r="E5851" t="str">
            <v>F</v>
          </cell>
        </row>
        <row r="5852">
          <cell r="B5852" t="str">
            <v>F514992</v>
          </cell>
          <cell r="C5852" t="str">
            <v>F514992</v>
          </cell>
          <cell r="D5852">
            <v>11</v>
          </cell>
          <cell r="E5852" t="str">
            <v>F</v>
          </cell>
        </row>
        <row r="5853">
          <cell r="B5853" t="str">
            <v>F514993</v>
          </cell>
          <cell r="C5853" t="str">
            <v>F514993</v>
          </cell>
          <cell r="D5853">
            <v>11</v>
          </cell>
          <cell r="E5853" t="str">
            <v>F</v>
          </cell>
        </row>
        <row r="5854">
          <cell r="B5854" t="str">
            <v>1000MESASUBBLD</v>
          </cell>
          <cell r="C5854" t="str">
            <v>MESASUBBLD</v>
          </cell>
          <cell r="D5854">
            <v>12</v>
          </cell>
          <cell r="E5854" t="str">
            <v>G</v>
          </cell>
        </row>
        <row r="5855">
          <cell r="B5855" t="str">
            <v>F514994</v>
          </cell>
          <cell r="C5855" t="str">
            <v>F514994</v>
          </cell>
          <cell r="D5855">
            <v>13</v>
          </cell>
          <cell r="E5855" t="str">
            <v>F</v>
          </cell>
        </row>
        <row r="5856">
          <cell r="B5856" t="str">
            <v>F514995</v>
          </cell>
          <cell r="C5856" t="str">
            <v>F514995</v>
          </cell>
          <cell r="D5856">
            <v>13</v>
          </cell>
          <cell r="E5856" t="str">
            <v>F</v>
          </cell>
        </row>
        <row r="5857">
          <cell r="B5857" t="str">
            <v>F514996</v>
          </cell>
          <cell r="C5857" t="str">
            <v>F514996</v>
          </cell>
          <cell r="D5857">
            <v>13</v>
          </cell>
          <cell r="E5857" t="str">
            <v>F</v>
          </cell>
        </row>
        <row r="5858">
          <cell r="B5858" t="str">
            <v>F514997</v>
          </cell>
          <cell r="C5858" t="str">
            <v>F514997</v>
          </cell>
          <cell r="D5858">
            <v>13</v>
          </cell>
          <cell r="E5858" t="str">
            <v>F</v>
          </cell>
        </row>
        <row r="5859">
          <cell r="B5859" t="str">
            <v>F514998</v>
          </cell>
          <cell r="C5859" t="str">
            <v>F514998</v>
          </cell>
          <cell r="D5859">
            <v>13</v>
          </cell>
          <cell r="E5859" t="str">
            <v>F</v>
          </cell>
        </row>
        <row r="5860">
          <cell r="B5860" t="str">
            <v>F514999</v>
          </cell>
          <cell r="C5860" t="str">
            <v>F514999</v>
          </cell>
          <cell r="D5860">
            <v>13</v>
          </cell>
          <cell r="E5860" t="str">
            <v>F</v>
          </cell>
        </row>
        <row r="5861">
          <cell r="B5861" t="str">
            <v>1000MLSUB</v>
          </cell>
          <cell r="C5861" t="str">
            <v>MLSUB</v>
          </cell>
          <cell r="D5861">
            <v>10</v>
          </cell>
          <cell r="E5861" t="str">
            <v>G</v>
          </cell>
        </row>
        <row r="5862">
          <cell r="B5862" t="str">
            <v>F515000</v>
          </cell>
          <cell r="C5862" t="str">
            <v>F515000</v>
          </cell>
          <cell r="D5862">
            <v>11</v>
          </cell>
          <cell r="E5862" t="str">
            <v>F</v>
          </cell>
        </row>
        <row r="5863">
          <cell r="B5863" t="str">
            <v>F515001</v>
          </cell>
          <cell r="C5863" t="str">
            <v>F515001</v>
          </cell>
          <cell r="D5863">
            <v>11</v>
          </cell>
          <cell r="E5863" t="str">
            <v>F</v>
          </cell>
        </row>
        <row r="5864">
          <cell r="B5864" t="str">
            <v>F515002</v>
          </cell>
          <cell r="C5864" t="str">
            <v>F515002</v>
          </cell>
          <cell r="D5864">
            <v>11</v>
          </cell>
          <cell r="E5864" t="str">
            <v>F</v>
          </cell>
        </row>
        <row r="5865">
          <cell r="B5865" t="str">
            <v>F515003</v>
          </cell>
          <cell r="C5865" t="str">
            <v>F515003</v>
          </cell>
          <cell r="D5865">
            <v>11</v>
          </cell>
          <cell r="E5865" t="str">
            <v>F</v>
          </cell>
        </row>
        <row r="5866">
          <cell r="B5866" t="str">
            <v>F515004</v>
          </cell>
          <cell r="C5866" t="str">
            <v>F515004</v>
          </cell>
          <cell r="D5866">
            <v>11</v>
          </cell>
          <cell r="E5866" t="str">
            <v>F</v>
          </cell>
        </row>
        <row r="5867">
          <cell r="B5867" t="str">
            <v>F515005</v>
          </cell>
          <cell r="C5867" t="str">
            <v>F515005</v>
          </cell>
          <cell r="D5867">
            <v>11</v>
          </cell>
          <cell r="E5867" t="str">
            <v>F</v>
          </cell>
        </row>
        <row r="5868">
          <cell r="B5868" t="str">
            <v>F515006</v>
          </cell>
          <cell r="C5868" t="str">
            <v>F515006</v>
          </cell>
          <cell r="D5868">
            <v>11</v>
          </cell>
          <cell r="E5868" t="str">
            <v>F</v>
          </cell>
        </row>
        <row r="5869">
          <cell r="B5869" t="str">
            <v>1000MLSUBBLDG</v>
          </cell>
          <cell r="C5869" t="str">
            <v>MLSUBBLDG</v>
          </cell>
          <cell r="D5869">
            <v>12</v>
          </cell>
          <cell r="E5869" t="str">
            <v>G</v>
          </cell>
        </row>
        <row r="5870">
          <cell r="B5870" t="str">
            <v>F515007</v>
          </cell>
          <cell r="C5870" t="str">
            <v>F515007</v>
          </cell>
          <cell r="D5870">
            <v>13</v>
          </cell>
          <cell r="E5870" t="str">
            <v>F</v>
          </cell>
        </row>
        <row r="5871">
          <cell r="B5871" t="str">
            <v>F515008</v>
          </cell>
          <cell r="C5871" t="str">
            <v>F515008</v>
          </cell>
          <cell r="D5871">
            <v>13</v>
          </cell>
          <cell r="E5871" t="str">
            <v>F</v>
          </cell>
        </row>
        <row r="5872">
          <cell r="B5872" t="str">
            <v>F515009</v>
          </cell>
          <cell r="C5872" t="str">
            <v>F515009</v>
          </cell>
          <cell r="D5872">
            <v>13</v>
          </cell>
          <cell r="E5872" t="str">
            <v>F</v>
          </cell>
        </row>
        <row r="5873">
          <cell r="B5873" t="str">
            <v>F515010</v>
          </cell>
          <cell r="C5873" t="str">
            <v>F515010</v>
          </cell>
          <cell r="D5873">
            <v>13</v>
          </cell>
          <cell r="E5873" t="str">
            <v>F</v>
          </cell>
        </row>
        <row r="5874">
          <cell r="B5874" t="str">
            <v>F515011</v>
          </cell>
          <cell r="C5874" t="str">
            <v>F515011</v>
          </cell>
          <cell r="D5874">
            <v>13</v>
          </cell>
          <cell r="E5874" t="str">
            <v>F</v>
          </cell>
        </row>
        <row r="5875">
          <cell r="B5875" t="str">
            <v>F515012</v>
          </cell>
          <cell r="C5875" t="str">
            <v>F515012</v>
          </cell>
          <cell r="D5875">
            <v>13</v>
          </cell>
          <cell r="E5875" t="str">
            <v>F</v>
          </cell>
        </row>
        <row r="5876">
          <cell r="B5876" t="str">
            <v>1000VLYSUB</v>
          </cell>
          <cell r="C5876" t="str">
            <v>VLYSUB</v>
          </cell>
          <cell r="D5876">
            <v>10</v>
          </cell>
          <cell r="E5876" t="str">
            <v>G</v>
          </cell>
        </row>
        <row r="5877">
          <cell r="B5877" t="str">
            <v>F515013</v>
          </cell>
          <cell r="C5877" t="str">
            <v>F515013</v>
          </cell>
          <cell r="D5877">
            <v>11</v>
          </cell>
          <cell r="E5877" t="str">
            <v>F</v>
          </cell>
        </row>
        <row r="5878">
          <cell r="B5878" t="str">
            <v>F515014</v>
          </cell>
          <cell r="C5878" t="str">
            <v>F515014</v>
          </cell>
          <cell r="D5878">
            <v>11</v>
          </cell>
          <cell r="E5878" t="str">
            <v>F</v>
          </cell>
        </row>
        <row r="5879">
          <cell r="B5879" t="str">
            <v>F515015</v>
          </cell>
          <cell r="C5879" t="str">
            <v>F515015</v>
          </cell>
          <cell r="D5879">
            <v>11</v>
          </cell>
          <cell r="E5879" t="str">
            <v>F</v>
          </cell>
        </row>
        <row r="5880">
          <cell r="B5880" t="str">
            <v>F515016</v>
          </cell>
          <cell r="C5880" t="str">
            <v>F515016</v>
          </cell>
          <cell r="D5880">
            <v>11</v>
          </cell>
          <cell r="E5880" t="str">
            <v>F</v>
          </cell>
        </row>
        <row r="5881">
          <cell r="B5881" t="str">
            <v>F515017</v>
          </cell>
          <cell r="C5881" t="str">
            <v>F515017</v>
          </cell>
          <cell r="D5881">
            <v>11</v>
          </cell>
          <cell r="E5881" t="str">
            <v>F</v>
          </cell>
        </row>
        <row r="5882">
          <cell r="B5882" t="str">
            <v>F515018</v>
          </cell>
          <cell r="C5882" t="str">
            <v>F515018</v>
          </cell>
          <cell r="D5882">
            <v>11</v>
          </cell>
          <cell r="E5882" t="str">
            <v>F</v>
          </cell>
        </row>
        <row r="5883">
          <cell r="B5883" t="str">
            <v>F515019</v>
          </cell>
          <cell r="C5883" t="str">
            <v>F515019</v>
          </cell>
          <cell r="D5883">
            <v>11</v>
          </cell>
          <cell r="E5883" t="str">
            <v>F</v>
          </cell>
        </row>
        <row r="5884">
          <cell r="B5884" t="str">
            <v>1000VLYSUBBLDG</v>
          </cell>
          <cell r="C5884" t="str">
            <v>VLYSUBBLDG</v>
          </cell>
          <cell r="D5884">
            <v>12</v>
          </cell>
          <cell r="E5884" t="str">
            <v>G</v>
          </cell>
        </row>
        <row r="5885">
          <cell r="B5885" t="str">
            <v>F515020</v>
          </cell>
          <cell r="C5885" t="str">
            <v>F515020</v>
          </cell>
          <cell r="D5885">
            <v>13</v>
          </cell>
          <cell r="E5885" t="str">
            <v>F</v>
          </cell>
        </row>
        <row r="5886">
          <cell r="B5886" t="str">
            <v>F515021</v>
          </cell>
          <cell r="C5886" t="str">
            <v>F515021</v>
          </cell>
          <cell r="D5886">
            <v>13</v>
          </cell>
          <cell r="E5886" t="str">
            <v>F</v>
          </cell>
        </row>
        <row r="5887">
          <cell r="B5887" t="str">
            <v>F515022</v>
          </cell>
          <cell r="C5887" t="str">
            <v>F515022</v>
          </cell>
          <cell r="D5887">
            <v>13</v>
          </cell>
          <cell r="E5887" t="str">
            <v>F</v>
          </cell>
        </row>
        <row r="5888">
          <cell r="B5888" t="str">
            <v>F515023</v>
          </cell>
          <cell r="C5888" t="str">
            <v>F515023</v>
          </cell>
          <cell r="D5888">
            <v>13</v>
          </cell>
          <cell r="E5888" t="str">
            <v>F</v>
          </cell>
        </row>
        <row r="5889">
          <cell r="B5889" t="str">
            <v>F515024</v>
          </cell>
          <cell r="C5889" t="str">
            <v>F515024</v>
          </cell>
          <cell r="D5889">
            <v>13</v>
          </cell>
          <cell r="E5889" t="str">
            <v>F</v>
          </cell>
        </row>
        <row r="5890">
          <cell r="B5890" t="str">
            <v>F515025</v>
          </cell>
          <cell r="C5890" t="str">
            <v>F515025</v>
          </cell>
          <cell r="D5890">
            <v>13</v>
          </cell>
          <cell r="E5890" t="str">
            <v>F</v>
          </cell>
        </row>
        <row r="5891">
          <cell r="B5891" t="str">
            <v>1000VLPKSUB</v>
          </cell>
          <cell r="C5891" t="str">
            <v>VLPKSUB</v>
          </cell>
          <cell r="D5891">
            <v>10</v>
          </cell>
          <cell r="E5891" t="str">
            <v>G</v>
          </cell>
        </row>
        <row r="5892">
          <cell r="B5892" t="str">
            <v>F515026</v>
          </cell>
          <cell r="C5892" t="str">
            <v>F515026</v>
          </cell>
          <cell r="D5892">
            <v>11</v>
          </cell>
          <cell r="E5892" t="str">
            <v>F</v>
          </cell>
        </row>
        <row r="5893">
          <cell r="B5893" t="str">
            <v>F515027</v>
          </cell>
          <cell r="C5893" t="str">
            <v>F515027</v>
          </cell>
          <cell r="D5893">
            <v>11</v>
          </cell>
          <cell r="E5893" t="str">
            <v>F</v>
          </cell>
        </row>
        <row r="5894">
          <cell r="B5894" t="str">
            <v>F515028</v>
          </cell>
          <cell r="C5894" t="str">
            <v>F515028</v>
          </cell>
          <cell r="D5894">
            <v>11</v>
          </cell>
          <cell r="E5894" t="str">
            <v>F</v>
          </cell>
        </row>
        <row r="5895">
          <cell r="B5895" t="str">
            <v>F515029</v>
          </cell>
          <cell r="C5895" t="str">
            <v>F515029</v>
          </cell>
          <cell r="D5895">
            <v>11</v>
          </cell>
          <cell r="E5895" t="str">
            <v>F</v>
          </cell>
        </row>
        <row r="5896">
          <cell r="B5896" t="str">
            <v>F515030</v>
          </cell>
          <cell r="C5896" t="str">
            <v>F515030</v>
          </cell>
          <cell r="D5896">
            <v>11</v>
          </cell>
          <cell r="E5896" t="str">
            <v>F</v>
          </cell>
        </row>
        <row r="5897">
          <cell r="B5897" t="str">
            <v>F515031</v>
          </cell>
          <cell r="C5897" t="str">
            <v>F515031</v>
          </cell>
          <cell r="D5897">
            <v>11</v>
          </cell>
          <cell r="E5897" t="str">
            <v>F</v>
          </cell>
        </row>
        <row r="5898">
          <cell r="B5898" t="str">
            <v>F515032</v>
          </cell>
          <cell r="C5898" t="str">
            <v>F515032</v>
          </cell>
          <cell r="D5898">
            <v>11</v>
          </cell>
          <cell r="E5898" t="str">
            <v>F</v>
          </cell>
        </row>
        <row r="5899">
          <cell r="B5899" t="str">
            <v>1000VLPKSUBBLD</v>
          </cell>
          <cell r="C5899" t="str">
            <v>VLPKSUBBLD</v>
          </cell>
          <cell r="D5899">
            <v>12</v>
          </cell>
          <cell r="E5899" t="str">
            <v>G</v>
          </cell>
        </row>
        <row r="5900">
          <cell r="B5900" t="str">
            <v>F515033</v>
          </cell>
          <cell r="C5900" t="str">
            <v>F515033</v>
          </cell>
          <cell r="D5900">
            <v>13</v>
          </cell>
          <cell r="E5900" t="str">
            <v>F</v>
          </cell>
        </row>
        <row r="5901">
          <cell r="B5901" t="str">
            <v>F515034</v>
          </cell>
          <cell r="C5901" t="str">
            <v>F515034</v>
          </cell>
          <cell r="D5901">
            <v>13</v>
          </cell>
          <cell r="E5901" t="str">
            <v>F</v>
          </cell>
        </row>
        <row r="5902">
          <cell r="B5902" t="str">
            <v>F515035</v>
          </cell>
          <cell r="C5902" t="str">
            <v>F515035</v>
          </cell>
          <cell r="D5902">
            <v>13</v>
          </cell>
          <cell r="E5902" t="str">
            <v>F</v>
          </cell>
        </row>
        <row r="5903">
          <cell r="B5903" t="str">
            <v>F515036</v>
          </cell>
          <cell r="C5903" t="str">
            <v>F515036</v>
          </cell>
          <cell r="D5903">
            <v>13</v>
          </cell>
          <cell r="E5903" t="str">
            <v>F</v>
          </cell>
        </row>
        <row r="5904">
          <cell r="B5904" t="str">
            <v>F515037</v>
          </cell>
          <cell r="C5904" t="str">
            <v>F515037</v>
          </cell>
          <cell r="D5904">
            <v>13</v>
          </cell>
          <cell r="E5904" t="str">
            <v>F</v>
          </cell>
        </row>
        <row r="5905">
          <cell r="B5905" t="str">
            <v>F515038</v>
          </cell>
          <cell r="C5905" t="str">
            <v>F515038</v>
          </cell>
          <cell r="D5905">
            <v>13</v>
          </cell>
          <cell r="E5905" t="str">
            <v>F</v>
          </cell>
        </row>
        <row r="5906">
          <cell r="B5906" t="str">
            <v>1000VISTASUB</v>
          </cell>
          <cell r="C5906" t="str">
            <v>VISTASUB</v>
          </cell>
          <cell r="D5906">
            <v>10</v>
          </cell>
          <cell r="E5906" t="str">
            <v>G</v>
          </cell>
        </row>
        <row r="5907">
          <cell r="B5907" t="str">
            <v>F515039</v>
          </cell>
          <cell r="C5907" t="str">
            <v>F515039</v>
          </cell>
          <cell r="D5907">
            <v>11</v>
          </cell>
          <cell r="E5907" t="str">
            <v>F</v>
          </cell>
        </row>
        <row r="5908">
          <cell r="B5908" t="str">
            <v>F515040</v>
          </cell>
          <cell r="C5908" t="str">
            <v>F515040</v>
          </cell>
          <cell r="D5908">
            <v>11</v>
          </cell>
          <cell r="E5908" t="str">
            <v>F</v>
          </cell>
        </row>
        <row r="5909">
          <cell r="B5909" t="str">
            <v>F515041</v>
          </cell>
          <cell r="C5909" t="str">
            <v>F515041</v>
          </cell>
          <cell r="D5909">
            <v>11</v>
          </cell>
          <cell r="E5909" t="str">
            <v>F</v>
          </cell>
        </row>
        <row r="5910">
          <cell r="B5910" t="str">
            <v>F515042</v>
          </cell>
          <cell r="C5910" t="str">
            <v>F515042</v>
          </cell>
          <cell r="D5910">
            <v>11</v>
          </cell>
          <cell r="E5910" t="str">
            <v>F</v>
          </cell>
        </row>
        <row r="5911">
          <cell r="B5911" t="str">
            <v>F515043</v>
          </cell>
          <cell r="C5911" t="str">
            <v>F515043</v>
          </cell>
          <cell r="D5911">
            <v>11</v>
          </cell>
          <cell r="E5911" t="str">
            <v>F</v>
          </cell>
        </row>
        <row r="5912">
          <cell r="B5912" t="str">
            <v>F515044</v>
          </cell>
          <cell r="C5912" t="str">
            <v>F515044</v>
          </cell>
          <cell r="D5912">
            <v>11</v>
          </cell>
          <cell r="E5912" t="str">
            <v>F</v>
          </cell>
        </row>
        <row r="5913">
          <cell r="B5913" t="str">
            <v>F515045</v>
          </cell>
          <cell r="C5913" t="str">
            <v>F515045</v>
          </cell>
          <cell r="D5913">
            <v>11</v>
          </cell>
          <cell r="E5913" t="str">
            <v>F</v>
          </cell>
        </row>
        <row r="5914">
          <cell r="B5914" t="str">
            <v>1000VISTABLDG</v>
          </cell>
          <cell r="C5914" t="str">
            <v>VISTABLDG</v>
          </cell>
          <cell r="D5914">
            <v>12</v>
          </cell>
          <cell r="E5914" t="str">
            <v>G</v>
          </cell>
        </row>
        <row r="5915">
          <cell r="B5915" t="str">
            <v>F515046</v>
          </cell>
          <cell r="C5915" t="str">
            <v>F515046</v>
          </cell>
          <cell r="D5915">
            <v>13</v>
          </cell>
          <cell r="E5915" t="str">
            <v>F</v>
          </cell>
        </row>
        <row r="5916">
          <cell r="B5916" t="str">
            <v>F515047</v>
          </cell>
          <cell r="C5916" t="str">
            <v>F515047</v>
          </cell>
          <cell r="D5916">
            <v>13</v>
          </cell>
          <cell r="E5916" t="str">
            <v>F</v>
          </cell>
        </row>
        <row r="5917">
          <cell r="B5917" t="str">
            <v>F515048</v>
          </cell>
          <cell r="C5917" t="str">
            <v>F515048</v>
          </cell>
          <cell r="D5917">
            <v>13</v>
          </cell>
          <cell r="E5917" t="str">
            <v>F</v>
          </cell>
        </row>
        <row r="5918">
          <cell r="B5918" t="str">
            <v>F515049</v>
          </cell>
          <cell r="C5918" t="str">
            <v>F515049</v>
          </cell>
          <cell r="D5918">
            <v>13</v>
          </cell>
          <cell r="E5918" t="str">
            <v>F</v>
          </cell>
        </row>
        <row r="5919">
          <cell r="B5919" t="str">
            <v>F515050</v>
          </cell>
          <cell r="C5919" t="str">
            <v>F515050</v>
          </cell>
          <cell r="D5919">
            <v>13</v>
          </cell>
          <cell r="E5919" t="str">
            <v>F</v>
          </cell>
        </row>
        <row r="5920">
          <cell r="B5920" t="str">
            <v>F515051</v>
          </cell>
          <cell r="C5920" t="str">
            <v>F515051</v>
          </cell>
          <cell r="D5920">
            <v>13</v>
          </cell>
          <cell r="E5920" t="str">
            <v>F</v>
          </cell>
        </row>
        <row r="5921">
          <cell r="B5921" t="str">
            <v>1000WISCGRG</v>
          </cell>
          <cell r="C5921" t="str">
            <v>WISCGRG</v>
          </cell>
          <cell r="D5921">
            <v>10</v>
          </cell>
          <cell r="E5921" t="str">
            <v>G</v>
          </cell>
        </row>
        <row r="5922">
          <cell r="B5922" t="str">
            <v>F525979</v>
          </cell>
          <cell r="C5922" t="str">
            <v>F525979</v>
          </cell>
          <cell r="D5922">
            <v>11</v>
          </cell>
          <cell r="E5922" t="str">
            <v>F</v>
          </cell>
        </row>
        <row r="5923">
          <cell r="B5923" t="str">
            <v>F525980</v>
          </cell>
          <cell r="C5923" t="str">
            <v>F525980</v>
          </cell>
          <cell r="D5923">
            <v>11</v>
          </cell>
          <cell r="E5923" t="str">
            <v>F</v>
          </cell>
        </row>
        <row r="5924">
          <cell r="B5924" t="str">
            <v>F525981</v>
          </cell>
          <cell r="C5924" t="str">
            <v>F525981</v>
          </cell>
          <cell r="D5924">
            <v>11</v>
          </cell>
          <cell r="E5924" t="str">
            <v>F</v>
          </cell>
        </row>
        <row r="5925">
          <cell r="B5925" t="str">
            <v>F525982</v>
          </cell>
          <cell r="C5925" t="str">
            <v>F525982</v>
          </cell>
          <cell r="D5925">
            <v>11</v>
          </cell>
          <cell r="E5925" t="str">
            <v>F</v>
          </cell>
        </row>
        <row r="5926">
          <cell r="B5926" t="str">
            <v>F525983</v>
          </cell>
          <cell r="C5926" t="str">
            <v>F525983</v>
          </cell>
          <cell r="D5926">
            <v>11</v>
          </cell>
          <cell r="E5926" t="str">
            <v>F</v>
          </cell>
        </row>
        <row r="5927">
          <cell r="B5927" t="str">
            <v>F525988</v>
          </cell>
          <cell r="C5927" t="str">
            <v>F525988</v>
          </cell>
          <cell r="D5927">
            <v>11</v>
          </cell>
          <cell r="E5927" t="str">
            <v>F</v>
          </cell>
        </row>
        <row r="5928">
          <cell r="B5928" t="str">
            <v>1000WISCWHSE</v>
          </cell>
          <cell r="C5928" t="str">
            <v>WISCWHSE</v>
          </cell>
          <cell r="D5928">
            <v>10</v>
          </cell>
          <cell r="E5928" t="str">
            <v>G</v>
          </cell>
        </row>
        <row r="5929">
          <cell r="B5929" t="str">
            <v>F525989</v>
          </cell>
          <cell r="C5929" t="str">
            <v>F525989</v>
          </cell>
          <cell r="D5929">
            <v>11</v>
          </cell>
          <cell r="E5929" t="str">
            <v>F</v>
          </cell>
        </row>
        <row r="5930">
          <cell r="B5930" t="str">
            <v>F525990</v>
          </cell>
          <cell r="C5930" t="str">
            <v>F525990</v>
          </cell>
          <cell r="D5930">
            <v>11</v>
          </cell>
          <cell r="E5930" t="str">
            <v>F</v>
          </cell>
        </row>
        <row r="5931">
          <cell r="B5931" t="str">
            <v>F525991</v>
          </cell>
          <cell r="C5931" t="str">
            <v>F525991</v>
          </cell>
          <cell r="D5931">
            <v>11</v>
          </cell>
          <cell r="E5931" t="str">
            <v>F</v>
          </cell>
        </row>
        <row r="5932">
          <cell r="B5932" t="str">
            <v>F525992</v>
          </cell>
          <cell r="C5932" t="str">
            <v>F525992</v>
          </cell>
          <cell r="D5932">
            <v>11</v>
          </cell>
          <cell r="E5932" t="str">
            <v>F</v>
          </cell>
        </row>
        <row r="5933">
          <cell r="B5933" t="str">
            <v>F525993</v>
          </cell>
          <cell r="C5933" t="str">
            <v>F525993</v>
          </cell>
          <cell r="D5933">
            <v>11</v>
          </cell>
          <cell r="E5933" t="str">
            <v>F</v>
          </cell>
        </row>
        <row r="5934">
          <cell r="B5934" t="str">
            <v>F525994</v>
          </cell>
          <cell r="C5934" t="str">
            <v>F525994</v>
          </cell>
          <cell r="D5934">
            <v>11</v>
          </cell>
          <cell r="E5934" t="str">
            <v>F</v>
          </cell>
        </row>
        <row r="5935">
          <cell r="B5935" t="str">
            <v>1000FAMEC</v>
          </cell>
          <cell r="C5935" t="str">
            <v>FAMEC</v>
          </cell>
          <cell r="D5935">
            <v>8</v>
          </cell>
          <cell r="E5935" t="str">
            <v>G</v>
          </cell>
        </row>
        <row r="5936">
          <cell r="B5936" t="str">
            <v>1000FAMMACOPS</v>
          </cell>
          <cell r="C5936" t="str">
            <v>FAMMACOPS</v>
          </cell>
          <cell r="D5936">
            <v>8</v>
          </cell>
          <cell r="E5936" t="str">
            <v>G</v>
          </cell>
        </row>
        <row r="5937">
          <cell r="B5937" t="str">
            <v>F515061</v>
          </cell>
          <cell r="C5937" t="str">
            <v>F515061</v>
          </cell>
          <cell r="D5937">
            <v>9</v>
          </cell>
          <cell r="E5937" t="str">
            <v>F</v>
          </cell>
        </row>
        <row r="5938">
          <cell r="B5938" t="str">
            <v>1000PLANNING</v>
          </cell>
          <cell r="C5938" t="str">
            <v>PLANNING</v>
          </cell>
          <cell r="D5938">
            <v>6</v>
          </cell>
          <cell r="E5938" t="str">
            <v>G</v>
          </cell>
        </row>
        <row r="5939">
          <cell r="B5939" t="str">
            <v>F515081</v>
          </cell>
          <cell r="C5939" t="str">
            <v>F515081</v>
          </cell>
          <cell r="D5939">
            <v>7</v>
          </cell>
          <cell r="E5939" t="str">
            <v>F</v>
          </cell>
        </row>
        <row r="5940">
          <cell r="B5940" t="str">
            <v>F515082</v>
          </cell>
          <cell r="C5940" t="str">
            <v>F515082</v>
          </cell>
          <cell r="D5940">
            <v>7</v>
          </cell>
          <cell r="E5940" t="str">
            <v>F</v>
          </cell>
        </row>
        <row r="5941">
          <cell r="B5941" t="str">
            <v>F515083</v>
          </cell>
          <cell r="C5941" t="str">
            <v>F515083</v>
          </cell>
          <cell r="D5941">
            <v>7</v>
          </cell>
          <cell r="E5941" t="str">
            <v>F</v>
          </cell>
        </row>
        <row r="5942">
          <cell r="B5942" t="str">
            <v>F515084</v>
          </cell>
          <cell r="C5942" t="str">
            <v>F515084</v>
          </cell>
          <cell r="D5942">
            <v>7</v>
          </cell>
          <cell r="E5942" t="str">
            <v>F</v>
          </cell>
        </row>
        <row r="5943">
          <cell r="B5943" t="str">
            <v>1000STRATEGIC</v>
          </cell>
          <cell r="C5943" t="str">
            <v>STRATEGIC</v>
          </cell>
          <cell r="D5943">
            <v>8</v>
          </cell>
          <cell r="E5943" t="str">
            <v>G</v>
          </cell>
        </row>
        <row r="5944">
          <cell r="B5944" t="str">
            <v>F515085</v>
          </cell>
          <cell r="C5944" t="str">
            <v>F515085</v>
          </cell>
          <cell r="D5944">
            <v>9</v>
          </cell>
          <cell r="E5944" t="str">
            <v>F</v>
          </cell>
        </row>
        <row r="5945">
          <cell r="B5945" t="str">
            <v>F515086</v>
          </cell>
          <cell r="C5945" t="str">
            <v>F515086</v>
          </cell>
          <cell r="D5945">
            <v>9</v>
          </cell>
          <cell r="E5945" t="str">
            <v>F</v>
          </cell>
        </row>
        <row r="5946">
          <cell r="B5946" t="str">
            <v>F515087</v>
          </cell>
          <cell r="C5946" t="str">
            <v>F515087</v>
          </cell>
          <cell r="D5946">
            <v>9</v>
          </cell>
          <cell r="E5946" t="str">
            <v>F</v>
          </cell>
        </row>
        <row r="5947">
          <cell r="B5947" t="str">
            <v>F515088</v>
          </cell>
          <cell r="C5947" t="str">
            <v>F515088</v>
          </cell>
          <cell r="D5947">
            <v>9</v>
          </cell>
          <cell r="E5947" t="str">
            <v>F</v>
          </cell>
        </row>
        <row r="5948">
          <cell r="B5948" t="str">
            <v>1000PLANOPS</v>
          </cell>
          <cell r="C5948" t="str">
            <v>PLANOPS</v>
          </cell>
          <cell r="D5948">
            <v>8</v>
          </cell>
          <cell r="E5948" t="str">
            <v>G</v>
          </cell>
        </row>
        <row r="5949">
          <cell r="B5949" t="str">
            <v>F515089</v>
          </cell>
          <cell r="C5949" t="str">
            <v>F515089</v>
          </cell>
          <cell r="D5949">
            <v>9</v>
          </cell>
          <cell r="E5949" t="str">
            <v>F</v>
          </cell>
        </row>
        <row r="5950">
          <cell r="B5950" t="str">
            <v>F515090</v>
          </cell>
          <cell r="C5950" t="str">
            <v>F515090</v>
          </cell>
          <cell r="D5950">
            <v>9</v>
          </cell>
          <cell r="E5950" t="str">
            <v>F</v>
          </cell>
        </row>
        <row r="5951">
          <cell r="B5951" t="str">
            <v>F515091</v>
          </cell>
          <cell r="C5951" t="str">
            <v>F515091</v>
          </cell>
          <cell r="D5951">
            <v>9</v>
          </cell>
          <cell r="E5951" t="str">
            <v>F</v>
          </cell>
        </row>
        <row r="5952">
          <cell r="B5952" t="str">
            <v>F515092</v>
          </cell>
          <cell r="C5952" t="str">
            <v>F515092</v>
          </cell>
          <cell r="D5952">
            <v>9</v>
          </cell>
          <cell r="E5952" t="str">
            <v>F</v>
          </cell>
        </row>
        <row r="5953">
          <cell r="B5953" t="str">
            <v>F515093</v>
          </cell>
          <cell r="C5953" t="str">
            <v>F515093</v>
          </cell>
          <cell r="D5953">
            <v>9</v>
          </cell>
          <cell r="E5953" t="str">
            <v>F</v>
          </cell>
        </row>
        <row r="5954">
          <cell r="B5954" t="str">
            <v>1000BUSSVCS</v>
          </cell>
          <cell r="C5954" t="str">
            <v>BUSSVCS</v>
          </cell>
          <cell r="D5954">
            <v>6</v>
          </cell>
          <cell r="E5954" t="str">
            <v>G</v>
          </cell>
        </row>
        <row r="5955">
          <cell r="B5955" t="str">
            <v>F515094</v>
          </cell>
          <cell r="C5955" t="str">
            <v>F515094</v>
          </cell>
          <cell r="D5955">
            <v>7</v>
          </cell>
          <cell r="E5955" t="str">
            <v>F</v>
          </cell>
        </row>
        <row r="5956">
          <cell r="B5956" t="str">
            <v>F515095</v>
          </cell>
          <cell r="C5956" t="str">
            <v>F515095</v>
          </cell>
          <cell r="D5956">
            <v>7</v>
          </cell>
          <cell r="E5956" t="str">
            <v>F</v>
          </cell>
        </row>
        <row r="5957">
          <cell r="B5957" t="str">
            <v>F525767</v>
          </cell>
          <cell r="C5957" t="str">
            <v>F525767</v>
          </cell>
          <cell r="D5957">
            <v>7</v>
          </cell>
          <cell r="E5957" t="str">
            <v>F</v>
          </cell>
        </row>
        <row r="5958">
          <cell r="B5958" t="str">
            <v>1000PERFORMMGT</v>
          </cell>
          <cell r="C5958" t="str">
            <v>PERFORMMGT</v>
          </cell>
          <cell r="D5958">
            <v>8</v>
          </cell>
          <cell r="E5958" t="str">
            <v>G</v>
          </cell>
        </row>
        <row r="5959">
          <cell r="B5959" t="str">
            <v>F515063</v>
          </cell>
          <cell r="C5959" t="str">
            <v>F515063</v>
          </cell>
          <cell r="D5959">
            <v>9</v>
          </cell>
          <cell r="E5959" t="str">
            <v>F</v>
          </cell>
        </row>
        <row r="5960">
          <cell r="B5960" t="str">
            <v>F515066</v>
          </cell>
          <cell r="C5960" t="str">
            <v>F515066</v>
          </cell>
          <cell r="D5960">
            <v>9</v>
          </cell>
          <cell r="E5960" t="str">
            <v>F</v>
          </cell>
        </row>
        <row r="5961">
          <cell r="B5961" t="str">
            <v>F515096</v>
          </cell>
          <cell r="C5961" t="str">
            <v>F515096</v>
          </cell>
          <cell r="D5961">
            <v>9</v>
          </cell>
          <cell r="E5961" t="str">
            <v>F</v>
          </cell>
        </row>
        <row r="5962">
          <cell r="B5962" t="str">
            <v>F515097</v>
          </cell>
          <cell r="C5962" t="str">
            <v>F515097</v>
          </cell>
          <cell r="D5962">
            <v>9</v>
          </cell>
          <cell r="E5962" t="str">
            <v>F</v>
          </cell>
        </row>
        <row r="5963">
          <cell r="B5963" t="str">
            <v>1000ADMINSVCS</v>
          </cell>
          <cell r="C5963" t="str">
            <v>ADMINSVCS</v>
          </cell>
          <cell r="D5963">
            <v>8</v>
          </cell>
          <cell r="E5963" t="str">
            <v>G</v>
          </cell>
        </row>
        <row r="5964">
          <cell r="B5964" t="str">
            <v>F515098</v>
          </cell>
          <cell r="C5964" t="str">
            <v>F515098</v>
          </cell>
          <cell r="D5964">
            <v>9</v>
          </cell>
          <cell r="E5964" t="str">
            <v>F</v>
          </cell>
        </row>
        <row r="5965">
          <cell r="B5965" t="str">
            <v>F515099</v>
          </cell>
          <cell r="C5965" t="str">
            <v>F515099</v>
          </cell>
          <cell r="D5965">
            <v>9</v>
          </cell>
          <cell r="E5965" t="str">
            <v>F</v>
          </cell>
        </row>
        <row r="5966">
          <cell r="B5966" t="str">
            <v>F515100</v>
          </cell>
          <cell r="C5966" t="str">
            <v>F515100</v>
          </cell>
          <cell r="D5966">
            <v>9</v>
          </cell>
          <cell r="E5966" t="str">
            <v>F</v>
          </cell>
        </row>
        <row r="5967">
          <cell r="B5967" t="str">
            <v>F515117</v>
          </cell>
          <cell r="C5967" t="str">
            <v>F515117</v>
          </cell>
          <cell r="D5967">
            <v>9</v>
          </cell>
          <cell r="E5967" t="str">
            <v>F</v>
          </cell>
        </row>
        <row r="5968">
          <cell r="B5968" t="str">
            <v>F515119</v>
          </cell>
          <cell r="C5968" t="str">
            <v>F515119</v>
          </cell>
          <cell r="D5968">
            <v>9</v>
          </cell>
          <cell r="E5968" t="str">
            <v>F</v>
          </cell>
        </row>
        <row r="5969">
          <cell r="B5969" t="str">
            <v>F515120</v>
          </cell>
          <cell r="C5969" t="str">
            <v>F515120</v>
          </cell>
          <cell r="D5969">
            <v>9</v>
          </cell>
          <cell r="E5969" t="str">
            <v>F</v>
          </cell>
        </row>
        <row r="5970">
          <cell r="B5970" t="str">
            <v>F515121</v>
          </cell>
          <cell r="C5970" t="str">
            <v>F515121</v>
          </cell>
          <cell r="D5970">
            <v>9</v>
          </cell>
          <cell r="E5970" t="str">
            <v>F</v>
          </cell>
        </row>
        <row r="5971">
          <cell r="B5971" t="str">
            <v>F515122</v>
          </cell>
          <cell r="C5971" t="str">
            <v>F515122</v>
          </cell>
          <cell r="D5971">
            <v>9</v>
          </cell>
          <cell r="E5971" t="str">
            <v>F</v>
          </cell>
        </row>
        <row r="5972">
          <cell r="B5972" t="str">
            <v>1000LAM</v>
          </cell>
          <cell r="C5972" t="str">
            <v>LAM</v>
          </cell>
          <cell r="D5972">
            <v>6</v>
          </cell>
          <cell r="E5972" t="str">
            <v>G</v>
          </cell>
        </row>
        <row r="5973">
          <cell r="B5973" t="str">
            <v>F515123</v>
          </cell>
          <cell r="C5973" t="str">
            <v>F515123</v>
          </cell>
          <cell r="D5973">
            <v>7</v>
          </cell>
          <cell r="E5973" t="str">
            <v>F</v>
          </cell>
        </row>
        <row r="5974">
          <cell r="B5974" t="str">
            <v>F515124</v>
          </cell>
          <cell r="C5974" t="str">
            <v>F515124</v>
          </cell>
          <cell r="D5974">
            <v>7</v>
          </cell>
          <cell r="E5974" t="str">
            <v>F</v>
          </cell>
        </row>
        <row r="5975">
          <cell r="B5975" t="str">
            <v>F515125</v>
          </cell>
          <cell r="C5975" t="str">
            <v>F515125</v>
          </cell>
          <cell r="D5975">
            <v>7</v>
          </cell>
          <cell r="E5975" t="str">
            <v>F</v>
          </cell>
        </row>
        <row r="5976">
          <cell r="B5976" t="str">
            <v>F515126</v>
          </cell>
          <cell r="C5976" t="str">
            <v>F515126</v>
          </cell>
          <cell r="D5976">
            <v>7</v>
          </cell>
          <cell r="E5976" t="str">
            <v>F</v>
          </cell>
        </row>
        <row r="5977">
          <cell r="B5977" t="str">
            <v>F515129</v>
          </cell>
          <cell r="C5977" t="str">
            <v>F515129</v>
          </cell>
          <cell r="D5977">
            <v>7</v>
          </cell>
          <cell r="E5977" t="str">
            <v>F</v>
          </cell>
        </row>
        <row r="5978">
          <cell r="B5978" t="str">
            <v>1000LANDOPS</v>
          </cell>
          <cell r="C5978" t="str">
            <v>LANDOPS</v>
          </cell>
          <cell r="D5978">
            <v>8</v>
          </cell>
          <cell r="E5978" t="str">
            <v>G</v>
          </cell>
        </row>
        <row r="5979">
          <cell r="B5979" t="str">
            <v>F515132</v>
          </cell>
          <cell r="C5979" t="str">
            <v>F515132</v>
          </cell>
          <cell r="D5979">
            <v>9</v>
          </cell>
          <cell r="E5979" t="str">
            <v>F</v>
          </cell>
        </row>
        <row r="5980">
          <cell r="B5980" t="str">
            <v>F515133</v>
          </cell>
          <cell r="C5980" t="str">
            <v>F515133</v>
          </cell>
          <cell r="D5980">
            <v>9</v>
          </cell>
          <cell r="E5980" t="str">
            <v>F</v>
          </cell>
        </row>
        <row r="5981">
          <cell r="B5981" t="str">
            <v>F515142</v>
          </cell>
          <cell r="C5981" t="str">
            <v>F515142</v>
          </cell>
          <cell r="D5981">
            <v>9</v>
          </cell>
          <cell r="E5981" t="str">
            <v>F</v>
          </cell>
        </row>
        <row r="5982">
          <cell r="B5982" t="str">
            <v>F515143</v>
          </cell>
          <cell r="C5982" t="str">
            <v>F515143</v>
          </cell>
          <cell r="D5982">
            <v>9</v>
          </cell>
          <cell r="E5982" t="str">
            <v>F</v>
          </cell>
        </row>
        <row r="5983">
          <cell r="B5983" t="str">
            <v>F515144</v>
          </cell>
          <cell r="C5983" t="str">
            <v>F515144</v>
          </cell>
          <cell r="D5983">
            <v>9</v>
          </cell>
          <cell r="E5983" t="str">
            <v>F</v>
          </cell>
        </row>
        <row r="5984">
          <cell r="B5984" t="str">
            <v>1000EASTERNRW</v>
          </cell>
          <cell r="C5984" t="str">
            <v>EASTERNRW</v>
          </cell>
          <cell r="D5984">
            <v>10</v>
          </cell>
          <cell r="E5984" t="str">
            <v>G</v>
          </cell>
        </row>
        <row r="5985">
          <cell r="B5985" t="str">
            <v>F515136</v>
          </cell>
          <cell r="C5985" t="str">
            <v>F515136</v>
          </cell>
          <cell r="D5985">
            <v>11</v>
          </cell>
          <cell r="E5985" t="str">
            <v>F</v>
          </cell>
        </row>
        <row r="5986">
          <cell r="B5986" t="str">
            <v>F515137</v>
          </cell>
          <cell r="C5986" t="str">
            <v>F515137</v>
          </cell>
          <cell r="D5986">
            <v>11</v>
          </cell>
          <cell r="E5986" t="str">
            <v>F</v>
          </cell>
        </row>
        <row r="5987">
          <cell r="B5987" t="str">
            <v>F515173</v>
          </cell>
          <cell r="C5987" t="str">
            <v>F515173</v>
          </cell>
          <cell r="D5987">
            <v>11</v>
          </cell>
          <cell r="E5987" t="str">
            <v>F</v>
          </cell>
        </row>
        <row r="5988">
          <cell r="B5988" t="str">
            <v>F515174</v>
          </cell>
          <cell r="C5988" t="str">
            <v>F515174</v>
          </cell>
          <cell r="D5988">
            <v>11</v>
          </cell>
          <cell r="E5988" t="str">
            <v>F</v>
          </cell>
        </row>
        <row r="5989">
          <cell r="B5989" t="str">
            <v>F515175</v>
          </cell>
          <cell r="C5989" t="str">
            <v>F515175</v>
          </cell>
          <cell r="D5989">
            <v>11</v>
          </cell>
          <cell r="E5989" t="str">
            <v>F</v>
          </cell>
        </row>
        <row r="5990">
          <cell r="B5990" t="str">
            <v>F515176</v>
          </cell>
          <cell r="C5990" t="str">
            <v>F515176</v>
          </cell>
          <cell r="D5990">
            <v>11</v>
          </cell>
          <cell r="E5990" t="str">
            <v>F</v>
          </cell>
        </row>
        <row r="5991">
          <cell r="B5991" t="str">
            <v>F515177</v>
          </cell>
          <cell r="C5991" t="str">
            <v>F515177</v>
          </cell>
          <cell r="D5991">
            <v>11</v>
          </cell>
          <cell r="E5991" t="str">
            <v>F</v>
          </cell>
        </row>
        <row r="5992">
          <cell r="B5992" t="str">
            <v>F515178</v>
          </cell>
          <cell r="C5992" t="str">
            <v>F515178</v>
          </cell>
          <cell r="D5992">
            <v>11</v>
          </cell>
          <cell r="E5992" t="str">
            <v>F</v>
          </cell>
        </row>
        <row r="5993">
          <cell r="B5993" t="str">
            <v>F515179</v>
          </cell>
          <cell r="C5993" t="str">
            <v>F515179</v>
          </cell>
          <cell r="D5993">
            <v>11</v>
          </cell>
          <cell r="E5993" t="str">
            <v>F</v>
          </cell>
        </row>
        <row r="5994">
          <cell r="B5994" t="str">
            <v>F515180</v>
          </cell>
          <cell r="C5994" t="str">
            <v>F515180</v>
          </cell>
          <cell r="D5994">
            <v>11</v>
          </cell>
          <cell r="E5994" t="str">
            <v>F</v>
          </cell>
        </row>
        <row r="5995">
          <cell r="B5995" t="str">
            <v>F515181</v>
          </cell>
          <cell r="C5995" t="str">
            <v>F515181</v>
          </cell>
          <cell r="D5995">
            <v>11</v>
          </cell>
          <cell r="E5995" t="str">
            <v>F</v>
          </cell>
        </row>
        <row r="5996">
          <cell r="B5996" t="str">
            <v>F515182</v>
          </cell>
          <cell r="C5996" t="str">
            <v>F515182</v>
          </cell>
          <cell r="D5996">
            <v>11</v>
          </cell>
          <cell r="E5996" t="str">
            <v>F</v>
          </cell>
        </row>
        <row r="5997">
          <cell r="B5997" t="str">
            <v>F515183</v>
          </cell>
          <cell r="C5997" t="str">
            <v>F515183</v>
          </cell>
          <cell r="D5997">
            <v>11</v>
          </cell>
          <cell r="E5997" t="str">
            <v>F</v>
          </cell>
        </row>
        <row r="5998">
          <cell r="B5998" t="str">
            <v>1000METRORW</v>
          </cell>
          <cell r="C5998" t="str">
            <v>METRORW</v>
          </cell>
          <cell r="D5998">
            <v>10</v>
          </cell>
          <cell r="E5998" t="str">
            <v>G</v>
          </cell>
        </row>
        <row r="5999">
          <cell r="B5999" t="str">
            <v>F515128</v>
          </cell>
          <cell r="C5999" t="str">
            <v>F515128</v>
          </cell>
          <cell r="D5999">
            <v>11</v>
          </cell>
          <cell r="E5999" t="str">
            <v>F</v>
          </cell>
        </row>
        <row r="6000">
          <cell r="B6000" t="str">
            <v>F515138</v>
          </cell>
          <cell r="C6000" t="str">
            <v>F515138</v>
          </cell>
          <cell r="D6000">
            <v>11</v>
          </cell>
          <cell r="E6000" t="str">
            <v>F</v>
          </cell>
        </row>
        <row r="6001">
          <cell r="B6001" t="str">
            <v>F515139</v>
          </cell>
          <cell r="C6001" t="str">
            <v>F515139</v>
          </cell>
          <cell r="D6001">
            <v>11</v>
          </cell>
          <cell r="E6001" t="str">
            <v>F</v>
          </cell>
        </row>
        <row r="6002">
          <cell r="B6002" t="str">
            <v>F515184</v>
          </cell>
          <cell r="C6002" t="str">
            <v>F515184</v>
          </cell>
          <cell r="D6002">
            <v>11</v>
          </cell>
          <cell r="E6002" t="str">
            <v>F</v>
          </cell>
        </row>
        <row r="6003">
          <cell r="B6003" t="str">
            <v>F515185</v>
          </cell>
          <cell r="C6003" t="str">
            <v>F515185</v>
          </cell>
          <cell r="D6003">
            <v>11</v>
          </cell>
          <cell r="E6003" t="str">
            <v>F</v>
          </cell>
        </row>
        <row r="6004">
          <cell r="B6004" t="str">
            <v>F515186</v>
          </cell>
          <cell r="C6004" t="str">
            <v>F515186</v>
          </cell>
          <cell r="D6004">
            <v>11</v>
          </cell>
          <cell r="E6004" t="str">
            <v>F</v>
          </cell>
        </row>
        <row r="6005">
          <cell r="B6005" t="str">
            <v>F515187</v>
          </cell>
          <cell r="C6005" t="str">
            <v>F515187</v>
          </cell>
          <cell r="D6005">
            <v>11</v>
          </cell>
          <cell r="E6005" t="str">
            <v>F</v>
          </cell>
        </row>
        <row r="6006">
          <cell r="B6006" t="str">
            <v>F515188</v>
          </cell>
          <cell r="C6006" t="str">
            <v>F515188</v>
          </cell>
          <cell r="D6006">
            <v>11</v>
          </cell>
          <cell r="E6006" t="str">
            <v>F</v>
          </cell>
        </row>
        <row r="6007">
          <cell r="B6007" t="str">
            <v>F515189</v>
          </cell>
          <cell r="C6007" t="str">
            <v>F515189</v>
          </cell>
          <cell r="D6007">
            <v>11</v>
          </cell>
          <cell r="E6007" t="str">
            <v>F</v>
          </cell>
        </row>
        <row r="6008">
          <cell r="B6008" t="str">
            <v>F515190</v>
          </cell>
          <cell r="C6008" t="str">
            <v>F515190</v>
          </cell>
          <cell r="D6008">
            <v>11</v>
          </cell>
          <cell r="E6008" t="str">
            <v>F</v>
          </cell>
        </row>
        <row r="6009">
          <cell r="B6009" t="str">
            <v>F515191</v>
          </cell>
          <cell r="C6009" t="str">
            <v>F515191</v>
          </cell>
          <cell r="D6009">
            <v>11</v>
          </cell>
          <cell r="E6009" t="str">
            <v>F</v>
          </cell>
        </row>
        <row r="6010">
          <cell r="B6010" t="str">
            <v>F515192</v>
          </cell>
          <cell r="C6010" t="str">
            <v>F515192</v>
          </cell>
          <cell r="D6010">
            <v>11</v>
          </cell>
          <cell r="E6010" t="str">
            <v>F</v>
          </cell>
        </row>
        <row r="6011">
          <cell r="B6011" t="str">
            <v>F515193</v>
          </cell>
          <cell r="C6011" t="str">
            <v>F515193</v>
          </cell>
          <cell r="D6011">
            <v>11</v>
          </cell>
          <cell r="E6011" t="str">
            <v>F</v>
          </cell>
        </row>
        <row r="6012">
          <cell r="B6012" t="str">
            <v>F515194</v>
          </cell>
          <cell r="C6012" t="str">
            <v>F515194</v>
          </cell>
          <cell r="D6012">
            <v>11</v>
          </cell>
          <cell r="E6012" t="str">
            <v>F</v>
          </cell>
        </row>
        <row r="6013">
          <cell r="B6013" t="str">
            <v>1000NORTHERNRW</v>
          </cell>
          <cell r="C6013" t="str">
            <v>NORTHERNRW</v>
          </cell>
          <cell r="D6013">
            <v>10</v>
          </cell>
          <cell r="E6013" t="str">
            <v>G</v>
          </cell>
        </row>
        <row r="6014">
          <cell r="B6014" t="str">
            <v>F515131</v>
          </cell>
          <cell r="C6014" t="str">
            <v>F515131</v>
          </cell>
          <cell r="D6014">
            <v>11</v>
          </cell>
          <cell r="E6014" t="str">
            <v>F</v>
          </cell>
        </row>
        <row r="6015">
          <cell r="B6015" t="str">
            <v>F515134</v>
          </cell>
          <cell r="C6015" t="str">
            <v>F515134</v>
          </cell>
          <cell r="D6015">
            <v>11</v>
          </cell>
          <cell r="E6015" t="str">
            <v>F</v>
          </cell>
        </row>
        <row r="6016">
          <cell r="B6016" t="str">
            <v>F515135</v>
          </cell>
          <cell r="C6016" t="str">
            <v>F515135</v>
          </cell>
          <cell r="D6016">
            <v>11</v>
          </cell>
          <cell r="E6016" t="str">
            <v>F</v>
          </cell>
        </row>
        <row r="6017">
          <cell r="B6017" t="str">
            <v>F515162</v>
          </cell>
          <cell r="C6017" t="str">
            <v>F515162</v>
          </cell>
          <cell r="D6017">
            <v>11</v>
          </cell>
          <cell r="E6017" t="str">
            <v>F</v>
          </cell>
        </row>
        <row r="6018">
          <cell r="B6018" t="str">
            <v>F515163</v>
          </cell>
          <cell r="C6018" t="str">
            <v>F515163</v>
          </cell>
          <cell r="D6018">
            <v>11</v>
          </cell>
          <cell r="E6018" t="str">
            <v>F</v>
          </cell>
        </row>
        <row r="6019">
          <cell r="B6019" t="str">
            <v>F515164</v>
          </cell>
          <cell r="C6019" t="str">
            <v>F515164</v>
          </cell>
          <cell r="D6019">
            <v>11</v>
          </cell>
          <cell r="E6019" t="str">
            <v>F</v>
          </cell>
        </row>
        <row r="6020">
          <cell r="B6020" t="str">
            <v>F515165</v>
          </cell>
          <cell r="C6020" t="str">
            <v>F515165</v>
          </cell>
          <cell r="D6020">
            <v>11</v>
          </cell>
          <cell r="E6020" t="str">
            <v>F</v>
          </cell>
        </row>
        <row r="6021">
          <cell r="B6021" t="str">
            <v>F515166</v>
          </cell>
          <cell r="C6021" t="str">
            <v>F515166</v>
          </cell>
          <cell r="D6021">
            <v>11</v>
          </cell>
          <cell r="E6021" t="str">
            <v>F</v>
          </cell>
        </row>
        <row r="6022">
          <cell r="B6022" t="str">
            <v>F515167</v>
          </cell>
          <cell r="C6022" t="str">
            <v>F515167</v>
          </cell>
          <cell r="D6022">
            <v>11</v>
          </cell>
          <cell r="E6022" t="str">
            <v>F</v>
          </cell>
        </row>
        <row r="6023">
          <cell r="B6023" t="str">
            <v>F515168</v>
          </cell>
          <cell r="C6023" t="str">
            <v>F515168</v>
          </cell>
          <cell r="D6023">
            <v>11</v>
          </cell>
          <cell r="E6023" t="str">
            <v>F</v>
          </cell>
        </row>
        <row r="6024">
          <cell r="B6024" t="str">
            <v>F515169</v>
          </cell>
          <cell r="C6024" t="str">
            <v>F515169</v>
          </cell>
          <cell r="D6024">
            <v>11</v>
          </cell>
          <cell r="E6024" t="str">
            <v>F</v>
          </cell>
        </row>
        <row r="6025">
          <cell r="B6025" t="str">
            <v>F515170</v>
          </cell>
          <cell r="C6025" t="str">
            <v>F515170</v>
          </cell>
          <cell r="D6025">
            <v>11</v>
          </cell>
          <cell r="E6025" t="str">
            <v>F</v>
          </cell>
        </row>
        <row r="6026">
          <cell r="B6026" t="str">
            <v>F515171</v>
          </cell>
          <cell r="C6026" t="str">
            <v>F515171</v>
          </cell>
          <cell r="D6026">
            <v>11</v>
          </cell>
          <cell r="E6026" t="str">
            <v>F</v>
          </cell>
        </row>
        <row r="6027">
          <cell r="B6027" t="str">
            <v>F515172</v>
          </cell>
          <cell r="C6027" t="str">
            <v>F515172</v>
          </cell>
          <cell r="D6027">
            <v>11</v>
          </cell>
          <cell r="E6027" t="str">
            <v>F</v>
          </cell>
        </row>
        <row r="6028">
          <cell r="B6028" t="str">
            <v>1000TRES</v>
          </cell>
          <cell r="C6028" t="str">
            <v>TRES</v>
          </cell>
          <cell r="D6028">
            <v>10</v>
          </cell>
          <cell r="E6028" t="str">
            <v>G</v>
          </cell>
        </row>
        <row r="6029">
          <cell r="B6029" t="str">
            <v>F515130</v>
          </cell>
          <cell r="C6029" t="str">
            <v>F515130</v>
          </cell>
          <cell r="D6029">
            <v>11</v>
          </cell>
          <cell r="E6029" t="str">
            <v>F</v>
          </cell>
        </row>
        <row r="6030">
          <cell r="B6030" t="str">
            <v>F515195</v>
          </cell>
          <cell r="C6030" t="str">
            <v>F515195</v>
          </cell>
          <cell r="D6030">
            <v>11</v>
          </cell>
          <cell r="E6030" t="str">
            <v>F</v>
          </cell>
        </row>
        <row r="6031">
          <cell r="B6031" t="str">
            <v>F515196</v>
          </cell>
          <cell r="C6031" t="str">
            <v>F515196</v>
          </cell>
          <cell r="D6031">
            <v>11</v>
          </cell>
          <cell r="E6031" t="str">
            <v>F</v>
          </cell>
        </row>
        <row r="6032">
          <cell r="B6032" t="str">
            <v>F515197</v>
          </cell>
          <cell r="C6032" t="str">
            <v>F515197</v>
          </cell>
          <cell r="D6032">
            <v>11</v>
          </cell>
          <cell r="E6032" t="str">
            <v>F</v>
          </cell>
        </row>
        <row r="6033">
          <cell r="B6033" t="str">
            <v>F515198</v>
          </cell>
          <cell r="C6033" t="str">
            <v>F515198</v>
          </cell>
          <cell r="D6033">
            <v>11</v>
          </cell>
          <cell r="E6033" t="str">
            <v>F</v>
          </cell>
        </row>
        <row r="6034">
          <cell r="B6034" t="str">
            <v>F515199</v>
          </cell>
          <cell r="C6034" t="str">
            <v>F515199</v>
          </cell>
          <cell r="D6034">
            <v>11</v>
          </cell>
          <cell r="E6034" t="str">
            <v>F</v>
          </cell>
        </row>
        <row r="6035">
          <cell r="B6035" t="str">
            <v>F515200</v>
          </cell>
          <cell r="C6035" t="str">
            <v>F515200</v>
          </cell>
          <cell r="D6035">
            <v>11</v>
          </cell>
          <cell r="E6035" t="str">
            <v>F</v>
          </cell>
        </row>
        <row r="6036">
          <cell r="B6036" t="str">
            <v>1000SURVEYMAP</v>
          </cell>
          <cell r="C6036" t="str">
            <v>SURVEYMAP</v>
          </cell>
          <cell r="D6036">
            <v>10</v>
          </cell>
          <cell r="E6036" t="str">
            <v>G</v>
          </cell>
        </row>
        <row r="6037">
          <cell r="B6037" t="str">
            <v>F515140</v>
          </cell>
          <cell r="C6037" t="str">
            <v>F515140</v>
          </cell>
          <cell r="D6037">
            <v>11</v>
          </cell>
          <cell r="E6037" t="str">
            <v>F</v>
          </cell>
        </row>
        <row r="6038">
          <cell r="B6038" t="str">
            <v>F515141</v>
          </cell>
          <cell r="C6038" t="str">
            <v>F515141</v>
          </cell>
          <cell r="D6038">
            <v>11</v>
          </cell>
          <cell r="E6038" t="str">
            <v>F</v>
          </cell>
        </row>
        <row r="6039">
          <cell r="B6039" t="str">
            <v>F515145</v>
          </cell>
          <cell r="C6039" t="str">
            <v>F515145</v>
          </cell>
          <cell r="D6039">
            <v>11</v>
          </cell>
          <cell r="E6039" t="str">
            <v>F</v>
          </cell>
        </row>
        <row r="6040">
          <cell r="B6040" t="str">
            <v>F515146</v>
          </cell>
          <cell r="C6040" t="str">
            <v>F515146</v>
          </cell>
          <cell r="D6040">
            <v>11</v>
          </cell>
          <cell r="E6040" t="str">
            <v>F</v>
          </cell>
        </row>
        <row r="6041">
          <cell r="B6041" t="str">
            <v>F515147</v>
          </cell>
          <cell r="C6041" t="str">
            <v>F515147</v>
          </cell>
          <cell r="D6041">
            <v>11</v>
          </cell>
          <cell r="E6041" t="str">
            <v>F</v>
          </cell>
        </row>
        <row r="6042">
          <cell r="B6042" t="str">
            <v>F515148</v>
          </cell>
          <cell r="C6042" t="str">
            <v>F515148</v>
          </cell>
          <cell r="D6042">
            <v>11</v>
          </cell>
          <cell r="E6042" t="str">
            <v>F</v>
          </cell>
        </row>
        <row r="6043">
          <cell r="B6043" t="str">
            <v>F515149</v>
          </cell>
          <cell r="C6043" t="str">
            <v>F515149</v>
          </cell>
          <cell r="D6043">
            <v>11</v>
          </cell>
          <cell r="E6043" t="str">
            <v>F</v>
          </cell>
        </row>
        <row r="6044">
          <cell r="B6044" t="str">
            <v>F515150</v>
          </cell>
          <cell r="C6044" t="str">
            <v>F515150</v>
          </cell>
          <cell r="D6044">
            <v>11</v>
          </cell>
          <cell r="E6044" t="str">
            <v>F</v>
          </cell>
        </row>
        <row r="6045">
          <cell r="B6045" t="str">
            <v>F515151</v>
          </cell>
          <cell r="C6045" t="str">
            <v>F515151</v>
          </cell>
          <cell r="D6045">
            <v>11</v>
          </cell>
          <cell r="E6045" t="str">
            <v>F</v>
          </cell>
        </row>
        <row r="6046">
          <cell r="B6046" t="str">
            <v>F515152</v>
          </cell>
          <cell r="C6046" t="str">
            <v>F515152</v>
          </cell>
          <cell r="D6046">
            <v>11</v>
          </cell>
          <cell r="E6046" t="str">
            <v>F</v>
          </cell>
        </row>
        <row r="6047">
          <cell r="B6047" t="str">
            <v>F515153</v>
          </cell>
          <cell r="C6047" t="str">
            <v>F515153</v>
          </cell>
          <cell r="D6047">
            <v>11</v>
          </cell>
          <cell r="E6047" t="str">
            <v>F</v>
          </cell>
        </row>
        <row r="6048">
          <cell r="B6048" t="str">
            <v>F515154</v>
          </cell>
          <cell r="C6048" t="str">
            <v>F515154</v>
          </cell>
          <cell r="D6048">
            <v>11</v>
          </cell>
          <cell r="E6048" t="str">
            <v>F</v>
          </cell>
        </row>
        <row r="6049">
          <cell r="B6049" t="str">
            <v>F515155</v>
          </cell>
          <cell r="C6049" t="str">
            <v>F515155</v>
          </cell>
          <cell r="D6049">
            <v>11</v>
          </cell>
          <cell r="E6049" t="str">
            <v>F</v>
          </cell>
        </row>
        <row r="6050">
          <cell r="B6050" t="str">
            <v>F515156</v>
          </cell>
          <cell r="C6050" t="str">
            <v>F515156</v>
          </cell>
          <cell r="D6050">
            <v>11</v>
          </cell>
          <cell r="E6050" t="str">
            <v>F</v>
          </cell>
        </row>
        <row r="6051">
          <cell r="B6051" t="str">
            <v>F515157</v>
          </cell>
          <cell r="C6051" t="str">
            <v>F515157</v>
          </cell>
          <cell r="D6051">
            <v>11</v>
          </cell>
          <cell r="E6051" t="str">
            <v>F</v>
          </cell>
        </row>
        <row r="6052">
          <cell r="B6052" t="str">
            <v>F515158</v>
          </cell>
          <cell r="C6052" t="str">
            <v>F515158</v>
          </cell>
          <cell r="D6052">
            <v>11</v>
          </cell>
          <cell r="E6052" t="str">
            <v>F</v>
          </cell>
        </row>
        <row r="6053">
          <cell r="B6053" t="str">
            <v>F515159</v>
          </cell>
          <cell r="C6053" t="str">
            <v>F515159</v>
          </cell>
          <cell r="D6053">
            <v>11</v>
          </cell>
          <cell r="E6053" t="str">
            <v>F</v>
          </cell>
        </row>
        <row r="6054">
          <cell r="B6054" t="str">
            <v>F515160</v>
          </cell>
          <cell r="C6054" t="str">
            <v>F515160</v>
          </cell>
          <cell r="D6054">
            <v>11</v>
          </cell>
          <cell r="E6054" t="str">
            <v>F</v>
          </cell>
        </row>
        <row r="6055">
          <cell r="B6055" t="str">
            <v>F515161</v>
          </cell>
          <cell r="C6055" t="str">
            <v>F515161</v>
          </cell>
          <cell r="D6055">
            <v>11</v>
          </cell>
          <cell r="E6055" t="str">
            <v>F</v>
          </cell>
        </row>
        <row r="6056">
          <cell r="B6056" t="str">
            <v>1000PROPACQ</v>
          </cell>
          <cell r="C6056" t="str">
            <v>PROPACQ</v>
          </cell>
          <cell r="D6056">
            <v>8</v>
          </cell>
          <cell r="E6056" t="str">
            <v>G</v>
          </cell>
        </row>
        <row r="6057">
          <cell r="B6057" t="str">
            <v>F515127</v>
          </cell>
          <cell r="C6057" t="str">
            <v>F515127</v>
          </cell>
          <cell r="D6057">
            <v>9</v>
          </cell>
          <cell r="E6057" t="str">
            <v>F</v>
          </cell>
        </row>
        <row r="6058">
          <cell r="B6058" t="str">
            <v>F515201</v>
          </cell>
          <cell r="C6058" t="str">
            <v>F515201</v>
          </cell>
          <cell r="D6058">
            <v>9</v>
          </cell>
          <cell r="E6058" t="str">
            <v>F</v>
          </cell>
        </row>
        <row r="6059">
          <cell r="B6059" t="str">
            <v>F515202</v>
          </cell>
          <cell r="C6059" t="str">
            <v>F515202</v>
          </cell>
          <cell r="D6059">
            <v>9</v>
          </cell>
          <cell r="E6059" t="str">
            <v>F</v>
          </cell>
        </row>
        <row r="6060">
          <cell r="B6060" t="str">
            <v>F515203</v>
          </cell>
          <cell r="C6060" t="str">
            <v>F515203</v>
          </cell>
          <cell r="D6060">
            <v>9</v>
          </cell>
          <cell r="E6060" t="str">
            <v>F</v>
          </cell>
        </row>
        <row r="6061">
          <cell r="B6061" t="str">
            <v>F515204</v>
          </cell>
          <cell r="C6061" t="str">
            <v>F515204</v>
          </cell>
          <cell r="D6061">
            <v>9</v>
          </cell>
          <cell r="E6061" t="str">
            <v>F</v>
          </cell>
        </row>
        <row r="6062">
          <cell r="B6062" t="str">
            <v>F515205</v>
          </cell>
          <cell r="C6062" t="str">
            <v>F515205</v>
          </cell>
          <cell r="D6062">
            <v>9</v>
          </cell>
          <cell r="E6062" t="str">
            <v>F</v>
          </cell>
        </row>
        <row r="6063">
          <cell r="B6063" t="str">
            <v>F515206</v>
          </cell>
          <cell r="C6063" t="str">
            <v>F515206</v>
          </cell>
          <cell r="D6063">
            <v>9</v>
          </cell>
          <cell r="E6063" t="str">
            <v>F</v>
          </cell>
        </row>
        <row r="6064">
          <cell r="B6064" t="str">
            <v>F515207</v>
          </cell>
          <cell r="C6064" t="str">
            <v>F515207</v>
          </cell>
          <cell r="D6064">
            <v>9</v>
          </cell>
          <cell r="E6064" t="str">
            <v>F</v>
          </cell>
        </row>
        <row r="6065">
          <cell r="B6065" t="str">
            <v>F515208</v>
          </cell>
          <cell r="C6065" t="str">
            <v>F515208</v>
          </cell>
          <cell r="D6065">
            <v>9</v>
          </cell>
          <cell r="E6065" t="str">
            <v>F</v>
          </cell>
        </row>
        <row r="6066">
          <cell r="B6066" t="str">
            <v>1000REREVENUE</v>
          </cell>
          <cell r="C6066" t="str">
            <v>REREVENUE</v>
          </cell>
          <cell r="D6066">
            <v>8</v>
          </cell>
          <cell r="E6066" t="str">
            <v>G</v>
          </cell>
        </row>
        <row r="6067">
          <cell r="B6067" t="str">
            <v>F515101</v>
          </cell>
          <cell r="C6067" t="str">
            <v>F515101</v>
          </cell>
          <cell r="D6067">
            <v>9</v>
          </cell>
          <cell r="E6067" t="str">
            <v>F</v>
          </cell>
        </row>
        <row r="6068">
          <cell r="B6068" t="str">
            <v>F515102</v>
          </cell>
          <cell r="C6068" t="str">
            <v>F515102</v>
          </cell>
          <cell r="D6068">
            <v>9</v>
          </cell>
          <cell r="E6068" t="str">
            <v>F</v>
          </cell>
        </row>
        <row r="6069">
          <cell r="B6069" t="str">
            <v>F515103</v>
          </cell>
          <cell r="C6069" t="str">
            <v>F515103</v>
          </cell>
          <cell r="D6069">
            <v>9</v>
          </cell>
          <cell r="E6069" t="str">
            <v>F</v>
          </cell>
        </row>
        <row r="6070">
          <cell r="B6070" t="str">
            <v>F515104</v>
          </cell>
          <cell r="C6070" t="str">
            <v>F515104</v>
          </cell>
          <cell r="D6070">
            <v>9</v>
          </cell>
          <cell r="E6070" t="str">
            <v>F</v>
          </cell>
        </row>
        <row r="6071">
          <cell r="B6071" t="str">
            <v>F515105</v>
          </cell>
          <cell r="C6071" t="str">
            <v>F515105</v>
          </cell>
          <cell r="D6071">
            <v>9</v>
          </cell>
          <cell r="E6071" t="str">
            <v>F</v>
          </cell>
        </row>
        <row r="6072">
          <cell r="B6072" t="str">
            <v>F515106</v>
          </cell>
          <cell r="C6072" t="str">
            <v>F515106</v>
          </cell>
          <cell r="D6072">
            <v>9</v>
          </cell>
          <cell r="E6072" t="str">
            <v>F</v>
          </cell>
        </row>
        <row r="6073">
          <cell r="B6073" t="str">
            <v>F515107</v>
          </cell>
          <cell r="C6073" t="str">
            <v>F515107</v>
          </cell>
          <cell r="D6073">
            <v>9</v>
          </cell>
          <cell r="E6073" t="str">
            <v>F</v>
          </cell>
        </row>
        <row r="6074">
          <cell r="B6074" t="str">
            <v>F515108</v>
          </cell>
          <cell r="C6074" t="str">
            <v>F515108</v>
          </cell>
          <cell r="D6074">
            <v>9</v>
          </cell>
          <cell r="E6074" t="str">
            <v>F</v>
          </cell>
        </row>
        <row r="6075">
          <cell r="B6075" t="str">
            <v>F515109</v>
          </cell>
          <cell r="C6075" t="str">
            <v>F515109</v>
          </cell>
          <cell r="D6075">
            <v>9</v>
          </cell>
          <cell r="E6075" t="str">
            <v>F</v>
          </cell>
        </row>
        <row r="6076">
          <cell r="B6076" t="str">
            <v>F515110</v>
          </cell>
          <cell r="C6076" t="str">
            <v>F515110</v>
          </cell>
          <cell r="D6076">
            <v>9</v>
          </cell>
          <cell r="E6076" t="str">
            <v>F</v>
          </cell>
        </row>
        <row r="6077">
          <cell r="B6077" t="str">
            <v>F515111</v>
          </cell>
          <cell r="C6077" t="str">
            <v>F515111</v>
          </cell>
          <cell r="D6077">
            <v>9</v>
          </cell>
          <cell r="E6077" t="str">
            <v>F</v>
          </cell>
        </row>
        <row r="6078">
          <cell r="B6078" t="str">
            <v>F515112</v>
          </cell>
          <cell r="C6078" t="str">
            <v>F515112</v>
          </cell>
          <cell r="D6078">
            <v>9</v>
          </cell>
          <cell r="E6078" t="str">
            <v>F</v>
          </cell>
        </row>
        <row r="6079">
          <cell r="B6079" t="str">
            <v>F515113</v>
          </cell>
          <cell r="C6079" t="str">
            <v>F515113</v>
          </cell>
          <cell r="D6079">
            <v>9</v>
          </cell>
          <cell r="E6079" t="str">
            <v>F</v>
          </cell>
        </row>
        <row r="6080">
          <cell r="B6080" t="str">
            <v>F515114</v>
          </cell>
          <cell r="C6080" t="str">
            <v>F515114</v>
          </cell>
          <cell r="D6080">
            <v>9</v>
          </cell>
          <cell r="E6080" t="str">
            <v>F</v>
          </cell>
        </row>
        <row r="6081">
          <cell r="B6081" t="str">
            <v>F515115</v>
          </cell>
          <cell r="C6081" t="str">
            <v>F515115</v>
          </cell>
          <cell r="D6081">
            <v>9</v>
          </cell>
          <cell r="E6081" t="str">
            <v>F</v>
          </cell>
        </row>
        <row r="6082">
          <cell r="B6082" t="str">
            <v>F515116</v>
          </cell>
          <cell r="C6082" t="str">
            <v>F515116</v>
          </cell>
          <cell r="D6082">
            <v>9</v>
          </cell>
          <cell r="E6082" t="str">
            <v>F</v>
          </cell>
        </row>
        <row r="6083">
          <cell r="B6083" t="str">
            <v>F515229</v>
          </cell>
          <cell r="C6083" t="str">
            <v>F515229</v>
          </cell>
          <cell r="D6083">
            <v>9</v>
          </cell>
          <cell r="E6083" t="str">
            <v>F</v>
          </cell>
        </row>
        <row r="6084">
          <cell r="B6084" t="str">
            <v>F515230</v>
          </cell>
          <cell r="C6084" t="str">
            <v>F515230</v>
          </cell>
          <cell r="D6084">
            <v>9</v>
          </cell>
          <cell r="E6084" t="str">
            <v>F</v>
          </cell>
        </row>
        <row r="6085">
          <cell r="B6085" t="str">
            <v>F515231</v>
          </cell>
          <cell r="C6085" t="str">
            <v>F515231</v>
          </cell>
          <cell r="D6085">
            <v>9</v>
          </cell>
          <cell r="E6085" t="str">
            <v>F</v>
          </cell>
        </row>
        <row r="6086">
          <cell r="B6086" t="str">
            <v>F515232</v>
          </cell>
          <cell r="C6086" t="str">
            <v>F515232</v>
          </cell>
          <cell r="D6086">
            <v>9</v>
          </cell>
          <cell r="E6086" t="str">
            <v>F</v>
          </cell>
        </row>
        <row r="6087">
          <cell r="B6087" t="str">
            <v>F515233</v>
          </cell>
          <cell r="C6087" t="str">
            <v>F515233</v>
          </cell>
          <cell r="D6087">
            <v>9</v>
          </cell>
          <cell r="E6087" t="str">
            <v>F</v>
          </cell>
        </row>
        <row r="6088">
          <cell r="B6088" t="str">
            <v>F515234</v>
          </cell>
          <cell r="C6088" t="str">
            <v>F515234</v>
          </cell>
          <cell r="D6088">
            <v>9</v>
          </cell>
          <cell r="E6088" t="str">
            <v>F</v>
          </cell>
        </row>
        <row r="6089">
          <cell r="B6089" t="str">
            <v>F515235</v>
          </cell>
          <cell r="C6089" t="str">
            <v>F515235</v>
          </cell>
          <cell r="D6089">
            <v>9</v>
          </cell>
          <cell r="E6089" t="str">
            <v>F</v>
          </cell>
        </row>
        <row r="6090">
          <cell r="B6090" t="str">
            <v>F515236</v>
          </cell>
          <cell r="C6090" t="str">
            <v>F515236</v>
          </cell>
          <cell r="D6090">
            <v>9</v>
          </cell>
          <cell r="E6090" t="str">
            <v>F</v>
          </cell>
        </row>
        <row r="6091">
          <cell r="B6091" t="str">
            <v>F515237</v>
          </cell>
          <cell r="C6091" t="str">
            <v>F515237</v>
          </cell>
          <cell r="D6091">
            <v>9</v>
          </cell>
          <cell r="E6091" t="str">
            <v>F</v>
          </cell>
        </row>
        <row r="6092">
          <cell r="B6092" t="str">
            <v>F515238</v>
          </cell>
          <cell r="C6092" t="str">
            <v>F515238</v>
          </cell>
          <cell r="D6092">
            <v>9</v>
          </cell>
          <cell r="E6092" t="str">
            <v>F</v>
          </cell>
        </row>
        <row r="6093">
          <cell r="B6093" t="str">
            <v>F515239</v>
          </cell>
          <cell r="C6093" t="str">
            <v>F515239</v>
          </cell>
          <cell r="D6093">
            <v>9</v>
          </cell>
          <cell r="E6093" t="str">
            <v>F</v>
          </cell>
        </row>
        <row r="6094">
          <cell r="B6094" t="str">
            <v>F515240</v>
          </cell>
          <cell r="C6094" t="str">
            <v>F515240</v>
          </cell>
          <cell r="D6094">
            <v>9</v>
          </cell>
          <cell r="E6094" t="str">
            <v>F</v>
          </cell>
        </row>
        <row r="6095">
          <cell r="B6095" t="str">
            <v>F515241</v>
          </cell>
          <cell r="C6095" t="str">
            <v>F515241</v>
          </cell>
          <cell r="D6095">
            <v>9</v>
          </cell>
          <cell r="E6095" t="str">
            <v>F</v>
          </cell>
        </row>
        <row r="6096">
          <cell r="B6096" t="str">
            <v>F525695</v>
          </cell>
          <cell r="C6096" t="str">
            <v>F525695</v>
          </cell>
          <cell r="D6096">
            <v>9</v>
          </cell>
          <cell r="E6096" t="str">
            <v>F</v>
          </cell>
        </row>
        <row r="6097">
          <cell r="B6097" t="str">
            <v>F526063</v>
          </cell>
          <cell r="C6097" t="str">
            <v>F526063</v>
          </cell>
          <cell r="D6097">
            <v>9</v>
          </cell>
          <cell r="E6097" t="str">
            <v>F</v>
          </cell>
        </row>
        <row r="6098">
          <cell r="B6098" t="str">
            <v>F526524</v>
          </cell>
          <cell r="C6098" t="str">
            <v>F526524</v>
          </cell>
          <cell r="D6098">
            <v>9</v>
          </cell>
          <cell r="E6098" t="str">
            <v>F</v>
          </cell>
        </row>
        <row r="6099">
          <cell r="B6099" t="str">
            <v>F526535</v>
          </cell>
          <cell r="C6099" t="str">
            <v>F526535</v>
          </cell>
          <cell r="D6099">
            <v>9</v>
          </cell>
          <cell r="E6099" t="str">
            <v>F</v>
          </cell>
        </row>
        <row r="6100">
          <cell r="B6100" t="str">
            <v>1000FORCAMPED</v>
          </cell>
          <cell r="C6100" t="str">
            <v>FORCAMPED</v>
          </cell>
          <cell r="D6100">
            <v>8</v>
          </cell>
          <cell r="E6100" t="str">
            <v>G</v>
          </cell>
        </row>
        <row r="6101">
          <cell r="B6101" t="str">
            <v>F515219</v>
          </cell>
          <cell r="C6101" t="str">
            <v>F515219</v>
          </cell>
          <cell r="D6101">
            <v>9</v>
          </cell>
          <cell r="E6101" t="str">
            <v>F</v>
          </cell>
        </row>
        <row r="6102">
          <cell r="B6102" t="str">
            <v>F515220</v>
          </cell>
          <cell r="C6102" t="str">
            <v>F515220</v>
          </cell>
          <cell r="D6102">
            <v>9</v>
          </cell>
          <cell r="E6102" t="str">
            <v>F</v>
          </cell>
        </row>
        <row r="6103">
          <cell r="B6103" t="str">
            <v>F515221</v>
          </cell>
          <cell r="C6103" t="str">
            <v>F515221</v>
          </cell>
          <cell r="D6103">
            <v>9</v>
          </cell>
          <cell r="E6103" t="str">
            <v>F</v>
          </cell>
        </row>
        <row r="6104">
          <cell r="B6104" t="str">
            <v>F515223</v>
          </cell>
          <cell r="C6104" t="str">
            <v>F515223</v>
          </cell>
          <cell r="D6104">
            <v>9</v>
          </cell>
          <cell r="E6104" t="str">
            <v>F</v>
          </cell>
        </row>
        <row r="6105">
          <cell r="B6105" t="str">
            <v>F515224</v>
          </cell>
          <cell r="C6105" t="str">
            <v>F515224</v>
          </cell>
          <cell r="D6105">
            <v>9</v>
          </cell>
          <cell r="E6105" t="str">
            <v>F</v>
          </cell>
        </row>
        <row r="6106">
          <cell r="B6106" t="str">
            <v>F515225</v>
          </cell>
          <cell r="C6106" t="str">
            <v>F515225</v>
          </cell>
          <cell r="D6106">
            <v>9</v>
          </cell>
          <cell r="E6106" t="str">
            <v>F</v>
          </cell>
        </row>
        <row r="6107">
          <cell r="B6107" t="str">
            <v>F515226</v>
          </cell>
          <cell r="C6107" t="str">
            <v>F515226</v>
          </cell>
          <cell r="D6107">
            <v>9</v>
          </cell>
          <cell r="E6107" t="str">
            <v>F</v>
          </cell>
        </row>
        <row r="6108">
          <cell r="B6108" t="str">
            <v>F515227</v>
          </cell>
          <cell r="C6108" t="str">
            <v>F515227</v>
          </cell>
          <cell r="D6108">
            <v>9</v>
          </cell>
          <cell r="E6108" t="str">
            <v>F</v>
          </cell>
        </row>
        <row r="6109">
          <cell r="B6109" t="str">
            <v>F515228</v>
          </cell>
          <cell r="C6109" t="str">
            <v>F515228</v>
          </cell>
          <cell r="D6109">
            <v>9</v>
          </cell>
          <cell r="E6109" t="str">
            <v>F</v>
          </cell>
        </row>
        <row r="6110">
          <cell r="B6110" t="str">
            <v>F526007</v>
          </cell>
          <cell r="C6110" t="str">
            <v>F526007</v>
          </cell>
          <cell r="D6110">
            <v>9</v>
          </cell>
          <cell r="E6110" t="str">
            <v>F</v>
          </cell>
        </row>
        <row r="6111">
          <cell r="B6111" t="str">
            <v>1000GOVLAND</v>
          </cell>
          <cell r="C6111" t="str">
            <v>GOVLAND</v>
          </cell>
          <cell r="D6111">
            <v>8</v>
          </cell>
          <cell r="E6111" t="str">
            <v>G</v>
          </cell>
        </row>
        <row r="6112">
          <cell r="B6112" t="str">
            <v>F515209</v>
          </cell>
          <cell r="C6112" t="str">
            <v>F515209</v>
          </cell>
          <cell r="D6112">
            <v>9</v>
          </cell>
          <cell r="E6112" t="str">
            <v>F</v>
          </cell>
        </row>
        <row r="6113">
          <cell r="B6113" t="str">
            <v>F515210</v>
          </cell>
          <cell r="C6113" t="str">
            <v>F515210</v>
          </cell>
          <cell r="D6113">
            <v>9</v>
          </cell>
          <cell r="E6113" t="str">
            <v>F</v>
          </cell>
        </row>
        <row r="6114">
          <cell r="B6114" t="str">
            <v>F515211</v>
          </cell>
          <cell r="C6114" t="str">
            <v>F515211</v>
          </cell>
          <cell r="D6114">
            <v>9</v>
          </cell>
          <cell r="E6114" t="str">
            <v>F</v>
          </cell>
        </row>
        <row r="6115">
          <cell r="B6115" t="str">
            <v>F515212</v>
          </cell>
          <cell r="C6115" t="str">
            <v>F515212</v>
          </cell>
          <cell r="D6115">
            <v>9</v>
          </cell>
          <cell r="E6115" t="str">
            <v>F</v>
          </cell>
        </row>
        <row r="6116">
          <cell r="B6116" t="str">
            <v>F515213</v>
          </cell>
          <cell r="C6116" t="str">
            <v>F515213</v>
          </cell>
          <cell r="D6116">
            <v>9</v>
          </cell>
          <cell r="E6116" t="str">
            <v>F</v>
          </cell>
        </row>
        <row r="6117">
          <cell r="B6117" t="str">
            <v>F515214</v>
          </cell>
          <cell r="C6117" t="str">
            <v>F515214</v>
          </cell>
          <cell r="D6117">
            <v>9</v>
          </cell>
          <cell r="E6117" t="str">
            <v>F</v>
          </cell>
        </row>
        <row r="6118">
          <cell r="B6118" t="str">
            <v>F515215</v>
          </cell>
          <cell r="C6118" t="str">
            <v>F515215</v>
          </cell>
          <cell r="D6118">
            <v>9</v>
          </cell>
          <cell r="E6118" t="str">
            <v>F</v>
          </cell>
        </row>
        <row r="6119">
          <cell r="B6119" t="str">
            <v>F515216</v>
          </cell>
          <cell r="C6119" t="str">
            <v>F515216</v>
          </cell>
          <cell r="D6119">
            <v>9</v>
          </cell>
          <cell r="E6119" t="str">
            <v>F</v>
          </cell>
        </row>
        <row r="6120">
          <cell r="B6120" t="str">
            <v>F515217</v>
          </cell>
          <cell r="C6120" t="str">
            <v>F515217</v>
          </cell>
          <cell r="D6120">
            <v>9</v>
          </cell>
          <cell r="E6120" t="str">
            <v>F</v>
          </cell>
        </row>
        <row r="6121">
          <cell r="B6121" t="str">
            <v>F515218</v>
          </cell>
          <cell r="C6121" t="str">
            <v>F515218</v>
          </cell>
          <cell r="D6121">
            <v>9</v>
          </cell>
          <cell r="E6121" t="str">
            <v>F</v>
          </cell>
        </row>
        <row r="6122">
          <cell r="B6122" t="str">
            <v>1000ENGCONSTR</v>
          </cell>
          <cell r="C6122" t="str">
            <v>ENGCONSTR</v>
          </cell>
          <cell r="D6122">
            <v>6</v>
          </cell>
          <cell r="E6122" t="str">
            <v>G</v>
          </cell>
        </row>
        <row r="6123">
          <cell r="B6123" t="str">
            <v>F515052</v>
          </cell>
          <cell r="C6123" t="str">
            <v>F515052</v>
          </cell>
          <cell r="D6123">
            <v>7</v>
          </cell>
          <cell r="E6123" t="str">
            <v>F</v>
          </cell>
        </row>
        <row r="6124">
          <cell r="B6124" t="str">
            <v>F515053</v>
          </cell>
          <cell r="C6124" t="str">
            <v>F515053</v>
          </cell>
          <cell r="D6124">
            <v>7</v>
          </cell>
          <cell r="E6124" t="str">
            <v>F</v>
          </cell>
        </row>
        <row r="6125">
          <cell r="B6125" t="str">
            <v>F515054</v>
          </cell>
          <cell r="C6125" t="str">
            <v>F515054</v>
          </cell>
          <cell r="D6125">
            <v>7</v>
          </cell>
          <cell r="E6125" t="str">
            <v>F</v>
          </cell>
        </row>
        <row r="6126">
          <cell r="B6126" t="str">
            <v>F515055</v>
          </cell>
          <cell r="C6126" t="str">
            <v>F515055</v>
          </cell>
          <cell r="D6126">
            <v>7</v>
          </cell>
          <cell r="E6126" t="str">
            <v>F</v>
          </cell>
        </row>
        <row r="6127">
          <cell r="B6127" t="str">
            <v>F515056</v>
          </cell>
          <cell r="C6127" t="str">
            <v>F515056</v>
          </cell>
          <cell r="D6127">
            <v>7</v>
          </cell>
          <cell r="E6127" t="str">
            <v>F</v>
          </cell>
        </row>
        <row r="6128">
          <cell r="B6128" t="str">
            <v>F515057</v>
          </cell>
          <cell r="C6128" t="str">
            <v>F515057</v>
          </cell>
          <cell r="D6128">
            <v>7</v>
          </cell>
          <cell r="E6128" t="str">
            <v>F</v>
          </cell>
        </row>
        <row r="6129">
          <cell r="B6129" t="str">
            <v>F515058</v>
          </cell>
          <cell r="C6129" t="str">
            <v>F515058</v>
          </cell>
          <cell r="D6129">
            <v>7</v>
          </cell>
          <cell r="E6129" t="str">
            <v>F</v>
          </cell>
        </row>
        <row r="6130">
          <cell r="B6130" t="str">
            <v>F515059</v>
          </cell>
          <cell r="C6130" t="str">
            <v>F515059</v>
          </cell>
          <cell r="D6130">
            <v>7</v>
          </cell>
          <cell r="E6130" t="str">
            <v>F</v>
          </cell>
        </row>
        <row r="6131">
          <cell r="B6131" t="str">
            <v>F515060</v>
          </cell>
          <cell r="C6131" t="str">
            <v>F515060</v>
          </cell>
          <cell r="D6131">
            <v>7</v>
          </cell>
          <cell r="E6131" t="str">
            <v>F</v>
          </cell>
        </row>
        <row r="6132">
          <cell r="B6132" t="str">
            <v>F515062</v>
          </cell>
          <cell r="C6132" t="str">
            <v>F515062</v>
          </cell>
          <cell r="D6132">
            <v>7</v>
          </cell>
          <cell r="E6132" t="str">
            <v>F</v>
          </cell>
        </row>
        <row r="6133">
          <cell r="B6133" t="str">
            <v>F515064</v>
          </cell>
          <cell r="C6133" t="str">
            <v>F515064</v>
          </cell>
          <cell r="D6133">
            <v>7</v>
          </cell>
          <cell r="E6133" t="str">
            <v>F</v>
          </cell>
        </row>
        <row r="6134">
          <cell r="B6134" t="str">
            <v>F515065</v>
          </cell>
          <cell r="C6134" t="str">
            <v>F515065</v>
          </cell>
          <cell r="D6134">
            <v>7</v>
          </cell>
          <cell r="E6134" t="str">
            <v>F</v>
          </cell>
        </row>
        <row r="6135">
          <cell r="B6135" t="str">
            <v>F515067</v>
          </cell>
          <cell r="C6135" t="str">
            <v>F515067</v>
          </cell>
          <cell r="D6135">
            <v>7</v>
          </cell>
          <cell r="E6135" t="str">
            <v>F</v>
          </cell>
        </row>
        <row r="6136">
          <cell r="B6136" t="str">
            <v>F525995</v>
          </cell>
          <cell r="C6136" t="str">
            <v>F525995</v>
          </cell>
          <cell r="D6136">
            <v>7</v>
          </cell>
          <cell r="E6136" t="str">
            <v>F</v>
          </cell>
        </row>
        <row r="6137">
          <cell r="B6137" t="str">
            <v>F525996</v>
          </cell>
          <cell r="C6137" t="str">
            <v>F525996</v>
          </cell>
          <cell r="D6137">
            <v>7</v>
          </cell>
          <cell r="E6137" t="str">
            <v>F</v>
          </cell>
        </row>
        <row r="6138">
          <cell r="B6138" t="str">
            <v>F525997</v>
          </cell>
          <cell r="C6138" t="str">
            <v>F525997</v>
          </cell>
          <cell r="D6138">
            <v>7</v>
          </cell>
          <cell r="E6138" t="str">
            <v>F</v>
          </cell>
        </row>
        <row r="6139">
          <cell r="B6139" t="str">
            <v>F525998</v>
          </cell>
          <cell r="C6139" t="str">
            <v>F525998</v>
          </cell>
          <cell r="D6139">
            <v>7</v>
          </cell>
          <cell r="E6139" t="str">
            <v>F</v>
          </cell>
        </row>
        <row r="6140">
          <cell r="B6140" t="str">
            <v>F525999</v>
          </cell>
          <cell r="C6140" t="str">
            <v>F525999</v>
          </cell>
          <cell r="D6140">
            <v>7</v>
          </cell>
          <cell r="E6140" t="str">
            <v>F</v>
          </cell>
        </row>
        <row r="6141">
          <cell r="B6141" t="str">
            <v>F526000</v>
          </cell>
          <cell r="C6141" t="str">
            <v>F526000</v>
          </cell>
          <cell r="D6141">
            <v>7</v>
          </cell>
          <cell r="E6141" t="str">
            <v>F</v>
          </cell>
        </row>
        <row r="6142">
          <cell r="B6142" t="str">
            <v>F526001</v>
          </cell>
          <cell r="C6142" t="str">
            <v>F526001</v>
          </cell>
          <cell r="D6142">
            <v>7</v>
          </cell>
          <cell r="E6142" t="str">
            <v>F</v>
          </cell>
        </row>
        <row r="6143">
          <cell r="B6143" t="str">
            <v>F526002</v>
          </cell>
          <cell r="C6143" t="str">
            <v>F526002</v>
          </cell>
          <cell r="D6143">
            <v>7</v>
          </cell>
          <cell r="E6143" t="str">
            <v>F</v>
          </cell>
        </row>
        <row r="6144">
          <cell r="B6144" t="str">
            <v>F526003</v>
          </cell>
          <cell r="C6144" t="str">
            <v>F526003</v>
          </cell>
          <cell r="D6144">
            <v>7</v>
          </cell>
          <cell r="E6144" t="str">
            <v>F</v>
          </cell>
        </row>
        <row r="6145">
          <cell r="B6145" t="str">
            <v>F526004</v>
          </cell>
          <cell r="C6145" t="str">
            <v>F526004</v>
          </cell>
          <cell r="D6145">
            <v>7</v>
          </cell>
          <cell r="E6145" t="str">
            <v>F</v>
          </cell>
        </row>
        <row r="6146">
          <cell r="B6146" t="str">
            <v>F526005</v>
          </cell>
          <cell r="C6146" t="str">
            <v>F526005</v>
          </cell>
          <cell r="D6146">
            <v>7</v>
          </cell>
          <cell r="E6146" t="str">
            <v>F</v>
          </cell>
        </row>
        <row r="6147">
          <cell r="B6147" t="str">
            <v>F526006</v>
          </cell>
          <cell r="C6147" t="str">
            <v>F526006</v>
          </cell>
          <cell r="D6147">
            <v>7</v>
          </cell>
          <cell r="E6147" t="str">
            <v>F</v>
          </cell>
        </row>
        <row r="6148">
          <cell r="B6148" t="str">
            <v>F526533</v>
          </cell>
          <cell r="C6148" t="str">
            <v>F526533</v>
          </cell>
          <cell r="D6148">
            <v>7</v>
          </cell>
          <cell r="E6148" t="str">
            <v>F</v>
          </cell>
        </row>
        <row r="6149">
          <cell r="B6149" t="str">
            <v>F526534</v>
          </cell>
          <cell r="C6149" t="str">
            <v>F526534</v>
          </cell>
          <cell r="D6149">
            <v>7</v>
          </cell>
          <cell r="E6149" t="str">
            <v>F</v>
          </cell>
        </row>
        <row r="6150">
          <cell r="B6150" t="str">
            <v>1000CSBCM</v>
          </cell>
          <cell r="C6150" t="str">
            <v>CSBCM</v>
          </cell>
          <cell r="D6150">
            <v>4</v>
          </cell>
          <cell r="E6150" t="str">
            <v>G</v>
          </cell>
        </row>
        <row r="6151">
          <cell r="B6151" t="str">
            <v>F401035</v>
          </cell>
          <cell r="C6151" t="str">
            <v>F401035</v>
          </cell>
          <cell r="D6151">
            <v>5</v>
          </cell>
          <cell r="E6151" t="str">
            <v>F</v>
          </cell>
        </row>
        <row r="6152">
          <cell r="B6152" t="str">
            <v>F513204</v>
          </cell>
          <cell r="C6152" t="str">
            <v>F513204</v>
          </cell>
          <cell r="D6152">
            <v>5</v>
          </cell>
          <cell r="E6152" t="str">
            <v>F</v>
          </cell>
        </row>
        <row r="6153">
          <cell r="B6153" t="str">
            <v>F513209</v>
          </cell>
          <cell r="C6153" t="str">
            <v>F513209</v>
          </cell>
          <cell r="D6153">
            <v>5</v>
          </cell>
          <cell r="E6153" t="str">
            <v>F</v>
          </cell>
        </row>
        <row r="6154">
          <cell r="B6154" t="str">
            <v>F513214</v>
          </cell>
          <cell r="C6154" t="str">
            <v>F513214</v>
          </cell>
          <cell r="D6154">
            <v>5</v>
          </cell>
          <cell r="E6154" t="str">
            <v>F</v>
          </cell>
        </row>
        <row r="6155">
          <cell r="B6155" t="str">
            <v>F525984</v>
          </cell>
          <cell r="C6155" t="str">
            <v>F525984</v>
          </cell>
          <cell r="D6155">
            <v>5</v>
          </cell>
          <cell r="E6155" t="str">
            <v>F</v>
          </cell>
        </row>
        <row r="6156">
          <cell r="B6156" t="str">
            <v>1000CSEPMGMT</v>
          </cell>
          <cell r="C6156" t="str">
            <v>CSEPMGMT</v>
          </cell>
          <cell r="D6156">
            <v>6</v>
          </cell>
          <cell r="E6156" t="str">
            <v>G</v>
          </cell>
        </row>
        <row r="6157">
          <cell r="B6157" t="str">
            <v>F401015</v>
          </cell>
          <cell r="C6157" t="str">
            <v>F401015</v>
          </cell>
          <cell r="D6157">
            <v>7</v>
          </cell>
          <cell r="E6157" t="str">
            <v>F</v>
          </cell>
        </row>
        <row r="6158">
          <cell r="B6158" t="str">
            <v>F401017</v>
          </cell>
          <cell r="C6158" t="str">
            <v>F401017</v>
          </cell>
          <cell r="D6158">
            <v>7</v>
          </cell>
          <cell r="E6158" t="str">
            <v>F</v>
          </cell>
        </row>
        <row r="6159">
          <cell r="B6159" t="str">
            <v>F401018</v>
          </cell>
          <cell r="C6159" t="str">
            <v>F401018</v>
          </cell>
          <cell r="D6159">
            <v>7</v>
          </cell>
          <cell r="E6159" t="str">
            <v>F</v>
          </cell>
        </row>
        <row r="6160">
          <cell r="B6160" t="str">
            <v>F525697</v>
          </cell>
          <cell r="C6160" t="str">
            <v>F525697</v>
          </cell>
          <cell r="D6160">
            <v>7</v>
          </cell>
          <cell r="E6160" t="str">
            <v>F</v>
          </cell>
        </row>
        <row r="6161">
          <cell r="B6161" t="str">
            <v>F525725</v>
          </cell>
          <cell r="C6161" t="str">
            <v>F525725</v>
          </cell>
          <cell r="D6161">
            <v>7</v>
          </cell>
          <cell r="E6161" t="str">
            <v>F</v>
          </cell>
        </row>
        <row r="6162">
          <cell r="B6162" t="str">
            <v>F525985</v>
          </cell>
          <cell r="C6162" t="str">
            <v>F525985</v>
          </cell>
          <cell r="D6162">
            <v>7</v>
          </cell>
          <cell r="E6162" t="str">
            <v>F</v>
          </cell>
        </row>
        <row r="6163">
          <cell r="B6163" t="str">
            <v>1000CORPINVPRO</v>
          </cell>
          <cell r="C6163" t="str">
            <v>CORPINVPRO</v>
          </cell>
          <cell r="D6163">
            <v>6</v>
          </cell>
          <cell r="E6163" t="str">
            <v>G</v>
          </cell>
        </row>
        <row r="6164">
          <cell r="B6164" t="str">
            <v>F401020</v>
          </cell>
          <cell r="C6164" t="str">
            <v>F401020</v>
          </cell>
          <cell r="D6164">
            <v>7</v>
          </cell>
          <cell r="E6164" t="str">
            <v>F</v>
          </cell>
        </row>
        <row r="6165">
          <cell r="B6165" t="str">
            <v>F401021</v>
          </cell>
          <cell r="C6165" t="str">
            <v>F401021</v>
          </cell>
          <cell r="D6165">
            <v>7</v>
          </cell>
          <cell r="E6165" t="str">
            <v>F</v>
          </cell>
        </row>
        <row r="6166">
          <cell r="B6166" t="str">
            <v>F401022</v>
          </cell>
          <cell r="C6166" t="str">
            <v>F401022</v>
          </cell>
          <cell r="D6166">
            <v>7</v>
          </cell>
          <cell r="E6166" t="str">
            <v>F</v>
          </cell>
        </row>
        <row r="6167">
          <cell r="B6167" t="str">
            <v>F401023</v>
          </cell>
          <cell r="C6167" t="str">
            <v>F401023</v>
          </cell>
          <cell r="D6167">
            <v>7</v>
          </cell>
          <cell r="E6167" t="str">
            <v>F</v>
          </cell>
        </row>
        <row r="6168">
          <cell r="B6168" t="str">
            <v>F401024</v>
          </cell>
          <cell r="C6168" t="str">
            <v>F401024</v>
          </cell>
          <cell r="D6168">
            <v>7</v>
          </cell>
          <cell r="E6168" t="str">
            <v>F</v>
          </cell>
        </row>
        <row r="6169">
          <cell r="B6169" t="str">
            <v>F401025</v>
          </cell>
          <cell r="C6169" t="str">
            <v>F401025</v>
          </cell>
          <cell r="D6169">
            <v>7</v>
          </cell>
          <cell r="E6169" t="str">
            <v>F</v>
          </cell>
        </row>
        <row r="6170">
          <cell r="B6170" t="str">
            <v>F401026</v>
          </cell>
          <cell r="C6170" t="str">
            <v>F401026</v>
          </cell>
          <cell r="D6170">
            <v>7</v>
          </cell>
          <cell r="E6170" t="str">
            <v>F</v>
          </cell>
        </row>
        <row r="6171">
          <cell r="B6171" t="str">
            <v>F401027</v>
          </cell>
          <cell r="C6171" t="str">
            <v>F401027</v>
          </cell>
          <cell r="D6171">
            <v>7</v>
          </cell>
          <cell r="E6171" t="str">
            <v>F</v>
          </cell>
        </row>
        <row r="6172">
          <cell r="B6172" t="str">
            <v>F401028</v>
          </cell>
          <cell r="C6172" t="str">
            <v>F401028</v>
          </cell>
          <cell r="D6172">
            <v>7</v>
          </cell>
          <cell r="E6172" t="str">
            <v>F</v>
          </cell>
        </row>
        <row r="6173">
          <cell r="B6173" t="str">
            <v>F401029</v>
          </cell>
          <cell r="C6173" t="str">
            <v>F401029</v>
          </cell>
          <cell r="D6173">
            <v>7</v>
          </cell>
          <cell r="E6173" t="str">
            <v>F</v>
          </cell>
        </row>
        <row r="6174">
          <cell r="B6174" t="str">
            <v>F401030</v>
          </cell>
          <cell r="C6174" t="str">
            <v>F401030</v>
          </cell>
          <cell r="D6174">
            <v>7</v>
          </cell>
          <cell r="E6174" t="str">
            <v>F</v>
          </cell>
        </row>
        <row r="6175">
          <cell r="B6175" t="str">
            <v>F401031</v>
          </cell>
          <cell r="C6175" t="str">
            <v>F401031</v>
          </cell>
          <cell r="D6175">
            <v>7</v>
          </cell>
          <cell r="E6175" t="str">
            <v>F</v>
          </cell>
        </row>
        <row r="6176">
          <cell r="B6176" t="str">
            <v>F401032</v>
          </cell>
          <cell r="C6176" t="str">
            <v>F401032</v>
          </cell>
          <cell r="D6176">
            <v>7</v>
          </cell>
          <cell r="E6176" t="str">
            <v>F</v>
          </cell>
        </row>
        <row r="6177">
          <cell r="B6177" t="str">
            <v>F401033</v>
          </cell>
          <cell r="C6177" t="str">
            <v>F401033</v>
          </cell>
          <cell r="D6177">
            <v>7</v>
          </cell>
          <cell r="E6177" t="str">
            <v>F</v>
          </cell>
        </row>
        <row r="6178">
          <cell r="B6178" t="str">
            <v>F401034</v>
          </cell>
          <cell r="C6178" t="str">
            <v>F401034</v>
          </cell>
          <cell r="D6178">
            <v>7</v>
          </cell>
          <cell r="E6178" t="str">
            <v>F</v>
          </cell>
        </row>
        <row r="6179">
          <cell r="B6179" t="str">
            <v>F525726</v>
          </cell>
          <cell r="C6179" t="str">
            <v>F525726</v>
          </cell>
          <cell r="D6179">
            <v>7</v>
          </cell>
          <cell r="E6179" t="str">
            <v>F</v>
          </cell>
        </row>
        <row r="6180">
          <cell r="B6180" t="str">
            <v>1000SECOPS</v>
          </cell>
          <cell r="C6180" t="str">
            <v>SECOPS</v>
          </cell>
          <cell r="D6180">
            <v>6</v>
          </cell>
          <cell r="E6180" t="str">
            <v>G</v>
          </cell>
        </row>
        <row r="6181">
          <cell r="B6181" t="str">
            <v>F401037</v>
          </cell>
          <cell r="C6181" t="str">
            <v>F401037</v>
          </cell>
          <cell r="D6181">
            <v>7</v>
          </cell>
          <cell r="E6181" t="str">
            <v>F</v>
          </cell>
        </row>
        <row r="6182">
          <cell r="B6182" t="str">
            <v>F401038</v>
          </cell>
          <cell r="C6182" t="str">
            <v>F401038</v>
          </cell>
          <cell r="D6182">
            <v>7</v>
          </cell>
          <cell r="E6182" t="str">
            <v>F</v>
          </cell>
        </row>
        <row r="6183">
          <cell r="B6183" t="str">
            <v>F401039</v>
          </cell>
          <cell r="C6183" t="str">
            <v>F401039</v>
          </cell>
          <cell r="D6183">
            <v>7</v>
          </cell>
          <cell r="E6183" t="str">
            <v>F</v>
          </cell>
        </row>
        <row r="6184">
          <cell r="B6184" t="str">
            <v>1000BUSCONMGMT</v>
          </cell>
          <cell r="C6184" t="str">
            <v>BUSCONMGMT</v>
          </cell>
          <cell r="D6184">
            <v>6</v>
          </cell>
          <cell r="E6184" t="str">
            <v>G</v>
          </cell>
        </row>
        <row r="6185">
          <cell r="B6185" t="str">
            <v>F401040</v>
          </cell>
          <cell r="C6185" t="str">
            <v>F401040</v>
          </cell>
          <cell r="D6185">
            <v>7</v>
          </cell>
          <cell r="E6185" t="str">
            <v>F</v>
          </cell>
        </row>
        <row r="6186">
          <cell r="B6186" t="str">
            <v>F401041</v>
          </cell>
          <cell r="C6186" t="str">
            <v>F401041</v>
          </cell>
          <cell r="D6186">
            <v>7</v>
          </cell>
          <cell r="E6186" t="str">
            <v>F</v>
          </cell>
        </row>
        <row r="6187">
          <cell r="B6187" t="str">
            <v>F401042</v>
          </cell>
          <cell r="C6187" t="str">
            <v>F401042</v>
          </cell>
          <cell r="D6187">
            <v>7</v>
          </cell>
          <cell r="E6187" t="str">
            <v>F</v>
          </cell>
        </row>
        <row r="6188">
          <cell r="B6188" t="str">
            <v>F401043</v>
          </cell>
          <cell r="C6188" t="str">
            <v>F401043</v>
          </cell>
          <cell r="D6188">
            <v>7</v>
          </cell>
          <cell r="E6188" t="str">
            <v>F</v>
          </cell>
        </row>
        <row r="6189">
          <cell r="B6189" t="str">
            <v>F401044</v>
          </cell>
          <cell r="C6189" t="str">
            <v>F401044</v>
          </cell>
          <cell r="D6189">
            <v>7</v>
          </cell>
          <cell r="E6189" t="str">
            <v>F</v>
          </cell>
        </row>
        <row r="6190">
          <cell r="B6190" t="str">
            <v>F401045</v>
          </cell>
          <cell r="C6190" t="str">
            <v>F401045</v>
          </cell>
          <cell r="D6190">
            <v>7</v>
          </cell>
          <cell r="E6190" t="str">
            <v>F</v>
          </cell>
        </row>
        <row r="6191">
          <cell r="B6191" t="str">
            <v>F401046</v>
          </cell>
          <cell r="C6191" t="str">
            <v>F401046</v>
          </cell>
          <cell r="D6191">
            <v>7</v>
          </cell>
          <cell r="E6191" t="str">
            <v>F</v>
          </cell>
        </row>
        <row r="6192">
          <cell r="B6192" t="str">
            <v>F401047</v>
          </cell>
          <cell r="C6192" t="str">
            <v>F401047</v>
          </cell>
          <cell r="D6192">
            <v>7</v>
          </cell>
          <cell r="E6192" t="str">
            <v>F</v>
          </cell>
        </row>
        <row r="6193">
          <cell r="B6193" t="str">
            <v>F401048</v>
          </cell>
          <cell r="C6193" t="str">
            <v>F401048</v>
          </cell>
          <cell r="D6193">
            <v>7</v>
          </cell>
          <cell r="E6193" t="str">
            <v>F</v>
          </cell>
        </row>
        <row r="6194">
          <cell r="B6194" t="str">
            <v>F401049</v>
          </cell>
          <cell r="C6194" t="str">
            <v>F401049</v>
          </cell>
          <cell r="D6194">
            <v>7</v>
          </cell>
          <cell r="E6194" t="str">
            <v>F</v>
          </cell>
        </row>
        <row r="6195">
          <cell r="B6195" t="str">
            <v>F401050</v>
          </cell>
          <cell r="C6195" t="str">
            <v>F401050</v>
          </cell>
          <cell r="D6195">
            <v>7</v>
          </cell>
          <cell r="E6195" t="str">
            <v>F</v>
          </cell>
        </row>
        <row r="6196">
          <cell r="B6196" t="str">
            <v>F401051</v>
          </cell>
          <cell r="C6196" t="str">
            <v>F401051</v>
          </cell>
          <cell r="D6196">
            <v>7</v>
          </cell>
          <cell r="E6196" t="str">
            <v>F</v>
          </cell>
        </row>
        <row r="6197">
          <cell r="B6197" t="str">
            <v>F513242</v>
          </cell>
          <cell r="C6197" t="str">
            <v>F513242</v>
          </cell>
          <cell r="D6197">
            <v>7</v>
          </cell>
          <cell r="E6197" t="str">
            <v>F</v>
          </cell>
        </row>
        <row r="6198">
          <cell r="B6198" t="str">
            <v>1000CEH-S</v>
          </cell>
          <cell r="C6198" t="str">
            <v>CEH-S</v>
          </cell>
          <cell r="D6198">
            <v>4</v>
          </cell>
          <cell r="E6198" t="str">
            <v>G</v>
          </cell>
        </row>
        <row r="6199">
          <cell r="B6199" t="str">
            <v>F525183</v>
          </cell>
          <cell r="C6199" t="str">
            <v>F525183</v>
          </cell>
          <cell r="D6199">
            <v>5</v>
          </cell>
          <cell r="E6199" t="str">
            <v>F</v>
          </cell>
        </row>
        <row r="6200">
          <cell r="B6200" t="str">
            <v>F525423</v>
          </cell>
          <cell r="C6200" t="str">
            <v>F525423</v>
          </cell>
          <cell r="D6200">
            <v>5</v>
          </cell>
          <cell r="E6200" t="str">
            <v>F</v>
          </cell>
        </row>
        <row r="6201">
          <cell r="B6201" t="str">
            <v>1000ENVPROJ</v>
          </cell>
          <cell r="C6201" t="str">
            <v>ENVPROJ</v>
          </cell>
          <cell r="D6201">
            <v>6</v>
          </cell>
          <cell r="E6201" t="str">
            <v>G</v>
          </cell>
        </row>
        <row r="6202">
          <cell r="B6202" t="str">
            <v>F513192</v>
          </cell>
          <cell r="C6202" t="str">
            <v>F513192</v>
          </cell>
          <cell r="D6202">
            <v>7</v>
          </cell>
          <cell r="E6202" t="str">
            <v>F</v>
          </cell>
        </row>
        <row r="6203">
          <cell r="B6203" t="str">
            <v>F513195</v>
          </cell>
          <cell r="C6203" t="str">
            <v>F513195</v>
          </cell>
          <cell r="D6203">
            <v>7</v>
          </cell>
          <cell r="E6203" t="str">
            <v>F</v>
          </cell>
        </row>
        <row r="6204">
          <cell r="B6204" t="str">
            <v>F513196</v>
          </cell>
          <cell r="C6204" t="str">
            <v>F513196</v>
          </cell>
          <cell r="D6204">
            <v>7</v>
          </cell>
          <cell r="E6204" t="str">
            <v>F</v>
          </cell>
        </row>
        <row r="6205">
          <cell r="B6205" t="str">
            <v>F513197</v>
          </cell>
          <cell r="C6205" t="str">
            <v>F513197</v>
          </cell>
          <cell r="D6205">
            <v>7</v>
          </cell>
          <cell r="E6205" t="str">
            <v>F</v>
          </cell>
        </row>
        <row r="6206">
          <cell r="B6206" t="str">
            <v>F513198</v>
          </cell>
          <cell r="C6206" t="str">
            <v>F513198</v>
          </cell>
          <cell r="D6206">
            <v>7</v>
          </cell>
          <cell r="E6206" t="str">
            <v>F</v>
          </cell>
        </row>
        <row r="6207">
          <cell r="B6207" t="str">
            <v>F525700</v>
          </cell>
          <cell r="C6207" t="str">
            <v>F525700</v>
          </cell>
          <cell r="D6207">
            <v>7</v>
          </cell>
          <cell r="E6207" t="str">
            <v>F</v>
          </cell>
        </row>
        <row r="6208">
          <cell r="B6208" t="str">
            <v>1000CORPSAFEMG</v>
          </cell>
          <cell r="C6208" t="str">
            <v>CORPSAFEMG</v>
          </cell>
          <cell r="D6208">
            <v>6</v>
          </cell>
          <cell r="E6208" t="str">
            <v>G</v>
          </cell>
        </row>
        <row r="6209">
          <cell r="B6209" t="str">
            <v>F513151</v>
          </cell>
          <cell r="C6209" t="str">
            <v>F513151</v>
          </cell>
          <cell r="D6209">
            <v>7</v>
          </cell>
          <cell r="E6209" t="str">
            <v>F</v>
          </cell>
        </row>
        <row r="6210">
          <cell r="B6210" t="str">
            <v>F513152</v>
          </cell>
          <cell r="C6210" t="str">
            <v>F513152</v>
          </cell>
          <cell r="D6210">
            <v>7</v>
          </cell>
          <cell r="E6210" t="str">
            <v>F</v>
          </cell>
        </row>
        <row r="6211">
          <cell r="B6211" t="str">
            <v>F513154</v>
          </cell>
          <cell r="C6211" t="str">
            <v>F513154</v>
          </cell>
          <cell r="D6211">
            <v>7</v>
          </cell>
          <cell r="E6211" t="str">
            <v>F</v>
          </cell>
        </row>
        <row r="6212">
          <cell r="B6212" t="str">
            <v>F513155</v>
          </cell>
          <cell r="C6212" t="str">
            <v>F513155</v>
          </cell>
          <cell r="D6212">
            <v>7</v>
          </cell>
          <cell r="E6212" t="str">
            <v>F</v>
          </cell>
        </row>
        <row r="6213">
          <cell r="B6213" t="str">
            <v>F513156</v>
          </cell>
          <cell r="C6213" t="str">
            <v>F513156</v>
          </cell>
          <cell r="D6213">
            <v>7</v>
          </cell>
          <cell r="E6213" t="str">
            <v>F</v>
          </cell>
        </row>
        <row r="6214">
          <cell r="B6214" t="str">
            <v>F513157</v>
          </cell>
          <cell r="C6214" t="str">
            <v>F513157</v>
          </cell>
          <cell r="D6214">
            <v>7</v>
          </cell>
          <cell r="E6214" t="str">
            <v>F</v>
          </cell>
        </row>
        <row r="6215">
          <cell r="B6215" t="str">
            <v>F513158</v>
          </cell>
          <cell r="C6215" t="str">
            <v>F513158</v>
          </cell>
          <cell r="D6215">
            <v>7</v>
          </cell>
          <cell r="E6215" t="str">
            <v>F</v>
          </cell>
        </row>
        <row r="6216">
          <cell r="B6216" t="str">
            <v>F513160</v>
          </cell>
          <cell r="C6216" t="str">
            <v>F513160</v>
          </cell>
          <cell r="D6216">
            <v>7</v>
          </cell>
          <cell r="E6216" t="str">
            <v>F</v>
          </cell>
        </row>
        <row r="6217">
          <cell r="B6217" t="str">
            <v>F513161</v>
          </cell>
          <cell r="C6217" t="str">
            <v>F513161</v>
          </cell>
          <cell r="D6217">
            <v>7</v>
          </cell>
          <cell r="E6217" t="str">
            <v>F</v>
          </cell>
        </row>
        <row r="6218">
          <cell r="B6218" t="str">
            <v>F513162</v>
          </cell>
          <cell r="C6218" t="str">
            <v>F513162</v>
          </cell>
          <cell r="D6218">
            <v>7</v>
          </cell>
          <cell r="E6218" t="str">
            <v>F</v>
          </cell>
        </row>
        <row r="6219">
          <cell r="B6219" t="str">
            <v>F513163</v>
          </cell>
          <cell r="C6219" t="str">
            <v>F513163</v>
          </cell>
          <cell r="D6219">
            <v>7</v>
          </cell>
          <cell r="E6219" t="str">
            <v>F</v>
          </cell>
        </row>
        <row r="6220">
          <cell r="B6220" t="str">
            <v>F513164</v>
          </cell>
          <cell r="C6220" t="str">
            <v>F513164</v>
          </cell>
          <cell r="D6220">
            <v>7</v>
          </cell>
          <cell r="E6220" t="str">
            <v>F</v>
          </cell>
        </row>
        <row r="6221">
          <cell r="B6221" t="str">
            <v>F513165</v>
          </cell>
          <cell r="C6221" t="str">
            <v>F513165</v>
          </cell>
          <cell r="D6221">
            <v>7</v>
          </cell>
          <cell r="E6221" t="str">
            <v>F</v>
          </cell>
        </row>
        <row r="6222">
          <cell r="B6222" t="str">
            <v>F513166</v>
          </cell>
          <cell r="C6222" t="str">
            <v>F513166</v>
          </cell>
          <cell r="D6222">
            <v>7</v>
          </cell>
          <cell r="E6222" t="str">
            <v>F</v>
          </cell>
        </row>
        <row r="6223">
          <cell r="B6223" t="str">
            <v>F513167</v>
          </cell>
          <cell r="C6223" t="str">
            <v>F513167</v>
          </cell>
          <cell r="D6223">
            <v>7</v>
          </cell>
          <cell r="E6223" t="str">
            <v>F</v>
          </cell>
        </row>
        <row r="6224">
          <cell r="B6224" t="str">
            <v>F513168</v>
          </cell>
          <cell r="C6224" t="str">
            <v>F513168</v>
          </cell>
          <cell r="D6224">
            <v>7</v>
          </cell>
          <cell r="E6224" t="str">
            <v>F</v>
          </cell>
        </row>
        <row r="6225">
          <cell r="B6225" t="str">
            <v>F513169</v>
          </cell>
          <cell r="C6225" t="str">
            <v>F513169</v>
          </cell>
          <cell r="D6225">
            <v>7</v>
          </cell>
          <cell r="E6225" t="str">
            <v>F</v>
          </cell>
        </row>
        <row r="6226">
          <cell r="B6226" t="str">
            <v>F513170</v>
          </cell>
          <cell r="C6226" t="str">
            <v>F513170</v>
          </cell>
          <cell r="D6226">
            <v>7</v>
          </cell>
          <cell r="E6226" t="str">
            <v>F</v>
          </cell>
        </row>
        <row r="6227">
          <cell r="B6227" t="str">
            <v>F525402</v>
          </cell>
          <cell r="C6227" t="str">
            <v>F525402</v>
          </cell>
          <cell r="D6227">
            <v>7</v>
          </cell>
          <cell r="E6227" t="str">
            <v>F</v>
          </cell>
        </row>
        <row r="6228">
          <cell r="B6228" t="str">
            <v>F525403</v>
          </cell>
          <cell r="C6228" t="str">
            <v>F525403</v>
          </cell>
          <cell r="D6228">
            <v>7</v>
          </cell>
          <cell r="E6228" t="str">
            <v>F</v>
          </cell>
        </row>
        <row r="6229">
          <cell r="B6229" t="str">
            <v>1000CEHSCOMLI</v>
          </cell>
          <cell r="C6229" t="str">
            <v>CEHSCOMLI</v>
          </cell>
          <cell r="D6229">
            <v>6</v>
          </cell>
          <cell r="E6229" t="str">
            <v>G</v>
          </cell>
        </row>
        <row r="6230">
          <cell r="B6230" t="str">
            <v>F513171</v>
          </cell>
          <cell r="C6230" t="str">
            <v>F513171</v>
          </cell>
          <cell r="D6230">
            <v>7</v>
          </cell>
          <cell r="E6230" t="str">
            <v>F</v>
          </cell>
        </row>
        <row r="6231">
          <cell r="B6231" t="str">
            <v>F513172</v>
          </cell>
          <cell r="C6231" t="str">
            <v>F513172</v>
          </cell>
          <cell r="D6231">
            <v>7</v>
          </cell>
          <cell r="E6231" t="str">
            <v>F</v>
          </cell>
        </row>
        <row r="6232">
          <cell r="B6232" t="str">
            <v>F513173</v>
          </cell>
          <cell r="C6232" t="str">
            <v>F513173</v>
          </cell>
          <cell r="D6232">
            <v>7</v>
          </cell>
          <cell r="E6232" t="str">
            <v>F</v>
          </cell>
        </row>
        <row r="6233">
          <cell r="B6233" t="str">
            <v>F513174</v>
          </cell>
          <cell r="C6233" t="str">
            <v>F513174</v>
          </cell>
          <cell r="D6233">
            <v>7</v>
          </cell>
          <cell r="E6233" t="str">
            <v>F</v>
          </cell>
        </row>
        <row r="6234">
          <cell r="B6234" t="str">
            <v>1000EHSMGMT</v>
          </cell>
          <cell r="C6234" t="str">
            <v>EHSMGMT</v>
          </cell>
          <cell r="D6234">
            <v>6</v>
          </cell>
          <cell r="E6234" t="str">
            <v>G</v>
          </cell>
        </row>
        <row r="6235">
          <cell r="B6235" t="str">
            <v>F513145</v>
          </cell>
          <cell r="C6235" t="str">
            <v>F513145</v>
          </cell>
          <cell r="D6235">
            <v>7</v>
          </cell>
          <cell r="E6235" t="str">
            <v>F</v>
          </cell>
        </row>
        <row r="6236">
          <cell r="B6236" t="str">
            <v>F513146</v>
          </cell>
          <cell r="C6236" t="str">
            <v>F513146</v>
          </cell>
          <cell r="D6236">
            <v>7</v>
          </cell>
          <cell r="E6236" t="str">
            <v>F</v>
          </cell>
        </row>
        <row r="6237">
          <cell r="B6237" t="str">
            <v>F513147</v>
          </cell>
          <cell r="C6237" t="str">
            <v>F513147</v>
          </cell>
          <cell r="D6237">
            <v>7</v>
          </cell>
          <cell r="E6237" t="str">
            <v>F</v>
          </cell>
        </row>
        <row r="6238">
          <cell r="B6238" t="str">
            <v>F513148</v>
          </cell>
          <cell r="C6238" t="str">
            <v>F513148</v>
          </cell>
          <cell r="D6238">
            <v>7</v>
          </cell>
          <cell r="E6238" t="str">
            <v>F</v>
          </cell>
        </row>
        <row r="6239">
          <cell r="B6239" t="str">
            <v>F513149</v>
          </cell>
          <cell r="C6239" t="str">
            <v>F513149</v>
          </cell>
          <cell r="D6239">
            <v>7</v>
          </cell>
          <cell r="E6239" t="str">
            <v>F</v>
          </cell>
        </row>
        <row r="6240">
          <cell r="B6240" t="str">
            <v>F513150</v>
          </cell>
          <cell r="C6240" t="str">
            <v>F513150</v>
          </cell>
          <cell r="D6240">
            <v>7</v>
          </cell>
          <cell r="E6240" t="str">
            <v>F</v>
          </cell>
        </row>
        <row r="6241">
          <cell r="B6241" t="str">
            <v>F513203</v>
          </cell>
          <cell r="C6241" t="str">
            <v>F513203</v>
          </cell>
          <cell r="D6241">
            <v>7</v>
          </cell>
          <cell r="E6241" t="str">
            <v>F</v>
          </cell>
        </row>
        <row r="6242">
          <cell r="B6242" t="str">
            <v>F513208</v>
          </cell>
          <cell r="C6242" t="str">
            <v>F513208</v>
          </cell>
          <cell r="D6242">
            <v>7</v>
          </cell>
          <cell r="E6242" t="str">
            <v>F</v>
          </cell>
        </row>
        <row r="6243">
          <cell r="B6243" t="str">
            <v>F513213</v>
          </cell>
          <cell r="C6243" t="str">
            <v>F513213</v>
          </cell>
          <cell r="D6243">
            <v>7</v>
          </cell>
          <cell r="E6243" t="str">
            <v>F</v>
          </cell>
        </row>
        <row r="6244">
          <cell r="B6244" t="str">
            <v>F525160</v>
          </cell>
          <cell r="C6244" t="str">
            <v>F525160</v>
          </cell>
          <cell r="D6244">
            <v>7</v>
          </cell>
          <cell r="E6244" t="str">
            <v>F</v>
          </cell>
        </row>
        <row r="6245">
          <cell r="B6245" t="str">
            <v>F525161</v>
          </cell>
          <cell r="C6245" t="str">
            <v>F525161</v>
          </cell>
          <cell r="D6245">
            <v>7</v>
          </cell>
          <cell r="E6245" t="str">
            <v>F</v>
          </cell>
        </row>
        <row r="6246">
          <cell r="B6246" t="str">
            <v>1000ENVCONSULT</v>
          </cell>
          <cell r="C6246" t="str">
            <v>ENVCONSULT</v>
          </cell>
          <cell r="D6246">
            <v>6</v>
          </cell>
          <cell r="E6246" t="str">
            <v>G</v>
          </cell>
        </row>
        <row r="6247">
          <cell r="B6247" t="str">
            <v>F513175</v>
          </cell>
          <cell r="C6247" t="str">
            <v>F513175</v>
          </cell>
          <cell r="D6247">
            <v>7</v>
          </cell>
          <cell r="E6247" t="str">
            <v>F</v>
          </cell>
        </row>
        <row r="6248">
          <cell r="B6248" t="str">
            <v>F513176</v>
          </cell>
          <cell r="C6248" t="str">
            <v>F513176</v>
          </cell>
          <cell r="D6248">
            <v>7</v>
          </cell>
          <cell r="E6248" t="str">
            <v>F</v>
          </cell>
        </row>
        <row r="6249">
          <cell r="B6249" t="str">
            <v>F513177</v>
          </cell>
          <cell r="C6249" t="str">
            <v>F513177</v>
          </cell>
          <cell r="D6249">
            <v>7</v>
          </cell>
          <cell r="E6249" t="str">
            <v>F</v>
          </cell>
        </row>
        <row r="6250">
          <cell r="B6250" t="str">
            <v>F513178</v>
          </cell>
          <cell r="C6250" t="str">
            <v>F513178</v>
          </cell>
          <cell r="D6250">
            <v>7</v>
          </cell>
          <cell r="E6250" t="str">
            <v>F</v>
          </cell>
        </row>
        <row r="6251">
          <cell r="B6251" t="str">
            <v>F513179</v>
          </cell>
          <cell r="C6251" t="str">
            <v>F513179</v>
          </cell>
          <cell r="D6251">
            <v>7</v>
          </cell>
          <cell r="E6251" t="str">
            <v>F</v>
          </cell>
        </row>
        <row r="6252">
          <cell r="B6252" t="str">
            <v>F513180</v>
          </cell>
          <cell r="C6252" t="str">
            <v>F513180</v>
          </cell>
          <cell r="D6252">
            <v>7</v>
          </cell>
          <cell r="E6252" t="str">
            <v>F</v>
          </cell>
        </row>
        <row r="6253">
          <cell r="B6253" t="str">
            <v>F513181</v>
          </cell>
          <cell r="C6253" t="str">
            <v>F513181</v>
          </cell>
          <cell r="D6253">
            <v>7</v>
          </cell>
          <cell r="E6253" t="str">
            <v>F</v>
          </cell>
        </row>
        <row r="6254">
          <cell r="B6254" t="str">
            <v>F513182</v>
          </cell>
          <cell r="C6254" t="str">
            <v>F513182</v>
          </cell>
          <cell r="D6254">
            <v>7</v>
          </cell>
          <cell r="E6254" t="str">
            <v>F</v>
          </cell>
        </row>
        <row r="6255">
          <cell r="B6255" t="str">
            <v>F513183</v>
          </cell>
          <cell r="C6255" t="str">
            <v>F513183</v>
          </cell>
          <cell r="D6255">
            <v>7</v>
          </cell>
          <cell r="E6255" t="str">
            <v>F</v>
          </cell>
        </row>
        <row r="6256">
          <cell r="B6256" t="str">
            <v>F513184</v>
          </cell>
          <cell r="C6256" t="str">
            <v>F513184</v>
          </cell>
          <cell r="D6256">
            <v>7</v>
          </cell>
          <cell r="E6256" t="str">
            <v>F</v>
          </cell>
        </row>
        <row r="6257">
          <cell r="B6257" t="str">
            <v>F513185</v>
          </cell>
          <cell r="C6257" t="str">
            <v>F513185</v>
          </cell>
          <cell r="D6257">
            <v>7</v>
          </cell>
          <cell r="E6257" t="str">
            <v>F</v>
          </cell>
        </row>
        <row r="6258">
          <cell r="B6258" t="str">
            <v>F513186</v>
          </cell>
          <cell r="C6258" t="str">
            <v>F513186</v>
          </cell>
          <cell r="D6258">
            <v>7</v>
          </cell>
          <cell r="E6258" t="str">
            <v>F</v>
          </cell>
        </row>
        <row r="6259">
          <cell r="B6259" t="str">
            <v>F513187</v>
          </cell>
          <cell r="C6259" t="str">
            <v>F513187</v>
          </cell>
          <cell r="D6259">
            <v>7</v>
          </cell>
          <cell r="E6259" t="str">
            <v>F</v>
          </cell>
        </row>
        <row r="6260">
          <cell r="B6260" t="str">
            <v>F513188</v>
          </cell>
          <cell r="C6260" t="str">
            <v>F513188</v>
          </cell>
          <cell r="D6260">
            <v>7</v>
          </cell>
          <cell r="E6260" t="str">
            <v>F</v>
          </cell>
        </row>
        <row r="6261">
          <cell r="B6261" t="str">
            <v>F513189</v>
          </cell>
          <cell r="C6261" t="str">
            <v>F513189</v>
          </cell>
          <cell r="D6261">
            <v>7</v>
          </cell>
          <cell r="E6261" t="str">
            <v>F</v>
          </cell>
        </row>
        <row r="6262">
          <cell r="B6262" t="str">
            <v>F513190</v>
          </cell>
          <cell r="C6262" t="str">
            <v>F513190</v>
          </cell>
          <cell r="D6262">
            <v>7</v>
          </cell>
          <cell r="E6262" t="str">
            <v>F</v>
          </cell>
        </row>
        <row r="6263">
          <cell r="B6263" t="str">
            <v>F513191</v>
          </cell>
          <cell r="C6263" t="str">
            <v>F513191</v>
          </cell>
          <cell r="D6263">
            <v>7</v>
          </cell>
          <cell r="E6263" t="str">
            <v>F</v>
          </cell>
        </row>
        <row r="6264">
          <cell r="B6264" t="str">
            <v>F513193</v>
          </cell>
          <cell r="C6264" t="str">
            <v>F513193</v>
          </cell>
          <cell r="D6264">
            <v>7</v>
          </cell>
          <cell r="E6264" t="str">
            <v>F</v>
          </cell>
        </row>
        <row r="6265">
          <cell r="B6265" t="str">
            <v>F513194</v>
          </cell>
          <cell r="C6265" t="str">
            <v>F513194</v>
          </cell>
          <cell r="D6265">
            <v>7</v>
          </cell>
          <cell r="E6265" t="str">
            <v>F</v>
          </cell>
        </row>
        <row r="6266">
          <cell r="B6266" t="str">
            <v>F516658</v>
          </cell>
          <cell r="C6266" t="str">
            <v>F516658</v>
          </cell>
          <cell r="D6266">
            <v>7</v>
          </cell>
          <cell r="E6266" t="str">
            <v>F</v>
          </cell>
        </row>
        <row r="6267">
          <cell r="B6267" t="str">
            <v>F516659</v>
          </cell>
          <cell r="C6267" t="str">
            <v>F516659</v>
          </cell>
          <cell r="D6267">
            <v>7</v>
          </cell>
          <cell r="E6267" t="str">
            <v>F</v>
          </cell>
        </row>
        <row r="6268">
          <cell r="B6268" t="str">
            <v>F516660</v>
          </cell>
          <cell r="C6268" t="str">
            <v>F516660</v>
          </cell>
          <cell r="D6268">
            <v>7</v>
          </cell>
          <cell r="E6268" t="str">
            <v>F</v>
          </cell>
        </row>
        <row r="6269">
          <cell r="B6269" t="str">
            <v>F525044</v>
          </cell>
          <cell r="C6269" t="str">
            <v>F525044</v>
          </cell>
          <cell r="D6269">
            <v>7</v>
          </cell>
          <cell r="E6269" t="str">
            <v>F</v>
          </cell>
        </row>
        <row r="6270">
          <cell r="B6270" t="str">
            <v>F525417</v>
          </cell>
          <cell r="C6270" t="str">
            <v>F525417</v>
          </cell>
          <cell r="D6270">
            <v>7</v>
          </cell>
          <cell r="E6270" t="str">
            <v>F</v>
          </cell>
        </row>
        <row r="6271">
          <cell r="B6271" t="str">
            <v>F525418</v>
          </cell>
          <cell r="C6271" t="str">
            <v>F525418</v>
          </cell>
          <cell r="D6271">
            <v>7</v>
          </cell>
          <cell r="E6271" t="str">
            <v>F</v>
          </cell>
        </row>
        <row r="6272">
          <cell r="B6272" t="str">
            <v>F525419</v>
          </cell>
          <cell r="C6272" t="str">
            <v>F525419</v>
          </cell>
          <cell r="D6272">
            <v>7</v>
          </cell>
          <cell r="E6272" t="str">
            <v>F</v>
          </cell>
        </row>
        <row r="6273">
          <cell r="B6273" t="str">
            <v>1000TSD</v>
          </cell>
          <cell r="C6273" t="str">
            <v>TSD</v>
          </cell>
          <cell r="D6273">
            <v>4</v>
          </cell>
          <cell r="E6273" t="str">
            <v>G</v>
          </cell>
        </row>
        <row r="6274">
          <cell r="B6274" t="str">
            <v>1000FLEET</v>
          </cell>
          <cell r="C6274" t="str">
            <v>FLEET</v>
          </cell>
          <cell r="D6274">
            <v>6</v>
          </cell>
          <cell r="E6274" t="str">
            <v>G</v>
          </cell>
        </row>
        <row r="6275">
          <cell r="B6275" t="str">
            <v>F400281</v>
          </cell>
          <cell r="C6275" t="str">
            <v>F400281</v>
          </cell>
          <cell r="D6275">
            <v>7</v>
          </cell>
          <cell r="E6275" t="str">
            <v>F</v>
          </cell>
        </row>
        <row r="6276">
          <cell r="B6276" t="str">
            <v>F400282</v>
          </cell>
          <cell r="C6276" t="str">
            <v>F400282</v>
          </cell>
          <cell r="D6276">
            <v>7</v>
          </cell>
          <cell r="E6276" t="str">
            <v>F</v>
          </cell>
        </row>
        <row r="6277">
          <cell r="B6277" t="str">
            <v>F516724</v>
          </cell>
          <cell r="C6277" t="str">
            <v>F516724</v>
          </cell>
          <cell r="D6277">
            <v>7</v>
          </cell>
          <cell r="E6277" t="str">
            <v>F</v>
          </cell>
        </row>
        <row r="6278">
          <cell r="B6278" t="str">
            <v>F516725</v>
          </cell>
          <cell r="C6278" t="str">
            <v>F516725</v>
          </cell>
          <cell r="D6278">
            <v>7</v>
          </cell>
          <cell r="E6278" t="str">
            <v>F</v>
          </cell>
        </row>
        <row r="6279">
          <cell r="B6279" t="str">
            <v>F516726</v>
          </cell>
          <cell r="C6279" t="str">
            <v>F516726</v>
          </cell>
          <cell r="D6279">
            <v>7</v>
          </cell>
          <cell r="E6279" t="str">
            <v>F</v>
          </cell>
        </row>
        <row r="6280">
          <cell r="B6280" t="str">
            <v>F525165</v>
          </cell>
          <cell r="C6280" t="str">
            <v>F525165</v>
          </cell>
          <cell r="D6280">
            <v>7</v>
          </cell>
          <cell r="E6280" t="str">
            <v>F</v>
          </cell>
        </row>
        <row r="6281">
          <cell r="B6281" t="str">
            <v>1000AIRCRAFT</v>
          </cell>
          <cell r="C6281" t="str">
            <v>AIRCRAFT</v>
          </cell>
          <cell r="D6281">
            <v>6</v>
          </cell>
          <cell r="E6281" t="str">
            <v>G</v>
          </cell>
        </row>
        <row r="6282">
          <cell r="B6282" t="str">
            <v>1000HERC</v>
          </cell>
          <cell r="C6282" t="str">
            <v>HERC</v>
          </cell>
          <cell r="D6282">
            <v>6</v>
          </cell>
          <cell r="E6282" t="str">
            <v>G</v>
          </cell>
        </row>
        <row r="6283">
          <cell r="B6283" t="str">
            <v>1000OS-SCM</v>
          </cell>
          <cell r="C6283" t="str">
            <v>OS-SCM</v>
          </cell>
          <cell r="D6283">
            <v>4</v>
          </cell>
          <cell r="E6283" t="str">
            <v>G</v>
          </cell>
        </row>
        <row r="6284">
          <cell r="B6284" t="str">
            <v>F401135</v>
          </cell>
          <cell r="C6284" t="str">
            <v>F401135</v>
          </cell>
          <cell r="D6284">
            <v>5</v>
          </cell>
          <cell r="E6284" t="str">
            <v>F</v>
          </cell>
        </row>
        <row r="6285">
          <cell r="B6285" t="str">
            <v>F401136</v>
          </cell>
          <cell r="C6285" t="str">
            <v>F401136</v>
          </cell>
          <cell r="D6285">
            <v>5</v>
          </cell>
          <cell r="E6285" t="str">
            <v>F</v>
          </cell>
        </row>
        <row r="6286">
          <cell r="B6286" t="str">
            <v>F513205</v>
          </cell>
          <cell r="C6286" t="str">
            <v>F513205</v>
          </cell>
          <cell r="D6286">
            <v>5</v>
          </cell>
          <cell r="E6286" t="str">
            <v>F</v>
          </cell>
        </row>
        <row r="6287">
          <cell r="B6287" t="str">
            <v>F513210</v>
          </cell>
          <cell r="C6287" t="str">
            <v>F513210</v>
          </cell>
          <cell r="D6287">
            <v>5</v>
          </cell>
          <cell r="E6287" t="str">
            <v>F</v>
          </cell>
        </row>
        <row r="6288">
          <cell r="B6288" t="str">
            <v>F513215</v>
          </cell>
          <cell r="C6288" t="str">
            <v>F513215</v>
          </cell>
          <cell r="D6288">
            <v>5</v>
          </cell>
          <cell r="E6288" t="str">
            <v>F</v>
          </cell>
        </row>
        <row r="6289">
          <cell r="B6289" t="str">
            <v>F525164</v>
          </cell>
          <cell r="C6289" t="str">
            <v>F525164</v>
          </cell>
          <cell r="D6289">
            <v>5</v>
          </cell>
          <cell r="E6289" t="str">
            <v>F</v>
          </cell>
        </row>
        <row r="6290">
          <cell r="B6290" t="str">
            <v>F525166</v>
          </cell>
          <cell r="C6290" t="str">
            <v>F525166</v>
          </cell>
          <cell r="D6290">
            <v>5</v>
          </cell>
          <cell r="E6290" t="str">
            <v>F</v>
          </cell>
        </row>
        <row r="6291">
          <cell r="B6291" t="str">
            <v>F525822</v>
          </cell>
          <cell r="C6291" t="str">
            <v>F525822</v>
          </cell>
          <cell r="D6291">
            <v>5</v>
          </cell>
          <cell r="E6291" t="str">
            <v>F</v>
          </cell>
        </row>
        <row r="6292">
          <cell r="B6292" t="str">
            <v>F990074</v>
          </cell>
          <cell r="C6292" t="str">
            <v>F990074</v>
          </cell>
          <cell r="D6292">
            <v>5</v>
          </cell>
          <cell r="E6292" t="str">
            <v>F</v>
          </cell>
        </row>
        <row r="6293">
          <cell r="B6293" t="str">
            <v>F990075</v>
          </cell>
          <cell r="C6293" t="str">
            <v>F990075</v>
          </cell>
          <cell r="D6293">
            <v>5</v>
          </cell>
          <cell r="E6293" t="str">
            <v>F</v>
          </cell>
        </row>
        <row r="6294">
          <cell r="B6294" t="str">
            <v>1000SCM-MGMT</v>
          </cell>
          <cell r="C6294" t="str">
            <v>SCM-MGMT</v>
          </cell>
          <cell r="D6294">
            <v>6</v>
          </cell>
          <cell r="E6294" t="str">
            <v>G</v>
          </cell>
        </row>
        <row r="6295">
          <cell r="B6295" t="str">
            <v>D523042</v>
          </cell>
          <cell r="C6295" t="str">
            <v>D523042</v>
          </cell>
          <cell r="D6295">
            <v>7</v>
          </cell>
          <cell r="E6295" t="str">
            <v>D</v>
          </cell>
        </row>
        <row r="6296">
          <cell r="B6296" t="str">
            <v>D523043</v>
          </cell>
          <cell r="C6296" t="str">
            <v>D523043</v>
          </cell>
          <cell r="D6296">
            <v>7</v>
          </cell>
          <cell r="E6296" t="str">
            <v>D</v>
          </cell>
        </row>
        <row r="6297">
          <cell r="B6297" t="str">
            <v>D523044</v>
          </cell>
          <cell r="C6297" t="str">
            <v>D523044</v>
          </cell>
          <cell r="D6297">
            <v>7</v>
          </cell>
          <cell r="E6297" t="str">
            <v>D</v>
          </cell>
        </row>
        <row r="6298">
          <cell r="B6298" t="str">
            <v>D523045</v>
          </cell>
          <cell r="C6298" t="str">
            <v>D523045</v>
          </cell>
          <cell r="D6298">
            <v>7</v>
          </cell>
          <cell r="E6298" t="str">
            <v>D</v>
          </cell>
        </row>
        <row r="6299">
          <cell r="B6299" t="str">
            <v>D523046</v>
          </cell>
          <cell r="C6299" t="str">
            <v>D523046</v>
          </cell>
          <cell r="D6299">
            <v>7</v>
          </cell>
          <cell r="E6299" t="str">
            <v>D</v>
          </cell>
        </row>
        <row r="6300">
          <cell r="B6300" t="str">
            <v>D523047</v>
          </cell>
          <cell r="C6300" t="str">
            <v>D523047</v>
          </cell>
          <cell r="D6300">
            <v>7</v>
          </cell>
          <cell r="E6300" t="str">
            <v>D</v>
          </cell>
        </row>
        <row r="6301">
          <cell r="B6301" t="str">
            <v>D523048</v>
          </cell>
          <cell r="C6301" t="str">
            <v>D523048</v>
          </cell>
          <cell r="D6301">
            <v>7</v>
          </cell>
          <cell r="E6301" t="str">
            <v>D</v>
          </cell>
        </row>
        <row r="6302">
          <cell r="B6302" t="str">
            <v>D523049</v>
          </cell>
          <cell r="C6302" t="str">
            <v>D523049</v>
          </cell>
          <cell r="D6302">
            <v>7</v>
          </cell>
          <cell r="E6302" t="str">
            <v>D</v>
          </cell>
        </row>
        <row r="6303">
          <cell r="B6303" t="str">
            <v>D523050</v>
          </cell>
          <cell r="C6303" t="str">
            <v>D523050</v>
          </cell>
          <cell r="D6303">
            <v>7</v>
          </cell>
          <cell r="E6303" t="str">
            <v>D</v>
          </cell>
        </row>
        <row r="6304">
          <cell r="B6304" t="str">
            <v>D523051</v>
          </cell>
          <cell r="C6304" t="str">
            <v>D523051</v>
          </cell>
          <cell r="D6304">
            <v>7</v>
          </cell>
          <cell r="E6304" t="str">
            <v>D</v>
          </cell>
        </row>
        <row r="6305">
          <cell r="B6305" t="str">
            <v>D523052</v>
          </cell>
          <cell r="C6305" t="str">
            <v>D523052</v>
          </cell>
          <cell r="D6305">
            <v>7</v>
          </cell>
          <cell r="E6305" t="str">
            <v>D</v>
          </cell>
        </row>
        <row r="6306">
          <cell r="B6306" t="str">
            <v>D523053</v>
          </cell>
          <cell r="C6306" t="str">
            <v>D523053</v>
          </cell>
          <cell r="D6306">
            <v>7</v>
          </cell>
          <cell r="E6306" t="str">
            <v>D</v>
          </cell>
        </row>
        <row r="6307">
          <cell r="B6307" t="str">
            <v>D523054</v>
          </cell>
          <cell r="C6307" t="str">
            <v>D523054</v>
          </cell>
          <cell r="D6307">
            <v>7</v>
          </cell>
          <cell r="E6307" t="str">
            <v>D</v>
          </cell>
        </row>
        <row r="6308">
          <cell r="B6308" t="str">
            <v>D523055</v>
          </cell>
          <cell r="C6308" t="str">
            <v>D523055</v>
          </cell>
          <cell r="D6308">
            <v>7</v>
          </cell>
          <cell r="E6308" t="str">
            <v>D</v>
          </cell>
        </row>
        <row r="6309">
          <cell r="B6309" t="str">
            <v>D523056</v>
          </cell>
          <cell r="C6309" t="str">
            <v>D523056</v>
          </cell>
          <cell r="D6309">
            <v>7</v>
          </cell>
          <cell r="E6309" t="str">
            <v>D</v>
          </cell>
        </row>
        <row r="6310">
          <cell r="B6310" t="str">
            <v>D523057</v>
          </cell>
          <cell r="C6310" t="str">
            <v>D523057</v>
          </cell>
          <cell r="D6310">
            <v>7</v>
          </cell>
          <cell r="E6310" t="str">
            <v>D</v>
          </cell>
        </row>
        <row r="6311">
          <cell r="B6311" t="str">
            <v>D523058</v>
          </cell>
          <cell r="C6311" t="str">
            <v>D523058</v>
          </cell>
          <cell r="D6311">
            <v>7</v>
          </cell>
          <cell r="E6311" t="str">
            <v>D</v>
          </cell>
        </row>
        <row r="6312">
          <cell r="B6312" t="str">
            <v>D523059</v>
          </cell>
          <cell r="C6312" t="str">
            <v>D523059</v>
          </cell>
          <cell r="D6312">
            <v>7</v>
          </cell>
          <cell r="E6312" t="str">
            <v>D</v>
          </cell>
        </row>
        <row r="6313">
          <cell r="B6313" t="str">
            <v>D523060</v>
          </cell>
          <cell r="C6313" t="str">
            <v>D523060</v>
          </cell>
          <cell r="D6313">
            <v>7</v>
          </cell>
          <cell r="E6313" t="str">
            <v>D</v>
          </cell>
        </row>
        <row r="6314">
          <cell r="B6314" t="str">
            <v>D523061</v>
          </cell>
          <cell r="C6314" t="str">
            <v>D523061</v>
          </cell>
          <cell r="D6314">
            <v>7</v>
          </cell>
          <cell r="E6314" t="str">
            <v>D</v>
          </cell>
        </row>
        <row r="6315">
          <cell r="B6315" t="str">
            <v>D523062</v>
          </cell>
          <cell r="C6315" t="str">
            <v>D523062</v>
          </cell>
          <cell r="D6315">
            <v>7</v>
          </cell>
          <cell r="E6315" t="str">
            <v>D</v>
          </cell>
        </row>
        <row r="6316">
          <cell r="B6316" t="str">
            <v>D523063</v>
          </cell>
          <cell r="C6316" t="str">
            <v>D523063</v>
          </cell>
          <cell r="D6316">
            <v>7</v>
          </cell>
          <cell r="E6316" t="str">
            <v>D</v>
          </cell>
        </row>
        <row r="6317">
          <cell r="B6317" t="str">
            <v>D523064</v>
          </cell>
          <cell r="C6317" t="str">
            <v>D523064</v>
          </cell>
          <cell r="D6317">
            <v>7</v>
          </cell>
          <cell r="E6317" t="str">
            <v>D</v>
          </cell>
        </row>
        <row r="6318">
          <cell r="B6318" t="str">
            <v>D523065</v>
          </cell>
          <cell r="C6318" t="str">
            <v>D523065</v>
          </cell>
          <cell r="D6318">
            <v>7</v>
          </cell>
          <cell r="E6318" t="str">
            <v>D</v>
          </cell>
        </row>
        <row r="6319">
          <cell r="B6319" t="str">
            <v>D523066</v>
          </cell>
          <cell r="C6319" t="str">
            <v>D523066</v>
          </cell>
          <cell r="D6319">
            <v>7</v>
          </cell>
          <cell r="E6319" t="str">
            <v>D</v>
          </cell>
        </row>
        <row r="6320">
          <cell r="B6320" t="str">
            <v>D523067</v>
          </cell>
          <cell r="C6320" t="str">
            <v>D523067</v>
          </cell>
          <cell r="D6320">
            <v>7</v>
          </cell>
          <cell r="E6320" t="str">
            <v>D</v>
          </cell>
        </row>
        <row r="6321">
          <cell r="B6321" t="str">
            <v>D523068</v>
          </cell>
          <cell r="C6321" t="str">
            <v>D523068</v>
          </cell>
          <cell r="D6321">
            <v>7</v>
          </cell>
          <cell r="E6321" t="str">
            <v>D</v>
          </cell>
        </row>
        <row r="6322">
          <cell r="B6322" t="str">
            <v>D523069</v>
          </cell>
          <cell r="C6322" t="str">
            <v>D523069</v>
          </cell>
          <cell r="D6322">
            <v>7</v>
          </cell>
          <cell r="E6322" t="str">
            <v>D</v>
          </cell>
        </row>
        <row r="6323">
          <cell r="B6323" t="str">
            <v>D523070</v>
          </cell>
          <cell r="C6323" t="str">
            <v>D523070</v>
          </cell>
          <cell r="D6323">
            <v>7</v>
          </cell>
          <cell r="E6323" t="str">
            <v>D</v>
          </cell>
        </row>
        <row r="6324">
          <cell r="B6324" t="str">
            <v>D523071</v>
          </cell>
          <cell r="C6324" t="str">
            <v>D523071</v>
          </cell>
          <cell r="D6324">
            <v>7</v>
          </cell>
          <cell r="E6324" t="str">
            <v>D</v>
          </cell>
        </row>
        <row r="6325">
          <cell r="B6325" t="str">
            <v>D523072</v>
          </cell>
          <cell r="C6325" t="str">
            <v>D523072</v>
          </cell>
          <cell r="D6325">
            <v>7</v>
          </cell>
          <cell r="E6325" t="str">
            <v>D</v>
          </cell>
        </row>
        <row r="6326">
          <cell r="B6326" t="str">
            <v>D523073</v>
          </cell>
          <cell r="C6326" t="str">
            <v>D523073</v>
          </cell>
          <cell r="D6326">
            <v>7</v>
          </cell>
          <cell r="E6326" t="str">
            <v>D</v>
          </cell>
        </row>
        <row r="6327">
          <cell r="B6327" t="str">
            <v>D523074</v>
          </cell>
          <cell r="C6327" t="str">
            <v>D523074</v>
          </cell>
          <cell r="D6327">
            <v>7</v>
          </cell>
          <cell r="E6327" t="str">
            <v>D</v>
          </cell>
        </row>
        <row r="6328">
          <cell r="B6328" t="str">
            <v>D523075</v>
          </cell>
          <cell r="C6328" t="str">
            <v>D523075</v>
          </cell>
          <cell r="D6328">
            <v>7</v>
          </cell>
          <cell r="E6328" t="str">
            <v>D</v>
          </cell>
        </row>
        <row r="6329">
          <cell r="B6329" t="str">
            <v>D523076</v>
          </cell>
          <cell r="C6329" t="str">
            <v>D523076</v>
          </cell>
          <cell r="D6329">
            <v>7</v>
          </cell>
          <cell r="E6329" t="str">
            <v>D</v>
          </cell>
        </row>
        <row r="6330">
          <cell r="B6330" t="str">
            <v>D523077</v>
          </cell>
          <cell r="C6330" t="str">
            <v>D523077</v>
          </cell>
          <cell r="D6330">
            <v>7</v>
          </cell>
          <cell r="E6330" t="str">
            <v>D</v>
          </cell>
        </row>
        <row r="6331">
          <cell r="B6331" t="str">
            <v>D523078</v>
          </cell>
          <cell r="C6331" t="str">
            <v>D523078</v>
          </cell>
          <cell r="D6331">
            <v>7</v>
          </cell>
          <cell r="E6331" t="str">
            <v>D</v>
          </cell>
        </row>
        <row r="6332">
          <cell r="B6332" t="str">
            <v>D523079</v>
          </cell>
          <cell r="C6332" t="str">
            <v>D523079</v>
          </cell>
          <cell r="D6332">
            <v>7</v>
          </cell>
          <cell r="E6332" t="str">
            <v>D</v>
          </cell>
        </row>
        <row r="6333">
          <cell r="B6333" t="str">
            <v>D523080</v>
          </cell>
          <cell r="C6333" t="str">
            <v>D523080</v>
          </cell>
          <cell r="D6333">
            <v>7</v>
          </cell>
          <cell r="E6333" t="str">
            <v>D</v>
          </cell>
        </row>
        <row r="6334">
          <cell r="B6334" t="str">
            <v>D523081</v>
          </cell>
          <cell r="C6334" t="str">
            <v>D523081</v>
          </cell>
          <cell r="D6334">
            <v>7</v>
          </cell>
          <cell r="E6334" t="str">
            <v>D</v>
          </cell>
        </row>
        <row r="6335">
          <cell r="B6335" t="str">
            <v>D523082</v>
          </cell>
          <cell r="C6335" t="str">
            <v>D523082</v>
          </cell>
          <cell r="D6335">
            <v>7</v>
          </cell>
          <cell r="E6335" t="str">
            <v>D</v>
          </cell>
        </row>
        <row r="6336">
          <cell r="B6336" t="str">
            <v>D523134</v>
          </cell>
          <cell r="C6336" t="str">
            <v>D523134</v>
          </cell>
          <cell r="D6336">
            <v>7</v>
          </cell>
          <cell r="E6336" t="str">
            <v>D</v>
          </cell>
        </row>
        <row r="6337">
          <cell r="B6337" t="str">
            <v>D523136</v>
          </cell>
          <cell r="C6337" t="str">
            <v>D523136</v>
          </cell>
          <cell r="D6337">
            <v>7</v>
          </cell>
          <cell r="E6337" t="str">
            <v>D</v>
          </cell>
        </row>
        <row r="6338">
          <cell r="B6338" t="str">
            <v>D523137</v>
          </cell>
          <cell r="C6338" t="str">
            <v>D523137</v>
          </cell>
          <cell r="D6338">
            <v>7</v>
          </cell>
          <cell r="E6338" t="str">
            <v>D</v>
          </cell>
        </row>
        <row r="6339">
          <cell r="B6339" t="str">
            <v>D523138</v>
          </cell>
          <cell r="C6339" t="str">
            <v>D523138</v>
          </cell>
          <cell r="D6339">
            <v>7</v>
          </cell>
          <cell r="E6339" t="str">
            <v>D</v>
          </cell>
        </row>
        <row r="6340">
          <cell r="B6340" t="str">
            <v>D523139</v>
          </cell>
          <cell r="C6340" t="str">
            <v>D523139</v>
          </cell>
          <cell r="D6340">
            <v>7</v>
          </cell>
          <cell r="E6340" t="str">
            <v>D</v>
          </cell>
        </row>
        <row r="6341">
          <cell r="B6341" t="str">
            <v>1000OS-SS</v>
          </cell>
          <cell r="C6341" t="str">
            <v>OS-SS</v>
          </cell>
          <cell r="D6341">
            <v>4</v>
          </cell>
          <cell r="E6341" t="str">
            <v>G</v>
          </cell>
        </row>
        <row r="6342">
          <cell r="B6342" t="str">
            <v>F513133</v>
          </cell>
          <cell r="C6342" t="str">
            <v>F513133</v>
          </cell>
          <cell r="D6342">
            <v>5</v>
          </cell>
          <cell r="E6342" t="str">
            <v>F</v>
          </cell>
        </row>
        <row r="6343">
          <cell r="B6343" t="str">
            <v>F513134</v>
          </cell>
          <cell r="C6343" t="str">
            <v>F513134</v>
          </cell>
          <cell r="D6343">
            <v>5</v>
          </cell>
          <cell r="E6343" t="str">
            <v>F</v>
          </cell>
        </row>
        <row r="6344">
          <cell r="B6344" t="str">
            <v>F513135</v>
          </cell>
          <cell r="C6344" t="str">
            <v>F513135</v>
          </cell>
          <cell r="D6344">
            <v>5</v>
          </cell>
          <cell r="E6344" t="str">
            <v>F</v>
          </cell>
        </row>
        <row r="6345">
          <cell r="B6345" t="str">
            <v>F513136</v>
          </cell>
          <cell r="C6345" t="str">
            <v>F513136</v>
          </cell>
          <cell r="D6345">
            <v>5</v>
          </cell>
          <cell r="E6345" t="str">
            <v>F</v>
          </cell>
        </row>
        <row r="6346">
          <cell r="B6346" t="str">
            <v>F513137</v>
          </cell>
          <cell r="C6346" t="str">
            <v>F513137</v>
          </cell>
          <cell r="D6346">
            <v>5</v>
          </cell>
          <cell r="E6346" t="str">
            <v>F</v>
          </cell>
        </row>
        <row r="6347">
          <cell r="B6347" t="str">
            <v>F513138</v>
          </cell>
          <cell r="C6347" t="str">
            <v>F513138</v>
          </cell>
          <cell r="D6347">
            <v>5</v>
          </cell>
          <cell r="E6347" t="str">
            <v>F</v>
          </cell>
        </row>
        <row r="6348">
          <cell r="B6348" t="str">
            <v>F513139</v>
          </cell>
          <cell r="C6348" t="str">
            <v>F513139</v>
          </cell>
          <cell r="D6348">
            <v>5</v>
          </cell>
          <cell r="E6348" t="str">
            <v>F</v>
          </cell>
        </row>
        <row r="6349">
          <cell r="B6349" t="str">
            <v>F513140</v>
          </cell>
          <cell r="C6349" t="str">
            <v>F513140</v>
          </cell>
          <cell r="D6349">
            <v>5</v>
          </cell>
          <cell r="E6349" t="str">
            <v>F</v>
          </cell>
        </row>
        <row r="6350">
          <cell r="B6350" t="str">
            <v>1000TDBU</v>
          </cell>
          <cell r="C6350" t="str">
            <v>TDBU</v>
          </cell>
          <cell r="D6350">
            <v>2</v>
          </cell>
          <cell r="E6350" t="str">
            <v>G</v>
          </cell>
        </row>
        <row r="6351">
          <cell r="B6351" t="str">
            <v>F500108</v>
          </cell>
          <cell r="C6351" t="str">
            <v>F500108</v>
          </cell>
          <cell r="D6351">
            <v>3</v>
          </cell>
          <cell r="E6351" t="str">
            <v>F</v>
          </cell>
        </row>
        <row r="6352">
          <cell r="B6352" t="str">
            <v>F516605</v>
          </cell>
          <cell r="C6352" t="str">
            <v>F516605</v>
          </cell>
          <cell r="D6352">
            <v>3</v>
          </cell>
          <cell r="E6352" t="str">
            <v>F</v>
          </cell>
        </row>
        <row r="6353">
          <cell r="B6353" t="str">
            <v>F516620</v>
          </cell>
          <cell r="C6353" t="str">
            <v>F516620</v>
          </cell>
          <cell r="D6353">
            <v>3</v>
          </cell>
          <cell r="E6353" t="str">
            <v>F</v>
          </cell>
        </row>
        <row r="6354">
          <cell r="B6354" t="str">
            <v>F516622</v>
          </cell>
          <cell r="C6354" t="str">
            <v>F516622</v>
          </cell>
          <cell r="D6354">
            <v>3</v>
          </cell>
          <cell r="E6354" t="str">
            <v>F</v>
          </cell>
        </row>
        <row r="6355">
          <cell r="B6355" t="str">
            <v>F516624</v>
          </cell>
          <cell r="C6355" t="str">
            <v>F516624</v>
          </cell>
          <cell r="D6355">
            <v>3</v>
          </cell>
          <cell r="E6355" t="str">
            <v>F</v>
          </cell>
        </row>
        <row r="6356">
          <cell r="B6356" t="str">
            <v>F516625</v>
          </cell>
          <cell r="C6356" t="str">
            <v>F516625</v>
          </cell>
          <cell r="D6356">
            <v>3</v>
          </cell>
          <cell r="E6356" t="str">
            <v>F</v>
          </cell>
        </row>
        <row r="6357">
          <cell r="B6357" t="str">
            <v>F516627</v>
          </cell>
          <cell r="C6357" t="str">
            <v>F516627</v>
          </cell>
          <cell r="D6357">
            <v>3</v>
          </cell>
          <cell r="E6357" t="str">
            <v>F</v>
          </cell>
        </row>
        <row r="6358">
          <cell r="B6358" t="str">
            <v>F516628</v>
          </cell>
          <cell r="C6358" t="str">
            <v>F516628</v>
          </cell>
          <cell r="D6358">
            <v>3</v>
          </cell>
          <cell r="E6358" t="str">
            <v>F</v>
          </cell>
        </row>
        <row r="6359">
          <cell r="B6359" t="str">
            <v>F516629</v>
          </cell>
          <cell r="C6359" t="str">
            <v>F516629</v>
          </cell>
          <cell r="D6359">
            <v>3</v>
          </cell>
          <cell r="E6359" t="str">
            <v>F</v>
          </cell>
        </row>
        <row r="6360">
          <cell r="B6360" t="str">
            <v>F516632</v>
          </cell>
          <cell r="C6360" t="str">
            <v>F516632</v>
          </cell>
          <cell r="D6360">
            <v>3</v>
          </cell>
          <cell r="E6360" t="str">
            <v>F</v>
          </cell>
        </row>
        <row r="6361">
          <cell r="B6361" t="str">
            <v>F516633</v>
          </cell>
          <cell r="C6361" t="str">
            <v>F516633</v>
          </cell>
          <cell r="D6361">
            <v>3</v>
          </cell>
          <cell r="E6361" t="str">
            <v>F</v>
          </cell>
        </row>
        <row r="6362">
          <cell r="B6362" t="str">
            <v>F516634</v>
          </cell>
          <cell r="C6362" t="str">
            <v>F516634</v>
          </cell>
          <cell r="D6362">
            <v>3</v>
          </cell>
          <cell r="E6362" t="str">
            <v>F</v>
          </cell>
        </row>
        <row r="6363">
          <cell r="B6363" t="str">
            <v>F516636</v>
          </cell>
          <cell r="C6363" t="str">
            <v>F516636</v>
          </cell>
          <cell r="D6363">
            <v>3</v>
          </cell>
          <cell r="E6363" t="str">
            <v>F</v>
          </cell>
        </row>
        <row r="6364">
          <cell r="B6364" t="str">
            <v>F520708</v>
          </cell>
          <cell r="C6364" t="str">
            <v>F520708</v>
          </cell>
          <cell r="D6364">
            <v>3</v>
          </cell>
          <cell r="E6364" t="str">
            <v>F</v>
          </cell>
        </row>
        <row r="6365">
          <cell r="B6365" t="str">
            <v>F520858</v>
          </cell>
          <cell r="C6365" t="str">
            <v>F520858</v>
          </cell>
          <cell r="D6365">
            <v>3</v>
          </cell>
          <cell r="E6365" t="str">
            <v>F</v>
          </cell>
        </row>
        <row r="6366">
          <cell r="B6366" t="str">
            <v>F521218</v>
          </cell>
          <cell r="C6366" t="str">
            <v>F521218</v>
          </cell>
          <cell r="D6366">
            <v>3</v>
          </cell>
          <cell r="E6366" t="str">
            <v>F</v>
          </cell>
        </row>
        <row r="6367">
          <cell r="B6367" t="str">
            <v>F521578</v>
          </cell>
          <cell r="C6367" t="str">
            <v>F521578</v>
          </cell>
          <cell r="D6367">
            <v>3</v>
          </cell>
          <cell r="E6367" t="str">
            <v>F</v>
          </cell>
        </row>
        <row r="6368">
          <cell r="B6368" t="str">
            <v>F521938</v>
          </cell>
          <cell r="C6368" t="str">
            <v>F521938</v>
          </cell>
          <cell r="D6368">
            <v>3</v>
          </cell>
          <cell r="E6368" t="str">
            <v>F</v>
          </cell>
        </row>
        <row r="6369">
          <cell r="B6369" t="str">
            <v>F522298</v>
          </cell>
          <cell r="C6369" t="str">
            <v>F522298</v>
          </cell>
          <cell r="D6369">
            <v>3</v>
          </cell>
          <cell r="E6369" t="str">
            <v>F</v>
          </cell>
        </row>
        <row r="6370">
          <cell r="B6370" t="str">
            <v>F523327</v>
          </cell>
          <cell r="C6370" t="str">
            <v>F523327</v>
          </cell>
          <cell r="D6370">
            <v>3</v>
          </cell>
          <cell r="E6370" t="str">
            <v>F</v>
          </cell>
        </row>
        <row r="6371">
          <cell r="B6371" t="str">
            <v>F523328</v>
          </cell>
          <cell r="C6371" t="str">
            <v>F523328</v>
          </cell>
          <cell r="D6371">
            <v>3</v>
          </cell>
          <cell r="E6371" t="str">
            <v>F</v>
          </cell>
        </row>
        <row r="6372">
          <cell r="B6372" t="str">
            <v>F523329</v>
          </cell>
          <cell r="C6372" t="str">
            <v>F523329</v>
          </cell>
          <cell r="D6372">
            <v>3</v>
          </cell>
          <cell r="E6372" t="str">
            <v>F</v>
          </cell>
        </row>
        <row r="6373">
          <cell r="B6373" t="str">
            <v>F523330</v>
          </cell>
          <cell r="C6373" t="str">
            <v>F523330</v>
          </cell>
          <cell r="D6373">
            <v>3</v>
          </cell>
          <cell r="E6373" t="str">
            <v>F</v>
          </cell>
        </row>
        <row r="6374">
          <cell r="B6374" t="str">
            <v>F523358</v>
          </cell>
          <cell r="C6374" t="str">
            <v>F523358</v>
          </cell>
          <cell r="D6374">
            <v>3</v>
          </cell>
          <cell r="E6374" t="str">
            <v>F</v>
          </cell>
        </row>
        <row r="6375">
          <cell r="B6375" t="str">
            <v>F525202</v>
          </cell>
          <cell r="C6375" t="str">
            <v>F525202</v>
          </cell>
          <cell r="D6375">
            <v>3</v>
          </cell>
          <cell r="E6375" t="str">
            <v>F</v>
          </cell>
        </row>
        <row r="6376">
          <cell r="B6376" t="str">
            <v>F525203</v>
          </cell>
          <cell r="C6376" t="str">
            <v>F525203</v>
          </cell>
          <cell r="D6376">
            <v>3</v>
          </cell>
          <cell r="E6376" t="str">
            <v>F</v>
          </cell>
        </row>
        <row r="6377">
          <cell r="B6377" t="str">
            <v>F525205</v>
          </cell>
          <cell r="C6377" t="str">
            <v>F525205</v>
          </cell>
          <cell r="D6377">
            <v>3</v>
          </cell>
          <cell r="E6377" t="str">
            <v>F</v>
          </cell>
        </row>
        <row r="6378">
          <cell r="B6378" t="str">
            <v>F525206</v>
          </cell>
          <cell r="C6378" t="str">
            <v>F525206</v>
          </cell>
          <cell r="D6378">
            <v>3</v>
          </cell>
          <cell r="E6378" t="str">
            <v>F</v>
          </cell>
        </row>
        <row r="6379">
          <cell r="B6379" t="str">
            <v>F525207</v>
          </cell>
          <cell r="C6379" t="str">
            <v>F525207</v>
          </cell>
          <cell r="D6379">
            <v>3</v>
          </cell>
          <cell r="E6379" t="str">
            <v>F</v>
          </cell>
        </row>
        <row r="6380">
          <cell r="B6380" t="str">
            <v>F525208</v>
          </cell>
          <cell r="C6380" t="str">
            <v>F525208</v>
          </cell>
          <cell r="D6380">
            <v>3</v>
          </cell>
          <cell r="E6380" t="str">
            <v>F</v>
          </cell>
        </row>
        <row r="6381">
          <cell r="B6381" t="str">
            <v>F526618</v>
          </cell>
          <cell r="C6381" t="str">
            <v>F526618</v>
          </cell>
          <cell r="D6381">
            <v>3</v>
          </cell>
          <cell r="E6381" t="str">
            <v>F</v>
          </cell>
        </row>
        <row r="6382">
          <cell r="B6382" t="str">
            <v>1000BBRP</v>
          </cell>
          <cell r="C6382" t="str">
            <v>BBRP</v>
          </cell>
          <cell r="D6382">
            <v>4</v>
          </cell>
          <cell r="E6382" t="str">
            <v>G</v>
          </cell>
        </row>
        <row r="6383">
          <cell r="B6383" t="str">
            <v>F520920</v>
          </cell>
          <cell r="C6383" t="str">
            <v>F520920</v>
          </cell>
          <cell r="D6383">
            <v>5</v>
          </cell>
          <cell r="E6383" t="str">
            <v>F</v>
          </cell>
        </row>
        <row r="6384">
          <cell r="B6384" t="str">
            <v>F521280</v>
          </cell>
          <cell r="C6384" t="str">
            <v>F521280</v>
          </cell>
          <cell r="D6384">
            <v>5</v>
          </cell>
          <cell r="E6384" t="str">
            <v>F</v>
          </cell>
        </row>
        <row r="6385">
          <cell r="B6385" t="str">
            <v>F521640</v>
          </cell>
          <cell r="C6385" t="str">
            <v>F521640</v>
          </cell>
          <cell r="D6385">
            <v>5</v>
          </cell>
          <cell r="E6385" t="str">
            <v>F</v>
          </cell>
        </row>
        <row r="6386">
          <cell r="B6386" t="str">
            <v>F522000</v>
          </cell>
          <cell r="C6386" t="str">
            <v>F522000</v>
          </cell>
          <cell r="D6386">
            <v>5</v>
          </cell>
          <cell r="E6386" t="str">
            <v>F</v>
          </cell>
        </row>
        <row r="6387">
          <cell r="B6387" t="str">
            <v>F522360</v>
          </cell>
          <cell r="C6387" t="str">
            <v>F522360</v>
          </cell>
          <cell r="D6387">
            <v>5</v>
          </cell>
          <cell r="E6387" t="str">
            <v>F</v>
          </cell>
        </row>
        <row r="6388">
          <cell r="B6388" t="str">
            <v>F525790</v>
          </cell>
          <cell r="C6388" t="str">
            <v>F525790</v>
          </cell>
          <cell r="D6388">
            <v>5</v>
          </cell>
          <cell r="E6388" t="str">
            <v>F</v>
          </cell>
        </row>
        <row r="6389">
          <cell r="B6389" t="str">
            <v>F525791</v>
          </cell>
          <cell r="C6389" t="str">
            <v>F525791</v>
          </cell>
          <cell r="D6389">
            <v>5</v>
          </cell>
          <cell r="E6389" t="str">
            <v>F</v>
          </cell>
        </row>
        <row r="6390">
          <cell r="B6390" t="str">
            <v>F525792</v>
          </cell>
          <cell r="C6390" t="str">
            <v>F525792</v>
          </cell>
          <cell r="D6390">
            <v>5</v>
          </cell>
          <cell r="E6390" t="str">
            <v>F</v>
          </cell>
        </row>
        <row r="6391">
          <cell r="B6391" t="str">
            <v>F525793</v>
          </cell>
          <cell r="C6391" t="str">
            <v>F525793</v>
          </cell>
          <cell r="D6391">
            <v>5</v>
          </cell>
          <cell r="E6391" t="str">
            <v>F</v>
          </cell>
        </row>
        <row r="6392">
          <cell r="B6392" t="str">
            <v>F525794</v>
          </cell>
          <cell r="C6392" t="str">
            <v>F525794</v>
          </cell>
          <cell r="D6392">
            <v>5</v>
          </cell>
          <cell r="E6392" t="str">
            <v>F</v>
          </cell>
        </row>
        <row r="6393">
          <cell r="B6393" t="str">
            <v>F525795</v>
          </cell>
          <cell r="C6393" t="str">
            <v>F525795</v>
          </cell>
          <cell r="D6393">
            <v>5</v>
          </cell>
          <cell r="E6393" t="str">
            <v>F</v>
          </cell>
        </row>
        <row r="6394">
          <cell r="B6394" t="str">
            <v>F525796</v>
          </cell>
          <cell r="C6394" t="str">
            <v>F525796</v>
          </cell>
          <cell r="D6394">
            <v>5</v>
          </cell>
          <cell r="E6394" t="str">
            <v>F</v>
          </cell>
        </row>
        <row r="6395">
          <cell r="B6395" t="str">
            <v>F525797</v>
          </cell>
          <cell r="C6395" t="str">
            <v>F525797</v>
          </cell>
          <cell r="D6395">
            <v>5</v>
          </cell>
          <cell r="E6395" t="str">
            <v>F</v>
          </cell>
        </row>
        <row r="6396">
          <cell r="B6396" t="str">
            <v>F525798</v>
          </cell>
          <cell r="C6396" t="str">
            <v>F525798</v>
          </cell>
          <cell r="D6396">
            <v>5</v>
          </cell>
          <cell r="E6396" t="str">
            <v>F</v>
          </cell>
        </row>
        <row r="6397">
          <cell r="B6397" t="str">
            <v>F525799</v>
          </cell>
          <cell r="C6397" t="str">
            <v>F525799</v>
          </cell>
          <cell r="D6397">
            <v>5</v>
          </cell>
          <cell r="E6397" t="str">
            <v>F</v>
          </cell>
        </row>
        <row r="6398">
          <cell r="B6398" t="str">
            <v>F525800</v>
          </cell>
          <cell r="C6398" t="str">
            <v>F525800</v>
          </cell>
          <cell r="D6398">
            <v>5</v>
          </cell>
          <cell r="E6398" t="str">
            <v>F</v>
          </cell>
        </row>
        <row r="6399">
          <cell r="B6399" t="str">
            <v>F525801</v>
          </cell>
          <cell r="C6399" t="str">
            <v>F525801</v>
          </cell>
          <cell r="D6399">
            <v>5</v>
          </cell>
          <cell r="E6399" t="str">
            <v>F</v>
          </cell>
        </row>
        <row r="6400">
          <cell r="B6400" t="str">
            <v>F525802</v>
          </cell>
          <cell r="C6400" t="str">
            <v>F525802</v>
          </cell>
          <cell r="D6400">
            <v>5</v>
          </cell>
          <cell r="E6400" t="str">
            <v>F</v>
          </cell>
        </row>
        <row r="6401">
          <cell r="B6401" t="str">
            <v>F525803</v>
          </cell>
          <cell r="C6401" t="str">
            <v>F525803</v>
          </cell>
          <cell r="D6401">
            <v>5</v>
          </cell>
          <cell r="E6401" t="str">
            <v>F</v>
          </cell>
        </row>
        <row r="6402">
          <cell r="B6402" t="str">
            <v>F525804</v>
          </cell>
          <cell r="C6402" t="str">
            <v>F525804</v>
          </cell>
          <cell r="D6402">
            <v>5</v>
          </cell>
          <cell r="E6402" t="str">
            <v>F</v>
          </cell>
        </row>
        <row r="6403">
          <cell r="B6403" t="str">
            <v>F525805</v>
          </cell>
          <cell r="C6403" t="str">
            <v>F525805</v>
          </cell>
          <cell r="D6403">
            <v>5</v>
          </cell>
          <cell r="E6403" t="str">
            <v>F</v>
          </cell>
        </row>
        <row r="6404">
          <cell r="B6404" t="str">
            <v>F525806</v>
          </cell>
          <cell r="C6404" t="str">
            <v>F525806</v>
          </cell>
          <cell r="D6404">
            <v>5</v>
          </cell>
          <cell r="E6404" t="str">
            <v>F</v>
          </cell>
        </row>
        <row r="6405">
          <cell r="B6405" t="str">
            <v>F525807</v>
          </cell>
          <cell r="C6405" t="str">
            <v>F525807</v>
          </cell>
          <cell r="D6405">
            <v>5</v>
          </cell>
          <cell r="E6405" t="str">
            <v>F</v>
          </cell>
        </row>
        <row r="6406">
          <cell r="B6406" t="str">
            <v>F525808</v>
          </cell>
          <cell r="C6406" t="str">
            <v>F525808</v>
          </cell>
          <cell r="D6406">
            <v>5</v>
          </cell>
          <cell r="E6406" t="str">
            <v>F</v>
          </cell>
        </row>
        <row r="6407">
          <cell r="B6407" t="str">
            <v>F525818</v>
          </cell>
          <cell r="C6407" t="str">
            <v>F525818</v>
          </cell>
          <cell r="D6407">
            <v>5</v>
          </cell>
          <cell r="E6407" t="str">
            <v>F</v>
          </cell>
        </row>
        <row r="6408">
          <cell r="B6408" t="str">
            <v>F525819</v>
          </cell>
          <cell r="C6408" t="str">
            <v>F525819</v>
          </cell>
          <cell r="D6408">
            <v>5</v>
          </cell>
          <cell r="E6408" t="str">
            <v>F</v>
          </cell>
        </row>
        <row r="6409">
          <cell r="B6409" t="str">
            <v>F525820</v>
          </cell>
          <cell r="C6409" t="str">
            <v>F525820</v>
          </cell>
          <cell r="D6409">
            <v>5</v>
          </cell>
          <cell r="E6409" t="str">
            <v>F</v>
          </cell>
        </row>
        <row r="6410">
          <cell r="B6410" t="str">
            <v>F525821</v>
          </cell>
          <cell r="C6410" t="str">
            <v>F525821</v>
          </cell>
          <cell r="D6410">
            <v>5</v>
          </cell>
          <cell r="E6410" t="str">
            <v>F</v>
          </cell>
        </row>
        <row r="6411">
          <cell r="B6411" t="str">
            <v>F525823</v>
          </cell>
          <cell r="C6411" t="str">
            <v>F525823</v>
          </cell>
          <cell r="D6411">
            <v>5</v>
          </cell>
          <cell r="E6411" t="str">
            <v>F</v>
          </cell>
        </row>
        <row r="6412">
          <cell r="B6412" t="str">
            <v>F525824</v>
          </cell>
          <cell r="C6412" t="str">
            <v>F525824</v>
          </cell>
          <cell r="D6412">
            <v>5</v>
          </cell>
          <cell r="E6412" t="str">
            <v>F</v>
          </cell>
        </row>
        <row r="6413">
          <cell r="B6413" t="str">
            <v>F525825</v>
          </cell>
          <cell r="C6413" t="str">
            <v>F525825</v>
          </cell>
          <cell r="D6413">
            <v>5</v>
          </cell>
          <cell r="E6413" t="str">
            <v>F</v>
          </cell>
        </row>
        <row r="6414">
          <cell r="B6414" t="str">
            <v>F525826</v>
          </cell>
          <cell r="C6414" t="str">
            <v>F525826</v>
          </cell>
          <cell r="D6414">
            <v>5</v>
          </cell>
          <cell r="E6414" t="str">
            <v>F</v>
          </cell>
        </row>
        <row r="6415">
          <cell r="B6415" t="str">
            <v>F525827</v>
          </cell>
          <cell r="C6415" t="str">
            <v>F525827</v>
          </cell>
          <cell r="D6415">
            <v>5</v>
          </cell>
          <cell r="E6415" t="str">
            <v>F</v>
          </cell>
        </row>
        <row r="6416">
          <cell r="B6416" t="str">
            <v>F525828</v>
          </cell>
          <cell r="C6416" t="str">
            <v>F525828</v>
          </cell>
          <cell r="D6416">
            <v>5</v>
          </cell>
          <cell r="E6416" t="str">
            <v>F</v>
          </cell>
        </row>
        <row r="6417">
          <cell r="B6417" t="str">
            <v>F525829</v>
          </cell>
          <cell r="C6417" t="str">
            <v>F525829</v>
          </cell>
          <cell r="D6417">
            <v>5</v>
          </cell>
          <cell r="E6417" t="str">
            <v>F</v>
          </cell>
        </row>
        <row r="6418">
          <cell r="B6418" t="str">
            <v>F525830</v>
          </cell>
          <cell r="C6418" t="str">
            <v>F525830</v>
          </cell>
          <cell r="D6418">
            <v>5</v>
          </cell>
          <cell r="E6418" t="str">
            <v>F</v>
          </cell>
        </row>
        <row r="6419">
          <cell r="B6419" t="str">
            <v>F525831</v>
          </cell>
          <cell r="C6419" t="str">
            <v>F525831</v>
          </cell>
          <cell r="D6419">
            <v>5</v>
          </cell>
          <cell r="E6419" t="str">
            <v>F</v>
          </cell>
        </row>
        <row r="6420">
          <cell r="B6420" t="str">
            <v>F525832</v>
          </cell>
          <cell r="C6420" t="str">
            <v>F525832</v>
          </cell>
          <cell r="D6420">
            <v>5</v>
          </cell>
          <cell r="E6420" t="str">
            <v>F</v>
          </cell>
        </row>
        <row r="6421">
          <cell r="B6421" t="str">
            <v>F525833</v>
          </cell>
          <cell r="C6421" t="str">
            <v>F525833</v>
          </cell>
          <cell r="D6421">
            <v>5</v>
          </cell>
          <cell r="E6421" t="str">
            <v>F</v>
          </cell>
        </row>
        <row r="6422">
          <cell r="B6422" t="str">
            <v>F525834</v>
          </cell>
          <cell r="C6422" t="str">
            <v>F525834</v>
          </cell>
          <cell r="D6422">
            <v>5</v>
          </cell>
          <cell r="E6422" t="str">
            <v>F</v>
          </cell>
        </row>
        <row r="6423">
          <cell r="B6423" t="str">
            <v>F525835</v>
          </cell>
          <cell r="C6423" t="str">
            <v>F525835</v>
          </cell>
          <cell r="D6423">
            <v>5</v>
          </cell>
          <cell r="E6423" t="str">
            <v>F</v>
          </cell>
        </row>
        <row r="6424">
          <cell r="B6424" t="str">
            <v>F525836</v>
          </cell>
          <cell r="C6424" t="str">
            <v>F525836</v>
          </cell>
          <cell r="D6424">
            <v>5</v>
          </cell>
          <cell r="E6424" t="str">
            <v>F</v>
          </cell>
        </row>
        <row r="6425">
          <cell r="B6425" t="str">
            <v>F525837</v>
          </cell>
          <cell r="C6425" t="str">
            <v>F525837</v>
          </cell>
          <cell r="D6425">
            <v>5</v>
          </cell>
          <cell r="E6425" t="str">
            <v>F</v>
          </cell>
        </row>
        <row r="6426">
          <cell r="B6426" t="str">
            <v>F525838</v>
          </cell>
          <cell r="C6426" t="str">
            <v>F525838</v>
          </cell>
          <cell r="D6426">
            <v>5</v>
          </cell>
          <cell r="E6426" t="str">
            <v>F</v>
          </cell>
        </row>
        <row r="6427">
          <cell r="B6427" t="str">
            <v>F52F819</v>
          </cell>
          <cell r="C6427" t="str">
            <v>F52F819</v>
          </cell>
          <cell r="D6427">
            <v>5</v>
          </cell>
          <cell r="E6427" t="str">
            <v>F</v>
          </cell>
        </row>
        <row r="6428">
          <cell r="B6428" t="str">
            <v>F52F820</v>
          </cell>
          <cell r="C6428" t="str">
            <v>F52F820</v>
          </cell>
          <cell r="D6428">
            <v>5</v>
          </cell>
          <cell r="E6428" t="str">
            <v>F</v>
          </cell>
        </row>
        <row r="6429">
          <cell r="B6429" t="str">
            <v>F52F823</v>
          </cell>
          <cell r="C6429" t="str">
            <v>F52F823</v>
          </cell>
          <cell r="D6429">
            <v>5</v>
          </cell>
          <cell r="E6429" t="str">
            <v>F</v>
          </cell>
        </row>
        <row r="6430">
          <cell r="B6430" t="str">
            <v>F52F824</v>
          </cell>
          <cell r="C6430" t="str">
            <v>F52F824</v>
          </cell>
          <cell r="D6430">
            <v>5</v>
          </cell>
          <cell r="E6430" t="str">
            <v>F</v>
          </cell>
        </row>
        <row r="6431">
          <cell r="B6431" t="str">
            <v>F52F825</v>
          </cell>
          <cell r="C6431" t="str">
            <v>F52F825</v>
          </cell>
          <cell r="D6431">
            <v>5</v>
          </cell>
          <cell r="E6431" t="str">
            <v>F</v>
          </cell>
        </row>
        <row r="6432">
          <cell r="B6432" t="str">
            <v>F52F826</v>
          </cell>
          <cell r="C6432" t="str">
            <v>F52F826</v>
          </cell>
          <cell r="D6432">
            <v>5</v>
          </cell>
          <cell r="E6432" t="str">
            <v>F</v>
          </cell>
        </row>
        <row r="6433">
          <cell r="B6433" t="str">
            <v>F52F827</v>
          </cell>
          <cell r="C6433" t="str">
            <v>F52F827</v>
          </cell>
          <cell r="D6433">
            <v>5</v>
          </cell>
          <cell r="E6433" t="str">
            <v>F</v>
          </cell>
        </row>
        <row r="6434">
          <cell r="B6434" t="str">
            <v>1000BPFM</v>
          </cell>
          <cell r="C6434" t="str">
            <v>BPFM</v>
          </cell>
          <cell r="D6434">
            <v>4</v>
          </cell>
          <cell r="E6434" t="str">
            <v>G</v>
          </cell>
        </row>
        <row r="6435">
          <cell r="B6435" t="str">
            <v>F520649</v>
          </cell>
          <cell r="C6435" t="str">
            <v>F520649</v>
          </cell>
          <cell r="D6435">
            <v>5</v>
          </cell>
          <cell r="E6435" t="str">
            <v>F</v>
          </cell>
        </row>
        <row r="6436">
          <cell r="B6436" t="str">
            <v>F521175</v>
          </cell>
          <cell r="C6436" t="str">
            <v>F521175</v>
          </cell>
          <cell r="D6436">
            <v>5</v>
          </cell>
          <cell r="E6436" t="str">
            <v>F</v>
          </cell>
        </row>
        <row r="6437">
          <cell r="B6437" t="str">
            <v>F521535</v>
          </cell>
          <cell r="C6437" t="str">
            <v>F521535</v>
          </cell>
          <cell r="D6437">
            <v>5</v>
          </cell>
          <cell r="E6437" t="str">
            <v>F</v>
          </cell>
        </row>
        <row r="6438">
          <cell r="B6438" t="str">
            <v>F521895</v>
          </cell>
          <cell r="C6438" t="str">
            <v>F521895</v>
          </cell>
          <cell r="D6438">
            <v>5</v>
          </cell>
          <cell r="E6438" t="str">
            <v>F</v>
          </cell>
        </row>
        <row r="6439">
          <cell r="B6439" t="str">
            <v>F522255</v>
          </cell>
          <cell r="C6439" t="str">
            <v>F522255</v>
          </cell>
          <cell r="D6439">
            <v>5</v>
          </cell>
          <cell r="E6439" t="str">
            <v>F</v>
          </cell>
        </row>
        <row r="6440">
          <cell r="B6440" t="str">
            <v>F522615</v>
          </cell>
          <cell r="C6440" t="str">
            <v>F522615</v>
          </cell>
          <cell r="D6440">
            <v>5</v>
          </cell>
          <cell r="E6440" t="str">
            <v>F</v>
          </cell>
        </row>
        <row r="6441">
          <cell r="B6441" t="str">
            <v>F523396</v>
          </cell>
          <cell r="C6441" t="str">
            <v>F523396</v>
          </cell>
          <cell r="D6441">
            <v>5</v>
          </cell>
          <cell r="E6441" t="str">
            <v>F</v>
          </cell>
        </row>
        <row r="6442">
          <cell r="B6442" t="str">
            <v>F523405</v>
          </cell>
          <cell r="C6442" t="str">
            <v>F523405</v>
          </cell>
          <cell r="D6442">
            <v>5</v>
          </cell>
          <cell r="E6442" t="str">
            <v>F</v>
          </cell>
        </row>
        <row r="6443">
          <cell r="B6443" t="str">
            <v>F523411</v>
          </cell>
          <cell r="C6443" t="str">
            <v>F523411</v>
          </cell>
          <cell r="D6443">
            <v>5</v>
          </cell>
          <cell r="E6443" t="str">
            <v>F</v>
          </cell>
        </row>
        <row r="6444">
          <cell r="B6444" t="str">
            <v>F523416</v>
          </cell>
          <cell r="C6444" t="str">
            <v>F523416</v>
          </cell>
          <cell r="D6444">
            <v>5</v>
          </cell>
          <cell r="E6444" t="str">
            <v>F</v>
          </cell>
        </row>
        <row r="6445">
          <cell r="B6445" t="str">
            <v>F523420</v>
          </cell>
          <cell r="C6445" t="str">
            <v>F523420</v>
          </cell>
          <cell r="D6445">
            <v>5</v>
          </cell>
          <cell r="E6445" t="str">
            <v>F</v>
          </cell>
        </row>
        <row r="6446">
          <cell r="B6446" t="str">
            <v>F523421</v>
          </cell>
          <cell r="C6446" t="str">
            <v>F523421</v>
          </cell>
          <cell r="D6446">
            <v>5</v>
          </cell>
          <cell r="E6446" t="str">
            <v>F</v>
          </cell>
        </row>
        <row r="6447">
          <cell r="B6447" t="str">
            <v>F526055</v>
          </cell>
          <cell r="C6447" t="str">
            <v>F526055</v>
          </cell>
          <cell r="D6447">
            <v>5</v>
          </cell>
          <cell r="E6447" t="str">
            <v>F</v>
          </cell>
        </row>
        <row r="6448">
          <cell r="B6448" t="str">
            <v>F526056</v>
          </cell>
          <cell r="C6448" t="str">
            <v>F526056</v>
          </cell>
          <cell r="D6448">
            <v>5</v>
          </cell>
          <cell r="E6448" t="str">
            <v>F</v>
          </cell>
        </row>
        <row r="6449">
          <cell r="B6449" t="str">
            <v>1000BLTPLNG</v>
          </cell>
          <cell r="C6449" t="str">
            <v>BLTPLNG</v>
          </cell>
          <cell r="D6449">
            <v>6</v>
          </cell>
          <cell r="E6449" t="str">
            <v>G</v>
          </cell>
        </row>
        <row r="6450">
          <cell r="B6450" t="str">
            <v>F526597</v>
          </cell>
          <cell r="C6450" t="str">
            <v>F526597</v>
          </cell>
          <cell r="D6450">
            <v>7</v>
          </cell>
          <cell r="E6450" t="str">
            <v>F</v>
          </cell>
        </row>
        <row r="6451">
          <cell r="B6451" t="str">
            <v>F526598</v>
          </cell>
          <cell r="C6451" t="str">
            <v>F526598</v>
          </cell>
          <cell r="D6451">
            <v>7</v>
          </cell>
          <cell r="E6451" t="str">
            <v>F</v>
          </cell>
        </row>
        <row r="6452">
          <cell r="B6452" t="str">
            <v>F526599</v>
          </cell>
          <cell r="C6452" t="str">
            <v>F526599</v>
          </cell>
          <cell r="D6452">
            <v>7</v>
          </cell>
          <cell r="E6452" t="str">
            <v>F</v>
          </cell>
        </row>
        <row r="6453">
          <cell r="B6453" t="str">
            <v>F526600</v>
          </cell>
          <cell r="C6453" t="str">
            <v>F526600</v>
          </cell>
          <cell r="D6453">
            <v>7</v>
          </cell>
          <cell r="E6453" t="str">
            <v>F</v>
          </cell>
        </row>
        <row r="6454">
          <cell r="B6454" t="str">
            <v>1000BCOESTETS</v>
          </cell>
          <cell r="C6454" t="str">
            <v>BCOESTETS</v>
          </cell>
          <cell r="D6454">
            <v>8</v>
          </cell>
          <cell r="E6454" t="str">
            <v>G</v>
          </cell>
        </row>
        <row r="6455">
          <cell r="B6455" t="str">
            <v>F500256</v>
          </cell>
          <cell r="C6455" t="str">
            <v>F500256</v>
          </cell>
          <cell r="D6455">
            <v>9</v>
          </cell>
          <cell r="E6455" t="str">
            <v>F</v>
          </cell>
        </row>
        <row r="6456">
          <cell r="B6456" t="str">
            <v>F500258</v>
          </cell>
          <cell r="C6456" t="str">
            <v>F500258</v>
          </cell>
          <cell r="D6456">
            <v>9</v>
          </cell>
          <cell r="E6456" t="str">
            <v>F</v>
          </cell>
        </row>
        <row r="6457">
          <cell r="B6457" t="str">
            <v>F500259</v>
          </cell>
          <cell r="C6457" t="str">
            <v>F500259</v>
          </cell>
          <cell r="D6457">
            <v>9</v>
          </cell>
          <cell r="E6457" t="str">
            <v>F</v>
          </cell>
        </row>
        <row r="6458">
          <cell r="B6458" t="str">
            <v>F520133</v>
          </cell>
          <cell r="C6458" t="str">
            <v>F520133</v>
          </cell>
          <cell r="D6458">
            <v>9</v>
          </cell>
          <cell r="E6458" t="str">
            <v>F</v>
          </cell>
        </row>
        <row r="6459">
          <cell r="B6459" t="str">
            <v>F520903</v>
          </cell>
          <cell r="C6459" t="str">
            <v>F520903</v>
          </cell>
          <cell r="D6459">
            <v>9</v>
          </cell>
          <cell r="E6459" t="str">
            <v>F</v>
          </cell>
        </row>
        <row r="6460">
          <cell r="B6460" t="str">
            <v>F521263</v>
          </cell>
          <cell r="C6460" t="str">
            <v>F521263</v>
          </cell>
          <cell r="D6460">
            <v>9</v>
          </cell>
          <cell r="E6460" t="str">
            <v>F</v>
          </cell>
        </row>
        <row r="6461">
          <cell r="B6461" t="str">
            <v>F521623</v>
          </cell>
          <cell r="C6461" t="str">
            <v>F521623</v>
          </cell>
          <cell r="D6461">
            <v>9</v>
          </cell>
          <cell r="E6461" t="str">
            <v>F</v>
          </cell>
        </row>
        <row r="6462">
          <cell r="B6462" t="str">
            <v>F521983</v>
          </cell>
          <cell r="C6462" t="str">
            <v>F521983</v>
          </cell>
          <cell r="D6462">
            <v>9</v>
          </cell>
          <cell r="E6462" t="str">
            <v>F</v>
          </cell>
        </row>
        <row r="6463">
          <cell r="B6463" t="str">
            <v>F522343</v>
          </cell>
          <cell r="C6463" t="str">
            <v>F522343</v>
          </cell>
          <cell r="D6463">
            <v>9</v>
          </cell>
          <cell r="E6463" t="str">
            <v>F</v>
          </cell>
        </row>
        <row r="6464">
          <cell r="B6464" t="str">
            <v>F523311</v>
          </cell>
          <cell r="C6464" t="str">
            <v>F523311</v>
          </cell>
          <cell r="D6464">
            <v>9</v>
          </cell>
          <cell r="E6464" t="str">
            <v>F</v>
          </cell>
        </row>
        <row r="6465">
          <cell r="B6465" t="str">
            <v>1000BBILLMGMT</v>
          </cell>
          <cell r="C6465" t="str">
            <v>BBILLMGMT</v>
          </cell>
          <cell r="D6465">
            <v>6</v>
          </cell>
          <cell r="E6465" t="str">
            <v>G</v>
          </cell>
        </row>
        <row r="6466">
          <cell r="B6466" t="str">
            <v>1000RGRIDC</v>
          </cell>
          <cell r="C6466" t="str">
            <v>RGRIDC</v>
          </cell>
          <cell r="D6466">
            <v>8</v>
          </cell>
          <cell r="E6466" t="str">
            <v>G</v>
          </cell>
        </row>
        <row r="6467">
          <cell r="B6467" t="str">
            <v>F500022</v>
          </cell>
          <cell r="C6467" t="str">
            <v>F500022</v>
          </cell>
          <cell r="D6467">
            <v>9</v>
          </cell>
          <cell r="E6467" t="str">
            <v>F</v>
          </cell>
        </row>
        <row r="6468">
          <cell r="B6468" t="str">
            <v>F500309</v>
          </cell>
          <cell r="C6468" t="str">
            <v>F500309</v>
          </cell>
          <cell r="D6468">
            <v>9</v>
          </cell>
          <cell r="E6468" t="str">
            <v>F</v>
          </cell>
        </row>
        <row r="6469">
          <cell r="B6469" t="str">
            <v>F500310</v>
          </cell>
          <cell r="C6469" t="str">
            <v>F500310</v>
          </cell>
          <cell r="D6469">
            <v>9</v>
          </cell>
          <cell r="E6469" t="str">
            <v>F</v>
          </cell>
        </row>
        <row r="6470">
          <cell r="B6470" t="str">
            <v>F500312</v>
          </cell>
          <cell r="C6470" t="str">
            <v>F500312</v>
          </cell>
          <cell r="D6470">
            <v>9</v>
          </cell>
          <cell r="E6470" t="str">
            <v>F</v>
          </cell>
        </row>
        <row r="6471">
          <cell r="B6471" t="str">
            <v>F520121</v>
          </cell>
          <cell r="C6471" t="str">
            <v>F520121</v>
          </cell>
          <cell r="D6471">
            <v>9</v>
          </cell>
          <cell r="E6471" t="str">
            <v>F</v>
          </cell>
        </row>
        <row r="6472">
          <cell r="B6472" t="str">
            <v>F520135</v>
          </cell>
          <cell r="C6472" t="str">
            <v>F520135</v>
          </cell>
          <cell r="D6472">
            <v>9</v>
          </cell>
          <cell r="E6472" t="str">
            <v>F</v>
          </cell>
        </row>
        <row r="6473">
          <cell r="B6473" t="str">
            <v>F520152</v>
          </cell>
          <cell r="C6473" t="str">
            <v>F520152</v>
          </cell>
          <cell r="D6473">
            <v>9</v>
          </cell>
          <cell r="E6473" t="str">
            <v>F</v>
          </cell>
        </row>
        <row r="6474">
          <cell r="B6474" t="str">
            <v>F520841</v>
          </cell>
          <cell r="C6474" t="str">
            <v>F520841</v>
          </cell>
          <cell r="D6474">
            <v>9</v>
          </cell>
          <cell r="E6474" t="str">
            <v>F</v>
          </cell>
        </row>
        <row r="6475">
          <cell r="B6475" t="str">
            <v>F521201</v>
          </cell>
          <cell r="C6475" t="str">
            <v>F521201</v>
          </cell>
          <cell r="D6475">
            <v>9</v>
          </cell>
          <cell r="E6475" t="str">
            <v>F</v>
          </cell>
        </row>
        <row r="6476">
          <cell r="B6476" t="str">
            <v>F521561</v>
          </cell>
          <cell r="C6476" t="str">
            <v>F521561</v>
          </cell>
          <cell r="D6476">
            <v>9</v>
          </cell>
          <cell r="E6476" t="str">
            <v>F</v>
          </cell>
        </row>
        <row r="6477">
          <cell r="B6477" t="str">
            <v>F521921</v>
          </cell>
          <cell r="C6477" t="str">
            <v>F521921</v>
          </cell>
          <cell r="D6477">
            <v>9</v>
          </cell>
          <cell r="E6477" t="str">
            <v>F</v>
          </cell>
        </row>
        <row r="6478">
          <cell r="B6478" t="str">
            <v>F522281</v>
          </cell>
          <cell r="C6478" t="str">
            <v>F522281</v>
          </cell>
          <cell r="D6478">
            <v>9</v>
          </cell>
          <cell r="E6478" t="str">
            <v>F</v>
          </cell>
        </row>
        <row r="6479">
          <cell r="B6479" t="str">
            <v>F523400</v>
          </cell>
          <cell r="C6479" t="str">
            <v>F523400</v>
          </cell>
          <cell r="D6479">
            <v>9</v>
          </cell>
          <cell r="E6479" t="str">
            <v>F</v>
          </cell>
        </row>
        <row r="6480">
          <cell r="B6480" t="str">
            <v>F523419</v>
          </cell>
          <cell r="C6480" t="str">
            <v>F523419</v>
          </cell>
          <cell r="D6480">
            <v>9</v>
          </cell>
          <cell r="E6480" t="str">
            <v>F</v>
          </cell>
        </row>
        <row r="6481">
          <cell r="B6481" t="str">
            <v>1000GCOADBILS</v>
          </cell>
          <cell r="C6481" t="str">
            <v>GCOADBILS</v>
          </cell>
          <cell r="D6481">
            <v>10</v>
          </cell>
          <cell r="E6481" t="str">
            <v>G</v>
          </cell>
        </row>
        <row r="6482">
          <cell r="B6482" t="str">
            <v>1000GCNTADMBL</v>
          </cell>
          <cell r="C6482" t="str">
            <v>GCNTADMBL</v>
          </cell>
          <cell r="D6482">
            <v>12</v>
          </cell>
          <cell r="E6482" t="str">
            <v>G</v>
          </cell>
        </row>
        <row r="6483">
          <cell r="B6483" t="str">
            <v>F500016</v>
          </cell>
          <cell r="C6483" t="str">
            <v>F500016</v>
          </cell>
          <cell r="D6483">
            <v>13</v>
          </cell>
          <cell r="E6483" t="str">
            <v>F</v>
          </cell>
        </row>
        <row r="6484">
          <cell r="B6484" t="str">
            <v>F500017</v>
          </cell>
          <cell r="C6484" t="str">
            <v>F500017</v>
          </cell>
          <cell r="D6484">
            <v>13</v>
          </cell>
          <cell r="E6484" t="str">
            <v>F</v>
          </cell>
        </row>
        <row r="6485">
          <cell r="B6485" t="str">
            <v>F500018</v>
          </cell>
          <cell r="C6485" t="str">
            <v>F500018</v>
          </cell>
          <cell r="D6485">
            <v>13</v>
          </cell>
          <cell r="E6485" t="str">
            <v>F</v>
          </cell>
        </row>
        <row r="6486">
          <cell r="B6486" t="str">
            <v>F500020</v>
          </cell>
          <cell r="C6486" t="str">
            <v>F500020</v>
          </cell>
          <cell r="D6486">
            <v>13</v>
          </cell>
          <cell r="E6486" t="str">
            <v>F</v>
          </cell>
        </row>
        <row r="6487">
          <cell r="B6487" t="str">
            <v>F520112</v>
          </cell>
          <cell r="C6487" t="str">
            <v>F520112</v>
          </cell>
          <cell r="D6487">
            <v>13</v>
          </cell>
          <cell r="E6487" t="str">
            <v>F</v>
          </cell>
        </row>
        <row r="6488">
          <cell r="B6488" t="str">
            <v>F520115</v>
          </cell>
          <cell r="C6488" t="str">
            <v>F520115</v>
          </cell>
          <cell r="D6488">
            <v>13</v>
          </cell>
          <cell r="E6488" t="str">
            <v>F</v>
          </cell>
        </row>
        <row r="6489">
          <cell r="B6489" t="str">
            <v>F520118</v>
          </cell>
          <cell r="C6489" t="str">
            <v>F520118</v>
          </cell>
          <cell r="D6489">
            <v>13</v>
          </cell>
          <cell r="E6489" t="str">
            <v>F</v>
          </cell>
        </row>
        <row r="6490">
          <cell r="B6490" t="str">
            <v>F520124</v>
          </cell>
          <cell r="C6490" t="str">
            <v>F520124</v>
          </cell>
          <cell r="D6490">
            <v>13</v>
          </cell>
          <cell r="E6490" t="str">
            <v>F</v>
          </cell>
        </row>
        <row r="6491">
          <cell r="B6491" t="str">
            <v>F520840</v>
          </cell>
          <cell r="C6491" t="str">
            <v>F520840</v>
          </cell>
          <cell r="D6491">
            <v>13</v>
          </cell>
          <cell r="E6491" t="str">
            <v>F</v>
          </cell>
        </row>
        <row r="6492">
          <cell r="B6492" t="str">
            <v>F521200</v>
          </cell>
          <cell r="C6492" t="str">
            <v>F521200</v>
          </cell>
          <cell r="D6492">
            <v>13</v>
          </cell>
          <cell r="E6492" t="str">
            <v>F</v>
          </cell>
        </row>
        <row r="6493">
          <cell r="B6493" t="str">
            <v>F521560</v>
          </cell>
          <cell r="C6493" t="str">
            <v>F521560</v>
          </cell>
          <cell r="D6493">
            <v>13</v>
          </cell>
          <cell r="E6493" t="str">
            <v>F</v>
          </cell>
        </row>
        <row r="6494">
          <cell r="B6494" t="str">
            <v>F521920</v>
          </cell>
          <cell r="C6494" t="str">
            <v>F521920</v>
          </cell>
          <cell r="D6494">
            <v>13</v>
          </cell>
          <cell r="E6494" t="str">
            <v>F</v>
          </cell>
        </row>
        <row r="6495">
          <cell r="B6495" t="str">
            <v>F522280</v>
          </cell>
          <cell r="C6495" t="str">
            <v>F522280</v>
          </cell>
          <cell r="D6495">
            <v>13</v>
          </cell>
          <cell r="E6495" t="str">
            <v>F</v>
          </cell>
        </row>
        <row r="6496">
          <cell r="B6496" t="str">
            <v>F523266</v>
          </cell>
          <cell r="C6496" t="str">
            <v>F523266</v>
          </cell>
          <cell r="D6496">
            <v>13</v>
          </cell>
          <cell r="E6496" t="str">
            <v>F</v>
          </cell>
        </row>
        <row r="6497">
          <cell r="B6497" t="str">
            <v>1000BACCGOV</v>
          </cell>
          <cell r="C6497" t="str">
            <v>BACCGOV</v>
          </cell>
          <cell r="D6497">
            <v>8</v>
          </cell>
          <cell r="E6497" t="str">
            <v>G</v>
          </cell>
        </row>
        <row r="6498">
          <cell r="B6498" t="str">
            <v>F500192</v>
          </cell>
          <cell r="C6498" t="str">
            <v>F500192</v>
          </cell>
          <cell r="D6498">
            <v>9</v>
          </cell>
          <cell r="E6498" t="str">
            <v>F</v>
          </cell>
        </row>
        <row r="6499">
          <cell r="B6499" t="str">
            <v>F520132</v>
          </cell>
          <cell r="C6499" t="str">
            <v>F520132</v>
          </cell>
          <cell r="D6499">
            <v>9</v>
          </cell>
          <cell r="E6499" t="str">
            <v>F</v>
          </cell>
        </row>
        <row r="6500">
          <cell r="B6500" t="str">
            <v>F520879</v>
          </cell>
          <cell r="C6500" t="str">
            <v>F520879</v>
          </cell>
          <cell r="D6500">
            <v>9</v>
          </cell>
          <cell r="E6500" t="str">
            <v>F</v>
          </cell>
        </row>
        <row r="6501">
          <cell r="B6501" t="str">
            <v>F521239</v>
          </cell>
          <cell r="C6501" t="str">
            <v>F521239</v>
          </cell>
          <cell r="D6501">
            <v>9</v>
          </cell>
          <cell r="E6501" t="str">
            <v>F</v>
          </cell>
        </row>
        <row r="6502">
          <cell r="B6502" t="str">
            <v>F521599</v>
          </cell>
          <cell r="C6502" t="str">
            <v>F521599</v>
          </cell>
          <cell r="D6502">
            <v>9</v>
          </cell>
          <cell r="E6502" t="str">
            <v>F</v>
          </cell>
        </row>
        <row r="6503">
          <cell r="B6503" t="str">
            <v>F521959</v>
          </cell>
          <cell r="C6503" t="str">
            <v>F521959</v>
          </cell>
          <cell r="D6503">
            <v>9</v>
          </cell>
          <cell r="E6503" t="str">
            <v>F</v>
          </cell>
        </row>
        <row r="6504">
          <cell r="B6504" t="str">
            <v>F522319</v>
          </cell>
          <cell r="C6504" t="str">
            <v>F522319</v>
          </cell>
          <cell r="D6504">
            <v>9</v>
          </cell>
          <cell r="E6504" t="str">
            <v>F</v>
          </cell>
        </row>
        <row r="6505">
          <cell r="B6505" t="str">
            <v>1000BBLLMGSTF</v>
          </cell>
          <cell r="C6505" t="str">
            <v>BBLLMGSTF</v>
          </cell>
          <cell r="D6505">
            <v>8</v>
          </cell>
          <cell r="E6505" t="str">
            <v>G</v>
          </cell>
        </row>
        <row r="6506">
          <cell r="B6506" t="str">
            <v>F520882</v>
          </cell>
          <cell r="C6506" t="str">
            <v>F520882</v>
          </cell>
          <cell r="D6506">
            <v>9</v>
          </cell>
          <cell r="E6506" t="str">
            <v>F</v>
          </cell>
        </row>
        <row r="6507">
          <cell r="B6507" t="str">
            <v>F521242</v>
          </cell>
          <cell r="C6507" t="str">
            <v>F521242</v>
          </cell>
          <cell r="D6507">
            <v>9</v>
          </cell>
          <cell r="E6507" t="str">
            <v>F</v>
          </cell>
        </row>
        <row r="6508">
          <cell r="B6508" t="str">
            <v>F521602</v>
          </cell>
          <cell r="C6508" t="str">
            <v>F521602</v>
          </cell>
          <cell r="D6508">
            <v>9</v>
          </cell>
          <cell r="E6508" t="str">
            <v>F</v>
          </cell>
        </row>
        <row r="6509">
          <cell r="B6509" t="str">
            <v>F521962</v>
          </cell>
          <cell r="C6509" t="str">
            <v>F521962</v>
          </cell>
          <cell r="D6509">
            <v>9</v>
          </cell>
          <cell r="E6509" t="str">
            <v>F</v>
          </cell>
        </row>
        <row r="6510">
          <cell r="B6510" t="str">
            <v>F522322</v>
          </cell>
          <cell r="C6510" t="str">
            <v>F522322</v>
          </cell>
          <cell r="D6510">
            <v>9</v>
          </cell>
          <cell r="E6510" t="str">
            <v>F</v>
          </cell>
        </row>
        <row r="6511">
          <cell r="B6511" t="str">
            <v>1000BCONTADM</v>
          </cell>
          <cell r="C6511" t="str">
            <v>BCONTADM</v>
          </cell>
          <cell r="D6511">
            <v>8</v>
          </cell>
          <cell r="E6511" t="str">
            <v>G</v>
          </cell>
        </row>
        <row r="6512">
          <cell r="B6512" t="str">
            <v>F500185</v>
          </cell>
          <cell r="C6512" t="str">
            <v>F500185</v>
          </cell>
          <cell r="D6512">
            <v>9</v>
          </cell>
          <cell r="E6512" t="str">
            <v>F</v>
          </cell>
        </row>
        <row r="6513">
          <cell r="B6513" t="str">
            <v>F520877</v>
          </cell>
          <cell r="C6513" t="str">
            <v>F520877</v>
          </cell>
          <cell r="D6513">
            <v>9</v>
          </cell>
          <cell r="E6513" t="str">
            <v>F</v>
          </cell>
        </row>
        <row r="6514">
          <cell r="B6514" t="str">
            <v>F521237</v>
          </cell>
          <cell r="C6514" t="str">
            <v>F521237</v>
          </cell>
          <cell r="D6514">
            <v>9</v>
          </cell>
          <cell r="E6514" t="str">
            <v>F</v>
          </cell>
        </row>
        <row r="6515">
          <cell r="B6515" t="str">
            <v>F521597</v>
          </cell>
          <cell r="C6515" t="str">
            <v>F521597</v>
          </cell>
          <cell r="D6515">
            <v>9</v>
          </cell>
          <cell r="E6515" t="str">
            <v>F</v>
          </cell>
        </row>
        <row r="6516">
          <cell r="B6516" t="str">
            <v>F521957</v>
          </cell>
          <cell r="C6516" t="str">
            <v>F521957</v>
          </cell>
          <cell r="D6516">
            <v>9</v>
          </cell>
          <cell r="E6516" t="str">
            <v>F</v>
          </cell>
        </row>
        <row r="6517">
          <cell r="B6517" t="str">
            <v>F522317</v>
          </cell>
          <cell r="C6517" t="str">
            <v>F522317</v>
          </cell>
          <cell r="D6517">
            <v>9</v>
          </cell>
          <cell r="E6517" t="str">
            <v>F</v>
          </cell>
        </row>
        <row r="6518">
          <cell r="B6518" t="str">
            <v>1000BLEDGERS</v>
          </cell>
          <cell r="C6518" t="str">
            <v>BLEDGERS</v>
          </cell>
          <cell r="D6518">
            <v>8</v>
          </cell>
          <cell r="E6518" t="str">
            <v>G</v>
          </cell>
        </row>
        <row r="6519">
          <cell r="B6519" t="str">
            <v>F500220</v>
          </cell>
          <cell r="C6519" t="str">
            <v>F500220</v>
          </cell>
          <cell r="D6519">
            <v>9</v>
          </cell>
          <cell r="E6519" t="str">
            <v>F</v>
          </cell>
        </row>
        <row r="6520">
          <cell r="B6520" t="str">
            <v>F500222</v>
          </cell>
          <cell r="C6520" t="str">
            <v>F500222</v>
          </cell>
          <cell r="D6520">
            <v>9</v>
          </cell>
          <cell r="E6520" t="str">
            <v>F</v>
          </cell>
        </row>
        <row r="6521">
          <cell r="B6521" t="str">
            <v>F520052</v>
          </cell>
          <cell r="C6521" t="str">
            <v>F520052</v>
          </cell>
          <cell r="D6521">
            <v>9</v>
          </cell>
          <cell r="E6521" t="str">
            <v>F</v>
          </cell>
        </row>
        <row r="6522">
          <cell r="B6522" t="str">
            <v>F520886</v>
          </cell>
          <cell r="C6522" t="str">
            <v>F520886</v>
          </cell>
          <cell r="D6522">
            <v>9</v>
          </cell>
          <cell r="E6522" t="str">
            <v>F</v>
          </cell>
        </row>
        <row r="6523">
          <cell r="B6523" t="str">
            <v>F521246</v>
          </cell>
          <cell r="C6523" t="str">
            <v>F521246</v>
          </cell>
          <cell r="D6523">
            <v>9</v>
          </cell>
          <cell r="E6523" t="str">
            <v>F</v>
          </cell>
        </row>
        <row r="6524">
          <cell r="B6524" t="str">
            <v>F521606</v>
          </cell>
          <cell r="C6524" t="str">
            <v>F521606</v>
          </cell>
          <cell r="D6524">
            <v>9</v>
          </cell>
          <cell r="E6524" t="str">
            <v>F</v>
          </cell>
        </row>
        <row r="6525">
          <cell r="B6525" t="str">
            <v>F521966</v>
          </cell>
          <cell r="C6525" t="str">
            <v>F521966</v>
          </cell>
          <cell r="D6525">
            <v>9</v>
          </cell>
          <cell r="E6525" t="str">
            <v>F</v>
          </cell>
        </row>
        <row r="6526">
          <cell r="B6526" t="str">
            <v>F522326</v>
          </cell>
          <cell r="C6526" t="str">
            <v>F522326</v>
          </cell>
          <cell r="D6526">
            <v>9</v>
          </cell>
          <cell r="E6526" t="str">
            <v>F</v>
          </cell>
        </row>
        <row r="6527">
          <cell r="B6527" t="str">
            <v>F523253</v>
          </cell>
          <cell r="C6527" t="str">
            <v>F523253</v>
          </cell>
          <cell r="D6527">
            <v>9</v>
          </cell>
          <cell r="E6527" t="str">
            <v>F</v>
          </cell>
        </row>
        <row r="6528">
          <cell r="B6528" t="str">
            <v>F523308</v>
          </cell>
          <cell r="C6528" t="str">
            <v>F523308</v>
          </cell>
          <cell r="D6528">
            <v>9</v>
          </cell>
          <cell r="E6528" t="str">
            <v>F</v>
          </cell>
        </row>
        <row r="6529">
          <cell r="B6529" t="str">
            <v>1000BBUSPLNG</v>
          </cell>
          <cell r="C6529" t="str">
            <v>BBUSPLNG</v>
          </cell>
          <cell r="D6529">
            <v>6</v>
          </cell>
          <cell r="E6529" t="str">
            <v>G</v>
          </cell>
        </row>
        <row r="6530">
          <cell r="B6530" t="str">
            <v>F500010</v>
          </cell>
          <cell r="C6530" t="str">
            <v>F500010</v>
          </cell>
          <cell r="D6530">
            <v>7</v>
          </cell>
          <cell r="E6530" t="str">
            <v>F</v>
          </cell>
        </row>
        <row r="6531">
          <cell r="B6531" t="str">
            <v>F500012</v>
          </cell>
          <cell r="C6531" t="str">
            <v>F500012</v>
          </cell>
          <cell r="D6531">
            <v>7</v>
          </cell>
          <cell r="E6531" t="str">
            <v>F</v>
          </cell>
        </row>
        <row r="6532">
          <cell r="B6532" t="str">
            <v>F520151</v>
          </cell>
          <cell r="C6532" t="str">
            <v>F520151</v>
          </cell>
          <cell r="D6532">
            <v>7</v>
          </cell>
          <cell r="E6532" t="str">
            <v>F</v>
          </cell>
        </row>
        <row r="6533">
          <cell r="B6533" t="str">
            <v>F520839</v>
          </cell>
          <cell r="C6533" t="str">
            <v>F520839</v>
          </cell>
          <cell r="D6533">
            <v>7</v>
          </cell>
          <cell r="E6533" t="str">
            <v>F</v>
          </cell>
        </row>
        <row r="6534">
          <cell r="B6534" t="str">
            <v>F521199</v>
          </cell>
          <cell r="C6534" t="str">
            <v>F521199</v>
          </cell>
          <cell r="D6534">
            <v>7</v>
          </cell>
          <cell r="E6534" t="str">
            <v>F</v>
          </cell>
        </row>
        <row r="6535">
          <cell r="B6535" t="str">
            <v>F521559</v>
          </cell>
          <cell r="C6535" t="str">
            <v>F521559</v>
          </cell>
          <cell r="D6535">
            <v>7</v>
          </cell>
          <cell r="E6535" t="str">
            <v>F</v>
          </cell>
        </row>
        <row r="6536">
          <cell r="B6536" t="str">
            <v>F521919</v>
          </cell>
          <cell r="C6536" t="str">
            <v>F521919</v>
          </cell>
          <cell r="D6536">
            <v>7</v>
          </cell>
          <cell r="E6536" t="str">
            <v>F</v>
          </cell>
        </row>
        <row r="6537">
          <cell r="B6537" t="str">
            <v>F522279</v>
          </cell>
          <cell r="C6537" t="str">
            <v>F522279</v>
          </cell>
          <cell r="D6537">
            <v>7</v>
          </cell>
          <cell r="E6537" t="str">
            <v>F</v>
          </cell>
        </row>
        <row r="6538">
          <cell r="B6538" t="str">
            <v>1000BPFMFPA</v>
          </cell>
          <cell r="C6538" t="str">
            <v>BPFMFPA</v>
          </cell>
          <cell r="D6538">
            <v>8</v>
          </cell>
          <cell r="E6538" t="str">
            <v>G</v>
          </cell>
        </row>
        <row r="6539">
          <cell r="B6539" t="str">
            <v>F520141</v>
          </cell>
          <cell r="C6539" t="str">
            <v>F520141</v>
          </cell>
          <cell r="D6539">
            <v>9</v>
          </cell>
          <cell r="E6539" t="str">
            <v>F</v>
          </cell>
        </row>
        <row r="6540">
          <cell r="B6540" t="str">
            <v>F521083</v>
          </cell>
          <cell r="C6540" t="str">
            <v>F521083</v>
          </cell>
          <cell r="D6540">
            <v>9</v>
          </cell>
          <cell r="E6540" t="str">
            <v>F</v>
          </cell>
        </row>
        <row r="6541">
          <cell r="B6541" t="str">
            <v>F521443</v>
          </cell>
          <cell r="C6541" t="str">
            <v>F521443</v>
          </cell>
          <cell r="D6541">
            <v>9</v>
          </cell>
          <cell r="E6541" t="str">
            <v>F</v>
          </cell>
        </row>
        <row r="6542">
          <cell r="B6542" t="str">
            <v>F521803</v>
          </cell>
          <cell r="C6542" t="str">
            <v>F521803</v>
          </cell>
          <cell r="D6542">
            <v>9</v>
          </cell>
          <cell r="E6542" t="str">
            <v>F</v>
          </cell>
        </row>
        <row r="6543">
          <cell r="B6543" t="str">
            <v>F522163</v>
          </cell>
          <cell r="C6543" t="str">
            <v>F522163</v>
          </cell>
          <cell r="D6543">
            <v>9</v>
          </cell>
          <cell r="E6543" t="str">
            <v>F</v>
          </cell>
        </row>
        <row r="6544">
          <cell r="B6544" t="str">
            <v>F522523</v>
          </cell>
          <cell r="C6544" t="str">
            <v>F522523</v>
          </cell>
          <cell r="D6544">
            <v>9</v>
          </cell>
          <cell r="E6544" t="str">
            <v>F</v>
          </cell>
        </row>
        <row r="6545">
          <cell r="B6545" t="str">
            <v>1000BPFMPM</v>
          </cell>
          <cell r="C6545" t="str">
            <v>BPFMPM</v>
          </cell>
          <cell r="D6545">
            <v>8</v>
          </cell>
          <cell r="E6545" t="str">
            <v>G</v>
          </cell>
        </row>
        <row r="6546">
          <cell r="B6546" t="str">
            <v>F520128</v>
          </cell>
          <cell r="C6546" t="str">
            <v>F520128</v>
          </cell>
          <cell r="D6546">
            <v>9</v>
          </cell>
          <cell r="E6546" t="str">
            <v>F</v>
          </cell>
        </row>
        <row r="6547">
          <cell r="B6547" t="str">
            <v>F521080</v>
          </cell>
          <cell r="C6547" t="str">
            <v>F521080</v>
          </cell>
          <cell r="D6547">
            <v>9</v>
          </cell>
          <cell r="E6547" t="str">
            <v>F</v>
          </cell>
        </row>
        <row r="6548">
          <cell r="B6548" t="str">
            <v>F521440</v>
          </cell>
          <cell r="C6548" t="str">
            <v>F521440</v>
          </cell>
          <cell r="D6548">
            <v>9</v>
          </cell>
          <cell r="E6548" t="str">
            <v>F</v>
          </cell>
        </row>
        <row r="6549">
          <cell r="B6549" t="str">
            <v>F521800</v>
          </cell>
          <cell r="C6549" t="str">
            <v>F521800</v>
          </cell>
          <cell r="D6549">
            <v>9</v>
          </cell>
          <cell r="E6549" t="str">
            <v>F</v>
          </cell>
        </row>
        <row r="6550">
          <cell r="B6550" t="str">
            <v>F522160</v>
          </cell>
          <cell r="C6550" t="str">
            <v>F522160</v>
          </cell>
          <cell r="D6550">
            <v>9</v>
          </cell>
          <cell r="E6550" t="str">
            <v>F</v>
          </cell>
        </row>
        <row r="6551">
          <cell r="B6551" t="str">
            <v>F522520</v>
          </cell>
          <cell r="C6551" t="str">
            <v>F522520</v>
          </cell>
          <cell r="D6551">
            <v>9</v>
          </cell>
          <cell r="E6551" t="str">
            <v>F</v>
          </cell>
        </row>
        <row r="6552">
          <cell r="B6552" t="str">
            <v>1000BCOSTMGMT</v>
          </cell>
          <cell r="C6552" t="str">
            <v>BCOSTMGMT</v>
          </cell>
          <cell r="D6552">
            <v>6</v>
          </cell>
          <cell r="E6552" t="str">
            <v>G</v>
          </cell>
        </row>
        <row r="6553">
          <cell r="B6553" t="str">
            <v>1000BFIS</v>
          </cell>
          <cell r="C6553" t="str">
            <v>BFIS</v>
          </cell>
          <cell r="D6553">
            <v>8</v>
          </cell>
          <cell r="E6553" t="str">
            <v>G</v>
          </cell>
        </row>
        <row r="6554">
          <cell r="B6554" t="str">
            <v>F500124</v>
          </cell>
          <cell r="C6554" t="str">
            <v>F500124</v>
          </cell>
          <cell r="D6554">
            <v>9</v>
          </cell>
          <cell r="E6554" t="str">
            <v>F</v>
          </cell>
        </row>
        <row r="6555">
          <cell r="B6555" t="str">
            <v>F520137</v>
          </cell>
          <cell r="C6555" t="str">
            <v>F520137</v>
          </cell>
          <cell r="D6555">
            <v>9</v>
          </cell>
          <cell r="E6555" t="str">
            <v>F</v>
          </cell>
        </row>
        <row r="6556">
          <cell r="B6556" t="str">
            <v>F520863</v>
          </cell>
          <cell r="C6556" t="str">
            <v>F520863</v>
          </cell>
          <cell r="D6556">
            <v>9</v>
          </cell>
          <cell r="E6556" t="str">
            <v>F</v>
          </cell>
        </row>
        <row r="6557">
          <cell r="B6557" t="str">
            <v>F521223</v>
          </cell>
          <cell r="C6557" t="str">
            <v>F521223</v>
          </cell>
          <cell r="D6557">
            <v>9</v>
          </cell>
          <cell r="E6557" t="str">
            <v>F</v>
          </cell>
        </row>
        <row r="6558">
          <cell r="B6558" t="str">
            <v>F521583</v>
          </cell>
          <cell r="C6558" t="str">
            <v>F521583</v>
          </cell>
          <cell r="D6558">
            <v>9</v>
          </cell>
          <cell r="E6558" t="str">
            <v>F</v>
          </cell>
        </row>
        <row r="6559">
          <cell r="B6559" t="str">
            <v>F521943</v>
          </cell>
          <cell r="C6559" t="str">
            <v>F521943</v>
          </cell>
          <cell r="D6559">
            <v>9</v>
          </cell>
          <cell r="E6559" t="str">
            <v>F</v>
          </cell>
        </row>
        <row r="6560">
          <cell r="B6560" t="str">
            <v>F522303</v>
          </cell>
          <cell r="C6560" t="str">
            <v>F522303</v>
          </cell>
          <cell r="D6560">
            <v>9</v>
          </cell>
          <cell r="E6560" t="str">
            <v>F</v>
          </cell>
        </row>
        <row r="6561">
          <cell r="B6561" t="str">
            <v>1000BIMMOBLB</v>
          </cell>
          <cell r="C6561" t="str">
            <v>BIMMOBLB</v>
          </cell>
          <cell r="D6561">
            <v>8</v>
          </cell>
          <cell r="E6561" t="str">
            <v>G</v>
          </cell>
        </row>
        <row r="6562">
          <cell r="B6562" t="str">
            <v>F500173</v>
          </cell>
          <cell r="C6562" t="str">
            <v>F500173</v>
          </cell>
          <cell r="D6562">
            <v>9</v>
          </cell>
          <cell r="E6562" t="str">
            <v>F</v>
          </cell>
        </row>
        <row r="6563">
          <cell r="B6563" t="str">
            <v>F500174</v>
          </cell>
          <cell r="C6563" t="str">
            <v>F500174</v>
          </cell>
          <cell r="D6563">
            <v>9</v>
          </cell>
          <cell r="E6563" t="str">
            <v>F</v>
          </cell>
        </row>
        <row r="6564">
          <cell r="B6564" t="str">
            <v>F500175</v>
          </cell>
          <cell r="C6564" t="str">
            <v>F500175</v>
          </cell>
          <cell r="D6564">
            <v>9</v>
          </cell>
          <cell r="E6564" t="str">
            <v>F</v>
          </cell>
        </row>
        <row r="6565">
          <cell r="B6565" t="str">
            <v>F520149</v>
          </cell>
          <cell r="C6565" t="str">
            <v>F520149</v>
          </cell>
          <cell r="D6565">
            <v>9</v>
          </cell>
          <cell r="E6565" t="str">
            <v>F</v>
          </cell>
        </row>
        <row r="6566">
          <cell r="B6566" t="str">
            <v>F520874</v>
          </cell>
          <cell r="C6566" t="str">
            <v>F520874</v>
          </cell>
          <cell r="D6566">
            <v>9</v>
          </cell>
          <cell r="E6566" t="str">
            <v>F</v>
          </cell>
        </row>
        <row r="6567">
          <cell r="B6567" t="str">
            <v>F521234</v>
          </cell>
          <cell r="C6567" t="str">
            <v>F521234</v>
          </cell>
          <cell r="D6567">
            <v>9</v>
          </cell>
          <cell r="E6567" t="str">
            <v>F</v>
          </cell>
        </row>
        <row r="6568">
          <cell r="B6568" t="str">
            <v>F521594</v>
          </cell>
          <cell r="C6568" t="str">
            <v>F521594</v>
          </cell>
          <cell r="D6568">
            <v>9</v>
          </cell>
          <cell r="E6568" t="str">
            <v>F</v>
          </cell>
        </row>
        <row r="6569">
          <cell r="B6569" t="str">
            <v>F521954</v>
          </cell>
          <cell r="C6569" t="str">
            <v>F521954</v>
          </cell>
          <cell r="D6569">
            <v>9</v>
          </cell>
          <cell r="E6569" t="str">
            <v>F</v>
          </cell>
        </row>
        <row r="6570">
          <cell r="B6570" t="str">
            <v>F522314</v>
          </cell>
          <cell r="C6570" t="str">
            <v>F522314</v>
          </cell>
          <cell r="D6570">
            <v>9</v>
          </cell>
          <cell r="E6570" t="str">
            <v>F</v>
          </cell>
        </row>
        <row r="6571">
          <cell r="B6571" t="str">
            <v>1000BPMOCOMG</v>
          </cell>
          <cell r="C6571" t="str">
            <v>BPMOCOMG</v>
          </cell>
          <cell r="D6571">
            <v>8</v>
          </cell>
          <cell r="E6571" t="str">
            <v>G</v>
          </cell>
        </row>
        <row r="6572">
          <cell r="B6572" t="str">
            <v>F500151</v>
          </cell>
          <cell r="C6572" t="str">
            <v>F500151</v>
          </cell>
          <cell r="D6572">
            <v>9</v>
          </cell>
          <cell r="E6572" t="str">
            <v>F</v>
          </cell>
        </row>
        <row r="6573">
          <cell r="B6573" t="str">
            <v>F500153</v>
          </cell>
          <cell r="C6573" t="str">
            <v>F500153</v>
          </cell>
          <cell r="D6573">
            <v>9</v>
          </cell>
          <cell r="E6573" t="str">
            <v>F</v>
          </cell>
        </row>
        <row r="6574">
          <cell r="B6574" t="str">
            <v>F520143</v>
          </cell>
          <cell r="C6574" t="str">
            <v>F520143</v>
          </cell>
          <cell r="D6574">
            <v>9</v>
          </cell>
          <cell r="E6574" t="str">
            <v>F</v>
          </cell>
        </row>
        <row r="6575">
          <cell r="B6575" t="str">
            <v>F520867</v>
          </cell>
          <cell r="C6575" t="str">
            <v>F520867</v>
          </cell>
          <cell r="D6575">
            <v>9</v>
          </cell>
          <cell r="E6575" t="str">
            <v>F</v>
          </cell>
        </row>
        <row r="6576">
          <cell r="B6576" t="str">
            <v>F521227</v>
          </cell>
          <cell r="C6576" t="str">
            <v>F521227</v>
          </cell>
          <cell r="D6576">
            <v>9</v>
          </cell>
          <cell r="E6576" t="str">
            <v>F</v>
          </cell>
        </row>
        <row r="6577">
          <cell r="B6577" t="str">
            <v>F521587</v>
          </cell>
          <cell r="C6577" t="str">
            <v>F521587</v>
          </cell>
          <cell r="D6577">
            <v>9</v>
          </cell>
          <cell r="E6577" t="str">
            <v>F</v>
          </cell>
        </row>
        <row r="6578">
          <cell r="B6578" t="str">
            <v>F521947</v>
          </cell>
          <cell r="C6578" t="str">
            <v>F521947</v>
          </cell>
          <cell r="D6578">
            <v>9</v>
          </cell>
          <cell r="E6578" t="str">
            <v>F</v>
          </cell>
        </row>
        <row r="6579">
          <cell r="B6579" t="str">
            <v>F522307</v>
          </cell>
          <cell r="C6579" t="str">
            <v>F522307</v>
          </cell>
          <cell r="D6579">
            <v>9</v>
          </cell>
          <cell r="E6579" t="str">
            <v>F</v>
          </cell>
        </row>
        <row r="6580">
          <cell r="B6580" t="str">
            <v>F523285</v>
          </cell>
          <cell r="C6580" t="str">
            <v>F523285</v>
          </cell>
          <cell r="D6580">
            <v>9</v>
          </cell>
          <cell r="E6580" t="str">
            <v>F</v>
          </cell>
        </row>
        <row r="6581">
          <cell r="B6581" t="str">
            <v>1000BPWDFMGMT</v>
          </cell>
          <cell r="C6581" t="str">
            <v>BPWDFMGMT</v>
          </cell>
          <cell r="D6581">
            <v>8</v>
          </cell>
          <cell r="E6581" t="str">
            <v>G</v>
          </cell>
        </row>
        <row r="6582">
          <cell r="B6582" t="str">
            <v>F500112</v>
          </cell>
          <cell r="C6582" t="str">
            <v>F500112</v>
          </cell>
          <cell r="D6582">
            <v>9</v>
          </cell>
          <cell r="E6582" t="str">
            <v>F</v>
          </cell>
        </row>
        <row r="6583">
          <cell r="B6583" t="str">
            <v>F500113</v>
          </cell>
          <cell r="C6583" t="str">
            <v>F500113</v>
          </cell>
          <cell r="D6583">
            <v>9</v>
          </cell>
          <cell r="E6583" t="str">
            <v>F</v>
          </cell>
        </row>
        <row r="6584">
          <cell r="B6584" t="str">
            <v>F500114</v>
          </cell>
          <cell r="C6584" t="str">
            <v>F500114</v>
          </cell>
          <cell r="D6584">
            <v>9</v>
          </cell>
          <cell r="E6584" t="str">
            <v>F</v>
          </cell>
        </row>
        <row r="6585">
          <cell r="B6585" t="str">
            <v>F500115</v>
          </cell>
          <cell r="C6585" t="str">
            <v>F500115</v>
          </cell>
          <cell r="D6585">
            <v>9</v>
          </cell>
          <cell r="E6585" t="str">
            <v>F</v>
          </cell>
        </row>
        <row r="6586">
          <cell r="B6586" t="str">
            <v>F520136</v>
          </cell>
          <cell r="C6586" t="str">
            <v>F520136</v>
          </cell>
          <cell r="D6586">
            <v>9</v>
          </cell>
          <cell r="E6586" t="str">
            <v>F</v>
          </cell>
        </row>
        <row r="6587">
          <cell r="B6587" t="str">
            <v>F520859</v>
          </cell>
          <cell r="C6587" t="str">
            <v>F520859</v>
          </cell>
          <cell r="D6587">
            <v>9</v>
          </cell>
          <cell r="E6587" t="str">
            <v>F</v>
          </cell>
        </row>
        <row r="6588">
          <cell r="B6588" t="str">
            <v>F521219</v>
          </cell>
          <cell r="C6588" t="str">
            <v>F521219</v>
          </cell>
          <cell r="D6588">
            <v>9</v>
          </cell>
          <cell r="E6588" t="str">
            <v>F</v>
          </cell>
        </row>
        <row r="6589">
          <cell r="B6589" t="str">
            <v>F521579</v>
          </cell>
          <cell r="C6589" t="str">
            <v>F521579</v>
          </cell>
          <cell r="D6589">
            <v>9</v>
          </cell>
          <cell r="E6589" t="str">
            <v>F</v>
          </cell>
        </row>
        <row r="6590">
          <cell r="B6590" t="str">
            <v>F521939</v>
          </cell>
          <cell r="C6590" t="str">
            <v>F521939</v>
          </cell>
          <cell r="D6590">
            <v>9</v>
          </cell>
          <cell r="E6590" t="str">
            <v>F</v>
          </cell>
        </row>
        <row r="6591">
          <cell r="B6591" t="str">
            <v>F522299</v>
          </cell>
          <cell r="C6591" t="str">
            <v>F522299</v>
          </cell>
          <cell r="D6591">
            <v>9</v>
          </cell>
          <cell r="E6591" t="str">
            <v>F</v>
          </cell>
        </row>
        <row r="6592">
          <cell r="B6592" t="str">
            <v>1000BPWNWSEFM</v>
          </cell>
          <cell r="C6592" t="str">
            <v>BPWNWSEFM</v>
          </cell>
          <cell r="D6592">
            <v>10</v>
          </cell>
          <cell r="E6592" t="str">
            <v>G</v>
          </cell>
        </row>
        <row r="6593">
          <cell r="B6593" t="str">
            <v>F520144</v>
          </cell>
          <cell r="C6593" t="str">
            <v>F520144</v>
          </cell>
          <cell r="D6593">
            <v>11</v>
          </cell>
          <cell r="E6593" t="str">
            <v>F</v>
          </cell>
        </row>
        <row r="6594">
          <cell r="B6594" t="str">
            <v>F520155</v>
          </cell>
          <cell r="C6594" t="str">
            <v>F520155</v>
          </cell>
          <cell r="D6594">
            <v>11</v>
          </cell>
          <cell r="E6594" t="str">
            <v>F</v>
          </cell>
        </row>
        <row r="6595">
          <cell r="B6595" t="str">
            <v>F521084</v>
          </cell>
          <cell r="C6595" t="str">
            <v>F521084</v>
          </cell>
          <cell r="D6595">
            <v>11</v>
          </cell>
          <cell r="E6595" t="str">
            <v>F</v>
          </cell>
        </row>
        <row r="6596">
          <cell r="B6596" t="str">
            <v>F521444</v>
          </cell>
          <cell r="C6596" t="str">
            <v>F521444</v>
          </cell>
          <cell r="D6596">
            <v>11</v>
          </cell>
          <cell r="E6596" t="str">
            <v>F</v>
          </cell>
        </row>
        <row r="6597">
          <cell r="B6597" t="str">
            <v>F521804</v>
          </cell>
          <cell r="C6597" t="str">
            <v>F521804</v>
          </cell>
          <cell r="D6597">
            <v>11</v>
          </cell>
          <cell r="E6597" t="str">
            <v>F</v>
          </cell>
        </row>
        <row r="6598">
          <cell r="B6598" t="str">
            <v>F522164</v>
          </cell>
          <cell r="C6598" t="str">
            <v>F522164</v>
          </cell>
          <cell r="D6598">
            <v>11</v>
          </cell>
          <cell r="E6598" t="str">
            <v>F</v>
          </cell>
        </row>
        <row r="6599">
          <cell r="B6599" t="str">
            <v>F522524</v>
          </cell>
          <cell r="C6599" t="str">
            <v>F522524</v>
          </cell>
          <cell r="D6599">
            <v>11</v>
          </cell>
          <cell r="E6599" t="str">
            <v>F</v>
          </cell>
        </row>
        <row r="6600">
          <cell r="B6600" t="str">
            <v>1000CCMFINMG</v>
          </cell>
          <cell r="C6600" t="str">
            <v>CCMFINMG</v>
          </cell>
          <cell r="D6600">
            <v>10</v>
          </cell>
          <cell r="E6600" t="str">
            <v>G</v>
          </cell>
        </row>
        <row r="6601">
          <cell r="B6601" t="str">
            <v>1000PWDOOFM</v>
          </cell>
          <cell r="C6601" t="str">
            <v>PWDOOFM</v>
          </cell>
          <cell r="D6601">
            <v>10</v>
          </cell>
          <cell r="E6601" t="str">
            <v>G</v>
          </cell>
        </row>
        <row r="6602">
          <cell r="B6602" t="str">
            <v>1000TDCORSUP</v>
          </cell>
          <cell r="C6602" t="str">
            <v>TDCORSUP</v>
          </cell>
          <cell r="D6602">
            <v>10</v>
          </cell>
          <cell r="E6602" t="str">
            <v>G</v>
          </cell>
        </row>
        <row r="6603">
          <cell r="B6603" t="str">
            <v>1000BTDCOSSUP</v>
          </cell>
          <cell r="C6603" t="str">
            <v>BTDCOSSUP</v>
          </cell>
          <cell r="D6603">
            <v>8</v>
          </cell>
          <cell r="E6603" t="str">
            <v>G</v>
          </cell>
        </row>
        <row r="6604">
          <cell r="B6604" t="str">
            <v>F500269</v>
          </cell>
          <cell r="C6604" t="str">
            <v>F500269</v>
          </cell>
          <cell r="D6604">
            <v>9</v>
          </cell>
          <cell r="E6604" t="str">
            <v>F</v>
          </cell>
        </row>
        <row r="6605">
          <cell r="B6605" t="str">
            <v>F520156</v>
          </cell>
          <cell r="C6605" t="str">
            <v>F520156</v>
          </cell>
          <cell r="D6605">
            <v>9</v>
          </cell>
          <cell r="E6605" t="str">
            <v>F</v>
          </cell>
        </row>
        <row r="6606">
          <cell r="B6606" t="str">
            <v>F520909</v>
          </cell>
          <cell r="C6606" t="str">
            <v>F520909</v>
          </cell>
          <cell r="D6606">
            <v>9</v>
          </cell>
          <cell r="E6606" t="str">
            <v>F</v>
          </cell>
        </row>
        <row r="6607">
          <cell r="B6607" t="str">
            <v>F521269</v>
          </cell>
          <cell r="C6607" t="str">
            <v>F521269</v>
          </cell>
          <cell r="D6607">
            <v>9</v>
          </cell>
          <cell r="E6607" t="str">
            <v>F</v>
          </cell>
        </row>
        <row r="6608">
          <cell r="B6608" t="str">
            <v>F521629</v>
          </cell>
          <cell r="C6608" t="str">
            <v>F521629</v>
          </cell>
          <cell r="D6608">
            <v>9</v>
          </cell>
          <cell r="E6608" t="str">
            <v>F</v>
          </cell>
        </row>
        <row r="6609">
          <cell r="B6609" t="str">
            <v>F521989</v>
          </cell>
          <cell r="C6609" t="str">
            <v>F521989</v>
          </cell>
          <cell r="D6609">
            <v>9</v>
          </cell>
          <cell r="E6609" t="str">
            <v>F</v>
          </cell>
        </row>
        <row r="6610">
          <cell r="B6610" t="str">
            <v>F522349</v>
          </cell>
          <cell r="C6610" t="str">
            <v>F522349</v>
          </cell>
          <cell r="D6610">
            <v>9</v>
          </cell>
          <cell r="E6610" t="str">
            <v>F</v>
          </cell>
        </row>
        <row r="6611">
          <cell r="B6611" t="str">
            <v>F523316</v>
          </cell>
          <cell r="C6611" t="str">
            <v>F523316</v>
          </cell>
          <cell r="D6611">
            <v>9</v>
          </cell>
          <cell r="E6611" t="str">
            <v>F</v>
          </cell>
        </row>
        <row r="6612">
          <cell r="B6612" t="str">
            <v>1000CSTMGSTFF</v>
          </cell>
          <cell r="C6612" t="str">
            <v>CSTMGSTFF</v>
          </cell>
          <cell r="D6612">
            <v>8</v>
          </cell>
          <cell r="E6612" t="str">
            <v>G</v>
          </cell>
        </row>
        <row r="6613">
          <cell r="B6613" t="str">
            <v>1000BFACMGMT</v>
          </cell>
          <cell r="C6613" t="str">
            <v>BFACMGMT</v>
          </cell>
          <cell r="D6613">
            <v>6</v>
          </cell>
          <cell r="E6613" t="str">
            <v>G</v>
          </cell>
        </row>
        <row r="6614">
          <cell r="B6614" t="str">
            <v>F500273</v>
          </cell>
          <cell r="C6614" t="str">
            <v>F500273</v>
          </cell>
          <cell r="D6614">
            <v>7</v>
          </cell>
          <cell r="E6614" t="str">
            <v>F</v>
          </cell>
        </row>
        <row r="6615">
          <cell r="B6615" t="str">
            <v>F500274</v>
          </cell>
          <cell r="C6615" t="str">
            <v>F500274</v>
          </cell>
          <cell r="D6615">
            <v>7</v>
          </cell>
          <cell r="E6615" t="str">
            <v>F</v>
          </cell>
        </row>
        <row r="6616">
          <cell r="B6616" t="str">
            <v>F500275</v>
          </cell>
          <cell r="C6616" t="str">
            <v>F500275</v>
          </cell>
          <cell r="D6616">
            <v>7</v>
          </cell>
          <cell r="E6616" t="str">
            <v>F</v>
          </cell>
        </row>
        <row r="6617">
          <cell r="B6617" t="str">
            <v>F500276</v>
          </cell>
          <cell r="C6617" t="str">
            <v>F500276</v>
          </cell>
          <cell r="D6617">
            <v>7</v>
          </cell>
          <cell r="E6617" t="str">
            <v>F</v>
          </cell>
        </row>
        <row r="6618">
          <cell r="B6618" t="str">
            <v>F500278</v>
          </cell>
          <cell r="C6618" t="str">
            <v>F500278</v>
          </cell>
          <cell r="D6618">
            <v>7</v>
          </cell>
          <cell r="E6618" t="str">
            <v>F</v>
          </cell>
        </row>
        <row r="6619">
          <cell r="B6619" t="str">
            <v>F520024</v>
          </cell>
          <cell r="C6619" t="str">
            <v>F520024</v>
          </cell>
          <cell r="D6619">
            <v>7</v>
          </cell>
          <cell r="E6619" t="str">
            <v>F</v>
          </cell>
        </row>
        <row r="6620">
          <cell r="B6620" t="str">
            <v>F520034</v>
          </cell>
          <cell r="C6620" t="str">
            <v>F520034</v>
          </cell>
          <cell r="D6620">
            <v>7</v>
          </cell>
          <cell r="E6620" t="str">
            <v>F</v>
          </cell>
        </row>
        <row r="6621">
          <cell r="B6621" t="str">
            <v>F520145</v>
          </cell>
          <cell r="C6621" t="str">
            <v>F520145</v>
          </cell>
          <cell r="D6621">
            <v>7</v>
          </cell>
          <cell r="E6621" t="str">
            <v>F</v>
          </cell>
        </row>
        <row r="6622">
          <cell r="B6622" t="str">
            <v>F520146</v>
          </cell>
          <cell r="C6622" t="str">
            <v>F520146</v>
          </cell>
          <cell r="D6622">
            <v>7</v>
          </cell>
          <cell r="E6622" t="str">
            <v>F</v>
          </cell>
        </row>
        <row r="6623">
          <cell r="B6623" t="str">
            <v>F520910</v>
          </cell>
          <cell r="C6623" t="str">
            <v>F520910</v>
          </cell>
          <cell r="D6623">
            <v>7</v>
          </cell>
          <cell r="E6623" t="str">
            <v>F</v>
          </cell>
        </row>
        <row r="6624">
          <cell r="B6624" t="str">
            <v>F521270</v>
          </cell>
          <cell r="C6624" t="str">
            <v>F521270</v>
          </cell>
          <cell r="D6624">
            <v>7</v>
          </cell>
          <cell r="E6624" t="str">
            <v>F</v>
          </cell>
        </row>
        <row r="6625">
          <cell r="B6625" t="str">
            <v>F521630</v>
          </cell>
          <cell r="C6625" t="str">
            <v>F521630</v>
          </cell>
          <cell r="D6625">
            <v>7</v>
          </cell>
          <cell r="E6625" t="str">
            <v>F</v>
          </cell>
        </row>
        <row r="6626">
          <cell r="B6626" t="str">
            <v>F521990</v>
          </cell>
          <cell r="C6626" t="str">
            <v>F521990</v>
          </cell>
          <cell r="D6626">
            <v>7</v>
          </cell>
          <cell r="E6626" t="str">
            <v>F</v>
          </cell>
        </row>
        <row r="6627">
          <cell r="B6627" t="str">
            <v>F522350</v>
          </cell>
          <cell r="C6627" t="str">
            <v>F522350</v>
          </cell>
          <cell r="D6627">
            <v>7</v>
          </cell>
          <cell r="E6627" t="str">
            <v>F</v>
          </cell>
        </row>
        <row r="6628">
          <cell r="B6628" t="str">
            <v>F522705</v>
          </cell>
          <cell r="C6628" t="str">
            <v>F522705</v>
          </cell>
          <cell r="D6628">
            <v>7</v>
          </cell>
          <cell r="E6628" t="str">
            <v>F</v>
          </cell>
        </row>
        <row r="6629">
          <cell r="B6629" t="str">
            <v>1000BMANAGMT</v>
          </cell>
          <cell r="C6629" t="str">
            <v>BMANAGMT</v>
          </cell>
          <cell r="D6629">
            <v>6</v>
          </cell>
          <cell r="E6629" t="str">
            <v>G</v>
          </cell>
        </row>
        <row r="6630">
          <cell r="B6630" t="str">
            <v>F500011</v>
          </cell>
          <cell r="C6630" t="str">
            <v>F500011</v>
          </cell>
          <cell r="D6630">
            <v>7</v>
          </cell>
          <cell r="E6630" t="str">
            <v>F</v>
          </cell>
        </row>
        <row r="6631">
          <cell r="B6631" t="str">
            <v>F500109</v>
          </cell>
          <cell r="C6631" t="str">
            <v>F500109</v>
          </cell>
          <cell r="D6631">
            <v>7</v>
          </cell>
          <cell r="E6631" t="str">
            <v>F</v>
          </cell>
        </row>
        <row r="6632">
          <cell r="B6632" t="str">
            <v>F500123</v>
          </cell>
          <cell r="C6632" t="str">
            <v>F500123</v>
          </cell>
          <cell r="D6632">
            <v>7</v>
          </cell>
          <cell r="E6632" t="str">
            <v>F</v>
          </cell>
        </row>
        <row r="6633">
          <cell r="B6633" t="str">
            <v>F500145</v>
          </cell>
          <cell r="C6633" t="str">
            <v>F500145</v>
          </cell>
          <cell r="D6633">
            <v>7</v>
          </cell>
          <cell r="E6633" t="str">
            <v>F</v>
          </cell>
        </row>
        <row r="6634">
          <cell r="B6634" t="str">
            <v>F500146</v>
          </cell>
          <cell r="C6634" t="str">
            <v>F500146</v>
          </cell>
          <cell r="D6634">
            <v>7</v>
          </cell>
          <cell r="E6634" t="str">
            <v>F</v>
          </cell>
        </row>
        <row r="6635">
          <cell r="B6635" t="str">
            <v>F500147</v>
          </cell>
          <cell r="C6635" t="str">
            <v>F500147</v>
          </cell>
          <cell r="D6635">
            <v>7</v>
          </cell>
          <cell r="E6635" t="str">
            <v>F</v>
          </cell>
        </row>
        <row r="6636">
          <cell r="B6636" t="str">
            <v>F500149</v>
          </cell>
          <cell r="C6636" t="str">
            <v>F500149</v>
          </cell>
          <cell r="D6636">
            <v>7</v>
          </cell>
          <cell r="E6636" t="str">
            <v>F</v>
          </cell>
        </row>
        <row r="6637">
          <cell r="B6637" t="str">
            <v>F500179</v>
          </cell>
          <cell r="C6637" t="str">
            <v>F500179</v>
          </cell>
          <cell r="D6637">
            <v>7</v>
          </cell>
          <cell r="E6637" t="str">
            <v>F</v>
          </cell>
        </row>
        <row r="6638">
          <cell r="B6638" t="str">
            <v>F520142</v>
          </cell>
          <cell r="C6638" t="str">
            <v>F520142</v>
          </cell>
          <cell r="D6638">
            <v>7</v>
          </cell>
          <cell r="E6638" t="str">
            <v>F</v>
          </cell>
        </row>
        <row r="6639">
          <cell r="B6639" t="str">
            <v>F520148</v>
          </cell>
          <cell r="C6639" t="str">
            <v>F520148</v>
          </cell>
          <cell r="D6639">
            <v>7</v>
          </cell>
          <cell r="E6639" t="str">
            <v>F</v>
          </cell>
        </row>
        <row r="6640">
          <cell r="B6640" t="str">
            <v>F520154</v>
          </cell>
          <cell r="C6640" t="str">
            <v>F520154</v>
          </cell>
          <cell r="D6640">
            <v>7</v>
          </cell>
          <cell r="E6640" t="str">
            <v>F</v>
          </cell>
        </row>
        <row r="6641">
          <cell r="B6641" t="str">
            <v>F520837</v>
          </cell>
          <cell r="C6641" t="str">
            <v>F520837</v>
          </cell>
          <cell r="D6641">
            <v>7</v>
          </cell>
          <cell r="E6641" t="str">
            <v>F</v>
          </cell>
        </row>
        <row r="6642">
          <cell r="B6642" t="str">
            <v>F521197</v>
          </cell>
          <cell r="C6642" t="str">
            <v>F521197</v>
          </cell>
          <cell r="D6642">
            <v>7</v>
          </cell>
          <cell r="E6642" t="str">
            <v>F</v>
          </cell>
        </row>
        <row r="6643">
          <cell r="B6643" t="str">
            <v>F521557</v>
          </cell>
          <cell r="C6643" t="str">
            <v>F521557</v>
          </cell>
          <cell r="D6643">
            <v>7</v>
          </cell>
          <cell r="E6643" t="str">
            <v>F</v>
          </cell>
        </row>
        <row r="6644">
          <cell r="B6644" t="str">
            <v>F521917</v>
          </cell>
          <cell r="C6644" t="str">
            <v>F521917</v>
          </cell>
          <cell r="D6644">
            <v>7</v>
          </cell>
          <cell r="E6644" t="str">
            <v>F</v>
          </cell>
        </row>
        <row r="6645">
          <cell r="B6645" t="str">
            <v>F522277</v>
          </cell>
          <cell r="C6645" t="str">
            <v>F522277</v>
          </cell>
          <cell r="D6645">
            <v>7</v>
          </cell>
          <cell r="E6645" t="str">
            <v>F</v>
          </cell>
        </row>
        <row r="6646">
          <cell r="B6646" t="str">
            <v>1000BPYRLADM</v>
          </cell>
          <cell r="C6646" t="str">
            <v>BPYRLADM</v>
          </cell>
          <cell r="D6646">
            <v>6</v>
          </cell>
          <cell r="E6646" t="str">
            <v>G</v>
          </cell>
        </row>
        <row r="6647">
          <cell r="B6647" t="str">
            <v>F520911</v>
          </cell>
          <cell r="C6647" t="str">
            <v>F520911</v>
          </cell>
          <cell r="D6647">
            <v>7</v>
          </cell>
          <cell r="E6647" t="str">
            <v>F</v>
          </cell>
        </row>
        <row r="6648">
          <cell r="B6648" t="str">
            <v>F521271</v>
          </cell>
          <cell r="C6648" t="str">
            <v>F521271</v>
          </cell>
          <cell r="D6648">
            <v>7</v>
          </cell>
          <cell r="E6648" t="str">
            <v>F</v>
          </cell>
        </row>
        <row r="6649">
          <cell r="B6649" t="str">
            <v>F521631</v>
          </cell>
          <cell r="C6649" t="str">
            <v>F521631</v>
          </cell>
          <cell r="D6649">
            <v>7</v>
          </cell>
          <cell r="E6649" t="str">
            <v>F</v>
          </cell>
        </row>
        <row r="6650">
          <cell r="B6650" t="str">
            <v>F521991</v>
          </cell>
          <cell r="C6650" t="str">
            <v>F521991</v>
          </cell>
          <cell r="D6650">
            <v>7</v>
          </cell>
          <cell r="E6650" t="str">
            <v>F</v>
          </cell>
        </row>
        <row r="6651">
          <cell r="B6651" t="str">
            <v>F522351</v>
          </cell>
          <cell r="C6651" t="str">
            <v>F522351</v>
          </cell>
          <cell r="D6651">
            <v>7</v>
          </cell>
          <cell r="E6651" t="str">
            <v>F</v>
          </cell>
        </row>
        <row r="6652">
          <cell r="B6652" t="str">
            <v>F523401</v>
          </cell>
          <cell r="C6652" t="str">
            <v>F523401</v>
          </cell>
          <cell r="D6652">
            <v>7</v>
          </cell>
          <cell r="E6652" t="str">
            <v>F</v>
          </cell>
        </row>
        <row r="6653">
          <cell r="B6653" t="str">
            <v>F523424</v>
          </cell>
          <cell r="C6653" t="str">
            <v>F523424</v>
          </cell>
          <cell r="D6653">
            <v>7</v>
          </cell>
          <cell r="E6653" t="str">
            <v>F</v>
          </cell>
        </row>
        <row r="6654">
          <cell r="B6654" t="str">
            <v>1000ERPJMGTSUP</v>
          </cell>
          <cell r="C6654" t="str">
            <v>ERPJMGTSUP</v>
          </cell>
          <cell r="D6654">
            <v>8</v>
          </cell>
          <cell r="E6654" t="str">
            <v>G</v>
          </cell>
        </row>
        <row r="6655">
          <cell r="B6655" t="str">
            <v>F526580</v>
          </cell>
          <cell r="C6655" t="str">
            <v>F526580</v>
          </cell>
          <cell r="D6655">
            <v>9</v>
          </cell>
          <cell r="E6655" t="str">
            <v>F</v>
          </cell>
        </row>
        <row r="6656">
          <cell r="B6656" t="str">
            <v>F526581</v>
          </cell>
          <cell r="C6656" t="str">
            <v>F526581</v>
          </cell>
          <cell r="D6656">
            <v>9</v>
          </cell>
          <cell r="E6656" t="str">
            <v>F</v>
          </cell>
        </row>
        <row r="6657">
          <cell r="B6657" t="str">
            <v>F526582</v>
          </cell>
          <cell r="C6657" t="str">
            <v>F526582</v>
          </cell>
          <cell r="D6657">
            <v>9</v>
          </cell>
          <cell r="E6657" t="str">
            <v>F</v>
          </cell>
        </row>
        <row r="6658">
          <cell r="B6658" t="str">
            <v>F526583</v>
          </cell>
          <cell r="C6658" t="str">
            <v>F526583</v>
          </cell>
          <cell r="D6658">
            <v>9</v>
          </cell>
          <cell r="E6658" t="str">
            <v>F</v>
          </cell>
        </row>
        <row r="6659">
          <cell r="B6659" t="str">
            <v>1000BADMIN</v>
          </cell>
          <cell r="C6659" t="str">
            <v>BADMIN</v>
          </cell>
          <cell r="D6659">
            <v>8</v>
          </cell>
          <cell r="E6659" t="str">
            <v>G</v>
          </cell>
        </row>
        <row r="6660">
          <cell r="B6660" t="str">
            <v>F500227</v>
          </cell>
          <cell r="C6660" t="str">
            <v>F500227</v>
          </cell>
          <cell r="D6660">
            <v>9</v>
          </cell>
          <cell r="E6660" t="str">
            <v>F</v>
          </cell>
        </row>
        <row r="6661">
          <cell r="B6661" t="str">
            <v>F520888</v>
          </cell>
          <cell r="C6661" t="str">
            <v>F520888</v>
          </cell>
          <cell r="D6661">
            <v>9</v>
          </cell>
          <cell r="E6661" t="str">
            <v>F</v>
          </cell>
        </row>
        <row r="6662">
          <cell r="B6662" t="str">
            <v>F521248</v>
          </cell>
          <cell r="C6662" t="str">
            <v>F521248</v>
          </cell>
          <cell r="D6662">
            <v>9</v>
          </cell>
          <cell r="E6662" t="str">
            <v>F</v>
          </cell>
        </row>
        <row r="6663">
          <cell r="B6663" t="str">
            <v>F521608</v>
          </cell>
          <cell r="C6663" t="str">
            <v>F521608</v>
          </cell>
          <cell r="D6663">
            <v>9</v>
          </cell>
          <cell r="E6663" t="str">
            <v>F</v>
          </cell>
        </row>
        <row r="6664">
          <cell r="B6664" t="str">
            <v>F521968</v>
          </cell>
          <cell r="C6664" t="str">
            <v>F521968</v>
          </cell>
          <cell r="D6664">
            <v>9</v>
          </cell>
          <cell r="E6664" t="str">
            <v>F</v>
          </cell>
        </row>
        <row r="6665">
          <cell r="B6665" t="str">
            <v>F522328</v>
          </cell>
          <cell r="C6665" t="str">
            <v>F522328</v>
          </cell>
          <cell r="D6665">
            <v>9</v>
          </cell>
          <cell r="E6665" t="str">
            <v>F</v>
          </cell>
        </row>
        <row r="6666">
          <cell r="B6666" t="str">
            <v>1000BPASMGST</v>
          </cell>
          <cell r="C6666" t="str">
            <v>BPASMGST</v>
          </cell>
          <cell r="D6666">
            <v>8</v>
          </cell>
          <cell r="E6666" t="str">
            <v>G</v>
          </cell>
        </row>
        <row r="6667">
          <cell r="B6667" t="str">
            <v>F500239</v>
          </cell>
          <cell r="C6667" t="str">
            <v>F500239</v>
          </cell>
          <cell r="D6667">
            <v>9</v>
          </cell>
          <cell r="E6667" t="str">
            <v>F</v>
          </cell>
        </row>
        <row r="6668">
          <cell r="B6668" t="str">
            <v>F500240</v>
          </cell>
          <cell r="C6668" t="str">
            <v>F500240</v>
          </cell>
          <cell r="D6668">
            <v>9</v>
          </cell>
          <cell r="E6668" t="str">
            <v>F</v>
          </cell>
        </row>
        <row r="6669">
          <cell r="B6669" t="str">
            <v>F520892</v>
          </cell>
          <cell r="C6669" t="str">
            <v>F520892</v>
          </cell>
          <cell r="D6669">
            <v>9</v>
          </cell>
          <cell r="E6669" t="str">
            <v>F</v>
          </cell>
        </row>
        <row r="6670">
          <cell r="B6670" t="str">
            <v>F521252</v>
          </cell>
          <cell r="C6670" t="str">
            <v>F521252</v>
          </cell>
          <cell r="D6670">
            <v>9</v>
          </cell>
          <cell r="E6670" t="str">
            <v>F</v>
          </cell>
        </row>
        <row r="6671">
          <cell r="B6671" t="str">
            <v>F521612</v>
          </cell>
          <cell r="C6671" t="str">
            <v>F521612</v>
          </cell>
          <cell r="D6671">
            <v>9</v>
          </cell>
          <cell r="E6671" t="str">
            <v>F</v>
          </cell>
        </row>
        <row r="6672">
          <cell r="B6672" t="str">
            <v>F521972</v>
          </cell>
          <cell r="C6672" t="str">
            <v>F521972</v>
          </cell>
          <cell r="D6672">
            <v>9</v>
          </cell>
          <cell r="E6672" t="str">
            <v>F</v>
          </cell>
        </row>
        <row r="6673">
          <cell r="B6673" t="str">
            <v>F522332</v>
          </cell>
          <cell r="C6673" t="str">
            <v>F522332</v>
          </cell>
          <cell r="D6673">
            <v>9</v>
          </cell>
          <cell r="E6673" t="str">
            <v>F</v>
          </cell>
        </row>
        <row r="6674">
          <cell r="B6674" t="str">
            <v>1000BPAYROLL</v>
          </cell>
          <cell r="C6674" t="str">
            <v>BPAYROLL</v>
          </cell>
          <cell r="D6674">
            <v>8</v>
          </cell>
          <cell r="E6674" t="str">
            <v>G</v>
          </cell>
        </row>
        <row r="6675">
          <cell r="B6675" t="str">
            <v>F520887</v>
          </cell>
          <cell r="C6675" t="str">
            <v>F520887</v>
          </cell>
          <cell r="D6675">
            <v>9</v>
          </cell>
          <cell r="E6675" t="str">
            <v>F</v>
          </cell>
        </row>
        <row r="6676">
          <cell r="B6676" t="str">
            <v>F521247</v>
          </cell>
          <cell r="C6676" t="str">
            <v>F521247</v>
          </cell>
          <cell r="D6676">
            <v>9</v>
          </cell>
          <cell r="E6676" t="str">
            <v>F</v>
          </cell>
        </row>
        <row r="6677">
          <cell r="B6677" t="str">
            <v>F521607</v>
          </cell>
          <cell r="C6677" t="str">
            <v>F521607</v>
          </cell>
          <cell r="D6677">
            <v>9</v>
          </cell>
          <cell r="E6677" t="str">
            <v>F</v>
          </cell>
        </row>
        <row r="6678">
          <cell r="B6678" t="str">
            <v>F521967</v>
          </cell>
          <cell r="C6678" t="str">
            <v>F521967</v>
          </cell>
          <cell r="D6678">
            <v>9</v>
          </cell>
          <cell r="E6678" t="str">
            <v>F</v>
          </cell>
        </row>
        <row r="6679">
          <cell r="B6679" t="str">
            <v>F522327</v>
          </cell>
          <cell r="C6679" t="str">
            <v>F522327</v>
          </cell>
          <cell r="D6679">
            <v>9</v>
          </cell>
          <cell r="E6679" t="str">
            <v>F</v>
          </cell>
        </row>
        <row r="6680">
          <cell r="B6680" t="str">
            <v>1000BTDEVEPL</v>
          </cell>
          <cell r="C6680" t="str">
            <v>BTDEVEPL</v>
          </cell>
          <cell r="D6680">
            <v>8</v>
          </cell>
          <cell r="E6680" t="str">
            <v>G</v>
          </cell>
        </row>
        <row r="6681">
          <cell r="B6681" t="str">
            <v>F500231</v>
          </cell>
          <cell r="C6681" t="str">
            <v>F500231</v>
          </cell>
          <cell r="D6681">
            <v>9</v>
          </cell>
          <cell r="E6681" t="str">
            <v>F</v>
          </cell>
        </row>
        <row r="6682">
          <cell r="B6682" t="str">
            <v>F500232</v>
          </cell>
          <cell r="C6682" t="str">
            <v>F500232</v>
          </cell>
          <cell r="D6682">
            <v>9</v>
          </cell>
          <cell r="E6682" t="str">
            <v>F</v>
          </cell>
        </row>
        <row r="6683">
          <cell r="B6683" t="str">
            <v>F500233</v>
          </cell>
          <cell r="C6683" t="str">
            <v>F500233</v>
          </cell>
          <cell r="D6683">
            <v>9</v>
          </cell>
          <cell r="E6683" t="str">
            <v>F</v>
          </cell>
        </row>
        <row r="6684">
          <cell r="B6684" t="str">
            <v>F520889</v>
          </cell>
          <cell r="C6684" t="str">
            <v>F520889</v>
          </cell>
          <cell r="D6684">
            <v>9</v>
          </cell>
          <cell r="E6684" t="str">
            <v>F</v>
          </cell>
        </row>
        <row r="6685">
          <cell r="B6685" t="str">
            <v>F521249</v>
          </cell>
          <cell r="C6685" t="str">
            <v>F521249</v>
          </cell>
          <cell r="D6685">
            <v>9</v>
          </cell>
          <cell r="E6685" t="str">
            <v>F</v>
          </cell>
        </row>
        <row r="6686">
          <cell r="B6686" t="str">
            <v>F521609</v>
          </cell>
          <cell r="C6686" t="str">
            <v>F521609</v>
          </cell>
          <cell r="D6686">
            <v>9</v>
          </cell>
          <cell r="E6686" t="str">
            <v>F</v>
          </cell>
        </row>
        <row r="6687">
          <cell r="B6687" t="str">
            <v>F521969</v>
          </cell>
          <cell r="C6687" t="str">
            <v>F521969</v>
          </cell>
          <cell r="D6687">
            <v>9</v>
          </cell>
          <cell r="E6687" t="str">
            <v>F</v>
          </cell>
        </row>
        <row r="6688">
          <cell r="B6688" t="str">
            <v>F522329</v>
          </cell>
          <cell r="C6688" t="str">
            <v>F522329</v>
          </cell>
          <cell r="D6688">
            <v>9</v>
          </cell>
          <cell r="E6688" t="str">
            <v>F</v>
          </cell>
        </row>
        <row r="6689">
          <cell r="B6689" t="str">
            <v>1000REVSHAR</v>
          </cell>
          <cell r="C6689" t="str">
            <v>REVSHAR</v>
          </cell>
          <cell r="D6689">
            <v>6</v>
          </cell>
          <cell r="E6689" t="str">
            <v>G</v>
          </cell>
        </row>
        <row r="6690">
          <cell r="B6690" t="str">
            <v>1000RDISREGPC</v>
          </cell>
          <cell r="C6690" t="str">
            <v>RDISREGPC</v>
          </cell>
          <cell r="D6690">
            <v>6</v>
          </cell>
          <cell r="E6690" t="str">
            <v>G</v>
          </cell>
        </row>
        <row r="6691">
          <cell r="B6691" t="str">
            <v>F520131</v>
          </cell>
          <cell r="C6691" t="str">
            <v>F520131</v>
          </cell>
          <cell r="D6691">
            <v>7</v>
          </cell>
          <cell r="E6691" t="str">
            <v>F</v>
          </cell>
        </row>
        <row r="6692">
          <cell r="B6692" t="str">
            <v>F520140</v>
          </cell>
          <cell r="C6692" t="str">
            <v>F520140</v>
          </cell>
          <cell r="D6692">
            <v>7</v>
          </cell>
          <cell r="E6692" t="str">
            <v>F</v>
          </cell>
        </row>
        <row r="6693">
          <cell r="B6693" t="str">
            <v>F520153</v>
          </cell>
          <cell r="C6693" t="str">
            <v>F520153</v>
          </cell>
          <cell r="D6693">
            <v>7</v>
          </cell>
          <cell r="E6693" t="str">
            <v>F</v>
          </cell>
        </row>
        <row r="6694">
          <cell r="B6694" t="str">
            <v>F521082</v>
          </cell>
          <cell r="C6694" t="str">
            <v>F521082</v>
          </cell>
          <cell r="D6694">
            <v>7</v>
          </cell>
          <cell r="E6694" t="str">
            <v>F</v>
          </cell>
        </row>
        <row r="6695">
          <cell r="B6695" t="str">
            <v>F521442</v>
          </cell>
          <cell r="C6695" t="str">
            <v>F521442</v>
          </cell>
          <cell r="D6695">
            <v>7</v>
          </cell>
          <cell r="E6695" t="str">
            <v>F</v>
          </cell>
        </row>
        <row r="6696">
          <cell r="B6696" t="str">
            <v>F521802</v>
          </cell>
          <cell r="C6696" t="str">
            <v>F521802</v>
          </cell>
          <cell r="D6696">
            <v>7</v>
          </cell>
          <cell r="E6696" t="str">
            <v>F</v>
          </cell>
        </row>
        <row r="6697">
          <cell r="B6697" t="str">
            <v>F522162</v>
          </cell>
          <cell r="C6697" t="str">
            <v>F522162</v>
          </cell>
          <cell r="D6697">
            <v>7</v>
          </cell>
          <cell r="E6697" t="str">
            <v>F</v>
          </cell>
        </row>
        <row r="6698">
          <cell r="B6698" t="str">
            <v>F522522</v>
          </cell>
          <cell r="C6698" t="str">
            <v>F522522</v>
          </cell>
          <cell r="D6698">
            <v>7</v>
          </cell>
          <cell r="E6698" t="str">
            <v>F</v>
          </cell>
        </row>
        <row r="6699">
          <cell r="B6699" t="str">
            <v>1000BOPSPLNG</v>
          </cell>
          <cell r="C6699" t="str">
            <v>BOPSPLNG</v>
          </cell>
          <cell r="D6699">
            <v>8</v>
          </cell>
          <cell r="E6699" t="str">
            <v>G</v>
          </cell>
        </row>
        <row r="6700">
          <cell r="B6700" t="str">
            <v>F526601</v>
          </cell>
          <cell r="C6700" t="str">
            <v>F526601</v>
          </cell>
          <cell r="D6700">
            <v>9</v>
          </cell>
          <cell r="E6700" t="str">
            <v>F</v>
          </cell>
        </row>
        <row r="6701">
          <cell r="B6701" t="str">
            <v>F526602</v>
          </cell>
          <cell r="C6701" t="str">
            <v>F526602</v>
          </cell>
          <cell r="D6701">
            <v>9</v>
          </cell>
          <cell r="E6701" t="str">
            <v>F</v>
          </cell>
        </row>
        <row r="6702">
          <cell r="B6702" t="str">
            <v>F526603</v>
          </cell>
          <cell r="C6702" t="str">
            <v>F526603</v>
          </cell>
          <cell r="D6702">
            <v>9</v>
          </cell>
          <cell r="E6702" t="str">
            <v>F</v>
          </cell>
        </row>
        <row r="6703">
          <cell r="B6703" t="str">
            <v>F526604</v>
          </cell>
          <cell r="C6703" t="str">
            <v>F526604</v>
          </cell>
          <cell r="D6703">
            <v>9</v>
          </cell>
          <cell r="E6703" t="str">
            <v>F</v>
          </cell>
        </row>
        <row r="6704">
          <cell r="B6704" t="str">
            <v>1000ETS</v>
          </cell>
          <cell r="C6704" t="str">
            <v>ETS</v>
          </cell>
          <cell r="D6704">
            <v>4</v>
          </cell>
          <cell r="E6704" t="str">
            <v>G</v>
          </cell>
        </row>
        <row r="6705">
          <cell r="B6705" t="str">
            <v>1000EGENINTCON</v>
          </cell>
          <cell r="C6705" t="str">
            <v>EGENINTCON</v>
          </cell>
          <cell r="D6705">
            <v>6</v>
          </cell>
          <cell r="E6705" t="str">
            <v>G</v>
          </cell>
        </row>
        <row r="6706">
          <cell r="B6706" t="str">
            <v>F526553</v>
          </cell>
          <cell r="C6706" t="str">
            <v>F526553</v>
          </cell>
          <cell r="D6706">
            <v>7</v>
          </cell>
          <cell r="E6706" t="str">
            <v>F</v>
          </cell>
        </row>
        <row r="6707">
          <cell r="B6707" t="str">
            <v>F526554</v>
          </cell>
          <cell r="C6707" t="str">
            <v>F526554</v>
          </cell>
          <cell r="D6707">
            <v>7</v>
          </cell>
          <cell r="E6707" t="str">
            <v>F</v>
          </cell>
        </row>
        <row r="6708">
          <cell r="B6708" t="str">
            <v>F526555</v>
          </cell>
          <cell r="C6708" t="str">
            <v>F526555</v>
          </cell>
          <cell r="D6708">
            <v>7</v>
          </cell>
          <cell r="E6708" t="str">
            <v>F</v>
          </cell>
        </row>
        <row r="6709">
          <cell r="B6709" t="str">
            <v>F526556</v>
          </cell>
          <cell r="C6709" t="str">
            <v>F526556</v>
          </cell>
          <cell r="D6709">
            <v>7</v>
          </cell>
          <cell r="E6709" t="str">
            <v>F</v>
          </cell>
        </row>
        <row r="6710">
          <cell r="B6710" t="str">
            <v>F526557</v>
          </cell>
          <cell r="C6710" t="str">
            <v>F526557</v>
          </cell>
          <cell r="D6710">
            <v>7</v>
          </cell>
          <cell r="E6710" t="str">
            <v>F</v>
          </cell>
        </row>
        <row r="6711">
          <cell r="B6711" t="str">
            <v>F526558</v>
          </cell>
          <cell r="C6711" t="str">
            <v>F526558</v>
          </cell>
          <cell r="D6711">
            <v>7</v>
          </cell>
          <cell r="E6711" t="str">
            <v>F</v>
          </cell>
        </row>
        <row r="6712">
          <cell r="B6712" t="str">
            <v>F526606</v>
          </cell>
          <cell r="C6712" t="str">
            <v>F526606</v>
          </cell>
          <cell r="D6712">
            <v>7</v>
          </cell>
          <cell r="E6712" t="str">
            <v>F</v>
          </cell>
        </row>
        <row r="6713">
          <cell r="B6713" t="str">
            <v>F526613</v>
          </cell>
          <cell r="C6713" t="str">
            <v>F526613</v>
          </cell>
          <cell r="D6713">
            <v>7</v>
          </cell>
          <cell r="E6713" t="str">
            <v>F</v>
          </cell>
        </row>
        <row r="6714">
          <cell r="B6714" t="str">
            <v>1000EBUSMGMT</v>
          </cell>
          <cell r="C6714" t="str">
            <v>EBUSMGMT</v>
          </cell>
          <cell r="D6714">
            <v>6</v>
          </cell>
          <cell r="E6714" t="str">
            <v>G</v>
          </cell>
        </row>
        <row r="6715">
          <cell r="B6715" t="str">
            <v>F525917</v>
          </cell>
          <cell r="C6715" t="str">
            <v>F525917</v>
          </cell>
          <cell r="D6715">
            <v>7</v>
          </cell>
          <cell r="E6715" t="str">
            <v>F</v>
          </cell>
        </row>
        <row r="6716">
          <cell r="B6716" t="str">
            <v>F525918</v>
          </cell>
          <cell r="C6716" t="str">
            <v>F525918</v>
          </cell>
          <cell r="D6716">
            <v>7</v>
          </cell>
          <cell r="E6716" t="str">
            <v>F</v>
          </cell>
        </row>
        <row r="6717">
          <cell r="B6717" t="str">
            <v>F525919</v>
          </cell>
          <cell r="C6717" t="str">
            <v>F525919</v>
          </cell>
          <cell r="D6717">
            <v>7</v>
          </cell>
          <cell r="E6717" t="str">
            <v>F</v>
          </cell>
        </row>
        <row r="6718">
          <cell r="B6718" t="str">
            <v>F525920</v>
          </cell>
          <cell r="C6718" t="str">
            <v>F525920</v>
          </cell>
          <cell r="D6718">
            <v>7</v>
          </cell>
          <cell r="E6718" t="str">
            <v>F</v>
          </cell>
        </row>
        <row r="6719">
          <cell r="B6719" t="str">
            <v>F525921</v>
          </cell>
          <cell r="C6719" t="str">
            <v>F525921</v>
          </cell>
          <cell r="D6719">
            <v>7</v>
          </cell>
          <cell r="E6719" t="str">
            <v>F</v>
          </cell>
        </row>
        <row r="6720">
          <cell r="B6720" t="str">
            <v>F525922</v>
          </cell>
          <cell r="C6720" t="str">
            <v>F525922</v>
          </cell>
          <cell r="D6720">
            <v>7</v>
          </cell>
          <cell r="E6720" t="str">
            <v>F</v>
          </cell>
        </row>
        <row r="6721">
          <cell r="B6721" t="str">
            <v>F525923</v>
          </cell>
          <cell r="C6721" t="str">
            <v>F525923</v>
          </cell>
          <cell r="D6721">
            <v>7</v>
          </cell>
          <cell r="E6721" t="str">
            <v>F</v>
          </cell>
        </row>
        <row r="6722">
          <cell r="B6722" t="str">
            <v>F526605</v>
          </cell>
          <cell r="C6722" t="str">
            <v>F526605</v>
          </cell>
          <cell r="D6722">
            <v>7</v>
          </cell>
          <cell r="E6722" t="str">
            <v>F</v>
          </cell>
        </row>
        <row r="6723">
          <cell r="B6723" t="str">
            <v>1000ERSRCPLAN</v>
          </cell>
          <cell r="C6723" t="str">
            <v>ERSRCPLAN</v>
          </cell>
          <cell r="D6723">
            <v>8</v>
          </cell>
          <cell r="E6723" t="str">
            <v>G</v>
          </cell>
        </row>
        <row r="6724">
          <cell r="B6724" t="str">
            <v>F526559</v>
          </cell>
          <cell r="C6724" t="str">
            <v>F526559</v>
          </cell>
          <cell r="D6724">
            <v>9</v>
          </cell>
          <cell r="E6724" t="str">
            <v>F</v>
          </cell>
        </row>
        <row r="6725">
          <cell r="B6725" t="str">
            <v>F526560</v>
          </cell>
          <cell r="C6725" t="str">
            <v>F526560</v>
          </cell>
          <cell r="D6725">
            <v>9</v>
          </cell>
          <cell r="E6725" t="str">
            <v>F</v>
          </cell>
        </row>
        <row r="6726">
          <cell r="B6726" t="str">
            <v>F526561</v>
          </cell>
          <cell r="C6726" t="str">
            <v>F526561</v>
          </cell>
          <cell r="D6726">
            <v>9</v>
          </cell>
          <cell r="E6726" t="str">
            <v>F</v>
          </cell>
        </row>
        <row r="6727">
          <cell r="B6727" t="str">
            <v>F526562</v>
          </cell>
          <cell r="C6727" t="str">
            <v>F526562</v>
          </cell>
          <cell r="D6727">
            <v>9</v>
          </cell>
          <cell r="E6727" t="str">
            <v>F</v>
          </cell>
        </row>
        <row r="6728">
          <cell r="B6728" t="str">
            <v>F526563</v>
          </cell>
          <cell r="C6728" t="str">
            <v>F526563</v>
          </cell>
          <cell r="D6728">
            <v>9</v>
          </cell>
          <cell r="E6728" t="str">
            <v>F</v>
          </cell>
        </row>
        <row r="6729">
          <cell r="B6729" t="str">
            <v>F526564</v>
          </cell>
          <cell r="C6729" t="str">
            <v>F526564</v>
          </cell>
          <cell r="D6729">
            <v>9</v>
          </cell>
          <cell r="E6729" t="str">
            <v>F</v>
          </cell>
        </row>
        <row r="6730">
          <cell r="B6730" t="str">
            <v>F526614</v>
          </cell>
          <cell r="C6730" t="str">
            <v>F526614</v>
          </cell>
          <cell r="D6730">
            <v>9</v>
          </cell>
          <cell r="E6730" t="str">
            <v>F</v>
          </cell>
        </row>
        <row r="6731">
          <cell r="B6731" t="str">
            <v>1000EELESYPLN</v>
          </cell>
          <cell r="C6731" t="str">
            <v>EELESYPLN</v>
          </cell>
          <cell r="D6731">
            <v>6</v>
          </cell>
          <cell r="E6731" t="str">
            <v>G</v>
          </cell>
        </row>
        <row r="6732">
          <cell r="B6732" t="str">
            <v>F520656</v>
          </cell>
          <cell r="C6732" t="str">
            <v>F520656</v>
          </cell>
          <cell r="D6732">
            <v>7</v>
          </cell>
          <cell r="E6732" t="str">
            <v>F</v>
          </cell>
        </row>
        <row r="6733">
          <cell r="B6733" t="str">
            <v>F521178</v>
          </cell>
          <cell r="C6733" t="str">
            <v>F521178</v>
          </cell>
          <cell r="D6733">
            <v>7</v>
          </cell>
          <cell r="E6733" t="str">
            <v>F</v>
          </cell>
        </row>
        <row r="6734">
          <cell r="B6734" t="str">
            <v>F521538</v>
          </cell>
          <cell r="C6734" t="str">
            <v>F521538</v>
          </cell>
          <cell r="D6734">
            <v>7</v>
          </cell>
          <cell r="E6734" t="str">
            <v>F</v>
          </cell>
        </row>
        <row r="6735">
          <cell r="B6735" t="str">
            <v>F521898</v>
          </cell>
          <cell r="C6735" t="str">
            <v>F521898</v>
          </cell>
          <cell r="D6735">
            <v>7</v>
          </cell>
          <cell r="E6735" t="str">
            <v>F</v>
          </cell>
        </row>
        <row r="6736">
          <cell r="B6736" t="str">
            <v>F522258</v>
          </cell>
          <cell r="C6736" t="str">
            <v>F522258</v>
          </cell>
          <cell r="D6736">
            <v>7</v>
          </cell>
          <cell r="E6736" t="str">
            <v>F</v>
          </cell>
        </row>
        <row r="6737">
          <cell r="B6737" t="str">
            <v>F522618</v>
          </cell>
          <cell r="C6737" t="str">
            <v>F522618</v>
          </cell>
          <cell r="D6737">
            <v>7</v>
          </cell>
          <cell r="E6737" t="str">
            <v>F</v>
          </cell>
        </row>
        <row r="6738">
          <cell r="B6738" t="str">
            <v>F523385</v>
          </cell>
          <cell r="C6738" t="str">
            <v>F523385</v>
          </cell>
          <cell r="D6738">
            <v>7</v>
          </cell>
          <cell r="E6738" t="str">
            <v>F</v>
          </cell>
        </row>
        <row r="6739">
          <cell r="B6739" t="str">
            <v>F523407</v>
          </cell>
          <cell r="C6739" t="str">
            <v>F523407</v>
          </cell>
          <cell r="D6739">
            <v>7</v>
          </cell>
          <cell r="E6739" t="str">
            <v>F</v>
          </cell>
        </row>
        <row r="6740">
          <cell r="B6740" t="str">
            <v>F523422</v>
          </cell>
          <cell r="C6740" t="str">
            <v>F523422</v>
          </cell>
          <cell r="D6740">
            <v>7</v>
          </cell>
          <cell r="E6740" t="str">
            <v>F</v>
          </cell>
        </row>
        <row r="6741">
          <cell r="B6741" t="str">
            <v>F526199</v>
          </cell>
          <cell r="C6741" t="str">
            <v>F526199</v>
          </cell>
          <cell r="D6741">
            <v>7</v>
          </cell>
          <cell r="E6741" t="str">
            <v>F</v>
          </cell>
        </row>
        <row r="6742">
          <cell r="B6742" t="str">
            <v>1000EDISENGMG</v>
          </cell>
          <cell r="C6742" t="str">
            <v>EDISENGMG</v>
          </cell>
          <cell r="D6742">
            <v>8</v>
          </cell>
          <cell r="E6742" t="str">
            <v>G</v>
          </cell>
        </row>
        <row r="6743">
          <cell r="B6743" t="str">
            <v>F500215</v>
          </cell>
          <cell r="C6743" t="str">
            <v>F500215</v>
          </cell>
          <cell r="D6743">
            <v>9</v>
          </cell>
          <cell r="E6743" t="str">
            <v>F</v>
          </cell>
        </row>
        <row r="6744">
          <cell r="B6744" t="str">
            <v>F500216</v>
          </cell>
          <cell r="C6744" t="str">
            <v>F500216</v>
          </cell>
          <cell r="D6744">
            <v>9</v>
          </cell>
          <cell r="E6744" t="str">
            <v>F</v>
          </cell>
        </row>
        <row r="6745">
          <cell r="B6745" t="str">
            <v>F500217</v>
          </cell>
          <cell r="C6745" t="str">
            <v>F500217</v>
          </cell>
          <cell r="D6745">
            <v>9</v>
          </cell>
          <cell r="E6745" t="str">
            <v>F</v>
          </cell>
        </row>
        <row r="6746">
          <cell r="B6746" t="str">
            <v>F500218</v>
          </cell>
          <cell r="C6746" t="str">
            <v>F500218</v>
          </cell>
          <cell r="D6746">
            <v>9</v>
          </cell>
          <cell r="E6746" t="str">
            <v>F</v>
          </cell>
        </row>
        <row r="6747">
          <cell r="B6747" t="str">
            <v>F520094</v>
          </cell>
          <cell r="C6747" t="str">
            <v>F520094</v>
          </cell>
          <cell r="D6747">
            <v>9</v>
          </cell>
          <cell r="E6747" t="str">
            <v>F</v>
          </cell>
        </row>
        <row r="6748">
          <cell r="B6748" t="str">
            <v>F520437</v>
          </cell>
          <cell r="C6748" t="str">
            <v>F520437</v>
          </cell>
          <cell r="D6748">
            <v>9</v>
          </cell>
          <cell r="E6748" t="str">
            <v>F</v>
          </cell>
        </row>
        <row r="6749">
          <cell r="B6749" t="str">
            <v>F520885</v>
          </cell>
          <cell r="C6749" t="str">
            <v>F520885</v>
          </cell>
          <cell r="D6749">
            <v>9</v>
          </cell>
          <cell r="E6749" t="str">
            <v>F</v>
          </cell>
        </row>
        <row r="6750">
          <cell r="B6750" t="str">
            <v>F521245</v>
          </cell>
          <cell r="C6750" t="str">
            <v>F521245</v>
          </cell>
          <cell r="D6750">
            <v>9</v>
          </cell>
          <cell r="E6750" t="str">
            <v>F</v>
          </cell>
        </row>
        <row r="6751">
          <cell r="B6751" t="str">
            <v>F521605</v>
          </cell>
          <cell r="C6751" t="str">
            <v>F521605</v>
          </cell>
          <cell r="D6751">
            <v>9</v>
          </cell>
          <cell r="E6751" t="str">
            <v>F</v>
          </cell>
        </row>
        <row r="6752">
          <cell r="B6752" t="str">
            <v>F521965</v>
          </cell>
          <cell r="C6752" t="str">
            <v>F521965</v>
          </cell>
          <cell r="D6752">
            <v>9</v>
          </cell>
          <cell r="E6752" t="str">
            <v>F</v>
          </cell>
        </row>
        <row r="6753">
          <cell r="B6753" t="str">
            <v>F522325</v>
          </cell>
          <cell r="C6753" t="str">
            <v>F522325</v>
          </cell>
          <cell r="D6753">
            <v>9</v>
          </cell>
          <cell r="E6753" t="str">
            <v>F</v>
          </cell>
        </row>
        <row r="6754">
          <cell r="B6754" t="str">
            <v>F526200</v>
          </cell>
          <cell r="C6754" t="str">
            <v>F526200</v>
          </cell>
          <cell r="D6754">
            <v>9</v>
          </cell>
          <cell r="E6754" t="str">
            <v>F</v>
          </cell>
        </row>
        <row r="6755">
          <cell r="B6755" t="str">
            <v>1000EASSMGSYR</v>
          </cell>
          <cell r="C6755" t="str">
            <v>EASSMGSYR</v>
          </cell>
          <cell r="D6755">
            <v>10</v>
          </cell>
          <cell r="E6755" t="str">
            <v>G</v>
          </cell>
        </row>
        <row r="6756">
          <cell r="B6756" t="str">
            <v>F520875</v>
          </cell>
          <cell r="C6756" t="str">
            <v>F520875</v>
          </cell>
          <cell r="D6756">
            <v>11</v>
          </cell>
          <cell r="E6756" t="str">
            <v>F</v>
          </cell>
        </row>
        <row r="6757">
          <cell r="B6757" t="str">
            <v>F521235</v>
          </cell>
          <cell r="C6757" t="str">
            <v>F521235</v>
          </cell>
          <cell r="D6757">
            <v>11</v>
          </cell>
          <cell r="E6757" t="str">
            <v>F</v>
          </cell>
        </row>
        <row r="6758">
          <cell r="B6758" t="str">
            <v>F521595</v>
          </cell>
          <cell r="C6758" t="str">
            <v>F521595</v>
          </cell>
          <cell r="D6758">
            <v>11</v>
          </cell>
          <cell r="E6758" t="str">
            <v>F</v>
          </cell>
        </row>
        <row r="6759">
          <cell r="B6759" t="str">
            <v>F521955</v>
          </cell>
          <cell r="C6759" t="str">
            <v>F521955</v>
          </cell>
          <cell r="D6759">
            <v>11</v>
          </cell>
          <cell r="E6759" t="str">
            <v>F</v>
          </cell>
        </row>
        <row r="6760">
          <cell r="B6760" t="str">
            <v>F522315</v>
          </cell>
          <cell r="C6760" t="str">
            <v>F522315</v>
          </cell>
          <cell r="D6760">
            <v>11</v>
          </cell>
          <cell r="E6760" t="str">
            <v>F</v>
          </cell>
        </row>
        <row r="6761">
          <cell r="B6761" t="str">
            <v>1000EFLENGSTG</v>
          </cell>
          <cell r="C6761" t="str">
            <v>EFLENGSTG</v>
          </cell>
          <cell r="D6761">
            <v>10</v>
          </cell>
          <cell r="E6761" t="str">
            <v>G</v>
          </cell>
        </row>
        <row r="6762">
          <cell r="B6762" t="str">
            <v>F520898</v>
          </cell>
          <cell r="C6762" t="str">
            <v>F520898</v>
          </cell>
          <cell r="D6762">
            <v>11</v>
          </cell>
          <cell r="E6762" t="str">
            <v>F</v>
          </cell>
        </row>
        <row r="6763">
          <cell r="B6763" t="str">
            <v>F521258</v>
          </cell>
          <cell r="C6763" t="str">
            <v>F521258</v>
          </cell>
          <cell r="D6763">
            <v>11</v>
          </cell>
          <cell r="E6763" t="str">
            <v>F</v>
          </cell>
        </row>
        <row r="6764">
          <cell r="B6764" t="str">
            <v>F521618</v>
          </cell>
          <cell r="C6764" t="str">
            <v>F521618</v>
          </cell>
          <cell r="D6764">
            <v>11</v>
          </cell>
          <cell r="E6764" t="str">
            <v>F</v>
          </cell>
        </row>
        <row r="6765">
          <cell r="B6765" t="str">
            <v>F521978</v>
          </cell>
          <cell r="C6765" t="str">
            <v>F521978</v>
          </cell>
          <cell r="D6765">
            <v>11</v>
          </cell>
          <cell r="E6765" t="str">
            <v>F</v>
          </cell>
        </row>
        <row r="6766">
          <cell r="B6766" t="str">
            <v>F522338</v>
          </cell>
          <cell r="C6766" t="str">
            <v>F522338</v>
          </cell>
          <cell r="D6766">
            <v>11</v>
          </cell>
          <cell r="E6766" t="str">
            <v>F</v>
          </cell>
        </row>
        <row r="6767">
          <cell r="B6767" t="str">
            <v>1000EPWRSYSST</v>
          </cell>
          <cell r="C6767" t="str">
            <v>EPWRSYSST</v>
          </cell>
          <cell r="D6767">
            <v>12</v>
          </cell>
          <cell r="E6767" t="str">
            <v>G</v>
          </cell>
        </row>
        <row r="6768">
          <cell r="B6768" t="str">
            <v>F520899</v>
          </cell>
          <cell r="C6768" t="str">
            <v>F520899</v>
          </cell>
          <cell r="D6768">
            <v>13</v>
          </cell>
          <cell r="E6768" t="str">
            <v>F</v>
          </cell>
        </row>
        <row r="6769">
          <cell r="B6769" t="str">
            <v>F521259</v>
          </cell>
          <cell r="C6769" t="str">
            <v>F521259</v>
          </cell>
          <cell r="D6769">
            <v>13</v>
          </cell>
          <cell r="E6769" t="str">
            <v>F</v>
          </cell>
        </row>
        <row r="6770">
          <cell r="B6770" t="str">
            <v>F521619</v>
          </cell>
          <cell r="C6770" t="str">
            <v>F521619</v>
          </cell>
          <cell r="D6770">
            <v>13</v>
          </cell>
          <cell r="E6770" t="str">
            <v>F</v>
          </cell>
        </row>
        <row r="6771">
          <cell r="B6771" t="str">
            <v>F521979</v>
          </cell>
          <cell r="C6771" t="str">
            <v>F521979</v>
          </cell>
          <cell r="D6771">
            <v>13</v>
          </cell>
          <cell r="E6771" t="str">
            <v>F</v>
          </cell>
        </row>
        <row r="6772">
          <cell r="B6772" t="str">
            <v>F522339</v>
          </cell>
          <cell r="C6772" t="str">
            <v>F522339</v>
          </cell>
          <cell r="D6772">
            <v>13</v>
          </cell>
          <cell r="E6772" t="str">
            <v>F</v>
          </cell>
        </row>
        <row r="6773">
          <cell r="B6773" t="str">
            <v>1000ERQRTVISU</v>
          </cell>
          <cell r="C6773" t="str">
            <v>ERQRTVISU</v>
          </cell>
          <cell r="D6773">
            <v>12</v>
          </cell>
          <cell r="E6773" t="str">
            <v>G</v>
          </cell>
        </row>
        <row r="6774">
          <cell r="B6774" t="str">
            <v>F500118</v>
          </cell>
          <cell r="C6774" t="str">
            <v>F500118</v>
          </cell>
          <cell r="D6774">
            <v>13</v>
          </cell>
          <cell r="E6774" t="str">
            <v>F</v>
          </cell>
        </row>
        <row r="6775">
          <cell r="B6775" t="str">
            <v>F500119</v>
          </cell>
          <cell r="C6775" t="str">
            <v>F500119</v>
          </cell>
          <cell r="D6775">
            <v>13</v>
          </cell>
          <cell r="E6775" t="str">
            <v>F</v>
          </cell>
        </row>
        <row r="6776">
          <cell r="B6776" t="str">
            <v>F500121</v>
          </cell>
          <cell r="C6776" t="str">
            <v>F500121</v>
          </cell>
          <cell r="D6776">
            <v>13</v>
          </cell>
          <cell r="E6776" t="str">
            <v>F</v>
          </cell>
        </row>
        <row r="6777">
          <cell r="B6777" t="str">
            <v>F520035</v>
          </cell>
          <cell r="C6777" t="str">
            <v>F520035</v>
          </cell>
          <cell r="D6777">
            <v>13</v>
          </cell>
          <cell r="E6777" t="str">
            <v>F</v>
          </cell>
        </row>
        <row r="6778">
          <cell r="B6778" t="str">
            <v>F520862</v>
          </cell>
          <cell r="C6778" t="str">
            <v>F520862</v>
          </cell>
          <cell r="D6778">
            <v>13</v>
          </cell>
          <cell r="E6778" t="str">
            <v>F</v>
          </cell>
        </row>
        <row r="6779">
          <cell r="B6779" t="str">
            <v>F521222</v>
          </cell>
          <cell r="C6779" t="str">
            <v>F521222</v>
          </cell>
          <cell r="D6779">
            <v>13</v>
          </cell>
          <cell r="E6779" t="str">
            <v>F</v>
          </cell>
        </row>
        <row r="6780">
          <cell r="B6780" t="str">
            <v>F521582</v>
          </cell>
          <cell r="C6780" t="str">
            <v>F521582</v>
          </cell>
          <cell r="D6780">
            <v>13</v>
          </cell>
          <cell r="E6780" t="str">
            <v>F</v>
          </cell>
        </row>
        <row r="6781">
          <cell r="B6781" t="str">
            <v>F521942</v>
          </cell>
          <cell r="C6781" t="str">
            <v>F521942</v>
          </cell>
          <cell r="D6781">
            <v>13</v>
          </cell>
          <cell r="E6781" t="str">
            <v>F</v>
          </cell>
        </row>
        <row r="6782">
          <cell r="B6782" t="str">
            <v>F522302</v>
          </cell>
          <cell r="C6782" t="str">
            <v>F522302</v>
          </cell>
          <cell r="D6782">
            <v>13</v>
          </cell>
          <cell r="E6782" t="str">
            <v>F</v>
          </cell>
        </row>
        <row r="6783">
          <cell r="B6783" t="str">
            <v>1000EPOWQLTY</v>
          </cell>
          <cell r="C6783" t="str">
            <v>EPOWQLTY</v>
          </cell>
          <cell r="D6783">
            <v>14</v>
          </cell>
          <cell r="E6783" t="str">
            <v>G</v>
          </cell>
        </row>
        <row r="6784">
          <cell r="B6784" t="str">
            <v>F500156</v>
          </cell>
          <cell r="C6784" t="str">
            <v>F500156</v>
          </cell>
          <cell r="D6784">
            <v>15</v>
          </cell>
          <cell r="E6784" t="str">
            <v>F</v>
          </cell>
        </row>
        <row r="6785">
          <cell r="B6785" t="str">
            <v>F500158</v>
          </cell>
          <cell r="C6785" t="str">
            <v>F500158</v>
          </cell>
          <cell r="D6785">
            <v>15</v>
          </cell>
          <cell r="E6785" t="str">
            <v>F</v>
          </cell>
        </row>
        <row r="6786">
          <cell r="B6786" t="str">
            <v>F520868</v>
          </cell>
          <cell r="C6786" t="str">
            <v>F520868</v>
          </cell>
          <cell r="D6786">
            <v>15</v>
          </cell>
          <cell r="E6786" t="str">
            <v>F</v>
          </cell>
        </row>
        <row r="6787">
          <cell r="B6787" t="str">
            <v>F521228</v>
          </cell>
          <cell r="C6787" t="str">
            <v>F521228</v>
          </cell>
          <cell r="D6787">
            <v>15</v>
          </cell>
          <cell r="E6787" t="str">
            <v>F</v>
          </cell>
        </row>
        <row r="6788">
          <cell r="B6788" t="str">
            <v>F521588</v>
          </cell>
          <cell r="C6788" t="str">
            <v>F521588</v>
          </cell>
          <cell r="D6788">
            <v>15</v>
          </cell>
          <cell r="E6788" t="str">
            <v>F</v>
          </cell>
        </row>
        <row r="6789">
          <cell r="B6789" t="str">
            <v>F521948</v>
          </cell>
          <cell r="C6789" t="str">
            <v>F521948</v>
          </cell>
          <cell r="D6789">
            <v>15</v>
          </cell>
          <cell r="E6789" t="str">
            <v>F</v>
          </cell>
        </row>
        <row r="6790">
          <cell r="B6790" t="str">
            <v>F522308</v>
          </cell>
          <cell r="C6790" t="str">
            <v>F522308</v>
          </cell>
          <cell r="D6790">
            <v>15</v>
          </cell>
          <cell r="E6790" t="str">
            <v>F</v>
          </cell>
        </row>
        <row r="6791">
          <cell r="B6791" t="str">
            <v>1000ERADTVIN</v>
          </cell>
          <cell r="C6791" t="str">
            <v>ERADTVIN</v>
          </cell>
          <cell r="D6791">
            <v>14</v>
          </cell>
          <cell r="E6791" t="str">
            <v>G</v>
          </cell>
        </row>
        <row r="6792">
          <cell r="B6792" t="str">
            <v>F500161</v>
          </cell>
          <cell r="C6792" t="str">
            <v>F500161</v>
          </cell>
          <cell r="D6792">
            <v>15</v>
          </cell>
          <cell r="E6792" t="str">
            <v>F</v>
          </cell>
        </row>
        <row r="6793">
          <cell r="B6793" t="str">
            <v>F500163</v>
          </cell>
          <cell r="C6793" t="str">
            <v>F500163</v>
          </cell>
          <cell r="D6793">
            <v>15</v>
          </cell>
          <cell r="E6793" t="str">
            <v>F</v>
          </cell>
        </row>
        <row r="6794">
          <cell r="B6794" t="str">
            <v>F520870</v>
          </cell>
          <cell r="C6794" t="str">
            <v>F520870</v>
          </cell>
          <cell r="D6794">
            <v>15</v>
          </cell>
          <cell r="E6794" t="str">
            <v>F</v>
          </cell>
        </row>
        <row r="6795">
          <cell r="B6795" t="str">
            <v>F521230</v>
          </cell>
          <cell r="C6795" t="str">
            <v>F521230</v>
          </cell>
          <cell r="D6795">
            <v>15</v>
          </cell>
          <cell r="E6795" t="str">
            <v>F</v>
          </cell>
        </row>
        <row r="6796">
          <cell r="B6796" t="str">
            <v>F521590</v>
          </cell>
          <cell r="C6796" t="str">
            <v>F521590</v>
          </cell>
          <cell r="D6796">
            <v>15</v>
          </cell>
          <cell r="E6796" t="str">
            <v>F</v>
          </cell>
        </row>
        <row r="6797">
          <cell r="B6797" t="str">
            <v>F521950</v>
          </cell>
          <cell r="C6797" t="str">
            <v>F521950</v>
          </cell>
          <cell r="D6797">
            <v>15</v>
          </cell>
          <cell r="E6797" t="str">
            <v>F</v>
          </cell>
        </row>
        <row r="6798">
          <cell r="B6798" t="str">
            <v>F522310</v>
          </cell>
          <cell r="C6798" t="str">
            <v>F522310</v>
          </cell>
          <cell r="D6798">
            <v>15</v>
          </cell>
          <cell r="E6798" t="str">
            <v>F</v>
          </cell>
        </row>
        <row r="6799">
          <cell r="B6799" t="str">
            <v>1000ENWFLDESU</v>
          </cell>
          <cell r="C6799" t="str">
            <v>ENWFLDESU</v>
          </cell>
          <cell r="D6799">
            <v>10</v>
          </cell>
          <cell r="E6799" t="str">
            <v>G</v>
          </cell>
        </row>
        <row r="6800">
          <cell r="B6800" t="str">
            <v>F520861</v>
          </cell>
          <cell r="C6800" t="str">
            <v>F520861</v>
          </cell>
          <cell r="D6800">
            <v>11</v>
          </cell>
          <cell r="E6800" t="str">
            <v>F</v>
          </cell>
        </row>
        <row r="6801">
          <cell r="B6801" t="str">
            <v>F521221</v>
          </cell>
          <cell r="C6801" t="str">
            <v>F521221</v>
          </cell>
          <cell r="D6801">
            <v>11</v>
          </cell>
          <cell r="E6801" t="str">
            <v>F</v>
          </cell>
        </row>
        <row r="6802">
          <cell r="B6802" t="str">
            <v>F521581</v>
          </cell>
          <cell r="C6802" t="str">
            <v>F521581</v>
          </cell>
          <cell r="D6802">
            <v>11</v>
          </cell>
          <cell r="E6802" t="str">
            <v>F</v>
          </cell>
        </row>
        <row r="6803">
          <cell r="B6803" t="str">
            <v>F521941</v>
          </cell>
          <cell r="C6803" t="str">
            <v>F521941</v>
          </cell>
          <cell r="D6803">
            <v>11</v>
          </cell>
          <cell r="E6803" t="str">
            <v>F</v>
          </cell>
        </row>
        <row r="6804">
          <cell r="B6804" t="str">
            <v>F522301</v>
          </cell>
          <cell r="C6804" t="str">
            <v>F522301</v>
          </cell>
          <cell r="D6804">
            <v>11</v>
          </cell>
          <cell r="E6804" t="str">
            <v>F</v>
          </cell>
        </row>
        <row r="6805">
          <cell r="B6805" t="str">
            <v>1000ENODISENG</v>
          </cell>
          <cell r="C6805" t="str">
            <v>ENODISENG</v>
          </cell>
          <cell r="D6805">
            <v>12</v>
          </cell>
          <cell r="E6805" t="str">
            <v>G</v>
          </cell>
        </row>
        <row r="6806">
          <cell r="B6806" t="str">
            <v>F520897</v>
          </cell>
          <cell r="C6806" t="str">
            <v>F520897</v>
          </cell>
          <cell r="D6806">
            <v>13</v>
          </cell>
          <cell r="E6806" t="str">
            <v>F</v>
          </cell>
        </row>
        <row r="6807">
          <cell r="B6807" t="str">
            <v>F521257</v>
          </cell>
          <cell r="C6807" t="str">
            <v>F521257</v>
          </cell>
          <cell r="D6807">
            <v>13</v>
          </cell>
          <cell r="E6807" t="str">
            <v>F</v>
          </cell>
        </row>
        <row r="6808">
          <cell r="B6808" t="str">
            <v>F521617</v>
          </cell>
          <cell r="C6808" t="str">
            <v>F521617</v>
          </cell>
          <cell r="D6808">
            <v>13</v>
          </cell>
          <cell r="E6808" t="str">
            <v>F</v>
          </cell>
        </row>
        <row r="6809">
          <cell r="B6809" t="str">
            <v>F521977</v>
          </cell>
          <cell r="C6809" t="str">
            <v>F521977</v>
          </cell>
          <cell r="D6809">
            <v>13</v>
          </cell>
          <cell r="E6809" t="str">
            <v>F</v>
          </cell>
        </row>
        <row r="6810">
          <cell r="B6810" t="str">
            <v>F522337</v>
          </cell>
          <cell r="C6810" t="str">
            <v>F522337</v>
          </cell>
          <cell r="D6810">
            <v>13</v>
          </cell>
          <cell r="E6810" t="str">
            <v>F</v>
          </cell>
        </row>
        <row r="6811">
          <cell r="B6811" t="str">
            <v>1000EWSDISENG</v>
          </cell>
          <cell r="C6811" t="str">
            <v>EWSDISENG</v>
          </cell>
          <cell r="D6811">
            <v>12</v>
          </cell>
          <cell r="E6811" t="str">
            <v>G</v>
          </cell>
        </row>
        <row r="6812">
          <cell r="B6812" t="str">
            <v>F520896</v>
          </cell>
          <cell r="C6812" t="str">
            <v>F520896</v>
          </cell>
          <cell r="D6812">
            <v>13</v>
          </cell>
          <cell r="E6812" t="str">
            <v>F</v>
          </cell>
        </row>
        <row r="6813">
          <cell r="B6813" t="str">
            <v>F521256</v>
          </cell>
          <cell r="C6813" t="str">
            <v>F521256</v>
          </cell>
          <cell r="D6813">
            <v>13</v>
          </cell>
          <cell r="E6813" t="str">
            <v>F</v>
          </cell>
        </row>
        <row r="6814">
          <cell r="B6814" t="str">
            <v>F521616</v>
          </cell>
          <cell r="C6814" t="str">
            <v>F521616</v>
          </cell>
          <cell r="D6814">
            <v>13</v>
          </cell>
          <cell r="E6814" t="str">
            <v>F</v>
          </cell>
        </row>
        <row r="6815">
          <cell r="B6815" t="str">
            <v>F521976</v>
          </cell>
          <cell r="C6815" t="str">
            <v>F521976</v>
          </cell>
          <cell r="D6815">
            <v>13</v>
          </cell>
          <cell r="E6815" t="str">
            <v>F</v>
          </cell>
        </row>
        <row r="6816">
          <cell r="B6816" t="str">
            <v>F522336</v>
          </cell>
          <cell r="C6816" t="str">
            <v>F522336</v>
          </cell>
          <cell r="D6816">
            <v>13</v>
          </cell>
          <cell r="E6816" t="str">
            <v>F</v>
          </cell>
        </row>
        <row r="6817">
          <cell r="B6817" t="str">
            <v>1000ESEFLDESU</v>
          </cell>
          <cell r="C6817" t="str">
            <v>ESEFLDESU</v>
          </cell>
          <cell r="D6817">
            <v>10</v>
          </cell>
          <cell r="E6817" t="str">
            <v>G</v>
          </cell>
        </row>
        <row r="6818">
          <cell r="B6818" t="str">
            <v>F520860</v>
          </cell>
          <cell r="C6818" t="str">
            <v>F520860</v>
          </cell>
          <cell r="D6818">
            <v>11</v>
          </cell>
          <cell r="E6818" t="str">
            <v>F</v>
          </cell>
        </row>
        <row r="6819">
          <cell r="B6819" t="str">
            <v>F521220</v>
          </cell>
          <cell r="C6819" t="str">
            <v>F521220</v>
          </cell>
          <cell r="D6819">
            <v>11</v>
          </cell>
          <cell r="E6819" t="str">
            <v>F</v>
          </cell>
        </row>
        <row r="6820">
          <cell r="B6820" t="str">
            <v>F521580</v>
          </cell>
          <cell r="C6820" t="str">
            <v>F521580</v>
          </cell>
          <cell r="D6820">
            <v>11</v>
          </cell>
          <cell r="E6820" t="str">
            <v>F</v>
          </cell>
        </row>
        <row r="6821">
          <cell r="B6821" t="str">
            <v>F521940</v>
          </cell>
          <cell r="C6821" t="str">
            <v>F521940</v>
          </cell>
          <cell r="D6821">
            <v>11</v>
          </cell>
          <cell r="E6821" t="str">
            <v>F</v>
          </cell>
        </row>
        <row r="6822">
          <cell r="B6822" t="str">
            <v>F522300</v>
          </cell>
          <cell r="C6822" t="str">
            <v>F522300</v>
          </cell>
          <cell r="D6822">
            <v>11</v>
          </cell>
          <cell r="E6822" t="str">
            <v>F</v>
          </cell>
        </row>
        <row r="6823">
          <cell r="B6823" t="str">
            <v>1000EESDISENG</v>
          </cell>
          <cell r="C6823" t="str">
            <v>EESDISENG</v>
          </cell>
          <cell r="D6823">
            <v>12</v>
          </cell>
          <cell r="E6823" t="str">
            <v>G</v>
          </cell>
        </row>
        <row r="6824">
          <cell r="B6824" t="str">
            <v>F520895</v>
          </cell>
          <cell r="C6824" t="str">
            <v>F520895</v>
          </cell>
          <cell r="D6824">
            <v>13</v>
          </cell>
          <cell r="E6824" t="str">
            <v>F</v>
          </cell>
        </row>
        <row r="6825">
          <cell r="B6825" t="str">
            <v>F521255</v>
          </cell>
          <cell r="C6825" t="str">
            <v>F521255</v>
          </cell>
          <cell r="D6825">
            <v>13</v>
          </cell>
          <cell r="E6825" t="str">
            <v>F</v>
          </cell>
        </row>
        <row r="6826">
          <cell r="B6826" t="str">
            <v>F521615</v>
          </cell>
          <cell r="C6826" t="str">
            <v>F521615</v>
          </cell>
          <cell r="D6826">
            <v>13</v>
          </cell>
          <cell r="E6826" t="str">
            <v>F</v>
          </cell>
        </row>
        <row r="6827">
          <cell r="B6827" t="str">
            <v>F521975</v>
          </cell>
          <cell r="C6827" t="str">
            <v>F521975</v>
          </cell>
          <cell r="D6827">
            <v>13</v>
          </cell>
          <cell r="E6827" t="str">
            <v>F</v>
          </cell>
        </row>
        <row r="6828">
          <cell r="B6828" t="str">
            <v>F522335</v>
          </cell>
          <cell r="C6828" t="str">
            <v>F522335</v>
          </cell>
          <cell r="D6828">
            <v>13</v>
          </cell>
          <cell r="E6828" t="str">
            <v>F</v>
          </cell>
        </row>
        <row r="6829">
          <cell r="B6829" t="str">
            <v>1000ESODISENG</v>
          </cell>
          <cell r="C6829" t="str">
            <v>ESODISENG</v>
          </cell>
          <cell r="D6829">
            <v>12</v>
          </cell>
          <cell r="E6829" t="str">
            <v>G</v>
          </cell>
        </row>
        <row r="6830">
          <cell r="B6830" t="str">
            <v>F520894</v>
          </cell>
          <cell r="C6830" t="str">
            <v>F520894</v>
          </cell>
          <cell r="D6830">
            <v>13</v>
          </cell>
          <cell r="E6830" t="str">
            <v>F</v>
          </cell>
        </row>
        <row r="6831">
          <cell r="B6831" t="str">
            <v>F521254</v>
          </cell>
          <cell r="C6831" t="str">
            <v>F521254</v>
          </cell>
          <cell r="D6831">
            <v>13</v>
          </cell>
          <cell r="E6831" t="str">
            <v>F</v>
          </cell>
        </row>
        <row r="6832">
          <cell r="B6832" t="str">
            <v>F521614</v>
          </cell>
          <cell r="C6832" t="str">
            <v>F521614</v>
          </cell>
          <cell r="D6832">
            <v>13</v>
          </cell>
          <cell r="E6832" t="str">
            <v>F</v>
          </cell>
        </row>
        <row r="6833">
          <cell r="B6833" t="str">
            <v>F521974</v>
          </cell>
          <cell r="C6833" t="str">
            <v>F521974</v>
          </cell>
          <cell r="D6833">
            <v>13</v>
          </cell>
          <cell r="E6833" t="str">
            <v>F</v>
          </cell>
        </row>
        <row r="6834">
          <cell r="B6834" t="str">
            <v>F522334</v>
          </cell>
          <cell r="C6834" t="str">
            <v>F522334</v>
          </cell>
          <cell r="D6834">
            <v>13</v>
          </cell>
          <cell r="E6834" t="str">
            <v>F</v>
          </cell>
        </row>
        <row r="6835">
          <cell r="B6835" t="str">
            <v>1000EELSYPLST</v>
          </cell>
          <cell r="C6835" t="str">
            <v>EELSYPLST</v>
          </cell>
          <cell r="D6835">
            <v>8</v>
          </cell>
          <cell r="E6835" t="str">
            <v>G</v>
          </cell>
        </row>
        <row r="6836">
          <cell r="B6836" t="str">
            <v>F500253</v>
          </cell>
          <cell r="C6836" t="str">
            <v>F500253</v>
          </cell>
          <cell r="D6836">
            <v>9</v>
          </cell>
          <cell r="E6836" t="str">
            <v>F</v>
          </cell>
        </row>
        <row r="6837">
          <cell r="B6837" t="str">
            <v>F500254</v>
          </cell>
          <cell r="C6837" t="str">
            <v>F500254</v>
          </cell>
          <cell r="D6837">
            <v>9</v>
          </cell>
          <cell r="E6837" t="str">
            <v>F</v>
          </cell>
        </row>
        <row r="6838">
          <cell r="B6838" t="str">
            <v>F520032</v>
          </cell>
          <cell r="C6838" t="str">
            <v>F520032</v>
          </cell>
          <cell r="D6838">
            <v>9</v>
          </cell>
          <cell r="E6838" t="str">
            <v>F</v>
          </cell>
        </row>
        <row r="6839">
          <cell r="B6839" t="str">
            <v>F520639</v>
          </cell>
          <cell r="C6839" t="str">
            <v>F520639</v>
          </cell>
          <cell r="D6839">
            <v>9</v>
          </cell>
          <cell r="E6839" t="str">
            <v>F</v>
          </cell>
        </row>
        <row r="6840">
          <cell r="B6840" t="str">
            <v>F520902</v>
          </cell>
          <cell r="C6840" t="str">
            <v>F520902</v>
          </cell>
          <cell r="D6840">
            <v>9</v>
          </cell>
          <cell r="E6840" t="str">
            <v>F</v>
          </cell>
        </row>
        <row r="6841">
          <cell r="B6841" t="str">
            <v>F521262</v>
          </cell>
          <cell r="C6841" t="str">
            <v>F521262</v>
          </cell>
          <cell r="D6841">
            <v>9</v>
          </cell>
          <cell r="E6841" t="str">
            <v>F</v>
          </cell>
        </row>
        <row r="6842">
          <cell r="B6842" t="str">
            <v>F521622</v>
          </cell>
          <cell r="C6842" t="str">
            <v>F521622</v>
          </cell>
          <cell r="D6842">
            <v>9</v>
          </cell>
          <cell r="E6842" t="str">
            <v>F</v>
          </cell>
        </row>
        <row r="6843">
          <cell r="B6843" t="str">
            <v>F521982</v>
          </cell>
          <cell r="C6843" t="str">
            <v>F521982</v>
          </cell>
          <cell r="D6843">
            <v>9</v>
          </cell>
          <cell r="E6843" t="str">
            <v>F</v>
          </cell>
        </row>
        <row r="6844">
          <cell r="B6844" t="str">
            <v>F522342</v>
          </cell>
          <cell r="C6844" t="str">
            <v>F522342</v>
          </cell>
          <cell r="D6844">
            <v>9</v>
          </cell>
          <cell r="E6844" t="str">
            <v>F</v>
          </cell>
        </row>
        <row r="6845">
          <cell r="B6845" t="str">
            <v>1000ELNUSPLN</v>
          </cell>
          <cell r="C6845" t="str">
            <v>ELNUSPLN</v>
          </cell>
          <cell r="D6845">
            <v>8</v>
          </cell>
          <cell r="E6845" t="str">
            <v>G</v>
          </cell>
        </row>
        <row r="6846">
          <cell r="B6846" t="str">
            <v>F520891</v>
          </cell>
          <cell r="C6846" t="str">
            <v>F520891</v>
          </cell>
          <cell r="D6846">
            <v>9</v>
          </cell>
          <cell r="E6846" t="str">
            <v>F</v>
          </cell>
        </row>
        <row r="6847">
          <cell r="B6847" t="str">
            <v>F521251</v>
          </cell>
          <cell r="C6847" t="str">
            <v>F521251</v>
          </cell>
          <cell r="D6847">
            <v>9</v>
          </cell>
          <cell r="E6847" t="str">
            <v>F</v>
          </cell>
        </row>
        <row r="6848">
          <cell r="B6848" t="str">
            <v>F521611</v>
          </cell>
          <cell r="C6848" t="str">
            <v>F521611</v>
          </cell>
          <cell r="D6848">
            <v>9</v>
          </cell>
          <cell r="E6848" t="str">
            <v>F</v>
          </cell>
        </row>
        <row r="6849">
          <cell r="B6849" t="str">
            <v>F521971</v>
          </cell>
          <cell r="C6849" t="str">
            <v>F521971</v>
          </cell>
          <cell r="D6849">
            <v>9</v>
          </cell>
          <cell r="E6849" t="str">
            <v>F</v>
          </cell>
        </row>
        <row r="6850">
          <cell r="B6850" t="str">
            <v>F522331</v>
          </cell>
          <cell r="C6850" t="str">
            <v>F522331</v>
          </cell>
          <cell r="D6850">
            <v>9</v>
          </cell>
          <cell r="E6850" t="str">
            <v>F</v>
          </cell>
        </row>
        <row r="6851">
          <cell r="B6851" t="str">
            <v>F526201</v>
          </cell>
          <cell r="C6851" t="str">
            <v>F526201</v>
          </cell>
          <cell r="D6851">
            <v>9</v>
          </cell>
          <cell r="E6851" t="str">
            <v>F</v>
          </cell>
        </row>
        <row r="6852">
          <cell r="B6852" t="str">
            <v>1000ESYSPLINT</v>
          </cell>
          <cell r="C6852" t="str">
            <v>ESYSPLINT</v>
          </cell>
          <cell r="D6852">
            <v>8</v>
          </cell>
          <cell r="E6852" t="str">
            <v>G</v>
          </cell>
        </row>
        <row r="6853">
          <cell r="B6853" t="str">
            <v>F520890</v>
          </cell>
          <cell r="C6853" t="str">
            <v>F520890</v>
          </cell>
          <cell r="D6853">
            <v>9</v>
          </cell>
          <cell r="E6853" t="str">
            <v>F</v>
          </cell>
        </row>
        <row r="6854">
          <cell r="B6854" t="str">
            <v>F521250</v>
          </cell>
          <cell r="C6854" t="str">
            <v>F521250</v>
          </cell>
          <cell r="D6854">
            <v>9</v>
          </cell>
          <cell r="E6854" t="str">
            <v>F</v>
          </cell>
        </row>
        <row r="6855">
          <cell r="B6855" t="str">
            <v>F521610</v>
          </cell>
          <cell r="C6855" t="str">
            <v>F521610</v>
          </cell>
          <cell r="D6855">
            <v>9</v>
          </cell>
          <cell r="E6855" t="str">
            <v>F</v>
          </cell>
        </row>
        <row r="6856">
          <cell r="B6856" t="str">
            <v>F521970</v>
          </cell>
          <cell r="C6856" t="str">
            <v>F521970</v>
          </cell>
          <cell r="D6856">
            <v>9</v>
          </cell>
          <cell r="E6856" t="str">
            <v>F</v>
          </cell>
        </row>
        <row r="6857">
          <cell r="B6857" t="str">
            <v>F522330</v>
          </cell>
          <cell r="C6857" t="str">
            <v>F522330</v>
          </cell>
          <cell r="D6857">
            <v>9</v>
          </cell>
          <cell r="E6857" t="str">
            <v>F</v>
          </cell>
        </row>
        <row r="6858">
          <cell r="B6858" t="str">
            <v>F523406</v>
          </cell>
          <cell r="C6858" t="str">
            <v>F523406</v>
          </cell>
          <cell r="D6858">
            <v>9</v>
          </cell>
          <cell r="E6858" t="str">
            <v>F</v>
          </cell>
        </row>
        <row r="6859">
          <cell r="B6859" t="str">
            <v>F526202</v>
          </cell>
          <cell r="C6859" t="str">
            <v>F526202</v>
          </cell>
          <cell r="D6859">
            <v>9</v>
          </cell>
          <cell r="E6859" t="str">
            <v>F</v>
          </cell>
        </row>
        <row r="6860">
          <cell r="B6860" t="str">
            <v>1000EOPMGMT</v>
          </cell>
          <cell r="C6860" t="str">
            <v>EOPMGMT</v>
          </cell>
          <cell r="D6860">
            <v>10</v>
          </cell>
          <cell r="E6860" t="str">
            <v>G</v>
          </cell>
        </row>
        <row r="6861">
          <cell r="B6861" t="str">
            <v>F500091</v>
          </cell>
          <cell r="C6861" t="str">
            <v>F500091</v>
          </cell>
          <cell r="D6861">
            <v>11</v>
          </cell>
          <cell r="E6861" t="str">
            <v>F</v>
          </cell>
        </row>
        <row r="6862">
          <cell r="B6862" t="str">
            <v>F520033</v>
          </cell>
          <cell r="C6862" t="str">
            <v>F520033</v>
          </cell>
          <cell r="D6862">
            <v>11</v>
          </cell>
          <cell r="E6862" t="str">
            <v>F</v>
          </cell>
        </row>
        <row r="6863">
          <cell r="B6863" t="str">
            <v>F520852</v>
          </cell>
          <cell r="C6863" t="str">
            <v>F520852</v>
          </cell>
          <cell r="D6863">
            <v>11</v>
          </cell>
          <cell r="E6863" t="str">
            <v>F</v>
          </cell>
        </row>
        <row r="6864">
          <cell r="B6864" t="str">
            <v>F521212</v>
          </cell>
          <cell r="C6864" t="str">
            <v>F521212</v>
          </cell>
          <cell r="D6864">
            <v>11</v>
          </cell>
          <cell r="E6864" t="str">
            <v>F</v>
          </cell>
        </row>
        <row r="6865">
          <cell r="B6865" t="str">
            <v>F521572</v>
          </cell>
          <cell r="C6865" t="str">
            <v>F521572</v>
          </cell>
          <cell r="D6865">
            <v>11</v>
          </cell>
          <cell r="E6865" t="str">
            <v>F</v>
          </cell>
        </row>
        <row r="6866">
          <cell r="B6866" t="str">
            <v>F521932</v>
          </cell>
          <cell r="C6866" t="str">
            <v>F521932</v>
          </cell>
          <cell r="D6866">
            <v>11</v>
          </cell>
          <cell r="E6866" t="str">
            <v>F</v>
          </cell>
        </row>
        <row r="6867">
          <cell r="B6867" t="str">
            <v>F522292</v>
          </cell>
          <cell r="C6867" t="str">
            <v>F522292</v>
          </cell>
          <cell r="D6867">
            <v>11</v>
          </cell>
          <cell r="E6867" t="str">
            <v>F</v>
          </cell>
        </row>
        <row r="6868">
          <cell r="B6868" t="str">
            <v>1000INTWRKPL</v>
          </cell>
          <cell r="C6868" t="str">
            <v>INTWRKPL</v>
          </cell>
          <cell r="D6868">
            <v>10</v>
          </cell>
          <cell r="E6868" t="str">
            <v>G</v>
          </cell>
        </row>
        <row r="6869">
          <cell r="B6869" t="str">
            <v>1000ETRNINTPL</v>
          </cell>
          <cell r="C6869" t="str">
            <v>ETRNINTPL</v>
          </cell>
          <cell r="D6869">
            <v>8</v>
          </cell>
          <cell r="E6869" t="str">
            <v>G</v>
          </cell>
        </row>
        <row r="6870">
          <cell r="B6870" t="str">
            <v>F500002</v>
          </cell>
          <cell r="C6870" t="str">
            <v>F500002</v>
          </cell>
          <cell r="D6870">
            <v>9</v>
          </cell>
          <cell r="E6870" t="str">
            <v>F</v>
          </cell>
        </row>
        <row r="6871">
          <cell r="B6871" t="str">
            <v>F500005</v>
          </cell>
          <cell r="C6871" t="str">
            <v>F500005</v>
          </cell>
          <cell r="D6871">
            <v>9</v>
          </cell>
          <cell r="E6871" t="str">
            <v>F</v>
          </cell>
        </row>
        <row r="6872">
          <cell r="B6872" t="str">
            <v>F500006</v>
          </cell>
          <cell r="C6872" t="str">
            <v>F500006</v>
          </cell>
          <cell r="D6872">
            <v>9</v>
          </cell>
          <cell r="E6872" t="str">
            <v>F</v>
          </cell>
        </row>
        <row r="6873">
          <cell r="B6873" t="str">
            <v>F500007</v>
          </cell>
          <cell r="C6873" t="str">
            <v>F500007</v>
          </cell>
          <cell r="D6873">
            <v>9</v>
          </cell>
          <cell r="E6873" t="str">
            <v>F</v>
          </cell>
        </row>
        <row r="6874">
          <cell r="B6874" t="str">
            <v>F500008</v>
          </cell>
          <cell r="C6874" t="str">
            <v>F500008</v>
          </cell>
          <cell r="D6874">
            <v>9</v>
          </cell>
          <cell r="E6874" t="str">
            <v>F</v>
          </cell>
        </row>
        <row r="6875">
          <cell r="B6875" t="str">
            <v>F520838</v>
          </cell>
          <cell r="C6875" t="str">
            <v>F520838</v>
          </cell>
          <cell r="D6875">
            <v>9</v>
          </cell>
          <cell r="E6875" t="str">
            <v>F</v>
          </cell>
        </row>
        <row r="6876">
          <cell r="B6876" t="str">
            <v>F521198</v>
          </cell>
          <cell r="C6876" t="str">
            <v>F521198</v>
          </cell>
          <cell r="D6876">
            <v>9</v>
          </cell>
          <cell r="E6876" t="str">
            <v>F</v>
          </cell>
        </row>
        <row r="6877">
          <cell r="B6877" t="str">
            <v>F521558</v>
          </cell>
          <cell r="C6877" t="str">
            <v>F521558</v>
          </cell>
          <cell r="D6877">
            <v>9</v>
          </cell>
          <cell r="E6877" t="str">
            <v>F</v>
          </cell>
        </row>
        <row r="6878">
          <cell r="B6878" t="str">
            <v>F521918</v>
          </cell>
          <cell r="C6878" t="str">
            <v>F521918</v>
          </cell>
          <cell r="D6878">
            <v>9</v>
          </cell>
          <cell r="E6878" t="str">
            <v>F</v>
          </cell>
        </row>
        <row r="6879">
          <cell r="B6879" t="str">
            <v>F522278</v>
          </cell>
          <cell r="C6879" t="str">
            <v>F522278</v>
          </cell>
          <cell r="D6879">
            <v>9</v>
          </cell>
          <cell r="E6879" t="str">
            <v>F</v>
          </cell>
        </row>
        <row r="6880">
          <cell r="B6880" t="str">
            <v>F526203</v>
          </cell>
          <cell r="C6880" t="str">
            <v>F526203</v>
          </cell>
          <cell r="D6880">
            <v>9</v>
          </cell>
          <cell r="E6880" t="str">
            <v>F</v>
          </cell>
        </row>
        <row r="6881">
          <cell r="B6881" t="str">
            <v>1000EENGG</v>
          </cell>
          <cell r="C6881" t="str">
            <v>EENGG</v>
          </cell>
          <cell r="D6881">
            <v>6</v>
          </cell>
          <cell r="E6881" t="str">
            <v>G</v>
          </cell>
        </row>
        <row r="6882">
          <cell r="B6882" t="str">
            <v>F520655</v>
          </cell>
          <cell r="C6882" t="str">
            <v>F520655</v>
          </cell>
          <cell r="D6882">
            <v>7</v>
          </cell>
          <cell r="E6882" t="str">
            <v>F</v>
          </cell>
        </row>
        <row r="6883">
          <cell r="B6883" t="str">
            <v>F521177</v>
          </cell>
          <cell r="C6883" t="str">
            <v>F521177</v>
          </cell>
          <cell r="D6883">
            <v>7</v>
          </cell>
          <cell r="E6883" t="str">
            <v>F</v>
          </cell>
        </row>
        <row r="6884">
          <cell r="B6884" t="str">
            <v>F521537</v>
          </cell>
          <cell r="C6884" t="str">
            <v>F521537</v>
          </cell>
          <cell r="D6884">
            <v>7</v>
          </cell>
          <cell r="E6884" t="str">
            <v>F</v>
          </cell>
        </row>
        <row r="6885">
          <cell r="B6885" t="str">
            <v>F521897</v>
          </cell>
          <cell r="C6885" t="str">
            <v>F521897</v>
          </cell>
          <cell r="D6885">
            <v>7</v>
          </cell>
          <cell r="E6885" t="str">
            <v>F</v>
          </cell>
        </row>
        <row r="6886">
          <cell r="B6886" t="str">
            <v>F522257</v>
          </cell>
          <cell r="C6886" t="str">
            <v>F522257</v>
          </cell>
          <cell r="D6886">
            <v>7</v>
          </cell>
          <cell r="E6886" t="str">
            <v>F</v>
          </cell>
        </row>
        <row r="6887">
          <cell r="B6887" t="str">
            <v>F522617</v>
          </cell>
          <cell r="C6887" t="str">
            <v>F522617</v>
          </cell>
          <cell r="D6887">
            <v>7</v>
          </cell>
          <cell r="E6887" t="str">
            <v>F</v>
          </cell>
        </row>
        <row r="6888">
          <cell r="B6888" t="str">
            <v>1000ETSENGG</v>
          </cell>
          <cell r="C6888" t="str">
            <v>ETSENGG</v>
          </cell>
          <cell r="D6888">
            <v>8</v>
          </cell>
          <cell r="E6888" t="str">
            <v>G</v>
          </cell>
        </row>
        <row r="6889">
          <cell r="B6889" t="str">
            <v>1000ECOMPQUAL</v>
          </cell>
          <cell r="C6889" t="str">
            <v>ECOMPQUAL</v>
          </cell>
          <cell r="D6889">
            <v>10</v>
          </cell>
          <cell r="E6889" t="str">
            <v>G</v>
          </cell>
        </row>
        <row r="6890">
          <cell r="B6890" t="str">
            <v>F525687</v>
          </cell>
          <cell r="C6890" t="str">
            <v>F525687</v>
          </cell>
          <cell r="D6890">
            <v>11</v>
          </cell>
          <cell r="E6890" t="str">
            <v>F</v>
          </cell>
        </row>
        <row r="6891">
          <cell r="B6891" t="str">
            <v>F525688</v>
          </cell>
          <cell r="C6891" t="str">
            <v>F525688</v>
          </cell>
          <cell r="D6891">
            <v>11</v>
          </cell>
          <cell r="E6891" t="str">
            <v>F</v>
          </cell>
        </row>
        <row r="6892">
          <cell r="B6892" t="str">
            <v>F525689</v>
          </cell>
          <cell r="C6892" t="str">
            <v>F525689</v>
          </cell>
          <cell r="D6892">
            <v>11</v>
          </cell>
          <cell r="E6892" t="str">
            <v>F</v>
          </cell>
        </row>
        <row r="6893">
          <cell r="B6893" t="str">
            <v>F525690</v>
          </cell>
          <cell r="C6893" t="str">
            <v>F525690</v>
          </cell>
          <cell r="D6893">
            <v>11</v>
          </cell>
          <cell r="E6893" t="str">
            <v>F</v>
          </cell>
        </row>
        <row r="6894">
          <cell r="B6894" t="str">
            <v>F525691</v>
          </cell>
          <cell r="C6894" t="str">
            <v>F525691</v>
          </cell>
          <cell r="D6894">
            <v>11</v>
          </cell>
          <cell r="E6894" t="str">
            <v>F</v>
          </cell>
        </row>
        <row r="6895">
          <cell r="B6895" t="str">
            <v>F525692</v>
          </cell>
          <cell r="C6895" t="str">
            <v>F525692</v>
          </cell>
          <cell r="D6895">
            <v>11</v>
          </cell>
          <cell r="E6895" t="str">
            <v>F</v>
          </cell>
        </row>
        <row r="6896">
          <cell r="B6896" t="str">
            <v>F525693</v>
          </cell>
          <cell r="C6896" t="str">
            <v>F525693</v>
          </cell>
          <cell r="D6896">
            <v>11</v>
          </cell>
          <cell r="E6896" t="str">
            <v>F</v>
          </cell>
        </row>
        <row r="6897">
          <cell r="B6897" t="str">
            <v>F525694</v>
          </cell>
          <cell r="C6897" t="str">
            <v>F525694</v>
          </cell>
          <cell r="D6897">
            <v>11</v>
          </cell>
          <cell r="E6897" t="str">
            <v>F</v>
          </cell>
        </row>
        <row r="6898">
          <cell r="B6898" t="str">
            <v>F525846</v>
          </cell>
          <cell r="C6898" t="str">
            <v>F525846</v>
          </cell>
          <cell r="D6898">
            <v>11</v>
          </cell>
          <cell r="E6898" t="str">
            <v>F</v>
          </cell>
        </row>
        <row r="6899">
          <cell r="B6899" t="str">
            <v>F526193</v>
          </cell>
          <cell r="C6899" t="str">
            <v>F526193</v>
          </cell>
          <cell r="D6899">
            <v>11</v>
          </cell>
          <cell r="E6899" t="str">
            <v>F</v>
          </cell>
        </row>
        <row r="6900">
          <cell r="B6900" t="str">
            <v>1000EAPPSTNDS</v>
          </cell>
          <cell r="C6900" t="str">
            <v>EAPPSTNDS</v>
          </cell>
          <cell r="D6900">
            <v>10</v>
          </cell>
          <cell r="E6900" t="str">
            <v>G</v>
          </cell>
        </row>
        <row r="6901">
          <cell r="B6901" t="str">
            <v>1000EAPPRATS</v>
          </cell>
          <cell r="C6901" t="str">
            <v>EAPPRATS</v>
          </cell>
          <cell r="D6901">
            <v>12</v>
          </cell>
          <cell r="E6901" t="str">
            <v>G</v>
          </cell>
        </row>
        <row r="6902">
          <cell r="B6902" t="str">
            <v>F500305</v>
          </cell>
          <cell r="C6902" t="str">
            <v>F500305</v>
          </cell>
          <cell r="D6902">
            <v>13</v>
          </cell>
          <cell r="E6902" t="str">
            <v>F</v>
          </cell>
        </row>
        <row r="6903">
          <cell r="B6903" t="str">
            <v>F500306</v>
          </cell>
          <cell r="C6903" t="str">
            <v>F500306</v>
          </cell>
          <cell r="D6903">
            <v>13</v>
          </cell>
          <cell r="E6903" t="str">
            <v>F</v>
          </cell>
        </row>
        <row r="6904">
          <cell r="B6904" t="str">
            <v>F500308</v>
          </cell>
          <cell r="C6904" t="str">
            <v>F500308</v>
          </cell>
          <cell r="D6904">
            <v>13</v>
          </cell>
          <cell r="E6904" t="str">
            <v>F</v>
          </cell>
        </row>
        <row r="6905">
          <cell r="B6905" t="str">
            <v>F520060</v>
          </cell>
          <cell r="C6905" t="str">
            <v>F520060</v>
          </cell>
          <cell r="D6905">
            <v>13</v>
          </cell>
          <cell r="E6905" t="str">
            <v>F</v>
          </cell>
        </row>
        <row r="6906">
          <cell r="B6906" t="str">
            <v>F520111</v>
          </cell>
          <cell r="C6906" t="str">
            <v>F520111</v>
          </cell>
          <cell r="D6906">
            <v>13</v>
          </cell>
          <cell r="E6906" t="str">
            <v>F</v>
          </cell>
        </row>
        <row r="6907">
          <cell r="B6907" t="str">
            <v>F520576</v>
          </cell>
          <cell r="C6907" t="str">
            <v>F520576</v>
          </cell>
          <cell r="D6907">
            <v>13</v>
          </cell>
          <cell r="E6907" t="str">
            <v>F</v>
          </cell>
        </row>
        <row r="6908">
          <cell r="B6908" t="str">
            <v>F520919</v>
          </cell>
          <cell r="C6908" t="str">
            <v>F520919</v>
          </cell>
          <cell r="D6908">
            <v>13</v>
          </cell>
          <cell r="E6908" t="str">
            <v>F</v>
          </cell>
        </row>
        <row r="6909">
          <cell r="B6909" t="str">
            <v>F521279</v>
          </cell>
          <cell r="C6909" t="str">
            <v>F521279</v>
          </cell>
          <cell r="D6909">
            <v>13</v>
          </cell>
          <cell r="E6909" t="str">
            <v>F</v>
          </cell>
        </row>
        <row r="6910">
          <cell r="B6910" t="str">
            <v>F521639</v>
          </cell>
          <cell r="C6910" t="str">
            <v>F521639</v>
          </cell>
          <cell r="D6910">
            <v>13</v>
          </cell>
          <cell r="E6910" t="str">
            <v>F</v>
          </cell>
        </row>
        <row r="6911">
          <cell r="B6911" t="str">
            <v>F521999</v>
          </cell>
          <cell r="C6911" t="str">
            <v>F521999</v>
          </cell>
          <cell r="D6911">
            <v>13</v>
          </cell>
          <cell r="E6911" t="str">
            <v>F</v>
          </cell>
        </row>
        <row r="6912">
          <cell r="B6912" t="str">
            <v>F522359</v>
          </cell>
          <cell r="C6912" t="str">
            <v>F522359</v>
          </cell>
          <cell r="D6912">
            <v>13</v>
          </cell>
          <cell r="E6912" t="str">
            <v>F</v>
          </cell>
        </row>
        <row r="6913">
          <cell r="B6913" t="str">
            <v>F523326</v>
          </cell>
          <cell r="C6913" t="str">
            <v>F523326</v>
          </cell>
          <cell r="D6913">
            <v>13</v>
          </cell>
          <cell r="E6913" t="str">
            <v>F</v>
          </cell>
        </row>
        <row r="6914">
          <cell r="B6914" t="str">
            <v>F525722</v>
          </cell>
          <cell r="C6914" t="str">
            <v>F525722</v>
          </cell>
          <cell r="D6914">
            <v>13</v>
          </cell>
          <cell r="E6914" t="str">
            <v>F</v>
          </cell>
        </row>
        <row r="6915">
          <cell r="B6915" t="str">
            <v>F525723</v>
          </cell>
          <cell r="C6915" t="str">
            <v>F525723</v>
          </cell>
          <cell r="D6915">
            <v>13</v>
          </cell>
          <cell r="E6915" t="str">
            <v>F</v>
          </cell>
        </row>
        <row r="6916">
          <cell r="B6916" t="str">
            <v>F526183</v>
          </cell>
          <cell r="C6916" t="str">
            <v>F526183</v>
          </cell>
          <cell r="D6916">
            <v>13</v>
          </cell>
          <cell r="E6916" t="str">
            <v>F</v>
          </cell>
        </row>
        <row r="6917">
          <cell r="B6917" t="str">
            <v>1000ESTDPUB</v>
          </cell>
          <cell r="C6917" t="str">
            <v>ESTDPUB</v>
          </cell>
          <cell r="D6917">
            <v>12</v>
          </cell>
          <cell r="E6917" t="str">
            <v>G</v>
          </cell>
        </row>
        <row r="6918">
          <cell r="B6918" t="str">
            <v>F500264</v>
          </cell>
          <cell r="C6918" t="str">
            <v>F500264</v>
          </cell>
          <cell r="D6918">
            <v>13</v>
          </cell>
          <cell r="E6918" t="str">
            <v>F</v>
          </cell>
        </row>
        <row r="6919">
          <cell r="B6919" t="str">
            <v>F520907</v>
          </cell>
          <cell r="C6919" t="str">
            <v>F520907</v>
          </cell>
          <cell r="D6919">
            <v>13</v>
          </cell>
          <cell r="E6919" t="str">
            <v>F</v>
          </cell>
        </row>
        <row r="6920">
          <cell r="B6920" t="str">
            <v>F521267</v>
          </cell>
          <cell r="C6920" t="str">
            <v>F521267</v>
          </cell>
          <cell r="D6920">
            <v>13</v>
          </cell>
          <cell r="E6920" t="str">
            <v>F</v>
          </cell>
        </row>
        <row r="6921">
          <cell r="B6921" t="str">
            <v>F521627</v>
          </cell>
          <cell r="C6921" t="str">
            <v>F521627</v>
          </cell>
          <cell r="D6921">
            <v>13</v>
          </cell>
          <cell r="E6921" t="str">
            <v>F</v>
          </cell>
        </row>
        <row r="6922">
          <cell r="B6922" t="str">
            <v>F521987</v>
          </cell>
          <cell r="C6922" t="str">
            <v>F521987</v>
          </cell>
          <cell r="D6922">
            <v>13</v>
          </cell>
          <cell r="E6922" t="str">
            <v>F</v>
          </cell>
        </row>
        <row r="6923">
          <cell r="B6923" t="str">
            <v>F522347</v>
          </cell>
          <cell r="C6923" t="str">
            <v>F522347</v>
          </cell>
          <cell r="D6923">
            <v>13</v>
          </cell>
          <cell r="E6923" t="str">
            <v>F</v>
          </cell>
        </row>
        <row r="6924">
          <cell r="B6924" t="str">
            <v>F523314</v>
          </cell>
          <cell r="C6924" t="str">
            <v>F523314</v>
          </cell>
          <cell r="D6924">
            <v>13</v>
          </cell>
          <cell r="E6924" t="str">
            <v>F</v>
          </cell>
        </row>
        <row r="6925">
          <cell r="B6925" t="str">
            <v>F526192</v>
          </cell>
          <cell r="C6925" t="str">
            <v>F526192</v>
          </cell>
          <cell r="D6925">
            <v>13</v>
          </cell>
          <cell r="E6925" t="str">
            <v>F</v>
          </cell>
        </row>
        <row r="6926">
          <cell r="B6926" t="str">
            <v>1000EENGSTFF</v>
          </cell>
          <cell r="C6926" t="str">
            <v>EENGSTFF</v>
          </cell>
          <cell r="D6926">
            <v>10</v>
          </cell>
          <cell r="E6926" t="str">
            <v>G</v>
          </cell>
        </row>
        <row r="6927">
          <cell r="B6927" t="str">
            <v>F500248</v>
          </cell>
          <cell r="C6927" t="str">
            <v>F500248</v>
          </cell>
          <cell r="D6927">
            <v>11</v>
          </cell>
          <cell r="E6927" t="str">
            <v>F</v>
          </cell>
        </row>
        <row r="6928">
          <cell r="B6928" t="str">
            <v>F520900</v>
          </cell>
          <cell r="C6928" t="str">
            <v>F520900</v>
          </cell>
          <cell r="D6928">
            <v>11</v>
          </cell>
          <cell r="E6928" t="str">
            <v>F</v>
          </cell>
        </row>
        <row r="6929">
          <cell r="B6929" t="str">
            <v>F521260</v>
          </cell>
          <cell r="C6929" t="str">
            <v>F521260</v>
          </cell>
          <cell r="D6929">
            <v>11</v>
          </cell>
          <cell r="E6929" t="str">
            <v>F</v>
          </cell>
        </row>
        <row r="6930">
          <cell r="B6930" t="str">
            <v>F521620</v>
          </cell>
          <cell r="C6930" t="str">
            <v>F521620</v>
          </cell>
          <cell r="D6930">
            <v>11</v>
          </cell>
          <cell r="E6930" t="str">
            <v>F</v>
          </cell>
        </row>
        <row r="6931">
          <cell r="B6931" t="str">
            <v>F521980</v>
          </cell>
          <cell r="C6931" t="str">
            <v>F521980</v>
          </cell>
          <cell r="D6931">
            <v>11</v>
          </cell>
          <cell r="E6931" t="str">
            <v>F</v>
          </cell>
        </row>
        <row r="6932">
          <cell r="B6932" t="str">
            <v>F522340</v>
          </cell>
          <cell r="C6932" t="str">
            <v>F522340</v>
          </cell>
          <cell r="D6932">
            <v>11</v>
          </cell>
          <cell r="E6932" t="str">
            <v>F</v>
          </cell>
        </row>
        <row r="6933">
          <cell r="B6933" t="str">
            <v>F523309</v>
          </cell>
          <cell r="C6933" t="str">
            <v>F523309</v>
          </cell>
          <cell r="D6933">
            <v>11</v>
          </cell>
          <cell r="E6933" t="str">
            <v>F</v>
          </cell>
        </row>
        <row r="6934">
          <cell r="B6934" t="str">
            <v>F526186</v>
          </cell>
          <cell r="C6934" t="str">
            <v>F526186</v>
          </cell>
          <cell r="D6934">
            <v>11</v>
          </cell>
          <cell r="E6934" t="str">
            <v>F</v>
          </cell>
        </row>
        <row r="6935">
          <cell r="B6935" t="str">
            <v>1000EPRJADSUP</v>
          </cell>
          <cell r="C6935" t="str">
            <v>EPRJADSUP</v>
          </cell>
          <cell r="D6935">
            <v>10</v>
          </cell>
          <cell r="E6935" t="str">
            <v>G</v>
          </cell>
        </row>
        <row r="6936">
          <cell r="B6936" t="str">
            <v>F500279</v>
          </cell>
          <cell r="C6936" t="str">
            <v>F500279</v>
          </cell>
          <cell r="D6936">
            <v>11</v>
          </cell>
          <cell r="E6936" t="str">
            <v>F</v>
          </cell>
        </row>
        <row r="6937">
          <cell r="B6937" t="str">
            <v>F500281</v>
          </cell>
          <cell r="C6937" t="str">
            <v>F500281</v>
          </cell>
          <cell r="D6937">
            <v>11</v>
          </cell>
          <cell r="E6937" t="str">
            <v>F</v>
          </cell>
        </row>
        <row r="6938">
          <cell r="B6938" t="str">
            <v>F520055</v>
          </cell>
          <cell r="C6938" t="str">
            <v>F520055</v>
          </cell>
          <cell r="D6938">
            <v>11</v>
          </cell>
          <cell r="E6938" t="str">
            <v>F</v>
          </cell>
        </row>
        <row r="6939">
          <cell r="B6939" t="str">
            <v>F520912</v>
          </cell>
          <cell r="C6939" t="str">
            <v>F520912</v>
          </cell>
          <cell r="D6939">
            <v>11</v>
          </cell>
          <cell r="E6939" t="str">
            <v>F</v>
          </cell>
        </row>
        <row r="6940">
          <cell r="B6940" t="str">
            <v>F521272</v>
          </cell>
          <cell r="C6940" t="str">
            <v>F521272</v>
          </cell>
          <cell r="D6940">
            <v>11</v>
          </cell>
          <cell r="E6940" t="str">
            <v>F</v>
          </cell>
        </row>
        <row r="6941">
          <cell r="B6941" t="str">
            <v>F521632</v>
          </cell>
          <cell r="C6941" t="str">
            <v>F521632</v>
          </cell>
          <cell r="D6941">
            <v>11</v>
          </cell>
          <cell r="E6941" t="str">
            <v>F</v>
          </cell>
        </row>
        <row r="6942">
          <cell r="B6942" t="str">
            <v>F521992</v>
          </cell>
          <cell r="C6942" t="str">
            <v>F521992</v>
          </cell>
          <cell r="D6942">
            <v>11</v>
          </cell>
          <cell r="E6942" t="str">
            <v>F</v>
          </cell>
        </row>
        <row r="6943">
          <cell r="B6943" t="str">
            <v>F522352</v>
          </cell>
          <cell r="C6943" t="str">
            <v>F522352</v>
          </cell>
          <cell r="D6943">
            <v>11</v>
          </cell>
          <cell r="E6943" t="str">
            <v>F</v>
          </cell>
        </row>
        <row r="6944">
          <cell r="B6944" t="str">
            <v>F523321</v>
          </cell>
          <cell r="C6944" t="str">
            <v>F523321</v>
          </cell>
          <cell r="D6944">
            <v>11</v>
          </cell>
          <cell r="E6944" t="str">
            <v>F</v>
          </cell>
        </row>
        <row r="6945">
          <cell r="B6945" t="str">
            <v>F526187</v>
          </cell>
          <cell r="C6945" t="str">
            <v>F526187</v>
          </cell>
          <cell r="D6945">
            <v>11</v>
          </cell>
          <cell r="E6945" t="str">
            <v>F</v>
          </cell>
        </row>
        <row r="6946">
          <cell r="B6946" t="str">
            <v>1000ESUBENGG</v>
          </cell>
          <cell r="C6946" t="str">
            <v>ESUBENGG</v>
          </cell>
          <cell r="D6946">
            <v>10</v>
          </cell>
          <cell r="E6946" t="str">
            <v>G</v>
          </cell>
        </row>
        <row r="6947">
          <cell r="B6947" t="str">
            <v>1000ESUBSENGG</v>
          </cell>
          <cell r="C6947" t="str">
            <v>ESUBSENGG</v>
          </cell>
          <cell r="D6947">
            <v>10</v>
          </cell>
          <cell r="E6947" t="str">
            <v>G</v>
          </cell>
        </row>
        <row r="6948">
          <cell r="B6948" t="str">
            <v>1000EPROTENG</v>
          </cell>
          <cell r="C6948" t="str">
            <v>EPROTENG</v>
          </cell>
          <cell r="D6948">
            <v>12</v>
          </cell>
          <cell r="E6948" t="str">
            <v>G</v>
          </cell>
        </row>
        <row r="6949">
          <cell r="B6949" t="str">
            <v>F500094</v>
          </cell>
          <cell r="C6949" t="str">
            <v>F500094</v>
          </cell>
          <cell r="D6949">
            <v>13</v>
          </cell>
          <cell r="E6949" t="str">
            <v>F</v>
          </cell>
        </row>
        <row r="6950">
          <cell r="B6950" t="str">
            <v>F500096</v>
          </cell>
          <cell r="C6950" t="str">
            <v>F500096</v>
          </cell>
          <cell r="D6950">
            <v>13</v>
          </cell>
          <cell r="E6950" t="str">
            <v>F</v>
          </cell>
        </row>
        <row r="6951">
          <cell r="B6951" t="str">
            <v>F500097</v>
          </cell>
          <cell r="C6951" t="str">
            <v>F500097</v>
          </cell>
          <cell r="D6951">
            <v>13</v>
          </cell>
          <cell r="E6951" t="str">
            <v>F</v>
          </cell>
        </row>
        <row r="6952">
          <cell r="B6952" t="str">
            <v>F520101</v>
          </cell>
          <cell r="C6952" t="str">
            <v>F520101</v>
          </cell>
          <cell r="D6952">
            <v>13</v>
          </cell>
          <cell r="E6952" t="str">
            <v>F</v>
          </cell>
        </row>
        <row r="6953">
          <cell r="B6953" t="str">
            <v>F520108</v>
          </cell>
          <cell r="C6953" t="str">
            <v>F520108</v>
          </cell>
          <cell r="D6953">
            <v>13</v>
          </cell>
          <cell r="E6953" t="str">
            <v>F</v>
          </cell>
        </row>
        <row r="6954">
          <cell r="B6954" t="str">
            <v>F520855</v>
          </cell>
          <cell r="C6954" t="str">
            <v>F520855</v>
          </cell>
          <cell r="D6954">
            <v>13</v>
          </cell>
          <cell r="E6954" t="str">
            <v>F</v>
          </cell>
        </row>
        <row r="6955">
          <cell r="B6955" t="str">
            <v>F521215</v>
          </cell>
          <cell r="C6955" t="str">
            <v>F521215</v>
          </cell>
          <cell r="D6955">
            <v>13</v>
          </cell>
          <cell r="E6955" t="str">
            <v>F</v>
          </cell>
        </row>
        <row r="6956">
          <cell r="B6956" t="str">
            <v>F521575</v>
          </cell>
          <cell r="C6956" t="str">
            <v>F521575</v>
          </cell>
          <cell r="D6956">
            <v>13</v>
          </cell>
          <cell r="E6956" t="str">
            <v>F</v>
          </cell>
        </row>
        <row r="6957">
          <cell r="B6957" t="str">
            <v>F521935</v>
          </cell>
          <cell r="C6957" t="str">
            <v>F521935</v>
          </cell>
          <cell r="D6957">
            <v>13</v>
          </cell>
          <cell r="E6957" t="str">
            <v>F</v>
          </cell>
        </row>
        <row r="6958">
          <cell r="B6958" t="str">
            <v>F522295</v>
          </cell>
          <cell r="C6958" t="str">
            <v>F522295</v>
          </cell>
          <cell r="D6958">
            <v>13</v>
          </cell>
          <cell r="E6958" t="str">
            <v>F</v>
          </cell>
        </row>
        <row r="6959">
          <cell r="B6959" t="str">
            <v>F523269</v>
          </cell>
          <cell r="C6959" t="str">
            <v>F523269</v>
          </cell>
          <cell r="D6959">
            <v>13</v>
          </cell>
          <cell r="E6959" t="str">
            <v>F</v>
          </cell>
        </row>
        <row r="6960">
          <cell r="B6960" t="str">
            <v>F526188</v>
          </cell>
          <cell r="C6960" t="str">
            <v>F526188</v>
          </cell>
          <cell r="D6960">
            <v>13</v>
          </cell>
          <cell r="E6960" t="str">
            <v>F</v>
          </cell>
        </row>
        <row r="6961">
          <cell r="B6961" t="str">
            <v>1000ESUBSAUT</v>
          </cell>
          <cell r="C6961" t="str">
            <v>ESUBSAUT</v>
          </cell>
          <cell r="D6961">
            <v>12</v>
          </cell>
          <cell r="E6961" t="str">
            <v>G</v>
          </cell>
        </row>
        <row r="6962">
          <cell r="B6962" t="str">
            <v>F500294</v>
          </cell>
          <cell r="C6962" t="str">
            <v>F500294</v>
          </cell>
          <cell r="D6962">
            <v>13</v>
          </cell>
          <cell r="E6962" t="str">
            <v>F</v>
          </cell>
        </row>
        <row r="6963">
          <cell r="B6963" t="str">
            <v>F500295</v>
          </cell>
          <cell r="C6963" t="str">
            <v>F500295</v>
          </cell>
          <cell r="D6963">
            <v>13</v>
          </cell>
          <cell r="E6963" t="str">
            <v>F</v>
          </cell>
        </row>
        <row r="6964">
          <cell r="B6964" t="str">
            <v>F500297</v>
          </cell>
          <cell r="C6964" t="str">
            <v>F500297</v>
          </cell>
          <cell r="D6964">
            <v>13</v>
          </cell>
          <cell r="E6964" t="str">
            <v>F</v>
          </cell>
        </row>
        <row r="6965">
          <cell r="B6965" t="str">
            <v>F520057</v>
          </cell>
          <cell r="C6965" t="str">
            <v>F520057</v>
          </cell>
          <cell r="D6965">
            <v>13</v>
          </cell>
          <cell r="E6965" t="str">
            <v>F</v>
          </cell>
        </row>
        <row r="6966">
          <cell r="B6966" t="str">
            <v>F520104</v>
          </cell>
          <cell r="C6966" t="str">
            <v>F520104</v>
          </cell>
          <cell r="D6966">
            <v>13</v>
          </cell>
          <cell r="E6966" t="str">
            <v>F</v>
          </cell>
        </row>
        <row r="6967">
          <cell r="B6967" t="str">
            <v>F520916</v>
          </cell>
          <cell r="C6967" t="str">
            <v>F520916</v>
          </cell>
          <cell r="D6967">
            <v>13</v>
          </cell>
          <cell r="E6967" t="str">
            <v>F</v>
          </cell>
        </row>
        <row r="6968">
          <cell r="B6968" t="str">
            <v>F521276</v>
          </cell>
          <cell r="C6968" t="str">
            <v>F521276</v>
          </cell>
          <cell r="D6968">
            <v>13</v>
          </cell>
          <cell r="E6968" t="str">
            <v>F</v>
          </cell>
        </row>
        <row r="6969">
          <cell r="B6969" t="str">
            <v>F521636</v>
          </cell>
          <cell r="C6969" t="str">
            <v>F521636</v>
          </cell>
          <cell r="D6969">
            <v>13</v>
          </cell>
          <cell r="E6969" t="str">
            <v>F</v>
          </cell>
        </row>
        <row r="6970">
          <cell r="B6970" t="str">
            <v>F521996</v>
          </cell>
          <cell r="C6970" t="str">
            <v>F521996</v>
          </cell>
          <cell r="D6970">
            <v>13</v>
          </cell>
          <cell r="E6970" t="str">
            <v>F</v>
          </cell>
        </row>
        <row r="6971">
          <cell r="B6971" t="str">
            <v>F522356</v>
          </cell>
          <cell r="C6971" t="str">
            <v>F522356</v>
          </cell>
          <cell r="D6971">
            <v>13</v>
          </cell>
          <cell r="E6971" t="str">
            <v>F</v>
          </cell>
        </row>
        <row r="6972">
          <cell r="B6972" t="str">
            <v>F523324</v>
          </cell>
          <cell r="C6972" t="str">
            <v>F523324</v>
          </cell>
          <cell r="D6972">
            <v>13</v>
          </cell>
          <cell r="E6972" t="str">
            <v>F</v>
          </cell>
        </row>
        <row r="6973">
          <cell r="B6973" t="str">
            <v>F525721</v>
          </cell>
          <cell r="C6973" t="str">
            <v>F525721</v>
          </cell>
          <cell r="D6973">
            <v>13</v>
          </cell>
          <cell r="E6973" t="str">
            <v>F</v>
          </cell>
        </row>
        <row r="6974">
          <cell r="B6974" t="str">
            <v>F526189</v>
          </cell>
          <cell r="C6974" t="str">
            <v>F526189</v>
          </cell>
          <cell r="D6974">
            <v>13</v>
          </cell>
          <cell r="E6974" t="str">
            <v>F</v>
          </cell>
        </row>
        <row r="6975">
          <cell r="B6975" t="str">
            <v>1000GSUBSPRJS</v>
          </cell>
          <cell r="C6975" t="str">
            <v>GSUBSPRJS</v>
          </cell>
          <cell r="D6975">
            <v>12</v>
          </cell>
          <cell r="E6975" t="str">
            <v>G</v>
          </cell>
        </row>
        <row r="6976">
          <cell r="B6976" t="str">
            <v>F500301</v>
          </cell>
          <cell r="C6976" t="str">
            <v>F500301</v>
          </cell>
          <cell r="D6976">
            <v>13</v>
          </cell>
          <cell r="E6976" t="str">
            <v>F</v>
          </cell>
        </row>
        <row r="6977">
          <cell r="B6977" t="str">
            <v>F500302</v>
          </cell>
          <cell r="C6977" t="str">
            <v>F500302</v>
          </cell>
          <cell r="D6977">
            <v>13</v>
          </cell>
          <cell r="E6977" t="str">
            <v>F</v>
          </cell>
        </row>
        <row r="6978">
          <cell r="B6978" t="str">
            <v>F500304</v>
          </cell>
          <cell r="C6978" t="str">
            <v>F500304</v>
          </cell>
          <cell r="D6978">
            <v>13</v>
          </cell>
          <cell r="E6978" t="str">
            <v>F</v>
          </cell>
        </row>
        <row r="6979">
          <cell r="B6979" t="str">
            <v>F520059</v>
          </cell>
          <cell r="C6979" t="str">
            <v>F520059</v>
          </cell>
          <cell r="D6979">
            <v>13</v>
          </cell>
          <cell r="E6979" t="str">
            <v>F</v>
          </cell>
        </row>
        <row r="6980">
          <cell r="B6980" t="str">
            <v>F520106</v>
          </cell>
          <cell r="C6980" t="str">
            <v>F520106</v>
          </cell>
          <cell r="D6980">
            <v>13</v>
          </cell>
          <cell r="E6980" t="str">
            <v>F</v>
          </cell>
        </row>
        <row r="6981">
          <cell r="B6981" t="str">
            <v>F520918</v>
          </cell>
          <cell r="C6981" t="str">
            <v>F520918</v>
          </cell>
          <cell r="D6981">
            <v>13</v>
          </cell>
          <cell r="E6981" t="str">
            <v>F</v>
          </cell>
        </row>
        <row r="6982">
          <cell r="B6982" t="str">
            <v>F521278</v>
          </cell>
          <cell r="C6982" t="str">
            <v>F521278</v>
          </cell>
          <cell r="D6982">
            <v>13</v>
          </cell>
          <cell r="E6982" t="str">
            <v>F</v>
          </cell>
        </row>
        <row r="6983">
          <cell r="B6983" t="str">
            <v>F521638</v>
          </cell>
          <cell r="C6983" t="str">
            <v>F521638</v>
          </cell>
          <cell r="D6983">
            <v>13</v>
          </cell>
          <cell r="E6983" t="str">
            <v>F</v>
          </cell>
        </row>
        <row r="6984">
          <cell r="B6984" t="str">
            <v>F521998</v>
          </cell>
          <cell r="C6984" t="str">
            <v>F521998</v>
          </cell>
          <cell r="D6984">
            <v>13</v>
          </cell>
          <cell r="E6984" t="str">
            <v>F</v>
          </cell>
        </row>
        <row r="6985">
          <cell r="B6985" t="str">
            <v>F522358</v>
          </cell>
          <cell r="C6985" t="str">
            <v>F522358</v>
          </cell>
          <cell r="D6985">
            <v>13</v>
          </cell>
          <cell r="E6985" t="str">
            <v>F</v>
          </cell>
        </row>
        <row r="6986">
          <cell r="B6986" t="str">
            <v>F523325</v>
          </cell>
          <cell r="C6986" t="str">
            <v>F523325</v>
          </cell>
          <cell r="D6986">
            <v>13</v>
          </cell>
          <cell r="E6986" t="str">
            <v>F</v>
          </cell>
        </row>
        <row r="6987">
          <cell r="B6987" t="str">
            <v>F523399</v>
          </cell>
          <cell r="C6987" t="str">
            <v>F523399</v>
          </cell>
          <cell r="D6987">
            <v>13</v>
          </cell>
          <cell r="E6987" t="str">
            <v>F</v>
          </cell>
        </row>
        <row r="6988">
          <cell r="B6988" t="str">
            <v>F526190</v>
          </cell>
          <cell r="C6988" t="str">
            <v>F526190</v>
          </cell>
          <cell r="D6988">
            <v>13</v>
          </cell>
          <cell r="E6988" t="str">
            <v>F</v>
          </cell>
        </row>
        <row r="6989">
          <cell r="B6989" t="str">
            <v>1000GPRJDESI</v>
          </cell>
          <cell r="C6989" t="str">
            <v>GPRJDESI</v>
          </cell>
          <cell r="D6989">
            <v>14</v>
          </cell>
          <cell r="E6989" t="str">
            <v>G</v>
          </cell>
        </row>
        <row r="6990">
          <cell r="B6990" t="str">
            <v>F500290</v>
          </cell>
          <cell r="C6990" t="str">
            <v>F500290</v>
          </cell>
          <cell r="D6990">
            <v>15</v>
          </cell>
          <cell r="E6990" t="str">
            <v>F</v>
          </cell>
        </row>
        <row r="6991">
          <cell r="B6991" t="str">
            <v>F500291</v>
          </cell>
          <cell r="C6991" t="str">
            <v>F500291</v>
          </cell>
          <cell r="D6991">
            <v>15</v>
          </cell>
          <cell r="E6991" t="str">
            <v>F</v>
          </cell>
        </row>
        <row r="6992">
          <cell r="B6992" t="str">
            <v>F500293</v>
          </cell>
          <cell r="C6992" t="str">
            <v>F500293</v>
          </cell>
          <cell r="D6992">
            <v>15</v>
          </cell>
          <cell r="E6992" t="str">
            <v>F</v>
          </cell>
        </row>
        <row r="6993">
          <cell r="B6993" t="str">
            <v>F520915</v>
          </cell>
          <cell r="C6993" t="str">
            <v>F520915</v>
          </cell>
          <cell r="D6993">
            <v>15</v>
          </cell>
          <cell r="E6993" t="str">
            <v>F</v>
          </cell>
        </row>
        <row r="6994">
          <cell r="B6994" t="str">
            <v>F521275</v>
          </cell>
          <cell r="C6994" t="str">
            <v>F521275</v>
          </cell>
          <cell r="D6994">
            <v>15</v>
          </cell>
          <cell r="E6994" t="str">
            <v>F</v>
          </cell>
        </row>
        <row r="6995">
          <cell r="B6995" t="str">
            <v>F521635</v>
          </cell>
          <cell r="C6995" t="str">
            <v>F521635</v>
          </cell>
          <cell r="D6995">
            <v>15</v>
          </cell>
          <cell r="E6995" t="str">
            <v>F</v>
          </cell>
        </row>
        <row r="6996">
          <cell r="B6996" t="str">
            <v>F521995</v>
          </cell>
          <cell r="C6996" t="str">
            <v>F521995</v>
          </cell>
          <cell r="D6996">
            <v>15</v>
          </cell>
          <cell r="E6996" t="str">
            <v>F</v>
          </cell>
        </row>
        <row r="6997">
          <cell r="B6997" t="str">
            <v>F522355</v>
          </cell>
          <cell r="C6997" t="str">
            <v>F522355</v>
          </cell>
          <cell r="D6997">
            <v>15</v>
          </cell>
          <cell r="E6997" t="str">
            <v>F</v>
          </cell>
        </row>
        <row r="6998">
          <cell r="B6998" t="str">
            <v>F525845</v>
          </cell>
          <cell r="C6998" t="str">
            <v>F525845</v>
          </cell>
          <cell r="D6998">
            <v>15</v>
          </cell>
          <cell r="E6998" t="str">
            <v>F</v>
          </cell>
        </row>
        <row r="6999">
          <cell r="B6999" t="str">
            <v>F526191</v>
          </cell>
          <cell r="C6999" t="str">
            <v>F526191</v>
          </cell>
          <cell r="D6999">
            <v>15</v>
          </cell>
          <cell r="E6999" t="str">
            <v>F</v>
          </cell>
        </row>
        <row r="7000">
          <cell r="B7000" t="str">
            <v>1000ETNSENGG</v>
          </cell>
          <cell r="C7000" t="str">
            <v>ETNSENGG</v>
          </cell>
          <cell r="D7000">
            <v>10</v>
          </cell>
          <cell r="E7000" t="str">
            <v>G</v>
          </cell>
        </row>
        <row r="7001">
          <cell r="B7001" t="str">
            <v>1000ECIVSTRUC</v>
          </cell>
          <cell r="C7001" t="str">
            <v>ECIVSTRUC</v>
          </cell>
          <cell r="D7001">
            <v>12</v>
          </cell>
          <cell r="E7001" t="str">
            <v>G</v>
          </cell>
        </row>
        <row r="7002">
          <cell r="B7002" t="str">
            <v>F500282</v>
          </cell>
          <cell r="C7002" t="str">
            <v>F500282</v>
          </cell>
          <cell r="D7002">
            <v>13</v>
          </cell>
          <cell r="E7002" t="str">
            <v>F</v>
          </cell>
        </row>
        <row r="7003">
          <cell r="B7003" t="str">
            <v>F500284</v>
          </cell>
          <cell r="C7003" t="str">
            <v>F500284</v>
          </cell>
          <cell r="D7003">
            <v>13</v>
          </cell>
          <cell r="E7003" t="str">
            <v>F</v>
          </cell>
        </row>
        <row r="7004">
          <cell r="B7004" t="str">
            <v>F500285</v>
          </cell>
          <cell r="C7004" t="str">
            <v>F500285</v>
          </cell>
          <cell r="D7004">
            <v>13</v>
          </cell>
          <cell r="E7004" t="str">
            <v>F</v>
          </cell>
        </row>
        <row r="7005">
          <cell r="B7005" t="str">
            <v>F520913</v>
          </cell>
          <cell r="C7005" t="str">
            <v>F520913</v>
          </cell>
          <cell r="D7005">
            <v>13</v>
          </cell>
          <cell r="E7005" t="str">
            <v>F</v>
          </cell>
        </row>
        <row r="7006">
          <cell r="B7006" t="str">
            <v>F521273</v>
          </cell>
          <cell r="C7006" t="str">
            <v>F521273</v>
          </cell>
          <cell r="D7006">
            <v>13</v>
          </cell>
          <cell r="E7006" t="str">
            <v>F</v>
          </cell>
        </row>
        <row r="7007">
          <cell r="B7007" t="str">
            <v>F521633</v>
          </cell>
          <cell r="C7007" t="str">
            <v>F521633</v>
          </cell>
          <cell r="D7007">
            <v>13</v>
          </cell>
          <cell r="E7007" t="str">
            <v>F</v>
          </cell>
        </row>
        <row r="7008">
          <cell r="B7008" t="str">
            <v>F521993</v>
          </cell>
          <cell r="C7008" t="str">
            <v>F521993</v>
          </cell>
          <cell r="D7008">
            <v>13</v>
          </cell>
          <cell r="E7008" t="str">
            <v>F</v>
          </cell>
        </row>
        <row r="7009">
          <cell r="B7009" t="str">
            <v>F522353</v>
          </cell>
          <cell r="C7009" t="str">
            <v>F522353</v>
          </cell>
          <cell r="D7009">
            <v>13</v>
          </cell>
          <cell r="E7009" t="str">
            <v>F</v>
          </cell>
        </row>
        <row r="7010">
          <cell r="B7010" t="str">
            <v>F525848</v>
          </cell>
          <cell r="C7010" t="str">
            <v>F525848</v>
          </cell>
          <cell r="D7010">
            <v>13</v>
          </cell>
          <cell r="E7010" t="str">
            <v>F</v>
          </cell>
        </row>
        <row r="7011">
          <cell r="B7011" t="str">
            <v>F525849</v>
          </cell>
          <cell r="C7011" t="str">
            <v>F525849</v>
          </cell>
          <cell r="D7011">
            <v>13</v>
          </cell>
          <cell r="E7011" t="str">
            <v>F</v>
          </cell>
        </row>
        <row r="7012">
          <cell r="B7012" t="str">
            <v>F525850</v>
          </cell>
          <cell r="C7012" t="str">
            <v>F525850</v>
          </cell>
          <cell r="D7012">
            <v>13</v>
          </cell>
          <cell r="E7012" t="str">
            <v>F</v>
          </cell>
        </row>
        <row r="7013">
          <cell r="B7013" t="str">
            <v>F525851</v>
          </cell>
          <cell r="C7013" t="str">
            <v>F525851</v>
          </cell>
          <cell r="D7013">
            <v>13</v>
          </cell>
          <cell r="E7013" t="str">
            <v>F</v>
          </cell>
        </row>
        <row r="7014">
          <cell r="B7014" t="str">
            <v>F526185</v>
          </cell>
          <cell r="C7014" t="str">
            <v>F526185</v>
          </cell>
          <cell r="D7014">
            <v>13</v>
          </cell>
          <cell r="E7014" t="str">
            <v>F</v>
          </cell>
        </row>
        <row r="7015">
          <cell r="B7015" t="str">
            <v>1000ETRNPRJS</v>
          </cell>
          <cell r="C7015" t="str">
            <v>ETRNPRJS</v>
          </cell>
          <cell r="D7015">
            <v>12</v>
          </cell>
          <cell r="E7015" t="str">
            <v>G</v>
          </cell>
        </row>
        <row r="7016">
          <cell r="B7016" t="str">
            <v>F500286</v>
          </cell>
          <cell r="C7016" t="str">
            <v>F500286</v>
          </cell>
          <cell r="D7016">
            <v>13</v>
          </cell>
          <cell r="E7016" t="str">
            <v>F</v>
          </cell>
        </row>
        <row r="7017">
          <cell r="B7017" t="str">
            <v>F500287</v>
          </cell>
          <cell r="C7017" t="str">
            <v>F500287</v>
          </cell>
          <cell r="D7017">
            <v>13</v>
          </cell>
          <cell r="E7017" t="str">
            <v>F</v>
          </cell>
        </row>
        <row r="7018">
          <cell r="B7018" t="str">
            <v>F500289</v>
          </cell>
          <cell r="C7018" t="str">
            <v>F500289</v>
          </cell>
          <cell r="D7018">
            <v>13</v>
          </cell>
          <cell r="E7018" t="str">
            <v>F</v>
          </cell>
        </row>
        <row r="7019">
          <cell r="B7019" t="str">
            <v>F520056</v>
          </cell>
          <cell r="C7019" t="str">
            <v>F520056</v>
          </cell>
          <cell r="D7019">
            <v>13</v>
          </cell>
          <cell r="E7019" t="str">
            <v>F</v>
          </cell>
        </row>
        <row r="7020">
          <cell r="B7020" t="str">
            <v>F520109</v>
          </cell>
          <cell r="C7020" t="str">
            <v>F520109</v>
          </cell>
          <cell r="D7020">
            <v>13</v>
          </cell>
          <cell r="E7020" t="str">
            <v>F</v>
          </cell>
        </row>
        <row r="7021">
          <cell r="B7021" t="str">
            <v>F520914</v>
          </cell>
          <cell r="C7021" t="str">
            <v>F520914</v>
          </cell>
          <cell r="D7021">
            <v>13</v>
          </cell>
          <cell r="E7021" t="str">
            <v>F</v>
          </cell>
        </row>
        <row r="7022">
          <cell r="B7022" t="str">
            <v>F521274</v>
          </cell>
          <cell r="C7022" t="str">
            <v>F521274</v>
          </cell>
          <cell r="D7022">
            <v>13</v>
          </cell>
          <cell r="E7022" t="str">
            <v>F</v>
          </cell>
        </row>
        <row r="7023">
          <cell r="B7023" t="str">
            <v>F521634</v>
          </cell>
          <cell r="C7023" t="str">
            <v>F521634</v>
          </cell>
          <cell r="D7023">
            <v>13</v>
          </cell>
          <cell r="E7023" t="str">
            <v>F</v>
          </cell>
        </row>
        <row r="7024">
          <cell r="B7024" t="str">
            <v>F521994</v>
          </cell>
          <cell r="C7024" t="str">
            <v>F521994</v>
          </cell>
          <cell r="D7024">
            <v>13</v>
          </cell>
          <cell r="E7024" t="str">
            <v>F</v>
          </cell>
        </row>
        <row r="7025">
          <cell r="B7025" t="str">
            <v>F522354</v>
          </cell>
          <cell r="C7025" t="str">
            <v>F522354</v>
          </cell>
          <cell r="D7025">
            <v>13</v>
          </cell>
          <cell r="E7025" t="str">
            <v>F</v>
          </cell>
        </row>
        <row r="7026">
          <cell r="B7026" t="str">
            <v>F523322</v>
          </cell>
          <cell r="C7026" t="str">
            <v>F523322</v>
          </cell>
          <cell r="D7026">
            <v>13</v>
          </cell>
          <cell r="E7026" t="str">
            <v>F</v>
          </cell>
        </row>
        <row r="7027">
          <cell r="B7027" t="str">
            <v>F525719</v>
          </cell>
          <cell r="C7027" t="str">
            <v>F525719</v>
          </cell>
          <cell r="D7027">
            <v>13</v>
          </cell>
          <cell r="E7027" t="str">
            <v>F</v>
          </cell>
        </row>
        <row r="7028">
          <cell r="B7028" t="str">
            <v>F525720</v>
          </cell>
          <cell r="C7028" t="str">
            <v>F525720</v>
          </cell>
          <cell r="D7028">
            <v>13</v>
          </cell>
          <cell r="E7028" t="str">
            <v>F</v>
          </cell>
        </row>
        <row r="7029">
          <cell r="B7029" t="str">
            <v>F526184</v>
          </cell>
          <cell r="C7029" t="str">
            <v>F526184</v>
          </cell>
          <cell r="D7029">
            <v>13</v>
          </cell>
          <cell r="E7029" t="str">
            <v>F</v>
          </cell>
        </row>
        <row r="7030">
          <cell r="B7030" t="str">
            <v>1000EADDINTFAC</v>
          </cell>
          <cell r="C7030" t="str">
            <v>EADDINTFAC</v>
          </cell>
          <cell r="D7030">
            <v>10</v>
          </cell>
          <cell r="E7030" t="str">
            <v>G</v>
          </cell>
        </row>
        <row r="7031">
          <cell r="B7031" t="str">
            <v>F525701</v>
          </cell>
          <cell r="C7031" t="str">
            <v>F525701</v>
          </cell>
          <cell r="D7031">
            <v>11</v>
          </cell>
          <cell r="E7031" t="str">
            <v>F</v>
          </cell>
        </row>
        <row r="7032">
          <cell r="B7032" t="str">
            <v>F525702</v>
          </cell>
          <cell r="C7032" t="str">
            <v>F525702</v>
          </cell>
          <cell r="D7032">
            <v>11</v>
          </cell>
          <cell r="E7032" t="str">
            <v>F</v>
          </cell>
        </row>
        <row r="7033">
          <cell r="B7033" t="str">
            <v>F525703</v>
          </cell>
          <cell r="C7033" t="str">
            <v>F525703</v>
          </cell>
          <cell r="D7033">
            <v>11</v>
          </cell>
          <cell r="E7033" t="str">
            <v>F</v>
          </cell>
        </row>
        <row r="7034">
          <cell r="B7034" t="str">
            <v>F525704</v>
          </cell>
          <cell r="C7034" t="str">
            <v>F525704</v>
          </cell>
          <cell r="D7034">
            <v>11</v>
          </cell>
          <cell r="E7034" t="str">
            <v>F</v>
          </cell>
        </row>
        <row r="7035">
          <cell r="B7035" t="str">
            <v>F525705</v>
          </cell>
          <cell r="C7035" t="str">
            <v>F525705</v>
          </cell>
          <cell r="D7035">
            <v>11</v>
          </cell>
          <cell r="E7035" t="str">
            <v>F</v>
          </cell>
        </row>
        <row r="7036">
          <cell r="B7036" t="str">
            <v>F525706</v>
          </cell>
          <cell r="C7036" t="str">
            <v>F525706</v>
          </cell>
          <cell r="D7036">
            <v>11</v>
          </cell>
          <cell r="E7036" t="str">
            <v>F</v>
          </cell>
        </row>
        <row r="7037">
          <cell r="B7037" t="str">
            <v>F525707</v>
          </cell>
          <cell r="C7037" t="str">
            <v>F525707</v>
          </cell>
          <cell r="D7037">
            <v>11</v>
          </cell>
          <cell r="E7037" t="str">
            <v>F</v>
          </cell>
        </row>
        <row r="7038">
          <cell r="B7038" t="str">
            <v>F525708</v>
          </cell>
          <cell r="C7038" t="str">
            <v>F525708</v>
          </cell>
          <cell r="D7038">
            <v>11</v>
          </cell>
          <cell r="E7038" t="str">
            <v>F</v>
          </cell>
        </row>
        <row r="7039">
          <cell r="B7039" t="str">
            <v>F525847</v>
          </cell>
          <cell r="C7039" t="str">
            <v>F525847</v>
          </cell>
          <cell r="D7039">
            <v>11</v>
          </cell>
          <cell r="E7039" t="str">
            <v>F</v>
          </cell>
        </row>
        <row r="7040">
          <cell r="B7040" t="str">
            <v>F526194</v>
          </cell>
          <cell r="C7040" t="str">
            <v>F526194</v>
          </cell>
          <cell r="D7040">
            <v>11</v>
          </cell>
          <cell r="E7040" t="str">
            <v>F</v>
          </cell>
        </row>
        <row r="7041">
          <cell r="B7041" t="str">
            <v>1000EEXECSUPP</v>
          </cell>
          <cell r="C7041" t="str">
            <v>EEXECSUPP</v>
          </cell>
          <cell r="D7041">
            <v>6</v>
          </cell>
          <cell r="E7041" t="str">
            <v>G</v>
          </cell>
        </row>
        <row r="7042">
          <cell r="B7042" t="str">
            <v>F500058</v>
          </cell>
          <cell r="C7042" t="str">
            <v>F500058</v>
          </cell>
          <cell r="D7042">
            <v>7</v>
          </cell>
          <cell r="E7042" t="str">
            <v>F</v>
          </cell>
        </row>
        <row r="7043">
          <cell r="B7043" t="str">
            <v>F500059</v>
          </cell>
          <cell r="C7043" t="str">
            <v>F500059</v>
          </cell>
          <cell r="D7043">
            <v>7</v>
          </cell>
          <cell r="E7043" t="str">
            <v>F</v>
          </cell>
        </row>
        <row r="7044">
          <cell r="B7044" t="str">
            <v>F500060</v>
          </cell>
          <cell r="C7044" t="str">
            <v>F500060</v>
          </cell>
          <cell r="D7044">
            <v>7</v>
          </cell>
          <cell r="E7044" t="str">
            <v>F</v>
          </cell>
        </row>
        <row r="7045">
          <cell r="B7045" t="str">
            <v>F500061</v>
          </cell>
          <cell r="C7045" t="str">
            <v>F500061</v>
          </cell>
          <cell r="D7045">
            <v>7</v>
          </cell>
          <cell r="E7045" t="str">
            <v>F</v>
          </cell>
        </row>
        <row r="7046">
          <cell r="B7046" t="str">
            <v>F500062</v>
          </cell>
          <cell r="C7046" t="str">
            <v>F500062</v>
          </cell>
          <cell r="D7046">
            <v>7</v>
          </cell>
          <cell r="E7046" t="str">
            <v>F</v>
          </cell>
        </row>
        <row r="7047">
          <cell r="B7047" t="str">
            <v>F500098</v>
          </cell>
          <cell r="C7047" t="str">
            <v>F500098</v>
          </cell>
          <cell r="D7047">
            <v>7</v>
          </cell>
          <cell r="E7047" t="str">
            <v>F</v>
          </cell>
        </row>
        <row r="7048">
          <cell r="B7048" t="str">
            <v>F500099</v>
          </cell>
          <cell r="C7048" t="str">
            <v>F500099</v>
          </cell>
          <cell r="D7048">
            <v>7</v>
          </cell>
          <cell r="E7048" t="str">
            <v>F</v>
          </cell>
        </row>
        <row r="7049">
          <cell r="B7049" t="str">
            <v>F500100</v>
          </cell>
          <cell r="C7049" t="str">
            <v>F500100</v>
          </cell>
          <cell r="D7049">
            <v>7</v>
          </cell>
          <cell r="E7049" t="str">
            <v>F</v>
          </cell>
        </row>
        <row r="7050">
          <cell r="B7050" t="str">
            <v>F500101</v>
          </cell>
          <cell r="C7050" t="str">
            <v>F500101</v>
          </cell>
          <cell r="D7050">
            <v>7</v>
          </cell>
          <cell r="E7050" t="str">
            <v>F</v>
          </cell>
        </row>
        <row r="7051">
          <cell r="B7051" t="str">
            <v>F500102</v>
          </cell>
          <cell r="C7051" t="str">
            <v>F500102</v>
          </cell>
          <cell r="D7051">
            <v>7</v>
          </cell>
          <cell r="E7051" t="str">
            <v>F</v>
          </cell>
        </row>
        <row r="7052">
          <cell r="B7052" t="str">
            <v>F500127</v>
          </cell>
          <cell r="C7052" t="str">
            <v>F500127</v>
          </cell>
          <cell r="D7052">
            <v>7</v>
          </cell>
          <cell r="E7052" t="str">
            <v>F</v>
          </cell>
        </row>
        <row r="7053">
          <cell r="B7053" t="str">
            <v>F500129</v>
          </cell>
          <cell r="C7053" t="str">
            <v>F500129</v>
          </cell>
          <cell r="D7053">
            <v>7</v>
          </cell>
          <cell r="E7053" t="str">
            <v>F</v>
          </cell>
        </row>
        <row r="7054">
          <cell r="B7054" t="str">
            <v>F500130</v>
          </cell>
          <cell r="C7054" t="str">
            <v>F500130</v>
          </cell>
          <cell r="D7054">
            <v>7</v>
          </cell>
          <cell r="E7054" t="str">
            <v>F</v>
          </cell>
        </row>
        <row r="7055">
          <cell r="B7055" t="str">
            <v>F500131</v>
          </cell>
          <cell r="C7055" t="str">
            <v>F500131</v>
          </cell>
          <cell r="D7055">
            <v>7</v>
          </cell>
          <cell r="E7055" t="str">
            <v>F</v>
          </cell>
        </row>
        <row r="7056">
          <cell r="B7056" t="str">
            <v>F520100</v>
          </cell>
          <cell r="C7056" t="str">
            <v>F520100</v>
          </cell>
          <cell r="D7056">
            <v>7</v>
          </cell>
          <cell r="E7056" t="str">
            <v>F</v>
          </cell>
        </row>
        <row r="7057">
          <cell r="B7057" t="str">
            <v>F520107</v>
          </cell>
          <cell r="C7057" t="str">
            <v>F520107</v>
          </cell>
          <cell r="D7057">
            <v>7</v>
          </cell>
          <cell r="E7057" t="str">
            <v>F</v>
          </cell>
        </row>
        <row r="7058">
          <cell r="B7058" t="str">
            <v>F520575</v>
          </cell>
          <cell r="C7058" t="str">
            <v>F520575</v>
          </cell>
          <cell r="D7058">
            <v>7</v>
          </cell>
          <cell r="E7058" t="str">
            <v>F</v>
          </cell>
        </row>
        <row r="7059">
          <cell r="B7059" t="str">
            <v>F520849</v>
          </cell>
          <cell r="C7059" t="str">
            <v>F520849</v>
          </cell>
          <cell r="D7059">
            <v>7</v>
          </cell>
          <cell r="E7059" t="str">
            <v>F</v>
          </cell>
        </row>
        <row r="7060">
          <cell r="B7060" t="str">
            <v>F521209</v>
          </cell>
          <cell r="C7060" t="str">
            <v>F521209</v>
          </cell>
          <cell r="D7060">
            <v>7</v>
          </cell>
          <cell r="E7060" t="str">
            <v>F</v>
          </cell>
        </row>
        <row r="7061">
          <cell r="B7061" t="str">
            <v>F521569</v>
          </cell>
          <cell r="C7061" t="str">
            <v>F521569</v>
          </cell>
          <cell r="D7061">
            <v>7</v>
          </cell>
          <cell r="E7061" t="str">
            <v>F</v>
          </cell>
        </row>
        <row r="7062">
          <cell r="B7062" t="str">
            <v>F521929</v>
          </cell>
          <cell r="C7062" t="str">
            <v>F521929</v>
          </cell>
          <cell r="D7062">
            <v>7</v>
          </cell>
          <cell r="E7062" t="str">
            <v>F</v>
          </cell>
        </row>
        <row r="7063">
          <cell r="B7063" t="str">
            <v>F522289</v>
          </cell>
          <cell r="C7063" t="str">
            <v>F522289</v>
          </cell>
          <cell r="D7063">
            <v>7</v>
          </cell>
          <cell r="E7063" t="str">
            <v>F</v>
          </cell>
        </row>
        <row r="7064">
          <cell r="B7064" t="str">
            <v>F522706</v>
          </cell>
          <cell r="C7064" t="str">
            <v>F522706</v>
          </cell>
          <cell r="D7064">
            <v>7</v>
          </cell>
          <cell r="E7064" t="str">
            <v>F</v>
          </cell>
        </row>
        <row r="7065">
          <cell r="B7065" t="str">
            <v>F523254</v>
          </cell>
          <cell r="C7065" t="str">
            <v>F523254</v>
          </cell>
          <cell r="D7065">
            <v>7</v>
          </cell>
          <cell r="E7065" t="str">
            <v>F</v>
          </cell>
        </row>
        <row r="7066">
          <cell r="B7066" t="str">
            <v>F523268</v>
          </cell>
          <cell r="C7066" t="str">
            <v>F523268</v>
          </cell>
          <cell r="D7066">
            <v>7</v>
          </cell>
          <cell r="E7066" t="str">
            <v>F</v>
          </cell>
        </row>
        <row r="7067">
          <cell r="B7067" t="str">
            <v>F523430</v>
          </cell>
          <cell r="C7067" t="str">
            <v>F523430</v>
          </cell>
          <cell r="D7067">
            <v>7</v>
          </cell>
          <cell r="E7067" t="str">
            <v>F</v>
          </cell>
        </row>
        <row r="7068">
          <cell r="B7068" t="str">
            <v>F526565</v>
          </cell>
          <cell r="C7068" t="str">
            <v>F526565</v>
          </cell>
          <cell r="D7068">
            <v>7</v>
          </cell>
          <cell r="E7068" t="str">
            <v>F</v>
          </cell>
        </row>
        <row r="7069">
          <cell r="B7069" t="str">
            <v>F526609</v>
          </cell>
          <cell r="C7069" t="str">
            <v>F526609</v>
          </cell>
          <cell r="D7069">
            <v>7</v>
          </cell>
          <cell r="E7069" t="str">
            <v>F</v>
          </cell>
        </row>
        <row r="7070">
          <cell r="B7070" t="str">
            <v>1000EDRWOWO</v>
          </cell>
          <cell r="C7070" t="str">
            <v>EDRWOWO</v>
          </cell>
          <cell r="D7070">
            <v>8</v>
          </cell>
          <cell r="E7070" t="str">
            <v>G</v>
          </cell>
        </row>
        <row r="7071">
          <cell r="B7071" t="str">
            <v>F500093</v>
          </cell>
          <cell r="C7071" t="str">
            <v>F500093</v>
          </cell>
          <cell r="D7071">
            <v>9</v>
          </cell>
          <cell r="E7071" t="str">
            <v>F</v>
          </cell>
        </row>
        <row r="7072">
          <cell r="B7072" t="str">
            <v>F520854</v>
          </cell>
          <cell r="C7072" t="str">
            <v>F520854</v>
          </cell>
          <cell r="D7072">
            <v>9</v>
          </cell>
          <cell r="E7072" t="str">
            <v>F</v>
          </cell>
        </row>
        <row r="7073">
          <cell r="B7073" t="str">
            <v>F521214</v>
          </cell>
          <cell r="C7073" t="str">
            <v>F521214</v>
          </cell>
          <cell r="D7073">
            <v>9</v>
          </cell>
          <cell r="E7073" t="str">
            <v>F</v>
          </cell>
        </row>
        <row r="7074">
          <cell r="B7074" t="str">
            <v>F521574</v>
          </cell>
          <cell r="C7074" t="str">
            <v>F521574</v>
          </cell>
          <cell r="D7074">
            <v>9</v>
          </cell>
          <cell r="E7074" t="str">
            <v>F</v>
          </cell>
        </row>
        <row r="7075">
          <cell r="B7075" t="str">
            <v>F521934</v>
          </cell>
          <cell r="C7075" t="str">
            <v>F521934</v>
          </cell>
          <cell r="D7075">
            <v>9</v>
          </cell>
          <cell r="E7075" t="str">
            <v>F</v>
          </cell>
        </row>
        <row r="7076">
          <cell r="B7076" t="str">
            <v>F522294</v>
          </cell>
          <cell r="C7076" t="str">
            <v>F522294</v>
          </cell>
          <cell r="D7076">
            <v>9</v>
          </cell>
          <cell r="E7076" t="str">
            <v>F</v>
          </cell>
        </row>
        <row r="7077">
          <cell r="B7077" t="str">
            <v>1000ETRWOWO</v>
          </cell>
          <cell r="C7077" t="str">
            <v>ETRWOWO</v>
          </cell>
          <cell r="D7077">
            <v>8</v>
          </cell>
          <cell r="E7077" t="str">
            <v>G</v>
          </cell>
        </row>
        <row r="7078">
          <cell r="B7078" t="str">
            <v>F500092</v>
          </cell>
          <cell r="C7078" t="str">
            <v>F500092</v>
          </cell>
          <cell r="D7078">
            <v>9</v>
          </cell>
          <cell r="E7078" t="str">
            <v>F</v>
          </cell>
        </row>
        <row r="7079">
          <cell r="B7079" t="str">
            <v>F520853</v>
          </cell>
          <cell r="C7079" t="str">
            <v>F520853</v>
          </cell>
          <cell r="D7079">
            <v>9</v>
          </cell>
          <cell r="E7079" t="str">
            <v>F</v>
          </cell>
        </row>
        <row r="7080">
          <cell r="B7080" t="str">
            <v>F521213</v>
          </cell>
          <cell r="C7080" t="str">
            <v>F521213</v>
          </cell>
          <cell r="D7080">
            <v>9</v>
          </cell>
          <cell r="E7080" t="str">
            <v>F</v>
          </cell>
        </row>
        <row r="7081">
          <cell r="B7081" t="str">
            <v>F521573</v>
          </cell>
          <cell r="C7081" t="str">
            <v>F521573</v>
          </cell>
          <cell r="D7081">
            <v>9</v>
          </cell>
          <cell r="E7081" t="str">
            <v>F</v>
          </cell>
        </row>
        <row r="7082">
          <cell r="B7082" t="str">
            <v>F521933</v>
          </cell>
          <cell r="C7082" t="str">
            <v>F521933</v>
          </cell>
          <cell r="D7082">
            <v>9</v>
          </cell>
          <cell r="E7082" t="str">
            <v>F</v>
          </cell>
        </row>
        <row r="7083">
          <cell r="B7083" t="str">
            <v>F522293</v>
          </cell>
          <cell r="C7083" t="str">
            <v>F522293</v>
          </cell>
          <cell r="D7083">
            <v>9</v>
          </cell>
          <cell r="E7083" t="str">
            <v>F</v>
          </cell>
        </row>
        <row r="7084">
          <cell r="B7084" t="str">
            <v>1000ENETENGR</v>
          </cell>
          <cell r="C7084" t="str">
            <v>ENETENGR</v>
          </cell>
          <cell r="D7084">
            <v>6</v>
          </cell>
          <cell r="E7084" t="str">
            <v>G</v>
          </cell>
        </row>
        <row r="7085">
          <cell r="B7085" t="str">
            <v>F525924</v>
          </cell>
          <cell r="C7085" t="str">
            <v>F525924</v>
          </cell>
          <cell r="D7085">
            <v>7</v>
          </cell>
          <cell r="E7085" t="str">
            <v>F</v>
          </cell>
        </row>
        <row r="7086">
          <cell r="B7086" t="str">
            <v>F525925</v>
          </cell>
          <cell r="C7086" t="str">
            <v>F525925</v>
          </cell>
          <cell r="D7086">
            <v>7</v>
          </cell>
          <cell r="E7086" t="str">
            <v>F</v>
          </cell>
        </row>
        <row r="7087">
          <cell r="B7087" t="str">
            <v>F525926</v>
          </cell>
          <cell r="C7087" t="str">
            <v>F525926</v>
          </cell>
          <cell r="D7087">
            <v>7</v>
          </cell>
          <cell r="E7087" t="str">
            <v>F</v>
          </cell>
        </row>
        <row r="7088">
          <cell r="B7088" t="str">
            <v>F525927</v>
          </cell>
          <cell r="C7088" t="str">
            <v>F525927</v>
          </cell>
          <cell r="D7088">
            <v>7</v>
          </cell>
          <cell r="E7088" t="str">
            <v>F</v>
          </cell>
        </row>
        <row r="7089">
          <cell r="B7089" t="str">
            <v>F525928</v>
          </cell>
          <cell r="C7089" t="str">
            <v>F525928</v>
          </cell>
          <cell r="D7089">
            <v>7</v>
          </cell>
          <cell r="E7089" t="str">
            <v>F</v>
          </cell>
        </row>
        <row r="7090">
          <cell r="B7090" t="str">
            <v>F525929</v>
          </cell>
          <cell r="C7090" t="str">
            <v>F525929</v>
          </cell>
          <cell r="D7090">
            <v>7</v>
          </cell>
          <cell r="E7090" t="str">
            <v>F</v>
          </cell>
        </row>
        <row r="7091">
          <cell r="B7091" t="str">
            <v>F525930</v>
          </cell>
          <cell r="C7091" t="str">
            <v>F525930</v>
          </cell>
          <cell r="D7091">
            <v>7</v>
          </cell>
          <cell r="E7091" t="str">
            <v>F</v>
          </cell>
        </row>
        <row r="7092">
          <cell r="B7092" t="str">
            <v>F526607</v>
          </cell>
          <cell r="C7092" t="str">
            <v>F526607</v>
          </cell>
          <cell r="D7092">
            <v>7</v>
          </cell>
          <cell r="E7092" t="str">
            <v>F</v>
          </cell>
        </row>
        <row r="7093">
          <cell r="B7093" t="str">
            <v>1000ECOMPUNITS</v>
          </cell>
          <cell r="C7093" t="str">
            <v>ECOMPUNITS</v>
          </cell>
          <cell r="D7093">
            <v>8</v>
          </cell>
          <cell r="E7093" t="str">
            <v>G</v>
          </cell>
        </row>
        <row r="7094">
          <cell r="B7094" t="str">
            <v>F525931</v>
          </cell>
          <cell r="C7094" t="str">
            <v>F525931</v>
          </cell>
          <cell r="D7094">
            <v>9</v>
          </cell>
          <cell r="E7094" t="str">
            <v>F</v>
          </cell>
        </row>
        <row r="7095">
          <cell r="B7095" t="str">
            <v>F525932</v>
          </cell>
          <cell r="C7095" t="str">
            <v>F525932</v>
          </cell>
          <cell r="D7095">
            <v>9</v>
          </cell>
          <cell r="E7095" t="str">
            <v>F</v>
          </cell>
        </row>
        <row r="7096">
          <cell r="B7096" t="str">
            <v>F525933</v>
          </cell>
          <cell r="C7096" t="str">
            <v>F525933</v>
          </cell>
          <cell r="D7096">
            <v>9</v>
          </cell>
          <cell r="E7096" t="str">
            <v>F</v>
          </cell>
        </row>
        <row r="7097">
          <cell r="B7097" t="str">
            <v>F525934</v>
          </cell>
          <cell r="C7097" t="str">
            <v>F525934</v>
          </cell>
          <cell r="D7097">
            <v>9</v>
          </cell>
          <cell r="E7097" t="str">
            <v>F</v>
          </cell>
        </row>
        <row r="7098">
          <cell r="B7098" t="str">
            <v>F525935</v>
          </cell>
          <cell r="C7098" t="str">
            <v>F525935</v>
          </cell>
          <cell r="D7098">
            <v>9</v>
          </cell>
          <cell r="E7098" t="str">
            <v>F</v>
          </cell>
        </row>
        <row r="7099">
          <cell r="B7099" t="str">
            <v>F525936</v>
          </cell>
          <cell r="C7099" t="str">
            <v>F525936</v>
          </cell>
          <cell r="D7099">
            <v>9</v>
          </cell>
          <cell r="E7099" t="str">
            <v>F</v>
          </cell>
        </row>
        <row r="7100">
          <cell r="B7100" t="str">
            <v>F525937</v>
          </cell>
          <cell r="C7100" t="str">
            <v>F525937</v>
          </cell>
          <cell r="D7100">
            <v>9</v>
          </cell>
          <cell r="E7100" t="str">
            <v>F</v>
          </cell>
        </row>
        <row r="7101">
          <cell r="B7101" t="str">
            <v>F526608</v>
          </cell>
          <cell r="C7101" t="str">
            <v>F526608</v>
          </cell>
          <cell r="D7101">
            <v>9</v>
          </cell>
          <cell r="E7101" t="str">
            <v>F</v>
          </cell>
        </row>
        <row r="7102">
          <cell r="B7102" t="str">
            <v>1000EPRJMGSUP</v>
          </cell>
          <cell r="C7102" t="str">
            <v>EPRJMGSUP</v>
          </cell>
          <cell r="D7102">
            <v>6</v>
          </cell>
          <cell r="E7102" t="str">
            <v>G</v>
          </cell>
        </row>
        <row r="7103">
          <cell r="B7103" t="str">
            <v>F520025</v>
          </cell>
          <cell r="C7103" t="str">
            <v>F520025</v>
          </cell>
          <cell r="D7103">
            <v>7</v>
          </cell>
          <cell r="E7103" t="str">
            <v>F</v>
          </cell>
        </row>
        <row r="7104">
          <cell r="B7104" t="str">
            <v>F520026</v>
          </cell>
          <cell r="C7104" t="str">
            <v>F520026</v>
          </cell>
          <cell r="D7104">
            <v>7</v>
          </cell>
          <cell r="E7104" t="str">
            <v>F</v>
          </cell>
        </row>
        <row r="7105">
          <cell r="B7105" t="str">
            <v>F520027</v>
          </cell>
          <cell r="C7105" t="str">
            <v>F520027</v>
          </cell>
          <cell r="D7105">
            <v>7</v>
          </cell>
          <cell r="E7105" t="str">
            <v>F</v>
          </cell>
        </row>
        <row r="7106">
          <cell r="B7106" t="str">
            <v>F520028</v>
          </cell>
          <cell r="C7106" t="str">
            <v>F520028</v>
          </cell>
          <cell r="D7106">
            <v>7</v>
          </cell>
          <cell r="E7106" t="str">
            <v>F</v>
          </cell>
        </row>
        <row r="7107">
          <cell r="B7107" t="str">
            <v>F520053</v>
          </cell>
          <cell r="C7107" t="str">
            <v>F520053</v>
          </cell>
          <cell r="D7107">
            <v>7</v>
          </cell>
          <cell r="E7107" t="str">
            <v>F</v>
          </cell>
        </row>
        <row r="7108">
          <cell r="B7108" t="str">
            <v>F520652</v>
          </cell>
          <cell r="C7108" t="str">
            <v>F520652</v>
          </cell>
          <cell r="D7108">
            <v>7</v>
          </cell>
          <cell r="E7108" t="str">
            <v>F</v>
          </cell>
        </row>
        <row r="7109">
          <cell r="B7109" t="str">
            <v>F521043</v>
          </cell>
          <cell r="C7109" t="str">
            <v>F521043</v>
          </cell>
          <cell r="D7109">
            <v>7</v>
          </cell>
          <cell r="E7109" t="str">
            <v>F</v>
          </cell>
        </row>
        <row r="7110">
          <cell r="B7110" t="str">
            <v>F521403</v>
          </cell>
          <cell r="C7110" t="str">
            <v>F521403</v>
          </cell>
          <cell r="D7110">
            <v>7</v>
          </cell>
          <cell r="E7110" t="str">
            <v>F</v>
          </cell>
        </row>
        <row r="7111">
          <cell r="B7111" t="str">
            <v>F521763</v>
          </cell>
          <cell r="C7111" t="str">
            <v>F521763</v>
          </cell>
          <cell r="D7111">
            <v>7</v>
          </cell>
          <cell r="E7111" t="str">
            <v>F</v>
          </cell>
        </row>
        <row r="7112">
          <cell r="B7112" t="str">
            <v>F522123</v>
          </cell>
          <cell r="C7112" t="str">
            <v>F522123</v>
          </cell>
          <cell r="D7112">
            <v>7</v>
          </cell>
          <cell r="E7112" t="str">
            <v>F</v>
          </cell>
        </row>
        <row r="7113">
          <cell r="B7113" t="str">
            <v>F522483</v>
          </cell>
          <cell r="C7113" t="str">
            <v>F522483</v>
          </cell>
          <cell r="D7113">
            <v>7</v>
          </cell>
          <cell r="E7113" t="str">
            <v>F</v>
          </cell>
        </row>
        <row r="7114">
          <cell r="B7114" t="str">
            <v>F523392</v>
          </cell>
          <cell r="C7114" t="str">
            <v>F523392</v>
          </cell>
          <cell r="D7114">
            <v>7</v>
          </cell>
          <cell r="E7114" t="str">
            <v>F</v>
          </cell>
        </row>
        <row r="7115">
          <cell r="B7115" t="str">
            <v>F526566</v>
          </cell>
          <cell r="C7115" t="str">
            <v>F526566</v>
          </cell>
          <cell r="D7115">
            <v>7</v>
          </cell>
          <cell r="E7115" t="str">
            <v>F</v>
          </cell>
        </row>
        <row r="7116">
          <cell r="B7116" t="str">
            <v>1000EPROJMGMT</v>
          </cell>
          <cell r="C7116" t="str">
            <v>EPROJMGMT</v>
          </cell>
          <cell r="D7116">
            <v>8</v>
          </cell>
          <cell r="E7116" t="str">
            <v>G</v>
          </cell>
        </row>
        <row r="7117">
          <cell r="B7117" t="str">
            <v>F520054</v>
          </cell>
          <cell r="C7117" t="str">
            <v>F520054</v>
          </cell>
          <cell r="D7117">
            <v>9</v>
          </cell>
          <cell r="E7117" t="str">
            <v>F</v>
          </cell>
        </row>
        <row r="7118">
          <cell r="B7118" t="str">
            <v>F520901</v>
          </cell>
          <cell r="C7118" t="str">
            <v>F520901</v>
          </cell>
          <cell r="D7118">
            <v>9</v>
          </cell>
          <cell r="E7118" t="str">
            <v>F</v>
          </cell>
        </row>
        <row r="7119">
          <cell r="B7119" t="str">
            <v>F521261</v>
          </cell>
          <cell r="C7119" t="str">
            <v>F521261</v>
          </cell>
          <cell r="D7119">
            <v>9</v>
          </cell>
          <cell r="E7119" t="str">
            <v>F</v>
          </cell>
        </row>
        <row r="7120">
          <cell r="B7120" t="str">
            <v>F521621</v>
          </cell>
          <cell r="C7120" t="str">
            <v>F521621</v>
          </cell>
          <cell r="D7120">
            <v>9</v>
          </cell>
          <cell r="E7120" t="str">
            <v>F</v>
          </cell>
        </row>
        <row r="7121">
          <cell r="B7121" t="str">
            <v>F521981</v>
          </cell>
          <cell r="C7121" t="str">
            <v>F521981</v>
          </cell>
          <cell r="D7121">
            <v>9</v>
          </cell>
          <cell r="E7121" t="str">
            <v>F</v>
          </cell>
        </row>
        <row r="7122">
          <cell r="B7122" t="str">
            <v>F522341</v>
          </cell>
          <cell r="C7122" t="str">
            <v>F522341</v>
          </cell>
          <cell r="D7122">
            <v>9</v>
          </cell>
          <cell r="E7122" t="str">
            <v>F</v>
          </cell>
        </row>
        <row r="7123">
          <cell r="B7123" t="str">
            <v>F523203</v>
          </cell>
          <cell r="C7123" t="str">
            <v>F523203</v>
          </cell>
          <cell r="D7123">
            <v>9</v>
          </cell>
          <cell r="E7123" t="str">
            <v>F</v>
          </cell>
        </row>
        <row r="7124">
          <cell r="B7124" t="str">
            <v>F523208</v>
          </cell>
          <cell r="C7124" t="str">
            <v>F523208</v>
          </cell>
          <cell r="D7124">
            <v>9</v>
          </cell>
          <cell r="E7124" t="str">
            <v>F</v>
          </cell>
        </row>
        <row r="7125">
          <cell r="B7125" t="str">
            <v>F523213</v>
          </cell>
          <cell r="C7125" t="str">
            <v>F523213</v>
          </cell>
          <cell r="D7125">
            <v>9</v>
          </cell>
          <cell r="E7125" t="str">
            <v>F</v>
          </cell>
        </row>
        <row r="7126">
          <cell r="B7126" t="str">
            <v>F523218</v>
          </cell>
          <cell r="C7126" t="str">
            <v>F523218</v>
          </cell>
          <cell r="D7126">
            <v>9</v>
          </cell>
          <cell r="E7126" t="str">
            <v>F</v>
          </cell>
        </row>
        <row r="7127">
          <cell r="B7127" t="str">
            <v>F523223</v>
          </cell>
          <cell r="C7127" t="str">
            <v>F523223</v>
          </cell>
          <cell r="D7127">
            <v>9</v>
          </cell>
          <cell r="E7127" t="str">
            <v>F</v>
          </cell>
        </row>
        <row r="7128">
          <cell r="B7128" t="str">
            <v>F523255</v>
          </cell>
          <cell r="C7128" t="str">
            <v>F523255</v>
          </cell>
          <cell r="D7128">
            <v>9</v>
          </cell>
          <cell r="E7128" t="str">
            <v>F</v>
          </cell>
        </row>
        <row r="7129">
          <cell r="B7129" t="str">
            <v>F523310</v>
          </cell>
          <cell r="C7129" t="str">
            <v>F523310</v>
          </cell>
          <cell r="D7129">
            <v>9</v>
          </cell>
          <cell r="E7129" t="str">
            <v>F</v>
          </cell>
        </row>
        <row r="7130">
          <cell r="B7130" t="str">
            <v>1000PRJMGSUP</v>
          </cell>
          <cell r="C7130" t="str">
            <v>PRJMGSUP</v>
          </cell>
          <cell r="D7130">
            <v>8</v>
          </cell>
          <cell r="E7130" t="str">
            <v>G</v>
          </cell>
        </row>
        <row r="7131">
          <cell r="B7131" t="str">
            <v>1000ETECHSVC</v>
          </cell>
          <cell r="C7131" t="str">
            <v>ETECHSVC</v>
          </cell>
          <cell r="D7131">
            <v>6</v>
          </cell>
          <cell r="E7131" t="str">
            <v>G</v>
          </cell>
        </row>
        <row r="7132">
          <cell r="B7132" t="str">
            <v>F520653</v>
          </cell>
          <cell r="C7132" t="str">
            <v>F520653</v>
          </cell>
          <cell r="D7132">
            <v>7</v>
          </cell>
          <cell r="E7132" t="str">
            <v>F</v>
          </cell>
        </row>
        <row r="7133">
          <cell r="B7133" t="str">
            <v>F521176</v>
          </cell>
          <cell r="C7133" t="str">
            <v>F521176</v>
          </cell>
          <cell r="D7133">
            <v>7</v>
          </cell>
          <cell r="E7133" t="str">
            <v>F</v>
          </cell>
        </row>
        <row r="7134">
          <cell r="B7134" t="str">
            <v>F521536</v>
          </cell>
          <cell r="C7134" t="str">
            <v>F521536</v>
          </cell>
          <cell r="D7134">
            <v>7</v>
          </cell>
          <cell r="E7134" t="str">
            <v>F</v>
          </cell>
        </row>
        <row r="7135">
          <cell r="B7135" t="str">
            <v>F521896</v>
          </cell>
          <cell r="C7135" t="str">
            <v>F521896</v>
          </cell>
          <cell r="D7135">
            <v>7</v>
          </cell>
          <cell r="E7135" t="str">
            <v>F</v>
          </cell>
        </row>
        <row r="7136">
          <cell r="B7136" t="str">
            <v>F522256</v>
          </cell>
          <cell r="C7136" t="str">
            <v>F522256</v>
          </cell>
          <cell r="D7136">
            <v>7</v>
          </cell>
          <cell r="E7136" t="str">
            <v>F</v>
          </cell>
        </row>
        <row r="7137">
          <cell r="B7137" t="str">
            <v>F522616</v>
          </cell>
          <cell r="C7137" t="str">
            <v>F522616</v>
          </cell>
          <cell r="D7137">
            <v>7</v>
          </cell>
          <cell r="E7137" t="str">
            <v>F</v>
          </cell>
        </row>
        <row r="7138">
          <cell r="B7138" t="str">
            <v>F526057</v>
          </cell>
          <cell r="C7138" t="str">
            <v>F526057</v>
          </cell>
          <cell r="D7138">
            <v>7</v>
          </cell>
          <cell r="E7138" t="str">
            <v>F</v>
          </cell>
        </row>
        <row r="7139">
          <cell r="B7139" t="str">
            <v>F526058</v>
          </cell>
          <cell r="C7139" t="str">
            <v>F526058</v>
          </cell>
          <cell r="D7139">
            <v>7</v>
          </cell>
          <cell r="E7139" t="str">
            <v>F</v>
          </cell>
        </row>
        <row r="7140">
          <cell r="B7140" t="str">
            <v>1000EOVQUASS</v>
          </cell>
          <cell r="C7140" t="str">
            <v>EOVQUASS</v>
          </cell>
          <cell r="D7140">
            <v>8</v>
          </cell>
          <cell r="E7140" t="str">
            <v>G</v>
          </cell>
        </row>
        <row r="7141">
          <cell r="B7141" t="str">
            <v>F500159</v>
          </cell>
          <cell r="C7141" t="str">
            <v>F500159</v>
          </cell>
          <cell r="D7141">
            <v>9</v>
          </cell>
          <cell r="E7141" t="str">
            <v>F</v>
          </cell>
        </row>
        <row r="7142">
          <cell r="B7142" t="str">
            <v>F520654</v>
          </cell>
          <cell r="C7142" t="str">
            <v>F520654</v>
          </cell>
          <cell r="D7142">
            <v>9</v>
          </cell>
          <cell r="E7142" t="str">
            <v>F</v>
          </cell>
        </row>
        <row r="7143">
          <cell r="B7143" t="str">
            <v>F520869</v>
          </cell>
          <cell r="C7143" t="str">
            <v>F520869</v>
          </cell>
          <cell r="D7143">
            <v>9</v>
          </cell>
          <cell r="E7143" t="str">
            <v>F</v>
          </cell>
        </row>
        <row r="7144">
          <cell r="B7144" t="str">
            <v>F521229</v>
          </cell>
          <cell r="C7144" t="str">
            <v>F521229</v>
          </cell>
          <cell r="D7144">
            <v>9</v>
          </cell>
          <cell r="E7144" t="str">
            <v>F</v>
          </cell>
        </row>
        <row r="7145">
          <cell r="B7145" t="str">
            <v>F521589</v>
          </cell>
          <cell r="C7145" t="str">
            <v>F521589</v>
          </cell>
          <cell r="D7145">
            <v>9</v>
          </cell>
          <cell r="E7145" t="str">
            <v>F</v>
          </cell>
        </row>
        <row r="7146">
          <cell r="B7146" t="str">
            <v>F521949</v>
          </cell>
          <cell r="C7146" t="str">
            <v>F521949</v>
          </cell>
          <cell r="D7146">
            <v>9</v>
          </cell>
          <cell r="E7146" t="str">
            <v>F</v>
          </cell>
        </row>
        <row r="7147">
          <cell r="B7147" t="str">
            <v>F522309</v>
          </cell>
          <cell r="C7147" t="str">
            <v>F522309</v>
          </cell>
          <cell r="D7147">
            <v>9</v>
          </cell>
          <cell r="E7147" t="str">
            <v>F</v>
          </cell>
        </row>
        <row r="7148">
          <cell r="B7148" t="str">
            <v>1000EINTCONTL</v>
          </cell>
          <cell r="C7148" t="str">
            <v>EINTCONTL</v>
          </cell>
          <cell r="D7148">
            <v>10</v>
          </cell>
          <cell r="E7148" t="str">
            <v>G</v>
          </cell>
        </row>
        <row r="7149">
          <cell r="B7149" t="str">
            <v>F520130</v>
          </cell>
          <cell r="C7149" t="str">
            <v>F520130</v>
          </cell>
          <cell r="D7149">
            <v>11</v>
          </cell>
          <cell r="E7149" t="str">
            <v>F</v>
          </cell>
        </row>
        <row r="7150">
          <cell r="B7150" t="str">
            <v>F520139</v>
          </cell>
          <cell r="C7150" t="str">
            <v>F520139</v>
          </cell>
          <cell r="D7150">
            <v>11</v>
          </cell>
          <cell r="E7150" t="str">
            <v>F</v>
          </cell>
        </row>
        <row r="7151">
          <cell r="B7151" t="str">
            <v>F521081</v>
          </cell>
          <cell r="C7151" t="str">
            <v>F521081</v>
          </cell>
          <cell r="D7151">
            <v>11</v>
          </cell>
          <cell r="E7151" t="str">
            <v>F</v>
          </cell>
        </row>
        <row r="7152">
          <cell r="B7152" t="str">
            <v>F521441</v>
          </cell>
          <cell r="C7152" t="str">
            <v>F521441</v>
          </cell>
          <cell r="D7152">
            <v>11</v>
          </cell>
          <cell r="E7152" t="str">
            <v>F</v>
          </cell>
        </row>
        <row r="7153">
          <cell r="B7153" t="str">
            <v>F521801</v>
          </cell>
          <cell r="C7153" t="str">
            <v>F521801</v>
          </cell>
          <cell r="D7153">
            <v>11</v>
          </cell>
          <cell r="E7153" t="str">
            <v>F</v>
          </cell>
        </row>
        <row r="7154">
          <cell r="B7154" t="str">
            <v>F522161</v>
          </cell>
          <cell r="C7154" t="str">
            <v>F522161</v>
          </cell>
          <cell r="D7154">
            <v>11</v>
          </cell>
          <cell r="E7154" t="str">
            <v>F</v>
          </cell>
        </row>
        <row r="7155">
          <cell r="B7155" t="str">
            <v>F522521</v>
          </cell>
          <cell r="C7155" t="str">
            <v>F522521</v>
          </cell>
          <cell r="D7155">
            <v>11</v>
          </cell>
          <cell r="E7155" t="str">
            <v>F</v>
          </cell>
        </row>
        <row r="7156">
          <cell r="B7156" t="str">
            <v>1000EQLTYCNTL</v>
          </cell>
          <cell r="C7156" t="str">
            <v>EQLTYCNTL</v>
          </cell>
          <cell r="D7156">
            <v>10</v>
          </cell>
          <cell r="E7156" t="str">
            <v>G</v>
          </cell>
        </row>
        <row r="7157">
          <cell r="B7157" t="str">
            <v>F520395</v>
          </cell>
          <cell r="C7157" t="str">
            <v>F520395</v>
          </cell>
          <cell r="D7157">
            <v>11</v>
          </cell>
          <cell r="E7157" t="str">
            <v>F</v>
          </cell>
        </row>
        <row r="7158">
          <cell r="B7158" t="str">
            <v>F520857</v>
          </cell>
          <cell r="C7158" t="str">
            <v>F520857</v>
          </cell>
          <cell r="D7158">
            <v>11</v>
          </cell>
          <cell r="E7158" t="str">
            <v>F</v>
          </cell>
        </row>
        <row r="7159">
          <cell r="B7159" t="str">
            <v>F521217</v>
          </cell>
          <cell r="C7159" t="str">
            <v>F521217</v>
          </cell>
          <cell r="D7159">
            <v>11</v>
          </cell>
          <cell r="E7159" t="str">
            <v>F</v>
          </cell>
        </row>
        <row r="7160">
          <cell r="B7160" t="str">
            <v>F521577</v>
          </cell>
          <cell r="C7160" t="str">
            <v>F521577</v>
          </cell>
          <cell r="D7160">
            <v>11</v>
          </cell>
          <cell r="E7160" t="str">
            <v>F</v>
          </cell>
        </row>
        <row r="7161">
          <cell r="B7161" t="str">
            <v>F521937</v>
          </cell>
          <cell r="C7161" t="str">
            <v>F521937</v>
          </cell>
          <cell r="D7161">
            <v>11</v>
          </cell>
          <cell r="E7161" t="str">
            <v>F</v>
          </cell>
        </row>
        <row r="7162">
          <cell r="B7162" t="str">
            <v>F522297</v>
          </cell>
          <cell r="C7162" t="str">
            <v>F522297</v>
          </cell>
          <cell r="D7162">
            <v>11</v>
          </cell>
          <cell r="E7162" t="str">
            <v>F</v>
          </cell>
        </row>
        <row r="7163">
          <cell r="B7163" t="str">
            <v>1000ESFTENVSV</v>
          </cell>
          <cell r="C7163" t="str">
            <v>ESFTENVSV</v>
          </cell>
          <cell r="D7163">
            <v>8</v>
          </cell>
          <cell r="E7163" t="str">
            <v>G</v>
          </cell>
        </row>
        <row r="7164">
          <cell r="B7164" t="str">
            <v>1000ETDENVSVC</v>
          </cell>
          <cell r="C7164" t="str">
            <v>ETDENVSVC</v>
          </cell>
          <cell r="D7164">
            <v>10</v>
          </cell>
          <cell r="E7164" t="str">
            <v>G</v>
          </cell>
        </row>
        <row r="7165">
          <cell r="B7165" t="str">
            <v>1000ESSIDENV</v>
          </cell>
          <cell r="C7165" t="str">
            <v>ESSIDENV</v>
          </cell>
          <cell r="D7165">
            <v>12</v>
          </cell>
          <cell r="E7165" t="str">
            <v>G</v>
          </cell>
        </row>
        <row r="7166">
          <cell r="B7166" t="str">
            <v>F500267</v>
          </cell>
          <cell r="C7166" t="str">
            <v>F500267</v>
          </cell>
          <cell r="D7166">
            <v>13</v>
          </cell>
          <cell r="E7166" t="str">
            <v>F</v>
          </cell>
        </row>
        <row r="7167">
          <cell r="B7167" t="str">
            <v>F520098</v>
          </cell>
          <cell r="C7167" t="str">
            <v>F520098</v>
          </cell>
          <cell r="D7167">
            <v>13</v>
          </cell>
          <cell r="E7167" t="str">
            <v>F</v>
          </cell>
        </row>
        <row r="7168">
          <cell r="B7168" t="str">
            <v>F520908</v>
          </cell>
          <cell r="C7168" t="str">
            <v>F520908</v>
          </cell>
          <cell r="D7168">
            <v>13</v>
          </cell>
          <cell r="E7168" t="str">
            <v>F</v>
          </cell>
        </row>
        <row r="7169">
          <cell r="B7169" t="str">
            <v>F521268</v>
          </cell>
          <cell r="C7169" t="str">
            <v>F521268</v>
          </cell>
          <cell r="D7169">
            <v>13</v>
          </cell>
          <cell r="E7169" t="str">
            <v>F</v>
          </cell>
        </row>
        <row r="7170">
          <cell r="B7170" t="str">
            <v>F521628</v>
          </cell>
          <cell r="C7170" t="str">
            <v>F521628</v>
          </cell>
          <cell r="D7170">
            <v>13</v>
          </cell>
          <cell r="E7170" t="str">
            <v>F</v>
          </cell>
        </row>
        <row r="7171">
          <cell r="B7171" t="str">
            <v>F521988</v>
          </cell>
          <cell r="C7171" t="str">
            <v>F521988</v>
          </cell>
          <cell r="D7171">
            <v>13</v>
          </cell>
          <cell r="E7171" t="str">
            <v>F</v>
          </cell>
        </row>
        <row r="7172">
          <cell r="B7172" t="str">
            <v>F522348</v>
          </cell>
          <cell r="C7172" t="str">
            <v>F522348</v>
          </cell>
          <cell r="D7172">
            <v>13</v>
          </cell>
          <cell r="E7172" t="str">
            <v>F</v>
          </cell>
        </row>
        <row r="7173">
          <cell r="B7173" t="str">
            <v>F523262</v>
          </cell>
          <cell r="C7173" t="str">
            <v>F523262</v>
          </cell>
          <cell r="D7173">
            <v>13</v>
          </cell>
          <cell r="E7173" t="str">
            <v>F</v>
          </cell>
        </row>
        <row r="7174">
          <cell r="B7174" t="str">
            <v>F523315</v>
          </cell>
          <cell r="C7174" t="str">
            <v>F523315</v>
          </cell>
          <cell r="D7174">
            <v>13</v>
          </cell>
          <cell r="E7174" t="str">
            <v>F</v>
          </cell>
        </row>
        <row r="7175">
          <cell r="B7175" t="str">
            <v>1000ETDENVL</v>
          </cell>
          <cell r="C7175" t="str">
            <v>ETDENVL</v>
          </cell>
          <cell r="D7175">
            <v>12</v>
          </cell>
          <cell r="E7175" t="str">
            <v>G</v>
          </cell>
        </row>
        <row r="7176">
          <cell r="B7176" t="str">
            <v>F500266</v>
          </cell>
          <cell r="C7176" t="str">
            <v>F500266</v>
          </cell>
          <cell r="D7176">
            <v>13</v>
          </cell>
          <cell r="E7176" t="str">
            <v>F</v>
          </cell>
        </row>
        <row r="7177">
          <cell r="B7177" t="str">
            <v>F520906</v>
          </cell>
          <cell r="C7177" t="str">
            <v>F520906</v>
          </cell>
          <cell r="D7177">
            <v>13</v>
          </cell>
          <cell r="E7177" t="str">
            <v>F</v>
          </cell>
        </row>
        <row r="7178">
          <cell r="B7178" t="str">
            <v>F521266</v>
          </cell>
          <cell r="C7178" t="str">
            <v>F521266</v>
          </cell>
          <cell r="D7178">
            <v>13</v>
          </cell>
          <cell r="E7178" t="str">
            <v>F</v>
          </cell>
        </row>
        <row r="7179">
          <cell r="B7179" t="str">
            <v>F521626</v>
          </cell>
          <cell r="C7179" t="str">
            <v>F521626</v>
          </cell>
          <cell r="D7179">
            <v>13</v>
          </cell>
          <cell r="E7179" t="str">
            <v>F</v>
          </cell>
        </row>
        <row r="7180">
          <cell r="B7180" t="str">
            <v>F521986</v>
          </cell>
          <cell r="C7180" t="str">
            <v>F521986</v>
          </cell>
          <cell r="D7180">
            <v>13</v>
          </cell>
          <cell r="E7180" t="str">
            <v>F</v>
          </cell>
        </row>
        <row r="7181">
          <cell r="B7181" t="str">
            <v>F522346</v>
          </cell>
          <cell r="C7181" t="str">
            <v>F522346</v>
          </cell>
          <cell r="D7181">
            <v>13</v>
          </cell>
          <cell r="E7181" t="str">
            <v>F</v>
          </cell>
        </row>
        <row r="7182">
          <cell r="B7182" t="str">
            <v>F523313</v>
          </cell>
          <cell r="C7182" t="str">
            <v>F523313</v>
          </cell>
          <cell r="D7182">
            <v>13</v>
          </cell>
          <cell r="E7182" t="str">
            <v>F</v>
          </cell>
        </row>
        <row r="7183">
          <cell r="B7183" t="str">
            <v>F526274</v>
          </cell>
          <cell r="C7183" t="str">
            <v>F526274</v>
          </cell>
          <cell r="D7183">
            <v>13</v>
          </cell>
          <cell r="E7183" t="str">
            <v>F</v>
          </cell>
        </row>
        <row r="7184">
          <cell r="B7184" t="str">
            <v>1000ETDPRSVC</v>
          </cell>
          <cell r="C7184" t="str">
            <v>ETDPRSVC</v>
          </cell>
          <cell r="D7184">
            <v>10</v>
          </cell>
          <cell r="E7184" t="str">
            <v>G</v>
          </cell>
        </row>
        <row r="7185">
          <cell r="B7185" t="str">
            <v>F500199</v>
          </cell>
          <cell r="C7185" t="str">
            <v>F500199</v>
          </cell>
          <cell r="D7185">
            <v>11</v>
          </cell>
          <cell r="E7185" t="str">
            <v>F</v>
          </cell>
        </row>
        <row r="7186">
          <cell r="B7186" t="str">
            <v>F520881</v>
          </cell>
          <cell r="C7186" t="str">
            <v>F520881</v>
          </cell>
          <cell r="D7186">
            <v>11</v>
          </cell>
          <cell r="E7186" t="str">
            <v>F</v>
          </cell>
        </row>
        <row r="7187">
          <cell r="B7187" t="str">
            <v>F521241</v>
          </cell>
          <cell r="C7187" t="str">
            <v>F521241</v>
          </cell>
          <cell r="D7187">
            <v>11</v>
          </cell>
          <cell r="E7187" t="str">
            <v>F</v>
          </cell>
        </row>
        <row r="7188">
          <cell r="B7188" t="str">
            <v>F521601</v>
          </cell>
          <cell r="C7188" t="str">
            <v>F521601</v>
          </cell>
          <cell r="D7188">
            <v>11</v>
          </cell>
          <cell r="E7188" t="str">
            <v>F</v>
          </cell>
        </row>
        <row r="7189">
          <cell r="B7189" t="str">
            <v>F521961</v>
          </cell>
          <cell r="C7189" t="str">
            <v>F521961</v>
          </cell>
          <cell r="D7189">
            <v>11</v>
          </cell>
          <cell r="E7189" t="str">
            <v>F</v>
          </cell>
        </row>
        <row r="7190">
          <cell r="B7190" t="str">
            <v>F522321</v>
          </cell>
          <cell r="C7190" t="str">
            <v>F522321</v>
          </cell>
          <cell r="D7190">
            <v>11</v>
          </cell>
          <cell r="E7190" t="str">
            <v>F</v>
          </cell>
        </row>
        <row r="7191">
          <cell r="B7191" t="str">
            <v>1000ETDSFTMGT</v>
          </cell>
          <cell r="C7191" t="str">
            <v>ETDSFTMGT</v>
          </cell>
          <cell r="D7191">
            <v>10</v>
          </cell>
          <cell r="E7191" t="str">
            <v>G</v>
          </cell>
        </row>
        <row r="7192">
          <cell r="B7192" t="str">
            <v>F520097</v>
          </cell>
          <cell r="C7192" t="str">
            <v>F520097</v>
          </cell>
          <cell r="D7192">
            <v>11</v>
          </cell>
          <cell r="E7192" t="str">
            <v>F</v>
          </cell>
        </row>
        <row r="7193">
          <cell r="B7193" t="str">
            <v>F520905</v>
          </cell>
          <cell r="C7193" t="str">
            <v>F520905</v>
          </cell>
          <cell r="D7193">
            <v>11</v>
          </cell>
          <cell r="E7193" t="str">
            <v>F</v>
          </cell>
        </row>
        <row r="7194">
          <cell r="B7194" t="str">
            <v>F521265</v>
          </cell>
          <cell r="C7194" t="str">
            <v>F521265</v>
          </cell>
          <cell r="D7194">
            <v>11</v>
          </cell>
          <cell r="E7194" t="str">
            <v>F</v>
          </cell>
        </row>
        <row r="7195">
          <cell r="B7195" t="str">
            <v>F521625</v>
          </cell>
          <cell r="C7195" t="str">
            <v>F521625</v>
          </cell>
          <cell r="D7195">
            <v>11</v>
          </cell>
          <cell r="E7195" t="str">
            <v>F</v>
          </cell>
        </row>
        <row r="7196">
          <cell r="B7196" t="str">
            <v>F521985</v>
          </cell>
          <cell r="C7196" t="str">
            <v>F521985</v>
          </cell>
          <cell r="D7196">
            <v>11</v>
          </cell>
          <cell r="E7196" t="str">
            <v>F</v>
          </cell>
        </row>
        <row r="7197">
          <cell r="B7197" t="str">
            <v>F522345</v>
          </cell>
          <cell r="C7197" t="str">
            <v>F522345</v>
          </cell>
          <cell r="D7197">
            <v>11</v>
          </cell>
          <cell r="E7197" t="str">
            <v>F</v>
          </cell>
        </row>
        <row r="7198">
          <cell r="B7198" t="str">
            <v>F523312</v>
          </cell>
          <cell r="C7198" t="str">
            <v>F523312</v>
          </cell>
          <cell r="D7198">
            <v>11</v>
          </cell>
          <cell r="E7198" t="str">
            <v>F</v>
          </cell>
        </row>
        <row r="7199">
          <cell r="B7199" t="str">
            <v>1000PRGSERVC</v>
          </cell>
          <cell r="C7199" t="str">
            <v>PRGSERVC</v>
          </cell>
          <cell r="D7199">
            <v>10</v>
          </cell>
          <cell r="E7199" t="str">
            <v>G</v>
          </cell>
        </row>
        <row r="7200">
          <cell r="B7200" t="str">
            <v>1000SAFENVST</v>
          </cell>
          <cell r="C7200" t="str">
            <v>SAFENVST</v>
          </cell>
          <cell r="D7200">
            <v>10</v>
          </cell>
          <cell r="E7200" t="str">
            <v>G</v>
          </cell>
        </row>
        <row r="7201">
          <cell r="B7201" t="str">
            <v>F523286</v>
          </cell>
          <cell r="C7201" t="str">
            <v>F523286</v>
          </cell>
          <cell r="D7201">
            <v>11</v>
          </cell>
          <cell r="E7201" t="str">
            <v>F</v>
          </cell>
        </row>
        <row r="7202">
          <cell r="B7202" t="str">
            <v>1000ESTASSMGT</v>
          </cell>
          <cell r="C7202" t="str">
            <v>ESTASSMGT</v>
          </cell>
          <cell r="D7202">
            <v>8</v>
          </cell>
          <cell r="E7202" t="str">
            <v>G</v>
          </cell>
        </row>
        <row r="7203">
          <cell r="B7203" t="str">
            <v>F500048</v>
          </cell>
          <cell r="C7203" t="str">
            <v>F500048</v>
          </cell>
          <cell r="D7203">
            <v>9</v>
          </cell>
          <cell r="E7203" t="str">
            <v>F</v>
          </cell>
        </row>
        <row r="7204">
          <cell r="B7204" t="str">
            <v>F500049</v>
          </cell>
          <cell r="C7204" t="str">
            <v>F500049</v>
          </cell>
          <cell r="D7204">
            <v>9</v>
          </cell>
          <cell r="E7204" t="str">
            <v>F</v>
          </cell>
        </row>
        <row r="7205">
          <cell r="B7205" t="str">
            <v>F500050</v>
          </cell>
          <cell r="C7205" t="str">
            <v>F500050</v>
          </cell>
          <cell r="D7205">
            <v>9</v>
          </cell>
          <cell r="E7205" t="str">
            <v>F</v>
          </cell>
        </row>
        <row r="7206">
          <cell r="B7206" t="str">
            <v>F520847</v>
          </cell>
          <cell r="C7206" t="str">
            <v>F520847</v>
          </cell>
          <cell r="D7206">
            <v>9</v>
          </cell>
          <cell r="E7206" t="str">
            <v>F</v>
          </cell>
        </row>
        <row r="7207">
          <cell r="B7207" t="str">
            <v>F521207</v>
          </cell>
          <cell r="C7207" t="str">
            <v>F521207</v>
          </cell>
          <cell r="D7207">
            <v>9</v>
          </cell>
          <cell r="E7207" t="str">
            <v>F</v>
          </cell>
        </row>
        <row r="7208">
          <cell r="B7208" t="str">
            <v>F521567</v>
          </cell>
          <cell r="C7208" t="str">
            <v>F521567</v>
          </cell>
          <cell r="D7208">
            <v>9</v>
          </cell>
          <cell r="E7208" t="str">
            <v>F</v>
          </cell>
        </row>
        <row r="7209">
          <cell r="B7209" t="str">
            <v>F521927</v>
          </cell>
          <cell r="C7209" t="str">
            <v>F521927</v>
          </cell>
          <cell r="D7209">
            <v>9</v>
          </cell>
          <cell r="E7209" t="str">
            <v>F</v>
          </cell>
        </row>
        <row r="7210">
          <cell r="B7210" t="str">
            <v>F522287</v>
          </cell>
          <cell r="C7210" t="str">
            <v>F522287</v>
          </cell>
          <cell r="D7210">
            <v>9</v>
          </cell>
          <cell r="E7210" t="str">
            <v>F</v>
          </cell>
        </row>
        <row r="7211">
          <cell r="B7211" t="str">
            <v>F523402</v>
          </cell>
          <cell r="C7211" t="str">
            <v>F523402</v>
          </cell>
          <cell r="D7211">
            <v>9</v>
          </cell>
          <cell r="E7211" t="str">
            <v>F</v>
          </cell>
        </row>
        <row r="7212">
          <cell r="B7212" t="str">
            <v>F523412</v>
          </cell>
          <cell r="C7212" t="str">
            <v>F523412</v>
          </cell>
          <cell r="D7212">
            <v>9</v>
          </cell>
          <cell r="E7212" t="str">
            <v>F</v>
          </cell>
        </row>
        <row r="7213">
          <cell r="B7213" t="str">
            <v>F523414</v>
          </cell>
          <cell r="C7213" t="str">
            <v>F523414</v>
          </cell>
          <cell r="D7213">
            <v>9</v>
          </cell>
          <cell r="E7213" t="str">
            <v>F</v>
          </cell>
        </row>
        <row r="7214">
          <cell r="B7214" t="str">
            <v>F523427</v>
          </cell>
          <cell r="C7214" t="str">
            <v>F523427</v>
          </cell>
          <cell r="D7214">
            <v>9</v>
          </cell>
          <cell r="E7214" t="str">
            <v>F</v>
          </cell>
        </row>
        <row r="7215">
          <cell r="B7215" t="str">
            <v>F523428</v>
          </cell>
          <cell r="C7215" t="str">
            <v>F523428</v>
          </cell>
          <cell r="D7215">
            <v>9</v>
          </cell>
          <cell r="E7215" t="str">
            <v>F</v>
          </cell>
        </row>
        <row r="7216">
          <cell r="B7216" t="str">
            <v>1000EAFIF</v>
          </cell>
          <cell r="C7216" t="str">
            <v>EAFIF</v>
          </cell>
          <cell r="D7216">
            <v>10</v>
          </cell>
          <cell r="E7216" t="str">
            <v>G</v>
          </cell>
        </row>
        <row r="7217">
          <cell r="B7217" t="str">
            <v>F500041</v>
          </cell>
          <cell r="C7217" t="str">
            <v>F500041</v>
          </cell>
          <cell r="D7217">
            <v>11</v>
          </cell>
          <cell r="E7217" t="str">
            <v>F</v>
          </cell>
        </row>
        <row r="7218">
          <cell r="B7218" t="str">
            <v>F520845</v>
          </cell>
          <cell r="C7218" t="str">
            <v>F520845</v>
          </cell>
          <cell r="D7218">
            <v>11</v>
          </cell>
          <cell r="E7218" t="str">
            <v>F</v>
          </cell>
        </row>
        <row r="7219">
          <cell r="B7219" t="str">
            <v>F521205</v>
          </cell>
          <cell r="C7219" t="str">
            <v>F521205</v>
          </cell>
          <cell r="D7219">
            <v>11</v>
          </cell>
          <cell r="E7219" t="str">
            <v>F</v>
          </cell>
        </row>
        <row r="7220">
          <cell r="B7220" t="str">
            <v>F521565</v>
          </cell>
          <cell r="C7220" t="str">
            <v>F521565</v>
          </cell>
          <cell r="D7220">
            <v>11</v>
          </cell>
          <cell r="E7220" t="str">
            <v>F</v>
          </cell>
        </row>
        <row r="7221">
          <cell r="B7221" t="str">
            <v>F521925</v>
          </cell>
          <cell r="C7221" t="str">
            <v>F521925</v>
          </cell>
          <cell r="D7221">
            <v>11</v>
          </cell>
          <cell r="E7221" t="str">
            <v>F</v>
          </cell>
        </row>
        <row r="7222">
          <cell r="B7222" t="str">
            <v>F522285</v>
          </cell>
          <cell r="C7222" t="str">
            <v>F522285</v>
          </cell>
          <cell r="D7222">
            <v>11</v>
          </cell>
          <cell r="E7222" t="str">
            <v>F</v>
          </cell>
        </row>
        <row r="7223">
          <cell r="B7223" t="str">
            <v>1000EFINANRSC</v>
          </cell>
          <cell r="C7223" t="str">
            <v>EFINANRSC</v>
          </cell>
          <cell r="D7223">
            <v>10</v>
          </cell>
          <cell r="E7223" t="str">
            <v>G</v>
          </cell>
        </row>
        <row r="7224">
          <cell r="B7224" t="str">
            <v>F500036</v>
          </cell>
          <cell r="C7224" t="str">
            <v>F500036</v>
          </cell>
          <cell r="D7224">
            <v>11</v>
          </cell>
          <cell r="E7224" t="str">
            <v>F</v>
          </cell>
        </row>
        <row r="7225">
          <cell r="B7225" t="str">
            <v>F500037</v>
          </cell>
          <cell r="C7225" t="str">
            <v>F500037</v>
          </cell>
          <cell r="D7225">
            <v>11</v>
          </cell>
          <cell r="E7225" t="str">
            <v>F</v>
          </cell>
        </row>
        <row r="7226">
          <cell r="B7226" t="str">
            <v>F520843</v>
          </cell>
          <cell r="C7226" t="str">
            <v>F520843</v>
          </cell>
          <cell r="D7226">
            <v>11</v>
          </cell>
          <cell r="E7226" t="str">
            <v>F</v>
          </cell>
        </row>
        <row r="7227">
          <cell r="B7227" t="str">
            <v>F521203</v>
          </cell>
          <cell r="C7227" t="str">
            <v>F521203</v>
          </cell>
          <cell r="D7227">
            <v>11</v>
          </cell>
          <cell r="E7227" t="str">
            <v>F</v>
          </cell>
        </row>
        <row r="7228">
          <cell r="B7228" t="str">
            <v>F521563</v>
          </cell>
          <cell r="C7228" t="str">
            <v>F521563</v>
          </cell>
          <cell r="D7228">
            <v>11</v>
          </cell>
          <cell r="E7228" t="str">
            <v>F</v>
          </cell>
        </row>
        <row r="7229">
          <cell r="B7229" t="str">
            <v>F521923</v>
          </cell>
          <cell r="C7229" t="str">
            <v>F521923</v>
          </cell>
          <cell r="D7229">
            <v>11</v>
          </cell>
          <cell r="E7229" t="str">
            <v>F</v>
          </cell>
        </row>
        <row r="7230">
          <cell r="B7230" t="str">
            <v>F522283</v>
          </cell>
          <cell r="C7230" t="str">
            <v>F522283</v>
          </cell>
          <cell r="D7230">
            <v>11</v>
          </cell>
          <cell r="E7230" t="str">
            <v>F</v>
          </cell>
        </row>
        <row r="7231">
          <cell r="B7231" t="str">
            <v>1000EIMSASSD</v>
          </cell>
          <cell r="C7231" t="str">
            <v>EIMSASSD</v>
          </cell>
          <cell r="D7231">
            <v>10</v>
          </cell>
          <cell r="E7231" t="str">
            <v>G</v>
          </cell>
        </row>
        <row r="7232">
          <cell r="B7232" t="str">
            <v>F500038</v>
          </cell>
          <cell r="C7232" t="str">
            <v>F500038</v>
          </cell>
          <cell r="D7232">
            <v>11</v>
          </cell>
          <cell r="E7232" t="str">
            <v>F</v>
          </cell>
        </row>
        <row r="7233">
          <cell r="B7233" t="str">
            <v>F500040</v>
          </cell>
          <cell r="C7233" t="str">
            <v>F500040</v>
          </cell>
          <cell r="D7233">
            <v>11</v>
          </cell>
          <cell r="E7233" t="str">
            <v>F</v>
          </cell>
        </row>
        <row r="7234">
          <cell r="B7234" t="str">
            <v>F520844</v>
          </cell>
          <cell r="C7234" t="str">
            <v>F520844</v>
          </cell>
          <cell r="D7234">
            <v>11</v>
          </cell>
          <cell r="E7234" t="str">
            <v>F</v>
          </cell>
        </row>
        <row r="7235">
          <cell r="B7235" t="str">
            <v>F521204</v>
          </cell>
          <cell r="C7235" t="str">
            <v>F521204</v>
          </cell>
          <cell r="D7235">
            <v>11</v>
          </cell>
          <cell r="E7235" t="str">
            <v>F</v>
          </cell>
        </row>
        <row r="7236">
          <cell r="B7236" t="str">
            <v>F521564</v>
          </cell>
          <cell r="C7236" t="str">
            <v>F521564</v>
          </cell>
          <cell r="D7236">
            <v>11</v>
          </cell>
          <cell r="E7236" t="str">
            <v>F</v>
          </cell>
        </row>
        <row r="7237">
          <cell r="B7237" t="str">
            <v>F521924</v>
          </cell>
          <cell r="C7237" t="str">
            <v>F521924</v>
          </cell>
          <cell r="D7237">
            <v>11</v>
          </cell>
          <cell r="E7237" t="str">
            <v>F</v>
          </cell>
        </row>
        <row r="7238">
          <cell r="B7238" t="str">
            <v>F522284</v>
          </cell>
          <cell r="C7238" t="str">
            <v>F522284</v>
          </cell>
          <cell r="D7238">
            <v>11</v>
          </cell>
          <cell r="E7238" t="str">
            <v>F</v>
          </cell>
        </row>
        <row r="7239">
          <cell r="B7239" t="str">
            <v>1000EOTHOPRV</v>
          </cell>
          <cell r="C7239" t="str">
            <v>EOTHOPRV</v>
          </cell>
          <cell r="D7239">
            <v>10</v>
          </cell>
          <cell r="E7239" t="str">
            <v>G</v>
          </cell>
        </row>
        <row r="7240">
          <cell r="B7240" t="str">
            <v>F520029</v>
          </cell>
          <cell r="C7240" t="str">
            <v>F520029</v>
          </cell>
          <cell r="D7240">
            <v>11</v>
          </cell>
          <cell r="E7240" t="str">
            <v>F</v>
          </cell>
        </row>
        <row r="7241">
          <cell r="B7241" t="str">
            <v>F520030</v>
          </cell>
          <cell r="C7241" t="str">
            <v>F520030</v>
          </cell>
          <cell r="D7241">
            <v>11</v>
          </cell>
          <cell r="E7241" t="str">
            <v>F</v>
          </cell>
        </row>
        <row r="7242">
          <cell r="B7242" t="str">
            <v>F520031</v>
          </cell>
          <cell r="C7242" t="str">
            <v>F520031</v>
          </cell>
          <cell r="D7242">
            <v>11</v>
          </cell>
          <cell r="E7242" t="str">
            <v>F</v>
          </cell>
        </row>
        <row r="7243">
          <cell r="B7243" t="str">
            <v>F521044</v>
          </cell>
          <cell r="C7243" t="str">
            <v>F521044</v>
          </cell>
          <cell r="D7243">
            <v>11</v>
          </cell>
          <cell r="E7243" t="str">
            <v>F</v>
          </cell>
        </row>
        <row r="7244">
          <cell r="B7244" t="str">
            <v>F521404</v>
          </cell>
          <cell r="C7244" t="str">
            <v>F521404</v>
          </cell>
          <cell r="D7244">
            <v>11</v>
          </cell>
          <cell r="E7244" t="str">
            <v>F</v>
          </cell>
        </row>
        <row r="7245">
          <cell r="B7245" t="str">
            <v>F521764</v>
          </cell>
          <cell r="C7245" t="str">
            <v>F521764</v>
          </cell>
          <cell r="D7245">
            <v>11</v>
          </cell>
          <cell r="E7245" t="str">
            <v>F</v>
          </cell>
        </row>
        <row r="7246">
          <cell r="B7246" t="str">
            <v>F522124</v>
          </cell>
          <cell r="C7246" t="str">
            <v>F522124</v>
          </cell>
          <cell r="D7246">
            <v>11</v>
          </cell>
          <cell r="E7246" t="str">
            <v>F</v>
          </cell>
        </row>
        <row r="7247">
          <cell r="B7247" t="str">
            <v>F522484</v>
          </cell>
          <cell r="C7247" t="str">
            <v>F522484</v>
          </cell>
          <cell r="D7247">
            <v>11</v>
          </cell>
          <cell r="E7247" t="str">
            <v>F</v>
          </cell>
        </row>
        <row r="7248">
          <cell r="B7248" t="str">
            <v>1000ESLUTECIN</v>
          </cell>
          <cell r="C7248" t="str">
            <v>ESLUTECIN</v>
          </cell>
          <cell r="D7248">
            <v>10</v>
          </cell>
          <cell r="E7248" t="str">
            <v>G</v>
          </cell>
        </row>
        <row r="7249">
          <cell r="B7249" t="str">
            <v>F500042</v>
          </cell>
          <cell r="C7249" t="str">
            <v>F500042</v>
          </cell>
          <cell r="D7249">
            <v>11</v>
          </cell>
          <cell r="E7249" t="str">
            <v>F</v>
          </cell>
        </row>
        <row r="7250">
          <cell r="B7250" t="str">
            <v>F500045</v>
          </cell>
          <cell r="C7250" t="str">
            <v>F500045</v>
          </cell>
          <cell r="D7250">
            <v>11</v>
          </cell>
          <cell r="E7250" t="str">
            <v>F</v>
          </cell>
        </row>
        <row r="7251">
          <cell r="B7251" t="str">
            <v>F500046</v>
          </cell>
          <cell r="C7251" t="str">
            <v>F500046</v>
          </cell>
          <cell r="D7251">
            <v>11</v>
          </cell>
          <cell r="E7251" t="str">
            <v>F</v>
          </cell>
        </row>
        <row r="7252">
          <cell r="B7252" t="str">
            <v>F500047</v>
          </cell>
          <cell r="C7252" t="str">
            <v>F500047</v>
          </cell>
          <cell r="D7252">
            <v>11</v>
          </cell>
          <cell r="E7252" t="str">
            <v>F</v>
          </cell>
        </row>
        <row r="7253">
          <cell r="B7253" t="str">
            <v>F520846</v>
          </cell>
          <cell r="C7253" t="str">
            <v>F520846</v>
          </cell>
          <cell r="D7253">
            <v>11</v>
          </cell>
          <cell r="E7253" t="str">
            <v>F</v>
          </cell>
        </row>
        <row r="7254">
          <cell r="B7254" t="str">
            <v>F521206</v>
          </cell>
          <cell r="C7254" t="str">
            <v>F521206</v>
          </cell>
          <cell r="D7254">
            <v>11</v>
          </cell>
          <cell r="E7254" t="str">
            <v>F</v>
          </cell>
        </row>
        <row r="7255">
          <cell r="B7255" t="str">
            <v>F521566</v>
          </cell>
          <cell r="C7255" t="str">
            <v>F521566</v>
          </cell>
          <cell r="D7255">
            <v>11</v>
          </cell>
          <cell r="E7255" t="str">
            <v>F</v>
          </cell>
        </row>
        <row r="7256">
          <cell r="B7256" t="str">
            <v>F521926</v>
          </cell>
          <cell r="C7256" t="str">
            <v>F521926</v>
          </cell>
          <cell r="D7256">
            <v>11</v>
          </cell>
          <cell r="E7256" t="str">
            <v>F</v>
          </cell>
        </row>
        <row r="7257">
          <cell r="B7257" t="str">
            <v>F522286</v>
          </cell>
          <cell r="C7257" t="str">
            <v>F522286</v>
          </cell>
          <cell r="D7257">
            <v>11</v>
          </cell>
          <cell r="E7257" t="str">
            <v>F</v>
          </cell>
        </row>
        <row r="7258">
          <cell r="B7258" t="str">
            <v>1000SPECPROJ</v>
          </cell>
          <cell r="C7258" t="str">
            <v>SPECPROJ</v>
          </cell>
          <cell r="D7258">
            <v>10</v>
          </cell>
          <cell r="E7258" t="str">
            <v>G</v>
          </cell>
        </row>
        <row r="7259">
          <cell r="B7259" t="str">
            <v>1000ETDBUTRNG</v>
          </cell>
          <cell r="C7259" t="str">
            <v>ETDBUTRNG</v>
          </cell>
          <cell r="D7259">
            <v>8</v>
          </cell>
          <cell r="E7259" t="str">
            <v>G</v>
          </cell>
        </row>
        <row r="7260">
          <cell r="B7260" t="str">
            <v>1000EANNCOTR</v>
          </cell>
          <cell r="C7260" t="str">
            <v>EANNCOTR</v>
          </cell>
          <cell r="D7260">
            <v>10</v>
          </cell>
          <cell r="E7260" t="str">
            <v>G</v>
          </cell>
        </row>
        <row r="7261">
          <cell r="B7261" t="str">
            <v>F500164</v>
          </cell>
          <cell r="C7261" t="str">
            <v>F500164</v>
          </cell>
          <cell r="D7261">
            <v>11</v>
          </cell>
          <cell r="E7261" t="str">
            <v>F</v>
          </cell>
        </row>
        <row r="7262">
          <cell r="B7262" t="str">
            <v>F500166</v>
          </cell>
          <cell r="C7262" t="str">
            <v>F500166</v>
          </cell>
          <cell r="D7262">
            <v>11</v>
          </cell>
          <cell r="E7262" t="str">
            <v>F</v>
          </cell>
        </row>
        <row r="7263">
          <cell r="B7263" t="str">
            <v>F500167</v>
          </cell>
          <cell r="C7263" t="str">
            <v>F500167</v>
          </cell>
          <cell r="D7263">
            <v>11</v>
          </cell>
          <cell r="E7263" t="str">
            <v>F</v>
          </cell>
        </row>
        <row r="7264">
          <cell r="B7264" t="str">
            <v>F520871</v>
          </cell>
          <cell r="C7264" t="str">
            <v>F520871</v>
          </cell>
          <cell r="D7264">
            <v>11</v>
          </cell>
          <cell r="E7264" t="str">
            <v>F</v>
          </cell>
        </row>
        <row r="7265">
          <cell r="B7265" t="str">
            <v>F521231</v>
          </cell>
          <cell r="C7265" t="str">
            <v>F521231</v>
          </cell>
          <cell r="D7265">
            <v>11</v>
          </cell>
          <cell r="E7265" t="str">
            <v>F</v>
          </cell>
        </row>
        <row r="7266">
          <cell r="B7266" t="str">
            <v>F521591</v>
          </cell>
          <cell r="C7266" t="str">
            <v>F521591</v>
          </cell>
          <cell r="D7266">
            <v>11</v>
          </cell>
          <cell r="E7266" t="str">
            <v>F</v>
          </cell>
        </row>
        <row r="7267">
          <cell r="B7267" t="str">
            <v>F521951</v>
          </cell>
          <cell r="C7267" t="str">
            <v>F521951</v>
          </cell>
          <cell r="D7267">
            <v>11</v>
          </cell>
          <cell r="E7267" t="str">
            <v>F</v>
          </cell>
        </row>
        <row r="7268">
          <cell r="B7268" t="str">
            <v>F522311</v>
          </cell>
          <cell r="C7268" t="str">
            <v>F522311</v>
          </cell>
          <cell r="D7268">
            <v>11</v>
          </cell>
          <cell r="E7268" t="str">
            <v>F</v>
          </cell>
        </row>
        <row r="7269">
          <cell r="B7269" t="str">
            <v>1000EDEPTRN</v>
          </cell>
          <cell r="C7269" t="str">
            <v>EDEPTRN</v>
          </cell>
          <cell r="D7269">
            <v>10</v>
          </cell>
          <cell r="E7269" t="str">
            <v>G</v>
          </cell>
        </row>
        <row r="7270">
          <cell r="B7270" t="str">
            <v>F500181</v>
          </cell>
          <cell r="C7270" t="str">
            <v>F500181</v>
          </cell>
          <cell r="D7270">
            <v>11</v>
          </cell>
          <cell r="E7270" t="str">
            <v>F</v>
          </cell>
        </row>
        <row r="7271">
          <cell r="B7271" t="str">
            <v>F500182</v>
          </cell>
          <cell r="C7271" t="str">
            <v>F500182</v>
          </cell>
          <cell r="D7271">
            <v>11</v>
          </cell>
          <cell r="E7271" t="str">
            <v>F</v>
          </cell>
        </row>
        <row r="7272">
          <cell r="B7272" t="str">
            <v>F520040</v>
          </cell>
          <cell r="C7272" t="str">
            <v>F520040</v>
          </cell>
          <cell r="D7272">
            <v>11</v>
          </cell>
          <cell r="E7272" t="str">
            <v>F</v>
          </cell>
        </row>
        <row r="7273">
          <cell r="B7273" t="str">
            <v>F520876</v>
          </cell>
          <cell r="C7273" t="str">
            <v>F520876</v>
          </cell>
          <cell r="D7273">
            <v>11</v>
          </cell>
          <cell r="E7273" t="str">
            <v>F</v>
          </cell>
        </row>
        <row r="7274">
          <cell r="B7274" t="str">
            <v>F521236</v>
          </cell>
          <cell r="C7274" t="str">
            <v>F521236</v>
          </cell>
          <cell r="D7274">
            <v>11</v>
          </cell>
          <cell r="E7274" t="str">
            <v>F</v>
          </cell>
        </row>
        <row r="7275">
          <cell r="B7275" t="str">
            <v>F521596</v>
          </cell>
          <cell r="C7275" t="str">
            <v>F521596</v>
          </cell>
          <cell r="D7275">
            <v>11</v>
          </cell>
          <cell r="E7275" t="str">
            <v>F</v>
          </cell>
        </row>
        <row r="7276">
          <cell r="B7276" t="str">
            <v>F521956</v>
          </cell>
          <cell r="C7276" t="str">
            <v>F521956</v>
          </cell>
          <cell r="D7276">
            <v>11</v>
          </cell>
          <cell r="E7276" t="str">
            <v>F</v>
          </cell>
        </row>
        <row r="7277">
          <cell r="B7277" t="str">
            <v>F522316</v>
          </cell>
          <cell r="C7277" t="str">
            <v>F522316</v>
          </cell>
          <cell r="D7277">
            <v>11</v>
          </cell>
          <cell r="E7277" t="str">
            <v>F</v>
          </cell>
        </row>
        <row r="7278">
          <cell r="B7278" t="str">
            <v>1000EFLDACTR</v>
          </cell>
          <cell r="C7278" t="str">
            <v>EFLDACTR</v>
          </cell>
          <cell r="D7278">
            <v>10</v>
          </cell>
          <cell r="E7278" t="str">
            <v>G</v>
          </cell>
        </row>
        <row r="7279">
          <cell r="B7279" t="str">
            <v>F500203</v>
          </cell>
          <cell r="C7279" t="str">
            <v>F500203</v>
          </cell>
          <cell r="D7279">
            <v>11</v>
          </cell>
          <cell r="E7279" t="str">
            <v>F</v>
          </cell>
        </row>
        <row r="7280">
          <cell r="B7280" t="str">
            <v>F500206</v>
          </cell>
          <cell r="C7280" t="str">
            <v>F500206</v>
          </cell>
          <cell r="D7280">
            <v>11</v>
          </cell>
          <cell r="E7280" t="str">
            <v>F</v>
          </cell>
        </row>
        <row r="7281">
          <cell r="B7281" t="str">
            <v>F520051</v>
          </cell>
          <cell r="C7281" t="str">
            <v>F520051</v>
          </cell>
          <cell r="D7281">
            <v>11</v>
          </cell>
          <cell r="E7281" t="str">
            <v>F</v>
          </cell>
        </row>
        <row r="7282">
          <cell r="B7282" t="str">
            <v>F520883</v>
          </cell>
          <cell r="C7282" t="str">
            <v>F520883</v>
          </cell>
          <cell r="D7282">
            <v>11</v>
          </cell>
          <cell r="E7282" t="str">
            <v>F</v>
          </cell>
        </row>
        <row r="7283">
          <cell r="B7283" t="str">
            <v>F521243</v>
          </cell>
          <cell r="C7283" t="str">
            <v>F521243</v>
          </cell>
          <cell r="D7283">
            <v>11</v>
          </cell>
          <cell r="E7283" t="str">
            <v>F</v>
          </cell>
        </row>
        <row r="7284">
          <cell r="B7284" t="str">
            <v>F521603</v>
          </cell>
          <cell r="C7284" t="str">
            <v>F521603</v>
          </cell>
          <cell r="D7284">
            <v>11</v>
          </cell>
          <cell r="E7284" t="str">
            <v>F</v>
          </cell>
        </row>
        <row r="7285">
          <cell r="B7285" t="str">
            <v>F521963</v>
          </cell>
          <cell r="C7285" t="str">
            <v>F521963</v>
          </cell>
          <cell r="D7285">
            <v>11</v>
          </cell>
          <cell r="E7285" t="str">
            <v>F</v>
          </cell>
        </row>
        <row r="7286">
          <cell r="B7286" t="str">
            <v>F522323</v>
          </cell>
          <cell r="C7286" t="str">
            <v>F522323</v>
          </cell>
          <cell r="D7286">
            <v>11</v>
          </cell>
          <cell r="E7286" t="str">
            <v>F</v>
          </cell>
        </row>
        <row r="7287">
          <cell r="B7287" t="str">
            <v>1000ELRNANALYT</v>
          </cell>
          <cell r="C7287" t="str">
            <v>ELRNANALYT</v>
          </cell>
          <cell r="D7287">
            <v>10</v>
          </cell>
          <cell r="E7287" t="str">
            <v>G</v>
          </cell>
        </row>
        <row r="7288">
          <cell r="B7288" t="str">
            <v>1000ESRVPLNTR</v>
          </cell>
          <cell r="C7288" t="str">
            <v>ESRVPLNTR</v>
          </cell>
          <cell r="D7288">
            <v>10</v>
          </cell>
          <cell r="E7288" t="str">
            <v>G</v>
          </cell>
        </row>
        <row r="7289">
          <cell r="B7289" t="str">
            <v>F500141</v>
          </cell>
          <cell r="C7289" t="str">
            <v>F500141</v>
          </cell>
          <cell r="D7289">
            <v>11</v>
          </cell>
          <cell r="E7289" t="str">
            <v>F</v>
          </cell>
        </row>
        <row r="7290">
          <cell r="B7290" t="str">
            <v>F500143</v>
          </cell>
          <cell r="C7290" t="str">
            <v>F500143</v>
          </cell>
          <cell r="D7290">
            <v>11</v>
          </cell>
          <cell r="E7290" t="str">
            <v>F</v>
          </cell>
        </row>
        <row r="7291">
          <cell r="B7291" t="str">
            <v>F520045</v>
          </cell>
          <cell r="C7291" t="str">
            <v>F520045</v>
          </cell>
          <cell r="D7291">
            <v>11</v>
          </cell>
          <cell r="E7291" t="str">
            <v>F</v>
          </cell>
        </row>
        <row r="7292">
          <cell r="B7292" t="str">
            <v>F520866</v>
          </cell>
          <cell r="C7292" t="str">
            <v>F520866</v>
          </cell>
          <cell r="D7292">
            <v>11</v>
          </cell>
          <cell r="E7292" t="str">
            <v>F</v>
          </cell>
        </row>
        <row r="7293">
          <cell r="B7293" t="str">
            <v>F521226</v>
          </cell>
          <cell r="C7293" t="str">
            <v>F521226</v>
          </cell>
          <cell r="D7293">
            <v>11</v>
          </cell>
          <cell r="E7293" t="str">
            <v>F</v>
          </cell>
        </row>
        <row r="7294">
          <cell r="B7294" t="str">
            <v>F521586</v>
          </cell>
          <cell r="C7294" t="str">
            <v>F521586</v>
          </cell>
          <cell r="D7294">
            <v>11</v>
          </cell>
          <cell r="E7294" t="str">
            <v>F</v>
          </cell>
        </row>
        <row r="7295">
          <cell r="B7295" t="str">
            <v>F521946</v>
          </cell>
          <cell r="C7295" t="str">
            <v>F521946</v>
          </cell>
          <cell r="D7295">
            <v>11</v>
          </cell>
          <cell r="E7295" t="str">
            <v>F</v>
          </cell>
        </row>
        <row r="7296">
          <cell r="B7296" t="str">
            <v>F522306</v>
          </cell>
          <cell r="C7296" t="str">
            <v>F522306</v>
          </cell>
          <cell r="D7296">
            <v>11</v>
          </cell>
          <cell r="E7296" t="str">
            <v>F</v>
          </cell>
        </row>
        <row r="7297">
          <cell r="B7297" t="str">
            <v>1000EPWJMTRN</v>
          </cell>
          <cell r="C7297" t="str">
            <v>EPWJMTRN</v>
          </cell>
          <cell r="D7297">
            <v>10</v>
          </cell>
          <cell r="E7297" t="str">
            <v>G</v>
          </cell>
        </row>
        <row r="7298">
          <cell r="B7298" t="str">
            <v>F500211</v>
          </cell>
          <cell r="C7298" t="str">
            <v>F500211</v>
          </cell>
          <cell r="D7298">
            <v>11</v>
          </cell>
          <cell r="E7298" t="str">
            <v>F</v>
          </cell>
        </row>
        <row r="7299">
          <cell r="B7299" t="str">
            <v>F500213</v>
          </cell>
          <cell r="C7299" t="str">
            <v>F500213</v>
          </cell>
          <cell r="D7299">
            <v>11</v>
          </cell>
          <cell r="E7299" t="str">
            <v>F</v>
          </cell>
        </row>
        <row r="7300">
          <cell r="B7300" t="str">
            <v>F500214</v>
          </cell>
          <cell r="C7300" t="str">
            <v>F500214</v>
          </cell>
          <cell r="D7300">
            <v>11</v>
          </cell>
          <cell r="E7300" t="str">
            <v>F</v>
          </cell>
        </row>
        <row r="7301">
          <cell r="B7301" t="str">
            <v>F520042</v>
          </cell>
          <cell r="C7301" t="str">
            <v>F520042</v>
          </cell>
          <cell r="D7301">
            <v>11</v>
          </cell>
          <cell r="E7301" t="str">
            <v>F</v>
          </cell>
        </row>
        <row r="7302">
          <cell r="B7302" t="str">
            <v>F520884</v>
          </cell>
          <cell r="C7302" t="str">
            <v>F520884</v>
          </cell>
          <cell r="D7302">
            <v>11</v>
          </cell>
          <cell r="E7302" t="str">
            <v>F</v>
          </cell>
        </row>
        <row r="7303">
          <cell r="B7303" t="str">
            <v>F521244</v>
          </cell>
          <cell r="C7303" t="str">
            <v>F521244</v>
          </cell>
          <cell r="D7303">
            <v>11</v>
          </cell>
          <cell r="E7303" t="str">
            <v>F</v>
          </cell>
        </row>
        <row r="7304">
          <cell r="B7304" t="str">
            <v>F521604</v>
          </cell>
          <cell r="C7304" t="str">
            <v>F521604</v>
          </cell>
          <cell r="D7304">
            <v>11</v>
          </cell>
          <cell r="E7304" t="str">
            <v>F</v>
          </cell>
        </row>
        <row r="7305">
          <cell r="B7305" t="str">
            <v>F521964</v>
          </cell>
          <cell r="C7305" t="str">
            <v>F521964</v>
          </cell>
          <cell r="D7305">
            <v>11</v>
          </cell>
          <cell r="E7305" t="str">
            <v>F</v>
          </cell>
        </row>
        <row r="7306">
          <cell r="B7306" t="str">
            <v>F522324</v>
          </cell>
          <cell r="C7306" t="str">
            <v>F522324</v>
          </cell>
          <cell r="D7306">
            <v>11</v>
          </cell>
          <cell r="E7306" t="str">
            <v>F</v>
          </cell>
        </row>
        <row r="7307">
          <cell r="B7307" t="str">
            <v>1000EPWRAPPT</v>
          </cell>
          <cell r="C7307" t="str">
            <v>EPWRAPPT</v>
          </cell>
          <cell r="D7307">
            <v>10</v>
          </cell>
          <cell r="E7307" t="str">
            <v>G</v>
          </cell>
        </row>
        <row r="7308">
          <cell r="B7308" t="str">
            <v>F500187</v>
          </cell>
          <cell r="C7308" t="str">
            <v>F500187</v>
          </cell>
          <cell r="D7308">
            <v>11</v>
          </cell>
          <cell r="E7308" t="str">
            <v>F</v>
          </cell>
        </row>
        <row r="7309">
          <cell r="B7309" t="str">
            <v>F500189</v>
          </cell>
          <cell r="C7309" t="str">
            <v>F500189</v>
          </cell>
          <cell r="D7309">
            <v>11</v>
          </cell>
          <cell r="E7309" t="str">
            <v>F</v>
          </cell>
        </row>
        <row r="7310">
          <cell r="B7310" t="str">
            <v>F500191</v>
          </cell>
          <cell r="C7310" t="str">
            <v>F500191</v>
          </cell>
          <cell r="D7310">
            <v>11</v>
          </cell>
          <cell r="E7310" t="str">
            <v>F</v>
          </cell>
        </row>
        <row r="7311">
          <cell r="B7311" t="str">
            <v>F520041</v>
          </cell>
          <cell r="C7311" t="str">
            <v>F520041</v>
          </cell>
          <cell r="D7311">
            <v>11</v>
          </cell>
          <cell r="E7311" t="str">
            <v>F</v>
          </cell>
        </row>
        <row r="7312">
          <cell r="B7312" t="str">
            <v>F520878</v>
          </cell>
          <cell r="C7312" t="str">
            <v>F520878</v>
          </cell>
          <cell r="D7312">
            <v>11</v>
          </cell>
          <cell r="E7312" t="str">
            <v>F</v>
          </cell>
        </row>
        <row r="7313">
          <cell r="B7313" t="str">
            <v>F521238</v>
          </cell>
          <cell r="C7313" t="str">
            <v>F521238</v>
          </cell>
          <cell r="D7313">
            <v>11</v>
          </cell>
          <cell r="E7313" t="str">
            <v>F</v>
          </cell>
        </row>
        <row r="7314">
          <cell r="B7314" t="str">
            <v>F521598</v>
          </cell>
          <cell r="C7314" t="str">
            <v>F521598</v>
          </cell>
          <cell r="D7314">
            <v>11</v>
          </cell>
          <cell r="E7314" t="str">
            <v>F</v>
          </cell>
        </row>
        <row r="7315">
          <cell r="B7315" t="str">
            <v>F521958</v>
          </cell>
          <cell r="C7315" t="str">
            <v>F521958</v>
          </cell>
          <cell r="D7315">
            <v>11</v>
          </cell>
          <cell r="E7315" t="str">
            <v>F</v>
          </cell>
        </row>
        <row r="7316">
          <cell r="B7316" t="str">
            <v>F522318</v>
          </cell>
          <cell r="C7316" t="str">
            <v>F522318</v>
          </cell>
          <cell r="D7316">
            <v>11</v>
          </cell>
          <cell r="E7316" t="str">
            <v>F</v>
          </cell>
        </row>
        <row r="7317">
          <cell r="B7317" t="str">
            <v>1000ESUBSTRNG</v>
          </cell>
          <cell r="C7317" t="str">
            <v>ESUBSTRNG</v>
          </cell>
          <cell r="D7317">
            <v>10</v>
          </cell>
          <cell r="E7317" t="str">
            <v>G</v>
          </cell>
        </row>
        <row r="7318">
          <cell r="B7318" t="str">
            <v>F500103</v>
          </cell>
          <cell r="C7318" t="str">
            <v>F500103</v>
          </cell>
          <cell r="D7318">
            <v>11</v>
          </cell>
          <cell r="E7318" t="str">
            <v>F</v>
          </cell>
        </row>
        <row r="7319">
          <cell r="B7319" t="str">
            <v>F500104</v>
          </cell>
          <cell r="C7319" t="str">
            <v>F500104</v>
          </cell>
          <cell r="D7319">
            <v>11</v>
          </cell>
          <cell r="E7319" t="str">
            <v>F</v>
          </cell>
        </row>
        <row r="7320">
          <cell r="B7320" t="str">
            <v>F500105</v>
          </cell>
          <cell r="C7320" t="str">
            <v>F500105</v>
          </cell>
          <cell r="D7320">
            <v>11</v>
          </cell>
          <cell r="E7320" t="str">
            <v>F</v>
          </cell>
        </row>
        <row r="7321">
          <cell r="B7321" t="str">
            <v>F520856</v>
          </cell>
          <cell r="C7321" t="str">
            <v>F520856</v>
          </cell>
          <cell r="D7321">
            <v>11</v>
          </cell>
          <cell r="E7321" t="str">
            <v>F</v>
          </cell>
        </row>
        <row r="7322">
          <cell r="B7322" t="str">
            <v>F521216</v>
          </cell>
          <cell r="C7322" t="str">
            <v>F521216</v>
          </cell>
          <cell r="D7322">
            <v>11</v>
          </cell>
          <cell r="E7322" t="str">
            <v>F</v>
          </cell>
        </row>
        <row r="7323">
          <cell r="B7323" t="str">
            <v>F521576</v>
          </cell>
          <cell r="C7323" t="str">
            <v>F521576</v>
          </cell>
          <cell r="D7323">
            <v>11</v>
          </cell>
          <cell r="E7323" t="str">
            <v>F</v>
          </cell>
        </row>
        <row r="7324">
          <cell r="B7324" t="str">
            <v>F521936</v>
          </cell>
          <cell r="C7324" t="str">
            <v>F521936</v>
          </cell>
          <cell r="D7324">
            <v>11</v>
          </cell>
          <cell r="E7324" t="str">
            <v>F</v>
          </cell>
        </row>
        <row r="7325">
          <cell r="B7325" t="str">
            <v>F522296</v>
          </cell>
          <cell r="C7325" t="str">
            <v>F522296</v>
          </cell>
          <cell r="D7325">
            <v>11</v>
          </cell>
          <cell r="E7325" t="str">
            <v>F</v>
          </cell>
        </row>
        <row r="7326">
          <cell r="B7326" t="str">
            <v>F523270</v>
          </cell>
          <cell r="C7326" t="str">
            <v>F523270</v>
          </cell>
          <cell r="D7326">
            <v>11</v>
          </cell>
          <cell r="E7326" t="str">
            <v>F</v>
          </cell>
        </row>
        <row r="7327">
          <cell r="B7327" t="str">
            <v>1000ETRNGDEV</v>
          </cell>
          <cell r="C7327" t="str">
            <v>ETRNGDEV</v>
          </cell>
          <cell r="D7327">
            <v>10</v>
          </cell>
          <cell r="E7327" t="str">
            <v>G</v>
          </cell>
        </row>
        <row r="7328">
          <cell r="B7328" t="str">
            <v>F520779</v>
          </cell>
          <cell r="C7328" t="str">
            <v>F520779</v>
          </cell>
          <cell r="D7328">
            <v>11</v>
          </cell>
          <cell r="E7328" t="str">
            <v>F</v>
          </cell>
        </row>
        <row r="7329">
          <cell r="B7329" t="str">
            <v>F520904</v>
          </cell>
          <cell r="C7329" t="str">
            <v>F520904</v>
          </cell>
          <cell r="D7329">
            <v>11</v>
          </cell>
          <cell r="E7329" t="str">
            <v>F</v>
          </cell>
        </row>
        <row r="7330">
          <cell r="B7330" t="str">
            <v>F521264</v>
          </cell>
          <cell r="C7330" t="str">
            <v>F521264</v>
          </cell>
          <cell r="D7330">
            <v>11</v>
          </cell>
          <cell r="E7330" t="str">
            <v>F</v>
          </cell>
        </row>
        <row r="7331">
          <cell r="B7331" t="str">
            <v>F521624</v>
          </cell>
          <cell r="C7331" t="str">
            <v>F521624</v>
          </cell>
          <cell r="D7331">
            <v>11</v>
          </cell>
          <cell r="E7331" t="str">
            <v>F</v>
          </cell>
        </row>
        <row r="7332">
          <cell r="B7332" t="str">
            <v>F521984</v>
          </cell>
          <cell r="C7332" t="str">
            <v>F521984</v>
          </cell>
          <cell r="D7332">
            <v>11</v>
          </cell>
          <cell r="E7332" t="str">
            <v>F</v>
          </cell>
        </row>
        <row r="7333">
          <cell r="B7333" t="str">
            <v>F522344</v>
          </cell>
          <cell r="C7333" t="str">
            <v>F522344</v>
          </cell>
          <cell r="D7333">
            <v>11</v>
          </cell>
          <cell r="E7333" t="str">
            <v>F</v>
          </cell>
        </row>
        <row r="7334">
          <cell r="B7334" t="str">
            <v>F523260</v>
          </cell>
          <cell r="C7334" t="str">
            <v>F523260</v>
          </cell>
          <cell r="D7334">
            <v>11</v>
          </cell>
          <cell r="E7334" t="str">
            <v>F</v>
          </cell>
        </row>
        <row r="7335">
          <cell r="B7335" t="str">
            <v>F523261</v>
          </cell>
          <cell r="C7335" t="str">
            <v>F523261</v>
          </cell>
          <cell r="D7335">
            <v>11</v>
          </cell>
          <cell r="E7335" t="str">
            <v>F</v>
          </cell>
        </row>
        <row r="7336">
          <cell r="B7336" t="str">
            <v>1000ETRNTRNG</v>
          </cell>
          <cell r="C7336" t="str">
            <v>ETRNTRNG</v>
          </cell>
          <cell r="D7336">
            <v>10</v>
          </cell>
          <cell r="E7336" t="str">
            <v>G</v>
          </cell>
        </row>
        <row r="7337">
          <cell r="B7337" t="str">
            <v>F500196</v>
          </cell>
          <cell r="C7337" t="str">
            <v>F500196</v>
          </cell>
          <cell r="D7337">
            <v>11</v>
          </cell>
          <cell r="E7337" t="str">
            <v>F</v>
          </cell>
        </row>
        <row r="7338">
          <cell r="B7338" t="str">
            <v>F500197</v>
          </cell>
          <cell r="C7338" t="str">
            <v>F500197</v>
          </cell>
          <cell r="D7338">
            <v>11</v>
          </cell>
          <cell r="E7338" t="str">
            <v>F</v>
          </cell>
        </row>
        <row r="7339">
          <cell r="B7339" t="str">
            <v>F520050</v>
          </cell>
          <cell r="C7339" t="str">
            <v>F520050</v>
          </cell>
          <cell r="D7339">
            <v>11</v>
          </cell>
          <cell r="E7339" t="str">
            <v>F</v>
          </cell>
        </row>
        <row r="7340">
          <cell r="B7340" t="str">
            <v>F520880</v>
          </cell>
          <cell r="C7340" t="str">
            <v>F520880</v>
          </cell>
          <cell r="D7340">
            <v>11</v>
          </cell>
          <cell r="E7340" t="str">
            <v>F</v>
          </cell>
        </row>
        <row r="7341">
          <cell r="B7341" t="str">
            <v>F521240</v>
          </cell>
          <cell r="C7341" t="str">
            <v>F521240</v>
          </cell>
          <cell r="D7341">
            <v>11</v>
          </cell>
          <cell r="E7341" t="str">
            <v>F</v>
          </cell>
        </row>
        <row r="7342">
          <cell r="B7342" t="str">
            <v>F521600</v>
          </cell>
          <cell r="C7342" t="str">
            <v>F521600</v>
          </cell>
          <cell r="D7342">
            <v>11</v>
          </cell>
          <cell r="E7342" t="str">
            <v>F</v>
          </cell>
        </row>
        <row r="7343">
          <cell r="B7343" t="str">
            <v>F521960</v>
          </cell>
          <cell r="C7343" t="str">
            <v>F521960</v>
          </cell>
          <cell r="D7343">
            <v>11</v>
          </cell>
          <cell r="E7343" t="str">
            <v>F</v>
          </cell>
        </row>
        <row r="7344">
          <cell r="B7344" t="str">
            <v>F522320</v>
          </cell>
          <cell r="C7344" t="str">
            <v>F522320</v>
          </cell>
          <cell r="D7344">
            <v>11</v>
          </cell>
          <cell r="E7344" t="str">
            <v>F</v>
          </cell>
        </row>
        <row r="7345">
          <cell r="B7345" t="str">
            <v>1000ECHITRNG</v>
          </cell>
          <cell r="C7345" t="str">
            <v>ECHITRNG</v>
          </cell>
          <cell r="D7345">
            <v>10</v>
          </cell>
          <cell r="E7345" t="str">
            <v>G</v>
          </cell>
        </row>
        <row r="7346">
          <cell r="B7346" t="str">
            <v>F523207</v>
          </cell>
          <cell r="C7346" t="str">
            <v>F523207</v>
          </cell>
          <cell r="D7346">
            <v>11</v>
          </cell>
          <cell r="E7346" t="str">
            <v>F</v>
          </cell>
        </row>
        <row r="7347">
          <cell r="B7347" t="str">
            <v>F523212</v>
          </cell>
          <cell r="C7347" t="str">
            <v>F523212</v>
          </cell>
          <cell r="D7347">
            <v>11</v>
          </cell>
          <cell r="E7347" t="str">
            <v>F</v>
          </cell>
        </row>
        <row r="7348">
          <cell r="B7348" t="str">
            <v>F523217</v>
          </cell>
          <cell r="C7348" t="str">
            <v>F523217</v>
          </cell>
          <cell r="D7348">
            <v>11</v>
          </cell>
          <cell r="E7348" t="str">
            <v>F</v>
          </cell>
        </row>
        <row r="7349">
          <cell r="B7349" t="str">
            <v>F523222</v>
          </cell>
          <cell r="C7349" t="str">
            <v>F523222</v>
          </cell>
          <cell r="D7349">
            <v>11</v>
          </cell>
          <cell r="E7349" t="str">
            <v>F</v>
          </cell>
        </row>
        <row r="7350">
          <cell r="B7350" t="str">
            <v>F523227</v>
          </cell>
          <cell r="C7350" t="str">
            <v>F523227</v>
          </cell>
          <cell r="D7350">
            <v>11</v>
          </cell>
          <cell r="E7350" t="str">
            <v>F</v>
          </cell>
        </row>
        <row r="7351">
          <cell r="B7351" t="str">
            <v>1000TECHSVSTF</v>
          </cell>
          <cell r="C7351" t="str">
            <v>TECHSVSTF</v>
          </cell>
          <cell r="D7351">
            <v>8</v>
          </cell>
          <cell r="E7351" t="str">
            <v>G</v>
          </cell>
        </row>
        <row r="7352">
          <cell r="B7352" t="str">
            <v>1000SSID</v>
          </cell>
          <cell r="C7352" t="str">
            <v>SSID</v>
          </cell>
          <cell r="D7352">
            <v>6</v>
          </cell>
          <cell r="E7352" t="str">
            <v>G</v>
          </cell>
        </row>
        <row r="7353">
          <cell r="B7353" t="str">
            <v>F516587</v>
          </cell>
          <cell r="C7353" t="str">
            <v>F516587</v>
          </cell>
          <cell r="D7353">
            <v>7</v>
          </cell>
          <cell r="E7353" t="str">
            <v>F</v>
          </cell>
        </row>
        <row r="7354">
          <cell r="B7354" t="str">
            <v>F516588</v>
          </cell>
          <cell r="C7354" t="str">
            <v>F516588</v>
          </cell>
          <cell r="D7354">
            <v>7</v>
          </cell>
          <cell r="E7354" t="str">
            <v>F</v>
          </cell>
        </row>
        <row r="7355">
          <cell r="B7355" t="str">
            <v>F520657</v>
          </cell>
          <cell r="C7355" t="str">
            <v>F520657</v>
          </cell>
          <cell r="D7355">
            <v>7</v>
          </cell>
          <cell r="E7355" t="str">
            <v>F</v>
          </cell>
        </row>
        <row r="7356">
          <cell r="B7356" t="str">
            <v>F521179</v>
          </cell>
          <cell r="C7356" t="str">
            <v>F521179</v>
          </cell>
          <cell r="D7356">
            <v>7</v>
          </cell>
          <cell r="E7356" t="str">
            <v>F</v>
          </cell>
        </row>
        <row r="7357">
          <cell r="B7357" t="str">
            <v>F521539</v>
          </cell>
          <cell r="C7357" t="str">
            <v>F521539</v>
          </cell>
          <cell r="D7357">
            <v>7</v>
          </cell>
          <cell r="E7357" t="str">
            <v>F</v>
          </cell>
        </row>
        <row r="7358">
          <cell r="B7358" t="str">
            <v>F521899</v>
          </cell>
          <cell r="C7358" t="str">
            <v>F521899</v>
          </cell>
          <cell r="D7358">
            <v>7</v>
          </cell>
          <cell r="E7358" t="str">
            <v>F</v>
          </cell>
        </row>
        <row r="7359">
          <cell r="B7359" t="str">
            <v>F522259</v>
          </cell>
          <cell r="C7359" t="str">
            <v>F522259</v>
          </cell>
          <cell r="D7359">
            <v>7</v>
          </cell>
          <cell r="E7359" t="str">
            <v>F</v>
          </cell>
        </row>
        <row r="7360">
          <cell r="B7360" t="str">
            <v>F522619</v>
          </cell>
          <cell r="C7360" t="str">
            <v>F522619</v>
          </cell>
          <cell r="D7360">
            <v>7</v>
          </cell>
          <cell r="E7360" t="str">
            <v>F</v>
          </cell>
        </row>
        <row r="7361">
          <cell r="B7361" t="str">
            <v>F525229</v>
          </cell>
          <cell r="C7361" t="str">
            <v>F525229</v>
          </cell>
          <cell r="D7361">
            <v>7</v>
          </cell>
          <cell r="E7361" t="str">
            <v>F</v>
          </cell>
        </row>
        <row r="7362">
          <cell r="B7362" t="str">
            <v>F525421</v>
          </cell>
          <cell r="C7362" t="str">
            <v>F525421</v>
          </cell>
          <cell r="D7362">
            <v>7</v>
          </cell>
          <cell r="E7362" t="str">
            <v>F</v>
          </cell>
        </row>
        <row r="7363">
          <cell r="B7363" t="str">
            <v>F525732</v>
          </cell>
          <cell r="C7363" t="str">
            <v>F525732</v>
          </cell>
          <cell r="D7363">
            <v>7</v>
          </cell>
          <cell r="E7363" t="str">
            <v>F</v>
          </cell>
        </row>
        <row r="7364">
          <cell r="B7364" t="str">
            <v>F526195</v>
          </cell>
          <cell r="C7364" t="str">
            <v>F526195</v>
          </cell>
          <cell r="D7364">
            <v>7</v>
          </cell>
          <cell r="E7364" t="str">
            <v>F</v>
          </cell>
        </row>
        <row r="7365">
          <cell r="B7365" t="str">
            <v>1000FACENGMTC</v>
          </cell>
          <cell r="C7365" t="str">
            <v>FACENGMTC</v>
          </cell>
          <cell r="D7365">
            <v>8</v>
          </cell>
          <cell r="E7365" t="str">
            <v>G</v>
          </cell>
        </row>
        <row r="7366">
          <cell r="B7366" t="str">
            <v>F502855</v>
          </cell>
          <cell r="C7366" t="str">
            <v>F502855</v>
          </cell>
          <cell r="D7366">
            <v>9</v>
          </cell>
          <cell r="E7366" t="str">
            <v>F</v>
          </cell>
        </row>
        <row r="7367">
          <cell r="B7367" t="str">
            <v>F502856</v>
          </cell>
          <cell r="C7367" t="str">
            <v>F502856</v>
          </cell>
          <cell r="D7367">
            <v>9</v>
          </cell>
          <cell r="E7367" t="str">
            <v>F</v>
          </cell>
        </row>
        <row r="7368">
          <cell r="B7368" t="str">
            <v>F502857</v>
          </cell>
          <cell r="C7368" t="str">
            <v>F502857</v>
          </cell>
          <cell r="D7368">
            <v>9</v>
          </cell>
          <cell r="E7368" t="str">
            <v>F</v>
          </cell>
        </row>
        <row r="7369">
          <cell r="B7369" t="str">
            <v>F521032</v>
          </cell>
          <cell r="C7369" t="str">
            <v>F521032</v>
          </cell>
          <cell r="D7369">
            <v>9</v>
          </cell>
          <cell r="E7369" t="str">
            <v>F</v>
          </cell>
        </row>
        <row r="7370">
          <cell r="B7370" t="str">
            <v>F521392</v>
          </cell>
          <cell r="C7370" t="str">
            <v>F521392</v>
          </cell>
          <cell r="D7370">
            <v>9</v>
          </cell>
          <cell r="E7370" t="str">
            <v>F</v>
          </cell>
        </row>
        <row r="7371">
          <cell r="B7371" t="str">
            <v>F521752</v>
          </cell>
          <cell r="C7371" t="str">
            <v>F521752</v>
          </cell>
          <cell r="D7371">
            <v>9</v>
          </cell>
          <cell r="E7371" t="str">
            <v>F</v>
          </cell>
        </row>
        <row r="7372">
          <cell r="B7372" t="str">
            <v>F522112</v>
          </cell>
          <cell r="C7372" t="str">
            <v>F522112</v>
          </cell>
          <cell r="D7372">
            <v>9</v>
          </cell>
          <cell r="E7372" t="str">
            <v>F</v>
          </cell>
        </row>
        <row r="7373">
          <cell r="B7373" t="str">
            <v>F522472</v>
          </cell>
          <cell r="C7373" t="str">
            <v>F522472</v>
          </cell>
          <cell r="D7373">
            <v>9</v>
          </cell>
          <cell r="E7373" t="str">
            <v>F</v>
          </cell>
        </row>
        <row r="7374">
          <cell r="B7374" t="str">
            <v>F525211</v>
          </cell>
          <cell r="C7374" t="str">
            <v>F525211</v>
          </cell>
          <cell r="D7374">
            <v>9</v>
          </cell>
          <cell r="E7374" t="str">
            <v>F</v>
          </cell>
        </row>
        <row r="7375">
          <cell r="B7375" t="str">
            <v>1000FLDBRCNT</v>
          </cell>
          <cell r="C7375" t="str">
            <v>FLDBRCNT</v>
          </cell>
          <cell r="D7375">
            <v>8</v>
          </cell>
          <cell r="E7375" t="str">
            <v>G</v>
          </cell>
        </row>
        <row r="7376">
          <cell r="B7376" t="str">
            <v>1000MECHSVC</v>
          </cell>
          <cell r="C7376" t="str">
            <v>MECHSVC</v>
          </cell>
          <cell r="D7376">
            <v>8</v>
          </cell>
          <cell r="E7376" t="str">
            <v>G</v>
          </cell>
        </row>
        <row r="7377">
          <cell r="B7377" t="str">
            <v>1000ENGPRJMGT</v>
          </cell>
          <cell r="C7377" t="str">
            <v>ENGPRJMGT</v>
          </cell>
          <cell r="D7377">
            <v>10</v>
          </cell>
          <cell r="E7377" t="str">
            <v>G</v>
          </cell>
        </row>
        <row r="7378">
          <cell r="B7378" t="str">
            <v>F521037</v>
          </cell>
          <cell r="C7378" t="str">
            <v>F521037</v>
          </cell>
          <cell r="D7378">
            <v>11</v>
          </cell>
          <cell r="E7378" t="str">
            <v>F</v>
          </cell>
        </row>
        <row r="7379">
          <cell r="B7379" t="str">
            <v>F521397</v>
          </cell>
          <cell r="C7379" t="str">
            <v>F521397</v>
          </cell>
          <cell r="D7379">
            <v>11</v>
          </cell>
          <cell r="E7379" t="str">
            <v>F</v>
          </cell>
        </row>
        <row r="7380">
          <cell r="B7380" t="str">
            <v>F521757</v>
          </cell>
          <cell r="C7380" t="str">
            <v>F521757</v>
          </cell>
          <cell r="D7380">
            <v>11</v>
          </cell>
          <cell r="E7380" t="str">
            <v>F</v>
          </cell>
        </row>
        <row r="7381">
          <cell r="B7381" t="str">
            <v>F522117</v>
          </cell>
          <cell r="C7381" t="str">
            <v>F522117</v>
          </cell>
          <cell r="D7381">
            <v>11</v>
          </cell>
          <cell r="E7381" t="str">
            <v>F</v>
          </cell>
        </row>
        <row r="7382">
          <cell r="B7382" t="str">
            <v>F522477</v>
          </cell>
          <cell r="C7382" t="str">
            <v>F522477</v>
          </cell>
          <cell r="D7382">
            <v>11</v>
          </cell>
          <cell r="E7382" t="str">
            <v>F</v>
          </cell>
        </row>
        <row r="7383">
          <cell r="B7383" t="str">
            <v>F525210</v>
          </cell>
          <cell r="C7383" t="str">
            <v>F525210</v>
          </cell>
          <cell r="D7383">
            <v>11</v>
          </cell>
          <cell r="E7383" t="str">
            <v>F</v>
          </cell>
        </row>
        <row r="7384">
          <cell r="B7384" t="str">
            <v>1000LKMOMCEN</v>
          </cell>
          <cell r="C7384" t="str">
            <v>LKMOMCEN</v>
          </cell>
          <cell r="D7384">
            <v>10</v>
          </cell>
          <cell r="E7384" t="str">
            <v>G</v>
          </cell>
        </row>
        <row r="7385">
          <cell r="B7385" t="str">
            <v>1000MECHFLSV</v>
          </cell>
          <cell r="C7385" t="str">
            <v>MECHFLSV</v>
          </cell>
          <cell r="D7385">
            <v>10</v>
          </cell>
          <cell r="E7385" t="str">
            <v>G</v>
          </cell>
        </row>
        <row r="7386">
          <cell r="B7386" t="str">
            <v>1000MECHSVAD</v>
          </cell>
          <cell r="C7386" t="str">
            <v>MECHSVAD</v>
          </cell>
          <cell r="D7386">
            <v>10</v>
          </cell>
          <cell r="E7386" t="str">
            <v>G</v>
          </cell>
        </row>
        <row r="7387">
          <cell r="B7387" t="str">
            <v>1000SMCHSHSV</v>
          </cell>
          <cell r="C7387" t="str">
            <v>SMCHSHSV</v>
          </cell>
          <cell r="D7387">
            <v>10</v>
          </cell>
          <cell r="E7387" t="str">
            <v>G</v>
          </cell>
        </row>
        <row r="7388">
          <cell r="B7388" t="str">
            <v>F502873</v>
          </cell>
          <cell r="C7388" t="str">
            <v>F502873</v>
          </cell>
          <cell r="D7388">
            <v>11</v>
          </cell>
          <cell r="E7388" t="str">
            <v>F</v>
          </cell>
        </row>
        <row r="7389">
          <cell r="B7389" t="str">
            <v>F502874</v>
          </cell>
          <cell r="C7389" t="str">
            <v>F502874</v>
          </cell>
          <cell r="D7389">
            <v>11</v>
          </cell>
          <cell r="E7389" t="str">
            <v>F</v>
          </cell>
        </row>
        <row r="7390">
          <cell r="B7390" t="str">
            <v>F521038</v>
          </cell>
          <cell r="C7390" t="str">
            <v>F521038</v>
          </cell>
          <cell r="D7390">
            <v>11</v>
          </cell>
          <cell r="E7390" t="str">
            <v>F</v>
          </cell>
        </row>
        <row r="7391">
          <cell r="B7391" t="str">
            <v>F521398</v>
          </cell>
          <cell r="C7391" t="str">
            <v>F521398</v>
          </cell>
          <cell r="D7391">
            <v>11</v>
          </cell>
          <cell r="E7391" t="str">
            <v>F</v>
          </cell>
        </row>
        <row r="7392">
          <cell r="B7392" t="str">
            <v>F521758</v>
          </cell>
          <cell r="C7392" t="str">
            <v>F521758</v>
          </cell>
          <cell r="D7392">
            <v>11</v>
          </cell>
          <cell r="E7392" t="str">
            <v>F</v>
          </cell>
        </row>
        <row r="7393">
          <cell r="B7393" t="str">
            <v>F522118</v>
          </cell>
          <cell r="C7393" t="str">
            <v>F522118</v>
          </cell>
          <cell r="D7393">
            <v>11</v>
          </cell>
          <cell r="E7393" t="str">
            <v>F</v>
          </cell>
        </row>
        <row r="7394">
          <cell r="B7394" t="str">
            <v>F522478</v>
          </cell>
          <cell r="C7394" t="str">
            <v>F522478</v>
          </cell>
          <cell r="D7394">
            <v>11</v>
          </cell>
          <cell r="E7394" t="str">
            <v>F</v>
          </cell>
        </row>
        <row r="7395">
          <cell r="B7395" t="str">
            <v>F525225</v>
          </cell>
          <cell r="C7395" t="str">
            <v>F525225</v>
          </cell>
          <cell r="D7395">
            <v>11</v>
          </cell>
          <cell r="E7395" t="str">
            <v>F</v>
          </cell>
        </row>
        <row r="7396">
          <cell r="B7396" t="str">
            <v>1000MECHSVWH</v>
          </cell>
          <cell r="C7396" t="str">
            <v>MECHSVWH</v>
          </cell>
          <cell r="D7396">
            <v>8</v>
          </cell>
          <cell r="E7396" t="str">
            <v>G</v>
          </cell>
        </row>
        <row r="7397">
          <cell r="B7397" t="str">
            <v>F521029</v>
          </cell>
          <cell r="C7397" t="str">
            <v>F521029</v>
          </cell>
          <cell r="D7397">
            <v>9</v>
          </cell>
          <cell r="E7397" t="str">
            <v>F</v>
          </cell>
        </row>
        <row r="7398">
          <cell r="B7398" t="str">
            <v>F521389</v>
          </cell>
          <cell r="C7398" t="str">
            <v>F521389</v>
          </cell>
          <cell r="D7398">
            <v>9</v>
          </cell>
          <cell r="E7398" t="str">
            <v>F</v>
          </cell>
        </row>
        <row r="7399">
          <cell r="B7399" t="str">
            <v>F521749</v>
          </cell>
          <cell r="C7399" t="str">
            <v>F521749</v>
          </cell>
          <cell r="D7399">
            <v>9</v>
          </cell>
          <cell r="E7399" t="str">
            <v>F</v>
          </cell>
        </row>
        <row r="7400">
          <cell r="B7400" t="str">
            <v>F522109</v>
          </cell>
          <cell r="C7400" t="str">
            <v>F522109</v>
          </cell>
          <cell r="D7400">
            <v>9</v>
          </cell>
          <cell r="E7400" t="str">
            <v>F</v>
          </cell>
        </row>
        <row r="7401">
          <cell r="B7401" t="str">
            <v>F522469</v>
          </cell>
          <cell r="C7401" t="str">
            <v>F522469</v>
          </cell>
          <cell r="D7401">
            <v>9</v>
          </cell>
          <cell r="E7401" t="str">
            <v>F</v>
          </cell>
        </row>
        <row r="7402">
          <cell r="B7402" t="str">
            <v>F525212</v>
          </cell>
          <cell r="C7402" t="str">
            <v>F525212</v>
          </cell>
          <cell r="D7402">
            <v>9</v>
          </cell>
          <cell r="E7402" t="str">
            <v>F</v>
          </cell>
        </row>
        <row r="7403">
          <cell r="B7403" t="str">
            <v>1000OPSSUPADM</v>
          </cell>
          <cell r="C7403" t="str">
            <v>OPSSUPADM</v>
          </cell>
          <cell r="D7403">
            <v>8</v>
          </cell>
          <cell r="E7403" t="str">
            <v>G</v>
          </cell>
        </row>
        <row r="7404">
          <cell r="B7404" t="str">
            <v>F521030</v>
          </cell>
          <cell r="C7404" t="str">
            <v>F521030</v>
          </cell>
          <cell r="D7404">
            <v>9</v>
          </cell>
          <cell r="E7404" t="str">
            <v>F</v>
          </cell>
        </row>
        <row r="7405">
          <cell r="B7405" t="str">
            <v>F521390</v>
          </cell>
          <cell r="C7405" t="str">
            <v>F521390</v>
          </cell>
          <cell r="D7405">
            <v>9</v>
          </cell>
          <cell r="E7405" t="str">
            <v>F</v>
          </cell>
        </row>
        <row r="7406">
          <cell r="B7406" t="str">
            <v>F521750</v>
          </cell>
          <cell r="C7406" t="str">
            <v>F521750</v>
          </cell>
          <cell r="D7406">
            <v>9</v>
          </cell>
          <cell r="E7406" t="str">
            <v>F</v>
          </cell>
        </row>
        <row r="7407">
          <cell r="B7407" t="str">
            <v>F522110</v>
          </cell>
          <cell r="C7407" t="str">
            <v>F522110</v>
          </cell>
          <cell r="D7407">
            <v>9</v>
          </cell>
          <cell r="E7407" t="str">
            <v>F</v>
          </cell>
        </row>
        <row r="7408">
          <cell r="B7408" t="str">
            <v>F522470</v>
          </cell>
          <cell r="C7408" t="str">
            <v>F522470</v>
          </cell>
          <cell r="D7408">
            <v>9</v>
          </cell>
          <cell r="E7408" t="str">
            <v>F</v>
          </cell>
        </row>
        <row r="7409">
          <cell r="B7409" t="str">
            <v>F525215</v>
          </cell>
          <cell r="C7409" t="str">
            <v>F525215</v>
          </cell>
          <cell r="D7409">
            <v>9</v>
          </cell>
          <cell r="E7409" t="str">
            <v>F</v>
          </cell>
        </row>
        <row r="7410">
          <cell r="B7410" t="str">
            <v>1000MOTGENENG</v>
          </cell>
          <cell r="C7410" t="str">
            <v>MOTGENENG</v>
          </cell>
          <cell r="D7410">
            <v>8</v>
          </cell>
          <cell r="E7410" t="str">
            <v>G</v>
          </cell>
        </row>
        <row r="7411">
          <cell r="B7411" t="str">
            <v>1000GENREP</v>
          </cell>
          <cell r="C7411" t="str">
            <v>GENREP</v>
          </cell>
          <cell r="D7411">
            <v>10</v>
          </cell>
          <cell r="E7411" t="str">
            <v>G</v>
          </cell>
        </row>
        <row r="7412">
          <cell r="B7412" t="str">
            <v>1000MOTREP</v>
          </cell>
          <cell r="C7412" t="str">
            <v>MOTREP</v>
          </cell>
          <cell r="D7412">
            <v>10</v>
          </cell>
          <cell r="E7412" t="str">
            <v>G</v>
          </cell>
        </row>
        <row r="7413">
          <cell r="B7413" t="str">
            <v>F502878</v>
          </cell>
          <cell r="C7413" t="str">
            <v>F502878</v>
          </cell>
          <cell r="D7413">
            <v>11</v>
          </cell>
          <cell r="E7413" t="str">
            <v>F</v>
          </cell>
        </row>
        <row r="7414">
          <cell r="B7414" t="str">
            <v>F502879</v>
          </cell>
          <cell r="C7414" t="str">
            <v>F502879</v>
          </cell>
          <cell r="D7414">
            <v>11</v>
          </cell>
          <cell r="E7414" t="str">
            <v>F</v>
          </cell>
        </row>
        <row r="7415">
          <cell r="B7415" t="str">
            <v>F521039</v>
          </cell>
          <cell r="C7415" t="str">
            <v>F521039</v>
          </cell>
          <cell r="D7415">
            <v>11</v>
          </cell>
          <cell r="E7415" t="str">
            <v>F</v>
          </cell>
        </row>
        <row r="7416">
          <cell r="B7416" t="str">
            <v>F521399</v>
          </cell>
          <cell r="C7416" t="str">
            <v>F521399</v>
          </cell>
          <cell r="D7416">
            <v>11</v>
          </cell>
          <cell r="E7416" t="str">
            <v>F</v>
          </cell>
        </row>
        <row r="7417">
          <cell r="B7417" t="str">
            <v>F521759</v>
          </cell>
          <cell r="C7417" t="str">
            <v>F521759</v>
          </cell>
          <cell r="D7417">
            <v>11</v>
          </cell>
          <cell r="E7417" t="str">
            <v>F</v>
          </cell>
        </row>
        <row r="7418">
          <cell r="B7418" t="str">
            <v>F522119</v>
          </cell>
          <cell r="C7418" t="str">
            <v>F522119</v>
          </cell>
          <cell r="D7418">
            <v>11</v>
          </cell>
          <cell r="E7418" t="str">
            <v>F</v>
          </cell>
        </row>
        <row r="7419">
          <cell r="B7419" t="str">
            <v>F522479</v>
          </cell>
          <cell r="C7419" t="str">
            <v>F522479</v>
          </cell>
          <cell r="D7419">
            <v>11</v>
          </cell>
          <cell r="E7419" t="str">
            <v>F</v>
          </cell>
        </row>
        <row r="7420">
          <cell r="B7420" t="str">
            <v>F525214</v>
          </cell>
          <cell r="C7420" t="str">
            <v>F525214</v>
          </cell>
          <cell r="D7420">
            <v>11</v>
          </cell>
          <cell r="E7420" t="str">
            <v>F</v>
          </cell>
        </row>
        <row r="7421">
          <cell r="B7421" t="str">
            <v>1000STOOLREP</v>
          </cell>
          <cell r="C7421" t="str">
            <v>STOOLREP</v>
          </cell>
          <cell r="D7421">
            <v>10</v>
          </cell>
          <cell r="E7421" t="str">
            <v>G</v>
          </cell>
        </row>
        <row r="7422">
          <cell r="B7422" t="str">
            <v>F502882</v>
          </cell>
          <cell r="C7422" t="str">
            <v>F502882</v>
          </cell>
          <cell r="D7422">
            <v>11</v>
          </cell>
          <cell r="E7422" t="str">
            <v>F</v>
          </cell>
        </row>
        <row r="7423">
          <cell r="B7423" t="str">
            <v>F502883</v>
          </cell>
          <cell r="C7423" t="str">
            <v>F502883</v>
          </cell>
          <cell r="D7423">
            <v>11</v>
          </cell>
          <cell r="E7423" t="str">
            <v>F</v>
          </cell>
        </row>
        <row r="7424">
          <cell r="B7424" t="str">
            <v>F521040</v>
          </cell>
          <cell r="C7424" t="str">
            <v>F521040</v>
          </cell>
          <cell r="D7424">
            <v>11</v>
          </cell>
          <cell r="E7424" t="str">
            <v>F</v>
          </cell>
        </row>
        <row r="7425">
          <cell r="B7425" t="str">
            <v>F521400</v>
          </cell>
          <cell r="C7425" t="str">
            <v>F521400</v>
          </cell>
          <cell r="D7425">
            <v>11</v>
          </cell>
          <cell r="E7425" t="str">
            <v>F</v>
          </cell>
        </row>
        <row r="7426">
          <cell r="B7426" t="str">
            <v>F521760</v>
          </cell>
          <cell r="C7426" t="str">
            <v>F521760</v>
          </cell>
          <cell r="D7426">
            <v>11</v>
          </cell>
          <cell r="E7426" t="str">
            <v>F</v>
          </cell>
        </row>
        <row r="7427">
          <cell r="B7427" t="str">
            <v>F522120</v>
          </cell>
          <cell r="C7427" t="str">
            <v>F522120</v>
          </cell>
          <cell r="D7427">
            <v>11</v>
          </cell>
          <cell r="E7427" t="str">
            <v>F</v>
          </cell>
        </row>
        <row r="7428">
          <cell r="B7428" t="str">
            <v>F522480</v>
          </cell>
          <cell r="C7428" t="str">
            <v>F522480</v>
          </cell>
          <cell r="D7428">
            <v>11</v>
          </cell>
          <cell r="E7428" t="str">
            <v>F</v>
          </cell>
        </row>
        <row r="7429">
          <cell r="B7429" t="str">
            <v>F525235</v>
          </cell>
          <cell r="C7429" t="str">
            <v>F525235</v>
          </cell>
          <cell r="D7429">
            <v>11</v>
          </cell>
          <cell r="E7429" t="str">
            <v>F</v>
          </cell>
        </row>
        <row r="7430">
          <cell r="B7430" t="str">
            <v>1000OPERSUP</v>
          </cell>
          <cell r="C7430" t="str">
            <v>OPERSUP</v>
          </cell>
          <cell r="D7430">
            <v>8</v>
          </cell>
          <cell r="E7430" t="str">
            <v>G</v>
          </cell>
        </row>
        <row r="7431">
          <cell r="B7431" t="str">
            <v>F523264</v>
          </cell>
          <cell r="C7431" t="str">
            <v>F523264</v>
          </cell>
          <cell r="D7431">
            <v>9</v>
          </cell>
          <cell r="E7431" t="str">
            <v>F</v>
          </cell>
        </row>
        <row r="7432">
          <cell r="B7432" t="str">
            <v>1000SADMPYR</v>
          </cell>
          <cell r="C7432" t="str">
            <v>SADMPYR</v>
          </cell>
          <cell r="D7432">
            <v>10</v>
          </cell>
          <cell r="E7432" t="str">
            <v>G</v>
          </cell>
        </row>
        <row r="7433">
          <cell r="B7433" t="str">
            <v>F521031</v>
          </cell>
          <cell r="C7433" t="str">
            <v>F521031</v>
          </cell>
          <cell r="D7433">
            <v>11</v>
          </cell>
          <cell r="E7433" t="str">
            <v>F</v>
          </cell>
        </row>
        <row r="7434">
          <cell r="B7434" t="str">
            <v>F521391</v>
          </cell>
          <cell r="C7434" t="str">
            <v>F521391</v>
          </cell>
          <cell r="D7434">
            <v>11</v>
          </cell>
          <cell r="E7434" t="str">
            <v>F</v>
          </cell>
        </row>
        <row r="7435">
          <cell r="B7435" t="str">
            <v>F521751</v>
          </cell>
          <cell r="C7435" t="str">
            <v>F521751</v>
          </cell>
          <cell r="D7435">
            <v>11</v>
          </cell>
          <cell r="E7435" t="str">
            <v>F</v>
          </cell>
        </row>
        <row r="7436">
          <cell r="B7436" t="str">
            <v>F522111</v>
          </cell>
          <cell r="C7436" t="str">
            <v>F522111</v>
          </cell>
          <cell r="D7436">
            <v>11</v>
          </cell>
          <cell r="E7436" t="str">
            <v>F</v>
          </cell>
        </row>
        <row r="7437">
          <cell r="B7437" t="str">
            <v>F522471</v>
          </cell>
          <cell r="C7437" t="str">
            <v>F522471</v>
          </cell>
          <cell r="D7437">
            <v>11</v>
          </cell>
          <cell r="E7437" t="str">
            <v>F</v>
          </cell>
        </row>
        <row r="7438">
          <cell r="B7438" t="str">
            <v>F525216</v>
          </cell>
          <cell r="C7438" t="str">
            <v>F525216</v>
          </cell>
          <cell r="D7438">
            <v>11</v>
          </cell>
          <cell r="E7438" t="str">
            <v>F</v>
          </cell>
        </row>
        <row r="7439">
          <cell r="B7439" t="str">
            <v>1000SCECONSV</v>
          </cell>
          <cell r="C7439" t="str">
            <v>SCECONSV</v>
          </cell>
          <cell r="D7439">
            <v>10</v>
          </cell>
          <cell r="E7439" t="str">
            <v>G</v>
          </cell>
        </row>
        <row r="7440">
          <cell r="B7440" t="str">
            <v>1000SWHSE</v>
          </cell>
          <cell r="C7440" t="str">
            <v>SWHSE</v>
          </cell>
          <cell r="D7440">
            <v>10</v>
          </cell>
          <cell r="E7440" t="str">
            <v>G</v>
          </cell>
        </row>
        <row r="7441">
          <cell r="B7441" t="str">
            <v>F502844</v>
          </cell>
          <cell r="C7441" t="str">
            <v>F502844</v>
          </cell>
          <cell r="D7441">
            <v>11</v>
          </cell>
          <cell r="E7441" t="str">
            <v>F</v>
          </cell>
        </row>
        <row r="7442">
          <cell r="B7442" t="str">
            <v>F521028</v>
          </cell>
          <cell r="C7442" t="str">
            <v>F521028</v>
          </cell>
          <cell r="D7442">
            <v>11</v>
          </cell>
          <cell r="E7442" t="str">
            <v>F</v>
          </cell>
        </row>
        <row r="7443">
          <cell r="B7443" t="str">
            <v>F521388</v>
          </cell>
          <cell r="C7443" t="str">
            <v>F521388</v>
          </cell>
          <cell r="D7443">
            <v>11</v>
          </cell>
          <cell r="E7443" t="str">
            <v>F</v>
          </cell>
        </row>
        <row r="7444">
          <cell r="B7444" t="str">
            <v>F521748</v>
          </cell>
          <cell r="C7444" t="str">
            <v>F521748</v>
          </cell>
          <cell r="D7444">
            <v>11</v>
          </cell>
          <cell r="E7444" t="str">
            <v>F</v>
          </cell>
        </row>
        <row r="7445">
          <cell r="B7445" t="str">
            <v>F522108</v>
          </cell>
          <cell r="C7445" t="str">
            <v>F522108</v>
          </cell>
          <cell r="D7445">
            <v>11</v>
          </cell>
          <cell r="E7445" t="str">
            <v>F</v>
          </cell>
        </row>
        <row r="7446">
          <cell r="B7446" t="str">
            <v>F522468</v>
          </cell>
          <cell r="C7446" t="str">
            <v>F522468</v>
          </cell>
          <cell r="D7446">
            <v>11</v>
          </cell>
          <cell r="E7446" t="str">
            <v>F</v>
          </cell>
        </row>
        <row r="7447">
          <cell r="B7447" t="str">
            <v>F525236</v>
          </cell>
          <cell r="C7447" t="str">
            <v>F525236</v>
          </cell>
          <cell r="D7447">
            <v>11</v>
          </cell>
          <cell r="E7447" t="str">
            <v>F</v>
          </cell>
        </row>
        <row r="7448">
          <cell r="B7448" t="str">
            <v>1000SSIDESI</v>
          </cell>
          <cell r="C7448" t="str">
            <v>SSIDESI</v>
          </cell>
          <cell r="D7448">
            <v>8</v>
          </cell>
          <cell r="E7448" t="str">
            <v>G</v>
          </cell>
        </row>
        <row r="7449">
          <cell r="B7449" t="str">
            <v>F502884</v>
          </cell>
          <cell r="C7449" t="str">
            <v>F502884</v>
          </cell>
          <cell r="D7449">
            <v>9</v>
          </cell>
          <cell r="E7449" t="str">
            <v>F</v>
          </cell>
        </row>
        <row r="7450">
          <cell r="B7450" t="str">
            <v>F521041</v>
          </cell>
          <cell r="C7450" t="str">
            <v>F521041</v>
          </cell>
          <cell r="D7450">
            <v>9</v>
          </cell>
          <cell r="E7450" t="str">
            <v>F</v>
          </cell>
        </row>
        <row r="7451">
          <cell r="B7451" t="str">
            <v>F521401</v>
          </cell>
          <cell r="C7451" t="str">
            <v>F521401</v>
          </cell>
          <cell r="D7451">
            <v>9</v>
          </cell>
          <cell r="E7451" t="str">
            <v>F</v>
          </cell>
        </row>
        <row r="7452">
          <cell r="B7452" t="str">
            <v>F521761</v>
          </cell>
          <cell r="C7452" t="str">
            <v>F521761</v>
          </cell>
          <cell r="D7452">
            <v>9</v>
          </cell>
          <cell r="E7452" t="str">
            <v>F</v>
          </cell>
        </row>
        <row r="7453">
          <cell r="B7453" t="str">
            <v>F522121</v>
          </cell>
          <cell r="C7453" t="str">
            <v>F522121</v>
          </cell>
          <cell r="D7453">
            <v>9</v>
          </cell>
          <cell r="E7453" t="str">
            <v>F</v>
          </cell>
        </row>
        <row r="7454">
          <cell r="B7454" t="str">
            <v>F522481</v>
          </cell>
          <cell r="C7454" t="str">
            <v>F522481</v>
          </cell>
          <cell r="D7454">
            <v>9</v>
          </cell>
          <cell r="E7454" t="str">
            <v>F</v>
          </cell>
        </row>
        <row r="7455">
          <cell r="B7455" t="str">
            <v>F525230</v>
          </cell>
          <cell r="C7455" t="str">
            <v>F525230</v>
          </cell>
          <cell r="D7455">
            <v>9</v>
          </cell>
          <cell r="E7455" t="str">
            <v>F</v>
          </cell>
        </row>
        <row r="7456">
          <cell r="B7456" t="str">
            <v>1000SSIDFIS</v>
          </cell>
          <cell r="C7456" t="str">
            <v>SSIDFIS</v>
          </cell>
          <cell r="D7456">
            <v>8</v>
          </cell>
          <cell r="E7456" t="str">
            <v>G</v>
          </cell>
        </row>
        <row r="7457">
          <cell r="B7457" t="str">
            <v>F521033</v>
          </cell>
          <cell r="C7457" t="str">
            <v>F521033</v>
          </cell>
          <cell r="D7457">
            <v>9</v>
          </cell>
          <cell r="E7457" t="str">
            <v>F</v>
          </cell>
        </row>
        <row r="7458">
          <cell r="B7458" t="str">
            <v>F521393</v>
          </cell>
          <cell r="C7458" t="str">
            <v>F521393</v>
          </cell>
          <cell r="D7458">
            <v>9</v>
          </cell>
          <cell r="E7458" t="str">
            <v>F</v>
          </cell>
        </row>
        <row r="7459">
          <cell r="B7459" t="str">
            <v>F521753</v>
          </cell>
          <cell r="C7459" t="str">
            <v>F521753</v>
          </cell>
          <cell r="D7459">
            <v>9</v>
          </cell>
          <cell r="E7459" t="str">
            <v>F</v>
          </cell>
        </row>
        <row r="7460">
          <cell r="B7460" t="str">
            <v>F522113</v>
          </cell>
          <cell r="C7460" t="str">
            <v>F522113</v>
          </cell>
          <cell r="D7460">
            <v>9</v>
          </cell>
          <cell r="E7460" t="str">
            <v>F</v>
          </cell>
        </row>
        <row r="7461">
          <cell r="B7461" t="str">
            <v>F522473</v>
          </cell>
          <cell r="C7461" t="str">
            <v>F522473</v>
          </cell>
          <cell r="D7461">
            <v>9</v>
          </cell>
          <cell r="E7461" t="str">
            <v>F</v>
          </cell>
        </row>
        <row r="7462">
          <cell r="B7462" t="str">
            <v>F525231</v>
          </cell>
          <cell r="C7462" t="str">
            <v>F525231</v>
          </cell>
          <cell r="D7462">
            <v>9</v>
          </cell>
          <cell r="E7462" t="str">
            <v>F</v>
          </cell>
        </row>
        <row r="7463">
          <cell r="B7463" t="str">
            <v>1000SSIDMGMT</v>
          </cell>
          <cell r="C7463" t="str">
            <v>SSIDMGMT</v>
          </cell>
          <cell r="D7463">
            <v>8</v>
          </cell>
          <cell r="E7463" t="str">
            <v>G</v>
          </cell>
        </row>
        <row r="7464">
          <cell r="B7464" t="str">
            <v>1000SDIVADM</v>
          </cell>
          <cell r="C7464" t="str">
            <v>SDIVADM</v>
          </cell>
          <cell r="D7464">
            <v>10</v>
          </cell>
          <cell r="E7464" t="str">
            <v>G</v>
          </cell>
        </row>
        <row r="7465">
          <cell r="B7465" t="str">
            <v>F502773</v>
          </cell>
          <cell r="C7465" t="str">
            <v>F502773</v>
          </cell>
          <cell r="D7465">
            <v>11</v>
          </cell>
          <cell r="E7465" t="str">
            <v>F</v>
          </cell>
        </row>
        <row r="7466">
          <cell r="B7466" t="str">
            <v>F502774</v>
          </cell>
          <cell r="C7466" t="str">
            <v>F502774</v>
          </cell>
          <cell r="D7466">
            <v>11</v>
          </cell>
          <cell r="E7466" t="str">
            <v>F</v>
          </cell>
        </row>
        <row r="7467">
          <cell r="B7467" t="str">
            <v>F502775</v>
          </cell>
          <cell r="C7467" t="str">
            <v>F502775</v>
          </cell>
          <cell r="D7467">
            <v>11</v>
          </cell>
          <cell r="E7467" t="str">
            <v>F</v>
          </cell>
        </row>
        <row r="7468">
          <cell r="B7468" t="str">
            <v>F502776</v>
          </cell>
          <cell r="C7468" t="str">
            <v>F502776</v>
          </cell>
          <cell r="D7468">
            <v>11</v>
          </cell>
          <cell r="E7468" t="str">
            <v>F</v>
          </cell>
        </row>
        <row r="7469">
          <cell r="B7469" t="str">
            <v>F502777</v>
          </cell>
          <cell r="C7469" t="str">
            <v>F502777</v>
          </cell>
          <cell r="D7469">
            <v>11</v>
          </cell>
          <cell r="E7469" t="str">
            <v>F</v>
          </cell>
        </row>
        <row r="7470">
          <cell r="B7470" t="str">
            <v>F502778</v>
          </cell>
          <cell r="C7470" t="str">
            <v>F502778</v>
          </cell>
          <cell r="D7470">
            <v>11</v>
          </cell>
          <cell r="E7470" t="str">
            <v>F</v>
          </cell>
        </row>
        <row r="7471">
          <cell r="B7471" t="str">
            <v>F502779</v>
          </cell>
          <cell r="C7471" t="str">
            <v>F502779</v>
          </cell>
          <cell r="D7471">
            <v>11</v>
          </cell>
          <cell r="E7471" t="str">
            <v>F</v>
          </cell>
        </row>
        <row r="7472">
          <cell r="B7472" t="str">
            <v>F502780</v>
          </cell>
          <cell r="C7472" t="str">
            <v>F502780</v>
          </cell>
          <cell r="D7472">
            <v>11</v>
          </cell>
          <cell r="E7472" t="str">
            <v>F</v>
          </cell>
        </row>
        <row r="7473">
          <cell r="B7473" t="str">
            <v>F502781</v>
          </cell>
          <cell r="C7473" t="str">
            <v>F502781</v>
          </cell>
          <cell r="D7473">
            <v>11</v>
          </cell>
          <cell r="E7473" t="str">
            <v>F</v>
          </cell>
        </row>
        <row r="7474">
          <cell r="B7474" t="str">
            <v>F502782</v>
          </cell>
          <cell r="C7474" t="str">
            <v>F502782</v>
          </cell>
          <cell r="D7474">
            <v>11</v>
          </cell>
          <cell r="E7474" t="str">
            <v>F</v>
          </cell>
        </row>
        <row r="7475">
          <cell r="B7475" t="str">
            <v>F502783</v>
          </cell>
          <cell r="C7475" t="str">
            <v>F502783</v>
          </cell>
          <cell r="D7475">
            <v>11</v>
          </cell>
          <cell r="E7475" t="str">
            <v>F</v>
          </cell>
        </row>
        <row r="7476">
          <cell r="B7476" t="str">
            <v>F502784</v>
          </cell>
          <cell r="C7476" t="str">
            <v>F502784</v>
          </cell>
          <cell r="D7476">
            <v>11</v>
          </cell>
          <cell r="E7476" t="str">
            <v>F</v>
          </cell>
        </row>
        <row r="7477">
          <cell r="B7477" t="str">
            <v>F502786</v>
          </cell>
          <cell r="C7477" t="str">
            <v>F502786</v>
          </cell>
          <cell r="D7477">
            <v>11</v>
          </cell>
          <cell r="E7477" t="str">
            <v>F</v>
          </cell>
        </row>
        <row r="7478">
          <cell r="B7478" t="str">
            <v>F502787</v>
          </cell>
          <cell r="C7478" t="str">
            <v>F502787</v>
          </cell>
          <cell r="D7478">
            <v>11</v>
          </cell>
          <cell r="E7478" t="str">
            <v>F</v>
          </cell>
        </row>
        <row r="7479">
          <cell r="B7479" t="str">
            <v>F502790</v>
          </cell>
          <cell r="C7479" t="str">
            <v>F502790</v>
          </cell>
          <cell r="D7479">
            <v>11</v>
          </cell>
          <cell r="E7479" t="str">
            <v>F</v>
          </cell>
        </row>
        <row r="7480">
          <cell r="B7480" t="str">
            <v>F502791</v>
          </cell>
          <cell r="C7480" t="str">
            <v>F502791</v>
          </cell>
          <cell r="D7480">
            <v>11</v>
          </cell>
          <cell r="E7480" t="str">
            <v>F</v>
          </cell>
        </row>
        <row r="7481">
          <cell r="B7481" t="str">
            <v>F521015</v>
          </cell>
          <cell r="C7481" t="str">
            <v>F521015</v>
          </cell>
          <cell r="D7481">
            <v>11</v>
          </cell>
          <cell r="E7481" t="str">
            <v>F</v>
          </cell>
        </row>
        <row r="7482">
          <cell r="B7482" t="str">
            <v>F521375</v>
          </cell>
          <cell r="C7482" t="str">
            <v>F521375</v>
          </cell>
          <cell r="D7482">
            <v>11</v>
          </cell>
          <cell r="E7482" t="str">
            <v>F</v>
          </cell>
        </row>
        <row r="7483">
          <cell r="B7483" t="str">
            <v>F521735</v>
          </cell>
          <cell r="C7483" t="str">
            <v>F521735</v>
          </cell>
          <cell r="D7483">
            <v>11</v>
          </cell>
          <cell r="E7483" t="str">
            <v>F</v>
          </cell>
        </row>
        <row r="7484">
          <cell r="B7484" t="str">
            <v>F522095</v>
          </cell>
          <cell r="C7484" t="str">
            <v>F522095</v>
          </cell>
          <cell r="D7484">
            <v>11</v>
          </cell>
          <cell r="E7484" t="str">
            <v>F</v>
          </cell>
        </row>
        <row r="7485">
          <cell r="B7485" t="str">
            <v>F522455</v>
          </cell>
          <cell r="C7485" t="str">
            <v>F522455</v>
          </cell>
          <cell r="D7485">
            <v>11</v>
          </cell>
          <cell r="E7485" t="str">
            <v>F</v>
          </cell>
        </row>
        <row r="7486">
          <cell r="B7486" t="str">
            <v>F525223</v>
          </cell>
          <cell r="C7486" t="str">
            <v>F525223</v>
          </cell>
          <cell r="D7486">
            <v>11</v>
          </cell>
          <cell r="E7486" t="str">
            <v>F</v>
          </cell>
        </row>
        <row r="7487">
          <cell r="B7487" t="str">
            <v>1000SSIDOPIMP</v>
          </cell>
          <cell r="C7487" t="str">
            <v>SSIDOPIMP</v>
          </cell>
          <cell r="D7487">
            <v>8</v>
          </cell>
          <cell r="E7487" t="str">
            <v>G</v>
          </cell>
        </row>
        <row r="7488">
          <cell r="B7488" t="str">
            <v>F521034</v>
          </cell>
          <cell r="C7488" t="str">
            <v>F521034</v>
          </cell>
          <cell r="D7488">
            <v>9</v>
          </cell>
          <cell r="E7488" t="str">
            <v>F</v>
          </cell>
        </row>
        <row r="7489">
          <cell r="B7489" t="str">
            <v>F521394</v>
          </cell>
          <cell r="C7489" t="str">
            <v>F521394</v>
          </cell>
          <cell r="D7489">
            <v>9</v>
          </cell>
          <cell r="E7489" t="str">
            <v>F</v>
          </cell>
        </row>
        <row r="7490">
          <cell r="B7490" t="str">
            <v>F521754</v>
          </cell>
          <cell r="C7490" t="str">
            <v>F521754</v>
          </cell>
          <cell r="D7490">
            <v>9</v>
          </cell>
          <cell r="E7490" t="str">
            <v>F</v>
          </cell>
        </row>
        <row r="7491">
          <cell r="B7491" t="str">
            <v>F522114</v>
          </cell>
          <cell r="C7491" t="str">
            <v>F522114</v>
          </cell>
          <cell r="D7491">
            <v>9</v>
          </cell>
          <cell r="E7491" t="str">
            <v>F</v>
          </cell>
        </row>
        <row r="7492">
          <cell r="B7492" t="str">
            <v>F522474</v>
          </cell>
          <cell r="C7492" t="str">
            <v>F522474</v>
          </cell>
          <cell r="D7492">
            <v>9</v>
          </cell>
          <cell r="E7492" t="str">
            <v>F</v>
          </cell>
        </row>
        <row r="7493">
          <cell r="B7493" t="str">
            <v>F525232</v>
          </cell>
          <cell r="C7493" t="str">
            <v>F525232</v>
          </cell>
          <cell r="D7493">
            <v>9</v>
          </cell>
          <cell r="E7493" t="str">
            <v>F</v>
          </cell>
        </row>
        <row r="7494">
          <cell r="B7494" t="str">
            <v>1000SSIDQIS</v>
          </cell>
          <cell r="C7494" t="str">
            <v>SSIDQIS</v>
          </cell>
          <cell r="D7494">
            <v>8</v>
          </cell>
          <cell r="E7494" t="str">
            <v>G</v>
          </cell>
        </row>
        <row r="7495">
          <cell r="B7495" t="str">
            <v>F502864</v>
          </cell>
          <cell r="C7495" t="str">
            <v>F502864</v>
          </cell>
          <cell r="D7495">
            <v>9</v>
          </cell>
          <cell r="E7495" t="str">
            <v>F</v>
          </cell>
        </row>
        <row r="7496">
          <cell r="B7496" t="str">
            <v>F521035</v>
          </cell>
          <cell r="C7496" t="str">
            <v>F521035</v>
          </cell>
          <cell r="D7496">
            <v>9</v>
          </cell>
          <cell r="E7496" t="str">
            <v>F</v>
          </cell>
        </row>
        <row r="7497">
          <cell r="B7497" t="str">
            <v>F521395</v>
          </cell>
          <cell r="C7497" t="str">
            <v>F521395</v>
          </cell>
          <cell r="D7497">
            <v>9</v>
          </cell>
          <cell r="E7497" t="str">
            <v>F</v>
          </cell>
        </row>
        <row r="7498">
          <cell r="B7498" t="str">
            <v>F521755</v>
          </cell>
          <cell r="C7498" t="str">
            <v>F521755</v>
          </cell>
          <cell r="D7498">
            <v>9</v>
          </cell>
          <cell r="E7498" t="str">
            <v>F</v>
          </cell>
        </row>
        <row r="7499">
          <cell r="B7499" t="str">
            <v>F522115</v>
          </cell>
          <cell r="C7499" t="str">
            <v>F522115</v>
          </cell>
          <cell r="D7499">
            <v>9</v>
          </cell>
          <cell r="E7499" t="str">
            <v>F</v>
          </cell>
        </row>
        <row r="7500">
          <cell r="B7500" t="str">
            <v>F522475</v>
          </cell>
          <cell r="C7500" t="str">
            <v>F522475</v>
          </cell>
          <cell r="D7500">
            <v>9</v>
          </cell>
          <cell r="E7500" t="str">
            <v>F</v>
          </cell>
        </row>
        <row r="7501">
          <cell r="B7501" t="str">
            <v>F525233</v>
          </cell>
          <cell r="C7501" t="str">
            <v>F525233</v>
          </cell>
          <cell r="D7501">
            <v>9</v>
          </cell>
          <cell r="E7501" t="str">
            <v>F</v>
          </cell>
        </row>
        <row r="7502">
          <cell r="B7502" t="str">
            <v>1000TECHSVC</v>
          </cell>
          <cell r="C7502" t="str">
            <v>TECHSVC</v>
          </cell>
          <cell r="D7502">
            <v>8</v>
          </cell>
          <cell r="E7502" t="str">
            <v>G</v>
          </cell>
        </row>
        <row r="7503">
          <cell r="B7503" t="str">
            <v>1000METENGMUD</v>
          </cell>
          <cell r="C7503" t="str">
            <v>METENGMUD</v>
          </cell>
          <cell r="D7503">
            <v>10</v>
          </cell>
          <cell r="E7503" t="str">
            <v>G</v>
          </cell>
        </row>
        <row r="7504">
          <cell r="B7504" t="str">
            <v>F521026</v>
          </cell>
          <cell r="C7504" t="str">
            <v>F521026</v>
          </cell>
          <cell r="D7504">
            <v>11</v>
          </cell>
          <cell r="E7504" t="str">
            <v>F</v>
          </cell>
        </row>
        <row r="7505">
          <cell r="B7505" t="str">
            <v>F521386</v>
          </cell>
          <cell r="C7505" t="str">
            <v>F521386</v>
          </cell>
          <cell r="D7505">
            <v>11</v>
          </cell>
          <cell r="E7505" t="str">
            <v>F</v>
          </cell>
        </row>
        <row r="7506">
          <cell r="B7506" t="str">
            <v>F521746</v>
          </cell>
          <cell r="C7506" t="str">
            <v>F521746</v>
          </cell>
          <cell r="D7506">
            <v>11</v>
          </cell>
          <cell r="E7506" t="str">
            <v>F</v>
          </cell>
        </row>
        <row r="7507">
          <cell r="B7507" t="str">
            <v>F522106</v>
          </cell>
          <cell r="C7507" t="str">
            <v>F522106</v>
          </cell>
          <cell r="D7507">
            <v>11</v>
          </cell>
          <cell r="E7507" t="str">
            <v>F</v>
          </cell>
        </row>
        <row r="7508">
          <cell r="B7508" t="str">
            <v>F522466</v>
          </cell>
          <cell r="C7508" t="str">
            <v>F522466</v>
          </cell>
          <cell r="D7508">
            <v>11</v>
          </cell>
          <cell r="E7508" t="str">
            <v>F</v>
          </cell>
        </row>
        <row r="7509">
          <cell r="B7509" t="str">
            <v>F525213</v>
          </cell>
          <cell r="C7509" t="str">
            <v>F525213</v>
          </cell>
          <cell r="D7509">
            <v>11</v>
          </cell>
          <cell r="E7509" t="str">
            <v>F</v>
          </cell>
        </row>
        <row r="7510">
          <cell r="B7510" t="str">
            <v>1000SELETECH</v>
          </cell>
          <cell r="C7510" t="str">
            <v>SELETECH</v>
          </cell>
          <cell r="D7510">
            <v>10</v>
          </cell>
          <cell r="E7510" t="str">
            <v>G</v>
          </cell>
        </row>
        <row r="7511">
          <cell r="B7511" t="str">
            <v>F502839</v>
          </cell>
          <cell r="C7511" t="str">
            <v>F502839</v>
          </cell>
          <cell r="D7511">
            <v>11</v>
          </cell>
          <cell r="E7511" t="str">
            <v>F</v>
          </cell>
        </row>
        <row r="7512">
          <cell r="B7512" t="str">
            <v>F502840</v>
          </cell>
          <cell r="C7512" t="str">
            <v>F502840</v>
          </cell>
          <cell r="D7512">
            <v>11</v>
          </cell>
          <cell r="E7512" t="str">
            <v>F</v>
          </cell>
        </row>
        <row r="7513">
          <cell r="B7513" t="str">
            <v>F521025</v>
          </cell>
          <cell r="C7513" t="str">
            <v>F521025</v>
          </cell>
          <cell r="D7513">
            <v>11</v>
          </cell>
          <cell r="E7513" t="str">
            <v>F</v>
          </cell>
        </row>
        <row r="7514">
          <cell r="B7514" t="str">
            <v>F521385</v>
          </cell>
          <cell r="C7514" t="str">
            <v>F521385</v>
          </cell>
          <cell r="D7514">
            <v>11</v>
          </cell>
          <cell r="E7514" t="str">
            <v>F</v>
          </cell>
        </row>
        <row r="7515">
          <cell r="B7515" t="str">
            <v>F521745</v>
          </cell>
          <cell r="C7515" t="str">
            <v>F521745</v>
          </cell>
          <cell r="D7515">
            <v>11</v>
          </cell>
          <cell r="E7515" t="str">
            <v>F</v>
          </cell>
        </row>
        <row r="7516">
          <cell r="B7516" t="str">
            <v>F522105</v>
          </cell>
          <cell r="C7516" t="str">
            <v>F522105</v>
          </cell>
          <cell r="D7516">
            <v>11</v>
          </cell>
          <cell r="E7516" t="str">
            <v>F</v>
          </cell>
        </row>
        <row r="7517">
          <cell r="B7517" t="str">
            <v>F522465</v>
          </cell>
          <cell r="C7517" t="str">
            <v>F522465</v>
          </cell>
          <cell r="D7517">
            <v>11</v>
          </cell>
          <cell r="E7517" t="str">
            <v>F</v>
          </cell>
        </row>
        <row r="7518">
          <cell r="B7518" t="str">
            <v>F525224</v>
          </cell>
          <cell r="C7518" t="str">
            <v>F525224</v>
          </cell>
          <cell r="D7518">
            <v>11</v>
          </cell>
          <cell r="E7518" t="str">
            <v>F</v>
          </cell>
        </row>
        <row r="7519">
          <cell r="B7519" t="str">
            <v>1000SMETROLOG</v>
          </cell>
          <cell r="C7519" t="str">
            <v>SMETROLOG</v>
          </cell>
          <cell r="D7519">
            <v>10</v>
          </cell>
          <cell r="E7519" t="str">
            <v>G</v>
          </cell>
        </row>
        <row r="7520">
          <cell r="B7520" t="str">
            <v>F502835</v>
          </cell>
          <cell r="C7520" t="str">
            <v>F502835</v>
          </cell>
          <cell r="D7520">
            <v>11</v>
          </cell>
          <cell r="E7520" t="str">
            <v>F</v>
          </cell>
        </row>
        <row r="7521">
          <cell r="B7521" t="str">
            <v>F502836</v>
          </cell>
          <cell r="C7521" t="str">
            <v>F502836</v>
          </cell>
          <cell r="D7521">
            <v>11</v>
          </cell>
          <cell r="E7521" t="str">
            <v>F</v>
          </cell>
        </row>
        <row r="7522">
          <cell r="B7522" t="str">
            <v>F521024</v>
          </cell>
          <cell r="C7522" t="str">
            <v>F521024</v>
          </cell>
          <cell r="D7522">
            <v>11</v>
          </cell>
          <cell r="E7522" t="str">
            <v>F</v>
          </cell>
        </row>
        <row r="7523">
          <cell r="B7523" t="str">
            <v>F521384</v>
          </cell>
          <cell r="C7523" t="str">
            <v>F521384</v>
          </cell>
          <cell r="D7523">
            <v>11</v>
          </cell>
          <cell r="E7523" t="str">
            <v>F</v>
          </cell>
        </row>
        <row r="7524">
          <cell r="B7524" t="str">
            <v>F521744</v>
          </cell>
          <cell r="C7524" t="str">
            <v>F521744</v>
          </cell>
          <cell r="D7524">
            <v>11</v>
          </cell>
          <cell r="E7524" t="str">
            <v>F</v>
          </cell>
        </row>
        <row r="7525">
          <cell r="B7525" t="str">
            <v>F522104</v>
          </cell>
          <cell r="C7525" t="str">
            <v>F522104</v>
          </cell>
          <cell r="D7525">
            <v>11</v>
          </cell>
          <cell r="E7525" t="str">
            <v>F</v>
          </cell>
        </row>
        <row r="7526">
          <cell r="B7526" t="str">
            <v>F522464</v>
          </cell>
          <cell r="C7526" t="str">
            <v>F522464</v>
          </cell>
          <cell r="D7526">
            <v>11</v>
          </cell>
          <cell r="E7526" t="str">
            <v>F</v>
          </cell>
        </row>
        <row r="7527">
          <cell r="B7527" t="str">
            <v>F525226</v>
          </cell>
          <cell r="C7527" t="str">
            <v>F525226</v>
          </cell>
          <cell r="D7527">
            <v>11</v>
          </cell>
          <cell r="E7527" t="str">
            <v>F</v>
          </cell>
        </row>
        <row r="7528">
          <cell r="B7528" t="str">
            <v>1000STDLAB</v>
          </cell>
          <cell r="C7528" t="str">
            <v>STDLAB</v>
          </cell>
          <cell r="D7528">
            <v>10</v>
          </cell>
          <cell r="E7528" t="str">
            <v>G</v>
          </cell>
        </row>
        <row r="7529">
          <cell r="B7529" t="str">
            <v>F502827</v>
          </cell>
          <cell r="C7529" t="str">
            <v>F502827</v>
          </cell>
          <cell r="D7529">
            <v>11</v>
          </cell>
          <cell r="E7529" t="str">
            <v>F</v>
          </cell>
        </row>
        <row r="7530">
          <cell r="B7530" t="str">
            <v>F502828</v>
          </cell>
          <cell r="C7530" t="str">
            <v>F502828</v>
          </cell>
          <cell r="D7530">
            <v>11</v>
          </cell>
          <cell r="E7530" t="str">
            <v>F</v>
          </cell>
        </row>
        <row r="7531">
          <cell r="B7531" t="str">
            <v>F502829</v>
          </cell>
          <cell r="C7531" t="str">
            <v>F502829</v>
          </cell>
          <cell r="D7531">
            <v>11</v>
          </cell>
          <cell r="E7531" t="str">
            <v>F</v>
          </cell>
        </row>
        <row r="7532">
          <cell r="B7532" t="str">
            <v>F502830</v>
          </cell>
          <cell r="C7532" t="str">
            <v>F502830</v>
          </cell>
          <cell r="D7532">
            <v>11</v>
          </cell>
          <cell r="E7532" t="str">
            <v>F</v>
          </cell>
        </row>
        <row r="7533">
          <cell r="B7533" t="str">
            <v>F502831</v>
          </cell>
          <cell r="C7533" t="str">
            <v>F502831</v>
          </cell>
          <cell r="D7533">
            <v>11</v>
          </cell>
          <cell r="E7533" t="str">
            <v>F</v>
          </cell>
        </row>
        <row r="7534">
          <cell r="B7534" t="str">
            <v>F502832</v>
          </cell>
          <cell r="C7534" t="str">
            <v>F502832</v>
          </cell>
          <cell r="D7534">
            <v>11</v>
          </cell>
          <cell r="E7534" t="str">
            <v>F</v>
          </cell>
        </row>
        <row r="7535">
          <cell r="B7535" t="str">
            <v>F521023</v>
          </cell>
          <cell r="C7535" t="str">
            <v>F521023</v>
          </cell>
          <cell r="D7535">
            <v>11</v>
          </cell>
          <cell r="E7535" t="str">
            <v>F</v>
          </cell>
        </row>
        <row r="7536">
          <cell r="B7536" t="str">
            <v>F521383</v>
          </cell>
          <cell r="C7536" t="str">
            <v>F521383</v>
          </cell>
          <cell r="D7536">
            <v>11</v>
          </cell>
          <cell r="E7536" t="str">
            <v>F</v>
          </cell>
        </row>
        <row r="7537">
          <cell r="B7537" t="str">
            <v>F521743</v>
          </cell>
          <cell r="C7537" t="str">
            <v>F521743</v>
          </cell>
          <cell r="D7537">
            <v>11</v>
          </cell>
          <cell r="E7537" t="str">
            <v>F</v>
          </cell>
        </row>
        <row r="7538">
          <cell r="B7538" t="str">
            <v>F522103</v>
          </cell>
          <cell r="C7538" t="str">
            <v>F522103</v>
          </cell>
          <cell r="D7538">
            <v>11</v>
          </cell>
          <cell r="E7538" t="str">
            <v>F</v>
          </cell>
        </row>
        <row r="7539">
          <cell r="B7539" t="str">
            <v>F522463</v>
          </cell>
          <cell r="C7539" t="str">
            <v>F522463</v>
          </cell>
          <cell r="D7539">
            <v>11</v>
          </cell>
          <cell r="E7539" t="str">
            <v>F</v>
          </cell>
        </row>
        <row r="7540">
          <cell r="B7540" t="str">
            <v>F525234</v>
          </cell>
          <cell r="C7540" t="str">
            <v>F525234</v>
          </cell>
          <cell r="D7540">
            <v>11</v>
          </cell>
          <cell r="E7540" t="str">
            <v>F</v>
          </cell>
        </row>
        <row r="7541">
          <cell r="B7541" t="str">
            <v>1000TCHSVCADM</v>
          </cell>
          <cell r="C7541" t="str">
            <v>TCHSVCADM</v>
          </cell>
          <cell r="D7541">
            <v>10</v>
          </cell>
          <cell r="E7541" t="str">
            <v>G</v>
          </cell>
        </row>
        <row r="7542">
          <cell r="B7542" t="str">
            <v>F502843</v>
          </cell>
          <cell r="C7542" t="str">
            <v>F502843</v>
          </cell>
          <cell r="D7542">
            <v>11</v>
          </cell>
          <cell r="E7542" t="str">
            <v>F</v>
          </cell>
        </row>
        <row r="7543">
          <cell r="B7543" t="str">
            <v>F521027</v>
          </cell>
          <cell r="C7543" t="str">
            <v>F521027</v>
          </cell>
          <cell r="D7543">
            <v>11</v>
          </cell>
          <cell r="E7543" t="str">
            <v>F</v>
          </cell>
        </row>
        <row r="7544">
          <cell r="B7544" t="str">
            <v>F521387</v>
          </cell>
          <cell r="C7544" t="str">
            <v>F521387</v>
          </cell>
          <cell r="D7544">
            <v>11</v>
          </cell>
          <cell r="E7544" t="str">
            <v>F</v>
          </cell>
        </row>
        <row r="7545">
          <cell r="B7545" t="str">
            <v>F521747</v>
          </cell>
          <cell r="C7545" t="str">
            <v>F521747</v>
          </cell>
          <cell r="D7545">
            <v>11</v>
          </cell>
          <cell r="E7545" t="str">
            <v>F</v>
          </cell>
        </row>
        <row r="7546">
          <cell r="B7546" t="str">
            <v>F522107</v>
          </cell>
          <cell r="C7546" t="str">
            <v>F522107</v>
          </cell>
          <cell r="D7546">
            <v>11</v>
          </cell>
          <cell r="E7546" t="str">
            <v>F</v>
          </cell>
        </row>
        <row r="7547">
          <cell r="B7547" t="str">
            <v>F522467</v>
          </cell>
          <cell r="C7547" t="str">
            <v>F522467</v>
          </cell>
          <cell r="D7547">
            <v>11</v>
          </cell>
          <cell r="E7547" t="str">
            <v>F</v>
          </cell>
        </row>
        <row r="7548">
          <cell r="B7548" t="str">
            <v>F525237</v>
          </cell>
          <cell r="C7548" t="str">
            <v>F525237</v>
          </cell>
          <cell r="D7548">
            <v>11</v>
          </cell>
          <cell r="E7548" t="str">
            <v>F</v>
          </cell>
        </row>
        <row r="7549">
          <cell r="B7549" t="str">
            <v>1000XFMRSHOP</v>
          </cell>
          <cell r="C7549" t="str">
            <v>XFMRSHOP</v>
          </cell>
          <cell r="D7549">
            <v>8</v>
          </cell>
          <cell r="E7549" t="str">
            <v>G</v>
          </cell>
        </row>
        <row r="7550">
          <cell r="B7550" t="str">
            <v>1000SCIRBROP</v>
          </cell>
          <cell r="C7550" t="str">
            <v>SCIRBROP</v>
          </cell>
          <cell r="D7550">
            <v>10</v>
          </cell>
          <cell r="E7550" t="str">
            <v>G</v>
          </cell>
        </row>
        <row r="7551">
          <cell r="B7551" t="str">
            <v>F502824</v>
          </cell>
          <cell r="C7551" t="str">
            <v>F502824</v>
          </cell>
          <cell r="D7551">
            <v>11</v>
          </cell>
          <cell r="E7551" t="str">
            <v>F</v>
          </cell>
        </row>
        <row r="7552">
          <cell r="B7552" t="str">
            <v>F521022</v>
          </cell>
          <cell r="C7552" t="str">
            <v>F521022</v>
          </cell>
          <cell r="D7552">
            <v>11</v>
          </cell>
          <cell r="E7552" t="str">
            <v>F</v>
          </cell>
        </row>
        <row r="7553">
          <cell r="B7553" t="str">
            <v>F521382</v>
          </cell>
          <cell r="C7553" t="str">
            <v>F521382</v>
          </cell>
          <cell r="D7553">
            <v>11</v>
          </cell>
          <cell r="E7553" t="str">
            <v>F</v>
          </cell>
        </row>
        <row r="7554">
          <cell r="B7554" t="str">
            <v>F521742</v>
          </cell>
          <cell r="C7554" t="str">
            <v>F521742</v>
          </cell>
          <cell r="D7554">
            <v>11</v>
          </cell>
          <cell r="E7554" t="str">
            <v>F</v>
          </cell>
        </row>
        <row r="7555">
          <cell r="B7555" t="str">
            <v>F522102</v>
          </cell>
          <cell r="C7555" t="str">
            <v>F522102</v>
          </cell>
          <cell r="D7555">
            <v>11</v>
          </cell>
          <cell r="E7555" t="str">
            <v>F</v>
          </cell>
        </row>
        <row r="7556">
          <cell r="B7556" t="str">
            <v>F522462</v>
          </cell>
          <cell r="C7556" t="str">
            <v>F522462</v>
          </cell>
          <cell r="D7556">
            <v>11</v>
          </cell>
          <cell r="E7556" t="str">
            <v>F</v>
          </cell>
        </row>
        <row r="7557">
          <cell r="B7557" t="str">
            <v>F525218</v>
          </cell>
          <cell r="C7557" t="str">
            <v>F525218</v>
          </cell>
          <cell r="D7557">
            <v>11</v>
          </cell>
          <cell r="E7557" t="str">
            <v>F</v>
          </cell>
        </row>
        <row r="7558">
          <cell r="B7558" t="str">
            <v>1000SLGAPREP</v>
          </cell>
          <cell r="C7558" t="str">
            <v>SLGAPREP</v>
          </cell>
          <cell r="D7558">
            <v>10</v>
          </cell>
          <cell r="E7558" t="str">
            <v>G</v>
          </cell>
        </row>
        <row r="7559">
          <cell r="B7559" t="str">
            <v>F502795</v>
          </cell>
          <cell r="C7559" t="str">
            <v>F502795</v>
          </cell>
          <cell r="D7559">
            <v>11</v>
          </cell>
          <cell r="E7559" t="str">
            <v>F</v>
          </cell>
        </row>
        <row r="7560">
          <cell r="B7560" t="str">
            <v>F502796</v>
          </cell>
          <cell r="C7560" t="str">
            <v>F502796</v>
          </cell>
          <cell r="D7560">
            <v>11</v>
          </cell>
          <cell r="E7560" t="str">
            <v>F</v>
          </cell>
        </row>
        <row r="7561">
          <cell r="B7561" t="str">
            <v>F520196</v>
          </cell>
          <cell r="C7561" t="str">
            <v>F520196</v>
          </cell>
          <cell r="D7561">
            <v>11</v>
          </cell>
          <cell r="E7561" t="str">
            <v>F</v>
          </cell>
        </row>
        <row r="7562">
          <cell r="B7562" t="str">
            <v>F521017</v>
          </cell>
          <cell r="C7562" t="str">
            <v>F521017</v>
          </cell>
          <cell r="D7562">
            <v>11</v>
          </cell>
          <cell r="E7562" t="str">
            <v>F</v>
          </cell>
        </row>
        <row r="7563">
          <cell r="B7563" t="str">
            <v>F521377</v>
          </cell>
          <cell r="C7563" t="str">
            <v>F521377</v>
          </cell>
          <cell r="D7563">
            <v>11</v>
          </cell>
          <cell r="E7563" t="str">
            <v>F</v>
          </cell>
        </row>
        <row r="7564">
          <cell r="B7564" t="str">
            <v>F521737</v>
          </cell>
          <cell r="C7564" t="str">
            <v>F521737</v>
          </cell>
          <cell r="D7564">
            <v>11</v>
          </cell>
          <cell r="E7564" t="str">
            <v>F</v>
          </cell>
        </row>
        <row r="7565">
          <cell r="B7565" t="str">
            <v>F522097</v>
          </cell>
          <cell r="C7565" t="str">
            <v>F522097</v>
          </cell>
          <cell r="D7565">
            <v>11</v>
          </cell>
          <cell r="E7565" t="str">
            <v>F</v>
          </cell>
        </row>
        <row r="7566">
          <cell r="B7566" t="str">
            <v>F522457</v>
          </cell>
          <cell r="C7566" t="str">
            <v>F522457</v>
          </cell>
          <cell r="D7566">
            <v>11</v>
          </cell>
          <cell r="E7566" t="str">
            <v>F</v>
          </cell>
        </row>
        <row r="7567">
          <cell r="B7567" t="str">
            <v>F526198</v>
          </cell>
          <cell r="C7567" t="str">
            <v>F526198</v>
          </cell>
          <cell r="D7567">
            <v>11</v>
          </cell>
          <cell r="E7567" t="str">
            <v>F</v>
          </cell>
        </row>
        <row r="7568">
          <cell r="B7568" t="str">
            <v>1000SMTTSTLAB</v>
          </cell>
          <cell r="C7568" t="str">
            <v>SMTTSTLAB</v>
          </cell>
          <cell r="D7568">
            <v>10</v>
          </cell>
          <cell r="E7568" t="str">
            <v>G</v>
          </cell>
        </row>
        <row r="7569">
          <cell r="B7569" t="str">
            <v>F502799</v>
          </cell>
          <cell r="C7569" t="str">
            <v>F502799</v>
          </cell>
          <cell r="D7569">
            <v>11</v>
          </cell>
          <cell r="E7569" t="str">
            <v>F</v>
          </cell>
        </row>
        <row r="7570">
          <cell r="B7570" t="str">
            <v>F502800</v>
          </cell>
          <cell r="C7570" t="str">
            <v>F502800</v>
          </cell>
          <cell r="D7570">
            <v>11</v>
          </cell>
          <cell r="E7570" t="str">
            <v>F</v>
          </cell>
        </row>
        <row r="7571">
          <cell r="B7571" t="str">
            <v>F502801</v>
          </cell>
          <cell r="C7571" t="str">
            <v>F502801</v>
          </cell>
          <cell r="D7571">
            <v>11</v>
          </cell>
          <cell r="E7571" t="str">
            <v>F</v>
          </cell>
        </row>
        <row r="7572">
          <cell r="B7572" t="str">
            <v>F502802</v>
          </cell>
          <cell r="C7572" t="str">
            <v>F502802</v>
          </cell>
          <cell r="D7572">
            <v>11</v>
          </cell>
          <cell r="E7572" t="str">
            <v>F</v>
          </cell>
        </row>
        <row r="7573">
          <cell r="B7573" t="str">
            <v>F502803</v>
          </cell>
          <cell r="C7573" t="str">
            <v>F502803</v>
          </cell>
          <cell r="D7573">
            <v>11</v>
          </cell>
          <cell r="E7573" t="str">
            <v>F</v>
          </cell>
        </row>
        <row r="7574">
          <cell r="B7574" t="str">
            <v>F521018</v>
          </cell>
          <cell r="C7574" t="str">
            <v>F521018</v>
          </cell>
          <cell r="D7574">
            <v>11</v>
          </cell>
          <cell r="E7574" t="str">
            <v>F</v>
          </cell>
        </row>
        <row r="7575">
          <cell r="B7575" t="str">
            <v>F521378</v>
          </cell>
          <cell r="C7575" t="str">
            <v>F521378</v>
          </cell>
          <cell r="D7575">
            <v>11</v>
          </cell>
          <cell r="E7575" t="str">
            <v>F</v>
          </cell>
        </row>
        <row r="7576">
          <cell r="B7576" t="str">
            <v>F521738</v>
          </cell>
          <cell r="C7576" t="str">
            <v>F521738</v>
          </cell>
          <cell r="D7576">
            <v>11</v>
          </cell>
          <cell r="E7576" t="str">
            <v>F</v>
          </cell>
        </row>
        <row r="7577">
          <cell r="B7577" t="str">
            <v>F522098</v>
          </cell>
          <cell r="C7577" t="str">
            <v>F522098</v>
          </cell>
          <cell r="D7577">
            <v>11</v>
          </cell>
          <cell r="E7577" t="str">
            <v>F</v>
          </cell>
        </row>
        <row r="7578">
          <cell r="B7578" t="str">
            <v>F522458</v>
          </cell>
          <cell r="C7578" t="str">
            <v>F522458</v>
          </cell>
          <cell r="D7578">
            <v>11</v>
          </cell>
          <cell r="E7578" t="str">
            <v>F</v>
          </cell>
        </row>
        <row r="7579">
          <cell r="B7579" t="str">
            <v>F525227</v>
          </cell>
          <cell r="C7579" t="str">
            <v>F525227</v>
          </cell>
          <cell r="D7579">
            <v>11</v>
          </cell>
          <cell r="E7579" t="str">
            <v>F</v>
          </cell>
        </row>
        <row r="7580">
          <cell r="B7580" t="str">
            <v>1000SOILTNKFM</v>
          </cell>
          <cell r="C7580" t="str">
            <v>SOILTNKFM</v>
          </cell>
          <cell r="D7580">
            <v>10</v>
          </cell>
          <cell r="E7580" t="str">
            <v>G</v>
          </cell>
        </row>
        <row r="7581">
          <cell r="B7581" t="str">
            <v>F502821</v>
          </cell>
          <cell r="C7581" t="str">
            <v>F502821</v>
          </cell>
          <cell r="D7581">
            <v>11</v>
          </cell>
          <cell r="E7581" t="str">
            <v>F</v>
          </cell>
        </row>
        <row r="7582">
          <cell r="B7582" t="str">
            <v>F521021</v>
          </cell>
          <cell r="C7582" t="str">
            <v>F521021</v>
          </cell>
          <cell r="D7582">
            <v>11</v>
          </cell>
          <cell r="E7582" t="str">
            <v>F</v>
          </cell>
        </row>
        <row r="7583">
          <cell r="B7583" t="str">
            <v>F521381</v>
          </cell>
          <cell r="C7583" t="str">
            <v>F521381</v>
          </cell>
          <cell r="D7583">
            <v>11</v>
          </cell>
          <cell r="E7583" t="str">
            <v>F</v>
          </cell>
        </row>
        <row r="7584">
          <cell r="B7584" t="str">
            <v>F521741</v>
          </cell>
          <cell r="C7584" t="str">
            <v>F521741</v>
          </cell>
          <cell r="D7584">
            <v>11</v>
          </cell>
          <cell r="E7584" t="str">
            <v>F</v>
          </cell>
        </row>
        <row r="7585">
          <cell r="B7585" t="str">
            <v>F522101</v>
          </cell>
          <cell r="C7585" t="str">
            <v>F522101</v>
          </cell>
          <cell r="D7585">
            <v>11</v>
          </cell>
          <cell r="E7585" t="str">
            <v>F</v>
          </cell>
        </row>
        <row r="7586">
          <cell r="B7586" t="str">
            <v>F522461</v>
          </cell>
          <cell r="C7586" t="str">
            <v>F522461</v>
          </cell>
          <cell r="D7586">
            <v>11</v>
          </cell>
          <cell r="E7586" t="str">
            <v>F</v>
          </cell>
        </row>
        <row r="7587">
          <cell r="B7587" t="str">
            <v>F525228</v>
          </cell>
          <cell r="C7587" t="str">
            <v>F525228</v>
          </cell>
          <cell r="D7587">
            <v>11</v>
          </cell>
          <cell r="E7587" t="str">
            <v>F</v>
          </cell>
        </row>
        <row r="7588">
          <cell r="B7588" t="str">
            <v>1000XFMRSSA</v>
          </cell>
          <cell r="C7588" t="str">
            <v>XFMRSSA</v>
          </cell>
          <cell r="D7588">
            <v>10</v>
          </cell>
          <cell r="E7588" t="str">
            <v>G</v>
          </cell>
        </row>
        <row r="7589">
          <cell r="B7589" t="str">
            <v>F521016</v>
          </cell>
          <cell r="C7589" t="str">
            <v>F521016</v>
          </cell>
          <cell r="D7589">
            <v>11</v>
          </cell>
          <cell r="E7589" t="str">
            <v>F</v>
          </cell>
        </row>
        <row r="7590">
          <cell r="B7590" t="str">
            <v>F521376</v>
          </cell>
          <cell r="C7590" t="str">
            <v>F521376</v>
          </cell>
          <cell r="D7590">
            <v>11</v>
          </cell>
          <cell r="E7590" t="str">
            <v>F</v>
          </cell>
        </row>
        <row r="7591">
          <cell r="B7591" t="str">
            <v>F521736</v>
          </cell>
          <cell r="C7591" t="str">
            <v>F521736</v>
          </cell>
          <cell r="D7591">
            <v>11</v>
          </cell>
          <cell r="E7591" t="str">
            <v>F</v>
          </cell>
        </row>
        <row r="7592">
          <cell r="B7592" t="str">
            <v>F522096</v>
          </cell>
          <cell r="C7592" t="str">
            <v>F522096</v>
          </cell>
          <cell r="D7592">
            <v>11</v>
          </cell>
          <cell r="E7592" t="str">
            <v>F</v>
          </cell>
        </row>
        <row r="7593">
          <cell r="B7593" t="str">
            <v>F522456</v>
          </cell>
          <cell r="C7593" t="str">
            <v>F522456</v>
          </cell>
          <cell r="D7593">
            <v>11</v>
          </cell>
          <cell r="E7593" t="str">
            <v>F</v>
          </cell>
        </row>
        <row r="7594">
          <cell r="B7594" t="str">
            <v>F525238</v>
          </cell>
          <cell r="C7594" t="str">
            <v>F525238</v>
          </cell>
          <cell r="D7594">
            <v>11</v>
          </cell>
          <cell r="E7594" t="str">
            <v>F</v>
          </cell>
        </row>
        <row r="7595">
          <cell r="B7595" t="str">
            <v>1000SAPPTEST</v>
          </cell>
          <cell r="C7595" t="str">
            <v>SAPPTEST</v>
          </cell>
          <cell r="D7595">
            <v>10</v>
          </cell>
          <cell r="E7595" t="str">
            <v>G</v>
          </cell>
        </row>
        <row r="7596">
          <cell r="B7596" t="str">
            <v>F502806</v>
          </cell>
          <cell r="C7596" t="str">
            <v>F502806</v>
          </cell>
          <cell r="D7596">
            <v>11</v>
          </cell>
          <cell r="E7596" t="str">
            <v>F</v>
          </cell>
        </row>
        <row r="7597">
          <cell r="B7597" t="str">
            <v>F502807</v>
          </cell>
          <cell r="C7597" t="str">
            <v>F502807</v>
          </cell>
          <cell r="D7597">
            <v>11</v>
          </cell>
          <cell r="E7597" t="str">
            <v>F</v>
          </cell>
        </row>
        <row r="7598">
          <cell r="B7598" t="str">
            <v>F502808</v>
          </cell>
          <cell r="C7598" t="str">
            <v>F502808</v>
          </cell>
          <cell r="D7598">
            <v>11</v>
          </cell>
          <cell r="E7598" t="str">
            <v>F</v>
          </cell>
        </row>
        <row r="7599">
          <cell r="B7599" t="str">
            <v>F502809</v>
          </cell>
          <cell r="C7599" t="str">
            <v>F502809</v>
          </cell>
          <cell r="D7599">
            <v>11</v>
          </cell>
          <cell r="E7599" t="str">
            <v>F</v>
          </cell>
        </row>
        <row r="7600">
          <cell r="B7600" t="str">
            <v>F521019</v>
          </cell>
          <cell r="C7600" t="str">
            <v>F521019</v>
          </cell>
          <cell r="D7600">
            <v>11</v>
          </cell>
          <cell r="E7600" t="str">
            <v>F</v>
          </cell>
        </row>
        <row r="7601">
          <cell r="B7601" t="str">
            <v>F521379</v>
          </cell>
          <cell r="C7601" t="str">
            <v>F521379</v>
          </cell>
          <cell r="D7601">
            <v>11</v>
          </cell>
          <cell r="E7601" t="str">
            <v>F</v>
          </cell>
        </row>
        <row r="7602">
          <cell r="B7602" t="str">
            <v>F521739</v>
          </cell>
          <cell r="C7602" t="str">
            <v>F521739</v>
          </cell>
          <cell r="D7602">
            <v>11</v>
          </cell>
          <cell r="E7602" t="str">
            <v>F</v>
          </cell>
        </row>
        <row r="7603">
          <cell r="B7603" t="str">
            <v>F522099</v>
          </cell>
          <cell r="C7603" t="str">
            <v>F522099</v>
          </cell>
          <cell r="D7603">
            <v>11</v>
          </cell>
          <cell r="E7603" t="str">
            <v>F</v>
          </cell>
        </row>
        <row r="7604">
          <cell r="B7604" t="str">
            <v>F522459</v>
          </cell>
          <cell r="C7604" t="str">
            <v>F522459</v>
          </cell>
          <cell r="D7604">
            <v>11</v>
          </cell>
          <cell r="E7604" t="str">
            <v>F</v>
          </cell>
        </row>
        <row r="7605">
          <cell r="B7605" t="str">
            <v>F523230</v>
          </cell>
          <cell r="C7605" t="str">
            <v>F523230</v>
          </cell>
          <cell r="D7605">
            <v>11</v>
          </cell>
          <cell r="E7605" t="str">
            <v>F</v>
          </cell>
        </row>
        <row r="7606">
          <cell r="B7606" t="str">
            <v>F525217</v>
          </cell>
          <cell r="C7606" t="str">
            <v>F525217</v>
          </cell>
          <cell r="D7606">
            <v>11</v>
          </cell>
          <cell r="E7606" t="str">
            <v>F</v>
          </cell>
        </row>
        <row r="7607">
          <cell r="B7607" t="str">
            <v>1000SDISAPPRE</v>
          </cell>
          <cell r="C7607" t="str">
            <v>SDISAPPRE</v>
          </cell>
          <cell r="D7607">
            <v>10</v>
          </cell>
          <cell r="E7607" t="str">
            <v>G</v>
          </cell>
        </row>
        <row r="7608">
          <cell r="B7608" t="str">
            <v>F502812</v>
          </cell>
          <cell r="C7608" t="str">
            <v>F502812</v>
          </cell>
          <cell r="D7608">
            <v>11</v>
          </cell>
          <cell r="E7608" t="str">
            <v>F</v>
          </cell>
        </row>
        <row r="7609">
          <cell r="B7609" t="str">
            <v>F502813</v>
          </cell>
          <cell r="C7609" t="str">
            <v>F502813</v>
          </cell>
          <cell r="D7609">
            <v>11</v>
          </cell>
          <cell r="E7609" t="str">
            <v>F</v>
          </cell>
        </row>
        <row r="7610">
          <cell r="B7610" t="str">
            <v>F502814</v>
          </cell>
          <cell r="C7610" t="str">
            <v>F502814</v>
          </cell>
          <cell r="D7610">
            <v>11</v>
          </cell>
          <cell r="E7610" t="str">
            <v>F</v>
          </cell>
        </row>
        <row r="7611">
          <cell r="B7611" t="str">
            <v>F502815</v>
          </cell>
          <cell r="C7611" t="str">
            <v>F502815</v>
          </cell>
          <cell r="D7611">
            <v>11</v>
          </cell>
          <cell r="E7611" t="str">
            <v>F</v>
          </cell>
        </row>
        <row r="7612">
          <cell r="B7612" t="str">
            <v>F502816</v>
          </cell>
          <cell r="C7612" t="str">
            <v>F502816</v>
          </cell>
          <cell r="D7612">
            <v>11</v>
          </cell>
          <cell r="E7612" t="str">
            <v>F</v>
          </cell>
        </row>
        <row r="7613">
          <cell r="B7613" t="str">
            <v>F502817</v>
          </cell>
          <cell r="C7613" t="str">
            <v>F502817</v>
          </cell>
          <cell r="D7613">
            <v>11</v>
          </cell>
          <cell r="E7613" t="str">
            <v>F</v>
          </cell>
        </row>
        <row r="7614">
          <cell r="B7614" t="str">
            <v>F502818</v>
          </cell>
          <cell r="C7614" t="str">
            <v>F502818</v>
          </cell>
          <cell r="D7614">
            <v>11</v>
          </cell>
          <cell r="E7614" t="str">
            <v>F</v>
          </cell>
        </row>
        <row r="7615">
          <cell r="B7615" t="str">
            <v>F502819</v>
          </cell>
          <cell r="C7615" t="str">
            <v>F502819</v>
          </cell>
          <cell r="D7615">
            <v>11</v>
          </cell>
          <cell r="E7615" t="str">
            <v>F</v>
          </cell>
        </row>
        <row r="7616">
          <cell r="B7616" t="str">
            <v>F502820</v>
          </cell>
          <cell r="C7616" t="str">
            <v>F502820</v>
          </cell>
          <cell r="D7616">
            <v>11</v>
          </cell>
          <cell r="E7616" t="str">
            <v>F</v>
          </cell>
        </row>
        <row r="7617">
          <cell r="B7617" t="str">
            <v>F523231</v>
          </cell>
          <cell r="C7617" t="str">
            <v>F523231</v>
          </cell>
          <cell r="D7617">
            <v>11</v>
          </cell>
          <cell r="E7617" t="str">
            <v>F</v>
          </cell>
        </row>
        <row r="7618">
          <cell r="B7618" t="str">
            <v>F523265</v>
          </cell>
          <cell r="C7618" t="str">
            <v>F523265</v>
          </cell>
          <cell r="D7618">
            <v>11</v>
          </cell>
          <cell r="E7618" t="str">
            <v>F</v>
          </cell>
        </row>
        <row r="7619">
          <cell r="B7619" t="str">
            <v>F525219</v>
          </cell>
          <cell r="C7619" t="str">
            <v>F525219</v>
          </cell>
          <cell r="D7619">
            <v>11</v>
          </cell>
          <cell r="E7619" t="str">
            <v>F</v>
          </cell>
        </row>
        <row r="7620">
          <cell r="B7620" t="str">
            <v>F525220</v>
          </cell>
          <cell r="C7620" t="str">
            <v>F525220</v>
          </cell>
          <cell r="D7620">
            <v>11</v>
          </cell>
          <cell r="E7620" t="str">
            <v>F</v>
          </cell>
        </row>
        <row r="7621">
          <cell r="B7621" t="str">
            <v>F525221</v>
          </cell>
          <cell r="C7621" t="str">
            <v>F525221</v>
          </cell>
          <cell r="D7621">
            <v>11</v>
          </cell>
          <cell r="E7621" t="str">
            <v>F</v>
          </cell>
        </row>
        <row r="7622">
          <cell r="B7622" t="str">
            <v>F525222</v>
          </cell>
          <cell r="C7622" t="str">
            <v>F525222</v>
          </cell>
          <cell r="D7622">
            <v>11</v>
          </cell>
          <cell r="E7622" t="str">
            <v>F</v>
          </cell>
        </row>
        <row r="7623">
          <cell r="B7623" t="str">
            <v>F526197</v>
          </cell>
          <cell r="C7623" t="str">
            <v>F526197</v>
          </cell>
          <cell r="D7623">
            <v>11</v>
          </cell>
          <cell r="E7623" t="str">
            <v>F</v>
          </cell>
        </row>
        <row r="7624">
          <cell r="B7624" t="str">
            <v>1000PWRD</v>
          </cell>
          <cell r="C7624" t="str">
            <v>PWRD</v>
          </cell>
          <cell r="D7624">
            <v>4</v>
          </cell>
          <cell r="E7624" t="str">
            <v>G</v>
          </cell>
        </row>
        <row r="7625">
          <cell r="B7625" t="str">
            <v>F521195</v>
          </cell>
          <cell r="C7625" t="str">
            <v>F521195</v>
          </cell>
          <cell r="D7625">
            <v>5</v>
          </cell>
          <cell r="E7625" t="str">
            <v>F</v>
          </cell>
        </row>
        <row r="7626">
          <cell r="B7626" t="str">
            <v>F521555</v>
          </cell>
          <cell r="C7626" t="str">
            <v>F521555</v>
          </cell>
          <cell r="D7626">
            <v>5</v>
          </cell>
          <cell r="E7626" t="str">
            <v>F</v>
          </cell>
        </row>
        <row r="7627">
          <cell r="B7627" t="str">
            <v>F521915</v>
          </cell>
          <cell r="C7627" t="str">
            <v>F521915</v>
          </cell>
          <cell r="D7627">
            <v>5</v>
          </cell>
          <cell r="E7627" t="str">
            <v>F</v>
          </cell>
        </row>
        <row r="7628">
          <cell r="B7628" t="str">
            <v>F522275</v>
          </cell>
          <cell r="C7628" t="str">
            <v>F522275</v>
          </cell>
          <cell r="D7628">
            <v>5</v>
          </cell>
          <cell r="E7628" t="str">
            <v>F</v>
          </cell>
        </row>
        <row r="7629">
          <cell r="B7629" t="str">
            <v>F522635</v>
          </cell>
          <cell r="C7629" t="str">
            <v>F522635</v>
          </cell>
          <cell r="D7629">
            <v>5</v>
          </cell>
          <cell r="E7629" t="str">
            <v>F</v>
          </cell>
        </row>
        <row r="7630">
          <cell r="B7630" t="str">
            <v>F523381</v>
          </cell>
          <cell r="C7630" t="str">
            <v>F523381</v>
          </cell>
          <cell r="D7630">
            <v>5</v>
          </cell>
          <cell r="E7630" t="str">
            <v>F</v>
          </cell>
        </row>
        <row r="7631">
          <cell r="B7631" t="str">
            <v>1000BPTI</v>
          </cell>
          <cell r="C7631" t="str">
            <v>BPTI</v>
          </cell>
          <cell r="D7631">
            <v>6</v>
          </cell>
          <cell r="E7631" t="str">
            <v>G</v>
          </cell>
        </row>
        <row r="7632">
          <cell r="B7632" t="str">
            <v>F520693</v>
          </cell>
          <cell r="C7632" t="str">
            <v>F520693</v>
          </cell>
          <cell r="D7632">
            <v>7</v>
          </cell>
          <cell r="E7632" t="str">
            <v>F</v>
          </cell>
        </row>
        <row r="7633">
          <cell r="B7633" t="str">
            <v>F521191</v>
          </cell>
          <cell r="C7633" t="str">
            <v>F521191</v>
          </cell>
          <cell r="D7633">
            <v>7</v>
          </cell>
          <cell r="E7633" t="str">
            <v>F</v>
          </cell>
        </row>
        <row r="7634">
          <cell r="B7634" t="str">
            <v>F521551</v>
          </cell>
          <cell r="C7634" t="str">
            <v>F521551</v>
          </cell>
          <cell r="D7634">
            <v>7</v>
          </cell>
          <cell r="E7634" t="str">
            <v>F</v>
          </cell>
        </row>
        <row r="7635">
          <cell r="B7635" t="str">
            <v>F521911</v>
          </cell>
          <cell r="C7635" t="str">
            <v>F521911</v>
          </cell>
          <cell r="D7635">
            <v>7</v>
          </cell>
          <cell r="E7635" t="str">
            <v>F</v>
          </cell>
        </row>
        <row r="7636">
          <cell r="B7636" t="str">
            <v>F522271</v>
          </cell>
          <cell r="C7636" t="str">
            <v>F522271</v>
          </cell>
          <cell r="D7636">
            <v>7</v>
          </cell>
          <cell r="E7636" t="str">
            <v>F</v>
          </cell>
        </row>
        <row r="7637">
          <cell r="B7637" t="str">
            <v>F522631</v>
          </cell>
          <cell r="C7637" t="str">
            <v>F522631</v>
          </cell>
          <cell r="D7637">
            <v>7</v>
          </cell>
          <cell r="E7637" t="str">
            <v>F</v>
          </cell>
        </row>
        <row r="7638">
          <cell r="B7638" t="str">
            <v>1000BPTIANTIL</v>
          </cell>
          <cell r="C7638" t="str">
            <v>BPTIANTIL</v>
          </cell>
          <cell r="D7638">
            <v>8</v>
          </cell>
          <cell r="E7638" t="str">
            <v>G</v>
          </cell>
        </row>
        <row r="7639">
          <cell r="B7639" t="str">
            <v>F500594</v>
          </cell>
          <cell r="C7639" t="str">
            <v>F500594</v>
          </cell>
          <cell r="D7639">
            <v>9</v>
          </cell>
          <cell r="E7639" t="str">
            <v>F</v>
          </cell>
        </row>
        <row r="7640">
          <cell r="B7640" t="str">
            <v>F500597</v>
          </cell>
          <cell r="C7640" t="str">
            <v>F500597</v>
          </cell>
          <cell r="D7640">
            <v>9</v>
          </cell>
          <cell r="E7640" t="str">
            <v>F</v>
          </cell>
        </row>
        <row r="7641">
          <cell r="B7641" t="str">
            <v>F520982</v>
          </cell>
          <cell r="C7641" t="str">
            <v>F520982</v>
          </cell>
          <cell r="D7641">
            <v>9</v>
          </cell>
          <cell r="E7641" t="str">
            <v>F</v>
          </cell>
        </row>
        <row r="7642">
          <cell r="B7642" t="str">
            <v>F521342</v>
          </cell>
          <cell r="C7642" t="str">
            <v>F521342</v>
          </cell>
          <cell r="D7642">
            <v>9</v>
          </cell>
          <cell r="E7642" t="str">
            <v>F</v>
          </cell>
        </row>
        <row r="7643">
          <cell r="B7643" t="str">
            <v>F521702</v>
          </cell>
          <cell r="C7643" t="str">
            <v>F521702</v>
          </cell>
          <cell r="D7643">
            <v>9</v>
          </cell>
          <cell r="E7643" t="str">
            <v>F</v>
          </cell>
        </row>
        <row r="7644">
          <cell r="B7644" t="str">
            <v>F522062</v>
          </cell>
          <cell r="C7644" t="str">
            <v>F522062</v>
          </cell>
          <cell r="D7644">
            <v>9</v>
          </cell>
          <cell r="E7644" t="str">
            <v>F</v>
          </cell>
        </row>
        <row r="7645">
          <cell r="B7645" t="str">
            <v>F522422</v>
          </cell>
          <cell r="C7645" t="str">
            <v>F522422</v>
          </cell>
          <cell r="D7645">
            <v>9</v>
          </cell>
          <cell r="E7645" t="str">
            <v>F</v>
          </cell>
        </row>
        <row r="7646">
          <cell r="B7646" t="str">
            <v>1000BPTIBODEN</v>
          </cell>
          <cell r="C7646" t="str">
            <v>BPTIBODEN</v>
          </cell>
          <cell r="D7646">
            <v>8</v>
          </cell>
          <cell r="E7646" t="str">
            <v>G</v>
          </cell>
        </row>
        <row r="7647">
          <cell r="B7647" t="str">
            <v>F500575</v>
          </cell>
          <cell r="C7647" t="str">
            <v>F500575</v>
          </cell>
          <cell r="D7647">
            <v>9</v>
          </cell>
          <cell r="E7647" t="str">
            <v>F</v>
          </cell>
        </row>
        <row r="7648">
          <cell r="B7648" t="str">
            <v>F500576</v>
          </cell>
          <cell r="C7648" t="str">
            <v>F500576</v>
          </cell>
          <cell r="D7648">
            <v>9</v>
          </cell>
          <cell r="E7648" t="str">
            <v>F</v>
          </cell>
        </row>
        <row r="7649">
          <cell r="B7649" t="str">
            <v>F500584</v>
          </cell>
          <cell r="C7649" t="str">
            <v>F500584</v>
          </cell>
          <cell r="D7649">
            <v>9</v>
          </cell>
          <cell r="E7649" t="str">
            <v>F</v>
          </cell>
        </row>
        <row r="7650">
          <cell r="B7650" t="str">
            <v>F520521</v>
          </cell>
          <cell r="C7650" t="str">
            <v>F520521</v>
          </cell>
          <cell r="D7650">
            <v>9</v>
          </cell>
          <cell r="E7650" t="str">
            <v>F</v>
          </cell>
        </row>
        <row r="7651">
          <cell r="B7651" t="str">
            <v>F520977</v>
          </cell>
          <cell r="C7651" t="str">
            <v>F520977</v>
          </cell>
          <cell r="D7651">
            <v>9</v>
          </cell>
          <cell r="E7651" t="str">
            <v>F</v>
          </cell>
        </row>
        <row r="7652">
          <cell r="B7652" t="str">
            <v>F521337</v>
          </cell>
          <cell r="C7652" t="str">
            <v>F521337</v>
          </cell>
          <cell r="D7652">
            <v>9</v>
          </cell>
          <cell r="E7652" t="str">
            <v>F</v>
          </cell>
        </row>
        <row r="7653">
          <cell r="B7653" t="str">
            <v>F521697</v>
          </cell>
          <cell r="C7653" t="str">
            <v>F521697</v>
          </cell>
          <cell r="D7653">
            <v>9</v>
          </cell>
          <cell r="E7653" t="str">
            <v>F</v>
          </cell>
        </row>
        <row r="7654">
          <cell r="B7654" t="str">
            <v>F522057</v>
          </cell>
          <cell r="C7654" t="str">
            <v>F522057</v>
          </cell>
          <cell r="D7654">
            <v>9</v>
          </cell>
          <cell r="E7654" t="str">
            <v>F</v>
          </cell>
        </row>
        <row r="7655">
          <cell r="B7655" t="str">
            <v>F522417</v>
          </cell>
          <cell r="C7655" t="str">
            <v>F522417</v>
          </cell>
          <cell r="D7655">
            <v>9</v>
          </cell>
          <cell r="E7655" t="str">
            <v>F</v>
          </cell>
        </row>
        <row r="7656">
          <cell r="B7656" t="str">
            <v>F526513</v>
          </cell>
          <cell r="C7656" t="str">
            <v>F526513</v>
          </cell>
          <cell r="D7656">
            <v>9</v>
          </cell>
          <cell r="E7656" t="str">
            <v>F</v>
          </cell>
        </row>
        <row r="7657">
          <cell r="B7657" t="str">
            <v>1000BPTIBOUCH</v>
          </cell>
          <cell r="C7657" t="str">
            <v>BPTIBOUCH</v>
          </cell>
          <cell r="D7657">
            <v>8</v>
          </cell>
          <cell r="E7657" t="str">
            <v>G</v>
          </cell>
        </row>
        <row r="7658">
          <cell r="B7658" t="str">
            <v>F500598</v>
          </cell>
          <cell r="C7658" t="str">
            <v>F500598</v>
          </cell>
          <cell r="D7658">
            <v>9</v>
          </cell>
          <cell r="E7658" t="str">
            <v>F</v>
          </cell>
        </row>
        <row r="7659">
          <cell r="B7659" t="str">
            <v>F500601</v>
          </cell>
          <cell r="C7659" t="str">
            <v>F500601</v>
          </cell>
          <cell r="D7659">
            <v>9</v>
          </cell>
          <cell r="E7659" t="str">
            <v>F</v>
          </cell>
        </row>
        <row r="7660">
          <cell r="B7660" t="str">
            <v>F520983</v>
          </cell>
          <cell r="C7660" t="str">
            <v>F520983</v>
          </cell>
          <cell r="D7660">
            <v>9</v>
          </cell>
          <cell r="E7660" t="str">
            <v>F</v>
          </cell>
        </row>
        <row r="7661">
          <cell r="B7661" t="str">
            <v>F521343</v>
          </cell>
          <cell r="C7661" t="str">
            <v>F521343</v>
          </cell>
          <cell r="D7661">
            <v>9</v>
          </cell>
          <cell r="E7661" t="str">
            <v>F</v>
          </cell>
        </row>
        <row r="7662">
          <cell r="B7662" t="str">
            <v>F521703</v>
          </cell>
          <cell r="C7662" t="str">
            <v>F521703</v>
          </cell>
          <cell r="D7662">
            <v>9</v>
          </cell>
          <cell r="E7662" t="str">
            <v>F</v>
          </cell>
        </row>
        <row r="7663">
          <cell r="B7663" t="str">
            <v>F522063</v>
          </cell>
          <cell r="C7663" t="str">
            <v>F522063</v>
          </cell>
          <cell r="D7663">
            <v>9</v>
          </cell>
          <cell r="E7663" t="str">
            <v>F</v>
          </cell>
        </row>
        <row r="7664">
          <cell r="B7664" t="str">
            <v>F522423</v>
          </cell>
          <cell r="C7664" t="str">
            <v>F522423</v>
          </cell>
          <cell r="D7664">
            <v>9</v>
          </cell>
          <cell r="E7664" t="str">
            <v>F</v>
          </cell>
        </row>
        <row r="7665">
          <cell r="B7665" t="str">
            <v>F526514</v>
          </cell>
          <cell r="C7665" t="str">
            <v>F526514</v>
          </cell>
          <cell r="D7665">
            <v>9</v>
          </cell>
          <cell r="E7665" t="str">
            <v>F</v>
          </cell>
        </row>
        <row r="7666">
          <cell r="B7666" t="str">
            <v>1000SUPOFPMO</v>
          </cell>
          <cell r="C7666" t="str">
            <v>SUPOFPMO</v>
          </cell>
          <cell r="D7666">
            <v>10</v>
          </cell>
          <cell r="E7666" t="str">
            <v>G</v>
          </cell>
        </row>
        <row r="7667">
          <cell r="B7667" t="str">
            <v>F500578</v>
          </cell>
          <cell r="C7667" t="str">
            <v>F500578</v>
          </cell>
          <cell r="D7667">
            <v>11</v>
          </cell>
          <cell r="E7667" t="str">
            <v>F</v>
          </cell>
        </row>
        <row r="7668">
          <cell r="B7668" t="str">
            <v>F520978</v>
          </cell>
          <cell r="C7668" t="str">
            <v>F520978</v>
          </cell>
          <cell r="D7668">
            <v>11</v>
          </cell>
          <cell r="E7668" t="str">
            <v>F</v>
          </cell>
        </row>
        <row r="7669">
          <cell r="B7669" t="str">
            <v>F521338</v>
          </cell>
          <cell r="C7669" t="str">
            <v>F521338</v>
          </cell>
          <cell r="D7669">
            <v>11</v>
          </cell>
          <cell r="E7669" t="str">
            <v>F</v>
          </cell>
        </row>
        <row r="7670">
          <cell r="B7670" t="str">
            <v>F521698</v>
          </cell>
          <cell r="C7670" t="str">
            <v>F521698</v>
          </cell>
          <cell r="D7670">
            <v>11</v>
          </cell>
          <cell r="E7670" t="str">
            <v>F</v>
          </cell>
        </row>
        <row r="7671">
          <cell r="B7671" t="str">
            <v>F522058</v>
          </cell>
          <cell r="C7671" t="str">
            <v>F522058</v>
          </cell>
          <cell r="D7671">
            <v>11</v>
          </cell>
          <cell r="E7671" t="str">
            <v>F</v>
          </cell>
        </row>
        <row r="7672">
          <cell r="B7672" t="str">
            <v>F522418</v>
          </cell>
          <cell r="C7672" t="str">
            <v>F522418</v>
          </cell>
          <cell r="D7672">
            <v>11</v>
          </cell>
          <cell r="E7672" t="str">
            <v>F</v>
          </cell>
        </row>
        <row r="7673">
          <cell r="B7673" t="str">
            <v>1000BPTIBPI</v>
          </cell>
          <cell r="C7673" t="str">
            <v>BPTIBPI</v>
          </cell>
          <cell r="D7673">
            <v>8</v>
          </cell>
          <cell r="E7673" t="str">
            <v>G</v>
          </cell>
        </row>
        <row r="7674">
          <cell r="B7674" t="str">
            <v>F500603</v>
          </cell>
          <cell r="C7674" t="str">
            <v>F500603</v>
          </cell>
          <cell r="D7674">
            <v>9</v>
          </cell>
          <cell r="E7674" t="str">
            <v>F</v>
          </cell>
        </row>
        <row r="7675">
          <cell r="B7675" t="str">
            <v>F500604</v>
          </cell>
          <cell r="C7675" t="str">
            <v>F500604</v>
          </cell>
          <cell r="D7675">
            <v>9</v>
          </cell>
          <cell r="E7675" t="str">
            <v>F</v>
          </cell>
        </row>
        <row r="7676">
          <cell r="B7676" t="str">
            <v>F500605</v>
          </cell>
          <cell r="C7676" t="str">
            <v>F500605</v>
          </cell>
          <cell r="D7676">
            <v>9</v>
          </cell>
          <cell r="E7676" t="str">
            <v>F</v>
          </cell>
        </row>
        <row r="7677">
          <cell r="B7677" t="str">
            <v>F500606</v>
          </cell>
          <cell r="C7677" t="str">
            <v>F500606</v>
          </cell>
          <cell r="D7677">
            <v>9</v>
          </cell>
          <cell r="E7677" t="str">
            <v>F</v>
          </cell>
        </row>
        <row r="7678">
          <cell r="B7678" t="str">
            <v>F500607</v>
          </cell>
          <cell r="C7678" t="str">
            <v>F500607</v>
          </cell>
          <cell r="D7678">
            <v>9</v>
          </cell>
          <cell r="E7678" t="str">
            <v>F</v>
          </cell>
        </row>
        <row r="7679">
          <cell r="B7679" t="str">
            <v>F500610</v>
          </cell>
          <cell r="C7679" t="str">
            <v>F500610</v>
          </cell>
          <cell r="D7679">
            <v>9</v>
          </cell>
          <cell r="E7679" t="str">
            <v>F</v>
          </cell>
        </row>
        <row r="7680">
          <cell r="B7680" t="str">
            <v>F500611</v>
          </cell>
          <cell r="C7680" t="str">
            <v>F500611</v>
          </cell>
          <cell r="D7680">
            <v>9</v>
          </cell>
          <cell r="E7680" t="str">
            <v>F</v>
          </cell>
        </row>
        <row r="7681">
          <cell r="B7681" t="str">
            <v>F500612</v>
          </cell>
          <cell r="C7681" t="str">
            <v>F500612</v>
          </cell>
          <cell r="D7681">
            <v>9</v>
          </cell>
          <cell r="E7681" t="str">
            <v>F</v>
          </cell>
        </row>
        <row r="7682">
          <cell r="B7682" t="str">
            <v>F500614</v>
          </cell>
          <cell r="C7682" t="str">
            <v>F500614</v>
          </cell>
          <cell r="D7682">
            <v>9</v>
          </cell>
          <cell r="E7682" t="str">
            <v>F</v>
          </cell>
        </row>
        <row r="7683">
          <cell r="B7683" t="str">
            <v>F520984</v>
          </cell>
          <cell r="C7683" t="str">
            <v>F520984</v>
          </cell>
          <cell r="D7683">
            <v>9</v>
          </cell>
          <cell r="E7683" t="str">
            <v>F</v>
          </cell>
        </row>
        <row r="7684">
          <cell r="B7684" t="str">
            <v>F521344</v>
          </cell>
          <cell r="C7684" t="str">
            <v>F521344</v>
          </cell>
          <cell r="D7684">
            <v>9</v>
          </cell>
          <cell r="E7684" t="str">
            <v>F</v>
          </cell>
        </row>
        <row r="7685">
          <cell r="B7685" t="str">
            <v>F521704</v>
          </cell>
          <cell r="C7685" t="str">
            <v>F521704</v>
          </cell>
          <cell r="D7685">
            <v>9</v>
          </cell>
          <cell r="E7685" t="str">
            <v>F</v>
          </cell>
        </row>
        <row r="7686">
          <cell r="B7686" t="str">
            <v>F522064</v>
          </cell>
          <cell r="C7686" t="str">
            <v>F522064</v>
          </cell>
          <cell r="D7686">
            <v>9</v>
          </cell>
          <cell r="E7686" t="str">
            <v>F</v>
          </cell>
        </row>
        <row r="7687">
          <cell r="B7687" t="str">
            <v>F522424</v>
          </cell>
          <cell r="C7687" t="str">
            <v>F522424</v>
          </cell>
          <cell r="D7687">
            <v>9</v>
          </cell>
          <cell r="E7687" t="str">
            <v>F</v>
          </cell>
        </row>
        <row r="7688">
          <cell r="B7688" t="str">
            <v>1000BPTIMGMT</v>
          </cell>
          <cell r="C7688" t="str">
            <v>BPTIMGMT</v>
          </cell>
          <cell r="D7688">
            <v>8</v>
          </cell>
          <cell r="E7688" t="str">
            <v>G</v>
          </cell>
        </row>
        <row r="7689">
          <cell r="B7689" t="str">
            <v>F500613</v>
          </cell>
          <cell r="C7689" t="str">
            <v>F500613</v>
          </cell>
          <cell r="D7689">
            <v>9</v>
          </cell>
          <cell r="E7689" t="str">
            <v>F</v>
          </cell>
        </row>
        <row r="7690">
          <cell r="B7690" t="str">
            <v>F500620</v>
          </cell>
          <cell r="C7690" t="str">
            <v>F500620</v>
          </cell>
          <cell r="D7690">
            <v>9</v>
          </cell>
          <cell r="E7690" t="str">
            <v>F</v>
          </cell>
        </row>
        <row r="7691">
          <cell r="B7691" t="str">
            <v>F500624</v>
          </cell>
          <cell r="C7691" t="str">
            <v>F500624</v>
          </cell>
          <cell r="D7691">
            <v>9</v>
          </cell>
          <cell r="E7691" t="str">
            <v>F</v>
          </cell>
        </row>
        <row r="7692">
          <cell r="B7692" t="str">
            <v>F520095</v>
          </cell>
          <cell r="C7692" t="str">
            <v>F520095</v>
          </cell>
          <cell r="D7692">
            <v>9</v>
          </cell>
          <cell r="E7692" t="str">
            <v>F</v>
          </cell>
        </row>
        <row r="7693">
          <cell r="B7693" t="str">
            <v>F520511</v>
          </cell>
          <cell r="C7693" t="str">
            <v>F520511</v>
          </cell>
          <cell r="D7693">
            <v>9</v>
          </cell>
          <cell r="E7693" t="str">
            <v>F</v>
          </cell>
        </row>
        <row r="7694">
          <cell r="B7694" t="str">
            <v>F520985</v>
          </cell>
          <cell r="C7694" t="str">
            <v>F520985</v>
          </cell>
          <cell r="D7694">
            <v>9</v>
          </cell>
          <cell r="E7694" t="str">
            <v>F</v>
          </cell>
        </row>
        <row r="7695">
          <cell r="B7695" t="str">
            <v>F521345</v>
          </cell>
          <cell r="C7695" t="str">
            <v>F521345</v>
          </cell>
          <cell r="D7695">
            <v>9</v>
          </cell>
          <cell r="E7695" t="str">
            <v>F</v>
          </cell>
        </row>
        <row r="7696">
          <cell r="B7696" t="str">
            <v>F521705</v>
          </cell>
          <cell r="C7696" t="str">
            <v>F521705</v>
          </cell>
          <cell r="D7696">
            <v>9</v>
          </cell>
          <cell r="E7696" t="str">
            <v>F</v>
          </cell>
        </row>
        <row r="7697">
          <cell r="B7697" t="str">
            <v>F522065</v>
          </cell>
          <cell r="C7697" t="str">
            <v>F522065</v>
          </cell>
          <cell r="D7697">
            <v>9</v>
          </cell>
          <cell r="E7697" t="str">
            <v>F</v>
          </cell>
        </row>
        <row r="7698">
          <cell r="B7698" t="str">
            <v>F522425</v>
          </cell>
          <cell r="C7698" t="str">
            <v>F522425</v>
          </cell>
          <cell r="D7698">
            <v>9</v>
          </cell>
          <cell r="E7698" t="str">
            <v>F</v>
          </cell>
        </row>
        <row r="7699">
          <cell r="B7699" t="str">
            <v>F522690</v>
          </cell>
          <cell r="C7699" t="str">
            <v>F522690</v>
          </cell>
          <cell r="D7699">
            <v>9</v>
          </cell>
          <cell r="E7699" t="str">
            <v>F</v>
          </cell>
        </row>
        <row r="7700">
          <cell r="B7700" t="str">
            <v>F526510</v>
          </cell>
          <cell r="C7700" t="str">
            <v>F526510</v>
          </cell>
          <cell r="D7700">
            <v>9</v>
          </cell>
          <cell r="E7700" t="str">
            <v>F</v>
          </cell>
        </row>
        <row r="7701">
          <cell r="B7701" t="str">
            <v>1000SUPOFMGMT</v>
          </cell>
          <cell r="C7701" t="str">
            <v>SUPOFMGMT</v>
          </cell>
          <cell r="D7701">
            <v>10</v>
          </cell>
          <cell r="E7701" t="str">
            <v>G</v>
          </cell>
        </row>
        <row r="7702">
          <cell r="B7702" t="str">
            <v>F500588</v>
          </cell>
          <cell r="C7702" t="str">
            <v>F500588</v>
          </cell>
          <cell r="D7702">
            <v>11</v>
          </cell>
          <cell r="E7702" t="str">
            <v>F</v>
          </cell>
        </row>
        <row r="7703">
          <cell r="B7703" t="str">
            <v>F500590</v>
          </cell>
          <cell r="C7703" t="str">
            <v>F500590</v>
          </cell>
          <cell r="D7703">
            <v>11</v>
          </cell>
          <cell r="E7703" t="str">
            <v>F</v>
          </cell>
        </row>
        <row r="7704">
          <cell r="B7704" t="str">
            <v>F500617</v>
          </cell>
          <cell r="C7704" t="str">
            <v>F500617</v>
          </cell>
          <cell r="D7704">
            <v>11</v>
          </cell>
          <cell r="E7704" t="str">
            <v>F</v>
          </cell>
        </row>
        <row r="7705">
          <cell r="B7705" t="str">
            <v>F520980</v>
          </cell>
          <cell r="C7705" t="str">
            <v>F520980</v>
          </cell>
          <cell r="D7705">
            <v>11</v>
          </cell>
          <cell r="E7705" t="str">
            <v>F</v>
          </cell>
        </row>
        <row r="7706">
          <cell r="B7706" t="str">
            <v>F521340</v>
          </cell>
          <cell r="C7706" t="str">
            <v>F521340</v>
          </cell>
          <cell r="D7706">
            <v>11</v>
          </cell>
          <cell r="E7706" t="str">
            <v>F</v>
          </cell>
        </row>
        <row r="7707">
          <cell r="B7707" t="str">
            <v>F521700</v>
          </cell>
          <cell r="C7707" t="str">
            <v>F521700</v>
          </cell>
          <cell r="D7707">
            <v>11</v>
          </cell>
          <cell r="E7707" t="str">
            <v>F</v>
          </cell>
        </row>
        <row r="7708">
          <cell r="B7708" t="str">
            <v>F522060</v>
          </cell>
          <cell r="C7708" t="str">
            <v>F522060</v>
          </cell>
          <cell r="D7708">
            <v>11</v>
          </cell>
          <cell r="E7708" t="str">
            <v>F</v>
          </cell>
        </row>
        <row r="7709">
          <cell r="B7709" t="str">
            <v>F522420</v>
          </cell>
          <cell r="C7709" t="str">
            <v>F522420</v>
          </cell>
          <cell r="D7709">
            <v>11</v>
          </cell>
          <cell r="E7709" t="str">
            <v>F</v>
          </cell>
        </row>
        <row r="7710">
          <cell r="B7710" t="str">
            <v>1000SUPOFPRMG</v>
          </cell>
          <cell r="C7710" t="str">
            <v>SUPOFPRMG</v>
          </cell>
          <cell r="D7710">
            <v>10</v>
          </cell>
          <cell r="E7710" t="str">
            <v>G</v>
          </cell>
        </row>
        <row r="7711">
          <cell r="B7711" t="str">
            <v>1000FSSDSS</v>
          </cell>
          <cell r="C7711" t="str">
            <v>FSSDSS</v>
          </cell>
          <cell r="D7711">
            <v>8</v>
          </cell>
          <cell r="E7711" t="str">
            <v>G</v>
          </cell>
        </row>
        <row r="7712">
          <cell r="B7712" t="str">
            <v>F500633</v>
          </cell>
          <cell r="C7712" t="str">
            <v>F500633</v>
          </cell>
          <cell r="D7712">
            <v>9</v>
          </cell>
          <cell r="E7712" t="str">
            <v>F</v>
          </cell>
        </row>
        <row r="7713">
          <cell r="B7713" t="str">
            <v>F520512</v>
          </cell>
          <cell r="C7713" t="str">
            <v>F520512</v>
          </cell>
          <cell r="D7713">
            <v>9</v>
          </cell>
          <cell r="E7713" t="str">
            <v>F</v>
          </cell>
        </row>
        <row r="7714">
          <cell r="B7714" t="str">
            <v>F520991</v>
          </cell>
          <cell r="C7714" t="str">
            <v>F520991</v>
          </cell>
          <cell r="D7714">
            <v>9</v>
          </cell>
          <cell r="E7714" t="str">
            <v>F</v>
          </cell>
        </row>
        <row r="7715">
          <cell r="B7715" t="str">
            <v>F521351</v>
          </cell>
          <cell r="C7715" t="str">
            <v>F521351</v>
          </cell>
          <cell r="D7715">
            <v>9</v>
          </cell>
          <cell r="E7715" t="str">
            <v>F</v>
          </cell>
        </row>
        <row r="7716">
          <cell r="B7716" t="str">
            <v>F521711</v>
          </cell>
          <cell r="C7716" t="str">
            <v>F521711</v>
          </cell>
          <cell r="D7716">
            <v>9</v>
          </cell>
          <cell r="E7716" t="str">
            <v>F</v>
          </cell>
        </row>
        <row r="7717">
          <cell r="B7717" t="str">
            <v>F522071</v>
          </cell>
          <cell r="C7717" t="str">
            <v>F522071</v>
          </cell>
          <cell r="D7717">
            <v>9</v>
          </cell>
          <cell r="E7717" t="str">
            <v>F</v>
          </cell>
        </row>
        <row r="7718">
          <cell r="B7718" t="str">
            <v>F522431</v>
          </cell>
          <cell r="C7718" t="str">
            <v>F522431</v>
          </cell>
          <cell r="D7718">
            <v>9</v>
          </cell>
          <cell r="E7718" t="str">
            <v>F</v>
          </cell>
        </row>
        <row r="7719">
          <cell r="B7719" t="str">
            <v>F526511</v>
          </cell>
          <cell r="C7719" t="str">
            <v>F526511</v>
          </cell>
          <cell r="D7719">
            <v>9</v>
          </cell>
          <cell r="E7719" t="str">
            <v>F</v>
          </cell>
        </row>
        <row r="7720">
          <cell r="B7720" t="str">
            <v>1000HSAM</v>
          </cell>
          <cell r="C7720" t="str">
            <v>HSAM</v>
          </cell>
          <cell r="D7720">
            <v>10</v>
          </cell>
          <cell r="E7720" t="str">
            <v>G</v>
          </cell>
        </row>
        <row r="7721">
          <cell r="B7721" t="str">
            <v>F500616</v>
          </cell>
          <cell r="C7721" t="str">
            <v>F500616</v>
          </cell>
          <cell r="D7721">
            <v>11</v>
          </cell>
          <cell r="E7721" t="str">
            <v>F</v>
          </cell>
        </row>
        <row r="7722">
          <cell r="B7722" t="str">
            <v>F500621</v>
          </cell>
          <cell r="C7722" t="str">
            <v>F500621</v>
          </cell>
          <cell r="D7722">
            <v>11</v>
          </cell>
          <cell r="E7722" t="str">
            <v>F</v>
          </cell>
        </row>
        <row r="7723">
          <cell r="B7723" t="str">
            <v>F520986</v>
          </cell>
          <cell r="C7723" t="str">
            <v>F520986</v>
          </cell>
          <cell r="D7723">
            <v>11</v>
          </cell>
          <cell r="E7723" t="str">
            <v>F</v>
          </cell>
        </row>
        <row r="7724">
          <cell r="B7724" t="str">
            <v>F521346</v>
          </cell>
          <cell r="C7724" t="str">
            <v>F521346</v>
          </cell>
          <cell r="D7724">
            <v>11</v>
          </cell>
          <cell r="E7724" t="str">
            <v>F</v>
          </cell>
        </row>
        <row r="7725">
          <cell r="B7725" t="str">
            <v>F521706</v>
          </cell>
          <cell r="C7725" t="str">
            <v>F521706</v>
          </cell>
          <cell r="D7725">
            <v>11</v>
          </cell>
          <cell r="E7725" t="str">
            <v>F</v>
          </cell>
        </row>
        <row r="7726">
          <cell r="B7726" t="str">
            <v>F522066</v>
          </cell>
          <cell r="C7726" t="str">
            <v>F522066</v>
          </cell>
          <cell r="D7726">
            <v>11</v>
          </cell>
          <cell r="E7726" t="str">
            <v>F</v>
          </cell>
        </row>
        <row r="7727">
          <cell r="B7727" t="str">
            <v>F522426</v>
          </cell>
          <cell r="C7727" t="str">
            <v>F522426</v>
          </cell>
          <cell r="D7727">
            <v>11</v>
          </cell>
          <cell r="E7727" t="str">
            <v>F</v>
          </cell>
        </row>
        <row r="7728">
          <cell r="B7728" t="str">
            <v>1000ORGCHNG</v>
          </cell>
          <cell r="C7728" t="str">
            <v>ORGCHNG</v>
          </cell>
          <cell r="D7728">
            <v>8</v>
          </cell>
          <cell r="E7728" t="str">
            <v>G</v>
          </cell>
        </row>
        <row r="7729">
          <cell r="B7729" t="str">
            <v>F500625</v>
          </cell>
          <cell r="C7729" t="str">
            <v>F500625</v>
          </cell>
          <cell r="D7729">
            <v>9</v>
          </cell>
          <cell r="E7729" t="str">
            <v>F</v>
          </cell>
        </row>
        <row r="7730">
          <cell r="B7730" t="str">
            <v>F500626</v>
          </cell>
          <cell r="C7730" t="str">
            <v>F500626</v>
          </cell>
          <cell r="D7730">
            <v>9</v>
          </cell>
          <cell r="E7730" t="str">
            <v>F</v>
          </cell>
        </row>
        <row r="7731">
          <cell r="B7731" t="str">
            <v>F520989</v>
          </cell>
          <cell r="C7731" t="str">
            <v>F520989</v>
          </cell>
          <cell r="D7731">
            <v>9</v>
          </cell>
          <cell r="E7731" t="str">
            <v>F</v>
          </cell>
        </row>
        <row r="7732">
          <cell r="B7732" t="str">
            <v>F521349</v>
          </cell>
          <cell r="C7732" t="str">
            <v>F521349</v>
          </cell>
          <cell r="D7732">
            <v>9</v>
          </cell>
          <cell r="E7732" t="str">
            <v>F</v>
          </cell>
        </row>
        <row r="7733">
          <cell r="B7733" t="str">
            <v>F521709</v>
          </cell>
          <cell r="C7733" t="str">
            <v>F521709</v>
          </cell>
          <cell r="D7733">
            <v>9</v>
          </cell>
          <cell r="E7733" t="str">
            <v>F</v>
          </cell>
        </row>
        <row r="7734">
          <cell r="B7734" t="str">
            <v>F522069</v>
          </cell>
          <cell r="C7734" t="str">
            <v>F522069</v>
          </cell>
          <cell r="D7734">
            <v>9</v>
          </cell>
          <cell r="E7734" t="str">
            <v>F</v>
          </cell>
        </row>
        <row r="7735">
          <cell r="B7735" t="str">
            <v>F522429</v>
          </cell>
          <cell r="C7735" t="str">
            <v>F522429</v>
          </cell>
          <cell r="D7735">
            <v>9</v>
          </cell>
          <cell r="E7735" t="str">
            <v>F</v>
          </cell>
        </row>
        <row r="7736">
          <cell r="B7736" t="str">
            <v>F526512</v>
          </cell>
          <cell r="C7736" t="str">
            <v>F526512</v>
          </cell>
          <cell r="D7736">
            <v>9</v>
          </cell>
          <cell r="E7736" t="str">
            <v>F</v>
          </cell>
        </row>
        <row r="7737">
          <cell r="B7737" t="str">
            <v>1000SUPOFDEP</v>
          </cell>
          <cell r="C7737" t="str">
            <v>SUPOFDEP</v>
          </cell>
          <cell r="D7737">
            <v>10</v>
          </cell>
          <cell r="E7737" t="str">
            <v>G</v>
          </cell>
        </row>
        <row r="7738">
          <cell r="B7738" t="str">
            <v>F500591</v>
          </cell>
          <cell r="C7738" t="str">
            <v>F500591</v>
          </cell>
          <cell r="D7738">
            <v>11</v>
          </cell>
          <cell r="E7738" t="str">
            <v>F</v>
          </cell>
        </row>
        <row r="7739">
          <cell r="B7739" t="str">
            <v>F520981</v>
          </cell>
          <cell r="C7739" t="str">
            <v>F520981</v>
          </cell>
          <cell r="D7739">
            <v>11</v>
          </cell>
          <cell r="E7739" t="str">
            <v>F</v>
          </cell>
        </row>
        <row r="7740">
          <cell r="B7740" t="str">
            <v>F521341</v>
          </cell>
          <cell r="C7740" t="str">
            <v>F521341</v>
          </cell>
          <cell r="D7740">
            <v>11</v>
          </cell>
          <cell r="E7740" t="str">
            <v>F</v>
          </cell>
        </row>
        <row r="7741">
          <cell r="B7741" t="str">
            <v>F521701</v>
          </cell>
          <cell r="C7741" t="str">
            <v>F521701</v>
          </cell>
          <cell r="D7741">
            <v>11</v>
          </cell>
          <cell r="E7741" t="str">
            <v>F</v>
          </cell>
        </row>
        <row r="7742">
          <cell r="B7742" t="str">
            <v>F522061</v>
          </cell>
          <cell r="C7742" t="str">
            <v>F522061</v>
          </cell>
          <cell r="D7742">
            <v>11</v>
          </cell>
          <cell r="E7742" t="str">
            <v>F</v>
          </cell>
        </row>
        <row r="7743">
          <cell r="B7743" t="str">
            <v>F522421</v>
          </cell>
          <cell r="C7743" t="str">
            <v>F522421</v>
          </cell>
          <cell r="D7743">
            <v>11</v>
          </cell>
          <cell r="E7743" t="str">
            <v>F</v>
          </cell>
        </row>
        <row r="7744">
          <cell r="B7744" t="str">
            <v>1000SUPOFGOV</v>
          </cell>
          <cell r="C7744" t="str">
            <v>SUPOFGOV</v>
          </cell>
          <cell r="D7744">
            <v>10</v>
          </cell>
          <cell r="E7744" t="str">
            <v>G</v>
          </cell>
        </row>
        <row r="7745">
          <cell r="B7745" t="str">
            <v>F500581</v>
          </cell>
          <cell r="C7745" t="str">
            <v>F500581</v>
          </cell>
          <cell r="D7745">
            <v>11</v>
          </cell>
          <cell r="E7745" t="str">
            <v>F</v>
          </cell>
        </row>
        <row r="7746">
          <cell r="B7746" t="str">
            <v>F520326</v>
          </cell>
          <cell r="C7746" t="str">
            <v>F520326</v>
          </cell>
          <cell r="D7746">
            <v>11</v>
          </cell>
          <cell r="E7746" t="str">
            <v>F</v>
          </cell>
        </row>
        <row r="7747">
          <cell r="B7747" t="str">
            <v>F520979</v>
          </cell>
          <cell r="C7747" t="str">
            <v>F520979</v>
          </cell>
          <cell r="D7747">
            <v>11</v>
          </cell>
          <cell r="E7747" t="str">
            <v>F</v>
          </cell>
        </row>
        <row r="7748">
          <cell r="B7748" t="str">
            <v>F521339</v>
          </cell>
          <cell r="C7748" t="str">
            <v>F521339</v>
          </cell>
          <cell r="D7748">
            <v>11</v>
          </cell>
          <cell r="E7748" t="str">
            <v>F</v>
          </cell>
        </row>
        <row r="7749">
          <cell r="B7749" t="str">
            <v>F521699</v>
          </cell>
          <cell r="C7749" t="str">
            <v>F521699</v>
          </cell>
          <cell r="D7749">
            <v>11</v>
          </cell>
          <cell r="E7749" t="str">
            <v>F</v>
          </cell>
        </row>
        <row r="7750">
          <cell r="B7750" t="str">
            <v>F522059</v>
          </cell>
          <cell r="C7750" t="str">
            <v>F522059</v>
          </cell>
          <cell r="D7750">
            <v>11</v>
          </cell>
          <cell r="E7750" t="str">
            <v>F</v>
          </cell>
        </row>
        <row r="7751">
          <cell r="B7751" t="str">
            <v>F522419</v>
          </cell>
          <cell r="C7751" t="str">
            <v>F522419</v>
          </cell>
          <cell r="D7751">
            <v>11</v>
          </cell>
          <cell r="E7751" t="str">
            <v>F</v>
          </cell>
        </row>
        <row r="7752">
          <cell r="B7752" t="str">
            <v>1000DCM</v>
          </cell>
          <cell r="C7752" t="str">
            <v>DCM</v>
          </cell>
          <cell r="D7752">
            <v>6</v>
          </cell>
          <cell r="E7752" t="str">
            <v>G</v>
          </cell>
        </row>
        <row r="7753">
          <cell r="B7753" t="str">
            <v>1000NWDIVDCM</v>
          </cell>
          <cell r="C7753" t="str">
            <v>NWDIVDCM</v>
          </cell>
          <cell r="D7753">
            <v>8</v>
          </cell>
          <cell r="E7753" t="str">
            <v>G</v>
          </cell>
        </row>
        <row r="7754">
          <cell r="B7754" t="str">
            <v>1000CENCONMGT</v>
          </cell>
          <cell r="C7754" t="str">
            <v>CENCONMGT</v>
          </cell>
          <cell r="D7754">
            <v>10</v>
          </cell>
          <cell r="E7754" t="str">
            <v>G</v>
          </cell>
        </row>
        <row r="7755">
          <cell r="B7755" t="str">
            <v>F502470</v>
          </cell>
          <cell r="C7755" t="str">
            <v>F502470</v>
          </cell>
          <cell r="D7755">
            <v>11</v>
          </cell>
          <cell r="E7755" t="str">
            <v>F</v>
          </cell>
        </row>
        <row r="7756">
          <cell r="B7756" t="str">
            <v>F502471</v>
          </cell>
          <cell r="C7756" t="str">
            <v>F502471</v>
          </cell>
          <cell r="D7756">
            <v>11</v>
          </cell>
          <cell r="E7756" t="str">
            <v>F</v>
          </cell>
        </row>
        <row r="7757">
          <cell r="B7757" t="str">
            <v>F502473</v>
          </cell>
          <cell r="C7757" t="str">
            <v>F502473</v>
          </cell>
          <cell r="D7757">
            <v>11</v>
          </cell>
          <cell r="E7757" t="str">
            <v>F</v>
          </cell>
        </row>
        <row r="7758">
          <cell r="B7758" t="str">
            <v>F502474</v>
          </cell>
          <cell r="C7758" t="str">
            <v>F502474</v>
          </cell>
          <cell r="D7758">
            <v>11</v>
          </cell>
          <cell r="E7758" t="str">
            <v>F</v>
          </cell>
        </row>
        <row r="7759">
          <cell r="B7759" t="str">
            <v>F520535</v>
          </cell>
          <cell r="C7759" t="str">
            <v>F520535</v>
          </cell>
          <cell r="D7759">
            <v>11</v>
          </cell>
          <cell r="E7759" t="str">
            <v>F</v>
          </cell>
        </row>
        <row r="7760">
          <cell r="B7760" t="str">
            <v>F520601</v>
          </cell>
          <cell r="C7760" t="str">
            <v>F520601</v>
          </cell>
          <cell r="D7760">
            <v>11</v>
          </cell>
          <cell r="E7760" t="str">
            <v>F</v>
          </cell>
        </row>
        <row r="7761">
          <cell r="B7761" t="str">
            <v>F520644</v>
          </cell>
          <cell r="C7761" t="str">
            <v>F520644</v>
          </cell>
          <cell r="D7761">
            <v>11</v>
          </cell>
          <cell r="E7761" t="str">
            <v>F</v>
          </cell>
        </row>
        <row r="7762">
          <cell r="B7762" t="str">
            <v>F520675</v>
          </cell>
          <cell r="C7762" t="str">
            <v>F520675</v>
          </cell>
          <cell r="D7762">
            <v>11</v>
          </cell>
          <cell r="E7762" t="str">
            <v>F</v>
          </cell>
        </row>
        <row r="7763">
          <cell r="B7763" t="str">
            <v>F520721</v>
          </cell>
          <cell r="C7763" t="str">
            <v>F520721</v>
          </cell>
          <cell r="D7763">
            <v>11</v>
          </cell>
          <cell r="E7763" t="str">
            <v>F</v>
          </cell>
        </row>
        <row r="7764">
          <cell r="B7764" t="str">
            <v>F520992</v>
          </cell>
          <cell r="C7764" t="str">
            <v>F520992</v>
          </cell>
          <cell r="D7764">
            <v>11</v>
          </cell>
          <cell r="E7764" t="str">
            <v>F</v>
          </cell>
        </row>
        <row r="7765">
          <cell r="B7765" t="str">
            <v>F521352</v>
          </cell>
          <cell r="C7765" t="str">
            <v>F521352</v>
          </cell>
          <cell r="D7765">
            <v>11</v>
          </cell>
          <cell r="E7765" t="str">
            <v>F</v>
          </cell>
        </row>
        <row r="7766">
          <cell r="B7766" t="str">
            <v>F521712</v>
          </cell>
          <cell r="C7766" t="str">
            <v>F521712</v>
          </cell>
          <cell r="D7766">
            <v>11</v>
          </cell>
          <cell r="E7766" t="str">
            <v>F</v>
          </cell>
        </row>
        <row r="7767">
          <cell r="B7767" t="str">
            <v>F522072</v>
          </cell>
          <cell r="C7767" t="str">
            <v>F522072</v>
          </cell>
          <cell r="D7767">
            <v>11</v>
          </cell>
          <cell r="E7767" t="str">
            <v>F</v>
          </cell>
        </row>
        <row r="7768">
          <cell r="B7768" t="str">
            <v>F522432</v>
          </cell>
          <cell r="C7768" t="str">
            <v>F522432</v>
          </cell>
          <cell r="D7768">
            <v>11</v>
          </cell>
          <cell r="E7768" t="str">
            <v>F</v>
          </cell>
        </row>
        <row r="7769">
          <cell r="B7769" t="str">
            <v>F522646</v>
          </cell>
          <cell r="C7769" t="str">
            <v>F522646</v>
          </cell>
          <cell r="D7769">
            <v>11</v>
          </cell>
          <cell r="E7769" t="str">
            <v>F</v>
          </cell>
        </row>
        <row r="7770">
          <cell r="B7770" t="str">
            <v>F523375</v>
          </cell>
          <cell r="C7770" t="str">
            <v>F523375</v>
          </cell>
          <cell r="D7770">
            <v>11</v>
          </cell>
          <cell r="E7770" t="str">
            <v>F</v>
          </cell>
        </row>
        <row r="7771">
          <cell r="B7771" t="str">
            <v>1000DESUGCONV</v>
          </cell>
          <cell r="C7771" t="str">
            <v>DESUGCONV</v>
          </cell>
          <cell r="D7771">
            <v>12</v>
          </cell>
          <cell r="E7771" t="str">
            <v>G</v>
          </cell>
        </row>
        <row r="7772">
          <cell r="B7772" t="str">
            <v>F520327</v>
          </cell>
          <cell r="C7772" t="str">
            <v>F520327</v>
          </cell>
          <cell r="D7772">
            <v>13</v>
          </cell>
          <cell r="E7772" t="str">
            <v>F</v>
          </cell>
        </row>
        <row r="7773">
          <cell r="B7773" t="str">
            <v>F520439</v>
          </cell>
          <cell r="C7773" t="str">
            <v>F520439</v>
          </cell>
          <cell r="D7773">
            <v>13</v>
          </cell>
          <cell r="E7773" t="str">
            <v>F</v>
          </cell>
        </row>
        <row r="7774">
          <cell r="B7774" t="str">
            <v>F521120</v>
          </cell>
          <cell r="C7774" t="str">
            <v>F521120</v>
          </cell>
          <cell r="D7774">
            <v>13</v>
          </cell>
          <cell r="E7774" t="str">
            <v>F</v>
          </cell>
        </row>
        <row r="7775">
          <cell r="B7775" t="str">
            <v>F521480</v>
          </cell>
          <cell r="C7775" t="str">
            <v>F521480</v>
          </cell>
          <cell r="D7775">
            <v>13</v>
          </cell>
          <cell r="E7775" t="str">
            <v>F</v>
          </cell>
        </row>
        <row r="7776">
          <cell r="B7776" t="str">
            <v>F521840</v>
          </cell>
          <cell r="C7776" t="str">
            <v>F521840</v>
          </cell>
          <cell r="D7776">
            <v>13</v>
          </cell>
          <cell r="E7776" t="str">
            <v>F</v>
          </cell>
        </row>
        <row r="7777">
          <cell r="B7777" t="str">
            <v>F522200</v>
          </cell>
          <cell r="C7777" t="str">
            <v>F522200</v>
          </cell>
          <cell r="D7777">
            <v>13</v>
          </cell>
          <cell r="E7777" t="str">
            <v>F</v>
          </cell>
        </row>
        <row r="7778">
          <cell r="B7778" t="str">
            <v>F522560</v>
          </cell>
          <cell r="C7778" t="str">
            <v>F522560</v>
          </cell>
          <cell r="D7778">
            <v>13</v>
          </cell>
          <cell r="E7778" t="str">
            <v>F</v>
          </cell>
        </row>
        <row r="7779">
          <cell r="B7779" t="str">
            <v>F523235</v>
          </cell>
          <cell r="C7779" t="str">
            <v>F523235</v>
          </cell>
          <cell r="D7779">
            <v>13</v>
          </cell>
          <cell r="E7779" t="str">
            <v>F</v>
          </cell>
        </row>
        <row r="7780">
          <cell r="B7780" t="str">
            <v>1000INFREPL</v>
          </cell>
          <cell r="C7780" t="str">
            <v>INFREPL</v>
          </cell>
          <cell r="D7780">
            <v>12</v>
          </cell>
          <cell r="E7780" t="str">
            <v>G</v>
          </cell>
        </row>
        <row r="7781">
          <cell r="B7781" t="str">
            <v>F520436</v>
          </cell>
          <cell r="C7781" t="str">
            <v>F520436</v>
          </cell>
          <cell r="D7781">
            <v>13</v>
          </cell>
          <cell r="E7781" t="str">
            <v>F</v>
          </cell>
        </row>
        <row r="7782">
          <cell r="B7782" t="str">
            <v>F520548</v>
          </cell>
          <cell r="C7782" t="str">
            <v>F520548</v>
          </cell>
          <cell r="D7782">
            <v>13</v>
          </cell>
          <cell r="E7782" t="str">
            <v>F</v>
          </cell>
        </row>
        <row r="7783">
          <cell r="B7783" t="str">
            <v>F520593</v>
          </cell>
          <cell r="C7783" t="str">
            <v>F520593</v>
          </cell>
          <cell r="D7783">
            <v>13</v>
          </cell>
          <cell r="E7783" t="str">
            <v>F</v>
          </cell>
        </row>
        <row r="7784">
          <cell r="B7784" t="str">
            <v>F521139</v>
          </cell>
          <cell r="C7784" t="str">
            <v>F521139</v>
          </cell>
          <cell r="D7784">
            <v>13</v>
          </cell>
          <cell r="E7784" t="str">
            <v>F</v>
          </cell>
        </row>
        <row r="7785">
          <cell r="B7785" t="str">
            <v>F521499</v>
          </cell>
          <cell r="C7785" t="str">
            <v>F521499</v>
          </cell>
          <cell r="D7785">
            <v>13</v>
          </cell>
          <cell r="E7785" t="str">
            <v>F</v>
          </cell>
        </row>
        <row r="7786">
          <cell r="B7786" t="str">
            <v>F521859</v>
          </cell>
          <cell r="C7786" t="str">
            <v>F521859</v>
          </cell>
          <cell r="D7786">
            <v>13</v>
          </cell>
          <cell r="E7786" t="str">
            <v>F</v>
          </cell>
        </row>
        <row r="7787">
          <cell r="B7787" t="str">
            <v>F522219</v>
          </cell>
          <cell r="C7787" t="str">
            <v>F522219</v>
          </cell>
          <cell r="D7787">
            <v>13</v>
          </cell>
          <cell r="E7787" t="str">
            <v>F</v>
          </cell>
        </row>
        <row r="7788">
          <cell r="B7788" t="str">
            <v>F522579</v>
          </cell>
          <cell r="C7788" t="str">
            <v>F522579</v>
          </cell>
          <cell r="D7788">
            <v>13</v>
          </cell>
          <cell r="E7788" t="str">
            <v>F</v>
          </cell>
        </row>
        <row r="7789">
          <cell r="B7789" t="str">
            <v>1000MATMGOVST</v>
          </cell>
          <cell r="C7789" t="str">
            <v>MATMGOVST</v>
          </cell>
          <cell r="D7789">
            <v>12</v>
          </cell>
          <cell r="E7789" t="str">
            <v>G</v>
          </cell>
        </row>
        <row r="7790">
          <cell r="B7790" t="str">
            <v>1000DOMRPC</v>
          </cell>
          <cell r="C7790" t="str">
            <v>DOMRPC</v>
          </cell>
          <cell r="D7790">
            <v>14</v>
          </cell>
          <cell r="E7790" t="str">
            <v>G</v>
          </cell>
        </row>
        <row r="7791">
          <cell r="B7791" t="str">
            <v>1000NCSTRPC</v>
          </cell>
          <cell r="C7791" t="str">
            <v>NCSTRPC</v>
          </cell>
          <cell r="D7791">
            <v>14</v>
          </cell>
          <cell r="E7791" t="str">
            <v>G</v>
          </cell>
        </row>
        <row r="7792">
          <cell r="B7792" t="str">
            <v>F521166</v>
          </cell>
          <cell r="C7792" t="str">
            <v>F521166</v>
          </cell>
          <cell r="D7792">
            <v>15</v>
          </cell>
          <cell r="E7792" t="str">
            <v>F</v>
          </cell>
        </row>
        <row r="7793">
          <cell r="B7793" t="str">
            <v>F521526</v>
          </cell>
          <cell r="C7793" t="str">
            <v>F521526</v>
          </cell>
          <cell r="D7793">
            <v>15</v>
          </cell>
          <cell r="E7793" t="str">
            <v>F</v>
          </cell>
        </row>
        <row r="7794">
          <cell r="B7794" t="str">
            <v>F521886</v>
          </cell>
          <cell r="C7794" t="str">
            <v>F521886</v>
          </cell>
          <cell r="D7794">
            <v>15</v>
          </cell>
          <cell r="E7794" t="str">
            <v>F</v>
          </cell>
        </row>
        <row r="7795">
          <cell r="B7795" t="str">
            <v>F522246</v>
          </cell>
          <cell r="C7795" t="str">
            <v>F522246</v>
          </cell>
          <cell r="D7795">
            <v>15</v>
          </cell>
          <cell r="E7795" t="str">
            <v>F</v>
          </cell>
        </row>
        <row r="7796">
          <cell r="B7796" t="str">
            <v>F522606</v>
          </cell>
          <cell r="C7796" t="str">
            <v>F522606</v>
          </cell>
          <cell r="D7796">
            <v>15</v>
          </cell>
          <cell r="E7796" t="str">
            <v>F</v>
          </cell>
        </row>
        <row r="7797">
          <cell r="B7797" t="str">
            <v>1000RIALTORPC</v>
          </cell>
          <cell r="C7797" t="str">
            <v>RIALTORPC</v>
          </cell>
          <cell r="D7797">
            <v>14</v>
          </cell>
          <cell r="E7797" t="str">
            <v>G</v>
          </cell>
        </row>
        <row r="7798">
          <cell r="B7798" t="str">
            <v>F521163</v>
          </cell>
          <cell r="C7798" t="str">
            <v>F521163</v>
          </cell>
          <cell r="D7798">
            <v>15</v>
          </cell>
          <cell r="E7798" t="str">
            <v>F</v>
          </cell>
        </row>
        <row r="7799">
          <cell r="B7799" t="str">
            <v>F521523</v>
          </cell>
          <cell r="C7799" t="str">
            <v>F521523</v>
          </cell>
          <cell r="D7799">
            <v>15</v>
          </cell>
          <cell r="E7799" t="str">
            <v>F</v>
          </cell>
        </row>
        <row r="7800">
          <cell r="B7800" t="str">
            <v>F521883</v>
          </cell>
          <cell r="C7800" t="str">
            <v>F521883</v>
          </cell>
          <cell r="D7800">
            <v>15</v>
          </cell>
          <cell r="E7800" t="str">
            <v>F</v>
          </cell>
        </row>
        <row r="7801">
          <cell r="B7801" t="str">
            <v>F522243</v>
          </cell>
          <cell r="C7801" t="str">
            <v>F522243</v>
          </cell>
          <cell r="D7801">
            <v>15</v>
          </cell>
          <cell r="E7801" t="str">
            <v>F</v>
          </cell>
        </row>
        <row r="7802">
          <cell r="B7802" t="str">
            <v>F522603</v>
          </cell>
          <cell r="C7802" t="str">
            <v>F522603</v>
          </cell>
          <cell r="D7802">
            <v>15</v>
          </cell>
          <cell r="E7802" t="str">
            <v>F</v>
          </cell>
        </row>
        <row r="7803">
          <cell r="B7803" t="str">
            <v>1000OHDETINSP</v>
          </cell>
          <cell r="C7803" t="str">
            <v>OHDETINSP</v>
          </cell>
          <cell r="D7803">
            <v>12</v>
          </cell>
          <cell r="E7803" t="str">
            <v>G</v>
          </cell>
        </row>
        <row r="7804">
          <cell r="B7804" t="str">
            <v>F520396</v>
          </cell>
          <cell r="C7804" t="str">
            <v>F520396</v>
          </cell>
          <cell r="D7804">
            <v>13</v>
          </cell>
          <cell r="E7804" t="str">
            <v>F</v>
          </cell>
        </row>
        <row r="7805">
          <cell r="B7805" t="str">
            <v>F520540</v>
          </cell>
          <cell r="C7805" t="str">
            <v>F520540</v>
          </cell>
          <cell r="D7805">
            <v>13</v>
          </cell>
          <cell r="E7805" t="str">
            <v>F</v>
          </cell>
        </row>
        <row r="7806">
          <cell r="B7806" t="str">
            <v>F521138</v>
          </cell>
          <cell r="C7806" t="str">
            <v>F521138</v>
          </cell>
          <cell r="D7806">
            <v>13</v>
          </cell>
          <cell r="E7806" t="str">
            <v>F</v>
          </cell>
        </row>
        <row r="7807">
          <cell r="B7807" t="str">
            <v>F521498</v>
          </cell>
          <cell r="C7807" t="str">
            <v>F521498</v>
          </cell>
          <cell r="D7807">
            <v>13</v>
          </cell>
          <cell r="E7807" t="str">
            <v>F</v>
          </cell>
        </row>
        <row r="7808">
          <cell r="B7808" t="str">
            <v>F521858</v>
          </cell>
          <cell r="C7808" t="str">
            <v>F521858</v>
          </cell>
          <cell r="D7808">
            <v>13</v>
          </cell>
          <cell r="E7808" t="str">
            <v>F</v>
          </cell>
        </row>
        <row r="7809">
          <cell r="B7809" t="str">
            <v>F522218</v>
          </cell>
          <cell r="C7809" t="str">
            <v>F522218</v>
          </cell>
          <cell r="D7809">
            <v>13</v>
          </cell>
          <cell r="E7809" t="str">
            <v>F</v>
          </cell>
        </row>
        <row r="7810">
          <cell r="B7810" t="str">
            <v>F522578</v>
          </cell>
          <cell r="C7810" t="str">
            <v>F522578</v>
          </cell>
          <cell r="D7810">
            <v>13</v>
          </cell>
          <cell r="E7810" t="str">
            <v>F</v>
          </cell>
        </row>
        <row r="7811">
          <cell r="B7811" t="str">
            <v>F522641</v>
          </cell>
          <cell r="C7811" t="str">
            <v>F522641</v>
          </cell>
          <cell r="D7811">
            <v>13</v>
          </cell>
          <cell r="E7811" t="str">
            <v>F</v>
          </cell>
        </row>
        <row r="7812">
          <cell r="B7812" t="str">
            <v>F522642</v>
          </cell>
          <cell r="C7812" t="str">
            <v>F522642</v>
          </cell>
          <cell r="D7812">
            <v>13</v>
          </cell>
          <cell r="E7812" t="str">
            <v>F</v>
          </cell>
        </row>
        <row r="7813">
          <cell r="B7813" t="str">
            <v>F522643</v>
          </cell>
          <cell r="C7813" t="str">
            <v>F522643</v>
          </cell>
          <cell r="D7813">
            <v>13</v>
          </cell>
          <cell r="E7813" t="str">
            <v>F</v>
          </cell>
        </row>
        <row r="7814">
          <cell r="B7814" t="str">
            <v>F522644</v>
          </cell>
          <cell r="C7814" t="str">
            <v>F522644</v>
          </cell>
          <cell r="D7814">
            <v>13</v>
          </cell>
          <cell r="E7814" t="str">
            <v>F</v>
          </cell>
        </row>
        <row r="7815">
          <cell r="B7815" t="str">
            <v>F523382</v>
          </cell>
          <cell r="C7815" t="str">
            <v>F523382</v>
          </cell>
          <cell r="D7815">
            <v>13</v>
          </cell>
          <cell r="E7815" t="str">
            <v>F</v>
          </cell>
        </row>
        <row r="7816">
          <cell r="B7816" t="str">
            <v>F523390</v>
          </cell>
          <cell r="C7816" t="str">
            <v>F523390</v>
          </cell>
          <cell r="D7816">
            <v>13</v>
          </cell>
          <cell r="E7816" t="str">
            <v>F</v>
          </cell>
        </row>
        <row r="7817">
          <cell r="B7817" t="str">
            <v>1000PWRDPRJS</v>
          </cell>
          <cell r="C7817" t="str">
            <v>PWRDPRJS</v>
          </cell>
          <cell r="D7817">
            <v>12</v>
          </cell>
          <cell r="E7817" t="str">
            <v>G</v>
          </cell>
        </row>
        <row r="7818">
          <cell r="B7818" t="str">
            <v>1000VEGMGMT</v>
          </cell>
          <cell r="C7818" t="str">
            <v>VEGMGMT</v>
          </cell>
          <cell r="D7818">
            <v>12</v>
          </cell>
          <cell r="E7818" t="str">
            <v>G</v>
          </cell>
        </row>
        <row r="7819">
          <cell r="B7819" t="str">
            <v>F520780</v>
          </cell>
          <cell r="C7819" t="str">
            <v>F520780</v>
          </cell>
          <cell r="D7819">
            <v>13</v>
          </cell>
          <cell r="E7819" t="str">
            <v>F</v>
          </cell>
        </row>
        <row r="7820">
          <cell r="B7820" t="str">
            <v>F520781</v>
          </cell>
          <cell r="C7820" t="str">
            <v>F520781</v>
          </cell>
          <cell r="D7820">
            <v>13</v>
          </cell>
          <cell r="E7820" t="str">
            <v>F</v>
          </cell>
        </row>
        <row r="7821">
          <cell r="B7821" t="str">
            <v>F520782</v>
          </cell>
          <cell r="C7821" t="str">
            <v>F520782</v>
          </cell>
          <cell r="D7821">
            <v>13</v>
          </cell>
          <cell r="E7821" t="str">
            <v>F</v>
          </cell>
        </row>
        <row r="7822">
          <cell r="B7822" t="str">
            <v>F520783</v>
          </cell>
          <cell r="C7822" t="str">
            <v>F520783</v>
          </cell>
          <cell r="D7822">
            <v>13</v>
          </cell>
          <cell r="E7822" t="str">
            <v>F</v>
          </cell>
        </row>
        <row r="7823">
          <cell r="B7823" t="str">
            <v>F520784</v>
          </cell>
          <cell r="C7823" t="str">
            <v>F520784</v>
          </cell>
          <cell r="D7823">
            <v>13</v>
          </cell>
          <cell r="E7823" t="str">
            <v>F</v>
          </cell>
        </row>
        <row r="7824">
          <cell r="B7824" t="str">
            <v>F521196</v>
          </cell>
          <cell r="C7824" t="str">
            <v>F521196</v>
          </cell>
          <cell r="D7824">
            <v>13</v>
          </cell>
          <cell r="E7824" t="str">
            <v>F</v>
          </cell>
        </row>
        <row r="7825">
          <cell r="B7825" t="str">
            <v>F521556</v>
          </cell>
          <cell r="C7825" t="str">
            <v>F521556</v>
          </cell>
          <cell r="D7825">
            <v>13</v>
          </cell>
          <cell r="E7825" t="str">
            <v>F</v>
          </cell>
        </row>
        <row r="7826">
          <cell r="B7826" t="str">
            <v>F521916</v>
          </cell>
          <cell r="C7826" t="str">
            <v>F521916</v>
          </cell>
          <cell r="D7826">
            <v>13</v>
          </cell>
          <cell r="E7826" t="str">
            <v>F</v>
          </cell>
        </row>
        <row r="7827">
          <cell r="B7827" t="str">
            <v>F522276</v>
          </cell>
          <cell r="C7827" t="str">
            <v>F522276</v>
          </cell>
          <cell r="D7827">
            <v>13</v>
          </cell>
          <cell r="E7827" t="str">
            <v>F</v>
          </cell>
        </row>
        <row r="7828">
          <cell r="B7828" t="str">
            <v>F522636</v>
          </cell>
          <cell r="C7828" t="str">
            <v>F522636</v>
          </cell>
          <cell r="D7828">
            <v>13</v>
          </cell>
          <cell r="E7828" t="str">
            <v>F</v>
          </cell>
        </row>
        <row r="7829">
          <cell r="B7829" t="str">
            <v>1000CMMETWES</v>
          </cell>
          <cell r="C7829" t="str">
            <v>CMMETWES</v>
          </cell>
          <cell r="D7829">
            <v>10</v>
          </cell>
          <cell r="E7829" t="str">
            <v>G</v>
          </cell>
        </row>
        <row r="7830">
          <cell r="B7830" t="str">
            <v>F501977</v>
          </cell>
          <cell r="C7830" t="str">
            <v>F501977</v>
          </cell>
          <cell r="D7830">
            <v>11</v>
          </cell>
          <cell r="E7830" t="str">
            <v>F</v>
          </cell>
        </row>
        <row r="7831">
          <cell r="B7831" t="str">
            <v>F501978</v>
          </cell>
          <cell r="C7831" t="str">
            <v>F501978</v>
          </cell>
          <cell r="D7831">
            <v>11</v>
          </cell>
          <cell r="E7831" t="str">
            <v>F</v>
          </cell>
        </row>
        <row r="7832">
          <cell r="B7832" t="str">
            <v>F501993</v>
          </cell>
          <cell r="C7832" t="str">
            <v>F501993</v>
          </cell>
          <cell r="D7832">
            <v>11</v>
          </cell>
          <cell r="E7832" t="str">
            <v>F</v>
          </cell>
        </row>
        <row r="7833">
          <cell r="B7833" t="str">
            <v>F501994</v>
          </cell>
          <cell r="C7833" t="str">
            <v>F501994</v>
          </cell>
          <cell r="D7833">
            <v>11</v>
          </cell>
          <cell r="E7833" t="str">
            <v>F</v>
          </cell>
        </row>
        <row r="7834">
          <cell r="B7834" t="str">
            <v>F502009</v>
          </cell>
          <cell r="C7834" t="str">
            <v>F502009</v>
          </cell>
          <cell r="D7834">
            <v>11</v>
          </cell>
          <cell r="E7834" t="str">
            <v>F</v>
          </cell>
        </row>
        <row r="7835">
          <cell r="B7835" t="str">
            <v>F502022</v>
          </cell>
          <cell r="C7835" t="str">
            <v>F502022</v>
          </cell>
          <cell r="D7835">
            <v>11</v>
          </cell>
          <cell r="E7835" t="str">
            <v>F</v>
          </cell>
        </row>
        <row r="7836">
          <cell r="B7836" t="str">
            <v>F502030</v>
          </cell>
          <cell r="C7836" t="str">
            <v>F502030</v>
          </cell>
          <cell r="D7836">
            <v>11</v>
          </cell>
          <cell r="E7836" t="str">
            <v>F</v>
          </cell>
        </row>
        <row r="7837">
          <cell r="B7837" t="str">
            <v>F502046</v>
          </cell>
          <cell r="C7837" t="str">
            <v>F502046</v>
          </cell>
          <cell r="D7837">
            <v>11</v>
          </cell>
          <cell r="E7837" t="str">
            <v>F</v>
          </cell>
        </row>
        <row r="7838">
          <cell r="B7838" t="str">
            <v>F502054</v>
          </cell>
          <cell r="C7838" t="str">
            <v>F502054</v>
          </cell>
          <cell r="D7838">
            <v>11</v>
          </cell>
          <cell r="E7838" t="str">
            <v>F</v>
          </cell>
        </row>
        <row r="7839">
          <cell r="B7839" t="str">
            <v>F502065</v>
          </cell>
          <cell r="C7839" t="str">
            <v>F502065</v>
          </cell>
          <cell r="D7839">
            <v>11</v>
          </cell>
          <cell r="E7839" t="str">
            <v>F</v>
          </cell>
        </row>
        <row r="7840">
          <cell r="B7840" t="str">
            <v>F502066</v>
          </cell>
          <cell r="C7840" t="str">
            <v>F502066</v>
          </cell>
          <cell r="D7840">
            <v>11</v>
          </cell>
          <cell r="E7840" t="str">
            <v>F</v>
          </cell>
        </row>
        <row r="7841">
          <cell r="B7841" t="str">
            <v>F502078</v>
          </cell>
          <cell r="C7841" t="str">
            <v>F502078</v>
          </cell>
          <cell r="D7841">
            <v>11</v>
          </cell>
          <cell r="E7841" t="str">
            <v>F</v>
          </cell>
        </row>
        <row r="7842">
          <cell r="B7842" t="str">
            <v>F502090</v>
          </cell>
          <cell r="C7842" t="str">
            <v>F502090</v>
          </cell>
          <cell r="D7842">
            <v>11</v>
          </cell>
          <cell r="E7842" t="str">
            <v>F</v>
          </cell>
        </row>
        <row r="7843">
          <cell r="B7843" t="str">
            <v>F502105</v>
          </cell>
          <cell r="C7843" t="str">
            <v>F502105</v>
          </cell>
          <cell r="D7843">
            <v>11</v>
          </cell>
          <cell r="E7843" t="str">
            <v>F</v>
          </cell>
        </row>
        <row r="7844">
          <cell r="B7844" t="str">
            <v>F502106</v>
          </cell>
          <cell r="C7844" t="str">
            <v>F502106</v>
          </cell>
          <cell r="D7844">
            <v>11</v>
          </cell>
          <cell r="E7844" t="str">
            <v>F</v>
          </cell>
        </row>
        <row r="7845">
          <cell r="B7845" t="str">
            <v>F502126</v>
          </cell>
          <cell r="C7845" t="str">
            <v>F502126</v>
          </cell>
          <cell r="D7845">
            <v>11</v>
          </cell>
          <cell r="E7845" t="str">
            <v>F</v>
          </cell>
        </row>
        <row r="7846">
          <cell r="B7846" t="str">
            <v>F502134</v>
          </cell>
          <cell r="C7846" t="str">
            <v>F502134</v>
          </cell>
          <cell r="D7846">
            <v>11</v>
          </cell>
          <cell r="E7846" t="str">
            <v>F</v>
          </cell>
        </row>
        <row r="7847">
          <cell r="B7847" t="str">
            <v>F502142</v>
          </cell>
          <cell r="C7847" t="str">
            <v>F502142</v>
          </cell>
          <cell r="D7847">
            <v>11</v>
          </cell>
          <cell r="E7847" t="str">
            <v>F</v>
          </cell>
        </row>
        <row r="7848">
          <cell r="B7848" t="str">
            <v>F502166</v>
          </cell>
          <cell r="C7848" t="str">
            <v>F502166</v>
          </cell>
          <cell r="D7848">
            <v>11</v>
          </cell>
          <cell r="E7848" t="str">
            <v>F</v>
          </cell>
        </row>
        <row r="7849">
          <cell r="B7849" t="str">
            <v>F502285</v>
          </cell>
          <cell r="C7849" t="str">
            <v>F502285</v>
          </cell>
          <cell r="D7849">
            <v>11</v>
          </cell>
          <cell r="E7849" t="str">
            <v>F</v>
          </cell>
        </row>
        <row r="7850">
          <cell r="B7850" t="str">
            <v>F502362</v>
          </cell>
          <cell r="C7850" t="str">
            <v>F502362</v>
          </cell>
          <cell r="D7850">
            <v>11</v>
          </cell>
          <cell r="E7850" t="str">
            <v>F</v>
          </cell>
        </row>
        <row r="7851">
          <cell r="B7851" t="str">
            <v>F502369</v>
          </cell>
          <cell r="C7851" t="str">
            <v>F502369</v>
          </cell>
          <cell r="D7851">
            <v>11</v>
          </cell>
          <cell r="E7851" t="str">
            <v>F</v>
          </cell>
        </row>
        <row r="7852">
          <cell r="B7852" t="str">
            <v>F502567</v>
          </cell>
          <cell r="C7852" t="str">
            <v>F502567</v>
          </cell>
          <cell r="D7852">
            <v>11</v>
          </cell>
          <cell r="E7852" t="str">
            <v>F</v>
          </cell>
        </row>
        <row r="7853">
          <cell r="B7853" t="str">
            <v>F502573</v>
          </cell>
          <cell r="C7853" t="str">
            <v>F502573</v>
          </cell>
          <cell r="D7853">
            <v>11</v>
          </cell>
          <cell r="E7853" t="str">
            <v>F</v>
          </cell>
        </row>
        <row r="7854">
          <cell r="B7854" t="str">
            <v>F502579</v>
          </cell>
          <cell r="C7854" t="str">
            <v>F502579</v>
          </cell>
          <cell r="D7854">
            <v>11</v>
          </cell>
          <cell r="E7854" t="str">
            <v>F</v>
          </cell>
        </row>
        <row r="7855">
          <cell r="B7855" t="str">
            <v>F502614</v>
          </cell>
          <cell r="C7855" t="str">
            <v>F502614</v>
          </cell>
          <cell r="D7855">
            <v>11</v>
          </cell>
          <cell r="E7855" t="str">
            <v>F</v>
          </cell>
        </row>
        <row r="7856">
          <cell r="B7856" t="str">
            <v>F502622</v>
          </cell>
          <cell r="C7856" t="str">
            <v>F502622</v>
          </cell>
          <cell r="D7856">
            <v>11</v>
          </cell>
          <cell r="E7856" t="str">
            <v>F</v>
          </cell>
        </row>
        <row r="7857">
          <cell r="B7857" t="str">
            <v>F502630</v>
          </cell>
          <cell r="C7857" t="str">
            <v>F502630</v>
          </cell>
          <cell r="D7857">
            <v>11</v>
          </cell>
          <cell r="E7857" t="str">
            <v>F</v>
          </cell>
        </row>
        <row r="7858">
          <cell r="B7858" t="str">
            <v>F521004</v>
          </cell>
          <cell r="C7858" t="str">
            <v>F521004</v>
          </cell>
          <cell r="D7858">
            <v>11</v>
          </cell>
          <cell r="E7858" t="str">
            <v>F</v>
          </cell>
        </row>
        <row r="7859">
          <cell r="B7859" t="str">
            <v>F521364</v>
          </cell>
          <cell r="C7859" t="str">
            <v>F521364</v>
          </cell>
          <cell r="D7859">
            <v>11</v>
          </cell>
          <cell r="E7859" t="str">
            <v>F</v>
          </cell>
        </row>
        <row r="7860">
          <cell r="B7860" t="str">
            <v>F521724</v>
          </cell>
          <cell r="C7860" t="str">
            <v>F521724</v>
          </cell>
          <cell r="D7860">
            <v>11</v>
          </cell>
          <cell r="E7860" t="str">
            <v>F</v>
          </cell>
        </row>
        <row r="7861">
          <cell r="B7861" t="str">
            <v>F522084</v>
          </cell>
          <cell r="C7861" t="str">
            <v>F522084</v>
          </cell>
          <cell r="D7861">
            <v>11</v>
          </cell>
          <cell r="E7861" t="str">
            <v>F</v>
          </cell>
        </row>
        <row r="7862">
          <cell r="B7862" t="str">
            <v>F522444</v>
          </cell>
          <cell r="C7862" t="str">
            <v>F522444</v>
          </cell>
          <cell r="D7862">
            <v>11</v>
          </cell>
          <cell r="E7862" t="str">
            <v>F</v>
          </cell>
        </row>
        <row r="7863">
          <cell r="B7863" t="str">
            <v>1000CMMGMTMW</v>
          </cell>
          <cell r="C7863" t="str">
            <v>CMMGMTMW</v>
          </cell>
          <cell r="D7863">
            <v>12</v>
          </cell>
          <cell r="E7863" t="str">
            <v>G</v>
          </cell>
        </row>
        <row r="7864">
          <cell r="B7864" t="str">
            <v>F520069</v>
          </cell>
          <cell r="C7864" t="str">
            <v>F520069</v>
          </cell>
          <cell r="D7864">
            <v>13</v>
          </cell>
          <cell r="E7864" t="str">
            <v>F</v>
          </cell>
        </row>
        <row r="7865">
          <cell r="B7865" t="str">
            <v>F521053</v>
          </cell>
          <cell r="C7865" t="str">
            <v>F521053</v>
          </cell>
          <cell r="D7865">
            <v>13</v>
          </cell>
          <cell r="E7865" t="str">
            <v>F</v>
          </cell>
        </row>
        <row r="7866">
          <cell r="B7866" t="str">
            <v>F521413</v>
          </cell>
          <cell r="C7866" t="str">
            <v>F521413</v>
          </cell>
          <cell r="D7866">
            <v>13</v>
          </cell>
          <cell r="E7866" t="str">
            <v>F</v>
          </cell>
        </row>
        <row r="7867">
          <cell r="B7867" t="str">
            <v>F521773</v>
          </cell>
          <cell r="C7867" t="str">
            <v>F521773</v>
          </cell>
          <cell r="D7867">
            <v>13</v>
          </cell>
          <cell r="E7867" t="str">
            <v>F</v>
          </cell>
        </row>
        <row r="7868">
          <cell r="B7868" t="str">
            <v>F522133</v>
          </cell>
          <cell r="C7868" t="str">
            <v>F522133</v>
          </cell>
          <cell r="D7868">
            <v>13</v>
          </cell>
          <cell r="E7868" t="str">
            <v>F</v>
          </cell>
        </row>
        <row r="7869">
          <cell r="B7869" t="str">
            <v>F522493</v>
          </cell>
          <cell r="C7869" t="str">
            <v>F522493</v>
          </cell>
          <cell r="D7869">
            <v>13</v>
          </cell>
          <cell r="E7869" t="str">
            <v>F</v>
          </cell>
        </row>
        <row r="7870">
          <cell r="B7870" t="str">
            <v>1000FLDCONMW</v>
          </cell>
          <cell r="C7870" t="str">
            <v>FLDCONMW</v>
          </cell>
          <cell r="D7870">
            <v>12</v>
          </cell>
          <cell r="E7870" t="str">
            <v>G</v>
          </cell>
        </row>
        <row r="7871">
          <cell r="B7871" t="str">
            <v>F520670</v>
          </cell>
          <cell r="C7871" t="str">
            <v>F520670</v>
          </cell>
          <cell r="D7871">
            <v>13</v>
          </cell>
          <cell r="E7871" t="str">
            <v>F</v>
          </cell>
        </row>
        <row r="7872">
          <cell r="B7872" t="str">
            <v>F521182</v>
          </cell>
          <cell r="C7872" t="str">
            <v>F521182</v>
          </cell>
          <cell r="D7872">
            <v>13</v>
          </cell>
          <cell r="E7872" t="str">
            <v>F</v>
          </cell>
        </row>
        <row r="7873">
          <cell r="B7873" t="str">
            <v>F521542</v>
          </cell>
          <cell r="C7873" t="str">
            <v>F521542</v>
          </cell>
          <cell r="D7873">
            <v>13</v>
          </cell>
          <cell r="E7873" t="str">
            <v>F</v>
          </cell>
        </row>
        <row r="7874">
          <cell r="B7874" t="str">
            <v>F521902</v>
          </cell>
          <cell r="C7874" t="str">
            <v>F521902</v>
          </cell>
          <cell r="D7874">
            <v>13</v>
          </cell>
          <cell r="E7874" t="str">
            <v>F</v>
          </cell>
        </row>
        <row r="7875">
          <cell r="B7875" t="str">
            <v>F522262</v>
          </cell>
          <cell r="C7875" t="str">
            <v>F522262</v>
          </cell>
          <cell r="D7875">
            <v>13</v>
          </cell>
          <cell r="E7875" t="str">
            <v>F</v>
          </cell>
        </row>
        <row r="7876">
          <cell r="B7876" t="str">
            <v>F522622</v>
          </cell>
          <cell r="C7876" t="str">
            <v>F522622</v>
          </cell>
          <cell r="D7876">
            <v>13</v>
          </cell>
          <cell r="E7876" t="str">
            <v>F</v>
          </cell>
        </row>
        <row r="7877">
          <cell r="B7877" t="str">
            <v>1000FCCOMPSC</v>
          </cell>
          <cell r="C7877" t="str">
            <v>FCCOMPSC</v>
          </cell>
          <cell r="D7877">
            <v>14</v>
          </cell>
          <cell r="E7877" t="str">
            <v>G</v>
          </cell>
        </row>
        <row r="7878">
          <cell r="B7878" t="str">
            <v>F500658</v>
          </cell>
          <cell r="C7878" t="str">
            <v>F500658</v>
          </cell>
          <cell r="D7878">
            <v>15</v>
          </cell>
          <cell r="E7878" t="str">
            <v>F</v>
          </cell>
        </row>
        <row r="7879">
          <cell r="B7879" t="str">
            <v>F500659</v>
          </cell>
          <cell r="C7879" t="str">
            <v>F500659</v>
          </cell>
          <cell r="D7879">
            <v>15</v>
          </cell>
          <cell r="E7879" t="str">
            <v>F</v>
          </cell>
        </row>
        <row r="7880">
          <cell r="B7880" t="str">
            <v>F500728</v>
          </cell>
          <cell r="C7880" t="str">
            <v>F500728</v>
          </cell>
          <cell r="D7880">
            <v>15</v>
          </cell>
          <cell r="E7880" t="str">
            <v>F</v>
          </cell>
        </row>
        <row r="7881">
          <cell r="B7881" t="str">
            <v>F500729</v>
          </cell>
          <cell r="C7881" t="str">
            <v>F500729</v>
          </cell>
          <cell r="D7881">
            <v>15</v>
          </cell>
          <cell r="E7881" t="str">
            <v>F</v>
          </cell>
        </row>
        <row r="7882">
          <cell r="B7882" t="str">
            <v>F500798</v>
          </cell>
          <cell r="C7882" t="str">
            <v>F500798</v>
          </cell>
          <cell r="D7882">
            <v>15</v>
          </cell>
          <cell r="E7882" t="str">
            <v>F</v>
          </cell>
        </row>
        <row r="7883">
          <cell r="B7883" t="str">
            <v>F500856</v>
          </cell>
          <cell r="C7883" t="str">
            <v>F500856</v>
          </cell>
          <cell r="D7883">
            <v>15</v>
          </cell>
          <cell r="E7883" t="str">
            <v>F</v>
          </cell>
        </row>
        <row r="7884">
          <cell r="B7884" t="str">
            <v>F500961</v>
          </cell>
          <cell r="C7884" t="str">
            <v>F500961</v>
          </cell>
          <cell r="D7884">
            <v>15</v>
          </cell>
          <cell r="E7884" t="str">
            <v>F</v>
          </cell>
        </row>
        <row r="7885">
          <cell r="B7885" t="str">
            <v>F500996</v>
          </cell>
          <cell r="C7885" t="str">
            <v>F500996</v>
          </cell>
          <cell r="D7885">
            <v>15</v>
          </cell>
          <cell r="E7885" t="str">
            <v>F</v>
          </cell>
        </row>
        <row r="7886">
          <cell r="B7886" t="str">
            <v>F501043</v>
          </cell>
          <cell r="C7886" t="str">
            <v>F501043</v>
          </cell>
          <cell r="D7886">
            <v>15</v>
          </cell>
          <cell r="E7886" t="str">
            <v>F</v>
          </cell>
        </row>
        <row r="7887">
          <cell r="B7887" t="str">
            <v>F501044</v>
          </cell>
          <cell r="C7887" t="str">
            <v>F501044</v>
          </cell>
          <cell r="D7887">
            <v>15</v>
          </cell>
          <cell r="E7887" t="str">
            <v>F</v>
          </cell>
        </row>
        <row r="7888">
          <cell r="B7888" t="str">
            <v>F501101</v>
          </cell>
          <cell r="C7888" t="str">
            <v>F501101</v>
          </cell>
          <cell r="D7888">
            <v>15</v>
          </cell>
          <cell r="E7888" t="str">
            <v>F</v>
          </cell>
        </row>
        <row r="7889">
          <cell r="B7889" t="str">
            <v>F501149</v>
          </cell>
          <cell r="C7889" t="str">
            <v>F501149</v>
          </cell>
          <cell r="D7889">
            <v>15</v>
          </cell>
          <cell r="E7889" t="str">
            <v>F</v>
          </cell>
        </row>
        <row r="7890">
          <cell r="B7890" t="str">
            <v>F501218</v>
          </cell>
          <cell r="C7890" t="str">
            <v>F501218</v>
          </cell>
          <cell r="D7890">
            <v>15</v>
          </cell>
          <cell r="E7890" t="str">
            <v>F</v>
          </cell>
        </row>
        <row r="7891">
          <cell r="B7891" t="str">
            <v>F501219</v>
          </cell>
          <cell r="C7891" t="str">
            <v>F501219</v>
          </cell>
          <cell r="D7891">
            <v>15</v>
          </cell>
          <cell r="E7891" t="str">
            <v>F</v>
          </cell>
        </row>
        <row r="7892">
          <cell r="B7892" t="str">
            <v>F501276</v>
          </cell>
          <cell r="C7892" t="str">
            <v>F501276</v>
          </cell>
          <cell r="D7892">
            <v>15</v>
          </cell>
          <cell r="E7892" t="str">
            <v>F</v>
          </cell>
        </row>
        <row r="7893">
          <cell r="B7893" t="str">
            <v>F501451</v>
          </cell>
          <cell r="C7893" t="str">
            <v>F501451</v>
          </cell>
          <cell r="D7893">
            <v>15</v>
          </cell>
          <cell r="E7893" t="str">
            <v>F</v>
          </cell>
        </row>
        <row r="7894">
          <cell r="B7894" t="str">
            <v>F501486</v>
          </cell>
          <cell r="C7894" t="str">
            <v>F501486</v>
          </cell>
          <cell r="D7894">
            <v>15</v>
          </cell>
          <cell r="E7894" t="str">
            <v>F</v>
          </cell>
        </row>
        <row r="7895">
          <cell r="B7895" t="str">
            <v>F502437</v>
          </cell>
          <cell r="C7895" t="str">
            <v>F502437</v>
          </cell>
          <cell r="D7895">
            <v>15</v>
          </cell>
          <cell r="E7895" t="str">
            <v>F</v>
          </cell>
        </row>
        <row r="7896">
          <cell r="B7896" t="str">
            <v>F520209</v>
          </cell>
          <cell r="C7896" t="str">
            <v>F520209</v>
          </cell>
          <cell r="D7896">
            <v>15</v>
          </cell>
          <cell r="E7896" t="str">
            <v>F</v>
          </cell>
        </row>
        <row r="7897">
          <cell r="B7897" t="str">
            <v>F520210</v>
          </cell>
          <cell r="C7897" t="str">
            <v>F520210</v>
          </cell>
          <cell r="D7897">
            <v>15</v>
          </cell>
          <cell r="E7897" t="str">
            <v>F</v>
          </cell>
        </row>
        <row r="7898">
          <cell r="B7898" t="str">
            <v>F520257</v>
          </cell>
          <cell r="C7898" t="str">
            <v>F520257</v>
          </cell>
          <cell r="D7898">
            <v>15</v>
          </cell>
          <cell r="E7898" t="str">
            <v>F</v>
          </cell>
        </row>
        <row r="7899">
          <cell r="B7899" t="str">
            <v>F520291</v>
          </cell>
          <cell r="C7899" t="str">
            <v>F520291</v>
          </cell>
          <cell r="D7899">
            <v>15</v>
          </cell>
          <cell r="E7899" t="str">
            <v>F</v>
          </cell>
        </row>
        <row r="7900">
          <cell r="B7900" t="str">
            <v>F520376</v>
          </cell>
          <cell r="C7900" t="str">
            <v>F520376</v>
          </cell>
          <cell r="D7900">
            <v>15</v>
          </cell>
          <cell r="E7900" t="str">
            <v>F</v>
          </cell>
        </row>
        <row r="7901">
          <cell r="B7901" t="str">
            <v>F520425</v>
          </cell>
          <cell r="C7901" t="str">
            <v>F520425</v>
          </cell>
          <cell r="D7901">
            <v>15</v>
          </cell>
          <cell r="E7901" t="str">
            <v>F</v>
          </cell>
        </row>
        <row r="7902">
          <cell r="B7902" t="str">
            <v>F520478</v>
          </cell>
          <cell r="C7902" t="str">
            <v>F520478</v>
          </cell>
          <cell r="D7902">
            <v>15</v>
          </cell>
          <cell r="E7902" t="str">
            <v>F</v>
          </cell>
        </row>
        <row r="7903">
          <cell r="B7903" t="str">
            <v>F521092</v>
          </cell>
          <cell r="C7903" t="str">
            <v>F521092</v>
          </cell>
          <cell r="D7903">
            <v>15</v>
          </cell>
          <cell r="E7903" t="str">
            <v>F</v>
          </cell>
        </row>
        <row r="7904">
          <cell r="B7904" t="str">
            <v>F521452</v>
          </cell>
          <cell r="C7904" t="str">
            <v>F521452</v>
          </cell>
          <cell r="D7904">
            <v>15</v>
          </cell>
          <cell r="E7904" t="str">
            <v>F</v>
          </cell>
        </row>
        <row r="7905">
          <cell r="B7905" t="str">
            <v>F521812</v>
          </cell>
          <cell r="C7905" t="str">
            <v>F521812</v>
          </cell>
          <cell r="D7905">
            <v>15</v>
          </cell>
          <cell r="E7905" t="str">
            <v>F</v>
          </cell>
        </row>
        <row r="7906">
          <cell r="B7906" t="str">
            <v>F522172</v>
          </cell>
          <cell r="C7906" t="str">
            <v>F522172</v>
          </cell>
          <cell r="D7906">
            <v>15</v>
          </cell>
          <cell r="E7906" t="str">
            <v>F</v>
          </cell>
        </row>
        <row r="7907">
          <cell r="B7907" t="str">
            <v>F522532</v>
          </cell>
          <cell r="C7907" t="str">
            <v>F522532</v>
          </cell>
          <cell r="D7907">
            <v>15</v>
          </cell>
          <cell r="E7907" t="str">
            <v>F</v>
          </cell>
        </row>
        <row r="7908">
          <cell r="B7908" t="str">
            <v>F522786</v>
          </cell>
          <cell r="C7908" t="str">
            <v>F522786</v>
          </cell>
          <cell r="D7908">
            <v>15</v>
          </cell>
          <cell r="E7908" t="str">
            <v>F</v>
          </cell>
        </row>
        <row r="7909">
          <cell r="B7909" t="str">
            <v>1000FCLBEASC</v>
          </cell>
          <cell r="C7909" t="str">
            <v>FCLBEASC</v>
          </cell>
          <cell r="D7909">
            <v>14</v>
          </cell>
          <cell r="E7909" t="str">
            <v>G</v>
          </cell>
        </row>
        <row r="7910">
          <cell r="B7910" t="str">
            <v>F500664</v>
          </cell>
          <cell r="C7910" t="str">
            <v>F500664</v>
          </cell>
          <cell r="D7910">
            <v>15</v>
          </cell>
          <cell r="E7910" t="str">
            <v>F</v>
          </cell>
        </row>
        <row r="7911">
          <cell r="B7911" t="str">
            <v>F500665</v>
          </cell>
          <cell r="C7911" t="str">
            <v>F500665</v>
          </cell>
          <cell r="D7911">
            <v>15</v>
          </cell>
          <cell r="E7911" t="str">
            <v>F</v>
          </cell>
        </row>
        <row r="7912">
          <cell r="B7912" t="str">
            <v>F500734</v>
          </cell>
          <cell r="C7912" t="str">
            <v>F500734</v>
          </cell>
          <cell r="D7912">
            <v>15</v>
          </cell>
          <cell r="E7912" t="str">
            <v>F</v>
          </cell>
        </row>
        <row r="7913">
          <cell r="B7913" t="str">
            <v>F500735</v>
          </cell>
          <cell r="C7913" t="str">
            <v>F500735</v>
          </cell>
          <cell r="D7913">
            <v>15</v>
          </cell>
          <cell r="E7913" t="str">
            <v>F</v>
          </cell>
        </row>
        <row r="7914">
          <cell r="B7914" t="str">
            <v>F500804</v>
          </cell>
          <cell r="C7914" t="str">
            <v>F500804</v>
          </cell>
          <cell r="D7914">
            <v>15</v>
          </cell>
          <cell r="E7914" t="str">
            <v>F</v>
          </cell>
        </row>
        <row r="7915">
          <cell r="B7915" t="str">
            <v>F500859</v>
          </cell>
          <cell r="C7915" t="str">
            <v>F500859</v>
          </cell>
          <cell r="D7915">
            <v>15</v>
          </cell>
          <cell r="E7915" t="str">
            <v>F</v>
          </cell>
        </row>
        <row r="7916">
          <cell r="B7916" t="str">
            <v>F500964</v>
          </cell>
          <cell r="C7916" t="str">
            <v>F500964</v>
          </cell>
          <cell r="D7916">
            <v>15</v>
          </cell>
          <cell r="E7916" t="str">
            <v>F</v>
          </cell>
        </row>
        <row r="7917">
          <cell r="B7917" t="str">
            <v>F500999</v>
          </cell>
          <cell r="C7917" t="str">
            <v>F500999</v>
          </cell>
          <cell r="D7917">
            <v>15</v>
          </cell>
          <cell r="E7917" t="str">
            <v>F</v>
          </cell>
        </row>
        <row r="7918">
          <cell r="B7918" t="str">
            <v>F501049</v>
          </cell>
          <cell r="C7918" t="str">
            <v>F501049</v>
          </cell>
          <cell r="D7918">
            <v>15</v>
          </cell>
          <cell r="E7918" t="str">
            <v>F</v>
          </cell>
        </row>
        <row r="7919">
          <cell r="B7919" t="str">
            <v>F501050</v>
          </cell>
          <cell r="C7919" t="str">
            <v>F501050</v>
          </cell>
          <cell r="D7919">
            <v>15</v>
          </cell>
          <cell r="E7919" t="str">
            <v>F</v>
          </cell>
        </row>
        <row r="7920">
          <cell r="B7920" t="str">
            <v>F501104</v>
          </cell>
          <cell r="C7920" t="str">
            <v>F501104</v>
          </cell>
          <cell r="D7920">
            <v>15</v>
          </cell>
          <cell r="E7920" t="str">
            <v>F</v>
          </cell>
        </row>
        <row r="7921">
          <cell r="B7921" t="str">
            <v>F501155</v>
          </cell>
          <cell r="C7921" t="str">
            <v>F501155</v>
          </cell>
          <cell r="D7921">
            <v>15</v>
          </cell>
          <cell r="E7921" t="str">
            <v>F</v>
          </cell>
        </row>
        <row r="7922">
          <cell r="B7922" t="str">
            <v>F501224</v>
          </cell>
          <cell r="C7922" t="str">
            <v>F501224</v>
          </cell>
          <cell r="D7922">
            <v>15</v>
          </cell>
          <cell r="E7922" t="str">
            <v>F</v>
          </cell>
        </row>
        <row r="7923">
          <cell r="B7923" t="str">
            <v>F501225</v>
          </cell>
          <cell r="C7923" t="str">
            <v>F501225</v>
          </cell>
          <cell r="D7923">
            <v>15</v>
          </cell>
          <cell r="E7923" t="str">
            <v>F</v>
          </cell>
        </row>
        <row r="7924">
          <cell r="B7924" t="str">
            <v>F501279</v>
          </cell>
          <cell r="C7924" t="str">
            <v>F501279</v>
          </cell>
          <cell r="D7924">
            <v>15</v>
          </cell>
          <cell r="E7924" t="str">
            <v>F</v>
          </cell>
        </row>
        <row r="7925">
          <cell r="B7925" t="str">
            <v>F501454</v>
          </cell>
          <cell r="C7925" t="str">
            <v>F501454</v>
          </cell>
          <cell r="D7925">
            <v>15</v>
          </cell>
          <cell r="E7925" t="str">
            <v>F</v>
          </cell>
        </row>
        <row r="7926">
          <cell r="B7926" t="str">
            <v>F501489</v>
          </cell>
          <cell r="C7926" t="str">
            <v>F501489</v>
          </cell>
          <cell r="D7926">
            <v>15</v>
          </cell>
          <cell r="E7926" t="str">
            <v>F</v>
          </cell>
        </row>
        <row r="7927">
          <cell r="B7927" t="str">
            <v>F502440</v>
          </cell>
          <cell r="C7927" t="str">
            <v>F502440</v>
          </cell>
          <cell r="D7927">
            <v>15</v>
          </cell>
          <cell r="E7927" t="str">
            <v>F</v>
          </cell>
        </row>
        <row r="7928">
          <cell r="B7928" t="str">
            <v>F520227</v>
          </cell>
          <cell r="C7928" t="str">
            <v>F520227</v>
          </cell>
          <cell r="D7928">
            <v>15</v>
          </cell>
          <cell r="E7928" t="str">
            <v>F</v>
          </cell>
        </row>
        <row r="7929">
          <cell r="B7929" t="str">
            <v>F520228</v>
          </cell>
          <cell r="C7929" t="str">
            <v>F520228</v>
          </cell>
          <cell r="D7929">
            <v>15</v>
          </cell>
          <cell r="E7929" t="str">
            <v>F</v>
          </cell>
        </row>
        <row r="7930">
          <cell r="B7930" t="str">
            <v>F520267</v>
          </cell>
          <cell r="C7930" t="str">
            <v>F520267</v>
          </cell>
          <cell r="D7930">
            <v>15</v>
          </cell>
          <cell r="E7930" t="str">
            <v>F</v>
          </cell>
        </row>
        <row r="7931">
          <cell r="B7931" t="str">
            <v>F520301</v>
          </cell>
          <cell r="C7931" t="str">
            <v>F520301</v>
          </cell>
          <cell r="D7931">
            <v>15</v>
          </cell>
          <cell r="E7931" t="str">
            <v>F</v>
          </cell>
        </row>
        <row r="7932">
          <cell r="B7932" t="str">
            <v>F520485</v>
          </cell>
          <cell r="C7932" t="str">
            <v>F520485</v>
          </cell>
          <cell r="D7932">
            <v>15</v>
          </cell>
          <cell r="E7932" t="str">
            <v>F</v>
          </cell>
        </row>
        <row r="7933">
          <cell r="B7933" t="str">
            <v>F521101</v>
          </cell>
          <cell r="C7933" t="str">
            <v>F521101</v>
          </cell>
          <cell r="D7933">
            <v>15</v>
          </cell>
          <cell r="E7933" t="str">
            <v>F</v>
          </cell>
        </row>
        <row r="7934">
          <cell r="B7934" t="str">
            <v>F521461</v>
          </cell>
          <cell r="C7934" t="str">
            <v>F521461</v>
          </cell>
          <cell r="D7934">
            <v>15</v>
          </cell>
          <cell r="E7934" t="str">
            <v>F</v>
          </cell>
        </row>
        <row r="7935">
          <cell r="B7935" t="str">
            <v>F521821</v>
          </cell>
          <cell r="C7935" t="str">
            <v>F521821</v>
          </cell>
          <cell r="D7935">
            <v>15</v>
          </cell>
          <cell r="E7935" t="str">
            <v>F</v>
          </cell>
        </row>
        <row r="7936">
          <cell r="B7936" t="str">
            <v>F522181</v>
          </cell>
          <cell r="C7936" t="str">
            <v>F522181</v>
          </cell>
          <cell r="D7936">
            <v>15</v>
          </cell>
          <cell r="E7936" t="str">
            <v>F</v>
          </cell>
        </row>
        <row r="7937">
          <cell r="B7937" t="str">
            <v>F522541</v>
          </cell>
          <cell r="C7937" t="str">
            <v>F522541</v>
          </cell>
          <cell r="D7937">
            <v>15</v>
          </cell>
          <cell r="E7937" t="str">
            <v>F</v>
          </cell>
        </row>
        <row r="7938">
          <cell r="B7938" t="str">
            <v>1000FCSBAYSC</v>
          </cell>
          <cell r="C7938" t="str">
            <v>FCSBAYSC</v>
          </cell>
          <cell r="D7938">
            <v>14</v>
          </cell>
          <cell r="E7938" t="str">
            <v>G</v>
          </cell>
        </row>
        <row r="7939">
          <cell r="B7939" t="str">
            <v>F500662</v>
          </cell>
          <cell r="C7939" t="str">
            <v>F500662</v>
          </cell>
          <cell r="D7939">
            <v>15</v>
          </cell>
          <cell r="E7939" t="str">
            <v>F</v>
          </cell>
        </row>
        <row r="7940">
          <cell r="B7940" t="str">
            <v>F500663</v>
          </cell>
          <cell r="C7940" t="str">
            <v>F500663</v>
          </cell>
          <cell r="D7940">
            <v>15</v>
          </cell>
          <cell r="E7940" t="str">
            <v>F</v>
          </cell>
        </row>
        <row r="7941">
          <cell r="B7941" t="str">
            <v>F500732</v>
          </cell>
          <cell r="C7941" t="str">
            <v>F500732</v>
          </cell>
          <cell r="D7941">
            <v>15</v>
          </cell>
          <cell r="E7941" t="str">
            <v>F</v>
          </cell>
        </row>
        <row r="7942">
          <cell r="B7942" t="str">
            <v>F500733</v>
          </cell>
          <cell r="C7942" t="str">
            <v>F500733</v>
          </cell>
          <cell r="D7942">
            <v>15</v>
          </cell>
          <cell r="E7942" t="str">
            <v>F</v>
          </cell>
        </row>
        <row r="7943">
          <cell r="B7943" t="str">
            <v>F500802</v>
          </cell>
          <cell r="C7943" t="str">
            <v>F500802</v>
          </cell>
          <cell r="D7943">
            <v>15</v>
          </cell>
          <cell r="E7943" t="str">
            <v>F</v>
          </cell>
        </row>
        <row r="7944">
          <cell r="B7944" t="str">
            <v>F500858</v>
          </cell>
          <cell r="C7944" t="str">
            <v>F500858</v>
          </cell>
          <cell r="D7944">
            <v>15</v>
          </cell>
          <cell r="E7944" t="str">
            <v>F</v>
          </cell>
        </row>
        <row r="7945">
          <cell r="B7945" t="str">
            <v>F500963</v>
          </cell>
          <cell r="C7945" t="str">
            <v>F500963</v>
          </cell>
          <cell r="D7945">
            <v>15</v>
          </cell>
          <cell r="E7945" t="str">
            <v>F</v>
          </cell>
        </row>
        <row r="7946">
          <cell r="B7946" t="str">
            <v>F500998</v>
          </cell>
          <cell r="C7946" t="str">
            <v>F500998</v>
          </cell>
          <cell r="D7946">
            <v>15</v>
          </cell>
          <cell r="E7946" t="str">
            <v>F</v>
          </cell>
        </row>
        <row r="7947">
          <cell r="B7947" t="str">
            <v>F501047</v>
          </cell>
          <cell r="C7947" t="str">
            <v>F501047</v>
          </cell>
          <cell r="D7947">
            <v>15</v>
          </cell>
          <cell r="E7947" t="str">
            <v>F</v>
          </cell>
        </row>
        <row r="7948">
          <cell r="B7948" t="str">
            <v>F501048</v>
          </cell>
          <cell r="C7948" t="str">
            <v>F501048</v>
          </cell>
          <cell r="D7948">
            <v>15</v>
          </cell>
          <cell r="E7948" t="str">
            <v>F</v>
          </cell>
        </row>
        <row r="7949">
          <cell r="B7949" t="str">
            <v>F501103</v>
          </cell>
          <cell r="C7949" t="str">
            <v>F501103</v>
          </cell>
          <cell r="D7949">
            <v>15</v>
          </cell>
          <cell r="E7949" t="str">
            <v>F</v>
          </cell>
        </row>
        <row r="7950">
          <cell r="B7950" t="str">
            <v>F501153</v>
          </cell>
          <cell r="C7950" t="str">
            <v>F501153</v>
          </cell>
          <cell r="D7950">
            <v>15</v>
          </cell>
          <cell r="E7950" t="str">
            <v>F</v>
          </cell>
        </row>
        <row r="7951">
          <cell r="B7951" t="str">
            <v>F501222</v>
          </cell>
          <cell r="C7951" t="str">
            <v>F501222</v>
          </cell>
          <cell r="D7951">
            <v>15</v>
          </cell>
          <cell r="E7951" t="str">
            <v>F</v>
          </cell>
        </row>
        <row r="7952">
          <cell r="B7952" t="str">
            <v>F501223</v>
          </cell>
          <cell r="C7952" t="str">
            <v>F501223</v>
          </cell>
          <cell r="D7952">
            <v>15</v>
          </cell>
          <cell r="E7952" t="str">
            <v>F</v>
          </cell>
        </row>
        <row r="7953">
          <cell r="B7953" t="str">
            <v>F501278</v>
          </cell>
          <cell r="C7953" t="str">
            <v>F501278</v>
          </cell>
          <cell r="D7953">
            <v>15</v>
          </cell>
          <cell r="E7953" t="str">
            <v>F</v>
          </cell>
        </row>
        <row r="7954">
          <cell r="B7954" t="str">
            <v>F501453</v>
          </cell>
          <cell r="C7954" t="str">
            <v>F501453</v>
          </cell>
          <cell r="D7954">
            <v>15</v>
          </cell>
          <cell r="E7954" t="str">
            <v>F</v>
          </cell>
        </row>
        <row r="7955">
          <cell r="B7955" t="str">
            <v>F501488</v>
          </cell>
          <cell r="C7955" t="str">
            <v>F501488</v>
          </cell>
          <cell r="D7955">
            <v>15</v>
          </cell>
          <cell r="E7955" t="str">
            <v>F</v>
          </cell>
        </row>
        <row r="7956">
          <cell r="B7956" t="str">
            <v>F502439</v>
          </cell>
          <cell r="C7956" t="str">
            <v>F502439</v>
          </cell>
          <cell r="D7956">
            <v>15</v>
          </cell>
          <cell r="E7956" t="str">
            <v>F</v>
          </cell>
        </row>
        <row r="7957">
          <cell r="B7957" t="str">
            <v>F520225</v>
          </cell>
          <cell r="C7957" t="str">
            <v>F520225</v>
          </cell>
          <cell r="D7957">
            <v>15</v>
          </cell>
          <cell r="E7957" t="str">
            <v>F</v>
          </cell>
        </row>
        <row r="7958">
          <cell r="B7958" t="str">
            <v>F520226</v>
          </cell>
          <cell r="C7958" t="str">
            <v>F520226</v>
          </cell>
          <cell r="D7958">
            <v>15</v>
          </cell>
          <cell r="E7958" t="str">
            <v>F</v>
          </cell>
        </row>
        <row r="7959">
          <cell r="B7959" t="str">
            <v>F520266</v>
          </cell>
          <cell r="C7959" t="str">
            <v>F520266</v>
          </cell>
          <cell r="D7959">
            <v>15</v>
          </cell>
          <cell r="E7959" t="str">
            <v>F</v>
          </cell>
        </row>
        <row r="7960">
          <cell r="B7960" t="str">
            <v>F520300</v>
          </cell>
          <cell r="C7960" t="str">
            <v>F520300</v>
          </cell>
          <cell r="D7960">
            <v>15</v>
          </cell>
          <cell r="E7960" t="str">
            <v>F</v>
          </cell>
        </row>
        <row r="7961">
          <cell r="B7961" t="str">
            <v>F520384</v>
          </cell>
          <cell r="C7961" t="str">
            <v>F520384</v>
          </cell>
          <cell r="D7961">
            <v>15</v>
          </cell>
          <cell r="E7961" t="str">
            <v>F</v>
          </cell>
        </row>
        <row r="7962">
          <cell r="B7962" t="str">
            <v>F520385</v>
          </cell>
          <cell r="C7962" t="str">
            <v>F520385</v>
          </cell>
          <cell r="D7962">
            <v>15</v>
          </cell>
          <cell r="E7962" t="str">
            <v>F</v>
          </cell>
        </row>
        <row r="7963">
          <cell r="B7963" t="str">
            <v>F520430</v>
          </cell>
          <cell r="C7963" t="str">
            <v>F520430</v>
          </cell>
          <cell r="D7963">
            <v>15</v>
          </cell>
          <cell r="E7963" t="str">
            <v>F</v>
          </cell>
        </row>
        <row r="7964">
          <cell r="B7964" t="str">
            <v>F520484</v>
          </cell>
          <cell r="C7964" t="str">
            <v>F520484</v>
          </cell>
          <cell r="D7964">
            <v>15</v>
          </cell>
          <cell r="E7964" t="str">
            <v>F</v>
          </cell>
        </row>
        <row r="7965">
          <cell r="B7965" t="str">
            <v>F521100</v>
          </cell>
          <cell r="C7965" t="str">
            <v>F521100</v>
          </cell>
          <cell r="D7965">
            <v>15</v>
          </cell>
          <cell r="E7965" t="str">
            <v>F</v>
          </cell>
        </row>
        <row r="7966">
          <cell r="B7966" t="str">
            <v>F521460</v>
          </cell>
          <cell r="C7966" t="str">
            <v>F521460</v>
          </cell>
          <cell r="D7966">
            <v>15</v>
          </cell>
          <cell r="E7966" t="str">
            <v>F</v>
          </cell>
        </row>
        <row r="7967">
          <cell r="B7967" t="str">
            <v>F521820</v>
          </cell>
          <cell r="C7967" t="str">
            <v>F521820</v>
          </cell>
          <cell r="D7967">
            <v>15</v>
          </cell>
          <cell r="E7967" t="str">
            <v>F</v>
          </cell>
        </row>
        <row r="7968">
          <cell r="B7968" t="str">
            <v>F522180</v>
          </cell>
          <cell r="C7968" t="str">
            <v>F522180</v>
          </cell>
          <cell r="D7968">
            <v>15</v>
          </cell>
          <cell r="E7968" t="str">
            <v>F</v>
          </cell>
        </row>
        <row r="7969">
          <cell r="B7969" t="str">
            <v>F522540</v>
          </cell>
          <cell r="C7969" t="str">
            <v>F522540</v>
          </cell>
          <cell r="D7969">
            <v>15</v>
          </cell>
          <cell r="E7969" t="str">
            <v>F</v>
          </cell>
        </row>
        <row r="7970">
          <cell r="B7970" t="str">
            <v>1000FCSMONSC</v>
          </cell>
          <cell r="C7970" t="str">
            <v>FCSMONSC</v>
          </cell>
          <cell r="D7970">
            <v>14</v>
          </cell>
          <cell r="E7970" t="str">
            <v>G</v>
          </cell>
        </row>
        <row r="7971">
          <cell r="B7971" t="str">
            <v>F500660</v>
          </cell>
          <cell r="C7971" t="str">
            <v>F500660</v>
          </cell>
          <cell r="D7971">
            <v>15</v>
          </cell>
          <cell r="E7971" t="str">
            <v>F</v>
          </cell>
        </row>
        <row r="7972">
          <cell r="B7972" t="str">
            <v>F500661</v>
          </cell>
          <cell r="C7972" t="str">
            <v>F500661</v>
          </cell>
          <cell r="D7972">
            <v>15</v>
          </cell>
          <cell r="E7972" t="str">
            <v>F</v>
          </cell>
        </row>
        <row r="7973">
          <cell r="B7973" t="str">
            <v>F500730</v>
          </cell>
          <cell r="C7973" t="str">
            <v>F500730</v>
          </cell>
          <cell r="D7973">
            <v>15</v>
          </cell>
          <cell r="E7973" t="str">
            <v>F</v>
          </cell>
        </row>
        <row r="7974">
          <cell r="B7974" t="str">
            <v>F500731</v>
          </cell>
          <cell r="C7974" t="str">
            <v>F500731</v>
          </cell>
          <cell r="D7974">
            <v>15</v>
          </cell>
          <cell r="E7974" t="str">
            <v>F</v>
          </cell>
        </row>
        <row r="7975">
          <cell r="B7975" t="str">
            <v>F500800</v>
          </cell>
          <cell r="C7975" t="str">
            <v>F500800</v>
          </cell>
          <cell r="D7975">
            <v>15</v>
          </cell>
          <cell r="E7975" t="str">
            <v>F</v>
          </cell>
        </row>
        <row r="7976">
          <cell r="B7976" t="str">
            <v>F500857</v>
          </cell>
          <cell r="C7976" t="str">
            <v>F500857</v>
          </cell>
          <cell r="D7976">
            <v>15</v>
          </cell>
          <cell r="E7976" t="str">
            <v>F</v>
          </cell>
        </row>
        <row r="7977">
          <cell r="B7977" t="str">
            <v>F500962</v>
          </cell>
          <cell r="C7977" t="str">
            <v>F500962</v>
          </cell>
          <cell r="D7977">
            <v>15</v>
          </cell>
          <cell r="E7977" t="str">
            <v>F</v>
          </cell>
        </row>
        <row r="7978">
          <cell r="B7978" t="str">
            <v>F500997</v>
          </cell>
          <cell r="C7978" t="str">
            <v>F500997</v>
          </cell>
          <cell r="D7978">
            <v>15</v>
          </cell>
          <cell r="E7978" t="str">
            <v>F</v>
          </cell>
        </row>
        <row r="7979">
          <cell r="B7979" t="str">
            <v>F501045</v>
          </cell>
          <cell r="C7979" t="str">
            <v>F501045</v>
          </cell>
          <cell r="D7979">
            <v>15</v>
          </cell>
          <cell r="E7979" t="str">
            <v>F</v>
          </cell>
        </row>
        <row r="7980">
          <cell r="B7980" t="str">
            <v>F501046</v>
          </cell>
          <cell r="C7980" t="str">
            <v>F501046</v>
          </cell>
          <cell r="D7980">
            <v>15</v>
          </cell>
          <cell r="E7980" t="str">
            <v>F</v>
          </cell>
        </row>
        <row r="7981">
          <cell r="B7981" t="str">
            <v>F501102</v>
          </cell>
          <cell r="C7981" t="str">
            <v>F501102</v>
          </cell>
          <cell r="D7981">
            <v>15</v>
          </cell>
          <cell r="E7981" t="str">
            <v>F</v>
          </cell>
        </row>
        <row r="7982">
          <cell r="B7982" t="str">
            <v>F501151</v>
          </cell>
          <cell r="C7982" t="str">
            <v>F501151</v>
          </cell>
          <cell r="D7982">
            <v>15</v>
          </cell>
          <cell r="E7982" t="str">
            <v>F</v>
          </cell>
        </row>
        <row r="7983">
          <cell r="B7983" t="str">
            <v>F501220</v>
          </cell>
          <cell r="C7983" t="str">
            <v>F501220</v>
          </cell>
          <cell r="D7983">
            <v>15</v>
          </cell>
          <cell r="E7983" t="str">
            <v>F</v>
          </cell>
        </row>
        <row r="7984">
          <cell r="B7984" t="str">
            <v>F501221</v>
          </cell>
          <cell r="C7984" t="str">
            <v>F501221</v>
          </cell>
          <cell r="D7984">
            <v>15</v>
          </cell>
          <cell r="E7984" t="str">
            <v>F</v>
          </cell>
        </row>
        <row r="7985">
          <cell r="B7985" t="str">
            <v>F501277</v>
          </cell>
          <cell r="C7985" t="str">
            <v>F501277</v>
          </cell>
          <cell r="D7985">
            <v>15</v>
          </cell>
          <cell r="E7985" t="str">
            <v>F</v>
          </cell>
        </row>
        <row r="7986">
          <cell r="B7986" t="str">
            <v>F501452</v>
          </cell>
          <cell r="C7986" t="str">
            <v>F501452</v>
          </cell>
          <cell r="D7986">
            <v>15</v>
          </cell>
          <cell r="E7986" t="str">
            <v>F</v>
          </cell>
        </row>
        <row r="7987">
          <cell r="B7987" t="str">
            <v>F501487</v>
          </cell>
          <cell r="C7987" t="str">
            <v>F501487</v>
          </cell>
          <cell r="D7987">
            <v>15</v>
          </cell>
          <cell r="E7987" t="str">
            <v>F</v>
          </cell>
        </row>
        <row r="7988">
          <cell r="B7988" t="str">
            <v>F502438</v>
          </cell>
          <cell r="C7988" t="str">
            <v>F502438</v>
          </cell>
          <cell r="D7988">
            <v>15</v>
          </cell>
          <cell r="E7988" t="str">
            <v>F</v>
          </cell>
        </row>
        <row r="7989">
          <cell r="B7989" t="str">
            <v>F520221</v>
          </cell>
          <cell r="C7989" t="str">
            <v>F520221</v>
          </cell>
          <cell r="D7989">
            <v>15</v>
          </cell>
          <cell r="E7989" t="str">
            <v>F</v>
          </cell>
        </row>
        <row r="7990">
          <cell r="B7990" t="str">
            <v>F520222</v>
          </cell>
          <cell r="C7990" t="str">
            <v>F520222</v>
          </cell>
          <cell r="D7990">
            <v>15</v>
          </cell>
          <cell r="E7990" t="str">
            <v>F</v>
          </cell>
        </row>
        <row r="7991">
          <cell r="B7991" t="str">
            <v>F520264</v>
          </cell>
          <cell r="C7991" t="str">
            <v>F520264</v>
          </cell>
          <cell r="D7991">
            <v>15</v>
          </cell>
          <cell r="E7991" t="str">
            <v>F</v>
          </cell>
        </row>
        <row r="7992">
          <cell r="B7992" t="str">
            <v>F520298</v>
          </cell>
          <cell r="C7992" t="str">
            <v>F520298</v>
          </cell>
          <cell r="D7992">
            <v>15</v>
          </cell>
          <cell r="E7992" t="str">
            <v>F</v>
          </cell>
        </row>
        <row r="7993">
          <cell r="B7993" t="str">
            <v>F520382</v>
          </cell>
          <cell r="C7993" t="str">
            <v>F520382</v>
          </cell>
          <cell r="D7993">
            <v>15</v>
          </cell>
          <cell r="E7993" t="str">
            <v>F</v>
          </cell>
        </row>
        <row r="7994">
          <cell r="B7994" t="str">
            <v>F520383</v>
          </cell>
          <cell r="C7994" t="str">
            <v>F520383</v>
          </cell>
          <cell r="D7994">
            <v>15</v>
          </cell>
          <cell r="E7994" t="str">
            <v>F</v>
          </cell>
        </row>
        <row r="7995">
          <cell r="B7995" t="str">
            <v>F520429</v>
          </cell>
          <cell r="C7995" t="str">
            <v>F520429</v>
          </cell>
          <cell r="D7995">
            <v>15</v>
          </cell>
          <cell r="E7995" t="str">
            <v>F</v>
          </cell>
        </row>
        <row r="7996">
          <cell r="B7996" t="str">
            <v>F520483</v>
          </cell>
          <cell r="C7996" t="str">
            <v>F520483</v>
          </cell>
          <cell r="D7996">
            <v>15</v>
          </cell>
          <cell r="E7996" t="str">
            <v>F</v>
          </cell>
        </row>
        <row r="7997">
          <cell r="B7997" t="str">
            <v>F521098</v>
          </cell>
          <cell r="C7997" t="str">
            <v>F521098</v>
          </cell>
          <cell r="D7997">
            <v>15</v>
          </cell>
          <cell r="E7997" t="str">
            <v>F</v>
          </cell>
        </row>
        <row r="7998">
          <cell r="B7998" t="str">
            <v>F521458</v>
          </cell>
          <cell r="C7998" t="str">
            <v>F521458</v>
          </cell>
          <cell r="D7998">
            <v>15</v>
          </cell>
          <cell r="E7998" t="str">
            <v>F</v>
          </cell>
        </row>
        <row r="7999">
          <cell r="B7999" t="str">
            <v>F521818</v>
          </cell>
          <cell r="C7999" t="str">
            <v>F521818</v>
          </cell>
          <cell r="D7999">
            <v>15</v>
          </cell>
          <cell r="E7999" t="str">
            <v>F</v>
          </cell>
        </row>
        <row r="8000">
          <cell r="B8000" t="str">
            <v>F522178</v>
          </cell>
          <cell r="C8000" t="str">
            <v>F522178</v>
          </cell>
          <cell r="D8000">
            <v>15</v>
          </cell>
          <cell r="E8000" t="str">
            <v>F</v>
          </cell>
        </row>
        <row r="8001">
          <cell r="B8001" t="str">
            <v>F522538</v>
          </cell>
          <cell r="C8001" t="str">
            <v>F522538</v>
          </cell>
          <cell r="D8001">
            <v>15</v>
          </cell>
          <cell r="E8001" t="str">
            <v>F</v>
          </cell>
        </row>
        <row r="8002">
          <cell r="B8002" t="str">
            <v>F522800</v>
          </cell>
          <cell r="C8002" t="str">
            <v>F522800</v>
          </cell>
          <cell r="D8002">
            <v>15</v>
          </cell>
          <cell r="E8002" t="str">
            <v>F</v>
          </cell>
        </row>
        <row r="8003">
          <cell r="B8003" t="str">
            <v>F522809</v>
          </cell>
          <cell r="C8003" t="str">
            <v>F522809</v>
          </cell>
          <cell r="D8003">
            <v>15</v>
          </cell>
          <cell r="E8003" t="str">
            <v>F</v>
          </cell>
        </row>
        <row r="8004">
          <cell r="B8004" t="str">
            <v>1000FCWHITSC</v>
          </cell>
          <cell r="C8004" t="str">
            <v>FCWHITSC</v>
          </cell>
          <cell r="D8004">
            <v>14</v>
          </cell>
          <cell r="E8004" t="str">
            <v>G</v>
          </cell>
        </row>
        <row r="8005">
          <cell r="B8005" t="str">
            <v>F500666</v>
          </cell>
          <cell r="C8005" t="str">
            <v>F500666</v>
          </cell>
          <cell r="D8005">
            <v>15</v>
          </cell>
          <cell r="E8005" t="str">
            <v>F</v>
          </cell>
        </row>
        <row r="8006">
          <cell r="B8006" t="str">
            <v>F500667</v>
          </cell>
          <cell r="C8006" t="str">
            <v>F500667</v>
          </cell>
          <cell r="D8006">
            <v>15</v>
          </cell>
          <cell r="E8006" t="str">
            <v>F</v>
          </cell>
        </row>
        <row r="8007">
          <cell r="B8007" t="str">
            <v>F500736</v>
          </cell>
          <cell r="C8007" t="str">
            <v>F500736</v>
          </cell>
          <cell r="D8007">
            <v>15</v>
          </cell>
          <cell r="E8007" t="str">
            <v>F</v>
          </cell>
        </row>
        <row r="8008">
          <cell r="B8008" t="str">
            <v>F500737</v>
          </cell>
          <cell r="C8008" t="str">
            <v>F500737</v>
          </cell>
          <cell r="D8008">
            <v>15</v>
          </cell>
          <cell r="E8008" t="str">
            <v>F</v>
          </cell>
        </row>
        <row r="8009">
          <cell r="B8009" t="str">
            <v>F500806</v>
          </cell>
          <cell r="C8009" t="str">
            <v>F500806</v>
          </cell>
          <cell r="D8009">
            <v>15</v>
          </cell>
          <cell r="E8009" t="str">
            <v>F</v>
          </cell>
        </row>
        <row r="8010">
          <cell r="B8010" t="str">
            <v>F500860</v>
          </cell>
          <cell r="C8010" t="str">
            <v>F500860</v>
          </cell>
          <cell r="D8010">
            <v>15</v>
          </cell>
          <cell r="E8010" t="str">
            <v>F</v>
          </cell>
        </row>
        <row r="8011">
          <cell r="B8011" t="str">
            <v>F500965</v>
          </cell>
          <cell r="C8011" t="str">
            <v>F500965</v>
          </cell>
          <cell r="D8011">
            <v>15</v>
          </cell>
          <cell r="E8011" t="str">
            <v>F</v>
          </cell>
        </row>
        <row r="8012">
          <cell r="B8012" t="str">
            <v>F501000</v>
          </cell>
          <cell r="C8012" t="str">
            <v>F501000</v>
          </cell>
          <cell r="D8012">
            <v>15</v>
          </cell>
          <cell r="E8012" t="str">
            <v>F</v>
          </cell>
        </row>
        <row r="8013">
          <cell r="B8013" t="str">
            <v>F501051</v>
          </cell>
          <cell r="C8013" t="str">
            <v>F501051</v>
          </cell>
          <cell r="D8013">
            <v>15</v>
          </cell>
          <cell r="E8013" t="str">
            <v>F</v>
          </cell>
        </row>
        <row r="8014">
          <cell r="B8014" t="str">
            <v>F501052</v>
          </cell>
          <cell r="C8014" t="str">
            <v>F501052</v>
          </cell>
          <cell r="D8014">
            <v>15</v>
          </cell>
          <cell r="E8014" t="str">
            <v>F</v>
          </cell>
        </row>
        <row r="8015">
          <cell r="B8015" t="str">
            <v>F501105</v>
          </cell>
          <cell r="C8015" t="str">
            <v>F501105</v>
          </cell>
          <cell r="D8015">
            <v>15</v>
          </cell>
          <cell r="E8015" t="str">
            <v>F</v>
          </cell>
        </row>
        <row r="8016">
          <cell r="B8016" t="str">
            <v>F501157</v>
          </cell>
          <cell r="C8016" t="str">
            <v>F501157</v>
          </cell>
          <cell r="D8016">
            <v>15</v>
          </cell>
          <cell r="E8016" t="str">
            <v>F</v>
          </cell>
        </row>
        <row r="8017">
          <cell r="B8017" t="str">
            <v>F501226</v>
          </cell>
          <cell r="C8017" t="str">
            <v>F501226</v>
          </cell>
          <cell r="D8017">
            <v>15</v>
          </cell>
          <cell r="E8017" t="str">
            <v>F</v>
          </cell>
        </row>
        <row r="8018">
          <cell r="B8018" t="str">
            <v>F501227</v>
          </cell>
          <cell r="C8018" t="str">
            <v>F501227</v>
          </cell>
          <cell r="D8018">
            <v>15</v>
          </cell>
          <cell r="E8018" t="str">
            <v>F</v>
          </cell>
        </row>
        <row r="8019">
          <cell r="B8019" t="str">
            <v>F501280</v>
          </cell>
          <cell r="C8019" t="str">
            <v>F501280</v>
          </cell>
          <cell r="D8019">
            <v>15</v>
          </cell>
          <cell r="E8019" t="str">
            <v>F</v>
          </cell>
        </row>
        <row r="8020">
          <cell r="B8020" t="str">
            <v>F501455</v>
          </cell>
          <cell r="C8020" t="str">
            <v>F501455</v>
          </cell>
          <cell r="D8020">
            <v>15</v>
          </cell>
          <cell r="E8020" t="str">
            <v>F</v>
          </cell>
        </row>
        <row r="8021">
          <cell r="B8021" t="str">
            <v>F501490</v>
          </cell>
          <cell r="C8021" t="str">
            <v>F501490</v>
          </cell>
          <cell r="D8021">
            <v>15</v>
          </cell>
          <cell r="E8021" t="str">
            <v>F</v>
          </cell>
        </row>
        <row r="8022">
          <cell r="B8022" t="str">
            <v>F502441</v>
          </cell>
          <cell r="C8022" t="str">
            <v>F502441</v>
          </cell>
          <cell r="D8022">
            <v>15</v>
          </cell>
          <cell r="E8022" t="str">
            <v>F</v>
          </cell>
        </row>
        <row r="8023">
          <cell r="B8023" t="str">
            <v>F520229</v>
          </cell>
          <cell r="C8023" t="str">
            <v>F520229</v>
          </cell>
          <cell r="D8023">
            <v>15</v>
          </cell>
          <cell r="E8023" t="str">
            <v>F</v>
          </cell>
        </row>
        <row r="8024">
          <cell r="B8024" t="str">
            <v>F520230</v>
          </cell>
          <cell r="C8024" t="str">
            <v>F520230</v>
          </cell>
          <cell r="D8024">
            <v>15</v>
          </cell>
          <cell r="E8024" t="str">
            <v>F</v>
          </cell>
        </row>
        <row r="8025">
          <cell r="B8025" t="str">
            <v>F520268</v>
          </cell>
          <cell r="C8025" t="str">
            <v>F520268</v>
          </cell>
          <cell r="D8025">
            <v>15</v>
          </cell>
          <cell r="E8025" t="str">
            <v>F</v>
          </cell>
        </row>
        <row r="8026">
          <cell r="B8026" t="str">
            <v>F520302</v>
          </cell>
          <cell r="C8026" t="str">
            <v>F520302</v>
          </cell>
          <cell r="D8026">
            <v>15</v>
          </cell>
          <cell r="E8026" t="str">
            <v>F</v>
          </cell>
        </row>
        <row r="8027">
          <cell r="B8027" t="str">
            <v>F520431</v>
          </cell>
          <cell r="C8027" t="str">
            <v>F520431</v>
          </cell>
          <cell r="D8027">
            <v>15</v>
          </cell>
          <cell r="E8027" t="str">
            <v>F</v>
          </cell>
        </row>
        <row r="8028">
          <cell r="B8028" t="str">
            <v>F520486</v>
          </cell>
          <cell r="C8028" t="str">
            <v>F520486</v>
          </cell>
          <cell r="D8028">
            <v>15</v>
          </cell>
          <cell r="E8028" t="str">
            <v>F</v>
          </cell>
        </row>
        <row r="8029">
          <cell r="B8029" t="str">
            <v>F521102</v>
          </cell>
          <cell r="C8029" t="str">
            <v>F521102</v>
          </cell>
          <cell r="D8029">
            <v>15</v>
          </cell>
          <cell r="E8029" t="str">
            <v>F</v>
          </cell>
        </row>
        <row r="8030">
          <cell r="B8030" t="str">
            <v>F521462</v>
          </cell>
          <cell r="C8030" t="str">
            <v>F521462</v>
          </cell>
          <cell r="D8030">
            <v>15</v>
          </cell>
          <cell r="E8030" t="str">
            <v>F</v>
          </cell>
        </row>
        <row r="8031">
          <cell r="B8031" t="str">
            <v>F521822</v>
          </cell>
          <cell r="C8031" t="str">
            <v>F521822</v>
          </cell>
          <cell r="D8031">
            <v>15</v>
          </cell>
          <cell r="E8031" t="str">
            <v>F</v>
          </cell>
        </row>
        <row r="8032">
          <cell r="B8032" t="str">
            <v>F522182</v>
          </cell>
          <cell r="C8032" t="str">
            <v>F522182</v>
          </cell>
          <cell r="D8032">
            <v>15</v>
          </cell>
          <cell r="E8032" t="str">
            <v>F</v>
          </cell>
        </row>
        <row r="8033">
          <cell r="B8033" t="str">
            <v>F522542</v>
          </cell>
          <cell r="C8033" t="str">
            <v>F522542</v>
          </cell>
          <cell r="D8033">
            <v>15</v>
          </cell>
          <cell r="E8033" t="str">
            <v>F</v>
          </cell>
        </row>
        <row r="8034">
          <cell r="B8034" t="str">
            <v>F522810</v>
          </cell>
          <cell r="C8034" t="str">
            <v>F522810</v>
          </cell>
          <cell r="D8034">
            <v>15</v>
          </cell>
          <cell r="E8034" t="str">
            <v>F</v>
          </cell>
        </row>
        <row r="8035">
          <cell r="B8035" t="str">
            <v>1000LOGMW</v>
          </cell>
          <cell r="C8035" t="str">
            <v>LOGMW</v>
          </cell>
          <cell r="D8035">
            <v>12</v>
          </cell>
          <cell r="E8035" t="str">
            <v>G</v>
          </cell>
        </row>
        <row r="8036">
          <cell r="B8036" t="str">
            <v>F502118</v>
          </cell>
          <cell r="C8036" t="str">
            <v>F502118</v>
          </cell>
          <cell r="D8036">
            <v>13</v>
          </cell>
          <cell r="E8036" t="str">
            <v>F</v>
          </cell>
        </row>
        <row r="8037">
          <cell r="B8037" t="str">
            <v>F520329</v>
          </cell>
          <cell r="C8037" t="str">
            <v>F520329</v>
          </cell>
          <cell r="D8037">
            <v>13</v>
          </cell>
          <cell r="E8037" t="str">
            <v>F</v>
          </cell>
        </row>
        <row r="8038">
          <cell r="B8038" t="str">
            <v>F520671</v>
          </cell>
          <cell r="C8038" t="str">
            <v>F520671</v>
          </cell>
          <cell r="D8038">
            <v>13</v>
          </cell>
          <cell r="E8038" t="str">
            <v>F</v>
          </cell>
        </row>
        <row r="8039">
          <cell r="B8039" t="str">
            <v>F521122</v>
          </cell>
          <cell r="C8039" t="str">
            <v>F521122</v>
          </cell>
          <cell r="D8039">
            <v>13</v>
          </cell>
          <cell r="E8039" t="str">
            <v>F</v>
          </cell>
        </row>
        <row r="8040">
          <cell r="B8040" t="str">
            <v>F521482</v>
          </cell>
          <cell r="C8040" t="str">
            <v>F521482</v>
          </cell>
          <cell r="D8040">
            <v>13</v>
          </cell>
          <cell r="E8040" t="str">
            <v>F</v>
          </cell>
        </row>
        <row r="8041">
          <cell r="B8041" t="str">
            <v>F521842</v>
          </cell>
          <cell r="C8041" t="str">
            <v>F521842</v>
          </cell>
          <cell r="D8041">
            <v>13</v>
          </cell>
          <cell r="E8041" t="str">
            <v>F</v>
          </cell>
        </row>
        <row r="8042">
          <cell r="B8042" t="str">
            <v>F522202</v>
          </cell>
          <cell r="C8042" t="str">
            <v>F522202</v>
          </cell>
          <cell r="D8042">
            <v>13</v>
          </cell>
          <cell r="E8042" t="str">
            <v>F</v>
          </cell>
        </row>
        <row r="8043">
          <cell r="B8043" t="str">
            <v>F522562</v>
          </cell>
          <cell r="C8043" t="str">
            <v>F522562</v>
          </cell>
          <cell r="D8043">
            <v>13</v>
          </cell>
          <cell r="E8043" t="str">
            <v>F</v>
          </cell>
        </row>
        <row r="8044">
          <cell r="B8044" t="str">
            <v>1000PLNGMW</v>
          </cell>
          <cell r="C8044" t="str">
            <v>PLNGMW</v>
          </cell>
          <cell r="D8044">
            <v>12</v>
          </cell>
          <cell r="E8044" t="str">
            <v>G</v>
          </cell>
        </row>
        <row r="8045">
          <cell r="B8045" t="str">
            <v>F520080</v>
          </cell>
          <cell r="C8045" t="str">
            <v>F520080</v>
          </cell>
          <cell r="D8045">
            <v>13</v>
          </cell>
          <cell r="E8045" t="str">
            <v>F</v>
          </cell>
        </row>
        <row r="8046">
          <cell r="B8046" t="str">
            <v>F520531</v>
          </cell>
          <cell r="C8046" t="str">
            <v>F520531</v>
          </cell>
          <cell r="D8046">
            <v>13</v>
          </cell>
          <cell r="E8046" t="str">
            <v>F</v>
          </cell>
        </row>
        <row r="8047">
          <cell r="B8047" t="str">
            <v>F520672</v>
          </cell>
          <cell r="C8047" t="str">
            <v>F520672</v>
          </cell>
          <cell r="D8047">
            <v>13</v>
          </cell>
          <cell r="E8047" t="str">
            <v>F</v>
          </cell>
        </row>
        <row r="8048">
          <cell r="B8048" t="str">
            <v>F521063</v>
          </cell>
          <cell r="C8048" t="str">
            <v>F521063</v>
          </cell>
          <cell r="D8048">
            <v>13</v>
          </cell>
          <cell r="E8048" t="str">
            <v>F</v>
          </cell>
        </row>
        <row r="8049">
          <cell r="B8049" t="str">
            <v>F521423</v>
          </cell>
          <cell r="C8049" t="str">
            <v>F521423</v>
          </cell>
          <cell r="D8049">
            <v>13</v>
          </cell>
          <cell r="E8049" t="str">
            <v>F</v>
          </cell>
        </row>
        <row r="8050">
          <cell r="B8050" t="str">
            <v>F521783</v>
          </cell>
          <cell r="C8050" t="str">
            <v>F521783</v>
          </cell>
          <cell r="D8050">
            <v>13</v>
          </cell>
          <cell r="E8050" t="str">
            <v>F</v>
          </cell>
        </row>
        <row r="8051">
          <cell r="B8051" t="str">
            <v>F522143</v>
          </cell>
          <cell r="C8051" t="str">
            <v>F522143</v>
          </cell>
          <cell r="D8051">
            <v>13</v>
          </cell>
          <cell r="E8051" t="str">
            <v>F</v>
          </cell>
        </row>
        <row r="8052">
          <cell r="B8052" t="str">
            <v>F522503</v>
          </cell>
          <cell r="C8052" t="str">
            <v>F522503</v>
          </cell>
          <cell r="D8052">
            <v>13</v>
          </cell>
          <cell r="E8052" t="str">
            <v>F</v>
          </cell>
        </row>
        <row r="8053">
          <cell r="B8053" t="str">
            <v>1000FLDPLMW</v>
          </cell>
          <cell r="C8053" t="str">
            <v>FLDPLMW</v>
          </cell>
          <cell r="D8053">
            <v>14</v>
          </cell>
          <cell r="E8053" t="str">
            <v>G</v>
          </cell>
        </row>
        <row r="8054">
          <cell r="B8054" t="str">
            <v>1000PLCOMPSC</v>
          </cell>
          <cell r="C8054" t="str">
            <v>PLCOMPSC</v>
          </cell>
          <cell r="D8054">
            <v>16</v>
          </cell>
          <cell r="E8054" t="str">
            <v>G</v>
          </cell>
        </row>
        <row r="8055">
          <cell r="B8055" t="str">
            <v>F502302</v>
          </cell>
          <cell r="C8055" t="str">
            <v>F502302</v>
          </cell>
          <cell r="D8055">
            <v>17</v>
          </cell>
          <cell r="E8055" t="str">
            <v>F</v>
          </cell>
        </row>
        <row r="8056">
          <cell r="B8056" t="str">
            <v>1000PLLBEASC</v>
          </cell>
          <cell r="C8056" t="str">
            <v>PLLBEASC</v>
          </cell>
          <cell r="D8056">
            <v>16</v>
          </cell>
          <cell r="E8056" t="str">
            <v>G</v>
          </cell>
        </row>
        <row r="8057">
          <cell r="B8057" t="str">
            <v>F502305</v>
          </cell>
          <cell r="C8057" t="str">
            <v>F502305</v>
          </cell>
          <cell r="D8057">
            <v>17</v>
          </cell>
          <cell r="E8057" t="str">
            <v>F</v>
          </cell>
        </row>
        <row r="8058">
          <cell r="B8058" t="str">
            <v>1000PLSMONSC</v>
          </cell>
          <cell r="C8058" t="str">
            <v>PLSMONSC</v>
          </cell>
          <cell r="D8058">
            <v>16</v>
          </cell>
          <cell r="E8058" t="str">
            <v>G</v>
          </cell>
        </row>
        <row r="8059">
          <cell r="B8059" t="str">
            <v>1000PLWHITSC</v>
          </cell>
          <cell r="C8059" t="str">
            <v>PLWHITSC</v>
          </cell>
          <cell r="D8059">
            <v>16</v>
          </cell>
          <cell r="E8059" t="str">
            <v>G</v>
          </cell>
        </row>
        <row r="8060">
          <cell r="B8060" t="str">
            <v>1000PLSBSC</v>
          </cell>
          <cell r="C8060" t="str">
            <v>PLSBSC</v>
          </cell>
          <cell r="D8060">
            <v>16</v>
          </cell>
          <cell r="E8060" t="str">
            <v>G</v>
          </cell>
        </row>
        <row r="8061">
          <cell r="B8061" t="str">
            <v>F523205</v>
          </cell>
          <cell r="C8061" t="str">
            <v>F523205</v>
          </cell>
          <cell r="D8061">
            <v>17</v>
          </cell>
          <cell r="E8061" t="str">
            <v>F</v>
          </cell>
        </row>
        <row r="8062">
          <cell r="B8062" t="str">
            <v>F523210</v>
          </cell>
          <cell r="C8062" t="str">
            <v>F523210</v>
          </cell>
          <cell r="D8062">
            <v>17</v>
          </cell>
          <cell r="E8062" t="str">
            <v>F</v>
          </cell>
        </row>
        <row r="8063">
          <cell r="B8063" t="str">
            <v>F523215</v>
          </cell>
          <cell r="C8063" t="str">
            <v>F523215</v>
          </cell>
          <cell r="D8063">
            <v>17</v>
          </cell>
          <cell r="E8063" t="str">
            <v>F</v>
          </cell>
        </row>
        <row r="8064">
          <cell r="B8064" t="str">
            <v>F523220</v>
          </cell>
          <cell r="C8064" t="str">
            <v>F523220</v>
          </cell>
          <cell r="D8064">
            <v>17</v>
          </cell>
          <cell r="E8064" t="str">
            <v>F</v>
          </cell>
        </row>
        <row r="8065">
          <cell r="B8065" t="str">
            <v>F523225</v>
          </cell>
          <cell r="C8065" t="str">
            <v>F523225</v>
          </cell>
          <cell r="D8065">
            <v>17</v>
          </cell>
          <cell r="E8065" t="str">
            <v>F</v>
          </cell>
        </row>
        <row r="8066">
          <cell r="B8066" t="str">
            <v>1000LOCPLMW</v>
          </cell>
          <cell r="C8066" t="str">
            <v>LOCPLMW</v>
          </cell>
          <cell r="D8066">
            <v>14</v>
          </cell>
          <cell r="E8066" t="str">
            <v>G</v>
          </cell>
        </row>
        <row r="8067">
          <cell r="B8067" t="str">
            <v>1000CMNCST</v>
          </cell>
          <cell r="C8067" t="str">
            <v>CMNCST</v>
          </cell>
          <cell r="D8067">
            <v>10</v>
          </cell>
          <cell r="E8067" t="str">
            <v>G</v>
          </cell>
        </row>
        <row r="8068">
          <cell r="B8068" t="str">
            <v>F501979</v>
          </cell>
          <cell r="C8068" t="str">
            <v>F501979</v>
          </cell>
          <cell r="D8068">
            <v>11</v>
          </cell>
          <cell r="E8068" t="str">
            <v>F</v>
          </cell>
        </row>
        <row r="8069">
          <cell r="B8069" t="str">
            <v>F501980</v>
          </cell>
          <cell r="C8069" t="str">
            <v>F501980</v>
          </cell>
          <cell r="D8069">
            <v>11</v>
          </cell>
          <cell r="E8069" t="str">
            <v>F</v>
          </cell>
        </row>
        <row r="8070">
          <cell r="B8070" t="str">
            <v>F501995</v>
          </cell>
          <cell r="C8070" t="str">
            <v>F501995</v>
          </cell>
          <cell r="D8070">
            <v>11</v>
          </cell>
          <cell r="E8070" t="str">
            <v>F</v>
          </cell>
        </row>
        <row r="8071">
          <cell r="B8071" t="str">
            <v>F501996</v>
          </cell>
          <cell r="C8071" t="str">
            <v>F501996</v>
          </cell>
          <cell r="D8071">
            <v>11</v>
          </cell>
          <cell r="E8071" t="str">
            <v>F</v>
          </cell>
        </row>
        <row r="8072">
          <cell r="B8072" t="str">
            <v>F502011</v>
          </cell>
          <cell r="C8072" t="str">
            <v>F502011</v>
          </cell>
          <cell r="D8072">
            <v>11</v>
          </cell>
          <cell r="E8072" t="str">
            <v>F</v>
          </cell>
        </row>
        <row r="8073">
          <cell r="B8073" t="str">
            <v>F502023</v>
          </cell>
          <cell r="C8073" t="str">
            <v>F502023</v>
          </cell>
          <cell r="D8073">
            <v>11</v>
          </cell>
          <cell r="E8073" t="str">
            <v>F</v>
          </cell>
        </row>
        <row r="8074">
          <cell r="B8074" t="str">
            <v>F502031</v>
          </cell>
          <cell r="C8074" t="str">
            <v>F502031</v>
          </cell>
          <cell r="D8074">
            <v>11</v>
          </cell>
          <cell r="E8074" t="str">
            <v>F</v>
          </cell>
        </row>
        <row r="8075">
          <cell r="B8075" t="str">
            <v>F502047</v>
          </cell>
          <cell r="C8075" t="str">
            <v>F502047</v>
          </cell>
          <cell r="D8075">
            <v>11</v>
          </cell>
          <cell r="E8075" t="str">
            <v>F</v>
          </cell>
        </row>
        <row r="8076">
          <cell r="B8076" t="str">
            <v>F502055</v>
          </cell>
          <cell r="C8076" t="str">
            <v>F502055</v>
          </cell>
          <cell r="D8076">
            <v>11</v>
          </cell>
          <cell r="E8076" t="str">
            <v>F</v>
          </cell>
        </row>
        <row r="8077">
          <cell r="B8077" t="str">
            <v>F502067</v>
          </cell>
          <cell r="C8077" t="str">
            <v>F502067</v>
          </cell>
          <cell r="D8077">
            <v>11</v>
          </cell>
          <cell r="E8077" t="str">
            <v>F</v>
          </cell>
        </row>
        <row r="8078">
          <cell r="B8078" t="str">
            <v>F502068</v>
          </cell>
          <cell r="C8078" t="str">
            <v>F502068</v>
          </cell>
          <cell r="D8078">
            <v>11</v>
          </cell>
          <cell r="E8078" t="str">
            <v>F</v>
          </cell>
        </row>
        <row r="8079">
          <cell r="B8079" t="str">
            <v>F502079</v>
          </cell>
          <cell r="C8079" t="str">
            <v>F502079</v>
          </cell>
          <cell r="D8079">
            <v>11</v>
          </cell>
          <cell r="E8079" t="str">
            <v>F</v>
          </cell>
        </row>
        <row r="8080">
          <cell r="B8080" t="str">
            <v>F502092</v>
          </cell>
          <cell r="C8080" t="str">
            <v>F502092</v>
          </cell>
          <cell r="D8080">
            <v>11</v>
          </cell>
          <cell r="E8080" t="str">
            <v>F</v>
          </cell>
        </row>
        <row r="8081">
          <cell r="B8081" t="str">
            <v>F502107</v>
          </cell>
          <cell r="C8081" t="str">
            <v>F502107</v>
          </cell>
          <cell r="D8081">
            <v>11</v>
          </cell>
          <cell r="E8081" t="str">
            <v>F</v>
          </cell>
        </row>
        <row r="8082">
          <cell r="B8082" t="str">
            <v>F502108</v>
          </cell>
          <cell r="C8082" t="str">
            <v>F502108</v>
          </cell>
          <cell r="D8082">
            <v>11</v>
          </cell>
          <cell r="E8082" t="str">
            <v>F</v>
          </cell>
        </row>
        <row r="8083">
          <cell r="B8083" t="str">
            <v>F502127</v>
          </cell>
          <cell r="C8083" t="str">
            <v>F502127</v>
          </cell>
          <cell r="D8083">
            <v>11</v>
          </cell>
          <cell r="E8083" t="str">
            <v>F</v>
          </cell>
        </row>
        <row r="8084">
          <cell r="B8084" t="str">
            <v>F502135</v>
          </cell>
          <cell r="C8084" t="str">
            <v>F502135</v>
          </cell>
          <cell r="D8084">
            <v>11</v>
          </cell>
          <cell r="E8084" t="str">
            <v>F</v>
          </cell>
        </row>
        <row r="8085">
          <cell r="B8085" t="str">
            <v>F502143</v>
          </cell>
          <cell r="C8085" t="str">
            <v>F502143</v>
          </cell>
          <cell r="D8085">
            <v>11</v>
          </cell>
          <cell r="E8085" t="str">
            <v>F</v>
          </cell>
        </row>
        <row r="8086">
          <cell r="B8086" t="str">
            <v>F502159</v>
          </cell>
          <cell r="C8086" t="str">
            <v>F502159</v>
          </cell>
          <cell r="D8086">
            <v>11</v>
          </cell>
          <cell r="E8086" t="str">
            <v>F</v>
          </cell>
        </row>
        <row r="8087">
          <cell r="B8087" t="str">
            <v>F502167</v>
          </cell>
          <cell r="C8087" t="str">
            <v>F502167</v>
          </cell>
          <cell r="D8087">
            <v>11</v>
          </cell>
          <cell r="E8087" t="str">
            <v>F</v>
          </cell>
        </row>
        <row r="8088">
          <cell r="B8088" t="str">
            <v>F502286</v>
          </cell>
          <cell r="C8088" t="str">
            <v>F502286</v>
          </cell>
          <cell r="D8088">
            <v>11</v>
          </cell>
          <cell r="E8088" t="str">
            <v>F</v>
          </cell>
        </row>
        <row r="8089">
          <cell r="B8089" t="str">
            <v>F502363</v>
          </cell>
          <cell r="C8089" t="str">
            <v>F502363</v>
          </cell>
          <cell r="D8089">
            <v>11</v>
          </cell>
          <cell r="E8089" t="str">
            <v>F</v>
          </cell>
        </row>
        <row r="8090">
          <cell r="B8090" t="str">
            <v>F502418</v>
          </cell>
          <cell r="C8090" t="str">
            <v>F502418</v>
          </cell>
          <cell r="D8090">
            <v>11</v>
          </cell>
          <cell r="E8090" t="str">
            <v>F</v>
          </cell>
        </row>
        <row r="8091">
          <cell r="B8091" t="str">
            <v>F502580</v>
          </cell>
          <cell r="C8091" t="str">
            <v>F502580</v>
          </cell>
          <cell r="D8091">
            <v>11</v>
          </cell>
          <cell r="E8091" t="str">
            <v>F</v>
          </cell>
        </row>
        <row r="8092">
          <cell r="B8092" t="str">
            <v>F502581</v>
          </cell>
          <cell r="C8092" t="str">
            <v>F502581</v>
          </cell>
          <cell r="D8092">
            <v>11</v>
          </cell>
          <cell r="E8092" t="str">
            <v>F</v>
          </cell>
        </row>
        <row r="8093">
          <cell r="B8093" t="str">
            <v>F502582</v>
          </cell>
          <cell r="C8093" t="str">
            <v>F502582</v>
          </cell>
          <cell r="D8093">
            <v>11</v>
          </cell>
          <cell r="E8093" t="str">
            <v>F</v>
          </cell>
        </row>
        <row r="8094">
          <cell r="B8094" t="str">
            <v>F502583</v>
          </cell>
          <cell r="C8094" t="str">
            <v>F502583</v>
          </cell>
          <cell r="D8094">
            <v>11</v>
          </cell>
          <cell r="E8094" t="str">
            <v>F</v>
          </cell>
        </row>
        <row r="8095">
          <cell r="B8095" t="str">
            <v>F502611</v>
          </cell>
          <cell r="C8095" t="str">
            <v>F502611</v>
          </cell>
          <cell r="D8095">
            <v>11</v>
          </cell>
          <cell r="E8095" t="str">
            <v>F</v>
          </cell>
        </row>
        <row r="8096">
          <cell r="B8096" t="str">
            <v>F502619</v>
          </cell>
          <cell r="C8096" t="str">
            <v>F502619</v>
          </cell>
          <cell r="D8096">
            <v>11</v>
          </cell>
          <cell r="E8096" t="str">
            <v>F</v>
          </cell>
        </row>
        <row r="8097">
          <cell r="B8097" t="str">
            <v>F502627</v>
          </cell>
          <cell r="C8097" t="str">
            <v>F502627</v>
          </cell>
          <cell r="D8097">
            <v>11</v>
          </cell>
          <cell r="E8097" t="str">
            <v>F</v>
          </cell>
        </row>
        <row r="8098">
          <cell r="B8098" t="str">
            <v>F521005</v>
          </cell>
          <cell r="C8098" t="str">
            <v>F521005</v>
          </cell>
          <cell r="D8098">
            <v>11</v>
          </cell>
          <cell r="E8098" t="str">
            <v>F</v>
          </cell>
        </row>
        <row r="8099">
          <cell r="B8099" t="str">
            <v>F521365</v>
          </cell>
          <cell r="C8099" t="str">
            <v>F521365</v>
          </cell>
          <cell r="D8099">
            <v>11</v>
          </cell>
          <cell r="E8099" t="str">
            <v>F</v>
          </cell>
        </row>
        <row r="8100">
          <cell r="B8100" t="str">
            <v>F521725</v>
          </cell>
          <cell r="C8100" t="str">
            <v>F521725</v>
          </cell>
          <cell r="D8100">
            <v>11</v>
          </cell>
          <cell r="E8100" t="str">
            <v>F</v>
          </cell>
        </row>
        <row r="8101">
          <cell r="B8101" t="str">
            <v>F522085</v>
          </cell>
          <cell r="C8101" t="str">
            <v>F522085</v>
          </cell>
          <cell r="D8101">
            <v>11</v>
          </cell>
          <cell r="E8101" t="str">
            <v>F</v>
          </cell>
        </row>
        <row r="8102">
          <cell r="B8102" t="str">
            <v>F522445</v>
          </cell>
          <cell r="C8102" t="str">
            <v>F522445</v>
          </cell>
          <cell r="D8102">
            <v>11</v>
          </cell>
          <cell r="E8102" t="str">
            <v>F</v>
          </cell>
        </row>
        <row r="8103">
          <cell r="B8103" t="str">
            <v>1000CMMGMTNC</v>
          </cell>
          <cell r="C8103" t="str">
            <v>CMMGMTNC</v>
          </cell>
          <cell r="D8103">
            <v>12</v>
          </cell>
          <cell r="E8103" t="str">
            <v>G</v>
          </cell>
        </row>
        <row r="8104">
          <cell r="B8104" t="str">
            <v>F520070</v>
          </cell>
          <cell r="C8104" t="str">
            <v>F520070</v>
          </cell>
          <cell r="D8104">
            <v>13</v>
          </cell>
          <cell r="E8104" t="str">
            <v>F</v>
          </cell>
        </row>
        <row r="8105">
          <cell r="B8105" t="str">
            <v>F521054</v>
          </cell>
          <cell r="C8105" t="str">
            <v>F521054</v>
          </cell>
          <cell r="D8105">
            <v>13</v>
          </cell>
          <cell r="E8105" t="str">
            <v>F</v>
          </cell>
        </row>
        <row r="8106">
          <cell r="B8106" t="str">
            <v>F521414</v>
          </cell>
          <cell r="C8106" t="str">
            <v>F521414</v>
          </cell>
          <cell r="D8106">
            <v>13</v>
          </cell>
          <cell r="E8106" t="str">
            <v>F</v>
          </cell>
        </row>
        <row r="8107">
          <cell r="B8107" t="str">
            <v>F521774</v>
          </cell>
          <cell r="C8107" t="str">
            <v>F521774</v>
          </cell>
          <cell r="D8107">
            <v>13</v>
          </cell>
          <cell r="E8107" t="str">
            <v>F</v>
          </cell>
        </row>
        <row r="8108">
          <cell r="B8108" t="str">
            <v>F522134</v>
          </cell>
          <cell r="C8108" t="str">
            <v>F522134</v>
          </cell>
          <cell r="D8108">
            <v>13</v>
          </cell>
          <cell r="E8108" t="str">
            <v>F</v>
          </cell>
        </row>
        <row r="8109">
          <cell r="B8109" t="str">
            <v>F522494</v>
          </cell>
          <cell r="C8109" t="str">
            <v>F522494</v>
          </cell>
          <cell r="D8109">
            <v>13</v>
          </cell>
          <cell r="E8109" t="str">
            <v>F</v>
          </cell>
        </row>
        <row r="8110">
          <cell r="B8110" t="str">
            <v>1000FLDCONNCT</v>
          </cell>
          <cell r="C8110" t="str">
            <v>FLDCONNCT</v>
          </cell>
          <cell r="D8110">
            <v>12</v>
          </cell>
          <cell r="E8110" t="str">
            <v>G</v>
          </cell>
        </row>
        <row r="8111">
          <cell r="B8111" t="str">
            <v>F520673</v>
          </cell>
          <cell r="C8111" t="str">
            <v>F520673</v>
          </cell>
          <cell r="D8111">
            <v>13</v>
          </cell>
          <cell r="E8111" t="str">
            <v>F</v>
          </cell>
        </row>
        <row r="8112">
          <cell r="B8112" t="str">
            <v>F521183</v>
          </cell>
          <cell r="C8112" t="str">
            <v>F521183</v>
          </cell>
          <cell r="D8112">
            <v>13</v>
          </cell>
          <cell r="E8112" t="str">
            <v>F</v>
          </cell>
        </row>
        <row r="8113">
          <cell r="B8113" t="str">
            <v>F521543</v>
          </cell>
          <cell r="C8113" t="str">
            <v>F521543</v>
          </cell>
          <cell r="D8113">
            <v>13</v>
          </cell>
          <cell r="E8113" t="str">
            <v>F</v>
          </cell>
        </row>
        <row r="8114">
          <cell r="B8114" t="str">
            <v>F521903</v>
          </cell>
          <cell r="C8114" t="str">
            <v>F521903</v>
          </cell>
          <cell r="D8114">
            <v>13</v>
          </cell>
          <cell r="E8114" t="str">
            <v>F</v>
          </cell>
        </row>
        <row r="8115">
          <cell r="B8115" t="str">
            <v>F522263</v>
          </cell>
          <cell r="C8115" t="str">
            <v>F522263</v>
          </cell>
          <cell r="D8115">
            <v>13</v>
          </cell>
          <cell r="E8115" t="str">
            <v>F</v>
          </cell>
        </row>
        <row r="8116">
          <cell r="B8116" t="str">
            <v>F522623</v>
          </cell>
          <cell r="C8116" t="str">
            <v>F522623</v>
          </cell>
          <cell r="D8116">
            <v>13</v>
          </cell>
          <cell r="E8116" t="str">
            <v>F</v>
          </cell>
        </row>
        <row r="8117">
          <cell r="B8117" t="str">
            <v>1000FCANTESC</v>
          </cell>
          <cell r="C8117" t="str">
            <v>FCANTESC</v>
          </cell>
          <cell r="D8117">
            <v>14</v>
          </cell>
          <cell r="E8117" t="str">
            <v>G</v>
          </cell>
        </row>
        <row r="8118">
          <cell r="B8118" t="str">
            <v>F500670</v>
          </cell>
          <cell r="C8118" t="str">
            <v>F500670</v>
          </cell>
          <cell r="D8118">
            <v>15</v>
          </cell>
          <cell r="E8118" t="str">
            <v>F</v>
          </cell>
        </row>
        <row r="8119">
          <cell r="B8119" t="str">
            <v>F500671</v>
          </cell>
          <cell r="C8119" t="str">
            <v>F500671</v>
          </cell>
          <cell r="D8119">
            <v>15</v>
          </cell>
          <cell r="E8119" t="str">
            <v>F</v>
          </cell>
        </row>
        <row r="8120">
          <cell r="B8120" t="str">
            <v>F500740</v>
          </cell>
          <cell r="C8120" t="str">
            <v>F500740</v>
          </cell>
          <cell r="D8120">
            <v>15</v>
          </cell>
          <cell r="E8120" t="str">
            <v>F</v>
          </cell>
        </row>
        <row r="8121">
          <cell r="B8121" t="str">
            <v>F500741</v>
          </cell>
          <cell r="C8121" t="str">
            <v>F500741</v>
          </cell>
          <cell r="D8121">
            <v>15</v>
          </cell>
          <cell r="E8121" t="str">
            <v>F</v>
          </cell>
        </row>
        <row r="8122">
          <cell r="B8122" t="str">
            <v>F500810</v>
          </cell>
          <cell r="C8122" t="str">
            <v>F500810</v>
          </cell>
          <cell r="D8122">
            <v>15</v>
          </cell>
          <cell r="E8122" t="str">
            <v>F</v>
          </cell>
        </row>
        <row r="8123">
          <cell r="B8123" t="str">
            <v>F500862</v>
          </cell>
          <cell r="C8123" t="str">
            <v>F500862</v>
          </cell>
          <cell r="D8123">
            <v>15</v>
          </cell>
          <cell r="E8123" t="str">
            <v>F</v>
          </cell>
        </row>
        <row r="8124">
          <cell r="B8124" t="str">
            <v>F500967</v>
          </cell>
          <cell r="C8124" t="str">
            <v>F500967</v>
          </cell>
          <cell r="D8124">
            <v>15</v>
          </cell>
          <cell r="E8124" t="str">
            <v>F</v>
          </cell>
        </row>
        <row r="8125">
          <cell r="B8125" t="str">
            <v>F501002</v>
          </cell>
          <cell r="C8125" t="str">
            <v>F501002</v>
          </cell>
          <cell r="D8125">
            <v>15</v>
          </cell>
          <cell r="E8125" t="str">
            <v>F</v>
          </cell>
        </row>
        <row r="8126">
          <cell r="B8126" t="str">
            <v>F501055</v>
          </cell>
          <cell r="C8126" t="str">
            <v>F501055</v>
          </cell>
          <cell r="D8126">
            <v>15</v>
          </cell>
          <cell r="E8126" t="str">
            <v>F</v>
          </cell>
        </row>
        <row r="8127">
          <cell r="B8127" t="str">
            <v>F501056</v>
          </cell>
          <cell r="C8127" t="str">
            <v>F501056</v>
          </cell>
          <cell r="D8127">
            <v>15</v>
          </cell>
          <cell r="E8127" t="str">
            <v>F</v>
          </cell>
        </row>
        <row r="8128">
          <cell r="B8128" t="str">
            <v>F501107</v>
          </cell>
          <cell r="C8128" t="str">
            <v>F501107</v>
          </cell>
          <cell r="D8128">
            <v>15</v>
          </cell>
          <cell r="E8128" t="str">
            <v>F</v>
          </cell>
        </row>
        <row r="8129">
          <cell r="B8129" t="str">
            <v>F501161</v>
          </cell>
          <cell r="C8129" t="str">
            <v>F501161</v>
          </cell>
          <cell r="D8129">
            <v>15</v>
          </cell>
          <cell r="E8129" t="str">
            <v>F</v>
          </cell>
        </row>
        <row r="8130">
          <cell r="B8130" t="str">
            <v>F501230</v>
          </cell>
          <cell r="C8130" t="str">
            <v>F501230</v>
          </cell>
          <cell r="D8130">
            <v>15</v>
          </cell>
          <cell r="E8130" t="str">
            <v>F</v>
          </cell>
        </row>
        <row r="8131">
          <cell r="B8131" t="str">
            <v>F501231</v>
          </cell>
          <cell r="C8131" t="str">
            <v>F501231</v>
          </cell>
          <cell r="D8131">
            <v>15</v>
          </cell>
          <cell r="E8131" t="str">
            <v>F</v>
          </cell>
        </row>
        <row r="8132">
          <cell r="B8132" t="str">
            <v>F501282</v>
          </cell>
          <cell r="C8132" t="str">
            <v>F501282</v>
          </cell>
          <cell r="D8132">
            <v>15</v>
          </cell>
          <cell r="E8132" t="str">
            <v>F</v>
          </cell>
        </row>
        <row r="8133">
          <cell r="B8133" t="str">
            <v>F501492</v>
          </cell>
          <cell r="C8133" t="str">
            <v>F501492</v>
          </cell>
          <cell r="D8133">
            <v>15</v>
          </cell>
          <cell r="E8133" t="str">
            <v>F</v>
          </cell>
        </row>
        <row r="8134">
          <cell r="B8134" t="str">
            <v>F502443</v>
          </cell>
          <cell r="C8134" t="str">
            <v>F502443</v>
          </cell>
          <cell r="D8134">
            <v>15</v>
          </cell>
          <cell r="E8134" t="str">
            <v>F</v>
          </cell>
        </row>
        <row r="8135">
          <cell r="B8135" t="str">
            <v>F520217</v>
          </cell>
          <cell r="C8135" t="str">
            <v>F520217</v>
          </cell>
          <cell r="D8135">
            <v>15</v>
          </cell>
          <cell r="E8135" t="str">
            <v>F</v>
          </cell>
        </row>
        <row r="8136">
          <cell r="B8136" t="str">
            <v>F520218</v>
          </cell>
          <cell r="C8136" t="str">
            <v>F520218</v>
          </cell>
          <cell r="D8136">
            <v>15</v>
          </cell>
          <cell r="E8136" t="str">
            <v>F</v>
          </cell>
        </row>
        <row r="8137">
          <cell r="B8137" t="str">
            <v>F520261</v>
          </cell>
          <cell r="C8137" t="str">
            <v>F520261</v>
          </cell>
          <cell r="D8137">
            <v>15</v>
          </cell>
          <cell r="E8137" t="str">
            <v>F</v>
          </cell>
        </row>
        <row r="8138">
          <cell r="B8138" t="str">
            <v>F520295</v>
          </cell>
          <cell r="C8138" t="str">
            <v>F520295</v>
          </cell>
          <cell r="D8138">
            <v>15</v>
          </cell>
          <cell r="E8138" t="str">
            <v>F</v>
          </cell>
        </row>
        <row r="8139">
          <cell r="B8139" t="str">
            <v>F520377</v>
          </cell>
          <cell r="C8139" t="str">
            <v>F520377</v>
          </cell>
          <cell r="D8139">
            <v>15</v>
          </cell>
          <cell r="E8139" t="str">
            <v>F</v>
          </cell>
        </row>
        <row r="8140">
          <cell r="B8140" t="str">
            <v>F520378</v>
          </cell>
          <cell r="C8140" t="str">
            <v>F520378</v>
          </cell>
          <cell r="D8140">
            <v>15</v>
          </cell>
          <cell r="E8140" t="str">
            <v>F</v>
          </cell>
        </row>
        <row r="8141">
          <cell r="B8141" t="str">
            <v>F520481</v>
          </cell>
          <cell r="C8141" t="str">
            <v>F520481</v>
          </cell>
          <cell r="D8141">
            <v>15</v>
          </cell>
          <cell r="E8141" t="str">
            <v>F</v>
          </cell>
        </row>
        <row r="8142">
          <cell r="B8142" t="str">
            <v>F521096</v>
          </cell>
          <cell r="C8142" t="str">
            <v>F521096</v>
          </cell>
          <cell r="D8142">
            <v>15</v>
          </cell>
          <cell r="E8142" t="str">
            <v>F</v>
          </cell>
        </row>
        <row r="8143">
          <cell r="B8143" t="str">
            <v>F521456</v>
          </cell>
          <cell r="C8143" t="str">
            <v>F521456</v>
          </cell>
          <cell r="D8143">
            <v>15</v>
          </cell>
          <cell r="E8143" t="str">
            <v>F</v>
          </cell>
        </row>
        <row r="8144">
          <cell r="B8144" t="str">
            <v>F521816</v>
          </cell>
          <cell r="C8144" t="str">
            <v>F521816</v>
          </cell>
          <cell r="D8144">
            <v>15</v>
          </cell>
          <cell r="E8144" t="str">
            <v>F</v>
          </cell>
        </row>
        <row r="8145">
          <cell r="B8145" t="str">
            <v>F522176</v>
          </cell>
          <cell r="C8145" t="str">
            <v>F522176</v>
          </cell>
          <cell r="D8145">
            <v>15</v>
          </cell>
          <cell r="E8145" t="str">
            <v>F</v>
          </cell>
        </row>
        <row r="8146">
          <cell r="B8146" t="str">
            <v>F522536</v>
          </cell>
          <cell r="C8146" t="str">
            <v>F522536</v>
          </cell>
          <cell r="D8146">
            <v>15</v>
          </cell>
          <cell r="E8146" t="str">
            <v>F</v>
          </cell>
        </row>
        <row r="8147">
          <cell r="B8147" t="str">
            <v>F522790</v>
          </cell>
          <cell r="C8147" t="str">
            <v>F522790</v>
          </cell>
          <cell r="D8147">
            <v>15</v>
          </cell>
          <cell r="E8147" t="str">
            <v>F</v>
          </cell>
        </row>
        <row r="8148">
          <cell r="B8148" t="str">
            <v>F522806</v>
          </cell>
          <cell r="C8148" t="str">
            <v>F522806</v>
          </cell>
          <cell r="D8148">
            <v>15</v>
          </cell>
          <cell r="E8148" t="str">
            <v>F</v>
          </cell>
        </row>
        <row r="8149">
          <cell r="B8149" t="str">
            <v>F522807</v>
          </cell>
          <cell r="C8149" t="str">
            <v>F522807</v>
          </cell>
          <cell r="D8149">
            <v>15</v>
          </cell>
          <cell r="E8149" t="str">
            <v>F</v>
          </cell>
        </row>
        <row r="8150">
          <cell r="B8150" t="str">
            <v>1000FCSBARSC</v>
          </cell>
          <cell r="C8150" t="str">
            <v>FCSBARSC</v>
          </cell>
          <cell r="D8150">
            <v>14</v>
          </cell>
          <cell r="E8150" t="str">
            <v>G</v>
          </cell>
        </row>
        <row r="8151">
          <cell r="B8151" t="str">
            <v>F500674</v>
          </cell>
          <cell r="C8151" t="str">
            <v>F500674</v>
          </cell>
          <cell r="D8151">
            <v>15</v>
          </cell>
          <cell r="E8151" t="str">
            <v>F</v>
          </cell>
        </row>
        <row r="8152">
          <cell r="B8152" t="str">
            <v>F500675</v>
          </cell>
          <cell r="C8152" t="str">
            <v>F500675</v>
          </cell>
          <cell r="D8152">
            <v>15</v>
          </cell>
          <cell r="E8152" t="str">
            <v>F</v>
          </cell>
        </row>
        <row r="8153">
          <cell r="B8153" t="str">
            <v>F500744</v>
          </cell>
          <cell r="C8153" t="str">
            <v>F500744</v>
          </cell>
          <cell r="D8153">
            <v>15</v>
          </cell>
          <cell r="E8153" t="str">
            <v>F</v>
          </cell>
        </row>
        <row r="8154">
          <cell r="B8154" t="str">
            <v>F500745</v>
          </cell>
          <cell r="C8154" t="str">
            <v>F500745</v>
          </cell>
          <cell r="D8154">
            <v>15</v>
          </cell>
          <cell r="E8154" t="str">
            <v>F</v>
          </cell>
        </row>
        <row r="8155">
          <cell r="B8155" t="str">
            <v>F500814</v>
          </cell>
          <cell r="C8155" t="str">
            <v>F500814</v>
          </cell>
          <cell r="D8155">
            <v>15</v>
          </cell>
          <cell r="E8155" t="str">
            <v>F</v>
          </cell>
        </row>
        <row r="8156">
          <cell r="B8156" t="str">
            <v>F500864</v>
          </cell>
          <cell r="C8156" t="str">
            <v>F500864</v>
          </cell>
          <cell r="D8156">
            <v>15</v>
          </cell>
          <cell r="E8156" t="str">
            <v>F</v>
          </cell>
        </row>
        <row r="8157">
          <cell r="B8157" t="str">
            <v>F500969</v>
          </cell>
          <cell r="C8157" t="str">
            <v>F500969</v>
          </cell>
          <cell r="D8157">
            <v>15</v>
          </cell>
          <cell r="E8157" t="str">
            <v>F</v>
          </cell>
        </row>
        <row r="8158">
          <cell r="B8158" t="str">
            <v>F501004</v>
          </cell>
          <cell r="C8158" t="str">
            <v>F501004</v>
          </cell>
          <cell r="D8158">
            <v>15</v>
          </cell>
          <cell r="E8158" t="str">
            <v>F</v>
          </cell>
        </row>
        <row r="8159">
          <cell r="B8159" t="str">
            <v>F501059</v>
          </cell>
          <cell r="C8159" t="str">
            <v>F501059</v>
          </cell>
          <cell r="D8159">
            <v>15</v>
          </cell>
          <cell r="E8159" t="str">
            <v>F</v>
          </cell>
        </row>
        <row r="8160">
          <cell r="B8160" t="str">
            <v>F501060</v>
          </cell>
          <cell r="C8160" t="str">
            <v>F501060</v>
          </cell>
          <cell r="D8160">
            <v>15</v>
          </cell>
          <cell r="E8160" t="str">
            <v>F</v>
          </cell>
        </row>
        <row r="8161">
          <cell r="B8161" t="str">
            <v>F501109</v>
          </cell>
          <cell r="C8161" t="str">
            <v>F501109</v>
          </cell>
          <cell r="D8161">
            <v>15</v>
          </cell>
          <cell r="E8161" t="str">
            <v>F</v>
          </cell>
        </row>
        <row r="8162">
          <cell r="B8162" t="str">
            <v>F501165</v>
          </cell>
          <cell r="C8162" t="str">
            <v>F501165</v>
          </cell>
          <cell r="D8162">
            <v>15</v>
          </cell>
          <cell r="E8162" t="str">
            <v>F</v>
          </cell>
        </row>
        <row r="8163">
          <cell r="B8163" t="str">
            <v>F501234</v>
          </cell>
          <cell r="C8163" t="str">
            <v>F501234</v>
          </cell>
          <cell r="D8163">
            <v>15</v>
          </cell>
          <cell r="E8163" t="str">
            <v>F</v>
          </cell>
        </row>
        <row r="8164">
          <cell r="B8164" t="str">
            <v>F501235</v>
          </cell>
          <cell r="C8164" t="str">
            <v>F501235</v>
          </cell>
          <cell r="D8164">
            <v>15</v>
          </cell>
          <cell r="E8164" t="str">
            <v>F</v>
          </cell>
        </row>
        <row r="8165">
          <cell r="B8165" t="str">
            <v>F501284</v>
          </cell>
          <cell r="C8165" t="str">
            <v>F501284</v>
          </cell>
          <cell r="D8165">
            <v>15</v>
          </cell>
          <cell r="E8165" t="str">
            <v>F</v>
          </cell>
        </row>
        <row r="8166">
          <cell r="B8166" t="str">
            <v>F501494</v>
          </cell>
          <cell r="C8166" t="str">
            <v>F501494</v>
          </cell>
          <cell r="D8166">
            <v>15</v>
          </cell>
          <cell r="E8166" t="str">
            <v>F</v>
          </cell>
        </row>
        <row r="8167">
          <cell r="B8167" t="str">
            <v>F502445</v>
          </cell>
          <cell r="C8167" t="str">
            <v>F502445</v>
          </cell>
          <cell r="D8167">
            <v>15</v>
          </cell>
          <cell r="E8167" t="str">
            <v>F</v>
          </cell>
        </row>
        <row r="8168">
          <cell r="B8168" t="str">
            <v>F520233</v>
          </cell>
          <cell r="C8168" t="str">
            <v>F520233</v>
          </cell>
          <cell r="D8168">
            <v>15</v>
          </cell>
          <cell r="E8168" t="str">
            <v>F</v>
          </cell>
        </row>
        <row r="8169">
          <cell r="B8169" t="str">
            <v>F520270</v>
          </cell>
          <cell r="C8169" t="str">
            <v>F520270</v>
          </cell>
          <cell r="D8169">
            <v>15</v>
          </cell>
          <cell r="E8169" t="str">
            <v>F</v>
          </cell>
        </row>
        <row r="8170">
          <cell r="B8170" t="str">
            <v>F520304</v>
          </cell>
          <cell r="C8170" t="str">
            <v>F520304</v>
          </cell>
          <cell r="D8170">
            <v>15</v>
          </cell>
          <cell r="E8170" t="str">
            <v>F</v>
          </cell>
        </row>
        <row r="8171">
          <cell r="B8171" t="str">
            <v>F520386</v>
          </cell>
          <cell r="C8171" t="str">
            <v>F520386</v>
          </cell>
          <cell r="D8171">
            <v>15</v>
          </cell>
          <cell r="E8171" t="str">
            <v>F</v>
          </cell>
        </row>
        <row r="8172">
          <cell r="B8172" t="str">
            <v>F520432</v>
          </cell>
          <cell r="C8172" t="str">
            <v>F520432</v>
          </cell>
          <cell r="D8172">
            <v>15</v>
          </cell>
          <cell r="E8172" t="str">
            <v>F</v>
          </cell>
        </row>
        <row r="8173">
          <cell r="B8173" t="str">
            <v>F520487</v>
          </cell>
          <cell r="C8173" t="str">
            <v>F520487</v>
          </cell>
          <cell r="D8173">
            <v>15</v>
          </cell>
          <cell r="E8173" t="str">
            <v>F</v>
          </cell>
        </row>
        <row r="8174">
          <cell r="B8174" t="str">
            <v>F521104</v>
          </cell>
          <cell r="C8174" t="str">
            <v>F521104</v>
          </cell>
          <cell r="D8174">
            <v>15</v>
          </cell>
          <cell r="E8174" t="str">
            <v>F</v>
          </cell>
        </row>
        <row r="8175">
          <cell r="B8175" t="str">
            <v>F521464</v>
          </cell>
          <cell r="C8175" t="str">
            <v>F521464</v>
          </cell>
          <cell r="D8175">
            <v>15</v>
          </cell>
          <cell r="E8175" t="str">
            <v>F</v>
          </cell>
        </row>
        <row r="8176">
          <cell r="B8176" t="str">
            <v>F521824</v>
          </cell>
          <cell r="C8176" t="str">
            <v>F521824</v>
          </cell>
          <cell r="D8176">
            <v>15</v>
          </cell>
          <cell r="E8176" t="str">
            <v>F</v>
          </cell>
        </row>
        <row r="8177">
          <cell r="B8177" t="str">
            <v>F522184</v>
          </cell>
          <cell r="C8177" t="str">
            <v>F522184</v>
          </cell>
          <cell r="D8177">
            <v>15</v>
          </cell>
          <cell r="E8177" t="str">
            <v>F</v>
          </cell>
        </row>
        <row r="8178">
          <cell r="B8178" t="str">
            <v>F522544</v>
          </cell>
          <cell r="C8178" t="str">
            <v>F522544</v>
          </cell>
          <cell r="D8178">
            <v>15</v>
          </cell>
          <cell r="E8178" t="str">
            <v>F</v>
          </cell>
        </row>
        <row r="8179">
          <cell r="B8179" t="str">
            <v>F522811</v>
          </cell>
          <cell r="C8179" t="str">
            <v>F522811</v>
          </cell>
          <cell r="D8179">
            <v>15</v>
          </cell>
          <cell r="E8179" t="str">
            <v>F</v>
          </cell>
        </row>
        <row r="8180">
          <cell r="B8180" t="str">
            <v>1000FCTHOUSC</v>
          </cell>
          <cell r="C8180" t="str">
            <v>FCTHOUSC</v>
          </cell>
          <cell r="D8180">
            <v>14</v>
          </cell>
          <cell r="E8180" t="str">
            <v>G</v>
          </cell>
        </row>
        <row r="8181">
          <cell r="B8181" t="str">
            <v>F500668</v>
          </cell>
          <cell r="C8181" t="str">
            <v>F500668</v>
          </cell>
          <cell r="D8181">
            <v>15</v>
          </cell>
          <cell r="E8181" t="str">
            <v>F</v>
          </cell>
        </row>
        <row r="8182">
          <cell r="B8182" t="str">
            <v>F500669</v>
          </cell>
          <cell r="C8182" t="str">
            <v>F500669</v>
          </cell>
          <cell r="D8182">
            <v>15</v>
          </cell>
          <cell r="E8182" t="str">
            <v>F</v>
          </cell>
        </row>
        <row r="8183">
          <cell r="B8183" t="str">
            <v>F500738</v>
          </cell>
          <cell r="C8183" t="str">
            <v>F500738</v>
          </cell>
          <cell r="D8183">
            <v>15</v>
          </cell>
          <cell r="E8183" t="str">
            <v>F</v>
          </cell>
        </row>
        <row r="8184">
          <cell r="B8184" t="str">
            <v>F500739</v>
          </cell>
          <cell r="C8184" t="str">
            <v>F500739</v>
          </cell>
          <cell r="D8184">
            <v>15</v>
          </cell>
          <cell r="E8184" t="str">
            <v>F</v>
          </cell>
        </row>
        <row r="8185">
          <cell r="B8185" t="str">
            <v>F500808</v>
          </cell>
          <cell r="C8185" t="str">
            <v>F500808</v>
          </cell>
          <cell r="D8185">
            <v>15</v>
          </cell>
          <cell r="E8185" t="str">
            <v>F</v>
          </cell>
        </row>
        <row r="8186">
          <cell r="B8186" t="str">
            <v>F500861</v>
          </cell>
          <cell r="C8186" t="str">
            <v>F500861</v>
          </cell>
          <cell r="D8186">
            <v>15</v>
          </cell>
          <cell r="E8186" t="str">
            <v>F</v>
          </cell>
        </row>
        <row r="8187">
          <cell r="B8187" t="str">
            <v>F500966</v>
          </cell>
          <cell r="C8187" t="str">
            <v>F500966</v>
          </cell>
          <cell r="D8187">
            <v>15</v>
          </cell>
          <cell r="E8187" t="str">
            <v>F</v>
          </cell>
        </row>
        <row r="8188">
          <cell r="B8188" t="str">
            <v>F501001</v>
          </cell>
          <cell r="C8188" t="str">
            <v>F501001</v>
          </cell>
          <cell r="D8188">
            <v>15</v>
          </cell>
          <cell r="E8188" t="str">
            <v>F</v>
          </cell>
        </row>
        <row r="8189">
          <cell r="B8189" t="str">
            <v>F501053</v>
          </cell>
          <cell r="C8189" t="str">
            <v>F501053</v>
          </cell>
          <cell r="D8189">
            <v>15</v>
          </cell>
          <cell r="E8189" t="str">
            <v>F</v>
          </cell>
        </row>
        <row r="8190">
          <cell r="B8190" t="str">
            <v>F501054</v>
          </cell>
          <cell r="C8190" t="str">
            <v>F501054</v>
          </cell>
          <cell r="D8190">
            <v>15</v>
          </cell>
          <cell r="E8190" t="str">
            <v>F</v>
          </cell>
        </row>
        <row r="8191">
          <cell r="B8191" t="str">
            <v>F501106</v>
          </cell>
          <cell r="C8191" t="str">
            <v>F501106</v>
          </cell>
          <cell r="D8191">
            <v>15</v>
          </cell>
          <cell r="E8191" t="str">
            <v>F</v>
          </cell>
        </row>
        <row r="8192">
          <cell r="B8192" t="str">
            <v>F501159</v>
          </cell>
          <cell r="C8192" t="str">
            <v>F501159</v>
          </cell>
          <cell r="D8192">
            <v>15</v>
          </cell>
          <cell r="E8192" t="str">
            <v>F</v>
          </cell>
        </row>
        <row r="8193">
          <cell r="B8193" t="str">
            <v>F501228</v>
          </cell>
          <cell r="C8193" t="str">
            <v>F501228</v>
          </cell>
          <cell r="D8193">
            <v>15</v>
          </cell>
          <cell r="E8193" t="str">
            <v>F</v>
          </cell>
        </row>
        <row r="8194">
          <cell r="B8194" t="str">
            <v>F501229</v>
          </cell>
          <cell r="C8194" t="str">
            <v>F501229</v>
          </cell>
          <cell r="D8194">
            <v>15</v>
          </cell>
          <cell r="E8194" t="str">
            <v>F</v>
          </cell>
        </row>
        <row r="8195">
          <cell r="B8195" t="str">
            <v>F501281</v>
          </cell>
          <cell r="C8195" t="str">
            <v>F501281</v>
          </cell>
          <cell r="D8195">
            <v>15</v>
          </cell>
          <cell r="E8195" t="str">
            <v>F</v>
          </cell>
        </row>
        <row r="8196">
          <cell r="B8196" t="str">
            <v>F501491</v>
          </cell>
          <cell r="C8196" t="str">
            <v>F501491</v>
          </cell>
          <cell r="D8196">
            <v>15</v>
          </cell>
          <cell r="E8196" t="str">
            <v>F</v>
          </cell>
        </row>
        <row r="8197">
          <cell r="B8197" t="str">
            <v>F502442</v>
          </cell>
          <cell r="C8197" t="str">
            <v>F502442</v>
          </cell>
          <cell r="D8197">
            <v>15</v>
          </cell>
          <cell r="E8197" t="str">
            <v>F</v>
          </cell>
        </row>
        <row r="8198">
          <cell r="B8198" t="str">
            <v>F520215</v>
          </cell>
          <cell r="C8198" t="str">
            <v>F520215</v>
          </cell>
          <cell r="D8198">
            <v>15</v>
          </cell>
          <cell r="E8198" t="str">
            <v>F</v>
          </cell>
        </row>
        <row r="8199">
          <cell r="B8199" t="str">
            <v>F520216</v>
          </cell>
          <cell r="C8199" t="str">
            <v>F520216</v>
          </cell>
          <cell r="D8199">
            <v>15</v>
          </cell>
          <cell r="E8199" t="str">
            <v>F</v>
          </cell>
        </row>
        <row r="8200">
          <cell r="B8200" t="str">
            <v>F520260</v>
          </cell>
          <cell r="C8200" t="str">
            <v>F520260</v>
          </cell>
          <cell r="D8200">
            <v>15</v>
          </cell>
          <cell r="E8200" t="str">
            <v>F</v>
          </cell>
        </row>
        <row r="8201">
          <cell r="B8201" t="str">
            <v>F520294</v>
          </cell>
          <cell r="C8201" t="str">
            <v>F520294</v>
          </cell>
          <cell r="D8201">
            <v>15</v>
          </cell>
          <cell r="E8201" t="str">
            <v>F</v>
          </cell>
        </row>
        <row r="8202">
          <cell r="B8202" t="str">
            <v>F520428</v>
          </cell>
          <cell r="C8202" t="str">
            <v>F520428</v>
          </cell>
          <cell r="D8202">
            <v>15</v>
          </cell>
          <cell r="E8202" t="str">
            <v>F</v>
          </cell>
        </row>
        <row r="8203">
          <cell r="B8203" t="str">
            <v>F520440</v>
          </cell>
          <cell r="C8203" t="str">
            <v>F520440</v>
          </cell>
          <cell r="D8203">
            <v>15</v>
          </cell>
          <cell r="E8203" t="str">
            <v>F</v>
          </cell>
        </row>
        <row r="8204">
          <cell r="B8204" t="str">
            <v>F520480</v>
          </cell>
          <cell r="C8204" t="str">
            <v>F520480</v>
          </cell>
          <cell r="D8204">
            <v>15</v>
          </cell>
          <cell r="E8204" t="str">
            <v>F</v>
          </cell>
        </row>
        <row r="8205">
          <cell r="B8205" t="str">
            <v>F521095</v>
          </cell>
          <cell r="C8205" t="str">
            <v>F521095</v>
          </cell>
          <cell r="D8205">
            <v>15</v>
          </cell>
          <cell r="E8205" t="str">
            <v>F</v>
          </cell>
        </row>
        <row r="8206">
          <cell r="B8206" t="str">
            <v>F521455</v>
          </cell>
          <cell r="C8206" t="str">
            <v>F521455</v>
          </cell>
          <cell r="D8206">
            <v>15</v>
          </cell>
          <cell r="E8206" t="str">
            <v>F</v>
          </cell>
        </row>
        <row r="8207">
          <cell r="B8207" t="str">
            <v>F521815</v>
          </cell>
          <cell r="C8207" t="str">
            <v>F521815</v>
          </cell>
          <cell r="D8207">
            <v>15</v>
          </cell>
          <cell r="E8207" t="str">
            <v>F</v>
          </cell>
        </row>
        <row r="8208">
          <cell r="B8208" t="str">
            <v>F522175</v>
          </cell>
          <cell r="C8208" t="str">
            <v>F522175</v>
          </cell>
          <cell r="D8208">
            <v>15</v>
          </cell>
          <cell r="E8208" t="str">
            <v>F</v>
          </cell>
        </row>
        <row r="8209">
          <cell r="B8209" t="str">
            <v>F522535</v>
          </cell>
          <cell r="C8209" t="str">
            <v>F522535</v>
          </cell>
          <cell r="D8209">
            <v>15</v>
          </cell>
          <cell r="E8209" t="str">
            <v>F</v>
          </cell>
        </row>
        <row r="8210">
          <cell r="B8210" t="str">
            <v>F522788</v>
          </cell>
          <cell r="C8210" t="str">
            <v>F522788</v>
          </cell>
          <cell r="D8210">
            <v>15</v>
          </cell>
          <cell r="E8210" t="str">
            <v>F</v>
          </cell>
        </row>
        <row r="8211">
          <cell r="B8211" t="str">
            <v>F522789</v>
          </cell>
          <cell r="C8211" t="str">
            <v>F522789</v>
          </cell>
          <cell r="D8211">
            <v>15</v>
          </cell>
          <cell r="E8211" t="str">
            <v>F</v>
          </cell>
        </row>
        <row r="8212">
          <cell r="B8212" t="str">
            <v>F522804</v>
          </cell>
          <cell r="C8212" t="str">
            <v>F522804</v>
          </cell>
          <cell r="D8212">
            <v>15</v>
          </cell>
          <cell r="E8212" t="str">
            <v>F</v>
          </cell>
        </row>
        <row r="8213">
          <cell r="B8213" t="str">
            <v>F522805</v>
          </cell>
          <cell r="C8213" t="str">
            <v>F522805</v>
          </cell>
          <cell r="D8213">
            <v>15</v>
          </cell>
          <cell r="E8213" t="str">
            <v>F</v>
          </cell>
        </row>
        <row r="8214">
          <cell r="B8214" t="str">
            <v>1000FCVALSC</v>
          </cell>
          <cell r="C8214" t="str">
            <v>FCVALSC</v>
          </cell>
          <cell r="D8214">
            <v>14</v>
          </cell>
          <cell r="E8214" t="str">
            <v>G</v>
          </cell>
        </row>
        <row r="8215">
          <cell r="B8215" t="str">
            <v>F500676</v>
          </cell>
          <cell r="C8215" t="str">
            <v>F500676</v>
          </cell>
          <cell r="D8215">
            <v>15</v>
          </cell>
          <cell r="E8215" t="str">
            <v>F</v>
          </cell>
        </row>
        <row r="8216">
          <cell r="B8216" t="str">
            <v>F500677</v>
          </cell>
          <cell r="C8216" t="str">
            <v>F500677</v>
          </cell>
          <cell r="D8216">
            <v>15</v>
          </cell>
          <cell r="E8216" t="str">
            <v>F</v>
          </cell>
        </row>
        <row r="8217">
          <cell r="B8217" t="str">
            <v>F500746</v>
          </cell>
          <cell r="C8217" t="str">
            <v>F500746</v>
          </cell>
          <cell r="D8217">
            <v>15</v>
          </cell>
          <cell r="E8217" t="str">
            <v>F</v>
          </cell>
        </row>
        <row r="8218">
          <cell r="B8218" t="str">
            <v>F500747</v>
          </cell>
          <cell r="C8218" t="str">
            <v>F500747</v>
          </cell>
          <cell r="D8218">
            <v>15</v>
          </cell>
          <cell r="E8218" t="str">
            <v>F</v>
          </cell>
        </row>
        <row r="8219">
          <cell r="B8219" t="str">
            <v>F500816</v>
          </cell>
          <cell r="C8219" t="str">
            <v>F500816</v>
          </cell>
          <cell r="D8219">
            <v>15</v>
          </cell>
          <cell r="E8219" t="str">
            <v>F</v>
          </cell>
        </row>
        <row r="8220">
          <cell r="B8220" t="str">
            <v>F500865</v>
          </cell>
          <cell r="C8220" t="str">
            <v>F500865</v>
          </cell>
          <cell r="D8220">
            <v>15</v>
          </cell>
          <cell r="E8220" t="str">
            <v>F</v>
          </cell>
        </row>
        <row r="8221">
          <cell r="B8221" t="str">
            <v>F500970</v>
          </cell>
          <cell r="C8221" t="str">
            <v>F500970</v>
          </cell>
          <cell r="D8221">
            <v>15</v>
          </cell>
          <cell r="E8221" t="str">
            <v>F</v>
          </cell>
        </row>
        <row r="8222">
          <cell r="B8222" t="str">
            <v>F501005</v>
          </cell>
          <cell r="C8222" t="str">
            <v>F501005</v>
          </cell>
          <cell r="D8222">
            <v>15</v>
          </cell>
          <cell r="E8222" t="str">
            <v>F</v>
          </cell>
        </row>
        <row r="8223">
          <cell r="B8223" t="str">
            <v>F501061</v>
          </cell>
          <cell r="C8223" t="str">
            <v>F501061</v>
          </cell>
          <cell r="D8223">
            <v>15</v>
          </cell>
          <cell r="E8223" t="str">
            <v>F</v>
          </cell>
        </row>
        <row r="8224">
          <cell r="B8224" t="str">
            <v>F501062</v>
          </cell>
          <cell r="C8224" t="str">
            <v>F501062</v>
          </cell>
          <cell r="D8224">
            <v>15</v>
          </cell>
          <cell r="E8224" t="str">
            <v>F</v>
          </cell>
        </row>
        <row r="8225">
          <cell r="B8225" t="str">
            <v>F501110</v>
          </cell>
          <cell r="C8225" t="str">
            <v>F501110</v>
          </cell>
          <cell r="D8225">
            <v>15</v>
          </cell>
          <cell r="E8225" t="str">
            <v>F</v>
          </cell>
        </row>
        <row r="8226">
          <cell r="B8226" t="str">
            <v>F501167</v>
          </cell>
          <cell r="C8226" t="str">
            <v>F501167</v>
          </cell>
          <cell r="D8226">
            <v>15</v>
          </cell>
          <cell r="E8226" t="str">
            <v>F</v>
          </cell>
        </row>
        <row r="8227">
          <cell r="B8227" t="str">
            <v>F501236</v>
          </cell>
          <cell r="C8227" t="str">
            <v>F501236</v>
          </cell>
          <cell r="D8227">
            <v>15</v>
          </cell>
          <cell r="E8227" t="str">
            <v>F</v>
          </cell>
        </row>
        <row r="8228">
          <cell r="B8228" t="str">
            <v>F501237</v>
          </cell>
          <cell r="C8228" t="str">
            <v>F501237</v>
          </cell>
          <cell r="D8228">
            <v>15</v>
          </cell>
          <cell r="E8228" t="str">
            <v>F</v>
          </cell>
        </row>
        <row r="8229">
          <cell r="B8229" t="str">
            <v>F501285</v>
          </cell>
          <cell r="C8229" t="str">
            <v>F501285</v>
          </cell>
          <cell r="D8229">
            <v>15</v>
          </cell>
          <cell r="E8229" t="str">
            <v>F</v>
          </cell>
        </row>
        <row r="8230">
          <cell r="B8230" t="str">
            <v>F501495</v>
          </cell>
          <cell r="C8230" t="str">
            <v>F501495</v>
          </cell>
          <cell r="D8230">
            <v>15</v>
          </cell>
          <cell r="E8230" t="str">
            <v>F</v>
          </cell>
        </row>
        <row r="8231">
          <cell r="B8231" t="str">
            <v>F502446</v>
          </cell>
          <cell r="C8231" t="str">
            <v>F502446</v>
          </cell>
          <cell r="D8231">
            <v>15</v>
          </cell>
          <cell r="E8231" t="str">
            <v>F</v>
          </cell>
        </row>
        <row r="8232">
          <cell r="B8232" t="str">
            <v>F520238</v>
          </cell>
          <cell r="C8232" t="str">
            <v>F520238</v>
          </cell>
          <cell r="D8232">
            <v>15</v>
          </cell>
          <cell r="E8232" t="str">
            <v>F</v>
          </cell>
        </row>
        <row r="8233">
          <cell r="B8233" t="str">
            <v>F520273</v>
          </cell>
          <cell r="C8233" t="str">
            <v>F520273</v>
          </cell>
          <cell r="D8233">
            <v>15</v>
          </cell>
          <cell r="E8233" t="str">
            <v>F</v>
          </cell>
        </row>
        <row r="8234">
          <cell r="B8234" t="str">
            <v>F520309</v>
          </cell>
          <cell r="C8234" t="str">
            <v>F520309</v>
          </cell>
          <cell r="D8234">
            <v>15</v>
          </cell>
          <cell r="E8234" t="str">
            <v>F</v>
          </cell>
        </row>
        <row r="8235">
          <cell r="B8235" t="str">
            <v>F520388</v>
          </cell>
          <cell r="C8235" t="str">
            <v>F520388</v>
          </cell>
          <cell r="D8235">
            <v>15</v>
          </cell>
          <cell r="E8235" t="str">
            <v>F</v>
          </cell>
        </row>
        <row r="8236">
          <cell r="B8236" t="str">
            <v>F520389</v>
          </cell>
          <cell r="C8236" t="str">
            <v>F520389</v>
          </cell>
          <cell r="D8236">
            <v>15</v>
          </cell>
          <cell r="E8236" t="str">
            <v>F</v>
          </cell>
        </row>
        <row r="8237">
          <cell r="B8237" t="str">
            <v>F520491</v>
          </cell>
          <cell r="C8237" t="str">
            <v>F520491</v>
          </cell>
          <cell r="D8237">
            <v>15</v>
          </cell>
          <cell r="E8237" t="str">
            <v>F</v>
          </cell>
        </row>
        <row r="8238">
          <cell r="B8238" t="str">
            <v>F521107</v>
          </cell>
          <cell r="C8238" t="str">
            <v>F521107</v>
          </cell>
          <cell r="D8238">
            <v>15</v>
          </cell>
          <cell r="E8238" t="str">
            <v>F</v>
          </cell>
        </row>
        <row r="8239">
          <cell r="B8239" t="str">
            <v>F521467</v>
          </cell>
          <cell r="C8239" t="str">
            <v>F521467</v>
          </cell>
          <cell r="D8239">
            <v>15</v>
          </cell>
          <cell r="E8239" t="str">
            <v>F</v>
          </cell>
        </row>
        <row r="8240">
          <cell r="B8240" t="str">
            <v>F521827</v>
          </cell>
          <cell r="C8240" t="str">
            <v>F521827</v>
          </cell>
          <cell r="D8240">
            <v>15</v>
          </cell>
          <cell r="E8240" t="str">
            <v>F</v>
          </cell>
        </row>
        <row r="8241">
          <cell r="B8241" t="str">
            <v>F522187</v>
          </cell>
          <cell r="C8241" t="str">
            <v>F522187</v>
          </cell>
          <cell r="D8241">
            <v>15</v>
          </cell>
          <cell r="E8241" t="str">
            <v>F</v>
          </cell>
        </row>
        <row r="8242">
          <cell r="B8242" t="str">
            <v>F522547</v>
          </cell>
          <cell r="C8242" t="str">
            <v>F522547</v>
          </cell>
          <cell r="D8242">
            <v>15</v>
          </cell>
          <cell r="E8242" t="str">
            <v>F</v>
          </cell>
        </row>
        <row r="8243">
          <cell r="B8243" t="str">
            <v>1000FCVENTSC</v>
          </cell>
          <cell r="C8243" t="str">
            <v>FCVENTSC</v>
          </cell>
          <cell r="D8243">
            <v>14</v>
          </cell>
          <cell r="E8243" t="str">
            <v>G</v>
          </cell>
        </row>
        <row r="8244">
          <cell r="B8244" t="str">
            <v>F500672</v>
          </cell>
          <cell r="C8244" t="str">
            <v>F500672</v>
          </cell>
          <cell r="D8244">
            <v>15</v>
          </cell>
          <cell r="E8244" t="str">
            <v>F</v>
          </cell>
        </row>
        <row r="8245">
          <cell r="B8245" t="str">
            <v>F500673</v>
          </cell>
          <cell r="C8245" t="str">
            <v>F500673</v>
          </cell>
          <cell r="D8245">
            <v>15</v>
          </cell>
          <cell r="E8245" t="str">
            <v>F</v>
          </cell>
        </row>
        <row r="8246">
          <cell r="B8246" t="str">
            <v>F500742</v>
          </cell>
          <cell r="C8246" t="str">
            <v>F500742</v>
          </cell>
          <cell r="D8246">
            <v>15</v>
          </cell>
          <cell r="E8246" t="str">
            <v>F</v>
          </cell>
        </row>
        <row r="8247">
          <cell r="B8247" t="str">
            <v>F500743</v>
          </cell>
          <cell r="C8247" t="str">
            <v>F500743</v>
          </cell>
          <cell r="D8247">
            <v>15</v>
          </cell>
          <cell r="E8247" t="str">
            <v>F</v>
          </cell>
        </row>
        <row r="8248">
          <cell r="B8248" t="str">
            <v>F500812</v>
          </cell>
          <cell r="C8248" t="str">
            <v>F500812</v>
          </cell>
          <cell r="D8248">
            <v>15</v>
          </cell>
          <cell r="E8248" t="str">
            <v>F</v>
          </cell>
        </row>
        <row r="8249">
          <cell r="B8249" t="str">
            <v>F500863</v>
          </cell>
          <cell r="C8249" t="str">
            <v>F500863</v>
          </cell>
          <cell r="D8249">
            <v>15</v>
          </cell>
          <cell r="E8249" t="str">
            <v>F</v>
          </cell>
        </row>
        <row r="8250">
          <cell r="B8250" t="str">
            <v>F500968</v>
          </cell>
          <cell r="C8250" t="str">
            <v>F500968</v>
          </cell>
          <cell r="D8250">
            <v>15</v>
          </cell>
          <cell r="E8250" t="str">
            <v>F</v>
          </cell>
        </row>
        <row r="8251">
          <cell r="B8251" t="str">
            <v>F501003</v>
          </cell>
          <cell r="C8251" t="str">
            <v>F501003</v>
          </cell>
          <cell r="D8251">
            <v>15</v>
          </cell>
          <cell r="E8251" t="str">
            <v>F</v>
          </cell>
        </row>
        <row r="8252">
          <cell r="B8252" t="str">
            <v>F501057</v>
          </cell>
          <cell r="C8252" t="str">
            <v>F501057</v>
          </cell>
          <cell r="D8252">
            <v>15</v>
          </cell>
          <cell r="E8252" t="str">
            <v>F</v>
          </cell>
        </row>
        <row r="8253">
          <cell r="B8253" t="str">
            <v>F501058</v>
          </cell>
          <cell r="C8253" t="str">
            <v>F501058</v>
          </cell>
          <cell r="D8253">
            <v>15</v>
          </cell>
          <cell r="E8253" t="str">
            <v>F</v>
          </cell>
        </row>
        <row r="8254">
          <cell r="B8254" t="str">
            <v>F501108</v>
          </cell>
          <cell r="C8254" t="str">
            <v>F501108</v>
          </cell>
          <cell r="D8254">
            <v>15</v>
          </cell>
          <cell r="E8254" t="str">
            <v>F</v>
          </cell>
        </row>
        <row r="8255">
          <cell r="B8255" t="str">
            <v>F501163</v>
          </cell>
          <cell r="C8255" t="str">
            <v>F501163</v>
          </cell>
          <cell r="D8255">
            <v>15</v>
          </cell>
          <cell r="E8255" t="str">
            <v>F</v>
          </cell>
        </row>
        <row r="8256">
          <cell r="B8256" t="str">
            <v>F501232</v>
          </cell>
          <cell r="C8256" t="str">
            <v>F501232</v>
          </cell>
          <cell r="D8256">
            <v>15</v>
          </cell>
          <cell r="E8256" t="str">
            <v>F</v>
          </cell>
        </row>
        <row r="8257">
          <cell r="B8257" t="str">
            <v>F501233</v>
          </cell>
          <cell r="C8257" t="str">
            <v>F501233</v>
          </cell>
          <cell r="D8257">
            <v>15</v>
          </cell>
          <cell r="E8257" t="str">
            <v>F</v>
          </cell>
        </row>
        <row r="8258">
          <cell r="B8258" t="str">
            <v>F501283</v>
          </cell>
          <cell r="C8258" t="str">
            <v>F501283</v>
          </cell>
          <cell r="D8258">
            <v>15</v>
          </cell>
          <cell r="E8258" t="str">
            <v>F</v>
          </cell>
        </row>
        <row r="8259">
          <cell r="B8259" t="str">
            <v>F501493</v>
          </cell>
          <cell r="C8259" t="str">
            <v>F501493</v>
          </cell>
          <cell r="D8259">
            <v>15</v>
          </cell>
          <cell r="E8259" t="str">
            <v>F</v>
          </cell>
        </row>
        <row r="8260">
          <cell r="B8260" t="str">
            <v>F502444</v>
          </cell>
          <cell r="C8260" t="str">
            <v>F502444</v>
          </cell>
          <cell r="D8260">
            <v>15</v>
          </cell>
          <cell r="E8260" t="str">
            <v>F</v>
          </cell>
        </row>
        <row r="8261">
          <cell r="B8261" t="str">
            <v>F520219</v>
          </cell>
          <cell r="C8261" t="str">
            <v>F520219</v>
          </cell>
          <cell r="D8261">
            <v>15</v>
          </cell>
          <cell r="E8261" t="str">
            <v>F</v>
          </cell>
        </row>
        <row r="8262">
          <cell r="B8262" t="str">
            <v>F520262</v>
          </cell>
          <cell r="C8262" t="str">
            <v>F520262</v>
          </cell>
          <cell r="D8262">
            <v>15</v>
          </cell>
          <cell r="E8262" t="str">
            <v>F</v>
          </cell>
        </row>
        <row r="8263">
          <cell r="B8263" t="str">
            <v>F520296</v>
          </cell>
          <cell r="C8263" t="str">
            <v>F520296</v>
          </cell>
          <cell r="D8263">
            <v>15</v>
          </cell>
          <cell r="E8263" t="str">
            <v>F</v>
          </cell>
        </row>
        <row r="8264">
          <cell r="B8264" t="str">
            <v>F520379</v>
          </cell>
          <cell r="C8264" t="str">
            <v>F520379</v>
          </cell>
          <cell r="D8264">
            <v>15</v>
          </cell>
          <cell r="E8264" t="str">
            <v>F</v>
          </cell>
        </row>
        <row r="8265">
          <cell r="B8265" t="str">
            <v>F520380</v>
          </cell>
          <cell r="C8265" t="str">
            <v>F520380</v>
          </cell>
          <cell r="D8265">
            <v>15</v>
          </cell>
          <cell r="E8265" t="str">
            <v>F</v>
          </cell>
        </row>
        <row r="8266">
          <cell r="B8266" t="str">
            <v>F520482</v>
          </cell>
          <cell r="C8266" t="str">
            <v>F520482</v>
          </cell>
          <cell r="D8266">
            <v>15</v>
          </cell>
          <cell r="E8266" t="str">
            <v>F</v>
          </cell>
        </row>
        <row r="8267">
          <cell r="B8267" t="str">
            <v>F521097</v>
          </cell>
          <cell r="C8267" t="str">
            <v>F521097</v>
          </cell>
          <cell r="D8267">
            <v>15</v>
          </cell>
          <cell r="E8267" t="str">
            <v>F</v>
          </cell>
        </row>
        <row r="8268">
          <cell r="B8268" t="str">
            <v>F521457</v>
          </cell>
          <cell r="C8268" t="str">
            <v>F521457</v>
          </cell>
          <cell r="D8268">
            <v>15</v>
          </cell>
          <cell r="E8268" t="str">
            <v>F</v>
          </cell>
        </row>
        <row r="8269">
          <cell r="B8269" t="str">
            <v>F521817</v>
          </cell>
          <cell r="C8269" t="str">
            <v>F521817</v>
          </cell>
          <cell r="D8269">
            <v>15</v>
          </cell>
          <cell r="E8269" t="str">
            <v>F</v>
          </cell>
        </row>
        <row r="8270">
          <cell r="B8270" t="str">
            <v>F522177</v>
          </cell>
          <cell r="C8270" t="str">
            <v>F522177</v>
          </cell>
          <cell r="D8270">
            <v>15</v>
          </cell>
          <cell r="E8270" t="str">
            <v>F</v>
          </cell>
        </row>
        <row r="8271">
          <cell r="B8271" t="str">
            <v>F522537</v>
          </cell>
          <cell r="C8271" t="str">
            <v>F522537</v>
          </cell>
          <cell r="D8271">
            <v>15</v>
          </cell>
          <cell r="E8271" t="str">
            <v>F</v>
          </cell>
        </row>
        <row r="8272">
          <cell r="B8272" t="str">
            <v>F522808</v>
          </cell>
          <cell r="C8272" t="str">
            <v>F522808</v>
          </cell>
          <cell r="D8272">
            <v>15</v>
          </cell>
          <cell r="E8272" t="str">
            <v>F</v>
          </cell>
        </row>
        <row r="8273">
          <cell r="B8273" t="str">
            <v>1000LOGNCST</v>
          </cell>
          <cell r="C8273" t="str">
            <v>LOGNCST</v>
          </cell>
          <cell r="D8273">
            <v>12</v>
          </cell>
          <cell r="E8273" t="str">
            <v>G</v>
          </cell>
        </row>
        <row r="8274">
          <cell r="B8274" t="str">
            <v>F502119</v>
          </cell>
          <cell r="C8274" t="str">
            <v>F502119</v>
          </cell>
          <cell r="D8274">
            <v>13</v>
          </cell>
          <cell r="E8274" t="str">
            <v>F</v>
          </cell>
        </row>
        <row r="8275">
          <cell r="B8275" t="str">
            <v>F520330</v>
          </cell>
          <cell r="C8275" t="str">
            <v>F520330</v>
          </cell>
          <cell r="D8275">
            <v>13</v>
          </cell>
          <cell r="E8275" t="str">
            <v>F</v>
          </cell>
        </row>
        <row r="8276">
          <cell r="B8276" t="str">
            <v>F520674</v>
          </cell>
          <cell r="C8276" t="str">
            <v>F520674</v>
          </cell>
          <cell r="D8276">
            <v>13</v>
          </cell>
          <cell r="E8276" t="str">
            <v>F</v>
          </cell>
        </row>
        <row r="8277">
          <cell r="B8277" t="str">
            <v>F521123</v>
          </cell>
          <cell r="C8277" t="str">
            <v>F521123</v>
          </cell>
          <cell r="D8277">
            <v>13</v>
          </cell>
          <cell r="E8277" t="str">
            <v>F</v>
          </cell>
        </row>
        <row r="8278">
          <cell r="B8278" t="str">
            <v>F521483</v>
          </cell>
          <cell r="C8278" t="str">
            <v>F521483</v>
          </cell>
          <cell r="D8278">
            <v>13</v>
          </cell>
          <cell r="E8278" t="str">
            <v>F</v>
          </cell>
        </row>
        <row r="8279">
          <cell r="B8279" t="str">
            <v>F521843</v>
          </cell>
          <cell r="C8279" t="str">
            <v>F521843</v>
          </cell>
          <cell r="D8279">
            <v>13</v>
          </cell>
          <cell r="E8279" t="str">
            <v>F</v>
          </cell>
        </row>
        <row r="8280">
          <cell r="B8280" t="str">
            <v>F522203</v>
          </cell>
          <cell r="C8280" t="str">
            <v>F522203</v>
          </cell>
          <cell r="D8280">
            <v>13</v>
          </cell>
          <cell r="E8280" t="str">
            <v>F</v>
          </cell>
        </row>
        <row r="8281">
          <cell r="B8281" t="str">
            <v>F522563</v>
          </cell>
          <cell r="C8281" t="str">
            <v>F522563</v>
          </cell>
          <cell r="D8281">
            <v>13</v>
          </cell>
          <cell r="E8281" t="str">
            <v>F</v>
          </cell>
        </row>
        <row r="8282">
          <cell r="B8282" t="str">
            <v>1000PLNGNCST</v>
          </cell>
          <cell r="C8282" t="str">
            <v>PLNGNCST</v>
          </cell>
          <cell r="D8282">
            <v>12</v>
          </cell>
          <cell r="E8282" t="str">
            <v>G</v>
          </cell>
        </row>
        <row r="8283">
          <cell r="B8283" t="str">
            <v>F520081</v>
          </cell>
          <cell r="C8283" t="str">
            <v>F520081</v>
          </cell>
          <cell r="D8283">
            <v>13</v>
          </cell>
          <cell r="E8283" t="str">
            <v>F</v>
          </cell>
        </row>
        <row r="8284">
          <cell r="B8284" t="str">
            <v>F520542</v>
          </cell>
          <cell r="C8284" t="str">
            <v>F520542</v>
          </cell>
          <cell r="D8284">
            <v>13</v>
          </cell>
          <cell r="E8284" t="str">
            <v>F</v>
          </cell>
        </row>
        <row r="8285">
          <cell r="B8285" t="str">
            <v>F520660</v>
          </cell>
          <cell r="C8285" t="str">
            <v>F520660</v>
          </cell>
          <cell r="D8285">
            <v>13</v>
          </cell>
          <cell r="E8285" t="str">
            <v>F</v>
          </cell>
        </row>
        <row r="8286">
          <cell r="B8286" t="str">
            <v>F521064</v>
          </cell>
          <cell r="C8286" t="str">
            <v>F521064</v>
          </cell>
          <cell r="D8286">
            <v>13</v>
          </cell>
          <cell r="E8286" t="str">
            <v>F</v>
          </cell>
        </row>
        <row r="8287">
          <cell r="B8287" t="str">
            <v>F521424</v>
          </cell>
          <cell r="C8287" t="str">
            <v>F521424</v>
          </cell>
          <cell r="D8287">
            <v>13</v>
          </cell>
          <cell r="E8287" t="str">
            <v>F</v>
          </cell>
        </row>
        <row r="8288">
          <cell r="B8288" t="str">
            <v>F521784</v>
          </cell>
          <cell r="C8288" t="str">
            <v>F521784</v>
          </cell>
          <cell r="D8288">
            <v>13</v>
          </cell>
          <cell r="E8288" t="str">
            <v>F</v>
          </cell>
        </row>
        <row r="8289">
          <cell r="B8289" t="str">
            <v>F522144</v>
          </cell>
          <cell r="C8289" t="str">
            <v>F522144</v>
          </cell>
          <cell r="D8289">
            <v>13</v>
          </cell>
          <cell r="E8289" t="str">
            <v>F</v>
          </cell>
        </row>
        <row r="8290">
          <cell r="B8290" t="str">
            <v>F522504</v>
          </cell>
          <cell r="C8290" t="str">
            <v>F522504</v>
          </cell>
          <cell r="D8290">
            <v>13</v>
          </cell>
          <cell r="E8290" t="str">
            <v>F</v>
          </cell>
        </row>
        <row r="8291">
          <cell r="B8291" t="str">
            <v>1000FLDPLNCST</v>
          </cell>
          <cell r="C8291" t="str">
            <v>FLDPLNCST</v>
          </cell>
          <cell r="D8291">
            <v>14</v>
          </cell>
          <cell r="E8291" t="str">
            <v>G</v>
          </cell>
        </row>
        <row r="8292">
          <cell r="B8292" t="str">
            <v>1000PLANTESC</v>
          </cell>
          <cell r="C8292" t="str">
            <v>PLANTESC</v>
          </cell>
          <cell r="D8292">
            <v>16</v>
          </cell>
          <cell r="E8292" t="str">
            <v>G</v>
          </cell>
        </row>
        <row r="8293">
          <cell r="B8293" t="str">
            <v>F502308</v>
          </cell>
          <cell r="C8293" t="str">
            <v>F502308</v>
          </cell>
          <cell r="D8293">
            <v>17</v>
          </cell>
          <cell r="E8293" t="str">
            <v>F</v>
          </cell>
        </row>
        <row r="8294">
          <cell r="B8294" t="str">
            <v>1000PLSBARSC</v>
          </cell>
          <cell r="C8294" t="str">
            <v>PLSBARSC</v>
          </cell>
          <cell r="D8294">
            <v>16</v>
          </cell>
          <cell r="E8294" t="str">
            <v>G</v>
          </cell>
        </row>
        <row r="8295">
          <cell r="B8295" t="str">
            <v>1000PLTHOUSC</v>
          </cell>
          <cell r="C8295" t="str">
            <v>PLTHOUSC</v>
          </cell>
          <cell r="D8295">
            <v>16</v>
          </cell>
          <cell r="E8295" t="str">
            <v>G</v>
          </cell>
        </row>
        <row r="8296">
          <cell r="B8296" t="str">
            <v>1000PLVALESC</v>
          </cell>
          <cell r="C8296" t="str">
            <v>PLVALESC</v>
          </cell>
          <cell r="D8296">
            <v>16</v>
          </cell>
          <cell r="E8296" t="str">
            <v>G</v>
          </cell>
        </row>
        <row r="8297">
          <cell r="B8297" t="str">
            <v>1000PLVENTSC</v>
          </cell>
          <cell r="C8297" t="str">
            <v>PLVENTSC</v>
          </cell>
          <cell r="D8297">
            <v>16</v>
          </cell>
          <cell r="E8297" t="str">
            <v>G</v>
          </cell>
        </row>
        <row r="8298">
          <cell r="B8298" t="str">
            <v>1000LOCPLNC</v>
          </cell>
          <cell r="C8298" t="str">
            <v>LOCPLNC</v>
          </cell>
          <cell r="D8298">
            <v>14</v>
          </cell>
          <cell r="E8298" t="str">
            <v>G</v>
          </cell>
        </row>
        <row r="8299">
          <cell r="B8299" t="str">
            <v>1000CMSJA</v>
          </cell>
          <cell r="C8299" t="str">
            <v>CMSJA</v>
          </cell>
          <cell r="D8299">
            <v>10</v>
          </cell>
          <cell r="E8299" t="str">
            <v>G</v>
          </cell>
        </row>
        <row r="8300">
          <cell r="B8300" t="str">
            <v>F501985</v>
          </cell>
          <cell r="C8300" t="str">
            <v>F501985</v>
          </cell>
          <cell r="D8300">
            <v>11</v>
          </cell>
          <cell r="E8300" t="str">
            <v>F</v>
          </cell>
        </row>
        <row r="8301">
          <cell r="B8301" t="str">
            <v>F501986</v>
          </cell>
          <cell r="C8301" t="str">
            <v>F501986</v>
          </cell>
          <cell r="D8301">
            <v>11</v>
          </cell>
          <cell r="E8301" t="str">
            <v>F</v>
          </cell>
        </row>
        <row r="8302">
          <cell r="B8302" t="str">
            <v>F502001</v>
          </cell>
          <cell r="C8302" t="str">
            <v>F502001</v>
          </cell>
          <cell r="D8302">
            <v>11</v>
          </cell>
          <cell r="E8302" t="str">
            <v>F</v>
          </cell>
        </row>
        <row r="8303">
          <cell r="B8303" t="str">
            <v>F502002</v>
          </cell>
          <cell r="C8303" t="str">
            <v>F502002</v>
          </cell>
          <cell r="D8303">
            <v>11</v>
          </cell>
          <cell r="E8303" t="str">
            <v>F</v>
          </cell>
        </row>
        <row r="8304">
          <cell r="B8304" t="str">
            <v>F502017</v>
          </cell>
          <cell r="C8304" t="str">
            <v>F502017</v>
          </cell>
          <cell r="D8304">
            <v>11</v>
          </cell>
          <cell r="E8304" t="str">
            <v>F</v>
          </cell>
        </row>
        <row r="8305">
          <cell r="B8305" t="str">
            <v>F502026</v>
          </cell>
          <cell r="C8305" t="str">
            <v>F502026</v>
          </cell>
          <cell r="D8305">
            <v>11</v>
          </cell>
          <cell r="E8305" t="str">
            <v>F</v>
          </cell>
        </row>
        <row r="8306">
          <cell r="B8306" t="str">
            <v>F502034</v>
          </cell>
          <cell r="C8306" t="str">
            <v>F502034</v>
          </cell>
          <cell r="D8306">
            <v>11</v>
          </cell>
          <cell r="E8306" t="str">
            <v>F</v>
          </cell>
        </row>
        <row r="8307">
          <cell r="B8307" t="str">
            <v>F502050</v>
          </cell>
          <cell r="C8307" t="str">
            <v>F502050</v>
          </cell>
          <cell r="D8307">
            <v>11</v>
          </cell>
          <cell r="E8307" t="str">
            <v>F</v>
          </cell>
        </row>
        <row r="8308">
          <cell r="B8308" t="str">
            <v>F502058</v>
          </cell>
          <cell r="C8308" t="str">
            <v>F502058</v>
          </cell>
          <cell r="D8308">
            <v>11</v>
          </cell>
          <cell r="E8308" t="str">
            <v>F</v>
          </cell>
        </row>
        <row r="8309">
          <cell r="B8309" t="str">
            <v>F502073</v>
          </cell>
          <cell r="C8309" t="str">
            <v>F502073</v>
          </cell>
          <cell r="D8309">
            <v>11</v>
          </cell>
          <cell r="E8309" t="str">
            <v>F</v>
          </cell>
        </row>
        <row r="8310">
          <cell r="B8310" t="str">
            <v>F502074</v>
          </cell>
          <cell r="C8310" t="str">
            <v>F502074</v>
          </cell>
          <cell r="D8310">
            <v>11</v>
          </cell>
          <cell r="E8310" t="str">
            <v>F</v>
          </cell>
        </row>
        <row r="8311">
          <cell r="B8311" t="str">
            <v>F502082</v>
          </cell>
          <cell r="C8311" t="str">
            <v>F502082</v>
          </cell>
          <cell r="D8311">
            <v>11</v>
          </cell>
          <cell r="E8311" t="str">
            <v>F</v>
          </cell>
        </row>
        <row r="8312">
          <cell r="B8312" t="str">
            <v>F502098</v>
          </cell>
          <cell r="C8312" t="str">
            <v>F502098</v>
          </cell>
          <cell r="D8312">
            <v>11</v>
          </cell>
          <cell r="E8312" t="str">
            <v>F</v>
          </cell>
        </row>
        <row r="8313">
          <cell r="B8313" t="str">
            <v>F502113</v>
          </cell>
          <cell r="C8313" t="str">
            <v>F502113</v>
          </cell>
          <cell r="D8313">
            <v>11</v>
          </cell>
          <cell r="E8313" t="str">
            <v>F</v>
          </cell>
        </row>
        <row r="8314">
          <cell r="B8314" t="str">
            <v>F502114</v>
          </cell>
          <cell r="C8314" t="str">
            <v>F502114</v>
          </cell>
          <cell r="D8314">
            <v>11</v>
          </cell>
          <cell r="E8314" t="str">
            <v>F</v>
          </cell>
        </row>
        <row r="8315">
          <cell r="B8315" t="str">
            <v>F502138</v>
          </cell>
          <cell r="C8315" t="str">
            <v>F502138</v>
          </cell>
          <cell r="D8315">
            <v>11</v>
          </cell>
          <cell r="E8315" t="str">
            <v>F</v>
          </cell>
        </row>
        <row r="8316">
          <cell r="B8316" t="str">
            <v>F502146</v>
          </cell>
          <cell r="C8316" t="str">
            <v>F502146</v>
          </cell>
          <cell r="D8316">
            <v>11</v>
          </cell>
          <cell r="E8316" t="str">
            <v>F</v>
          </cell>
        </row>
        <row r="8317">
          <cell r="B8317" t="str">
            <v>F502162</v>
          </cell>
          <cell r="C8317" t="str">
            <v>F502162</v>
          </cell>
          <cell r="D8317">
            <v>11</v>
          </cell>
          <cell r="E8317" t="str">
            <v>F</v>
          </cell>
        </row>
        <row r="8318">
          <cell r="B8318" t="str">
            <v>F502170</v>
          </cell>
          <cell r="C8318" t="str">
            <v>F502170</v>
          </cell>
          <cell r="D8318">
            <v>11</v>
          </cell>
          <cell r="E8318" t="str">
            <v>F</v>
          </cell>
        </row>
        <row r="8319">
          <cell r="B8319" t="str">
            <v>F502289</v>
          </cell>
          <cell r="C8319" t="str">
            <v>F502289</v>
          </cell>
          <cell r="D8319">
            <v>11</v>
          </cell>
          <cell r="E8319" t="str">
            <v>F</v>
          </cell>
        </row>
        <row r="8320">
          <cell r="B8320" t="str">
            <v>F502366</v>
          </cell>
          <cell r="C8320" t="str">
            <v>F502366</v>
          </cell>
          <cell r="D8320">
            <v>11</v>
          </cell>
          <cell r="E8320" t="str">
            <v>F</v>
          </cell>
        </row>
        <row r="8321">
          <cell r="B8321" t="str">
            <v>F502421</v>
          </cell>
          <cell r="C8321" t="str">
            <v>F502421</v>
          </cell>
          <cell r="D8321">
            <v>11</v>
          </cell>
          <cell r="E8321" t="str">
            <v>F</v>
          </cell>
        </row>
        <row r="8322">
          <cell r="B8322" t="str">
            <v>F502475</v>
          </cell>
          <cell r="C8322" t="str">
            <v>F502475</v>
          </cell>
          <cell r="D8322">
            <v>11</v>
          </cell>
          <cell r="E8322" t="str">
            <v>F</v>
          </cell>
        </row>
        <row r="8323">
          <cell r="B8323" t="str">
            <v>F502566</v>
          </cell>
          <cell r="C8323" t="str">
            <v>F502566</v>
          </cell>
          <cell r="D8323">
            <v>11</v>
          </cell>
          <cell r="E8323" t="str">
            <v>F</v>
          </cell>
        </row>
        <row r="8324">
          <cell r="B8324" t="str">
            <v>F502572</v>
          </cell>
          <cell r="C8324" t="str">
            <v>F502572</v>
          </cell>
          <cell r="D8324">
            <v>11</v>
          </cell>
          <cell r="E8324" t="str">
            <v>F</v>
          </cell>
        </row>
        <row r="8325">
          <cell r="B8325" t="str">
            <v>F502578</v>
          </cell>
          <cell r="C8325" t="str">
            <v>F502578</v>
          </cell>
          <cell r="D8325">
            <v>11</v>
          </cell>
          <cell r="E8325" t="str">
            <v>F</v>
          </cell>
        </row>
        <row r="8326">
          <cell r="B8326" t="str">
            <v>F502613</v>
          </cell>
          <cell r="C8326" t="str">
            <v>F502613</v>
          </cell>
          <cell r="D8326">
            <v>11</v>
          </cell>
          <cell r="E8326" t="str">
            <v>F</v>
          </cell>
        </row>
        <row r="8327">
          <cell r="B8327" t="str">
            <v>F502621</v>
          </cell>
          <cell r="C8327" t="str">
            <v>F502621</v>
          </cell>
          <cell r="D8327">
            <v>11</v>
          </cell>
          <cell r="E8327" t="str">
            <v>F</v>
          </cell>
        </row>
        <row r="8328">
          <cell r="B8328" t="str">
            <v>F502629</v>
          </cell>
          <cell r="C8328" t="str">
            <v>F502629</v>
          </cell>
          <cell r="D8328">
            <v>11</v>
          </cell>
          <cell r="E8328" t="str">
            <v>F</v>
          </cell>
        </row>
        <row r="8329">
          <cell r="B8329" t="str">
            <v>F520661</v>
          </cell>
          <cell r="C8329" t="str">
            <v>F520661</v>
          </cell>
          <cell r="D8329">
            <v>11</v>
          </cell>
          <cell r="E8329" t="str">
            <v>F</v>
          </cell>
        </row>
        <row r="8330">
          <cell r="B8330" t="str">
            <v>F520993</v>
          </cell>
          <cell r="C8330" t="str">
            <v>F520993</v>
          </cell>
          <cell r="D8330">
            <v>11</v>
          </cell>
          <cell r="E8330" t="str">
            <v>F</v>
          </cell>
        </row>
        <row r="8331">
          <cell r="B8331" t="str">
            <v>F521353</v>
          </cell>
          <cell r="C8331" t="str">
            <v>F521353</v>
          </cell>
          <cell r="D8331">
            <v>11</v>
          </cell>
          <cell r="E8331" t="str">
            <v>F</v>
          </cell>
        </row>
        <row r="8332">
          <cell r="B8332" t="str">
            <v>F521713</v>
          </cell>
          <cell r="C8332" t="str">
            <v>F521713</v>
          </cell>
          <cell r="D8332">
            <v>11</v>
          </cell>
          <cell r="E8332" t="str">
            <v>F</v>
          </cell>
        </row>
        <row r="8333">
          <cell r="B8333" t="str">
            <v>F522073</v>
          </cell>
          <cell r="C8333" t="str">
            <v>F522073</v>
          </cell>
          <cell r="D8333">
            <v>11</v>
          </cell>
          <cell r="E8333" t="str">
            <v>F</v>
          </cell>
        </row>
        <row r="8334">
          <cell r="B8334" t="str">
            <v>F522433</v>
          </cell>
          <cell r="C8334" t="str">
            <v>F522433</v>
          </cell>
          <cell r="D8334">
            <v>11</v>
          </cell>
          <cell r="E8334" t="str">
            <v>F</v>
          </cell>
        </row>
        <row r="8335">
          <cell r="B8335" t="str">
            <v>1000CMMGMTSJQ</v>
          </cell>
          <cell r="C8335" t="str">
            <v>CMMGMTSJQ</v>
          </cell>
          <cell r="D8335">
            <v>12</v>
          </cell>
          <cell r="E8335" t="str">
            <v>G</v>
          </cell>
        </row>
        <row r="8336">
          <cell r="B8336" t="str">
            <v>F520071</v>
          </cell>
          <cell r="C8336" t="str">
            <v>F520071</v>
          </cell>
          <cell r="D8336">
            <v>13</v>
          </cell>
          <cell r="E8336" t="str">
            <v>F</v>
          </cell>
        </row>
        <row r="8337">
          <cell r="B8337" t="str">
            <v>F521055</v>
          </cell>
          <cell r="C8337" t="str">
            <v>F521055</v>
          </cell>
          <cell r="D8337">
            <v>13</v>
          </cell>
          <cell r="E8337" t="str">
            <v>F</v>
          </cell>
        </row>
        <row r="8338">
          <cell r="B8338" t="str">
            <v>F521415</v>
          </cell>
          <cell r="C8338" t="str">
            <v>F521415</v>
          </cell>
          <cell r="D8338">
            <v>13</v>
          </cell>
          <cell r="E8338" t="str">
            <v>F</v>
          </cell>
        </row>
        <row r="8339">
          <cell r="B8339" t="str">
            <v>F521775</v>
          </cell>
          <cell r="C8339" t="str">
            <v>F521775</v>
          </cell>
          <cell r="D8339">
            <v>13</v>
          </cell>
          <cell r="E8339" t="str">
            <v>F</v>
          </cell>
        </row>
        <row r="8340">
          <cell r="B8340" t="str">
            <v>F522135</v>
          </cell>
          <cell r="C8340" t="str">
            <v>F522135</v>
          </cell>
          <cell r="D8340">
            <v>13</v>
          </cell>
          <cell r="E8340" t="str">
            <v>F</v>
          </cell>
        </row>
        <row r="8341">
          <cell r="B8341" t="str">
            <v>F522495</v>
          </cell>
          <cell r="C8341" t="str">
            <v>F522495</v>
          </cell>
          <cell r="D8341">
            <v>13</v>
          </cell>
          <cell r="E8341" t="str">
            <v>F</v>
          </cell>
        </row>
        <row r="8342">
          <cell r="B8342" t="str">
            <v>1000FLDCONSJQ</v>
          </cell>
          <cell r="C8342" t="str">
            <v>FLDCONSJQ</v>
          </cell>
          <cell r="D8342">
            <v>12</v>
          </cell>
          <cell r="E8342" t="str">
            <v>G</v>
          </cell>
        </row>
        <row r="8343">
          <cell r="B8343" t="str">
            <v>1000FCPORTSC</v>
          </cell>
          <cell r="C8343" t="str">
            <v>FCPORTSC</v>
          </cell>
          <cell r="D8343">
            <v>14</v>
          </cell>
          <cell r="E8343" t="str">
            <v>G</v>
          </cell>
        </row>
        <row r="8344">
          <cell r="B8344" t="str">
            <v>F500702</v>
          </cell>
          <cell r="C8344" t="str">
            <v>F500702</v>
          </cell>
          <cell r="D8344">
            <v>15</v>
          </cell>
          <cell r="E8344" t="str">
            <v>F</v>
          </cell>
        </row>
        <row r="8345">
          <cell r="B8345" t="str">
            <v>F500703</v>
          </cell>
          <cell r="C8345" t="str">
            <v>F500703</v>
          </cell>
          <cell r="D8345">
            <v>15</v>
          </cell>
          <cell r="E8345" t="str">
            <v>F</v>
          </cell>
        </row>
        <row r="8346">
          <cell r="B8346" t="str">
            <v>F500772</v>
          </cell>
          <cell r="C8346" t="str">
            <v>F500772</v>
          </cell>
          <cell r="D8346">
            <v>15</v>
          </cell>
          <cell r="E8346" t="str">
            <v>F</v>
          </cell>
        </row>
        <row r="8347">
          <cell r="B8347" t="str">
            <v>F500773</v>
          </cell>
          <cell r="C8347" t="str">
            <v>F500773</v>
          </cell>
          <cell r="D8347">
            <v>15</v>
          </cell>
          <cell r="E8347" t="str">
            <v>F</v>
          </cell>
        </row>
        <row r="8348">
          <cell r="B8348" t="str">
            <v>F500842</v>
          </cell>
          <cell r="C8348" t="str">
            <v>F500842</v>
          </cell>
          <cell r="D8348">
            <v>15</v>
          </cell>
          <cell r="E8348" t="str">
            <v>F</v>
          </cell>
        </row>
        <row r="8349">
          <cell r="B8349" t="str">
            <v>F500878</v>
          </cell>
          <cell r="C8349" t="str">
            <v>F500878</v>
          </cell>
          <cell r="D8349">
            <v>15</v>
          </cell>
          <cell r="E8349" t="str">
            <v>F</v>
          </cell>
        </row>
        <row r="8350">
          <cell r="B8350" t="str">
            <v>F500983</v>
          </cell>
          <cell r="C8350" t="str">
            <v>F500983</v>
          </cell>
          <cell r="D8350">
            <v>15</v>
          </cell>
          <cell r="E8350" t="str">
            <v>F</v>
          </cell>
        </row>
        <row r="8351">
          <cell r="B8351" t="str">
            <v>F501018</v>
          </cell>
          <cell r="C8351" t="str">
            <v>F501018</v>
          </cell>
          <cell r="D8351">
            <v>15</v>
          </cell>
          <cell r="E8351" t="str">
            <v>F</v>
          </cell>
        </row>
        <row r="8352">
          <cell r="B8352" t="str">
            <v>F501087</v>
          </cell>
          <cell r="C8352" t="str">
            <v>F501087</v>
          </cell>
          <cell r="D8352">
            <v>15</v>
          </cell>
          <cell r="E8352" t="str">
            <v>F</v>
          </cell>
        </row>
        <row r="8353">
          <cell r="B8353" t="str">
            <v>F501088</v>
          </cell>
          <cell r="C8353" t="str">
            <v>F501088</v>
          </cell>
          <cell r="D8353">
            <v>15</v>
          </cell>
          <cell r="E8353" t="str">
            <v>F</v>
          </cell>
        </row>
        <row r="8354">
          <cell r="B8354" t="str">
            <v>F501193</v>
          </cell>
          <cell r="C8354" t="str">
            <v>F501193</v>
          </cell>
          <cell r="D8354">
            <v>15</v>
          </cell>
          <cell r="E8354" t="str">
            <v>F</v>
          </cell>
        </row>
        <row r="8355">
          <cell r="B8355" t="str">
            <v>F501262</v>
          </cell>
          <cell r="C8355" t="str">
            <v>F501262</v>
          </cell>
          <cell r="D8355">
            <v>15</v>
          </cell>
          <cell r="E8355" t="str">
            <v>F</v>
          </cell>
        </row>
        <row r="8356">
          <cell r="B8356" t="str">
            <v>F501263</v>
          </cell>
          <cell r="C8356" t="str">
            <v>F501263</v>
          </cell>
          <cell r="D8356">
            <v>15</v>
          </cell>
          <cell r="E8356" t="str">
            <v>F</v>
          </cell>
        </row>
        <row r="8357">
          <cell r="B8357" t="str">
            <v>F501298</v>
          </cell>
          <cell r="C8357" t="str">
            <v>F501298</v>
          </cell>
          <cell r="D8357">
            <v>15</v>
          </cell>
          <cell r="E8357" t="str">
            <v>F</v>
          </cell>
        </row>
        <row r="8358">
          <cell r="B8358" t="str">
            <v>F502324</v>
          </cell>
          <cell r="C8358" t="str">
            <v>F502324</v>
          </cell>
          <cell r="D8358">
            <v>15</v>
          </cell>
          <cell r="E8358" t="str">
            <v>F</v>
          </cell>
        </row>
        <row r="8359">
          <cell r="B8359" t="str">
            <v>F502359</v>
          </cell>
          <cell r="C8359" t="str">
            <v>F502359</v>
          </cell>
          <cell r="D8359">
            <v>15</v>
          </cell>
          <cell r="E8359" t="str">
            <v>F</v>
          </cell>
        </row>
        <row r="8360">
          <cell r="B8360" t="str">
            <v>F502459</v>
          </cell>
          <cell r="C8360" t="str">
            <v>F502459</v>
          </cell>
          <cell r="D8360">
            <v>15</v>
          </cell>
          <cell r="E8360" t="str">
            <v>F</v>
          </cell>
        </row>
        <row r="8361">
          <cell r="B8361" t="str">
            <v>F502895</v>
          </cell>
          <cell r="C8361" t="str">
            <v>F502895</v>
          </cell>
          <cell r="D8361">
            <v>15</v>
          </cell>
          <cell r="E8361" t="str">
            <v>F</v>
          </cell>
        </row>
        <row r="8362">
          <cell r="B8362" t="str">
            <v>1000FCSJQFC</v>
          </cell>
          <cell r="C8362" t="str">
            <v>FCSJQFC</v>
          </cell>
          <cell r="D8362">
            <v>14</v>
          </cell>
          <cell r="E8362" t="str">
            <v>G</v>
          </cell>
        </row>
        <row r="8363">
          <cell r="B8363" t="str">
            <v>F500316</v>
          </cell>
          <cell r="C8363" t="str">
            <v>F500316</v>
          </cell>
          <cell r="D8363">
            <v>15</v>
          </cell>
          <cell r="E8363" t="str">
            <v>F</v>
          </cell>
        </row>
        <row r="8364">
          <cell r="B8364" t="str">
            <v>F500700</v>
          </cell>
          <cell r="C8364" t="str">
            <v>F500700</v>
          </cell>
          <cell r="D8364">
            <v>15</v>
          </cell>
          <cell r="E8364" t="str">
            <v>F</v>
          </cell>
        </row>
        <row r="8365">
          <cell r="B8365" t="str">
            <v>F500701</v>
          </cell>
          <cell r="C8365" t="str">
            <v>F500701</v>
          </cell>
          <cell r="D8365">
            <v>15</v>
          </cell>
          <cell r="E8365" t="str">
            <v>F</v>
          </cell>
        </row>
        <row r="8366">
          <cell r="B8366" t="str">
            <v>F500770</v>
          </cell>
          <cell r="C8366" t="str">
            <v>F500770</v>
          </cell>
          <cell r="D8366">
            <v>15</v>
          </cell>
          <cell r="E8366" t="str">
            <v>F</v>
          </cell>
        </row>
        <row r="8367">
          <cell r="B8367" t="str">
            <v>F500771</v>
          </cell>
          <cell r="C8367" t="str">
            <v>F500771</v>
          </cell>
          <cell r="D8367">
            <v>15</v>
          </cell>
          <cell r="E8367" t="str">
            <v>F</v>
          </cell>
        </row>
        <row r="8368">
          <cell r="B8368" t="str">
            <v>F500840</v>
          </cell>
          <cell r="C8368" t="str">
            <v>F500840</v>
          </cell>
          <cell r="D8368">
            <v>15</v>
          </cell>
          <cell r="E8368" t="str">
            <v>F</v>
          </cell>
        </row>
        <row r="8369">
          <cell r="B8369" t="str">
            <v>F500877</v>
          </cell>
          <cell r="C8369" t="str">
            <v>F500877</v>
          </cell>
          <cell r="D8369">
            <v>15</v>
          </cell>
          <cell r="E8369" t="str">
            <v>F</v>
          </cell>
        </row>
        <row r="8370">
          <cell r="B8370" t="str">
            <v>F500982</v>
          </cell>
          <cell r="C8370" t="str">
            <v>F500982</v>
          </cell>
          <cell r="D8370">
            <v>15</v>
          </cell>
          <cell r="E8370" t="str">
            <v>F</v>
          </cell>
        </row>
        <row r="8371">
          <cell r="B8371" t="str">
            <v>F501017</v>
          </cell>
          <cell r="C8371" t="str">
            <v>F501017</v>
          </cell>
          <cell r="D8371">
            <v>15</v>
          </cell>
          <cell r="E8371" t="str">
            <v>F</v>
          </cell>
        </row>
        <row r="8372">
          <cell r="B8372" t="str">
            <v>F501085</v>
          </cell>
          <cell r="C8372" t="str">
            <v>F501085</v>
          </cell>
          <cell r="D8372">
            <v>15</v>
          </cell>
          <cell r="E8372" t="str">
            <v>F</v>
          </cell>
        </row>
        <row r="8373">
          <cell r="B8373" t="str">
            <v>F501086</v>
          </cell>
          <cell r="C8373" t="str">
            <v>F501086</v>
          </cell>
          <cell r="D8373">
            <v>15</v>
          </cell>
          <cell r="E8373" t="str">
            <v>F</v>
          </cell>
        </row>
        <row r="8374">
          <cell r="B8374" t="str">
            <v>F501122</v>
          </cell>
          <cell r="C8374" t="str">
            <v>F501122</v>
          </cell>
          <cell r="D8374">
            <v>15</v>
          </cell>
          <cell r="E8374" t="str">
            <v>F</v>
          </cell>
        </row>
        <row r="8375">
          <cell r="B8375" t="str">
            <v>F501191</v>
          </cell>
          <cell r="C8375" t="str">
            <v>F501191</v>
          </cell>
          <cell r="D8375">
            <v>15</v>
          </cell>
          <cell r="E8375" t="str">
            <v>F</v>
          </cell>
        </row>
        <row r="8376">
          <cell r="B8376" t="str">
            <v>F501260</v>
          </cell>
          <cell r="C8376" t="str">
            <v>F501260</v>
          </cell>
          <cell r="D8376">
            <v>15</v>
          </cell>
          <cell r="E8376" t="str">
            <v>F</v>
          </cell>
        </row>
        <row r="8377">
          <cell r="B8377" t="str">
            <v>F501261</v>
          </cell>
          <cell r="C8377" t="str">
            <v>F501261</v>
          </cell>
          <cell r="D8377">
            <v>15</v>
          </cell>
          <cell r="E8377" t="str">
            <v>F</v>
          </cell>
        </row>
        <row r="8378">
          <cell r="B8378" t="str">
            <v>F501297</v>
          </cell>
          <cell r="C8378" t="str">
            <v>F501297</v>
          </cell>
          <cell r="D8378">
            <v>15</v>
          </cell>
          <cell r="E8378" t="str">
            <v>F</v>
          </cell>
        </row>
        <row r="8379">
          <cell r="B8379" t="str">
            <v>F501507</v>
          </cell>
          <cell r="C8379" t="str">
            <v>F501507</v>
          </cell>
          <cell r="D8379">
            <v>15</v>
          </cell>
          <cell r="E8379" t="str">
            <v>F</v>
          </cell>
        </row>
        <row r="8380">
          <cell r="B8380" t="str">
            <v>F502458</v>
          </cell>
          <cell r="C8380" t="str">
            <v>F502458</v>
          </cell>
          <cell r="D8380">
            <v>15</v>
          </cell>
          <cell r="E8380" t="str">
            <v>F</v>
          </cell>
        </row>
        <row r="8381">
          <cell r="B8381" t="str">
            <v>F520235</v>
          </cell>
          <cell r="C8381" t="str">
            <v>F520235</v>
          </cell>
          <cell r="D8381">
            <v>15</v>
          </cell>
          <cell r="E8381" t="str">
            <v>F</v>
          </cell>
        </row>
        <row r="8382">
          <cell r="B8382" t="str">
            <v>F520271</v>
          </cell>
          <cell r="C8382" t="str">
            <v>F520271</v>
          </cell>
          <cell r="D8382">
            <v>15</v>
          </cell>
          <cell r="E8382" t="str">
            <v>F</v>
          </cell>
        </row>
        <row r="8383">
          <cell r="B8383" t="str">
            <v>F520306</v>
          </cell>
          <cell r="C8383" t="str">
            <v>F520306</v>
          </cell>
          <cell r="D8383">
            <v>15</v>
          </cell>
          <cell r="E8383" t="str">
            <v>F</v>
          </cell>
        </row>
        <row r="8384">
          <cell r="B8384" t="str">
            <v>F520387</v>
          </cell>
          <cell r="C8384" t="str">
            <v>F520387</v>
          </cell>
          <cell r="D8384">
            <v>15</v>
          </cell>
          <cell r="E8384" t="str">
            <v>F</v>
          </cell>
        </row>
        <row r="8385">
          <cell r="B8385" t="str">
            <v>F520488</v>
          </cell>
          <cell r="C8385" t="str">
            <v>F520488</v>
          </cell>
          <cell r="D8385">
            <v>15</v>
          </cell>
          <cell r="E8385" t="str">
            <v>F</v>
          </cell>
        </row>
        <row r="8386">
          <cell r="B8386" t="str">
            <v>F520923</v>
          </cell>
          <cell r="C8386" t="str">
            <v>F520923</v>
          </cell>
          <cell r="D8386">
            <v>15</v>
          </cell>
          <cell r="E8386" t="str">
            <v>F</v>
          </cell>
        </row>
        <row r="8387">
          <cell r="B8387" t="str">
            <v>F521283</v>
          </cell>
          <cell r="C8387" t="str">
            <v>F521283</v>
          </cell>
          <cell r="D8387">
            <v>15</v>
          </cell>
          <cell r="E8387" t="str">
            <v>F</v>
          </cell>
        </row>
        <row r="8388">
          <cell r="B8388" t="str">
            <v>F521643</v>
          </cell>
          <cell r="C8388" t="str">
            <v>F521643</v>
          </cell>
          <cell r="D8388">
            <v>15</v>
          </cell>
          <cell r="E8388" t="str">
            <v>F</v>
          </cell>
        </row>
        <row r="8389">
          <cell r="B8389" t="str">
            <v>F522003</v>
          </cell>
          <cell r="C8389" t="str">
            <v>F522003</v>
          </cell>
          <cell r="D8389">
            <v>15</v>
          </cell>
          <cell r="E8389" t="str">
            <v>F</v>
          </cell>
        </row>
        <row r="8390">
          <cell r="B8390" t="str">
            <v>F522363</v>
          </cell>
          <cell r="C8390" t="str">
            <v>F522363</v>
          </cell>
          <cell r="D8390">
            <v>15</v>
          </cell>
          <cell r="E8390" t="str">
            <v>F</v>
          </cell>
        </row>
        <row r="8391">
          <cell r="B8391" t="str">
            <v>1000FCTULASC</v>
          </cell>
          <cell r="C8391" t="str">
            <v>FCTULASC</v>
          </cell>
          <cell r="D8391">
            <v>14</v>
          </cell>
          <cell r="E8391" t="str">
            <v>G</v>
          </cell>
        </row>
        <row r="8392">
          <cell r="B8392" t="str">
            <v>F502199</v>
          </cell>
          <cell r="C8392" t="str">
            <v>F502199</v>
          </cell>
          <cell r="D8392">
            <v>15</v>
          </cell>
          <cell r="E8392" t="str">
            <v>F</v>
          </cell>
        </row>
        <row r="8393">
          <cell r="B8393" t="str">
            <v>F502202</v>
          </cell>
          <cell r="C8393" t="str">
            <v>F502202</v>
          </cell>
          <cell r="D8393">
            <v>15</v>
          </cell>
          <cell r="E8393" t="str">
            <v>F</v>
          </cell>
        </row>
        <row r="8394">
          <cell r="B8394" t="str">
            <v>F502204</v>
          </cell>
          <cell r="C8394" t="str">
            <v>F502204</v>
          </cell>
          <cell r="D8394">
            <v>15</v>
          </cell>
          <cell r="E8394" t="str">
            <v>F</v>
          </cell>
        </row>
        <row r="8395">
          <cell r="B8395" t="str">
            <v>F502207</v>
          </cell>
          <cell r="C8395" t="str">
            <v>F502207</v>
          </cell>
          <cell r="D8395">
            <v>15</v>
          </cell>
          <cell r="E8395" t="str">
            <v>F</v>
          </cell>
        </row>
        <row r="8396">
          <cell r="B8396" t="str">
            <v>F502210</v>
          </cell>
          <cell r="C8396" t="str">
            <v>F502210</v>
          </cell>
          <cell r="D8396">
            <v>15</v>
          </cell>
          <cell r="E8396" t="str">
            <v>F</v>
          </cell>
        </row>
        <row r="8397">
          <cell r="B8397" t="str">
            <v>F502212</v>
          </cell>
          <cell r="C8397" t="str">
            <v>F502212</v>
          </cell>
          <cell r="D8397">
            <v>15</v>
          </cell>
          <cell r="E8397" t="str">
            <v>F</v>
          </cell>
        </row>
        <row r="8398">
          <cell r="B8398" t="str">
            <v>F502214</v>
          </cell>
          <cell r="C8398" t="str">
            <v>F502214</v>
          </cell>
          <cell r="D8398">
            <v>15</v>
          </cell>
          <cell r="E8398" t="str">
            <v>F</v>
          </cell>
        </row>
        <row r="8399">
          <cell r="B8399" t="str">
            <v>F502215</v>
          </cell>
          <cell r="C8399" t="str">
            <v>F502215</v>
          </cell>
          <cell r="D8399">
            <v>15</v>
          </cell>
          <cell r="E8399" t="str">
            <v>F</v>
          </cell>
        </row>
        <row r="8400">
          <cell r="B8400" t="str">
            <v>F502220</v>
          </cell>
          <cell r="C8400" t="str">
            <v>F502220</v>
          </cell>
          <cell r="D8400">
            <v>15</v>
          </cell>
          <cell r="E8400" t="str">
            <v>F</v>
          </cell>
        </row>
        <row r="8401">
          <cell r="B8401" t="str">
            <v>F502227</v>
          </cell>
          <cell r="C8401" t="str">
            <v>F502227</v>
          </cell>
          <cell r="D8401">
            <v>15</v>
          </cell>
          <cell r="E8401" t="str">
            <v>F</v>
          </cell>
        </row>
        <row r="8402">
          <cell r="B8402" t="str">
            <v>F502228</v>
          </cell>
          <cell r="C8402" t="str">
            <v>F502228</v>
          </cell>
          <cell r="D8402">
            <v>15</v>
          </cell>
          <cell r="E8402" t="str">
            <v>F</v>
          </cell>
        </row>
        <row r="8403">
          <cell r="B8403" t="str">
            <v>F502230</v>
          </cell>
          <cell r="C8403" t="str">
            <v>F502230</v>
          </cell>
          <cell r="D8403">
            <v>15</v>
          </cell>
          <cell r="E8403" t="str">
            <v>F</v>
          </cell>
        </row>
        <row r="8404">
          <cell r="B8404" t="str">
            <v>F502235</v>
          </cell>
          <cell r="C8404" t="str">
            <v>F502235</v>
          </cell>
          <cell r="D8404">
            <v>15</v>
          </cell>
          <cell r="E8404" t="str">
            <v>F</v>
          </cell>
        </row>
        <row r="8405">
          <cell r="B8405" t="str">
            <v>F502237</v>
          </cell>
          <cell r="C8405" t="str">
            <v>F502237</v>
          </cell>
          <cell r="D8405">
            <v>15</v>
          </cell>
          <cell r="E8405" t="str">
            <v>F</v>
          </cell>
        </row>
        <row r="8406">
          <cell r="B8406" t="str">
            <v>F502469</v>
          </cell>
          <cell r="C8406" t="str">
            <v>F502469</v>
          </cell>
          <cell r="D8406">
            <v>15</v>
          </cell>
          <cell r="E8406" t="str">
            <v>F</v>
          </cell>
        </row>
        <row r="8407">
          <cell r="B8407" t="str">
            <v>F526446</v>
          </cell>
          <cell r="C8407" t="str">
            <v>F526446</v>
          </cell>
          <cell r="D8407">
            <v>15</v>
          </cell>
          <cell r="E8407" t="str">
            <v>F</v>
          </cell>
        </row>
        <row r="8408">
          <cell r="B8408" t="str">
            <v>F526447</v>
          </cell>
          <cell r="C8408" t="str">
            <v>F526447</v>
          </cell>
          <cell r="D8408">
            <v>15</v>
          </cell>
          <cell r="E8408" t="str">
            <v>F</v>
          </cell>
        </row>
        <row r="8409">
          <cell r="B8409" t="str">
            <v>F526448</v>
          </cell>
          <cell r="C8409" t="str">
            <v>F526448</v>
          </cell>
          <cell r="D8409">
            <v>15</v>
          </cell>
          <cell r="E8409" t="str">
            <v>F</v>
          </cell>
        </row>
        <row r="8410">
          <cell r="B8410" t="str">
            <v>F526449</v>
          </cell>
          <cell r="C8410" t="str">
            <v>F526449</v>
          </cell>
          <cell r="D8410">
            <v>15</v>
          </cell>
          <cell r="E8410" t="str">
            <v>F</v>
          </cell>
        </row>
        <row r="8411">
          <cell r="B8411" t="str">
            <v>1000LOGSJQ</v>
          </cell>
          <cell r="C8411" t="str">
            <v>LOGSJQ</v>
          </cell>
          <cell r="D8411">
            <v>12</v>
          </cell>
          <cell r="E8411" t="str">
            <v>G</v>
          </cell>
        </row>
        <row r="8412">
          <cell r="B8412" t="str">
            <v>F502122</v>
          </cell>
          <cell r="C8412" t="str">
            <v>F502122</v>
          </cell>
          <cell r="D8412">
            <v>13</v>
          </cell>
          <cell r="E8412" t="str">
            <v>F</v>
          </cell>
        </row>
        <row r="8413">
          <cell r="B8413" t="str">
            <v>F520331</v>
          </cell>
          <cell r="C8413" t="str">
            <v>F520331</v>
          </cell>
          <cell r="D8413">
            <v>13</v>
          </cell>
          <cell r="E8413" t="str">
            <v>F</v>
          </cell>
        </row>
        <row r="8414">
          <cell r="B8414" t="str">
            <v>F521124</v>
          </cell>
          <cell r="C8414" t="str">
            <v>F521124</v>
          </cell>
          <cell r="D8414">
            <v>13</v>
          </cell>
          <cell r="E8414" t="str">
            <v>F</v>
          </cell>
        </row>
        <row r="8415">
          <cell r="B8415" t="str">
            <v>F521484</v>
          </cell>
          <cell r="C8415" t="str">
            <v>F521484</v>
          </cell>
          <cell r="D8415">
            <v>13</v>
          </cell>
          <cell r="E8415" t="str">
            <v>F</v>
          </cell>
        </row>
        <row r="8416">
          <cell r="B8416" t="str">
            <v>F521844</v>
          </cell>
          <cell r="C8416" t="str">
            <v>F521844</v>
          </cell>
          <cell r="D8416">
            <v>13</v>
          </cell>
          <cell r="E8416" t="str">
            <v>F</v>
          </cell>
        </row>
        <row r="8417">
          <cell r="B8417" t="str">
            <v>F522204</v>
          </cell>
          <cell r="C8417" t="str">
            <v>F522204</v>
          </cell>
          <cell r="D8417">
            <v>13</v>
          </cell>
          <cell r="E8417" t="str">
            <v>F</v>
          </cell>
        </row>
        <row r="8418">
          <cell r="B8418" t="str">
            <v>F522564</v>
          </cell>
          <cell r="C8418" t="str">
            <v>F522564</v>
          </cell>
          <cell r="D8418">
            <v>13</v>
          </cell>
          <cell r="E8418" t="str">
            <v>F</v>
          </cell>
        </row>
        <row r="8419">
          <cell r="B8419" t="str">
            <v>F522734</v>
          </cell>
          <cell r="C8419" t="str">
            <v>F522734</v>
          </cell>
          <cell r="D8419">
            <v>13</v>
          </cell>
          <cell r="E8419" t="str">
            <v>F</v>
          </cell>
        </row>
        <row r="8420">
          <cell r="B8420" t="str">
            <v>1000PLNGSJQ</v>
          </cell>
          <cell r="C8420" t="str">
            <v>PLNGSJQ</v>
          </cell>
          <cell r="D8420">
            <v>12</v>
          </cell>
          <cell r="E8420" t="str">
            <v>G</v>
          </cell>
        </row>
        <row r="8421">
          <cell r="B8421" t="str">
            <v>F520082</v>
          </cell>
          <cell r="C8421" t="str">
            <v>F520082</v>
          </cell>
          <cell r="D8421">
            <v>13</v>
          </cell>
          <cell r="E8421" t="str">
            <v>F</v>
          </cell>
        </row>
        <row r="8422">
          <cell r="B8422" t="str">
            <v>F520543</v>
          </cell>
          <cell r="C8422" t="str">
            <v>F520543</v>
          </cell>
          <cell r="D8422">
            <v>13</v>
          </cell>
          <cell r="E8422" t="str">
            <v>F</v>
          </cell>
        </row>
        <row r="8423">
          <cell r="B8423" t="str">
            <v>F521065</v>
          </cell>
          <cell r="C8423" t="str">
            <v>F521065</v>
          </cell>
          <cell r="D8423">
            <v>13</v>
          </cell>
          <cell r="E8423" t="str">
            <v>F</v>
          </cell>
        </row>
        <row r="8424">
          <cell r="B8424" t="str">
            <v>F521425</v>
          </cell>
          <cell r="C8424" t="str">
            <v>F521425</v>
          </cell>
          <cell r="D8424">
            <v>13</v>
          </cell>
          <cell r="E8424" t="str">
            <v>F</v>
          </cell>
        </row>
        <row r="8425">
          <cell r="B8425" t="str">
            <v>F521785</v>
          </cell>
          <cell r="C8425" t="str">
            <v>F521785</v>
          </cell>
          <cell r="D8425">
            <v>13</v>
          </cell>
          <cell r="E8425" t="str">
            <v>F</v>
          </cell>
        </row>
        <row r="8426">
          <cell r="B8426" t="str">
            <v>F522145</v>
          </cell>
          <cell r="C8426" t="str">
            <v>F522145</v>
          </cell>
          <cell r="D8426">
            <v>13</v>
          </cell>
          <cell r="E8426" t="str">
            <v>F</v>
          </cell>
        </row>
        <row r="8427">
          <cell r="B8427" t="str">
            <v>F522505</v>
          </cell>
          <cell r="C8427" t="str">
            <v>F522505</v>
          </cell>
          <cell r="D8427">
            <v>13</v>
          </cell>
          <cell r="E8427" t="str">
            <v>F</v>
          </cell>
        </row>
        <row r="8428">
          <cell r="B8428" t="str">
            <v>1000FLDPLSJQ</v>
          </cell>
          <cell r="C8428" t="str">
            <v>FLDPLSJQ</v>
          </cell>
          <cell r="D8428">
            <v>14</v>
          </cell>
          <cell r="E8428" t="str">
            <v>G</v>
          </cell>
        </row>
        <row r="8429">
          <cell r="B8429" t="str">
            <v>1000PLSJQSC</v>
          </cell>
          <cell r="C8429" t="str">
            <v>PLSJQSC</v>
          </cell>
          <cell r="D8429">
            <v>16</v>
          </cell>
          <cell r="E8429" t="str">
            <v>G</v>
          </cell>
        </row>
        <row r="8430">
          <cell r="B8430" t="str">
            <v>F502323</v>
          </cell>
          <cell r="C8430" t="str">
            <v>F502323</v>
          </cell>
          <cell r="D8430">
            <v>17</v>
          </cell>
          <cell r="E8430" t="str">
            <v>F</v>
          </cell>
        </row>
        <row r="8431">
          <cell r="B8431" t="str">
            <v>1000LOCPLSJOA</v>
          </cell>
          <cell r="C8431" t="str">
            <v>LOCPLSJOA</v>
          </cell>
          <cell r="D8431">
            <v>14</v>
          </cell>
          <cell r="E8431" t="str">
            <v>G</v>
          </cell>
        </row>
        <row r="8432">
          <cell r="B8432" t="str">
            <v>1000NWDCMDIR</v>
          </cell>
          <cell r="C8432" t="str">
            <v>NWDCMDIR</v>
          </cell>
          <cell r="D8432">
            <v>10</v>
          </cell>
          <cell r="E8432" t="str">
            <v>G</v>
          </cell>
        </row>
        <row r="8433">
          <cell r="B8433" t="str">
            <v>F520067</v>
          </cell>
          <cell r="C8433" t="str">
            <v>F520067</v>
          </cell>
          <cell r="D8433">
            <v>11</v>
          </cell>
          <cell r="E8433" t="str">
            <v>F</v>
          </cell>
        </row>
        <row r="8434">
          <cell r="B8434" t="str">
            <v>F520526</v>
          </cell>
          <cell r="C8434" t="str">
            <v>F520526</v>
          </cell>
          <cell r="D8434">
            <v>11</v>
          </cell>
          <cell r="E8434" t="str">
            <v>F</v>
          </cell>
        </row>
        <row r="8435">
          <cell r="B8435" t="str">
            <v>F521051</v>
          </cell>
          <cell r="C8435" t="str">
            <v>F521051</v>
          </cell>
          <cell r="D8435">
            <v>11</v>
          </cell>
          <cell r="E8435" t="str">
            <v>F</v>
          </cell>
        </row>
        <row r="8436">
          <cell r="B8436" t="str">
            <v>F521411</v>
          </cell>
          <cell r="C8436" t="str">
            <v>F521411</v>
          </cell>
          <cell r="D8436">
            <v>11</v>
          </cell>
          <cell r="E8436" t="str">
            <v>F</v>
          </cell>
        </row>
        <row r="8437">
          <cell r="B8437" t="str">
            <v>F521771</v>
          </cell>
          <cell r="C8437" t="str">
            <v>F521771</v>
          </cell>
          <cell r="D8437">
            <v>11</v>
          </cell>
          <cell r="E8437" t="str">
            <v>F</v>
          </cell>
        </row>
        <row r="8438">
          <cell r="B8438" t="str">
            <v>F522131</v>
          </cell>
          <cell r="C8438" t="str">
            <v>F522131</v>
          </cell>
          <cell r="D8438">
            <v>11</v>
          </cell>
          <cell r="E8438" t="str">
            <v>F</v>
          </cell>
        </row>
        <row r="8439">
          <cell r="B8439" t="str">
            <v>F522491</v>
          </cell>
          <cell r="C8439" t="str">
            <v>F522491</v>
          </cell>
          <cell r="D8439">
            <v>11</v>
          </cell>
          <cell r="E8439" t="str">
            <v>F</v>
          </cell>
        </row>
        <row r="8440">
          <cell r="B8440" t="str">
            <v>1000NWDIVPLN</v>
          </cell>
          <cell r="C8440" t="str">
            <v>NWDIVPLN</v>
          </cell>
          <cell r="D8440">
            <v>10</v>
          </cell>
          <cell r="E8440" t="str">
            <v>G</v>
          </cell>
        </row>
        <row r="8441">
          <cell r="B8441" t="str">
            <v>F520541</v>
          </cell>
          <cell r="C8441" t="str">
            <v>F520541</v>
          </cell>
          <cell r="D8441">
            <v>11</v>
          </cell>
          <cell r="E8441" t="str">
            <v>F</v>
          </cell>
        </row>
        <row r="8442">
          <cell r="B8442" t="str">
            <v>F521156</v>
          </cell>
          <cell r="C8442" t="str">
            <v>F521156</v>
          </cell>
          <cell r="D8442">
            <v>11</v>
          </cell>
          <cell r="E8442" t="str">
            <v>F</v>
          </cell>
        </row>
        <row r="8443">
          <cell r="B8443" t="str">
            <v>F521516</v>
          </cell>
          <cell r="C8443" t="str">
            <v>F521516</v>
          </cell>
          <cell r="D8443">
            <v>11</v>
          </cell>
          <cell r="E8443" t="str">
            <v>F</v>
          </cell>
        </row>
        <row r="8444">
          <cell r="B8444" t="str">
            <v>F521876</v>
          </cell>
          <cell r="C8444" t="str">
            <v>F521876</v>
          </cell>
          <cell r="D8444">
            <v>11</v>
          </cell>
          <cell r="E8444" t="str">
            <v>F</v>
          </cell>
        </row>
        <row r="8445">
          <cell r="B8445" t="str">
            <v>F522236</v>
          </cell>
          <cell r="C8445" t="str">
            <v>F522236</v>
          </cell>
          <cell r="D8445">
            <v>11</v>
          </cell>
          <cell r="E8445" t="str">
            <v>F</v>
          </cell>
        </row>
        <row r="8446">
          <cell r="B8446" t="str">
            <v>F522596</v>
          </cell>
          <cell r="C8446" t="str">
            <v>F522596</v>
          </cell>
          <cell r="D8446">
            <v>11</v>
          </cell>
          <cell r="E8446" t="str">
            <v>F</v>
          </cell>
        </row>
        <row r="8447">
          <cell r="B8447" t="str">
            <v>1000RURALS</v>
          </cell>
          <cell r="C8447" t="str">
            <v>RURALS</v>
          </cell>
          <cell r="D8447">
            <v>10</v>
          </cell>
          <cell r="E8447" t="str">
            <v>G</v>
          </cell>
        </row>
        <row r="8448">
          <cell r="B8448" t="str">
            <v>F501981</v>
          </cell>
          <cell r="C8448" t="str">
            <v>F501981</v>
          </cell>
          <cell r="D8448">
            <v>11</v>
          </cell>
          <cell r="E8448" t="str">
            <v>F</v>
          </cell>
        </row>
        <row r="8449">
          <cell r="B8449" t="str">
            <v>F501982</v>
          </cell>
          <cell r="C8449" t="str">
            <v>F501982</v>
          </cell>
          <cell r="D8449">
            <v>11</v>
          </cell>
          <cell r="E8449" t="str">
            <v>F</v>
          </cell>
        </row>
        <row r="8450">
          <cell r="B8450" t="str">
            <v>F501997</v>
          </cell>
          <cell r="C8450" t="str">
            <v>F501997</v>
          </cell>
          <cell r="D8450">
            <v>11</v>
          </cell>
          <cell r="E8450" t="str">
            <v>F</v>
          </cell>
        </row>
        <row r="8451">
          <cell r="B8451" t="str">
            <v>F501998</v>
          </cell>
          <cell r="C8451" t="str">
            <v>F501998</v>
          </cell>
          <cell r="D8451">
            <v>11</v>
          </cell>
          <cell r="E8451" t="str">
            <v>F</v>
          </cell>
        </row>
        <row r="8452">
          <cell r="B8452" t="str">
            <v>F502013</v>
          </cell>
          <cell r="C8452" t="str">
            <v>F502013</v>
          </cell>
          <cell r="D8452">
            <v>11</v>
          </cell>
          <cell r="E8452" t="str">
            <v>F</v>
          </cell>
        </row>
        <row r="8453">
          <cell r="B8453" t="str">
            <v>F502024</v>
          </cell>
          <cell r="C8453" t="str">
            <v>F502024</v>
          </cell>
          <cell r="D8453">
            <v>11</v>
          </cell>
          <cell r="E8453" t="str">
            <v>F</v>
          </cell>
        </row>
        <row r="8454">
          <cell r="B8454" t="str">
            <v>F502032</v>
          </cell>
          <cell r="C8454" t="str">
            <v>F502032</v>
          </cell>
          <cell r="D8454">
            <v>11</v>
          </cell>
          <cell r="E8454" t="str">
            <v>F</v>
          </cell>
        </row>
        <row r="8455">
          <cell r="B8455" t="str">
            <v>F502048</v>
          </cell>
          <cell r="C8455" t="str">
            <v>F502048</v>
          </cell>
          <cell r="D8455">
            <v>11</v>
          </cell>
          <cell r="E8455" t="str">
            <v>F</v>
          </cell>
        </row>
        <row r="8456">
          <cell r="B8456" t="str">
            <v>F502056</v>
          </cell>
          <cell r="C8456" t="str">
            <v>F502056</v>
          </cell>
          <cell r="D8456">
            <v>11</v>
          </cell>
          <cell r="E8456" t="str">
            <v>F</v>
          </cell>
        </row>
        <row r="8457">
          <cell r="B8457" t="str">
            <v>F502069</v>
          </cell>
          <cell r="C8457" t="str">
            <v>F502069</v>
          </cell>
          <cell r="D8457">
            <v>11</v>
          </cell>
          <cell r="E8457" t="str">
            <v>F</v>
          </cell>
        </row>
        <row r="8458">
          <cell r="B8458" t="str">
            <v>F502070</v>
          </cell>
          <cell r="C8458" t="str">
            <v>F502070</v>
          </cell>
          <cell r="D8458">
            <v>11</v>
          </cell>
          <cell r="E8458" t="str">
            <v>F</v>
          </cell>
        </row>
        <row r="8459">
          <cell r="B8459" t="str">
            <v>F502080</v>
          </cell>
          <cell r="C8459" t="str">
            <v>F502080</v>
          </cell>
          <cell r="D8459">
            <v>11</v>
          </cell>
          <cell r="E8459" t="str">
            <v>F</v>
          </cell>
        </row>
        <row r="8460">
          <cell r="B8460" t="str">
            <v>F502094</v>
          </cell>
          <cell r="C8460" t="str">
            <v>F502094</v>
          </cell>
          <cell r="D8460">
            <v>11</v>
          </cell>
          <cell r="E8460" t="str">
            <v>F</v>
          </cell>
        </row>
        <row r="8461">
          <cell r="B8461" t="str">
            <v>F502109</v>
          </cell>
          <cell r="C8461" t="str">
            <v>F502109</v>
          </cell>
          <cell r="D8461">
            <v>11</v>
          </cell>
          <cell r="E8461" t="str">
            <v>F</v>
          </cell>
        </row>
        <row r="8462">
          <cell r="B8462" t="str">
            <v>F502110</v>
          </cell>
          <cell r="C8462" t="str">
            <v>F502110</v>
          </cell>
          <cell r="D8462">
            <v>11</v>
          </cell>
          <cell r="E8462" t="str">
            <v>F</v>
          </cell>
        </row>
        <row r="8463">
          <cell r="B8463" t="str">
            <v>F502120</v>
          </cell>
          <cell r="C8463" t="str">
            <v>F502120</v>
          </cell>
          <cell r="D8463">
            <v>11</v>
          </cell>
          <cell r="E8463" t="str">
            <v>F</v>
          </cell>
        </row>
        <row r="8464">
          <cell r="B8464" t="str">
            <v>F502128</v>
          </cell>
          <cell r="C8464" t="str">
            <v>F502128</v>
          </cell>
          <cell r="D8464">
            <v>11</v>
          </cell>
          <cell r="E8464" t="str">
            <v>F</v>
          </cell>
        </row>
        <row r="8465">
          <cell r="B8465" t="str">
            <v>F502136</v>
          </cell>
          <cell r="C8465" t="str">
            <v>F502136</v>
          </cell>
          <cell r="D8465">
            <v>11</v>
          </cell>
          <cell r="E8465" t="str">
            <v>F</v>
          </cell>
        </row>
        <row r="8466">
          <cell r="B8466" t="str">
            <v>F502144</v>
          </cell>
          <cell r="C8466" t="str">
            <v>F502144</v>
          </cell>
          <cell r="D8466">
            <v>11</v>
          </cell>
          <cell r="E8466" t="str">
            <v>F</v>
          </cell>
        </row>
        <row r="8467">
          <cell r="B8467" t="str">
            <v>F502152</v>
          </cell>
          <cell r="C8467" t="str">
            <v>F502152</v>
          </cell>
          <cell r="D8467">
            <v>11</v>
          </cell>
          <cell r="E8467" t="str">
            <v>F</v>
          </cell>
        </row>
        <row r="8468">
          <cell r="B8468" t="str">
            <v>F502160</v>
          </cell>
          <cell r="C8468" t="str">
            <v>F502160</v>
          </cell>
          <cell r="D8468">
            <v>11</v>
          </cell>
          <cell r="E8468" t="str">
            <v>F</v>
          </cell>
        </row>
        <row r="8469">
          <cell r="B8469" t="str">
            <v>F502168</v>
          </cell>
          <cell r="C8469" t="str">
            <v>F502168</v>
          </cell>
          <cell r="D8469">
            <v>11</v>
          </cell>
          <cell r="E8469" t="str">
            <v>F</v>
          </cell>
        </row>
        <row r="8470">
          <cell r="B8470" t="str">
            <v>F502287</v>
          </cell>
          <cell r="C8470" t="str">
            <v>F502287</v>
          </cell>
          <cell r="D8470">
            <v>11</v>
          </cell>
          <cell r="E8470" t="str">
            <v>F</v>
          </cell>
        </row>
        <row r="8471">
          <cell r="B8471" t="str">
            <v>F502364</v>
          </cell>
          <cell r="C8471" t="str">
            <v>F502364</v>
          </cell>
          <cell r="D8471">
            <v>11</v>
          </cell>
          <cell r="E8471" t="str">
            <v>F</v>
          </cell>
        </row>
        <row r="8472">
          <cell r="B8472" t="str">
            <v>F502371</v>
          </cell>
          <cell r="C8472" t="str">
            <v>F502371</v>
          </cell>
          <cell r="D8472">
            <v>11</v>
          </cell>
          <cell r="E8472" t="str">
            <v>F</v>
          </cell>
        </row>
        <row r="8473">
          <cell r="B8473" t="str">
            <v>F502419</v>
          </cell>
          <cell r="C8473" t="str">
            <v>F502419</v>
          </cell>
          <cell r="D8473">
            <v>11</v>
          </cell>
          <cell r="E8473" t="str">
            <v>F</v>
          </cell>
        </row>
        <row r="8474">
          <cell r="B8474" t="str">
            <v>F502464</v>
          </cell>
          <cell r="C8474" t="str">
            <v>F502464</v>
          </cell>
          <cell r="D8474">
            <v>11</v>
          </cell>
          <cell r="E8474" t="str">
            <v>F</v>
          </cell>
        </row>
        <row r="8475">
          <cell r="B8475" t="str">
            <v>F502537</v>
          </cell>
          <cell r="C8475" t="str">
            <v>F502537</v>
          </cell>
          <cell r="D8475">
            <v>11</v>
          </cell>
          <cell r="E8475" t="str">
            <v>F</v>
          </cell>
        </row>
        <row r="8476">
          <cell r="B8476" t="str">
            <v>F502538</v>
          </cell>
          <cell r="C8476" t="str">
            <v>F502538</v>
          </cell>
          <cell r="D8476">
            <v>11</v>
          </cell>
          <cell r="E8476" t="str">
            <v>F</v>
          </cell>
        </row>
        <row r="8477">
          <cell r="B8477" t="str">
            <v>F502539</v>
          </cell>
          <cell r="C8477" t="str">
            <v>F502539</v>
          </cell>
          <cell r="D8477">
            <v>11</v>
          </cell>
          <cell r="E8477" t="str">
            <v>F</v>
          </cell>
        </row>
        <row r="8478">
          <cell r="B8478" t="str">
            <v>F502540</v>
          </cell>
          <cell r="C8478" t="str">
            <v>F502540</v>
          </cell>
          <cell r="D8478">
            <v>11</v>
          </cell>
          <cell r="E8478" t="str">
            <v>F</v>
          </cell>
        </row>
        <row r="8479">
          <cell r="B8479" t="str">
            <v>F502541</v>
          </cell>
          <cell r="C8479" t="str">
            <v>F502541</v>
          </cell>
          <cell r="D8479">
            <v>11</v>
          </cell>
          <cell r="E8479" t="str">
            <v>F</v>
          </cell>
        </row>
        <row r="8480">
          <cell r="B8480" t="str">
            <v>F502542</v>
          </cell>
          <cell r="C8480" t="str">
            <v>F502542</v>
          </cell>
          <cell r="D8480">
            <v>11</v>
          </cell>
          <cell r="E8480" t="str">
            <v>F</v>
          </cell>
        </row>
        <row r="8481">
          <cell r="B8481" t="str">
            <v>F502543</v>
          </cell>
          <cell r="C8481" t="str">
            <v>F502543</v>
          </cell>
          <cell r="D8481">
            <v>11</v>
          </cell>
          <cell r="E8481" t="str">
            <v>F</v>
          </cell>
        </row>
        <row r="8482">
          <cell r="B8482" t="str">
            <v>F502544</v>
          </cell>
          <cell r="C8482" t="str">
            <v>F502544</v>
          </cell>
          <cell r="D8482">
            <v>11</v>
          </cell>
          <cell r="E8482" t="str">
            <v>F</v>
          </cell>
        </row>
        <row r="8483">
          <cell r="B8483" t="str">
            <v>F502545</v>
          </cell>
          <cell r="C8483" t="str">
            <v>F502545</v>
          </cell>
          <cell r="D8483">
            <v>11</v>
          </cell>
          <cell r="E8483" t="str">
            <v>F</v>
          </cell>
        </row>
        <row r="8484">
          <cell r="B8484" t="str">
            <v>F502546</v>
          </cell>
          <cell r="C8484" t="str">
            <v>F502546</v>
          </cell>
          <cell r="D8484">
            <v>11</v>
          </cell>
          <cell r="E8484" t="str">
            <v>F</v>
          </cell>
        </row>
        <row r="8485">
          <cell r="B8485" t="str">
            <v>F502547</v>
          </cell>
          <cell r="C8485" t="str">
            <v>F502547</v>
          </cell>
          <cell r="D8485">
            <v>11</v>
          </cell>
          <cell r="E8485" t="str">
            <v>F</v>
          </cell>
        </row>
        <row r="8486">
          <cell r="B8486" t="str">
            <v>F502548</v>
          </cell>
          <cell r="C8486" t="str">
            <v>F502548</v>
          </cell>
          <cell r="D8486">
            <v>11</v>
          </cell>
          <cell r="E8486" t="str">
            <v>F</v>
          </cell>
        </row>
        <row r="8487">
          <cell r="B8487" t="str">
            <v>F502549</v>
          </cell>
          <cell r="C8487" t="str">
            <v>F502549</v>
          </cell>
          <cell r="D8487">
            <v>11</v>
          </cell>
          <cell r="E8487" t="str">
            <v>F</v>
          </cell>
        </row>
        <row r="8488">
          <cell r="B8488" t="str">
            <v>F520464</v>
          </cell>
          <cell r="C8488" t="str">
            <v>F520464</v>
          </cell>
          <cell r="D8488">
            <v>11</v>
          </cell>
          <cell r="E8488" t="str">
            <v>F</v>
          </cell>
        </row>
        <row r="8489">
          <cell r="B8489" t="str">
            <v>F520662</v>
          </cell>
          <cell r="C8489" t="str">
            <v>F520662</v>
          </cell>
          <cell r="D8489">
            <v>11</v>
          </cell>
          <cell r="E8489" t="str">
            <v>F</v>
          </cell>
        </row>
        <row r="8490">
          <cell r="B8490" t="str">
            <v>F521142</v>
          </cell>
          <cell r="C8490" t="str">
            <v>F521142</v>
          </cell>
          <cell r="D8490">
            <v>11</v>
          </cell>
          <cell r="E8490" t="str">
            <v>F</v>
          </cell>
        </row>
        <row r="8491">
          <cell r="B8491" t="str">
            <v>F521502</v>
          </cell>
          <cell r="C8491" t="str">
            <v>F521502</v>
          </cell>
          <cell r="D8491">
            <v>11</v>
          </cell>
          <cell r="E8491" t="str">
            <v>F</v>
          </cell>
        </row>
        <row r="8492">
          <cell r="B8492" t="str">
            <v>F521862</v>
          </cell>
          <cell r="C8492" t="str">
            <v>F521862</v>
          </cell>
          <cell r="D8492">
            <v>11</v>
          </cell>
          <cell r="E8492" t="str">
            <v>F</v>
          </cell>
        </row>
        <row r="8493">
          <cell r="B8493" t="str">
            <v>F522222</v>
          </cell>
          <cell r="C8493" t="str">
            <v>F522222</v>
          </cell>
          <cell r="D8493">
            <v>11</v>
          </cell>
          <cell r="E8493" t="str">
            <v>F</v>
          </cell>
        </row>
        <row r="8494">
          <cell r="B8494" t="str">
            <v>F522582</v>
          </cell>
          <cell r="C8494" t="str">
            <v>F522582</v>
          </cell>
          <cell r="D8494">
            <v>11</v>
          </cell>
          <cell r="E8494" t="str">
            <v>F</v>
          </cell>
        </row>
        <row r="8495">
          <cell r="B8495" t="str">
            <v>1000ARROWHEAD</v>
          </cell>
          <cell r="C8495" t="str">
            <v>ARROWHEAD</v>
          </cell>
          <cell r="D8495">
            <v>12</v>
          </cell>
          <cell r="E8495" t="str">
            <v>G</v>
          </cell>
        </row>
        <row r="8496">
          <cell r="B8496" t="str">
            <v>F500678</v>
          </cell>
          <cell r="C8496" t="str">
            <v>F500678</v>
          </cell>
          <cell r="D8496">
            <v>13</v>
          </cell>
          <cell r="E8496" t="str">
            <v>F</v>
          </cell>
        </row>
        <row r="8497">
          <cell r="B8497" t="str">
            <v>F500679</v>
          </cell>
          <cell r="C8497" t="str">
            <v>F500679</v>
          </cell>
          <cell r="D8497">
            <v>13</v>
          </cell>
          <cell r="E8497" t="str">
            <v>F</v>
          </cell>
        </row>
        <row r="8498">
          <cell r="B8498" t="str">
            <v>F500748</v>
          </cell>
          <cell r="C8498" t="str">
            <v>F500748</v>
          </cell>
          <cell r="D8498">
            <v>13</v>
          </cell>
          <cell r="E8498" t="str">
            <v>F</v>
          </cell>
        </row>
        <row r="8499">
          <cell r="B8499" t="str">
            <v>F500749</v>
          </cell>
          <cell r="C8499" t="str">
            <v>F500749</v>
          </cell>
          <cell r="D8499">
            <v>13</v>
          </cell>
          <cell r="E8499" t="str">
            <v>F</v>
          </cell>
        </row>
        <row r="8500">
          <cell r="B8500" t="str">
            <v>F500818</v>
          </cell>
          <cell r="C8500" t="str">
            <v>F500818</v>
          </cell>
          <cell r="D8500">
            <v>13</v>
          </cell>
          <cell r="E8500" t="str">
            <v>F</v>
          </cell>
        </row>
        <row r="8501">
          <cell r="B8501" t="str">
            <v>F500866</v>
          </cell>
          <cell r="C8501" t="str">
            <v>F500866</v>
          </cell>
          <cell r="D8501">
            <v>13</v>
          </cell>
          <cell r="E8501" t="str">
            <v>F</v>
          </cell>
        </row>
        <row r="8502">
          <cell r="B8502" t="str">
            <v>F500901</v>
          </cell>
          <cell r="C8502" t="str">
            <v>F500901</v>
          </cell>
          <cell r="D8502">
            <v>13</v>
          </cell>
          <cell r="E8502" t="str">
            <v>F</v>
          </cell>
        </row>
        <row r="8503">
          <cell r="B8503" t="str">
            <v>F500971</v>
          </cell>
          <cell r="C8503" t="str">
            <v>F500971</v>
          </cell>
          <cell r="D8503">
            <v>13</v>
          </cell>
          <cell r="E8503" t="str">
            <v>F</v>
          </cell>
        </row>
        <row r="8504">
          <cell r="B8504" t="str">
            <v>F501006</v>
          </cell>
          <cell r="C8504" t="str">
            <v>F501006</v>
          </cell>
          <cell r="D8504">
            <v>13</v>
          </cell>
          <cell r="E8504" t="str">
            <v>F</v>
          </cell>
        </row>
        <row r="8505">
          <cell r="B8505" t="str">
            <v>F501063</v>
          </cell>
          <cell r="C8505" t="str">
            <v>F501063</v>
          </cell>
          <cell r="D8505">
            <v>13</v>
          </cell>
          <cell r="E8505" t="str">
            <v>F</v>
          </cell>
        </row>
        <row r="8506">
          <cell r="B8506" t="str">
            <v>F501064</v>
          </cell>
          <cell r="C8506" t="str">
            <v>F501064</v>
          </cell>
          <cell r="D8506">
            <v>13</v>
          </cell>
          <cell r="E8506" t="str">
            <v>F</v>
          </cell>
        </row>
        <row r="8507">
          <cell r="B8507" t="str">
            <v>F501111</v>
          </cell>
          <cell r="C8507" t="str">
            <v>F501111</v>
          </cell>
          <cell r="D8507">
            <v>13</v>
          </cell>
          <cell r="E8507" t="str">
            <v>F</v>
          </cell>
        </row>
        <row r="8508">
          <cell r="B8508" t="str">
            <v>F501169</v>
          </cell>
          <cell r="C8508" t="str">
            <v>F501169</v>
          </cell>
          <cell r="D8508">
            <v>13</v>
          </cell>
          <cell r="E8508" t="str">
            <v>F</v>
          </cell>
        </row>
        <row r="8509">
          <cell r="B8509" t="str">
            <v>F501238</v>
          </cell>
          <cell r="C8509" t="str">
            <v>F501238</v>
          </cell>
          <cell r="D8509">
            <v>13</v>
          </cell>
          <cell r="E8509" t="str">
            <v>F</v>
          </cell>
        </row>
        <row r="8510">
          <cell r="B8510" t="str">
            <v>F501239</v>
          </cell>
          <cell r="C8510" t="str">
            <v>F501239</v>
          </cell>
          <cell r="D8510">
            <v>13</v>
          </cell>
          <cell r="E8510" t="str">
            <v>F</v>
          </cell>
        </row>
        <row r="8511">
          <cell r="B8511" t="str">
            <v>F501286</v>
          </cell>
          <cell r="C8511" t="str">
            <v>F501286</v>
          </cell>
          <cell r="D8511">
            <v>13</v>
          </cell>
          <cell r="E8511" t="str">
            <v>F</v>
          </cell>
        </row>
        <row r="8512">
          <cell r="B8512" t="str">
            <v>F501496</v>
          </cell>
          <cell r="C8512" t="str">
            <v>F501496</v>
          </cell>
          <cell r="D8512">
            <v>13</v>
          </cell>
          <cell r="E8512" t="str">
            <v>F</v>
          </cell>
        </row>
        <row r="8513">
          <cell r="B8513" t="str">
            <v>F502447</v>
          </cell>
          <cell r="C8513" t="str">
            <v>F502447</v>
          </cell>
          <cell r="D8513">
            <v>13</v>
          </cell>
          <cell r="E8513" t="str">
            <v>F</v>
          </cell>
        </row>
        <row r="8514">
          <cell r="B8514" t="str">
            <v>F502591</v>
          </cell>
          <cell r="C8514" t="str">
            <v>F502591</v>
          </cell>
          <cell r="D8514">
            <v>13</v>
          </cell>
          <cell r="E8514" t="str">
            <v>F</v>
          </cell>
        </row>
        <row r="8515">
          <cell r="B8515" t="str">
            <v>F502668</v>
          </cell>
          <cell r="C8515" t="str">
            <v>F502668</v>
          </cell>
          <cell r="D8515">
            <v>13</v>
          </cell>
          <cell r="E8515" t="str">
            <v>F</v>
          </cell>
        </row>
        <row r="8516">
          <cell r="B8516" t="str">
            <v>F502708</v>
          </cell>
          <cell r="C8516" t="str">
            <v>F502708</v>
          </cell>
          <cell r="D8516">
            <v>13</v>
          </cell>
          <cell r="E8516" t="str">
            <v>F</v>
          </cell>
        </row>
        <row r="8517">
          <cell r="B8517" t="str">
            <v>F502716</v>
          </cell>
          <cell r="C8517" t="str">
            <v>F502716</v>
          </cell>
          <cell r="D8517">
            <v>13</v>
          </cell>
          <cell r="E8517" t="str">
            <v>F</v>
          </cell>
        </row>
        <row r="8518">
          <cell r="B8518" t="str">
            <v>F520220</v>
          </cell>
          <cell r="C8518" t="str">
            <v>F520220</v>
          </cell>
          <cell r="D8518">
            <v>13</v>
          </cell>
          <cell r="E8518" t="str">
            <v>F</v>
          </cell>
        </row>
        <row r="8519">
          <cell r="B8519" t="str">
            <v>F520263</v>
          </cell>
          <cell r="C8519" t="str">
            <v>F520263</v>
          </cell>
          <cell r="D8519">
            <v>13</v>
          </cell>
          <cell r="E8519" t="str">
            <v>F</v>
          </cell>
        </row>
        <row r="8520">
          <cell r="B8520" t="str">
            <v>F520297</v>
          </cell>
          <cell r="C8520" t="str">
            <v>F520297</v>
          </cell>
          <cell r="D8520">
            <v>13</v>
          </cell>
          <cell r="E8520" t="str">
            <v>F</v>
          </cell>
        </row>
        <row r="8521">
          <cell r="B8521" t="str">
            <v>F520336</v>
          </cell>
          <cell r="C8521" t="str">
            <v>F520336</v>
          </cell>
          <cell r="D8521">
            <v>13</v>
          </cell>
          <cell r="E8521" t="str">
            <v>F</v>
          </cell>
        </row>
        <row r="8522">
          <cell r="B8522" t="str">
            <v>F520356</v>
          </cell>
          <cell r="C8522" t="str">
            <v>F520356</v>
          </cell>
          <cell r="D8522">
            <v>13</v>
          </cell>
          <cell r="E8522" t="str">
            <v>F</v>
          </cell>
        </row>
        <row r="8523">
          <cell r="B8523" t="str">
            <v>F520381</v>
          </cell>
          <cell r="C8523" t="str">
            <v>F520381</v>
          </cell>
          <cell r="D8523">
            <v>13</v>
          </cell>
          <cell r="E8523" t="str">
            <v>F</v>
          </cell>
        </row>
        <row r="8524">
          <cell r="B8524" t="str">
            <v>F520441</v>
          </cell>
          <cell r="C8524" t="str">
            <v>F520441</v>
          </cell>
          <cell r="D8524">
            <v>13</v>
          </cell>
          <cell r="E8524" t="str">
            <v>F</v>
          </cell>
        </row>
        <row r="8525">
          <cell r="B8525" t="str">
            <v>F521010</v>
          </cell>
          <cell r="C8525" t="str">
            <v>F521010</v>
          </cell>
          <cell r="D8525">
            <v>13</v>
          </cell>
          <cell r="E8525" t="str">
            <v>F</v>
          </cell>
        </row>
        <row r="8526">
          <cell r="B8526" t="str">
            <v>F521370</v>
          </cell>
          <cell r="C8526" t="str">
            <v>F521370</v>
          </cell>
          <cell r="D8526">
            <v>13</v>
          </cell>
          <cell r="E8526" t="str">
            <v>F</v>
          </cell>
        </row>
        <row r="8527">
          <cell r="B8527" t="str">
            <v>F521730</v>
          </cell>
          <cell r="C8527" t="str">
            <v>F521730</v>
          </cell>
          <cell r="D8527">
            <v>13</v>
          </cell>
          <cell r="E8527" t="str">
            <v>F</v>
          </cell>
        </row>
        <row r="8528">
          <cell r="B8528" t="str">
            <v>F522090</v>
          </cell>
          <cell r="C8528" t="str">
            <v>F522090</v>
          </cell>
          <cell r="D8528">
            <v>13</v>
          </cell>
          <cell r="E8528" t="str">
            <v>F</v>
          </cell>
        </row>
        <row r="8529">
          <cell r="B8529" t="str">
            <v>F522450</v>
          </cell>
          <cell r="C8529" t="str">
            <v>F522450</v>
          </cell>
          <cell r="D8529">
            <v>13</v>
          </cell>
          <cell r="E8529" t="str">
            <v>F</v>
          </cell>
        </row>
        <row r="8530">
          <cell r="B8530" t="str">
            <v>F522729</v>
          </cell>
          <cell r="C8530" t="str">
            <v>F522729</v>
          </cell>
          <cell r="D8530">
            <v>13</v>
          </cell>
          <cell r="E8530" t="str">
            <v>F</v>
          </cell>
        </row>
        <row r="8531">
          <cell r="B8531" t="str">
            <v>F522977</v>
          </cell>
          <cell r="C8531" t="str">
            <v>F522977</v>
          </cell>
          <cell r="D8531">
            <v>13</v>
          </cell>
          <cell r="E8531" t="str">
            <v>F</v>
          </cell>
        </row>
        <row r="8532">
          <cell r="B8532" t="str">
            <v>F522986</v>
          </cell>
          <cell r="C8532" t="str">
            <v>F522986</v>
          </cell>
          <cell r="D8532">
            <v>13</v>
          </cell>
          <cell r="E8532" t="str">
            <v>F</v>
          </cell>
        </row>
        <row r="8533">
          <cell r="B8533" t="str">
            <v>F522995</v>
          </cell>
          <cell r="C8533" t="str">
            <v>F522995</v>
          </cell>
          <cell r="D8533">
            <v>13</v>
          </cell>
          <cell r="E8533" t="str">
            <v>F</v>
          </cell>
        </row>
        <row r="8534">
          <cell r="B8534" t="str">
            <v>F523004</v>
          </cell>
          <cell r="C8534" t="str">
            <v>F523004</v>
          </cell>
          <cell r="D8534">
            <v>13</v>
          </cell>
          <cell r="E8534" t="str">
            <v>F</v>
          </cell>
        </row>
        <row r="8535">
          <cell r="B8535" t="str">
            <v>F523013</v>
          </cell>
          <cell r="C8535" t="str">
            <v>F523013</v>
          </cell>
          <cell r="D8535">
            <v>13</v>
          </cell>
          <cell r="E8535" t="str">
            <v>F</v>
          </cell>
        </row>
        <row r="8536">
          <cell r="B8536" t="str">
            <v>1000ARHDIST</v>
          </cell>
          <cell r="C8536" t="str">
            <v>ARHDIST</v>
          </cell>
          <cell r="D8536">
            <v>14</v>
          </cell>
          <cell r="E8536" t="str">
            <v>G</v>
          </cell>
        </row>
        <row r="8537">
          <cell r="B8537" t="str">
            <v>1000FSRARROW</v>
          </cell>
          <cell r="C8537" t="str">
            <v>FSRARROW</v>
          </cell>
          <cell r="D8537">
            <v>16</v>
          </cell>
          <cell r="E8537" t="str">
            <v>G</v>
          </cell>
        </row>
        <row r="8538">
          <cell r="B8538" t="str">
            <v>F502584</v>
          </cell>
          <cell r="C8538" t="str">
            <v>F502584</v>
          </cell>
          <cell r="D8538">
            <v>17</v>
          </cell>
          <cell r="E8538" t="str">
            <v>F</v>
          </cell>
        </row>
        <row r="8539">
          <cell r="B8539" t="str">
            <v>F502676</v>
          </cell>
          <cell r="C8539" t="str">
            <v>F502676</v>
          </cell>
          <cell r="D8539">
            <v>17</v>
          </cell>
          <cell r="E8539" t="str">
            <v>F</v>
          </cell>
        </row>
        <row r="8540">
          <cell r="B8540" t="str">
            <v>F520346</v>
          </cell>
          <cell r="C8540" t="str">
            <v>F520346</v>
          </cell>
          <cell r="D8540">
            <v>17</v>
          </cell>
          <cell r="E8540" t="str">
            <v>F</v>
          </cell>
        </row>
        <row r="8541">
          <cell r="B8541" t="str">
            <v>F520364</v>
          </cell>
          <cell r="C8541" t="str">
            <v>F520364</v>
          </cell>
          <cell r="D8541">
            <v>17</v>
          </cell>
          <cell r="E8541" t="str">
            <v>F</v>
          </cell>
        </row>
        <row r="8542">
          <cell r="B8542" t="str">
            <v>F520399</v>
          </cell>
          <cell r="C8542" t="str">
            <v>F520399</v>
          </cell>
          <cell r="D8542">
            <v>17</v>
          </cell>
          <cell r="E8542" t="str">
            <v>F</v>
          </cell>
        </row>
        <row r="8543">
          <cell r="B8543" t="str">
            <v>F520405</v>
          </cell>
          <cell r="C8543" t="str">
            <v>F520405</v>
          </cell>
          <cell r="D8543">
            <v>17</v>
          </cell>
          <cell r="E8543" t="str">
            <v>F</v>
          </cell>
        </row>
        <row r="8544">
          <cell r="B8544" t="str">
            <v>F520414</v>
          </cell>
          <cell r="C8544" t="str">
            <v>F520414</v>
          </cell>
          <cell r="D8544">
            <v>17</v>
          </cell>
          <cell r="E8544" t="str">
            <v>F</v>
          </cell>
        </row>
        <row r="8545">
          <cell r="B8545" t="str">
            <v>F521006</v>
          </cell>
          <cell r="C8545" t="str">
            <v>F521006</v>
          </cell>
          <cell r="D8545">
            <v>17</v>
          </cell>
          <cell r="E8545" t="str">
            <v>F</v>
          </cell>
        </row>
        <row r="8546">
          <cell r="B8546" t="str">
            <v>F521366</v>
          </cell>
          <cell r="C8546" t="str">
            <v>F521366</v>
          </cell>
          <cell r="D8546">
            <v>17</v>
          </cell>
          <cell r="E8546" t="str">
            <v>F</v>
          </cell>
        </row>
        <row r="8547">
          <cell r="B8547" t="str">
            <v>F521726</v>
          </cell>
          <cell r="C8547" t="str">
            <v>F521726</v>
          </cell>
          <cell r="D8547">
            <v>17</v>
          </cell>
          <cell r="E8547" t="str">
            <v>F</v>
          </cell>
        </row>
        <row r="8548">
          <cell r="B8548" t="str">
            <v>F522086</v>
          </cell>
          <cell r="C8548" t="str">
            <v>F522086</v>
          </cell>
          <cell r="D8548">
            <v>17</v>
          </cell>
          <cell r="E8548" t="str">
            <v>F</v>
          </cell>
        </row>
        <row r="8549">
          <cell r="B8549" t="str">
            <v>F522446</v>
          </cell>
          <cell r="C8549" t="str">
            <v>F522446</v>
          </cell>
          <cell r="D8549">
            <v>17</v>
          </cell>
          <cell r="E8549" t="str">
            <v>F</v>
          </cell>
        </row>
        <row r="8550">
          <cell r="B8550" t="str">
            <v>F522755</v>
          </cell>
          <cell r="C8550" t="str">
            <v>F522755</v>
          </cell>
          <cell r="D8550">
            <v>17</v>
          </cell>
          <cell r="E8550" t="str">
            <v>F</v>
          </cell>
        </row>
        <row r="8551">
          <cell r="B8551" t="str">
            <v>F522756</v>
          </cell>
          <cell r="C8551" t="str">
            <v>F522756</v>
          </cell>
          <cell r="D8551">
            <v>17</v>
          </cell>
          <cell r="E8551" t="str">
            <v>F</v>
          </cell>
        </row>
        <row r="8552">
          <cell r="B8552" t="str">
            <v>F523239</v>
          </cell>
          <cell r="C8552" t="str">
            <v>F523239</v>
          </cell>
          <cell r="D8552">
            <v>17</v>
          </cell>
          <cell r="E8552" t="str">
            <v>F</v>
          </cell>
        </row>
        <row r="8553">
          <cell r="B8553" t="str">
            <v>F523287</v>
          </cell>
          <cell r="C8553" t="str">
            <v>F523287</v>
          </cell>
          <cell r="D8553">
            <v>17</v>
          </cell>
          <cell r="E8553" t="str">
            <v>F</v>
          </cell>
        </row>
        <row r="8554">
          <cell r="B8554" t="str">
            <v>F525246</v>
          </cell>
          <cell r="C8554" t="str">
            <v>F525246</v>
          </cell>
          <cell r="D8554">
            <v>17</v>
          </cell>
          <cell r="E8554" t="str">
            <v>F</v>
          </cell>
        </row>
        <row r="8555">
          <cell r="B8555" t="str">
            <v>F525247</v>
          </cell>
          <cell r="C8555" t="str">
            <v>F525247</v>
          </cell>
          <cell r="D8555">
            <v>17</v>
          </cell>
          <cell r="E8555" t="str">
            <v>F</v>
          </cell>
        </row>
        <row r="8556">
          <cell r="B8556" t="str">
            <v>1000MTRDARROW</v>
          </cell>
          <cell r="C8556" t="str">
            <v>MTRDARROW</v>
          </cell>
          <cell r="D8556">
            <v>16</v>
          </cell>
          <cell r="E8556" t="str">
            <v>G</v>
          </cell>
        </row>
        <row r="8557">
          <cell r="B8557" t="str">
            <v>F502587</v>
          </cell>
          <cell r="C8557" t="str">
            <v>F502587</v>
          </cell>
          <cell r="D8557">
            <v>17</v>
          </cell>
          <cell r="E8557" t="str">
            <v>F</v>
          </cell>
        </row>
        <row r="8558">
          <cell r="B8558" t="str">
            <v>F502588</v>
          </cell>
          <cell r="C8558" t="str">
            <v>F502588</v>
          </cell>
          <cell r="D8558">
            <v>17</v>
          </cell>
          <cell r="E8558" t="str">
            <v>F</v>
          </cell>
        </row>
        <row r="8559">
          <cell r="B8559" t="str">
            <v>F521009</v>
          </cell>
          <cell r="C8559" t="str">
            <v>F521009</v>
          </cell>
          <cell r="D8559">
            <v>17</v>
          </cell>
          <cell r="E8559" t="str">
            <v>F</v>
          </cell>
        </row>
        <row r="8560">
          <cell r="B8560" t="str">
            <v>F521369</v>
          </cell>
          <cell r="C8560" t="str">
            <v>F521369</v>
          </cell>
          <cell r="D8560">
            <v>17</v>
          </cell>
          <cell r="E8560" t="str">
            <v>F</v>
          </cell>
        </row>
        <row r="8561">
          <cell r="B8561" t="str">
            <v>F521729</v>
          </cell>
          <cell r="C8561" t="str">
            <v>F521729</v>
          </cell>
          <cell r="D8561">
            <v>17</v>
          </cell>
          <cell r="E8561" t="str">
            <v>F</v>
          </cell>
        </row>
        <row r="8562">
          <cell r="B8562" t="str">
            <v>F522089</v>
          </cell>
          <cell r="C8562" t="str">
            <v>F522089</v>
          </cell>
          <cell r="D8562">
            <v>17</v>
          </cell>
          <cell r="E8562" t="str">
            <v>F</v>
          </cell>
        </row>
        <row r="8563">
          <cell r="B8563" t="str">
            <v>F522449</v>
          </cell>
          <cell r="C8563" t="str">
            <v>F522449</v>
          </cell>
          <cell r="D8563">
            <v>17</v>
          </cell>
          <cell r="E8563" t="str">
            <v>F</v>
          </cell>
        </row>
        <row r="8564">
          <cell r="B8564" t="str">
            <v>F523247</v>
          </cell>
          <cell r="C8564" t="str">
            <v>F523247</v>
          </cell>
          <cell r="D8564">
            <v>17</v>
          </cell>
          <cell r="E8564" t="str">
            <v>F</v>
          </cell>
        </row>
        <row r="8565">
          <cell r="B8565" t="str">
            <v>F523297</v>
          </cell>
          <cell r="C8565" t="str">
            <v>F523297</v>
          </cell>
          <cell r="D8565">
            <v>17</v>
          </cell>
          <cell r="E8565" t="str">
            <v>F</v>
          </cell>
        </row>
        <row r="8566">
          <cell r="B8566" t="str">
            <v>F525275</v>
          </cell>
          <cell r="C8566" t="str">
            <v>F525275</v>
          </cell>
          <cell r="D8566">
            <v>17</v>
          </cell>
          <cell r="E8566" t="str">
            <v>F</v>
          </cell>
        </row>
        <row r="8567">
          <cell r="B8567" t="str">
            <v>F525276</v>
          </cell>
          <cell r="C8567" t="str">
            <v>F525276</v>
          </cell>
          <cell r="D8567">
            <v>17</v>
          </cell>
          <cell r="E8567" t="str">
            <v>F</v>
          </cell>
        </row>
        <row r="8568">
          <cell r="B8568" t="str">
            <v>1000OFADARROW</v>
          </cell>
          <cell r="C8568" t="str">
            <v>OFADARROW</v>
          </cell>
          <cell r="D8568">
            <v>16</v>
          </cell>
          <cell r="E8568" t="str">
            <v>G</v>
          </cell>
        </row>
        <row r="8569">
          <cell r="B8569" t="str">
            <v>F502594</v>
          </cell>
          <cell r="C8569" t="str">
            <v>F502594</v>
          </cell>
          <cell r="D8569">
            <v>17</v>
          </cell>
          <cell r="E8569" t="str">
            <v>F</v>
          </cell>
        </row>
        <row r="8570">
          <cell r="B8570" t="str">
            <v>F502684</v>
          </cell>
          <cell r="C8570" t="str">
            <v>F502684</v>
          </cell>
          <cell r="D8570">
            <v>17</v>
          </cell>
          <cell r="E8570" t="str">
            <v>F</v>
          </cell>
        </row>
        <row r="8571">
          <cell r="B8571" t="str">
            <v>F521012</v>
          </cell>
          <cell r="C8571" t="str">
            <v>F521012</v>
          </cell>
          <cell r="D8571">
            <v>17</v>
          </cell>
          <cell r="E8571" t="str">
            <v>F</v>
          </cell>
        </row>
        <row r="8572">
          <cell r="B8572" t="str">
            <v>F521372</v>
          </cell>
          <cell r="C8572" t="str">
            <v>F521372</v>
          </cell>
          <cell r="D8572">
            <v>17</v>
          </cell>
          <cell r="E8572" t="str">
            <v>F</v>
          </cell>
        </row>
        <row r="8573">
          <cell r="B8573" t="str">
            <v>F521732</v>
          </cell>
          <cell r="C8573" t="str">
            <v>F521732</v>
          </cell>
          <cell r="D8573">
            <v>17</v>
          </cell>
          <cell r="E8573" t="str">
            <v>F</v>
          </cell>
        </row>
        <row r="8574">
          <cell r="B8574" t="str">
            <v>F522092</v>
          </cell>
          <cell r="C8574" t="str">
            <v>F522092</v>
          </cell>
          <cell r="D8574">
            <v>17</v>
          </cell>
          <cell r="E8574" t="str">
            <v>F</v>
          </cell>
        </row>
        <row r="8575">
          <cell r="B8575" t="str">
            <v>F522452</v>
          </cell>
          <cell r="C8575" t="str">
            <v>F522452</v>
          </cell>
          <cell r="D8575">
            <v>17</v>
          </cell>
          <cell r="E8575" t="str">
            <v>F</v>
          </cell>
        </row>
        <row r="8576">
          <cell r="B8576" t="str">
            <v>F522754</v>
          </cell>
          <cell r="C8576" t="str">
            <v>F522754</v>
          </cell>
          <cell r="D8576">
            <v>17</v>
          </cell>
          <cell r="E8576" t="str">
            <v>F</v>
          </cell>
        </row>
        <row r="8577">
          <cell r="B8577" t="str">
            <v>F523236</v>
          </cell>
          <cell r="C8577" t="str">
            <v>F523236</v>
          </cell>
          <cell r="D8577">
            <v>17</v>
          </cell>
          <cell r="E8577" t="str">
            <v>F</v>
          </cell>
        </row>
        <row r="8578">
          <cell r="B8578" t="str">
            <v>F523273</v>
          </cell>
          <cell r="C8578" t="str">
            <v>F523273</v>
          </cell>
          <cell r="D8578">
            <v>17</v>
          </cell>
          <cell r="E8578" t="str">
            <v>F</v>
          </cell>
        </row>
        <row r="8579">
          <cell r="B8579" t="str">
            <v>F523386</v>
          </cell>
          <cell r="C8579" t="str">
            <v>F523386</v>
          </cell>
          <cell r="D8579">
            <v>17</v>
          </cell>
          <cell r="E8579" t="str">
            <v>F</v>
          </cell>
        </row>
        <row r="8580">
          <cell r="B8580" t="str">
            <v>1000BARSTOW</v>
          </cell>
          <cell r="C8580" t="str">
            <v>BARSTOW</v>
          </cell>
          <cell r="D8580">
            <v>12</v>
          </cell>
          <cell r="E8580" t="str">
            <v>G</v>
          </cell>
        </row>
        <row r="8581">
          <cell r="B8581" t="str">
            <v>F500686</v>
          </cell>
          <cell r="C8581" t="str">
            <v>F500686</v>
          </cell>
          <cell r="D8581">
            <v>13</v>
          </cell>
          <cell r="E8581" t="str">
            <v>F</v>
          </cell>
        </row>
        <row r="8582">
          <cell r="B8582" t="str">
            <v>F500687</v>
          </cell>
          <cell r="C8582" t="str">
            <v>F500687</v>
          </cell>
          <cell r="D8582">
            <v>13</v>
          </cell>
          <cell r="E8582" t="str">
            <v>F</v>
          </cell>
        </row>
        <row r="8583">
          <cell r="B8583" t="str">
            <v>F500756</v>
          </cell>
          <cell r="C8583" t="str">
            <v>F500756</v>
          </cell>
          <cell r="D8583">
            <v>13</v>
          </cell>
          <cell r="E8583" t="str">
            <v>F</v>
          </cell>
        </row>
        <row r="8584">
          <cell r="B8584" t="str">
            <v>F500757</v>
          </cell>
          <cell r="C8584" t="str">
            <v>F500757</v>
          </cell>
          <cell r="D8584">
            <v>13</v>
          </cell>
          <cell r="E8584" t="str">
            <v>F</v>
          </cell>
        </row>
        <row r="8585">
          <cell r="B8585" t="str">
            <v>F500826</v>
          </cell>
          <cell r="C8585" t="str">
            <v>F500826</v>
          </cell>
          <cell r="D8585">
            <v>13</v>
          </cell>
          <cell r="E8585" t="str">
            <v>F</v>
          </cell>
        </row>
        <row r="8586">
          <cell r="B8586" t="str">
            <v>F500870</v>
          </cell>
          <cell r="C8586" t="str">
            <v>F500870</v>
          </cell>
          <cell r="D8586">
            <v>13</v>
          </cell>
          <cell r="E8586" t="str">
            <v>F</v>
          </cell>
        </row>
        <row r="8587">
          <cell r="B8587" t="str">
            <v>F500905</v>
          </cell>
          <cell r="C8587" t="str">
            <v>F500905</v>
          </cell>
          <cell r="D8587">
            <v>13</v>
          </cell>
          <cell r="E8587" t="str">
            <v>F</v>
          </cell>
        </row>
        <row r="8588">
          <cell r="B8588" t="str">
            <v>F500975</v>
          </cell>
          <cell r="C8588" t="str">
            <v>F500975</v>
          </cell>
          <cell r="D8588">
            <v>13</v>
          </cell>
          <cell r="E8588" t="str">
            <v>F</v>
          </cell>
        </row>
        <row r="8589">
          <cell r="B8589" t="str">
            <v>F501010</v>
          </cell>
          <cell r="C8589" t="str">
            <v>F501010</v>
          </cell>
          <cell r="D8589">
            <v>13</v>
          </cell>
          <cell r="E8589" t="str">
            <v>F</v>
          </cell>
        </row>
        <row r="8590">
          <cell r="B8590" t="str">
            <v>F501071</v>
          </cell>
          <cell r="C8590" t="str">
            <v>F501071</v>
          </cell>
          <cell r="D8590">
            <v>13</v>
          </cell>
          <cell r="E8590" t="str">
            <v>F</v>
          </cell>
        </row>
        <row r="8591">
          <cell r="B8591" t="str">
            <v>F501072</v>
          </cell>
          <cell r="C8591" t="str">
            <v>F501072</v>
          </cell>
          <cell r="D8591">
            <v>13</v>
          </cell>
          <cell r="E8591" t="str">
            <v>F</v>
          </cell>
        </row>
        <row r="8592">
          <cell r="B8592" t="str">
            <v>F501115</v>
          </cell>
          <cell r="C8592" t="str">
            <v>F501115</v>
          </cell>
          <cell r="D8592">
            <v>13</v>
          </cell>
          <cell r="E8592" t="str">
            <v>F</v>
          </cell>
        </row>
        <row r="8593">
          <cell r="B8593" t="str">
            <v>F501177</v>
          </cell>
          <cell r="C8593" t="str">
            <v>F501177</v>
          </cell>
          <cell r="D8593">
            <v>13</v>
          </cell>
          <cell r="E8593" t="str">
            <v>F</v>
          </cell>
        </row>
        <row r="8594">
          <cell r="B8594" t="str">
            <v>F501246</v>
          </cell>
          <cell r="C8594" t="str">
            <v>F501246</v>
          </cell>
          <cell r="D8594">
            <v>13</v>
          </cell>
          <cell r="E8594" t="str">
            <v>F</v>
          </cell>
        </row>
        <row r="8595">
          <cell r="B8595" t="str">
            <v>F501247</v>
          </cell>
          <cell r="C8595" t="str">
            <v>F501247</v>
          </cell>
          <cell r="D8595">
            <v>13</v>
          </cell>
          <cell r="E8595" t="str">
            <v>F</v>
          </cell>
        </row>
        <row r="8596">
          <cell r="B8596" t="str">
            <v>F501290</v>
          </cell>
          <cell r="C8596" t="str">
            <v>F501290</v>
          </cell>
          <cell r="D8596">
            <v>13</v>
          </cell>
          <cell r="E8596" t="str">
            <v>F</v>
          </cell>
        </row>
        <row r="8597">
          <cell r="B8597" t="str">
            <v>F501500</v>
          </cell>
          <cell r="C8597" t="str">
            <v>F501500</v>
          </cell>
          <cell r="D8597">
            <v>13</v>
          </cell>
          <cell r="E8597" t="str">
            <v>F</v>
          </cell>
        </row>
        <row r="8598">
          <cell r="B8598" t="str">
            <v>F502451</v>
          </cell>
          <cell r="C8598" t="str">
            <v>F502451</v>
          </cell>
          <cell r="D8598">
            <v>13</v>
          </cell>
          <cell r="E8598" t="str">
            <v>F</v>
          </cell>
        </row>
        <row r="8599">
          <cell r="B8599" t="str">
            <v>F502671</v>
          </cell>
          <cell r="C8599" t="str">
            <v>F502671</v>
          </cell>
          <cell r="D8599">
            <v>13</v>
          </cell>
          <cell r="E8599" t="str">
            <v>F</v>
          </cell>
        </row>
        <row r="8600">
          <cell r="B8600" t="str">
            <v>F502711</v>
          </cell>
          <cell r="C8600" t="str">
            <v>F502711</v>
          </cell>
          <cell r="D8600">
            <v>13</v>
          </cell>
          <cell r="E8600" t="str">
            <v>F</v>
          </cell>
        </row>
        <row r="8601">
          <cell r="B8601" t="str">
            <v>F502719</v>
          </cell>
          <cell r="C8601" t="str">
            <v>F502719</v>
          </cell>
          <cell r="D8601">
            <v>13</v>
          </cell>
          <cell r="E8601" t="str">
            <v>F</v>
          </cell>
        </row>
        <row r="8602">
          <cell r="B8602" t="str">
            <v>F520241</v>
          </cell>
          <cell r="C8602" t="str">
            <v>F520241</v>
          </cell>
          <cell r="D8602">
            <v>13</v>
          </cell>
          <cell r="E8602" t="str">
            <v>F</v>
          </cell>
        </row>
        <row r="8603">
          <cell r="B8603" t="str">
            <v>F520276</v>
          </cell>
          <cell r="C8603" t="str">
            <v>F520276</v>
          </cell>
          <cell r="D8603">
            <v>13</v>
          </cell>
          <cell r="E8603" t="str">
            <v>F</v>
          </cell>
        </row>
        <row r="8604">
          <cell r="B8604" t="str">
            <v>F520311</v>
          </cell>
          <cell r="C8604" t="str">
            <v>F520311</v>
          </cell>
          <cell r="D8604">
            <v>13</v>
          </cell>
          <cell r="E8604" t="str">
            <v>F</v>
          </cell>
        </row>
        <row r="8605">
          <cell r="B8605" t="str">
            <v>F520341</v>
          </cell>
          <cell r="C8605" t="str">
            <v>F520341</v>
          </cell>
          <cell r="D8605">
            <v>13</v>
          </cell>
          <cell r="E8605" t="str">
            <v>F</v>
          </cell>
        </row>
        <row r="8606">
          <cell r="B8606" t="str">
            <v>F520359</v>
          </cell>
          <cell r="C8606" t="str">
            <v>F520359</v>
          </cell>
          <cell r="D8606">
            <v>13</v>
          </cell>
          <cell r="E8606" t="str">
            <v>F</v>
          </cell>
        </row>
        <row r="8607">
          <cell r="B8607" t="str">
            <v>F520442</v>
          </cell>
          <cell r="C8607" t="str">
            <v>F520442</v>
          </cell>
          <cell r="D8607">
            <v>13</v>
          </cell>
          <cell r="E8607" t="str">
            <v>F</v>
          </cell>
        </row>
        <row r="8608">
          <cell r="B8608" t="str">
            <v>F521108</v>
          </cell>
          <cell r="C8608" t="str">
            <v>F521108</v>
          </cell>
          <cell r="D8608">
            <v>13</v>
          </cell>
          <cell r="E8608" t="str">
            <v>F</v>
          </cell>
        </row>
        <row r="8609">
          <cell r="B8609" t="str">
            <v>F521468</v>
          </cell>
          <cell r="C8609" t="str">
            <v>F521468</v>
          </cell>
          <cell r="D8609">
            <v>13</v>
          </cell>
          <cell r="E8609" t="str">
            <v>F</v>
          </cell>
        </row>
        <row r="8610">
          <cell r="B8610" t="str">
            <v>F521828</v>
          </cell>
          <cell r="C8610" t="str">
            <v>F521828</v>
          </cell>
          <cell r="D8610">
            <v>13</v>
          </cell>
          <cell r="E8610" t="str">
            <v>F</v>
          </cell>
        </row>
        <row r="8611">
          <cell r="B8611" t="str">
            <v>F522188</v>
          </cell>
          <cell r="C8611" t="str">
            <v>F522188</v>
          </cell>
          <cell r="D8611">
            <v>13</v>
          </cell>
          <cell r="E8611" t="str">
            <v>F</v>
          </cell>
        </row>
        <row r="8612">
          <cell r="B8612" t="str">
            <v>F522548</v>
          </cell>
          <cell r="C8612" t="str">
            <v>F522548</v>
          </cell>
          <cell r="D8612">
            <v>13</v>
          </cell>
          <cell r="E8612" t="str">
            <v>F</v>
          </cell>
        </row>
        <row r="8613">
          <cell r="B8613" t="str">
            <v>F522741</v>
          </cell>
          <cell r="C8613" t="str">
            <v>F522741</v>
          </cell>
          <cell r="D8613">
            <v>13</v>
          </cell>
          <cell r="E8613" t="str">
            <v>F</v>
          </cell>
        </row>
        <row r="8614">
          <cell r="B8614" t="str">
            <v>F522742</v>
          </cell>
          <cell r="C8614" t="str">
            <v>F522742</v>
          </cell>
          <cell r="D8614">
            <v>13</v>
          </cell>
          <cell r="E8614" t="str">
            <v>F</v>
          </cell>
        </row>
        <row r="8615">
          <cell r="B8615" t="str">
            <v>F522743</v>
          </cell>
          <cell r="C8615" t="str">
            <v>F522743</v>
          </cell>
          <cell r="D8615">
            <v>13</v>
          </cell>
          <cell r="E8615" t="str">
            <v>F</v>
          </cell>
        </row>
        <row r="8616">
          <cell r="B8616" t="str">
            <v>F522744</v>
          </cell>
          <cell r="C8616" t="str">
            <v>F522744</v>
          </cell>
          <cell r="D8616">
            <v>13</v>
          </cell>
          <cell r="E8616" t="str">
            <v>F</v>
          </cell>
        </row>
        <row r="8617">
          <cell r="B8617" t="str">
            <v>F522792</v>
          </cell>
          <cell r="C8617" t="str">
            <v>F522792</v>
          </cell>
          <cell r="D8617">
            <v>13</v>
          </cell>
          <cell r="E8617" t="str">
            <v>F</v>
          </cell>
        </row>
        <row r="8618">
          <cell r="B8618" t="str">
            <v>F522793</v>
          </cell>
          <cell r="C8618" t="str">
            <v>F522793</v>
          </cell>
          <cell r="D8618">
            <v>13</v>
          </cell>
          <cell r="E8618" t="str">
            <v>F</v>
          </cell>
        </row>
        <row r="8619">
          <cell r="B8619" t="str">
            <v>F522978</v>
          </cell>
          <cell r="C8619" t="str">
            <v>F522978</v>
          </cell>
          <cell r="D8619">
            <v>13</v>
          </cell>
          <cell r="E8619" t="str">
            <v>F</v>
          </cell>
        </row>
        <row r="8620">
          <cell r="B8620" t="str">
            <v>F522987</v>
          </cell>
          <cell r="C8620" t="str">
            <v>F522987</v>
          </cell>
          <cell r="D8620">
            <v>13</v>
          </cell>
          <cell r="E8620" t="str">
            <v>F</v>
          </cell>
        </row>
        <row r="8621">
          <cell r="B8621" t="str">
            <v>F522996</v>
          </cell>
          <cell r="C8621" t="str">
            <v>F522996</v>
          </cell>
          <cell r="D8621">
            <v>13</v>
          </cell>
          <cell r="E8621" t="str">
            <v>F</v>
          </cell>
        </row>
        <row r="8622">
          <cell r="B8622" t="str">
            <v>F523005</v>
          </cell>
          <cell r="C8622" t="str">
            <v>F523005</v>
          </cell>
          <cell r="D8622">
            <v>13</v>
          </cell>
          <cell r="E8622" t="str">
            <v>F</v>
          </cell>
        </row>
        <row r="8623">
          <cell r="B8623" t="str">
            <v>F523014</v>
          </cell>
          <cell r="C8623" t="str">
            <v>F523014</v>
          </cell>
          <cell r="D8623">
            <v>13</v>
          </cell>
          <cell r="E8623" t="str">
            <v>F</v>
          </cell>
        </row>
        <row r="8624">
          <cell r="B8624" t="str">
            <v>F525337</v>
          </cell>
          <cell r="C8624" t="str">
            <v>F525337</v>
          </cell>
          <cell r="D8624">
            <v>13</v>
          </cell>
          <cell r="E8624" t="str">
            <v>F</v>
          </cell>
        </row>
        <row r="8625">
          <cell r="B8625" t="str">
            <v>1000BARDIST</v>
          </cell>
          <cell r="C8625" t="str">
            <v>BARDIST</v>
          </cell>
          <cell r="D8625">
            <v>14</v>
          </cell>
          <cell r="E8625" t="str">
            <v>G</v>
          </cell>
        </row>
        <row r="8626">
          <cell r="B8626" t="str">
            <v>1000FSRBARST</v>
          </cell>
          <cell r="C8626" t="str">
            <v>FSRBARST</v>
          </cell>
          <cell r="D8626">
            <v>16</v>
          </cell>
          <cell r="E8626" t="str">
            <v>G</v>
          </cell>
        </row>
        <row r="8627">
          <cell r="B8627" t="str">
            <v>F502679</v>
          </cell>
          <cell r="C8627" t="str">
            <v>F502679</v>
          </cell>
          <cell r="D8627">
            <v>17</v>
          </cell>
          <cell r="E8627" t="str">
            <v>F</v>
          </cell>
        </row>
        <row r="8628">
          <cell r="B8628" t="str">
            <v>F520351</v>
          </cell>
          <cell r="C8628" t="str">
            <v>F520351</v>
          </cell>
          <cell r="D8628">
            <v>17</v>
          </cell>
          <cell r="E8628" t="str">
            <v>F</v>
          </cell>
        </row>
        <row r="8629">
          <cell r="B8629" t="str">
            <v>F520369</v>
          </cell>
          <cell r="C8629" t="str">
            <v>F520369</v>
          </cell>
          <cell r="D8629">
            <v>17</v>
          </cell>
          <cell r="E8629" t="str">
            <v>F</v>
          </cell>
        </row>
        <row r="8630">
          <cell r="B8630" t="str">
            <v>F520409</v>
          </cell>
          <cell r="C8630" t="str">
            <v>F520409</v>
          </cell>
          <cell r="D8630">
            <v>17</v>
          </cell>
          <cell r="E8630" t="str">
            <v>F</v>
          </cell>
        </row>
        <row r="8631">
          <cell r="B8631" t="str">
            <v>F520418</v>
          </cell>
          <cell r="C8631" t="str">
            <v>F520418</v>
          </cell>
          <cell r="D8631">
            <v>17</v>
          </cell>
          <cell r="E8631" t="str">
            <v>F</v>
          </cell>
        </row>
        <row r="8632">
          <cell r="B8632" t="str">
            <v>F521132</v>
          </cell>
          <cell r="C8632" t="str">
            <v>F521132</v>
          </cell>
          <cell r="D8632">
            <v>17</v>
          </cell>
          <cell r="E8632" t="str">
            <v>F</v>
          </cell>
        </row>
        <row r="8633">
          <cell r="B8633" t="str">
            <v>F521492</v>
          </cell>
          <cell r="C8633" t="str">
            <v>F521492</v>
          </cell>
          <cell r="D8633">
            <v>17</v>
          </cell>
          <cell r="E8633" t="str">
            <v>F</v>
          </cell>
        </row>
        <row r="8634">
          <cell r="B8634" t="str">
            <v>F521852</v>
          </cell>
          <cell r="C8634" t="str">
            <v>F521852</v>
          </cell>
          <cell r="D8634">
            <v>17</v>
          </cell>
          <cell r="E8634" t="str">
            <v>F</v>
          </cell>
        </row>
        <row r="8635">
          <cell r="B8635" t="str">
            <v>F522212</v>
          </cell>
          <cell r="C8635" t="str">
            <v>F522212</v>
          </cell>
          <cell r="D8635">
            <v>17</v>
          </cell>
          <cell r="E8635" t="str">
            <v>F</v>
          </cell>
        </row>
        <row r="8636">
          <cell r="B8636" t="str">
            <v>F522572</v>
          </cell>
          <cell r="C8636" t="str">
            <v>F522572</v>
          </cell>
          <cell r="D8636">
            <v>17</v>
          </cell>
          <cell r="E8636" t="str">
            <v>F</v>
          </cell>
        </row>
        <row r="8637">
          <cell r="B8637" t="str">
            <v>F522763</v>
          </cell>
          <cell r="C8637" t="str">
            <v>F522763</v>
          </cell>
          <cell r="D8637">
            <v>17</v>
          </cell>
          <cell r="E8637" t="str">
            <v>F</v>
          </cell>
        </row>
        <row r="8638">
          <cell r="B8638" t="str">
            <v>F522764</v>
          </cell>
          <cell r="C8638" t="str">
            <v>F522764</v>
          </cell>
          <cell r="D8638">
            <v>17</v>
          </cell>
          <cell r="E8638" t="str">
            <v>F</v>
          </cell>
        </row>
        <row r="8639">
          <cell r="B8639" t="str">
            <v>F522765</v>
          </cell>
          <cell r="C8639" t="str">
            <v>F522765</v>
          </cell>
          <cell r="D8639">
            <v>17</v>
          </cell>
          <cell r="E8639" t="str">
            <v>F</v>
          </cell>
        </row>
        <row r="8640">
          <cell r="B8640" t="str">
            <v>F522766</v>
          </cell>
          <cell r="C8640" t="str">
            <v>F522766</v>
          </cell>
          <cell r="D8640">
            <v>17</v>
          </cell>
          <cell r="E8640" t="str">
            <v>F</v>
          </cell>
        </row>
        <row r="8641">
          <cell r="B8641" t="str">
            <v>F523244</v>
          </cell>
          <cell r="C8641" t="str">
            <v>F523244</v>
          </cell>
          <cell r="D8641">
            <v>17</v>
          </cell>
          <cell r="E8641" t="str">
            <v>F</v>
          </cell>
        </row>
        <row r="8642">
          <cell r="B8642" t="str">
            <v>F523292</v>
          </cell>
          <cell r="C8642" t="str">
            <v>F523292</v>
          </cell>
          <cell r="D8642">
            <v>17</v>
          </cell>
          <cell r="E8642" t="str">
            <v>F</v>
          </cell>
        </row>
        <row r="8643">
          <cell r="B8643" t="str">
            <v>F525257</v>
          </cell>
          <cell r="C8643" t="str">
            <v>F525257</v>
          </cell>
          <cell r="D8643">
            <v>17</v>
          </cell>
          <cell r="E8643" t="str">
            <v>F</v>
          </cell>
        </row>
        <row r="8644">
          <cell r="B8644" t="str">
            <v>F525258</v>
          </cell>
          <cell r="C8644" t="str">
            <v>F525258</v>
          </cell>
          <cell r="D8644">
            <v>17</v>
          </cell>
          <cell r="E8644" t="str">
            <v>F</v>
          </cell>
        </row>
        <row r="8645">
          <cell r="B8645" t="str">
            <v>F525259</v>
          </cell>
          <cell r="C8645" t="str">
            <v>F525259</v>
          </cell>
          <cell r="D8645">
            <v>17</v>
          </cell>
          <cell r="E8645" t="str">
            <v>F</v>
          </cell>
        </row>
        <row r="8646">
          <cell r="B8646" t="str">
            <v>F525260</v>
          </cell>
          <cell r="C8646" t="str">
            <v>F525260</v>
          </cell>
          <cell r="D8646">
            <v>17</v>
          </cell>
          <cell r="E8646" t="str">
            <v>F</v>
          </cell>
        </row>
        <row r="8647">
          <cell r="B8647" t="str">
            <v>1000LOCOFBARS</v>
          </cell>
          <cell r="C8647" t="str">
            <v>LOCOFBARS</v>
          </cell>
          <cell r="D8647">
            <v>16</v>
          </cell>
          <cell r="E8647" t="str">
            <v>G</v>
          </cell>
        </row>
        <row r="8648">
          <cell r="B8648" t="str">
            <v>F502687</v>
          </cell>
          <cell r="C8648" t="str">
            <v>F502687</v>
          </cell>
          <cell r="D8648">
            <v>17</v>
          </cell>
          <cell r="E8648" t="str">
            <v>F</v>
          </cell>
        </row>
        <row r="8649">
          <cell r="B8649" t="str">
            <v>F522782</v>
          </cell>
          <cell r="C8649" t="str">
            <v>F522782</v>
          </cell>
          <cell r="D8649">
            <v>17</v>
          </cell>
          <cell r="E8649" t="str">
            <v>F</v>
          </cell>
        </row>
        <row r="8650">
          <cell r="B8650" t="str">
            <v>F523306</v>
          </cell>
          <cell r="C8650" t="str">
            <v>F523306</v>
          </cell>
          <cell r="D8650">
            <v>17</v>
          </cell>
          <cell r="E8650" t="str">
            <v>F</v>
          </cell>
        </row>
        <row r="8651">
          <cell r="B8651" t="str">
            <v>1000MTRDBARST</v>
          </cell>
          <cell r="C8651" t="str">
            <v>MTRDBARST</v>
          </cell>
          <cell r="D8651">
            <v>16</v>
          </cell>
          <cell r="E8651" t="str">
            <v>G</v>
          </cell>
        </row>
        <row r="8652">
          <cell r="B8652" t="str">
            <v>F523301</v>
          </cell>
          <cell r="C8652" t="str">
            <v>F523301</v>
          </cell>
          <cell r="D8652">
            <v>17</v>
          </cell>
          <cell r="E8652" t="str">
            <v>F</v>
          </cell>
        </row>
        <row r="8653">
          <cell r="B8653" t="str">
            <v>F525298</v>
          </cell>
          <cell r="C8653" t="str">
            <v>F525298</v>
          </cell>
          <cell r="D8653">
            <v>17</v>
          </cell>
          <cell r="E8653" t="str">
            <v>F</v>
          </cell>
        </row>
        <row r="8654">
          <cell r="B8654" t="str">
            <v>F525299</v>
          </cell>
          <cell r="C8654" t="str">
            <v>F525299</v>
          </cell>
          <cell r="D8654">
            <v>17</v>
          </cell>
          <cell r="E8654" t="str">
            <v>F</v>
          </cell>
        </row>
        <row r="8655">
          <cell r="B8655" t="str">
            <v>F525300</v>
          </cell>
          <cell r="C8655" t="str">
            <v>F525300</v>
          </cell>
          <cell r="D8655">
            <v>17</v>
          </cell>
          <cell r="E8655" t="str">
            <v>F</v>
          </cell>
        </row>
        <row r="8656">
          <cell r="B8656" t="str">
            <v>F525301</v>
          </cell>
          <cell r="C8656" t="str">
            <v>F525301</v>
          </cell>
          <cell r="D8656">
            <v>17</v>
          </cell>
          <cell r="E8656" t="str">
            <v>F</v>
          </cell>
        </row>
        <row r="8657">
          <cell r="B8657" t="str">
            <v>F525302</v>
          </cell>
          <cell r="C8657" t="str">
            <v>F525302</v>
          </cell>
          <cell r="D8657">
            <v>17</v>
          </cell>
          <cell r="E8657" t="str">
            <v>F</v>
          </cell>
        </row>
        <row r="8658">
          <cell r="B8658" t="str">
            <v>F525303</v>
          </cell>
          <cell r="C8658" t="str">
            <v>F525303</v>
          </cell>
          <cell r="D8658">
            <v>17</v>
          </cell>
          <cell r="E8658" t="str">
            <v>F</v>
          </cell>
        </row>
        <row r="8659">
          <cell r="B8659" t="str">
            <v>F525304</v>
          </cell>
          <cell r="C8659" t="str">
            <v>F525304</v>
          </cell>
          <cell r="D8659">
            <v>17</v>
          </cell>
          <cell r="E8659" t="str">
            <v>F</v>
          </cell>
        </row>
        <row r="8660">
          <cell r="B8660" t="str">
            <v>F525305</v>
          </cell>
          <cell r="C8660" t="str">
            <v>F525305</v>
          </cell>
          <cell r="D8660">
            <v>17</v>
          </cell>
          <cell r="E8660" t="str">
            <v>F</v>
          </cell>
        </row>
        <row r="8661">
          <cell r="B8661" t="str">
            <v>1000BISHOP</v>
          </cell>
          <cell r="C8661" t="str">
            <v>BISHOP</v>
          </cell>
          <cell r="D8661">
            <v>12</v>
          </cell>
          <cell r="E8661" t="str">
            <v>G</v>
          </cell>
        </row>
        <row r="8662">
          <cell r="B8662" t="str">
            <v>F500690</v>
          </cell>
          <cell r="C8662" t="str">
            <v>F500690</v>
          </cell>
          <cell r="D8662">
            <v>13</v>
          </cell>
          <cell r="E8662" t="str">
            <v>F</v>
          </cell>
        </row>
        <row r="8663">
          <cell r="B8663" t="str">
            <v>F500691</v>
          </cell>
          <cell r="C8663" t="str">
            <v>F500691</v>
          </cell>
          <cell r="D8663">
            <v>13</v>
          </cell>
          <cell r="E8663" t="str">
            <v>F</v>
          </cell>
        </row>
        <row r="8664">
          <cell r="B8664" t="str">
            <v>F500760</v>
          </cell>
          <cell r="C8664" t="str">
            <v>F500760</v>
          </cell>
          <cell r="D8664">
            <v>13</v>
          </cell>
          <cell r="E8664" t="str">
            <v>F</v>
          </cell>
        </row>
        <row r="8665">
          <cell r="B8665" t="str">
            <v>F500761</v>
          </cell>
          <cell r="C8665" t="str">
            <v>F500761</v>
          </cell>
          <cell r="D8665">
            <v>13</v>
          </cell>
          <cell r="E8665" t="str">
            <v>F</v>
          </cell>
        </row>
        <row r="8666">
          <cell r="B8666" t="str">
            <v>F500830</v>
          </cell>
          <cell r="C8666" t="str">
            <v>F500830</v>
          </cell>
          <cell r="D8666">
            <v>13</v>
          </cell>
          <cell r="E8666" t="str">
            <v>F</v>
          </cell>
        </row>
        <row r="8667">
          <cell r="B8667" t="str">
            <v>F500872</v>
          </cell>
          <cell r="C8667" t="str">
            <v>F500872</v>
          </cell>
          <cell r="D8667">
            <v>13</v>
          </cell>
          <cell r="E8667" t="str">
            <v>F</v>
          </cell>
        </row>
        <row r="8668">
          <cell r="B8668" t="str">
            <v>F500907</v>
          </cell>
          <cell r="C8668" t="str">
            <v>F500907</v>
          </cell>
          <cell r="D8668">
            <v>13</v>
          </cell>
          <cell r="E8668" t="str">
            <v>F</v>
          </cell>
        </row>
        <row r="8669">
          <cell r="B8669" t="str">
            <v>F500977</v>
          </cell>
          <cell r="C8669" t="str">
            <v>F500977</v>
          </cell>
          <cell r="D8669">
            <v>13</v>
          </cell>
          <cell r="E8669" t="str">
            <v>F</v>
          </cell>
        </row>
        <row r="8670">
          <cell r="B8670" t="str">
            <v>F501012</v>
          </cell>
          <cell r="C8670" t="str">
            <v>F501012</v>
          </cell>
          <cell r="D8670">
            <v>13</v>
          </cell>
          <cell r="E8670" t="str">
            <v>F</v>
          </cell>
        </row>
        <row r="8671">
          <cell r="B8671" t="str">
            <v>F501075</v>
          </cell>
          <cell r="C8671" t="str">
            <v>F501075</v>
          </cell>
          <cell r="D8671">
            <v>13</v>
          </cell>
          <cell r="E8671" t="str">
            <v>F</v>
          </cell>
        </row>
        <row r="8672">
          <cell r="B8672" t="str">
            <v>F501076</v>
          </cell>
          <cell r="C8672" t="str">
            <v>F501076</v>
          </cell>
          <cell r="D8672">
            <v>13</v>
          </cell>
          <cell r="E8672" t="str">
            <v>F</v>
          </cell>
        </row>
        <row r="8673">
          <cell r="B8673" t="str">
            <v>F501117</v>
          </cell>
          <cell r="C8673" t="str">
            <v>F501117</v>
          </cell>
          <cell r="D8673">
            <v>13</v>
          </cell>
          <cell r="E8673" t="str">
            <v>F</v>
          </cell>
        </row>
        <row r="8674">
          <cell r="B8674" t="str">
            <v>F501181</v>
          </cell>
          <cell r="C8674" t="str">
            <v>F501181</v>
          </cell>
          <cell r="D8674">
            <v>13</v>
          </cell>
          <cell r="E8674" t="str">
            <v>F</v>
          </cell>
        </row>
        <row r="8675">
          <cell r="B8675" t="str">
            <v>F501250</v>
          </cell>
          <cell r="C8675" t="str">
            <v>F501250</v>
          </cell>
          <cell r="D8675">
            <v>13</v>
          </cell>
          <cell r="E8675" t="str">
            <v>F</v>
          </cell>
        </row>
        <row r="8676">
          <cell r="B8676" t="str">
            <v>F501251</v>
          </cell>
          <cell r="C8676" t="str">
            <v>F501251</v>
          </cell>
          <cell r="D8676">
            <v>13</v>
          </cell>
          <cell r="E8676" t="str">
            <v>F</v>
          </cell>
        </row>
        <row r="8677">
          <cell r="B8677" t="str">
            <v>F501292</v>
          </cell>
          <cell r="C8677" t="str">
            <v>F501292</v>
          </cell>
          <cell r="D8677">
            <v>13</v>
          </cell>
          <cell r="E8677" t="str">
            <v>F</v>
          </cell>
        </row>
        <row r="8678">
          <cell r="B8678" t="str">
            <v>F501502</v>
          </cell>
          <cell r="C8678" t="str">
            <v>F501502</v>
          </cell>
          <cell r="D8678">
            <v>13</v>
          </cell>
          <cell r="E8678" t="str">
            <v>F</v>
          </cell>
        </row>
        <row r="8679">
          <cell r="B8679" t="str">
            <v>F502453</v>
          </cell>
          <cell r="C8679" t="str">
            <v>F502453</v>
          </cell>
          <cell r="D8679">
            <v>13</v>
          </cell>
          <cell r="E8679" t="str">
            <v>F</v>
          </cell>
        </row>
        <row r="8680">
          <cell r="B8680" t="str">
            <v>F502592</v>
          </cell>
          <cell r="C8680" t="str">
            <v>F502592</v>
          </cell>
          <cell r="D8680">
            <v>13</v>
          </cell>
          <cell r="E8680" t="str">
            <v>F</v>
          </cell>
        </row>
        <row r="8681">
          <cell r="B8681" t="str">
            <v>F502673</v>
          </cell>
          <cell r="C8681" t="str">
            <v>F502673</v>
          </cell>
          <cell r="D8681">
            <v>13</v>
          </cell>
          <cell r="E8681" t="str">
            <v>F</v>
          </cell>
        </row>
        <row r="8682">
          <cell r="B8682" t="str">
            <v>F502713</v>
          </cell>
          <cell r="C8682" t="str">
            <v>F502713</v>
          </cell>
          <cell r="D8682">
            <v>13</v>
          </cell>
          <cell r="E8682" t="str">
            <v>F</v>
          </cell>
        </row>
        <row r="8683">
          <cell r="B8683" t="str">
            <v>F502721</v>
          </cell>
          <cell r="C8683" t="str">
            <v>F502721</v>
          </cell>
          <cell r="D8683">
            <v>13</v>
          </cell>
          <cell r="E8683" t="str">
            <v>F</v>
          </cell>
        </row>
        <row r="8684">
          <cell r="B8684" t="str">
            <v>F520248</v>
          </cell>
          <cell r="C8684" t="str">
            <v>F520248</v>
          </cell>
          <cell r="D8684">
            <v>13</v>
          </cell>
          <cell r="E8684" t="str">
            <v>F</v>
          </cell>
        </row>
        <row r="8685">
          <cell r="B8685" t="str">
            <v>F520281</v>
          </cell>
          <cell r="C8685" t="str">
            <v>F520281</v>
          </cell>
          <cell r="D8685">
            <v>13</v>
          </cell>
          <cell r="E8685" t="str">
            <v>F</v>
          </cell>
        </row>
        <row r="8686">
          <cell r="B8686" t="str">
            <v>F520316</v>
          </cell>
          <cell r="C8686" t="str">
            <v>F520316</v>
          </cell>
          <cell r="D8686">
            <v>13</v>
          </cell>
          <cell r="E8686" t="str">
            <v>F</v>
          </cell>
        </row>
        <row r="8687">
          <cell r="B8687" t="str">
            <v>F520343</v>
          </cell>
          <cell r="C8687" t="str">
            <v>F520343</v>
          </cell>
          <cell r="D8687">
            <v>13</v>
          </cell>
          <cell r="E8687" t="str">
            <v>F</v>
          </cell>
        </row>
        <row r="8688">
          <cell r="B8688" t="str">
            <v>F520361</v>
          </cell>
          <cell r="C8688" t="str">
            <v>F520361</v>
          </cell>
          <cell r="D8688">
            <v>13</v>
          </cell>
          <cell r="E8688" t="str">
            <v>F</v>
          </cell>
        </row>
        <row r="8689">
          <cell r="B8689" t="str">
            <v>F520444</v>
          </cell>
          <cell r="C8689" t="str">
            <v>F520444</v>
          </cell>
          <cell r="D8689">
            <v>13</v>
          </cell>
          <cell r="E8689" t="str">
            <v>F</v>
          </cell>
        </row>
        <row r="8690">
          <cell r="B8690" t="str">
            <v>F520494</v>
          </cell>
          <cell r="C8690" t="str">
            <v>F520494</v>
          </cell>
          <cell r="D8690">
            <v>13</v>
          </cell>
          <cell r="E8690" t="str">
            <v>F</v>
          </cell>
        </row>
        <row r="8691">
          <cell r="B8691" t="str">
            <v>F520495</v>
          </cell>
          <cell r="C8691" t="str">
            <v>F520495</v>
          </cell>
          <cell r="D8691">
            <v>13</v>
          </cell>
          <cell r="E8691" t="str">
            <v>F</v>
          </cell>
        </row>
        <row r="8692">
          <cell r="B8692" t="str">
            <v>F521011</v>
          </cell>
          <cell r="C8692" t="str">
            <v>F521011</v>
          </cell>
          <cell r="D8692">
            <v>13</v>
          </cell>
          <cell r="E8692" t="str">
            <v>F</v>
          </cell>
        </row>
        <row r="8693">
          <cell r="B8693" t="str">
            <v>F521371</v>
          </cell>
          <cell r="C8693" t="str">
            <v>F521371</v>
          </cell>
          <cell r="D8693">
            <v>13</v>
          </cell>
          <cell r="E8693" t="str">
            <v>F</v>
          </cell>
        </row>
        <row r="8694">
          <cell r="B8694" t="str">
            <v>F521731</v>
          </cell>
          <cell r="C8694" t="str">
            <v>F521731</v>
          </cell>
          <cell r="D8694">
            <v>13</v>
          </cell>
          <cell r="E8694" t="str">
            <v>F</v>
          </cell>
        </row>
        <row r="8695">
          <cell r="B8695" t="str">
            <v>F522091</v>
          </cell>
          <cell r="C8695" t="str">
            <v>F522091</v>
          </cell>
          <cell r="D8695">
            <v>13</v>
          </cell>
          <cell r="E8695" t="str">
            <v>F</v>
          </cell>
        </row>
        <row r="8696">
          <cell r="B8696" t="str">
            <v>F522451</v>
          </cell>
          <cell r="C8696" t="str">
            <v>F522451</v>
          </cell>
          <cell r="D8696">
            <v>13</v>
          </cell>
          <cell r="E8696" t="str">
            <v>F</v>
          </cell>
        </row>
        <row r="8697">
          <cell r="B8697" t="str">
            <v>F522747</v>
          </cell>
          <cell r="C8697" t="str">
            <v>F522747</v>
          </cell>
          <cell r="D8697">
            <v>13</v>
          </cell>
          <cell r="E8697" t="str">
            <v>F</v>
          </cell>
        </row>
        <row r="8698">
          <cell r="B8698" t="str">
            <v>F522748</v>
          </cell>
          <cell r="C8698" t="str">
            <v>F522748</v>
          </cell>
          <cell r="D8698">
            <v>13</v>
          </cell>
          <cell r="E8698" t="str">
            <v>F</v>
          </cell>
        </row>
        <row r="8699">
          <cell r="B8699" t="str">
            <v>F522749</v>
          </cell>
          <cell r="C8699" t="str">
            <v>F522749</v>
          </cell>
          <cell r="D8699">
            <v>13</v>
          </cell>
          <cell r="E8699" t="str">
            <v>F</v>
          </cell>
        </row>
        <row r="8700">
          <cell r="B8700" t="str">
            <v>F522795</v>
          </cell>
          <cell r="C8700" t="str">
            <v>F522795</v>
          </cell>
          <cell r="D8700">
            <v>13</v>
          </cell>
          <cell r="E8700" t="str">
            <v>F</v>
          </cell>
        </row>
        <row r="8701">
          <cell r="B8701" t="str">
            <v>F522796</v>
          </cell>
          <cell r="C8701" t="str">
            <v>F522796</v>
          </cell>
          <cell r="D8701">
            <v>13</v>
          </cell>
          <cell r="E8701" t="str">
            <v>F</v>
          </cell>
        </row>
        <row r="8702">
          <cell r="B8702" t="str">
            <v>F522802</v>
          </cell>
          <cell r="C8702" t="str">
            <v>F522802</v>
          </cell>
          <cell r="D8702">
            <v>13</v>
          </cell>
          <cell r="E8702" t="str">
            <v>F</v>
          </cell>
        </row>
        <row r="8703">
          <cell r="B8703" t="str">
            <v>F522979</v>
          </cell>
          <cell r="C8703" t="str">
            <v>F522979</v>
          </cell>
          <cell r="D8703">
            <v>13</v>
          </cell>
          <cell r="E8703" t="str">
            <v>F</v>
          </cell>
        </row>
        <row r="8704">
          <cell r="B8704" t="str">
            <v>F522988</v>
          </cell>
          <cell r="C8704" t="str">
            <v>F522988</v>
          </cell>
          <cell r="D8704">
            <v>13</v>
          </cell>
          <cell r="E8704" t="str">
            <v>F</v>
          </cell>
        </row>
        <row r="8705">
          <cell r="B8705" t="str">
            <v>F522997</v>
          </cell>
          <cell r="C8705" t="str">
            <v>F522997</v>
          </cell>
          <cell r="D8705">
            <v>13</v>
          </cell>
          <cell r="E8705" t="str">
            <v>F</v>
          </cell>
        </row>
        <row r="8706">
          <cell r="B8706" t="str">
            <v>F523006</v>
          </cell>
          <cell r="C8706" t="str">
            <v>F523006</v>
          </cell>
          <cell r="D8706">
            <v>13</v>
          </cell>
          <cell r="E8706" t="str">
            <v>F</v>
          </cell>
        </row>
        <row r="8707">
          <cell r="B8707" t="str">
            <v>F523015</v>
          </cell>
          <cell r="C8707" t="str">
            <v>F523015</v>
          </cell>
          <cell r="D8707">
            <v>13</v>
          </cell>
          <cell r="E8707" t="str">
            <v>F</v>
          </cell>
        </row>
        <row r="8708">
          <cell r="B8708" t="str">
            <v>F525339</v>
          </cell>
          <cell r="C8708" t="str">
            <v>F525339</v>
          </cell>
          <cell r="D8708">
            <v>13</v>
          </cell>
          <cell r="E8708" t="str">
            <v>F</v>
          </cell>
        </row>
        <row r="8709">
          <cell r="B8709" t="str">
            <v>1000BISDIST</v>
          </cell>
          <cell r="C8709" t="str">
            <v>BISDIST</v>
          </cell>
          <cell r="D8709">
            <v>14</v>
          </cell>
          <cell r="E8709" t="str">
            <v>G</v>
          </cell>
        </row>
        <row r="8710">
          <cell r="B8710" t="str">
            <v>1000ADPYBISH</v>
          </cell>
          <cell r="C8710" t="str">
            <v>ADPYBISH</v>
          </cell>
          <cell r="D8710">
            <v>16</v>
          </cell>
          <cell r="E8710" t="str">
            <v>G</v>
          </cell>
        </row>
        <row r="8711">
          <cell r="B8711" t="str">
            <v>1000FSRBISH</v>
          </cell>
          <cell r="C8711" t="str">
            <v>FSRBISH</v>
          </cell>
          <cell r="D8711">
            <v>16</v>
          </cell>
          <cell r="E8711" t="str">
            <v>G</v>
          </cell>
        </row>
        <row r="8712">
          <cell r="B8712" t="str">
            <v>F502681</v>
          </cell>
          <cell r="C8712" t="str">
            <v>F502681</v>
          </cell>
          <cell r="D8712">
            <v>17</v>
          </cell>
          <cell r="E8712" t="str">
            <v>F</v>
          </cell>
        </row>
        <row r="8713">
          <cell r="B8713" t="str">
            <v>F520353</v>
          </cell>
          <cell r="C8713" t="str">
            <v>F520353</v>
          </cell>
          <cell r="D8713">
            <v>17</v>
          </cell>
          <cell r="E8713" t="str">
            <v>F</v>
          </cell>
        </row>
        <row r="8714">
          <cell r="B8714" t="str">
            <v>F520371</v>
          </cell>
          <cell r="C8714" t="str">
            <v>F520371</v>
          </cell>
          <cell r="D8714">
            <v>17</v>
          </cell>
          <cell r="E8714" t="str">
            <v>F</v>
          </cell>
        </row>
        <row r="8715">
          <cell r="B8715" t="str">
            <v>F520411</v>
          </cell>
          <cell r="C8715" t="str">
            <v>F520411</v>
          </cell>
          <cell r="D8715">
            <v>17</v>
          </cell>
          <cell r="E8715" t="str">
            <v>F</v>
          </cell>
        </row>
        <row r="8716">
          <cell r="B8716" t="str">
            <v>F520420</v>
          </cell>
          <cell r="C8716" t="str">
            <v>F520420</v>
          </cell>
          <cell r="D8716">
            <v>17</v>
          </cell>
          <cell r="E8716" t="str">
            <v>F</v>
          </cell>
        </row>
        <row r="8717">
          <cell r="B8717" t="str">
            <v>F521134</v>
          </cell>
          <cell r="C8717" t="str">
            <v>F521134</v>
          </cell>
          <cell r="D8717">
            <v>17</v>
          </cell>
          <cell r="E8717" t="str">
            <v>F</v>
          </cell>
        </row>
        <row r="8718">
          <cell r="B8718" t="str">
            <v>F521494</v>
          </cell>
          <cell r="C8718" t="str">
            <v>F521494</v>
          </cell>
          <cell r="D8718">
            <v>17</v>
          </cell>
          <cell r="E8718" t="str">
            <v>F</v>
          </cell>
        </row>
        <row r="8719">
          <cell r="B8719" t="str">
            <v>F521854</v>
          </cell>
          <cell r="C8719" t="str">
            <v>F521854</v>
          </cell>
          <cell r="D8719">
            <v>17</v>
          </cell>
          <cell r="E8719" t="str">
            <v>F</v>
          </cell>
        </row>
        <row r="8720">
          <cell r="B8720" t="str">
            <v>F522214</v>
          </cell>
          <cell r="C8720" t="str">
            <v>F522214</v>
          </cell>
          <cell r="D8720">
            <v>17</v>
          </cell>
          <cell r="E8720" t="str">
            <v>F</v>
          </cell>
        </row>
        <row r="8721">
          <cell r="B8721" t="str">
            <v>F522574</v>
          </cell>
          <cell r="C8721" t="str">
            <v>F522574</v>
          </cell>
          <cell r="D8721">
            <v>17</v>
          </cell>
          <cell r="E8721" t="str">
            <v>F</v>
          </cell>
        </row>
        <row r="8722">
          <cell r="B8722" t="str">
            <v>F522770</v>
          </cell>
          <cell r="C8722" t="str">
            <v>F522770</v>
          </cell>
          <cell r="D8722">
            <v>17</v>
          </cell>
          <cell r="E8722" t="str">
            <v>F</v>
          </cell>
        </row>
        <row r="8723">
          <cell r="B8723" t="str">
            <v>F522771</v>
          </cell>
          <cell r="C8723" t="str">
            <v>F522771</v>
          </cell>
          <cell r="D8723">
            <v>17</v>
          </cell>
          <cell r="E8723" t="str">
            <v>F</v>
          </cell>
        </row>
        <row r="8724">
          <cell r="B8724" t="str">
            <v>F522772</v>
          </cell>
          <cell r="C8724" t="str">
            <v>F522772</v>
          </cell>
          <cell r="D8724">
            <v>17</v>
          </cell>
          <cell r="E8724" t="str">
            <v>F</v>
          </cell>
        </row>
        <row r="8725">
          <cell r="B8725" t="str">
            <v>F523232</v>
          </cell>
          <cell r="C8725" t="str">
            <v>F523232</v>
          </cell>
          <cell r="D8725">
            <v>17</v>
          </cell>
          <cell r="E8725" t="str">
            <v>F</v>
          </cell>
        </row>
        <row r="8726">
          <cell r="B8726" t="str">
            <v>F523294</v>
          </cell>
          <cell r="C8726" t="str">
            <v>F523294</v>
          </cell>
          <cell r="D8726">
            <v>17</v>
          </cell>
          <cell r="E8726" t="str">
            <v>F</v>
          </cell>
        </row>
        <row r="8727">
          <cell r="B8727" t="str">
            <v>F525264</v>
          </cell>
          <cell r="C8727" t="str">
            <v>F525264</v>
          </cell>
          <cell r="D8727">
            <v>17</v>
          </cell>
          <cell r="E8727" t="str">
            <v>F</v>
          </cell>
        </row>
        <row r="8728">
          <cell r="B8728" t="str">
            <v>F525265</v>
          </cell>
          <cell r="C8728" t="str">
            <v>F525265</v>
          </cell>
          <cell r="D8728">
            <v>17</v>
          </cell>
          <cell r="E8728" t="str">
            <v>F</v>
          </cell>
        </row>
        <row r="8729">
          <cell r="B8729" t="str">
            <v>F525266</v>
          </cell>
          <cell r="C8729" t="str">
            <v>F525266</v>
          </cell>
          <cell r="D8729">
            <v>17</v>
          </cell>
          <cell r="E8729" t="str">
            <v>F</v>
          </cell>
        </row>
        <row r="8730">
          <cell r="B8730" t="str">
            <v>F525267</v>
          </cell>
          <cell r="C8730" t="str">
            <v>F525267</v>
          </cell>
          <cell r="D8730">
            <v>17</v>
          </cell>
          <cell r="E8730" t="str">
            <v>F</v>
          </cell>
        </row>
        <row r="8731">
          <cell r="B8731" t="str">
            <v>1000LOCOFBISH</v>
          </cell>
          <cell r="C8731" t="str">
            <v>LOCOFBISH</v>
          </cell>
          <cell r="D8731">
            <v>16</v>
          </cell>
          <cell r="E8731" t="str">
            <v>G</v>
          </cell>
        </row>
        <row r="8732">
          <cell r="B8732" t="str">
            <v>F523307</v>
          </cell>
          <cell r="C8732" t="str">
            <v>F523307</v>
          </cell>
          <cell r="D8732">
            <v>17</v>
          </cell>
          <cell r="E8732" t="str">
            <v>F</v>
          </cell>
        </row>
        <row r="8733">
          <cell r="B8733" t="str">
            <v>1000MTRDBISH</v>
          </cell>
          <cell r="C8733" t="str">
            <v>MTRDBISH</v>
          </cell>
          <cell r="D8733">
            <v>16</v>
          </cell>
          <cell r="E8733" t="str">
            <v>G</v>
          </cell>
        </row>
        <row r="8734">
          <cell r="B8734" t="str">
            <v>F523250</v>
          </cell>
          <cell r="C8734" t="str">
            <v>F523250</v>
          </cell>
          <cell r="D8734">
            <v>17</v>
          </cell>
          <cell r="E8734" t="str">
            <v>F</v>
          </cell>
        </row>
        <row r="8735">
          <cell r="B8735" t="str">
            <v>F523303</v>
          </cell>
          <cell r="C8735" t="str">
            <v>F523303</v>
          </cell>
          <cell r="D8735">
            <v>17</v>
          </cell>
          <cell r="E8735" t="str">
            <v>F</v>
          </cell>
        </row>
        <row r="8736">
          <cell r="B8736" t="str">
            <v>F525313</v>
          </cell>
          <cell r="C8736" t="str">
            <v>F525313</v>
          </cell>
          <cell r="D8736">
            <v>17</v>
          </cell>
          <cell r="E8736" t="str">
            <v>F</v>
          </cell>
        </row>
        <row r="8737">
          <cell r="B8737" t="str">
            <v>F525314</v>
          </cell>
          <cell r="C8737" t="str">
            <v>F525314</v>
          </cell>
          <cell r="D8737">
            <v>17</v>
          </cell>
          <cell r="E8737" t="str">
            <v>F</v>
          </cell>
        </row>
        <row r="8738">
          <cell r="B8738" t="str">
            <v>F525315</v>
          </cell>
          <cell r="C8738" t="str">
            <v>F525315</v>
          </cell>
          <cell r="D8738">
            <v>17</v>
          </cell>
          <cell r="E8738" t="str">
            <v>F</v>
          </cell>
        </row>
        <row r="8739">
          <cell r="B8739" t="str">
            <v>F525316</v>
          </cell>
          <cell r="C8739" t="str">
            <v>F525316</v>
          </cell>
          <cell r="D8739">
            <v>17</v>
          </cell>
          <cell r="E8739" t="str">
            <v>F</v>
          </cell>
        </row>
        <row r="8740">
          <cell r="B8740" t="str">
            <v>F525317</v>
          </cell>
          <cell r="C8740" t="str">
            <v>F525317</v>
          </cell>
          <cell r="D8740">
            <v>17</v>
          </cell>
          <cell r="E8740" t="str">
            <v>F</v>
          </cell>
        </row>
        <row r="8741">
          <cell r="B8741" t="str">
            <v>F525318</v>
          </cell>
          <cell r="C8741" t="str">
            <v>F525318</v>
          </cell>
          <cell r="D8741">
            <v>17</v>
          </cell>
          <cell r="E8741" t="str">
            <v>F</v>
          </cell>
        </row>
        <row r="8742">
          <cell r="B8742" t="str">
            <v>F525319</v>
          </cell>
          <cell r="C8742" t="str">
            <v>F525319</v>
          </cell>
          <cell r="D8742">
            <v>17</v>
          </cell>
          <cell r="E8742" t="str">
            <v>F</v>
          </cell>
        </row>
        <row r="8743">
          <cell r="B8743" t="str">
            <v>1000OFADBISH</v>
          </cell>
          <cell r="C8743" t="str">
            <v>OFADBISH</v>
          </cell>
          <cell r="D8743">
            <v>16</v>
          </cell>
          <cell r="E8743" t="str">
            <v>G</v>
          </cell>
        </row>
        <row r="8744">
          <cell r="B8744" t="str">
            <v>F502689</v>
          </cell>
          <cell r="C8744" t="str">
            <v>F502689</v>
          </cell>
          <cell r="D8744">
            <v>17</v>
          </cell>
          <cell r="E8744" t="str">
            <v>F</v>
          </cell>
        </row>
        <row r="8745">
          <cell r="B8745" t="str">
            <v>F523278</v>
          </cell>
          <cell r="C8745" t="str">
            <v>F523278</v>
          </cell>
          <cell r="D8745">
            <v>17</v>
          </cell>
          <cell r="E8745" t="str">
            <v>F</v>
          </cell>
        </row>
        <row r="8746">
          <cell r="B8746" t="str">
            <v>1000BLYTHE</v>
          </cell>
          <cell r="C8746" t="str">
            <v>BLYTHE</v>
          </cell>
          <cell r="D8746">
            <v>12</v>
          </cell>
          <cell r="E8746" t="str">
            <v>G</v>
          </cell>
        </row>
        <row r="8747">
          <cell r="B8747" t="str">
            <v>F500694</v>
          </cell>
          <cell r="C8747" t="str">
            <v>F500694</v>
          </cell>
          <cell r="D8747">
            <v>13</v>
          </cell>
          <cell r="E8747" t="str">
            <v>F</v>
          </cell>
        </row>
        <row r="8748">
          <cell r="B8748" t="str">
            <v>F500695</v>
          </cell>
          <cell r="C8748" t="str">
            <v>F500695</v>
          </cell>
          <cell r="D8748">
            <v>13</v>
          </cell>
          <cell r="E8748" t="str">
            <v>F</v>
          </cell>
        </row>
        <row r="8749">
          <cell r="B8749" t="str">
            <v>F500764</v>
          </cell>
          <cell r="C8749" t="str">
            <v>F500764</v>
          </cell>
          <cell r="D8749">
            <v>13</v>
          </cell>
          <cell r="E8749" t="str">
            <v>F</v>
          </cell>
        </row>
        <row r="8750">
          <cell r="B8750" t="str">
            <v>F500765</v>
          </cell>
          <cell r="C8750" t="str">
            <v>F500765</v>
          </cell>
          <cell r="D8750">
            <v>13</v>
          </cell>
          <cell r="E8750" t="str">
            <v>F</v>
          </cell>
        </row>
        <row r="8751">
          <cell r="B8751" t="str">
            <v>F500834</v>
          </cell>
          <cell r="C8751" t="str">
            <v>F500834</v>
          </cell>
          <cell r="D8751">
            <v>13</v>
          </cell>
          <cell r="E8751" t="str">
            <v>F</v>
          </cell>
        </row>
        <row r="8752">
          <cell r="B8752" t="str">
            <v>F500874</v>
          </cell>
          <cell r="C8752" t="str">
            <v>F500874</v>
          </cell>
          <cell r="D8752">
            <v>13</v>
          </cell>
          <cell r="E8752" t="str">
            <v>F</v>
          </cell>
        </row>
        <row r="8753">
          <cell r="B8753" t="str">
            <v>F500909</v>
          </cell>
          <cell r="C8753" t="str">
            <v>F500909</v>
          </cell>
          <cell r="D8753">
            <v>13</v>
          </cell>
          <cell r="E8753" t="str">
            <v>F</v>
          </cell>
        </row>
        <row r="8754">
          <cell r="B8754" t="str">
            <v>F500979</v>
          </cell>
          <cell r="C8754" t="str">
            <v>F500979</v>
          </cell>
          <cell r="D8754">
            <v>13</v>
          </cell>
          <cell r="E8754" t="str">
            <v>F</v>
          </cell>
        </row>
        <row r="8755">
          <cell r="B8755" t="str">
            <v>F501014</v>
          </cell>
          <cell r="C8755" t="str">
            <v>F501014</v>
          </cell>
          <cell r="D8755">
            <v>13</v>
          </cell>
          <cell r="E8755" t="str">
            <v>F</v>
          </cell>
        </row>
        <row r="8756">
          <cell r="B8756" t="str">
            <v>F501079</v>
          </cell>
          <cell r="C8756" t="str">
            <v>F501079</v>
          </cell>
          <cell r="D8756">
            <v>13</v>
          </cell>
          <cell r="E8756" t="str">
            <v>F</v>
          </cell>
        </row>
        <row r="8757">
          <cell r="B8757" t="str">
            <v>F501080</v>
          </cell>
          <cell r="C8757" t="str">
            <v>F501080</v>
          </cell>
          <cell r="D8757">
            <v>13</v>
          </cell>
          <cell r="E8757" t="str">
            <v>F</v>
          </cell>
        </row>
        <row r="8758">
          <cell r="B8758" t="str">
            <v>F501119</v>
          </cell>
          <cell r="C8758" t="str">
            <v>F501119</v>
          </cell>
          <cell r="D8758">
            <v>13</v>
          </cell>
          <cell r="E8758" t="str">
            <v>F</v>
          </cell>
        </row>
        <row r="8759">
          <cell r="B8759" t="str">
            <v>F501185</v>
          </cell>
          <cell r="C8759" t="str">
            <v>F501185</v>
          </cell>
          <cell r="D8759">
            <v>13</v>
          </cell>
          <cell r="E8759" t="str">
            <v>F</v>
          </cell>
        </row>
        <row r="8760">
          <cell r="B8760" t="str">
            <v>F501254</v>
          </cell>
          <cell r="C8760" t="str">
            <v>F501254</v>
          </cell>
          <cell r="D8760">
            <v>13</v>
          </cell>
          <cell r="E8760" t="str">
            <v>F</v>
          </cell>
        </row>
        <row r="8761">
          <cell r="B8761" t="str">
            <v>F501255</v>
          </cell>
          <cell r="C8761" t="str">
            <v>F501255</v>
          </cell>
          <cell r="D8761">
            <v>13</v>
          </cell>
          <cell r="E8761" t="str">
            <v>F</v>
          </cell>
        </row>
        <row r="8762">
          <cell r="B8762" t="str">
            <v>F501294</v>
          </cell>
          <cell r="C8762" t="str">
            <v>F501294</v>
          </cell>
          <cell r="D8762">
            <v>13</v>
          </cell>
          <cell r="E8762" t="str">
            <v>F</v>
          </cell>
        </row>
        <row r="8763">
          <cell r="B8763" t="str">
            <v>F501504</v>
          </cell>
          <cell r="C8763" t="str">
            <v>F501504</v>
          </cell>
          <cell r="D8763">
            <v>13</v>
          </cell>
          <cell r="E8763" t="str">
            <v>F</v>
          </cell>
        </row>
        <row r="8764">
          <cell r="B8764" t="str">
            <v>F502455</v>
          </cell>
          <cell r="C8764" t="str">
            <v>F502455</v>
          </cell>
          <cell r="D8764">
            <v>13</v>
          </cell>
          <cell r="E8764" t="str">
            <v>F</v>
          </cell>
        </row>
        <row r="8765">
          <cell r="B8765" t="str">
            <v>F502675</v>
          </cell>
          <cell r="C8765" t="str">
            <v>F502675</v>
          </cell>
          <cell r="D8765">
            <v>13</v>
          </cell>
          <cell r="E8765" t="str">
            <v>F</v>
          </cell>
        </row>
        <row r="8766">
          <cell r="B8766" t="str">
            <v>F502715</v>
          </cell>
          <cell r="C8766" t="str">
            <v>F502715</v>
          </cell>
          <cell r="D8766">
            <v>13</v>
          </cell>
          <cell r="E8766" t="str">
            <v>F</v>
          </cell>
        </row>
        <row r="8767">
          <cell r="B8767" t="str">
            <v>F502723</v>
          </cell>
          <cell r="C8767" t="str">
            <v>F502723</v>
          </cell>
          <cell r="D8767">
            <v>13</v>
          </cell>
          <cell r="E8767" t="str">
            <v>F</v>
          </cell>
        </row>
        <row r="8768">
          <cell r="B8768" t="str">
            <v>F520250</v>
          </cell>
          <cell r="C8768" t="str">
            <v>F520250</v>
          </cell>
          <cell r="D8768">
            <v>13</v>
          </cell>
          <cell r="E8768" t="str">
            <v>F</v>
          </cell>
        </row>
        <row r="8769">
          <cell r="B8769" t="str">
            <v>F520283</v>
          </cell>
          <cell r="C8769" t="str">
            <v>F520283</v>
          </cell>
          <cell r="D8769">
            <v>13</v>
          </cell>
          <cell r="E8769" t="str">
            <v>F</v>
          </cell>
        </row>
        <row r="8770">
          <cell r="B8770" t="str">
            <v>F520318</v>
          </cell>
          <cell r="C8770" t="str">
            <v>F520318</v>
          </cell>
          <cell r="D8770">
            <v>13</v>
          </cell>
          <cell r="E8770" t="str">
            <v>F</v>
          </cell>
        </row>
        <row r="8771">
          <cell r="B8771" t="str">
            <v>F520345</v>
          </cell>
          <cell r="C8771" t="str">
            <v>F520345</v>
          </cell>
          <cell r="D8771">
            <v>13</v>
          </cell>
          <cell r="E8771" t="str">
            <v>F</v>
          </cell>
        </row>
        <row r="8772">
          <cell r="B8772" t="str">
            <v>F520363</v>
          </cell>
          <cell r="C8772" t="str">
            <v>F520363</v>
          </cell>
          <cell r="D8772">
            <v>13</v>
          </cell>
          <cell r="E8772" t="str">
            <v>F</v>
          </cell>
        </row>
        <row r="8773">
          <cell r="B8773" t="str">
            <v>F520393</v>
          </cell>
          <cell r="C8773" t="str">
            <v>F520393</v>
          </cell>
          <cell r="D8773">
            <v>13</v>
          </cell>
          <cell r="E8773" t="str">
            <v>F</v>
          </cell>
        </row>
        <row r="8774">
          <cell r="B8774" t="str">
            <v>F520446</v>
          </cell>
          <cell r="C8774" t="str">
            <v>F520446</v>
          </cell>
          <cell r="D8774">
            <v>13</v>
          </cell>
          <cell r="E8774" t="str">
            <v>F</v>
          </cell>
        </row>
        <row r="8775">
          <cell r="B8775" t="str">
            <v>F521113</v>
          </cell>
          <cell r="C8775" t="str">
            <v>F521113</v>
          </cell>
          <cell r="D8775">
            <v>13</v>
          </cell>
          <cell r="E8775" t="str">
            <v>F</v>
          </cell>
        </row>
        <row r="8776">
          <cell r="B8776" t="str">
            <v>F521473</v>
          </cell>
          <cell r="C8776" t="str">
            <v>F521473</v>
          </cell>
          <cell r="D8776">
            <v>13</v>
          </cell>
          <cell r="E8776" t="str">
            <v>F</v>
          </cell>
        </row>
        <row r="8777">
          <cell r="B8777" t="str">
            <v>F521833</v>
          </cell>
          <cell r="C8777" t="str">
            <v>F521833</v>
          </cell>
          <cell r="D8777">
            <v>13</v>
          </cell>
          <cell r="E8777" t="str">
            <v>F</v>
          </cell>
        </row>
        <row r="8778">
          <cell r="B8778" t="str">
            <v>F522193</v>
          </cell>
          <cell r="C8778" t="str">
            <v>F522193</v>
          </cell>
          <cell r="D8778">
            <v>13</v>
          </cell>
          <cell r="E8778" t="str">
            <v>F</v>
          </cell>
        </row>
        <row r="8779">
          <cell r="B8779" t="str">
            <v>F522553</v>
          </cell>
          <cell r="C8779" t="str">
            <v>F522553</v>
          </cell>
          <cell r="D8779">
            <v>13</v>
          </cell>
          <cell r="E8779" t="str">
            <v>F</v>
          </cell>
        </row>
        <row r="8780">
          <cell r="B8780" t="str">
            <v>F522750</v>
          </cell>
          <cell r="C8780" t="str">
            <v>F522750</v>
          </cell>
          <cell r="D8780">
            <v>13</v>
          </cell>
          <cell r="E8780" t="str">
            <v>F</v>
          </cell>
        </row>
        <row r="8781">
          <cell r="B8781" t="str">
            <v>F522751</v>
          </cell>
          <cell r="C8781" t="str">
            <v>F522751</v>
          </cell>
          <cell r="D8781">
            <v>13</v>
          </cell>
          <cell r="E8781" t="str">
            <v>F</v>
          </cell>
        </row>
        <row r="8782">
          <cell r="B8782" t="str">
            <v>F522798</v>
          </cell>
          <cell r="C8782" t="str">
            <v>F522798</v>
          </cell>
          <cell r="D8782">
            <v>13</v>
          </cell>
          <cell r="E8782" t="str">
            <v>F</v>
          </cell>
        </row>
        <row r="8783">
          <cell r="B8783" t="str">
            <v>F522799</v>
          </cell>
          <cell r="C8783" t="str">
            <v>F522799</v>
          </cell>
          <cell r="D8783">
            <v>13</v>
          </cell>
          <cell r="E8783" t="str">
            <v>F</v>
          </cell>
        </row>
        <row r="8784">
          <cell r="B8784" t="str">
            <v>F522980</v>
          </cell>
          <cell r="C8784" t="str">
            <v>F522980</v>
          </cell>
          <cell r="D8784">
            <v>13</v>
          </cell>
          <cell r="E8784" t="str">
            <v>F</v>
          </cell>
        </row>
        <row r="8785">
          <cell r="B8785" t="str">
            <v>F522989</v>
          </cell>
          <cell r="C8785" t="str">
            <v>F522989</v>
          </cell>
          <cell r="D8785">
            <v>13</v>
          </cell>
          <cell r="E8785" t="str">
            <v>F</v>
          </cell>
        </row>
        <row r="8786">
          <cell r="B8786" t="str">
            <v>F522998</v>
          </cell>
          <cell r="C8786" t="str">
            <v>F522998</v>
          </cell>
          <cell r="D8786">
            <v>13</v>
          </cell>
          <cell r="E8786" t="str">
            <v>F</v>
          </cell>
        </row>
        <row r="8787">
          <cell r="B8787" t="str">
            <v>F523007</v>
          </cell>
          <cell r="C8787" t="str">
            <v>F523007</v>
          </cell>
          <cell r="D8787">
            <v>13</v>
          </cell>
          <cell r="E8787" t="str">
            <v>F</v>
          </cell>
        </row>
        <row r="8788">
          <cell r="B8788" t="str">
            <v>F523016</v>
          </cell>
          <cell r="C8788" t="str">
            <v>F523016</v>
          </cell>
          <cell r="D8788">
            <v>13</v>
          </cell>
          <cell r="E8788" t="str">
            <v>F</v>
          </cell>
        </row>
        <row r="8789">
          <cell r="B8789" t="str">
            <v>F525341</v>
          </cell>
          <cell r="C8789" t="str">
            <v>F525341</v>
          </cell>
          <cell r="D8789">
            <v>13</v>
          </cell>
          <cell r="E8789" t="str">
            <v>F</v>
          </cell>
        </row>
        <row r="8790">
          <cell r="B8790" t="str">
            <v>1000BLYDIST</v>
          </cell>
          <cell r="C8790" t="str">
            <v>BLYDIST</v>
          </cell>
          <cell r="D8790">
            <v>14</v>
          </cell>
          <cell r="E8790" t="str">
            <v>G</v>
          </cell>
        </row>
        <row r="8791">
          <cell r="B8791" t="str">
            <v>1000ADPYBLY</v>
          </cell>
          <cell r="C8791" t="str">
            <v>ADPYBLY</v>
          </cell>
          <cell r="D8791">
            <v>16</v>
          </cell>
          <cell r="E8791" t="str">
            <v>G</v>
          </cell>
        </row>
        <row r="8792">
          <cell r="B8792" t="str">
            <v>F520987</v>
          </cell>
          <cell r="C8792" t="str">
            <v>F520987</v>
          </cell>
          <cell r="D8792">
            <v>17</v>
          </cell>
          <cell r="E8792" t="str">
            <v>F</v>
          </cell>
        </row>
        <row r="8793">
          <cell r="B8793" t="str">
            <v>F521347</v>
          </cell>
          <cell r="C8793" t="str">
            <v>F521347</v>
          </cell>
          <cell r="D8793">
            <v>17</v>
          </cell>
          <cell r="E8793" t="str">
            <v>F</v>
          </cell>
        </row>
        <row r="8794">
          <cell r="B8794" t="str">
            <v>F521707</v>
          </cell>
          <cell r="C8794" t="str">
            <v>F521707</v>
          </cell>
          <cell r="D8794">
            <v>17</v>
          </cell>
          <cell r="E8794" t="str">
            <v>F</v>
          </cell>
        </row>
        <row r="8795">
          <cell r="B8795" t="str">
            <v>F522067</v>
          </cell>
          <cell r="C8795" t="str">
            <v>F522067</v>
          </cell>
          <cell r="D8795">
            <v>17</v>
          </cell>
          <cell r="E8795" t="str">
            <v>F</v>
          </cell>
        </row>
        <row r="8796">
          <cell r="B8796" t="str">
            <v>F522427</v>
          </cell>
          <cell r="C8796" t="str">
            <v>F522427</v>
          </cell>
          <cell r="D8796">
            <v>17</v>
          </cell>
          <cell r="E8796" t="str">
            <v>F</v>
          </cell>
        </row>
        <row r="8797">
          <cell r="B8797" t="str">
            <v>1000FSRBLYTHE</v>
          </cell>
          <cell r="C8797" t="str">
            <v>FSRBLYTHE</v>
          </cell>
          <cell r="D8797">
            <v>16</v>
          </cell>
          <cell r="E8797" t="str">
            <v>G</v>
          </cell>
        </row>
        <row r="8798">
          <cell r="B8798" t="str">
            <v>F502683</v>
          </cell>
          <cell r="C8798" t="str">
            <v>F502683</v>
          </cell>
          <cell r="D8798">
            <v>17</v>
          </cell>
          <cell r="E8798" t="str">
            <v>F</v>
          </cell>
        </row>
        <row r="8799">
          <cell r="B8799" t="str">
            <v>F520355</v>
          </cell>
          <cell r="C8799" t="str">
            <v>F520355</v>
          </cell>
          <cell r="D8799">
            <v>17</v>
          </cell>
          <cell r="E8799" t="str">
            <v>F</v>
          </cell>
        </row>
        <row r="8800">
          <cell r="B8800" t="str">
            <v>F520373</v>
          </cell>
          <cell r="C8800" t="str">
            <v>F520373</v>
          </cell>
          <cell r="D8800">
            <v>17</v>
          </cell>
          <cell r="E8800" t="str">
            <v>F</v>
          </cell>
        </row>
        <row r="8801">
          <cell r="B8801" t="str">
            <v>F520413</v>
          </cell>
          <cell r="C8801" t="str">
            <v>F520413</v>
          </cell>
          <cell r="D8801">
            <v>17</v>
          </cell>
          <cell r="E8801" t="str">
            <v>F</v>
          </cell>
        </row>
        <row r="8802">
          <cell r="B8802" t="str">
            <v>F520422</v>
          </cell>
          <cell r="C8802" t="str">
            <v>F520422</v>
          </cell>
          <cell r="D8802">
            <v>17</v>
          </cell>
          <cell r="E8802" t="str">
            <v>F</v>
          </cell>
        </row>
        <row r="8803">
          <cell r="B8803" t="str">
            <v>F521136</v>
          </cell>
          <cell r="C8803" t="str">
            <v>F521136</v>
          </cell>
          <cell r="D8803">
            <v>17</v>
          </cell>
          <cell r="E8803" t="str">
            <v>F</v>
          </cell>
        </row>
        <row r="8804">
          <cell r="B8804" t="str">
            <v>F521496</v>
          </cell>
          <cell r="C8804" t="str">
            <v>F521496</v>
          </cell>
          <cell r="D8804">
            <v>17</v>
          </cell>
          <cell r="E8804" t="str">
            <v>F</v>
          </cell>
        </row>
        <row r="8805">
          <cell r="B8805" t="str">
            <v>F521856</v>
          </cell>
          <cell r="C8805" t="str">
            <v>F521856</v>
          </cell>
          <cell r="D8805">
            <v>17</v>
          </cell>
          <cell r="E8805" t="str">
            <v>F</v>
          </cell>
        </row>
        <row r="8806">
          <cell r="B8806" t="str">
            <v>F522216</v>
          </cell>
          <cell r="C8806" t="str">
            <v>F522216</v>
          </cell>
          <cell r="D8806">
            <v>17</v>
          </cell>
          <cell r="E8806" t="str">
            <v>F</v>
          </cell>
        </row>
        <row r="8807">
          <cell r="B8807" t="str">
            <v>F522576</v>
          </cell>
          <cell r="C8807" t="str">
            <v>F522576</v>
          </cell>
          <cell r="D8807">
            <v>17</v>
          </cell>
          <cell r="E8807" t="str">
            <v>F</v>
          </cell>
        </row>
        <row r="8808">
          <cell r="B8808" t="str">
            <v>F522776</v>
          </cell>
          <cell r="C8808" t="str">
            <v>F522776</v>
          </cell>
          <cell r="D8808">
            <v>17</v>
          </cell>
          <cell r="E8808" t="str">
            <v>F</v>
          </cell>
        </row>
        <row r="8809">
          <cell r="B8809" t="str">
            <v>F522777</v>
          </cell>
          <cell r="C8809" t="str">
            <v>F522777</v>
          </cell>
          <cell r="D8809">
            <v>17</v>
          </cell>
          <cell r="E8809" t="str">
            <v>F</v>
          </cell>
        </row>
        <row r="8810">
          <cell r="B8810" t="str">
            <v>F522778</v>
          </cell>
          <cell r="C8810" t="str">
            <v>F522778</v>
          </cell>
          <cell r="D8810">
            <v>17</v>
          </cell>
          <cell r="E8810" t="str">
            <v>F</v>
          </cell>
        </row>
        <row r="8811">
          <cell r="B8811" t="str">
            <v>F522779</v>
          </cell>
          <cell r="C8811" t="str">
            <v>F522779</v>
          </cell>
          <cell r="D8811">
            <v>17</v>
          </cell>
          <cell r="E8811" t="str">
            <v>F</v>
          </cell>
        </row>
        <row r="8812">
          <cell r="B8812" t="str">
            <v>F523246</v>
          </cell>
          <cell r="C8812" t="str">
            <v>F523246</v>
          </cell>
          <cell r="D8812">
            <v>17</v>
          </cell>
          <cell r="E8812" t="str">
            <v>F</v>
          </cell>
        </row>
        <row r="8813">
          <cell r="B8813" t="str">
            <v>F523296</v>
          </cell>
          <cell r="C8813" t="str">
            <v>F523296</v>
          </cell>
          <cell r="D8813">
            <v>17</v>
          </cell>
          <cell r="E8813" t="str">
            <v>F</v>
          </cell>
        </row>
        <row r="8814">
          <cell r="B8814" t="str">
            <v>F525271</v>
          </cell>
          <cell r="C8814" t="str">
            <v>F525271</v>
          </cell>
          <cell r="D8814">
            <v>17</v>
          </cell>
          <cell r="E8814" t="str">
            <v>F</v>
          </cell>
        </row>
        <row r="8815">
          <cell r="B8815" t="str">
            <v>F525272</v>
          </cell>
          <cell r="C8815" t="str">
            <v>F525272</v>
          </cell>
          <cell r="D8815">
            <v>17</v>
          </cell>
          <cell r="E8815" t="str">
            <v>F</v>
          </cell>
        </row>
        <row r="8816">
          <cell r="B8816" t="str">
            <v>F525273</v>
          </cell>
          <cell r="C8816" t="str">
            <v>F525273</v>
          </cell>
          <cell r="D8816">
            <v>17</v>
          </cell>
          <cell r="E8816" t="str">
            <v>F</v>
          </cell>
        </row>
        <row r="8817">
          <cell r="B8817" t="str">
            <v>F525274</v>
          </cell>
          <cell r="C8817" t="str">
            <v>F525274</v>
          </cell>
          <cell r="D8817">
            <v>17</v>
          </cell>
          <cell r="E8817" t="str">
            <v>F</v>
          </cell>
        </row>
        <row r="8818">
          <cell r="B8818" t="str">
            <v>1000MTRDBLYTH</v>
          </cell>
          <cell r="C8818" t="str">
            <v>MTRDBLYTH</v>
          </cell>
          <cell r="D8818">
            <v>16</v>
          </cell>
          <cell r="E8818" t="str">
            <v>G</v>
          </cell>
        </row>
        <row r="8819">
          <cell r="B8819" t="str">
            <v>F523252</v>
          </cell>
          <cell r="C8819" t="str">
            <v>F523252</v>
          </cell>
          <cell r="D8819">
            <v>17</v>
          </cell>
          <cell r="E8819" t="str">
            <v>F</v>
          </cell>
        </row>
        <row r="8820">
          <cell r="B8820" t="str">
            <v>F523305</v>
          </cell>
          <cell r="C8820" t="str">
            <v>F523305</v>
          </cell>
          <cell r="D8820">
            <v>17</v>
          </cell>
          <cell r="E8820" t="str">
            <v>F</v>
          </cell>
        </row>
        <row r="8821">
          <cell r="B8821" t="str">
            <v>F525327</v>
          </cell>
          <cell r="C8821" t="str">
            <v>F525327</v>
          </cell>
          <cell r="D8821">
            <v>17</v>
          </cell>
          <cell r="E8821" t="str">
            <v>F</v>
          </cell>
        </row>
        <row r="8822">
          <cell r="B8822" t="str">
            <v>F525328</v>
          </cell>
          <cell r="C8822" t="str">
            <v>F525328</v>
          </cell>
          <cell r="D8822">
            <v>17</v>
          </cell>
          <cell r="E8822" t="str">
            <v>F</v>
          </cell>
        </row>
        <row r="8823">
          <cell r="B8823" t="str">
            <v>F525329</v>
          </cell>
          <cell r="C8823" t="str">
            <v>F525329</v>
          </cell>
          <cell r="D8823">
            <v>17</v>
          </cell>
          <cell r="E8823" t="str">
            <v>F</v>
          </cell>
        </row>
        <row r="8824">
          <cell r="B8824" t="str">
            <v>F525330</v>
          </cell>
          <cell r="C8824" t="str">
            <v>F525330</v>
          </cell>
          <cell r="D8824">
            <v>17</v>
          </cell>
          <cell r="E8824" t="str">
            <v>F</v>
          </cell>
        </row>
        <row r="8825">
          <cell r="B8825" t="str">
            <v>F525331</v>
          </cell>
          <cell r="C8825" t="str">
            <v>F525331</v>
          </cell>
          <cell r="D8825">
            <v>17</v>
          </cell>
          <cell r="E8825" t="str">
            <v>F</v>
          </cell>
        </row>
        <row r="8826">
          <cell r="B8826" t="str">
            <v>F525332</v>
          </cell>
          <cell r="C8826" t="str">
            <v>F525332</v>
          </cell>
          <cell r="D8826">
            <v>17</v>
          </cell>
          <cell r="E8826" t="str">
            <v>F</v>
          </cell>
        </row>
        <row r="8827">
          <cell r="B8827" t="str">
            <v>F525333</v>
          </cell>
          <cell r="C8827" t="str">
            <v>F525333</v>
          </cell>
          <cell r="D8827">
            <v>17</v>
          </cell>
          <cell r="E8827" t="str">
            <v>F</v>
          </cell>
        </row>
        <row r="8828">
          <cell r="B8828" t="str">
            <v>1000OFADBLYTH</v>
          </cell>
          <cell r="C8828" t="str">
            <v>OFADBLYTH</v>
          </cell>
          <cell r="D8828">
            <v>16</v>
          </cell>
          <cell r="E8828" t="str">
            <v>G</v>
          </cell>
        </row>
        <row r="8829">
          <cell r="B8829" t="str">
            <v>F502691</v>
          </cell>
          <cell r="C8829" t="str">
            <v>F502691</v>
          </cell>
          <cell r="D8829">
            <v>17</v>
          </cell>
          <cell r="E8829" t="str">
            <v>F</v>
          </cell>
        </row>
        <row r="8830">
          <cell r="B8830" t="str">
            <v>F523238</v>
          </cell>
          <cell r="C8830" t="str">
            <v>F523238</v>
          </cell>
          <cell r="D8830">
            <v>17</v>
          </cell>
          <cell r="E8830" t="str">
            <v>F</v>
          </cell>
        </row>
        <row r="8831">
          <cell r="B8831" t="str">
            <v>F523280</v>
          </cell>
          <cell r="C8831" t="str">
            <v>F523280</v>
          </cell>
          <cell r="D8831">
            <v>17</v>
          </cell>
          <cell r="E8831" t="str">
            <v>F</v>
          </cell>
        </row>
        <row r="8832">
          <cell r="B8832" t="str">
            <v>1000DCMMGRUR</v>
          </cell>
          <cell r="C8832" t="str">
            <v>DCMMGRUR</v>
          </cell>
          <cell r="D8832">
            <v>12</v>
          </cell>
          <cell r="E8832" t="str">
            <v>G</v>
          </cell>
        </row>
        <row r="8833">
          <cell r="B8833" t="str">
            <v>F520068</v>
          </cell>
          <cell r="C8833" t="str">
            <v>F520068</v>
          </cell>
          <cell r="D8833">
            <v>13</v>
          </cell>
          <cell r="E8833" t="str">
            <v>F</v>
          </cell>
        </row>
        <row r="8834">
          <cell r="B8834" t="str">
            <v>F521052</v>
          </cell>
          <cell r="C8834" t="str">
            <v>F521052</v>
          </cell>
          <cell r="D8834">
            <v>13</v>
          </cell>
          <cell r="E8834" t="str">
            <v>F</v>
          </cell>
        </row>
        <row r="8835">
          <cell r="B8835" t="str">
            <v>F521412</v>
          </cell>
          <cell r="C8835" t="str">
            <v>F521412</v>
          </cell>
          <cell r="D8835">
            <v>13</v>
          </cell>
          <cell r="E8835" t="str">
            <v>F</v>
          </cell>
        </row>
        <row r="8836">
          <cell r="B8836" t="str">
            <v>F521772</v>
          </cell>
          <cell r="C8836" t="str">
            <v>F521772</v>
          </cell>
          <cell r="D8836">
            <v>13</v>
          </cell>
          <cell r="E8836" t="str">
            <v>F</v>
          </cell>
        </row>
        <row r="8837">
          <cell r="B8837" t="str">
            <v>F522132</v>
          </cell>
          <cell r="C8837" t="str">
            <v>F522132</v>
          </cell>
          <cell r="D8837">
            <v>13</v>
          </cell>
          <cell r="E8837" t="str">
            <v>F</v>
          </cell>
        </row>
        <row r="8838">
          <cell r="B8838" t="str">
            <v>F522492</v>
          </cell>
          <cell r="C8838" t="str">
            <v>F522492</v>
          </cell>
          <cell r="D8838">
            <v>13</v>
          </cell>
          <cell r="E8838" t="str">
            <v>F</v>
          </cell>
        </row>
        <row r="8839">
          <cell r="B8839" t="str">
            <v>F522780</v>
          </cell>
          <cell r="C8839" t="str">
            <v>F522780</v>
          </cell>
          <cell r="D8839">
            <v>13</v>
          </cell>
          <cell r="E8839" t="str">
            <v>F</v>
          </cell>
        </row>
        <row r="8840">
          <cell r="B8840" t="str">
            <v>1000FLDCONRUR</v>
          </cell>
          <cell r="C8840" t="str">
            <v>FLDCONRUR</v>
          </cell>
          <cell r="D8840">
            <v>12</v>
          </cell>
          <cell r="E8840" t="str">
            <v>G</v>
          </cell>
        </row>
        <row r="8841">
          <cell r="B8841" t="str">
            <v>1000KERNVILLE</v>
          </cell>
          <cell r="C8841" t="str">
            <v>KERNVILLE</v>
          </cell>
          <cell r="D8841">
            <v>12</v>
          </cell>
          <cell r="E8841" t="str">
            <v>G</v>
          </cell>
        </row>
        <row r="8842">
          <cell r="B8842" t="str">
            <v>F500684</v>
          </cell>
          <cell r="C8842" t="str">
            <v>F500684</v>
          </cell>
          <cell r="D8842">
            <v>13</v>
          </cell>
          <cell r="E8842" t="str">
            <v>F</v>
          </cell>
        </row>
        <row r="8843">
          <cell r="B8843" t="str">
            <v>F500685</v>
          </cell>
          <cell r="C8843" t="str">
            <v>F500685</v>
          </cell>
          <cell r="D8843">
            <v>13</v>
          </cell>
          <cell r="E8843" t="str">
            <v>F</v>
          </cell>
        </row>
        <row r="8844">
          <cell r="B8844" t="str">
            <v>F500754</v>
          </cell>
          <cell r="C8844" t="str">
            <v>F500754</v>
          </cell>
          <cell r="D8844">
            <v>13</v>
          </cell>
          <cell r="E8844" t="str">
            <v>F</v>
          </cell>
        </row>
        <row r="8845">
          <cell r="B8845" t="str">
            <v>F500755</v>
          </cell>
          <cell r="C8845" t="str">
            <v>F500755</v>
          </cell>
          <cell r="D8845">
            <v>13</v>
          </cell>
          <cell r="E8845" t="str">
            <v>F</v>
          </cell>
        </row>
        <row r="8846">
          <cell r="B8846" t="str">
            <v>F500824</v>
          </cell>
          <cell r="C8846" t="str">
            <v>F500824</v>
          </cell>
          <cell r="D8846">
            <v>13</v>
          </cell>
          <cell r="E8846" t="str">
            <v>F</v>
          </cell>
        </row>
        <row r="8847">
          <cell r="B8847" t="str">
            <v>F500869</v>
          </cell>
          <cell r="C8847" t="str">
            <v>F500869</v>
          </cell>
          <cell r="D8847">
            <v>13</v>
          </cell>
          <cell r="E8847" t="str">
            <v>F</v>
          </cell>
        </row>
        <row r="8848">
          <cell r="B8848" t="str">
            <v>F500904</v>
          </cell>
          <cell r="C8848" t="str">
            <v>F500904</v>
          </cell>
          <cell r="D8848">
            <v>13</v>
          </cell>
          <cell r="E8848" t="str">
            <v>F</v>
          </cell>
        </row>
        <row r="8849">
          <cell r="B8849" t="str">
            <v>F500974</v>
          </cell>
          <cell r="C8849" t="str">
            <v>F500974</v>
          </cell>
          <cell r="D8849">
            <v>13</v>
          </cell>
          <cell r="E8849" t="str">
            <v>F</v>
          </cell>
        </row>
        <row r="8850">
          <cell r="B8850" t="str">
            <v>F501009</v>
          </cell>
          <cell r="C8850" t="str">
            <v>F501009</v>
          </cell>
          <cell r="D8850">
            <v>13</v>
          </cell>
          <cell r="E8850" t="str">
            <v>F</v>
          </cell>
        </row>
        <row r="8851">
          <cell r="B8851" t="str">
            <v>F501069</v>
          </cell>
          <cell r="C8851" t="str">
            <v>F501069</v>
          </cell>
          <cell r="D8851">
            <v>13</v>
          </cell>
          <cell r="E8851" t="str">
            <v>F</v>
          </cell>
        </row>
        <row r="8852">
          <cell r="B8852" t="str">
            <v>F501070</v>
          </cell>
          <cell r="C8852" t="str">
            <v>F501070</v>
          </cell>
          <cell r="D8852">
            <v>13</v>
          </cell>
          <cell r="E8852" t="str">
            <v>F</v>
          </cell>
        </row>
        <row r="8853">
          <cell r="B8853" t="str">
            <v>F501114</v>
          </cell>
          <cell r="C8853" t="str">
            <v>F501114</v>
          </cell>
          <cell r="D8853">
            <v>13</v>
          </cell>
          <cell r="E8853" t="str">
            <v>F</v>
          </cell>
        </row>
        <row r="8854">
          <cell r="B8854" t="str">
            <v>F501175</v>
          </cell>
          <cell r="C8854" t="str">
            <v>F501175</v>
          </cell>
          <cell r="D8854">
            <v>13</v>
          </cell>
          <cell r="E8854" t="str">
            <v>F</v>
          </cell>
        </row>
        <row r="8855">
          <cell r="B8855" t="str">
            <v>F501244</v>
          </cell>
          <cell r="C8855" t="str">
            <v>F501244</v>
          </cell>
          <cell r="D8855">
            <v>13</v>
          </cell>
          <cell r="E8855" t="str">
            <v>F</v>
          </cell>
        </row>
        <row r="8856">
          <cell r="B8856" t="str">
            <v>F501245</v>
          </cell>
          <cell r="C8856" t="str">
            <v>F501245</v>
          </cell>
          <cell r="D8856">
            <v>13</v>
          </cell>
          <cell r="E8856" t="str">
            <v>F</v>
          </cell>
        </row>
        <row r="8857">
          <cell r="B8857" t="str">
            <v>F501289</v>
          </cell>
          <cell r="C8857" t="str">
            <v>F501289</v>
          </cell>
          <cell r="D8857">
            <v>13</v>
          </cell>
          <cell r="E8857" t="str">
            <v>F</v>
          </cell>
        </row>
        <row r="8858">
          <cell r="B8858" t="str">
            <v>F501499</v>
          </cell>
          <cell r="C8858" t="str">
            <v>F501499</v>
          </cell>
          <cell r="D8858">
            <v>13</v>
          </cell>
          <cell r="E8858" t="str">
            <v>F</v>
          </cell>
        </row>
        <row r="8859">
          <cell r="B8859" t="str">
            <v>F502450</v>
          </cell>
          <cell r="C8859" t="str">
            <v>F502450</v>
          </cell>
          <cell r="D8859">
            <v>13</v>
          </cell>
          <cell r="E8859" t="str">
            <v>F</v>
          </cell>
        </row>
        <row r="8860">
          <cell r="B8860" t="str">
            <v>F502670</v>
          </cell>
          <cell r="C8860" t="str">
            <v>F502670</v>
          </cell>
          <cell r="D8860">
            <v>13</v>
          </cell>
          <cell r="E8860" t="str">
            <v>F</v>
          </cell>
        </row>
        <row r="8861">
          <cell r="B8861" t="str">
            <v>F502710</v>
          </cell>
          <cell r="C8861" t="str">
            <v>F502710</v>
          </cell>
          <cell r="D8861">
            <v>13</v>
          </cell>
          <cell r="E8861" t="str">
            <v>F</v>
          </cell>
        </row>
        <row r="8862">
          <cell r="B8862" t="str">
            <v>F502718</v>
          </cell>
          <cell r="C8862" t="str">
            <v>F502718</v>
          </cell>
          <cell r="D8862">
            <v>13</v>
          </cell>
          <cell r="E8862" t="str">
            <v>F</v>
          </cell>
        </row>
        <row r="8863">
          <cell r="B8863" t="str">
            <v>F520237</v>
          </cell>
          <cell r="C8863" t="str">
            <v>F520237</v>
          </cell>
          <cell r="D8863">
            <v>13</v>
          </cell>
          <cell r="E8863" t="str">
            <v>F</v>
          </cell>
        </row>
        <row r="8864">
          <cell r="B8864" t="str">
            <v>F520272</v>
          </cell>
          <cell r="C8864" t="str">
            <v>F520272</v>
          </cell>
          <cell r="D8864">
            <v>13</v>
          </cell>
          <cell r="E8864" t="str">
            <v>F</v>
          </cell>
        </row>
        <row r="8865">
          <cell r="B8865" t="str">
            <v>F520308</v>
          </cell>
          <cell r="C8865" t="str">
            <v>F520308</v>
          </cell>
          <cell r="D8865">
            <v>13</v>
          </cell>
          <cell r="E8865" t="str">
            <v>F</v>
          </cell>
        </row>
        <row r="8866">
          <cell r="B8866" t="str">
            <v>F520339</v>
          </cell>
          <cell r="C8866" t="str">
            <v>F520339</v>
          </cell>
          <cell r="D8866">
            <v>13</v>
          </cell>
          <cell r="E8866" t="str">
            <v>F</v>
          </cell>
        </row>
        <row r="8867">
          <cell r="B8867" t="str">
            <v>F520358</v>
          </cell>
          <cell r="C8867" t="str">
            <v>F520358</v>
          </cell>
          <cell r="D8867">
            <v>13</v>
          </cell>
          <cell r="E8867" t="str">
            <v>F</v>
          </cell>
        </row>
        <row r="8868">
          <cell r="B8868" t="str">
            <v>F520490</v>
          </cell>
          <cell r="C8868" t="str">
            <v>F520490</v>
          </cell>
          <cell r="D8868">
            <v>13</v>
          </cell>
          <cell r="E8868" t="str">
            <v>F</v>
          </cell>
        </row>
        <row r="8869">
          <cell r="B8869" t="str">
            <v>F521106</v>
          </cell>
          <cell r="C8869" t="str">
            <v>F521106</v>
          </cell>
          <cell r="D8869">
            <v>13</v>
          </cell>
          <cell r="E8869" t="str">
            <v>F</v>
          </cell>
        </row>
        <row r="8870">
          <cell r="B8870" t="str">
            <v>F521466</v>
          </cell>
          <cell r="C8870" t="str">
            <v>F521466</v>
          </cell>
          <cell r="D8870">
            <v>13</v>
          </cell>
          <cell r="E8870" t="str">
            <v>F</v>
          </cell>
        </row>
        <row r="8871">
          <cell r="B8871" t="str">
            <v>F521826</v>
          </cell>
          <cell r="C8871" t="str">
            <v>F521826</v>
          </cell>
          <cell r="D8871">
            <v>13</v>
          </cell>
          <cell r="E8871" t="str">
            <v>F</v>
          </cell>
        </row>
        <row r="8872">
          <cell r="B8872" t="str">
            <v>F522186</v>
          </cell>
          <cell r="C8872" t="str">
            <v>F522186</v>
          </cell>
          <cell r="D8872">
            <v>13</v>
          </cell>
          <cell r="E8872" t="str">
            <v>F</v>
          </cell>
        </row>
        <row r="8873">
          <cell r="B8873" t="str">
            <v>F522546</v>
          </cell>
          <cell r="C8873" t="str">
            <v>F522546</v>
          </cell>
          <cell r="D8873">
            <v>13</v>
          </cell>
          <cell r="E8873" t="str">
            <v>F</v>
          </cell>
        </row>
        <row r="8874">
          <cell r="B8874" t="str">
            <v>F522737</v>
          </cell>
          <cell r="C8874" t="str">
            <v>F522737</v>
          </cell>
          <cell r="D8874">
            <v>13</v>
          </cell>
          <cell r="E8874" t="str">
            <v>F</v>
          </cell>
        </row>
        <row r="8875">
          <cell r="B8875" t="str">
            <v>F522738</v>
          </cell>
          <cell r="C8875" t="str">
            <v>F522738</v>
          </cell>
          <cell r="D8875">
            <v>13</v>
          </cell>
          <cell r="E8875" t="str">
            <v>F</v>
          </cell>
        </row>
        <row r="8876">
          <cell r="B8876" t="str">
            <v>F522739</v>
          </cell>
          <cell r="C8876" t="str">
            <v>F522739</v>
          </cell>
          <cell r="D8876">
            <v>13</v>
          </cell>
          <cell r="E8876" t="str">
            <v>F</v>
          </cell>
        </row>
        <row r="8877">
          <cell r="B8877" t="str">
            <v>F522740</v>
          </cell>
          <cell r="C8877" t="str">
            <v>F522740</v>
          </cell>
          <cell r="D8877">
            <v>13</v>
          </cell>
          <cell r="E8877" t="str">
            <v>F</v>
          </cell>
        </row>
        <row r="8878">
          <cell r="B8878" t="str">
            <v>F522981</v>
          </cell>
          <cell r="C8878" t="str">
            <v>F522981</v>
          </cell>
          <cell r="D8878">
            <v>13</v>
          </cell>
          <cell r="E8878" t="str">
            <v>F</v>
          </cell>
        </row>
        <row r="8879">
          <cell r="B8879" t="str">
            <v>F522990</v>
          </cell>
          <cell r="C8879" t="str">
            <v>F522990</v>
          </cell>
          <cell r="D8879">
            <v>13</v>
          </cell>
          <cell r="E8879" t="str">
            <v>F</v>
          </cell>
        </row>
        <row r="8880">
          <cell r="B8880" t="str">
            <v>F522999</v>
          </cell>
          <cell r="C8880" t="str">
            <v>F522999</v>
          </cell>
          <cell r="D8880">
            <v>13</v>
          </cell>
          <cell r="E8880" t="str">
            <v>F</v>
          </cell>
        </row>
        <row r="8881">
          <cell r="B8881" t="str">
            <v>F523008</v>
          </cell>
          <cell r="C8881" t="str">
            <v>F523008</v>
          </cell>
          <cell r="D8881">
            <v>13</v>
          </cell>
          <cell r="E8881" t="str">
            <v>F</v>
          </cell>
        </row>
        <row r="8882">
          <cell r="B8882" t="str">
            <v>F523017</v>
          </cell>
          <cell r="C8882" t="str">
            <v>F523017</v>
          </cell>
          <cell r="D8882">
            <v>13</v>
          </cell>
          <cell r="E8882" t="str">
            <v>F</v>
          </cell>
        </row>
        <row r="8883">
          <cell r="B8883" t="str">
            <v>F523413</v>
          </cell>
          <cell r="C8883" t="str">
            <v>F523413</v>
          </cell>
          <cell r="D8883">
            <v>13</v>
          </cell>
          <cell r="E8883" t="str">
            <v>F</v>
          </cell>
        </row>
        <row r="8884">
          <cell r="B8884" t="str">
            <v>F525336</v>
          </cell>
          <cell r="C8884" t="str">
            <v>F525336</v>
          </cell>
          <cell r="D8884">
            <v>13</v>
          </cell>
          <cell r="E8884" t="str">
            <v>F</v>
          </cell>
        </row>
        <row r="8885">
          <cell r="B8885" t="str">
            <v>1000KERDIST</v>
          </cell>
          <cell r="C8885" t="str">
            <v>KERDIST</v>
          </cell>
          <cell r="D8885">
            <v>14</v>
          </cell>
          <cell r="E8885" t="str">
            <v>G</v>
          </cell>
        </row>
        <row r="8886">
          <cell r="B8886" t="str">
            <v>1000FSRKERN</v>
          </cell>
          <cell r="C8886" t="str">
            <v>FSRKERN</v>
          </cell>
          <cell r="D8886">
            <v>16</v>
          </cell>
          <cell r="E8886" t="str">
            <v>G</v>
          </cell>
        </row>
        <row r="8887">
          <cell r="B8887" t="str">
            <v>F502678</v>
          </cell>
          <cell r="C8887" t="str">
            <v>F502678</v>
          </cell>
          <cell r="D8887">
            <v>17</v>
          </cell>
          <cell r="E8887" t="str">
            <v>F</v>
          </cell>
        </row>
        <row r="8888">
          <cell r="B8888" t="str">
            <v>F520349</v>
          </cell>
          <cell r="C8888" t="str">
            <v>F520349</v>
          </cell>
          <cell r="D8888">
            <v>17</v>
          </cell>
          <cell r="E8888" t="str">
            <v>F</v>
          </cell>
        </row>
        <row r="8889">
          <cell r="B8889" t="str">
            <v>F520367</v>
          </cell>
          <cell r="C8889" t="str">
            <v>F520367</v>
          </cell>
          <cell r="D8889">
            <v>17</v>
          </cell>
          <cell r="E8889" t="str">
            <v>F</v>
          </cell>
        </row>
        <row r="8890">
          <cell r="B8890" t="str">
            <v>F520404</v>
          </cell>
          <cell r="C8890" t="str">
            <v>F520404</v>
          </cell>
          <cell r="D8890">
            <v>17</v>
          </cell>
          <cell r="E8890" t="str">
            <v>F</v>
          </cell>
        </row>
        <row r="8891">
          <cell r="B8891" t="str">
            <v>F520408</v>
          </cell>
          <cell r="C8891" t="str">
            <v>F520408</v>
          </cell>
          <cell r="D8891">
            <v>17</v>
          </cell>
          <cell r="E8891" t="str">
            <v>F</v>
          </cell>
        </row>
        <row r="8892">
          <cell r="B8892" t="str">
            <v>F520417</v>
          </cell>
          <cell r="C8892" t="str">
            <v>F520417</v>
          </cell>
          <cell r="D8892">
            <v>17</v>
          </cell>
          <cell r="E8892" t="str">
            <v>F</v>
          </cell>
        </row>
        <row r="8893">
          <cell r="B8893" t="str">
            <v>F521131</v>
          </cell>
          <cell r="C8893" t="str">
            <v>F521131</v>
          </cell>
          <cell r="D8893">
            <v>17</v>
          </cell>
          <cell r="E8893" t="str">
            <v>F</v>
          </cell>
        </row>
        <row r="8894">
          <cell r="B8894" t="str">
            <v>F521491</v>
          </cell>
          <cell r="C8894" t="str">
            <v>F521491</v>
          </cell>
          <cell r="D8894">
            <v>17</v>
          </cell>
          <cell r="E8894" t="str">
            <v>F</v>
          </cell>
        </row>
        <row r="8895">
          <cell r="B8895" t="str">
            <v>F521851</v>
          </cell>
          <cell r="C8895" t="str">
            <v>F521851</v>
          </cell>
          <cell r="D8895">
            <v>17</v>
          </cell>
          <cell r="E8895" t="str">
            <v>F</v>
          </cell>
        </row>
        <row r="8896">
          <cell r="B8896" t="str">
            <v>F522211</v>
          </cell>
          <cell r="C8896" t="str">
            <v>F522211</v>
          </cell>
          <cell r="D8896">
            <v>17</v>
          </cell>
          <cell r="E8896" t="str">
            <v>F</v>
          </cell>
        </row>
        <row r="8897">
          <cell r="B8897" t="str">
            <v>F522571</v>
          </cell>
          <cell r="C8897" t="str">
            <v>F522571</v>
          </cell>
          <cell r="D8897">
            <v>17</v>
          </cell>
          <cell r="E8897" t="str">
            <v>F</v>
          </cell>
        </row>
        <row r="8898">
          <cell r="B8898" t="str">
            <v>F522761</v>
          </cell>
          <cell r="C8898" t="str">
            <v>F522761</v>
          </cell>
          <cell r="D8898">
            <v>17</v>
          </cell>
          <cell r="E8898" t="str">
            <v>F</v>
          </cell>
        </row>
        <row r="8899">
          <cell r="B8899" t="str">
            <v>F522762</v>
          </cell>
          <cell r="C8899" t="str">
            <v>F522762</v>
          </cell>
          <cell r="D8899">
            <v>17</v>
          </cell>
          <cell r="E8899" t="str">
            <v>F</v>
          </cell>
        </row>
        <row r="8900">
          <cell r="B8900" t="str">
            <v>F523242</v>
          </cell>
          <cell r="C8900" t="str">
            <v>F523242</v>
          </cell>
          <cell r="D8900">
            <v>17</v>
          </cell>
          <cell r="E8900" t="str">
            <v>F</v>
          </cell>
        </row>
        <row r="8901">
          <cell r="B8901" t="str">
            <v>F523290</v>
          </cell>
          <cell r="C8901" t="str">
            <v>F523290</v>
          </cell>
          <cell r="D8901">
            <v>17</v>
          </cell>
          <cell r="E8901" t="str">
            <v>F</v>
          </cell>
        </row>
        <row r="8902">
          <cell r="B8902" t="str">
            <v>F525253</v>
          </cell>
          <cell r="C8902" t="str">
            <v>F525253</v>
          </cell>
          <cell r="D8902">
            <v>17</v>
          </cell>
          <cell r="E8902" t="str">
            <v>F</v>
          </cell>
        </row>
        <row r="8903">
          <cell r="B8903" t="str">
            <v>F525254</v>
          </cell>
          <cell r="C8903" t="str">
            <v>F525254</v>
          </cell>
          <cell r="D8903">
            <v>17</v>
          </cell>
          <cell r="E8903" t="str">
            <v>F</v>
          </cell>
        </row>
        <row r="8904">
          <cell r="B8904" t="str">
            <v>F525255</v>
          </cell>
          <cell r="C8904" t="str">
            <v>F525255</v>
          </cell>
          <cell r="D8904">
            <v>17</v>
          </cell>
          <cell r="E8904" t="str">
            <v>F</v>
          </cell>
        </row>
        <row r="8905">
          <cell r="B8905" t="str">
            <v>F525256</v>
          </cell>
          <cell r="C8905" t="str">
            <v>F525256</v>
          </cell>
          <cell r="D8905">
            <v>17</v>
          </cell>
          <cell r="E8905" t="str">
            <v>F</v>
          </cell>
        </row>
        <row r="8906">
          <cell r="B8906" t="str">
            <v>1000MTRDKERN</v>
          </cell>
          <cell r="C8906" t="str">
            <v>MTRDKERN</v>
          </cell>
          <cell r="D8906">
            <v>16</v>
          </cell>
          <cell r="E8906" t="str">
            <v>G</v>
          </cell>
        </row>
        <row r="8907">
          <cell r="B8907" t="str">
            <v>F523249</v>
          </cell>
          <cell r="C8907" t="str">
            <v>F523249</v>
          </cell>
          <cell r="D8907">
            <v>17</v>
          </cell>
          <cell r="E8907" t="str">
            <v>F</v>
          </cell>
        </row>
        <row r="8908">
          <cell r="B8908" t="str">
            <v>F523300</v>
          </cell>
          <cell r="C8908" t="str">
            <v>F523300</v>
          </cell>
          <cell r="D8908">
            <v>17</v>
          </cell>
          <cell r="E8908" t="str">
            <v>F</v>
          </cell>
        </row>
        <row r="8909">
          <cell r="B8909" t="str">
            <v>F525291</v>
          </cell>
          <cell r="C8909" t="str">
            <v>F525291</v>
          </cell>
          <cell r="D8909">
            <v>17</v>
          </cell>
          <cell r="E8909" t="str">
            <v>F</v>
          </cell>
        </row>
        <row r="8910">
          <cell r="B8910" t="str">
            <v>F525292</v>
          </cell>
          <cell r="C8910" t="str">
            <v>F525292</v>
          </cell>
          <cell r="D8910">
            <v>17</v>
          </cell>
          <cell r="E8910" t="str">
            <v>F</v>
          </cell>
        </row>
        <row r="8911">
          <cell r="B8911" t="str">
            <v>F525293</v>
          </cell>
          <cell r="C8911" t="str">
            <v>F525293</v>
          </cell>
          <cell r="D8911">
            <v>17</v>
          </cell>
          <cell r="E8911" t="str">
            <v>F</v>
          </cell>
        </row>
        <row r="8912">
          <cell r="B8912" t="str">
            <v>F525294</v>
          </cell>
          <cell r="C8912" t="str">
            <v>F525294</v>
          </cell>
          <cell r="D8912">
            <v>17</v>
          </cell>
          <cell r="E8912" t="str">
            <v>F</v>
          </cell>
        </row>
        <row r="8913">
          <cell r="B8913" t="str">
            <v>F525295</v>
          </cell>
          <cell r="C8913" t="str">
            <v>F525295</v>
          </cell>
          <cell r="D8913">
            <v>17</v>
          </cell>
          <cell r="E8913" t="str">
            <v>F</v>
          </cell>
        </row>
        <row r="8914">
          <cell r="B8914" t="str">
            <v>F525296</v>
          </cell>
          <cell r="C8914" t="str">
            <v>F525296</v>
          </cell>
          <cell r="D8914">
            <v>17</v>
          </cell>
          <cell r="E8914" t="str">
            <v>F</v>
          </cell>
        </row>
        <row r="8915">
          <cell r="B8915" t="str">
            <v>F525297</v>
          </cell>
          <cell r="C8915" t="str">
            <v>F525297</v>
          </cell>
          <cell r="D8915">
            <v>17</v>
          </cell>
          <cell r="E8915" t="str">
            <v>F</v>
          </cell>
        </row>
        <row r="8916">
          <cell r="B8916" t="str">
            <v>1000OFADKERN</v>
          </cell>
          <cell r="C8916" t="str">
            <v>OFADKERN</v>
          </cell>
          <cell r="D8916">
            <v>16</v>
          </cell>
          <cell r="E8916" t="str">
            <v>G</v>
          </cell>
        </row>
        <row r="8917">
          <cell r="B8917" t="str">
            <v>F502686</v>
          </cell>
          <cell r="C8917" t="str">
            <v>F502686</v>
          </cell>
          <cell r="D8917">
            <v>17</v>
          </cell>
          <cell r="E8917" t="str">
            <v>F</v>
          </cell>
        </row>
        <row r="8918">
          <cell r="B8918" t="str">
            <v>F523237</v>
          </cell>
          <cell r="C8918" t="str">
            <v>F523237</v>
          </cell>
          <cell r="D8918">
            <v>17</v>
          </cell>
          <cell r="E8918" t="str">
            <v>F</v>
          </cell>
        </row>
        <row r="8919">
          <cell r="B8919" t="str">
            <v>F523276</v>
          </cell>
          <cell r="C8919" t="str">
            <v>F523276</v>
          </cell>
          <cell r="D8919">
            <v>17</v>
          </cell>
          <cell r="E8919" t="str">
            <v>F</v>
          </cell>
        </row>
        <row r="8920">
          <cell r="B8920" t="str">
            <v>1000LOGRURAL</v>
          </cell>
          <cell r="C8920" t="str">
            <v>LOGRURAL</v>
          </cell>
          <cell r="D8920">
            <v>12</v>
          </cell>
          <cell r="E8920" t="str">
            <v>G</v>
          </cell>
        </row>
        <row r="8921">
          <cell r="B8921" t="str">
            <v>F520328</v>
          </cell>
          <cell r="C8921" t="str">
            <v>F520328</v>
          </cell>
          <cell r="D8921">
            <v>13</v>
          </cell>
          <cell r="E8921" t="str">
            <v>F</v>
          </cell>
        </row>
        <row r="8922">
          <cell r="B8922" t="str">
            <v>F521121</v>
          </cell>
          <cell r="C8922" t="str">
            <v>F521121</v>
          </cell>
          <cell r="D8922">
            <v>13</v>
          </cell>
          <cell r="E8922" t="str">
            <v>F</v>
          </cell>
        </row>
        <row r="8923">
          <cell r="B8923" t="str">
            <v>F521481</v>
          </cell>
          <cell r="C8923" t="str">
            <v>F521481</v>
          </cell>
          <cell r="D8923">
            <v>13</v>
          </cell>
          <cell r="E8923" t="str">
            <v>F</v>
          </cell>
        </row>
        <row r="8924">
          <cell r="B8924" t="str">
            <v>F521841</v>
          </cell>
          <cell r="C8924" t="str">
            <v>F521841</v>
          </cell>
          <cell r="D8924">
            <v>13</v>
          </cell>
          <cell r="E8924" t="str">
            <v>F</v>
          </cell>
        </row>
        <row r="8925">
          <cell r="B8925" t="str">
            <v>F522201</v>
          </cell>
          <cell r="C8925" t="str">
            <v>F522201</v>
          </cell>
          <cell r="D8925">
            <v>13</v>
          </cell>
          <cell r="E8925" t="str">
            <v>F</v>
          </cell>
        </row>
        <row r="8926">
          <cell r="B8926" t="str">
            <v>F522561</v>
          </cell>
          <cell r="C8926" t="str">
            <v>F522561</v>
          </cell>
          <cell r="D8926">
            <v>13</v>
          </cell>
          <cell r="E8926" t="str">
            <v>F</v>
          </cell>
        </row>
        <row r="8927">
          <cell r="B8927" t="str">
            <v>1000PLNGRUR</v>
          </cell>
          <cell r="C8927" t="str">
            <v>PLNGRUR</v>
          </cell>
          <cell r="D8927">
            <v>12</v>
          </cell>
          <cell r="E8927" t="str">
            <v>G</v>
          </cell>
        </row>
        <row r="8928">
          <cell r="B8928" t="str">
            <v>F520079</v>
          </cell>
          <cell r="C8928" t="str">
            <v>F520079</v>
          </cell>
          <cell r="D8928">
            <v>13</v>
          </cell>
          <cell r="E8928" t="str">
            <v>F</v>
          </cell>
        </row>
        <row r="8929">
          <cell r="B8929" t="str">
            <v>F520663</v>
          </cell>
          <cell r="C8929" t="str">
            <v>F520663</v>
          </cell>
          <cell r="D8929">
            <v>13</v>
          </cell>
          <cell r="E8929" t="str">
            <v>F</v>
          </cell>
        </row>
        <row r="8930">
          <cell r="B8930" t="str">
            <v>F521062</v>
          </cell>
          <cell r="C8930" t="str">
            <v>F521062</v>
          </cell>
          <cell r="D8930">
            <v>13</v>
          </cell>
          <cell r="E8930" t="str">
            <v>F</v>
          </cell>
        </row>
        <row r="8931">
          <cell r="B8931" t="str">
            <v>F521422</v>
          </cell>
          <cell r="C8931" t="str">
            <v>F521422</v>
          </cell>
          <cell r="D8931">
            <v>13</v>
          </cell>
          <cell r="E8931" t="str">
            <v>F</v>
          </cell>
        </row>
        <row r="8932">
          <cell r="B8932" t="str">
            <v>F521782</v>
          </cell>
          <cell r="C8932" t="str">
            <v>F521782</v>
          </cell>
          <cell r="D8932">
            <v>13</v>
          </cell>
          <cell r="E8932" t="str">
            <v>F</v>
          </cell>
        </row>
        <row r="8933">
          <cell r="B8933" t="str">
            <v>F522142</v>
          </cell>
          <cell r="C8933" t="str">
            <v>F522142</v>
          </cell>
          <cell r="D8933">
            <v>13</v>
          </cell>
          <cell r="E8933" t="str">
            <v>F</v>
          </cell>
        </row>
        <row r="8934">
          <cell r="B8934" t="str">
            <v>F522502</v>
          </cell>
          <cell r="C8934" t="str">
            <v>F522502</v>
          </cell>
          <cell r="D8934">
            <v>13</v>
          </cell>
          <cell r="E8934" t="str">
            <v>F</v>
          </cell>
        </row>
        <row r="8935">
          <cell r="B8935" t="str">
            <v>1000FLDPLRUR</v>
          </cell>
          <cell r="C8935" t="str">
            <v>FLDPLRUR</v>
          </cell>
          <cell r="D8935">
            <v>14</v>
          </cell>
          <cell r="E8935" t="str">
            <v>G</v>
          </cell>
        </row>
        <row r="8936">
          <cell r="B8936" t="str">
            <v>1000PLARROSC</v>
          </cell>
          <cell r="C8936" t="str">
            <v>PLARROSC</v>
          </cell>
          <cell r="D8936">
            <v>16</v>
          </cell>
          <cell r="E8936" t="str">
            <v>G</v>
          </cell>
        </row>
        <row r="8937">
          <cell r="B8937" t="str">
            <v>1000PLBARSSC</v>
          </cell>
          <cell r="C8937" t="str">
            <v>PLBARSSC</v>
          </cell>
          <cell r="D8937">
            <v>16</v>
          </cell>
          <cell r="E8937" t="str">
            <v>G</v>
          </cell>
        </row>
        <row r="8938">
          <cell r="B8938" t="str">
            <v>1000PLBISHSC</v>
          </cell>
          <cell r="C8938" t="str">
            <v>PLBISHSC</v>
          </cell>
          <cell r="D8938">
            <v>16</v>
          </cell>
          <cell r="E8938" t="str">
            <v>G</v>
          </cell>
        </row>
        <row r="8939">
          <cell r="B8939" t="str">
            <v>1000PLBLYSC</v>
          </cell>
          <cell r="C8939" t="str">
            <v>PLBLYSC</v>
          </cell>
          <cell r="D8939">
            <v>16</v>
          </cell>
          <cell r="E8939" t="str">
            <v>G</v>
          </cell>
        </row>
        <row r="8940">
          <cell r="B8940" t="str">
            <v>1000PLKERNSC</v>
          </cell>
          <cell r="C8940" t="str">
            <v>PLKERNSC</v>
          </cell>
          <cell r="D8940">
            <v>16</v>
          </cell>
          <cell r="E8940" t="str">
            <v>G</v>
          </cell>
        </row>
        <row r="8941">
          <cell r="B8941" t="str">
            <v>1000PLRIDGSC</v>
          </cell>
          <cell r="C8941" t="str">
            <v>PLRIDGSC</v>
          </cell>
          <cell r="D8941">
            <v>16</v>
          </cell>
          <cell r="E8941" t="str">
            <v>G</v>
          </cell>
        </row>
        <row r="8942">
          <cell r="B8942" t="str">
            <v>1000PLSHAVSC</v>
          </cell>
          <cell r="C8942" t="str">
            <v>PLSHAVSC</v>
          </cell>
          <cell r="D8942">
            <v>16</v>
          </cell>
          <cell r="E8942" t="str">
            <v>G</v>
          </cell>
        </row>
        <row r="8943">
          <cell r="B8943" t="str">
            <v>1000PLTEHASC</v>
          </cell>
          <cell r="C8943" t="str">
            <v>PLTEHASC</v>
          </cell>
          <cell r="D8943">
            <v>16</v>
          </cell>
          <cell r="E8943" t="str">
            <v>G</v>
          </cell>
        </row>
        <row r="8944">
          <cell r="B8944" t="str">
            <v>1000PLYUCCSC</v>
          </cell>
          <cell r="C8944" t="str">
            <v>PLYUCCSC</v>
          </cell>
          <cell r="D8944">
            <v>16</v>
          </cell>
          <cell r="E8944" t="str">
            <v>G</v>
          </cell>
        </row>
        <row r="8945">
          <cell r="B8945" t="str">
            <v>1000LOCPLRUR</v>
          </cell>
          <cell r="C8945" t="str">
            <v>LOCPLRUR</v>
          </cell>
          <cell r="D8945">
            <v>14</v>
          </cell>
          <cell r="E8945" t="str">
            <v>G</v>
          </cell>
        </row>
        <row r="8946">
          <cell r="B8946" t="str">
            <v>1000RIDGECRST</v>
          </cell>
          <cell r="C8946" t="str">
            <v>RIDGECRST</v>
          </cell>
          <cell r="D8946">
            <v>12</v>
          </cell>
          <cell r="E8946" t="str">
            <v>G</v>
          </cell>
        </row>
        <row r="8947">
          <cell r="B8947" t="str">
            <v>F500692</v>
          </cell>
          <cell r="C8947" t="str">
            <v>F500692</v>
          </cell>
          <cell r="D8947">
            <v>13</v>
          </cell>
          <cell r="E8947" t="str">
            <v>F</v>
          </cell>
        </row>
        <row r="8948">
          <cell r="B8948" t="str">
            <v>F500693</v>
          </cell>
          <cell r="C8948" t="str">
            <v>F500693</v>
          </cell>
          <cell r="D8948">
            <v>13</v>
          </cell>
          <cell r="E8948" t="str">
            <v>F</v>
          </cell>
        </row>
        <row r="8949">
          <cell r="B8949" t="str">
            <v>F500762</v>
          </cell>
          <cell r="C8949" t="str">
            <v>F500762</v>
          </cell>
          <cell r="D8949">
            <v>13</v>
          </cell>
          <cell r="E8949" t="str">
            <v>F</v>
          </cell>
        </row>
        <row r="8950">
          <cell r="B8950" t="str">
            <v>F500763</v>
          </cell>
          <cell r="C8950" t="str">
            <v>F500763</v>
          </cell>
          <cell r="D8950">
            <v>13</v>
          </cell>
          <cell r="E8950" t="str">
            <v>F</v>
          </cell>
        </row>
        <row r="8951">
          <cell r="B8951" t="str">
            <v>F500832</v>
          </cell>
          <cell r="C8951" t="str">
            <v>F500832</v>
          </cell>
          <cell r="D8951">
            <v>13</v>
          </cell>
          <cell r="E8951" t="str">
            <v>F</v>
          </cell>
        </row>
        <row r="8952">
          <cell r="B8952" t="str">
            <v>F500873</v>
          </cell>
          <cell r="C8952" t="str">
            <v>F500873</v>
          </cell>
          <cell r="D8952">
            <v>13</v>
          </cell>
          <cell r="E8952" t="str">
            <v>F</v>
          </cell>
        </row>
        <row r="8953">
          <cell r="B8953" t="str">
            <v>F500908</v>
          </cell>
          <cell r="C8953" t="str">
            <v>F500908</v>
          </cell>
          <cell r="D8953">
            <v>13</v>
          </cell>
          <cell r="E8953" t="str">
            <v>F</v>
          </cell>
        </row>
        <row r="8954">
          <cell r="B8954" t="str">
            <v>F500978</v>
          </cell>
          <cell r="C8954" t="str">
            <v>F500978</v>
          </cell>
          <cell r="D8954">
            <v>13</v>
          </cell>
          <cell r="E8954" t="str">
            <v>F</v>
          </cell>
        </row>
        <row r="8955">
          <cell r="B8955" t="str">
            <v>F501013</v>
          </cell>
          <cell r="C8955" t="str">
            <v>F501013</v>
          </cell>
          <cell r="D8955">
            <v>13</v>
          </cell>
          <cell r="E8955" t="str">
            <v>F</v>
          </cell>
        </row>
        <row r="8956">
          <cell r="B8956" t="str">
            <v>F501077</v>
          </cell>
          <cell r="C8956" t="str">
            <v>F501077</v>
          </cell>
          <cell r="D8956">
            <v>13</v>
          </cell>
          <cell r="E8956" t="str">
            <v>F</v>
          </cell>
        </row>
        <row r="8957">
          <cell r="B8957" t="str">
            <v>F501078</v>
          </cell>
          <cell r="C8957" t="str">
            <v>F501078</v>
          </cell>
          <cell r="D8957">
            <v>13</v>
          </cell>
          <cell r="E8957" t="str">
            <v>F</v>
          </cell>
        </row>
        <row r="8958">
          <cell r="B8958" t="str">
            <v>F501118</v>
          </cell>
          <cell r="C8958" t="str">
            <v>F501118</v>
          </cell>
          <cell r="D8958">
            <v>13</v>
          </cell>
          <cell r="E8958" t="str">
            <v>F</v>
          </cell>
        </row>
        <row r="8959">
          <cell r="B8959" t="str">
            <v>F501183</v>
          </cell>
          <cell r="C8959" t="str">
            <v>F501183</v>
          </cell>
          <cell r="D8959">
            <v>13</v>
          </cell>
          <cell r="E8959" t="str">
            <v>F</v>
          </cell>
        </row>
        <row r="8960">
          <cell r="B8960" t="str">
            <v>F501252</v>
          </cell>
          <cell r="C8960" t="str">
            <v>F501252</v>
          </cell>
          <cell r="D8960">
            <v>13</v>
          </cell>
          <cell r="E8960" t="str">
            <v>F</v>
          </cell>
        </row>
        <row r="8961">
          <cell r="B8961" t="str">
            <v>F501293</v>
          </cell>
          <cell r="C8961" t="str">
            <v>F501293</v>
          </cell>
          <cell r="D8961">
            <v>13</v>
          </cell>
          <cell r="E8961" t="str">
            <v>F</v>
          </cell>
        </row>
        <row r="8962">
          <cell r="B8962" t="str">
            <v>F501503</v>
          </cell>
          <cell r="C8962" t="str">
            <v>F501503</v>
          </cell>
          <cell r="D8962">
            <v>13</v>
          </cell>
          <cell r="E8962" t="str">
            <v>F</v>
          </cell>
        </row>
        <row r="8963">
          <cell r="B8963" t="str">
            <v>F502454</v>
          </cell>
          <cell r="C8963" t="str">
            <v>F502454</v>
          </cell>
          <cell r="D8963">
            <v>13</v>
          </cell>
          <cell r="E8963" t="str">
            <v>F</v>
          </cell>
        </row>
        <row r="8964">
          <cell r="B8964" t="str">
            <v>F502674</v>
          </cell>
          <cell r="C8964" t="str">
            <v>F502674</v>
          </cell>
          <cell r="D8964">
            <v>13</v>
          </cell>
          <cell r="E8964" t="str">
            <v>F</v>
          </cell>
        </row>
        <row r="8965">
          <cell r="B8965" t="str">
            <v>F502714</v>
          </cell>
          <cell r="C8965" t="str">
            <v>F502714</v>
          </cell>
          <cell r="D8965">
            <v>13</v>
          </cell>
          <cell r="E8965" t="str">
            <v>F</v>
          </cell>
        </row>
        <row r="8966">
          <cell r="B8966" t="str">
            <v>F502722</v>
          </cell>
          <cell r="C8966" t="str">
            <v>F502722</v>
          </cell>
          <cell r="D8966">
            <v>13</v>
          </cell>
          <cell r="E8966" t="str">
            <v>F</v>
          </cell>
        </row>
        <row r="8967">
          <cell r="B8967" t="str">
            <v>F520249</v>
          </cell>
          <cell r="C8967" t="str">
            <v>F520249</v>
          </cell>
          <cell r="D8967">
            <v>13</v>
          </cell>
          <cell r="E8967" t="str">
            <v>F</v>
          </cell>
        </row>
        <row r="8968">
          <cell r="B8968" t="str">
            <v>F520282</v>
          </cell>
          <cell r="C8968" t="str">
            <v>F520282</v>
          </cell>
          <cell r="D8968">
            <v>13</v>
          </cell>
          <cell r="E8968" t="str">
            <v>F</v>
          </cell>
        </row>
        <row r="8969">
          <cell r="B8969" t="str">
            <v>F520317</v>
          </cell>
          <cell r="C8969" t="str">
            <v>F520317</v>
          </cell>
          <cell r="D8969">
            <v>13</v>
          </cell>
          <cell r="E8969" t="str">
            <v>F</v>
          </cell>
        </row>
        <row r="8970">
          <cell r="B8970" t="str">
            <v>F520344</v>
          </cell>
          <cell r="C8970" t="str">
            <v>F520344</v>
          </cell>
          <cell r="D8970">
            <v>13</v>
          </cell>
          <cell r="E8970" t="str">
            <v>F</v>
          </cell>
        </row>
        <row r="8971">
          <cell r="B8971" t="str">
            <v>F520362</v>
          </cell>
          <cell r="C8971" t="str">
            <v>F520362</v>
          </cell>
          <cell r="D8971">
            <v>13</v>
          </cell>
          <cell r="E8971" t="str">
            <v>F</v>
          </cell>
        </row>
        <row r="8972">
          <cell r="B8972" t="str">
            <v>F520391</v>
          </cell>
          <cell r="C8972" t="str">
            <v>F520391</v>
          </cell>
          <cell r="D8972">
            <v>13</v>
          </cell>
          <cell r="E8972" t="str">
            <v>F</v>
          </cell>
        </row>
        <row r="8973">
          <cell r="B8973" t="str">
            <v>F520392</v>
          </cell>
          <cell r="C8973" t="str">
            <v>F520392</v>
          </cell>
          <cell r="D8973">
            <v>13</v>
          </cell>
          <cell r="E8973" t="str">
            <v>F</v>
          </cell>
        </row>
        <row r="8974">
          <cell r="B8974" t="str">
            <v>F520445</v>
          </cell>
          <cell r="C8974" t="str">
            <v>F520445</v>
          </cell>
          <cell r="D8974">
            <v>13</v>
          </cell>
          <cell r="E8974" t="str">
            <v>F</v>
          </cell>
        </row>
        <row r="8975">
          <cell r="B8975" t="str">
            <v>F521112</v>
          </cell>
          <cell r="C8975" t="str">
            <v>F521112</v>
          </cell>
          <cell r="D8975">
            <v>13</v>
          </cell>
          <cell r="E8975" t="str">
            <v>F</v>
          </cell>
        </row>
        <row r="8976">
          <cell r="B8976" t="str">
            <v>F521472</v>
          </cell>
          <cell r="C8976" t="str">
            <v>F521472</v>
          </cell>
          <cell r="D8976">
            <v>13</v>
          </cell>
          <cell r="E8976" t="str">
            <v>F</v>
          </cell>
        </row>
        <row r="8977">
          <cell r="B8977" t="str">
            <v>F521832</v>
          </cell>
          <cell r="C8977" t="str">
            <v>F521832</v>
          </cell>
          <cell r="D8977">
            <v>13</v>
          </cell>
          <cell r="E8977" t="str">
            <v>F</v>
          </cell>
        </row>
        <row r="8978">
          <cell r="B8978" t="str">
            <v>F522192</v>
          </cell>
          <cell r="C8978" t="str">
            <v>F522192</v>
          </cell>
          <cell r="D8978">
            <v>13</v>
          </cell>
          <cell r="E8978" t="str">
            <v>F</v>
          </cell>
        </row>
        <row r="8979">
          <cell r="B8979" t="str">
            <v>F522552</v>
          </cell>
          <cell r="C8979" t="str">
            <v>F522552</v>
          </cell>
          <cell r="D8979">
            <v>13</v>
          </cell>
          <cell r="E8979" t="str">
            <v>F</v>
          </cell>
        </row>
        <row r="8980">
          <cell r="B8980" t="str">
            <v>F522752</v>
          </cell>
          <cell r="C8980" t="str">
            <v>F522752</v>
          </cell>
          <cell r="D8980">
            <v>13</v>
          </cell>
          <cell r="E8980" t="str">
            <v>F</v>
          </cell>
        </row>
        <row r="8981">
          <cell r="B8981" t="str">
            <v>F522753</v>
          </cell>
          <cell r="C8981" t="str">
            <v>F522753</v>
          </cell>
          <cell r="D8981">
            <v>13</v>
          </cell>
          <cell r="E8981" t="str">
            <v>F</v>
          </cell>
        </row>
        <row r="8982">
          <cell r="B8982" t="str">
            <v>F522797</v>
          </cell>
          <cell r="C8982" t="str">
            <v>F522797</v>
          </cell>
          <cell r="D8982">
            <v>13</v>
          </cell>
          <cell r="E8982" t="str">
            <v>F</v>
          </cell>
        </row>
        <row r="8983">
          <cell r="B8983" t="str">
            <v>F522982</v>
          </cell>
          <cell r="C8983" t="str">
            <v>F522982</v>
          </cell>
          <cell r="D8983">
            <v>13</v>
          </cell>
          <cell r="E8983" t="str">
            <v>F</v>
          </cell>
        </row>
        <row r="8984">
          <cell r="B8984" t="str">
            <v>F522991</v>
          </cell>
          <cell r="C8984" t="str">
            <v>F522991</v>
          </cell>
          <cell r="D8984">
            <v>13</v>
          </cell>
          <cell r="E8984" t="str">
            <v>F</v>
          </cell>
        </row>
        <row r="8985">
          <cell r="B8985" t="str">
            <v>F523000</v>
          </cell>
          <cell r="C8985" t="str">
            <v>F523000</v>
          </cell>
          <cell r="D8985">
            <v>13</v>
          </cell>
          <cell r="E8985" t="str">
            <v>F</v>
          </cell>
        </row>
        <row r="8986">
          <cell r="B8986" t="str">
            <v>F523009</v>
          </cell>
          <cell r="C8986" t="str">
            <v>F523009</v>
          </cell>
          <cell r="D8986">
            <v>13</v>
          </cell>
          <cell r="E8986" t="str">
            <v>F</v>
          </cell>
        </row>
        <row r="8987">
          <cell r="B8987" t="str">
            <v>F523018</v>
          </cell>
          <cell r="C8987" t="str">
            <v>F523018</v>
          </cell>
          <cell r="D8987">
            <v>13</v>
          </cell>
          <cell r="E8987" t="str">
            <v>F</v>
          </cell>
        </row>
        <row r="8988">
          <cell r="B8988" t="str">
            <v>F525340</v>
          </cell>
          <cell r="C8988" t="str">
            <v>F525340</v>
          </cell>
          <cell r="D8988">
            <v>13</v>
          </cell>
          <cell r="E8988" t="str">
            <v>F</v>
          </cell>
        </row>
        <row r="8989">
          <cell r="B8989" t="str">
            <v>1000RIDDIST</v>
          </cell>
          <cell r="C8989" t="str">
            <v>RIDDIST</v>
          </cell>
          <cell r="D8989">
            <v>14</v>
          </cell>
          <cell r="E8989" t="str">
            <v>G</v>
          </cell>
        </row>
        <row r="8990">
          <cell r="B8990" t="str">
            <v>1000FSRRIDGE</v>
          </cell>
          <cell r="C8990" t="str">
            <v>FSRRIDGE</v>
          </cell>
          <cell r="D8990">
            <v>16</v>
          </cell>
          <cell r="E8990" t="str">
            <v>G</v>
          </cell>
        </row>
        <row r="8991">
          <cell r="B8991" t="str">
            <v>F502682</v>
          </cell>
          <cell r="C8991" t="str">
            <v>F502682</v>
          </cell>
          <cell r="D8991">
            <v>17</v>
          </cell>
          <cell r="E8991" t="str">
            <v>F</v>
          </cell>
        </row>
        <row r="8992">
          <cell r="B8992" t="str">
            <v>F520354</v>
          </cell>
          <cell r="C8992" t="str">
            <v>F520354</v>
          </cell>
          <cell r="D8992">
            <v>17</v>
          </cell>
          <cell r="E8992" t="str">
            <v>F</v>
          </cell>
        </row>
        <row r="8993">
          <cell r="B8993" t="str">
            <v>F520372</v>
          </cell>
          <cell r="C8993" t="str">
            <v>F520372</v>
          </cell>
          <cell r="D8993">
            <v>17</v>
          </cell>
          <cell r="E8993" t="str">
            <v>F</v>
          </cell>
        </row>
        <row r="8994">
          <cell r="B8994" t="str">
            <v>F520403</v>
          </cell>
          <cell r="C8994" t="str">
            <v>F520403</v>
          </cell>
          <cell r="D8994">
            <v>17</v>
          </cell>
          <cell r="E8994" t="str">
            <v>F</v>
          </cell>
        </row>
        <row r="8995">
          <cell r="B8995" t="str">
            <v>F520412</v>
          </cell>
          <cell r="C8995" t="str">
            <v>F520412</v>
          </cell>
          <cell r="D8995">
            <v>17</v>
          </cell>
          <cell r="E8995" t="str">
            <v>F</v>
          </cell>
        </row>
        <row r="8996">
          <cell r="B8996" t="str">
            <v>F520421</v>
          </cell>
          <cell r="C8996" t="str">
            <v>F520421</v>
          </cell>
          <cell r="D8996">
            <v>17</v>
          </cell>
          <cell r="E8996" t="str">
            <v>F</v>
          </cell>
        </row>
        <row r="8997">
          <cell r="B8997" t="str">
            <v>F521135</v>
          </cell>
          <cell r="C8997" t="str">
            <v>F521135</v>
          </cell>
          <cell r="D8997">
            <v>17</v>
          </cell>
          <cell r="E8997" t="str">
            <v>F</v>
          </cell>
        </row>
        <row r="8998">
          <cell r="B8998" t="str">
            <v>F521495</v>
          </cell>
          <cell r="C8998" t="str">
            <v>F521495</v>
          </cell>
          <cell r="D8998">
            <v>17</v>
          </cell>
          <cell r="E8998" t="str">
            <v>F</v>
          </cell>
        </row>
        <row r="8999">
          <cell r="B8999" t="str">
            <v>F521855</v>
          </cell>
          <cell r="C8999" t="str">
            <v>F521855</v>
          </cell>
          <cell r="D8999">
            <v>17</v>
          </cell>
          <cell r="E8999" t="str">
            <v>F</v>
          </cell>
        </row>
        <row r="9000">
          <cell r="B9000" t="str">
            <v>F522215</v>
          </cell>
          <cell r="C9000" t="str">
            <v>F522215</v>
          </cell>
          <cell r="D9000">
            <v>17</v>
          </cell>
          <cell r="E9000" t="str">
            <v>F</v>
          </cell>
        </row>
        <row r="9001">
          <cell r="B9001" t="str">
            <v>F522575</v>
          </cell>
          <cell r="C9001" t="str">
            <v>F522575</v>
          </cell>
          <cell r="D9001">
            <v>17</v>
          </cell>
          <cell r="E9001" t="str">
            <v>F</v>
          </cell>
        </row>
        <row r="9002">
          <cell r="B9002" t="str">
            <v>F522773</v>
          </cell>
          <cell r="C9002" t="str">
            <v>F522773</v>
          </cell>
          <cell r="D9002">
            <v>17</v>
          </cell>
          <cell r="E9002" t="str">
            <v>F</v>
          </cell>
        </row>
        <row r="9003">
          <cell r="B9003" t="str">
            <v>F522774</v>
          </cell>
          <cell r="C9003" t="str">
            <v>F522774</v>
          </cell>
          <cell r="D9003">
            <v>17</v>
          </cell>
          <cell r="E9003" t="str">
            <v>F</v>
          </cell>
        </row>
        <row r="9004">
          <cell r="B9004" t="str">
            <v>F522775</v>
          </cell>
          <cell r="C9004" t="str">
            <v>F522775</v>
          </cell>
          <cell r="D9004">
            <v>17</v>
          </cell>
          <cell r="E9004" t="str">
            <v>F</v>
          </cell>
        </row>
        <row r="9005">
          <cell r="B9005" t="str">
            <v>F523245</v>
          </cell>
          <cell r="C9005" t="str">
            <v>F523245</v>
          </cell>
          <cell r="D9005">
            <v>17</v>
          </cell>
          <cell r="E9005" t="str">
            <v>F</v>
          </cell>
        </row>
        <row r="9006">
          <cell r="B9006" t="str">
            <v>F523295</v>
          </cell>
          <cell r="C9006" t="str">
            <v>F523295</v>
          </cell>
          <cell r="D9006">
            <v>17</v>
          </cell>
          <cell r="E9006" t="str">
            <v>F</v>
          </cell>
        </row>
        <row r="9007">
          <cell r="B9007" t="str">
            <v>F525268</v>
          </cell>
          <cell r="C9007" t="str">
            <v>F525268</v>
          </cell>
          <cell r="D9007">
            <v>17</v>
          </cell>
          <cell r="E9007" t="str">
            <v>F</v>
          </cell>
        </row>
        <row r="9008">
          <cell r="B9008" t="str">
            <v>F525269</v>
          </cell>
          <cell r="C9008" t="str">
            <v>F525269</v>
          </cell>
          <cell r="D9008">
            <v>17</v>
          </cell>
          <cell r="E9008" t="str">
            <v>F</v>
          </cell>
        </row>
        <row r="9009">
          <cell r="B9009" t="str">
            <v>F525270</v>
          </cell>
          <cell r="C9009" t="str">
            <v>F525270</v>
          </cell>
          <cell r="D9009">
            <v>17</v>
          </cell>
          <cell r="E9009" t="str">
            <v>F</v>
          </cell>
        </row>
        <row r="9010">
          <cell r="B9010" t="str">
            <v>1000MTRDRIDGE</v>
          </cell>
          <cell r="C9010" t="str">
            <v>MTRDRIDGE</v>
          </cell>
          <cell r="D9010">
            <v>16</v>
          </cell>
          <cell r="E9010" t="str">
            <v>G</v>
          </cell>
        </row>
        <row r="9011">
          <cell r="B9011" t="str">
            <v>F523251</v>
          </cell>
          <cell r="C9011" t="str">
            <v>F523251</v>
          </cell>
          <cell r="D9011">
            <v>17</v>
          </cell>
          <cell r="E9011" t="str">
            <v>F</v>
          </cell>
        </row>
        <row r="9012">
          <cell r="B9012" t="str">
            <v>F523304</v>
          </cell>
          <cell r="C9012" t="str">
            <v>F523304</v>
          </cell>
          <cell r="D9012">
            <v>17</v>
          </cell>
          <cell r="E9012" t="str">
            <v>F</v>
          </cell>
        </row>
        <row r="9013">
          <cell r="B9013" t="str">
            <v>F525320</v>
          </cell>
          <cell r="C9013" t="str">
            <v>F525320</v>
          </cell>
          <cell r="D9013">
            <v>17</v>
          </cell>
          <cell r="E9013" t="str">
            <v>F</v>
          </cell>
        </row>
        <row r="9014">
          <cell r="B9014" t="str">
            <v>F525321</v>
          </cell>
          <cell r="C9014" t="str">
            <v>F525321</v>
          </cell>
          <cell r="D9014">
            <v>17</v>
          </cell>
          <cell r="E9014" t="str">
            <v>F</v>
          </cell>
        </row>
        <row r="9015">
          <cell r="B9015" t="str">
            <v>F525322</v>
          </cell>
          <cell r="C9015" t="str">
            <v>F525322</v>
          </cell>
          <cell r="D9015">
            <v>17</v>
          </cell>
          <cell r="E9015" t="str">
            <v>F</v>
          </cell>
        </row>
        <row r="9016">
          <cell r="B9016" t="str">
            <v>F525323</v>
          </cell>
          <cell r="C9016" t="str">
            <v>F525323</v>
          </cell>
          <cell r="D9016">
            <v>17</v>
          </cell>
          <cell r="E9016" t="str">
            <v>F</v>
          </cell>
        </row>
        <row r="9017">
          <cell r="B9017" t="str">
            <v>F525324</v>
          </cell>
          <cell r="C9017" t="str">
            <v>F525324</v>
          </cell>
          <cell r="D9017">
            <v>17</v>
          </cell>
          <cell r="E9017" t="str">
            <v>F</v>
          </cell>
        </row>
        <row r="9018">
          <cell r="B9018" t="str">
            <v>F525325</v>
          </cell>
          <cell r="C9018" t="str">
            <v>F525325</v>
          </cell>
          <cell r="D9018">
            <v>17</v>
          </cell>
          <cell r="E9018" t="str">
            <v>F</v>
          </cell>
        </row>
        <row r="9019">
          <cell r="B9019" t="str">
            <v>F525326</v>
          </cell>
          <cell r="C9019" t="str">
            <v>F525326</v>
          </cell>
          <cell r="D9019">
            <v>17</v>
          </cell>
          <cell r="E9019" t="str">
            <v>F</v>
          </cell>
        </row>
        <row r="9020">
          <cell r="B9020" t="str">
            <v>1000OFADRIDGE</v>
          </cell>
          <cell r="C9020" t="str">
            <v>OFADRIDGE</v>
          </cell>
          <cell r="D9020">
            <v>16</v>
          </cell>
          <cell r="E9020" t="str">
            <v>G</v>
          </cell>
        </row>
        <row r="9021">
          <cell r="B9021" t="str">
            <v>F502690</v>
          </cell>
          <cell r="C9021" t="str">
            <v>F502690</v>
          </cell>
          <cell r="D9021">
            <v>17</v>
          </cell>
          <cell r="E9021" t="str">
            <v>F</v>
          </cell>
        </row>
        <row r="9022">
          <cell r="B9022" t="str">
            <v>F523228</v>
          </cell>
          <cell r="C9022" t="str">
            <v>F523228</v>
          </cell>
          <cell r="D9022">
            <v>17</v>
          </cell>
          <cell r="E9022" t="str">
            <v>F</v>
          </cell>
        </row>
        <row r="9023">
          <cell r="B9023" t="str">
            <v>F523279</v>
          </cell>
          <cell r="C9023" t="str">
            <v>F523279</v>
          </cell>
          <cell r="D9023">
            <v>17</v>
          </cell>
          <cell r="E9023" t="str">
            <v>F</v>
          </cell>
        </row>
        <row r="9024">
          <cell r="B9024" t="str">
            <v>1000SHAVER</v>
          </cell>
          <cell r="C9024" t="str">
            <v>SHAVER</v>
          </cell>
          <cell r="D9024">
            <v>12</v>
          </cell>
          <cell r="E9024" t="str">
            <v>G</v>
          </cell>
        </row>
        <row r="9025">
          <cell r="B9025" t="str">
            <v>F500680</v>
          </cell>
          <cell r="C9025" t="str">
            <v>F500680</v>
          </cell>
          <cell r="D9025">
            <v>13</v>
          </cell>
          <cell r="E9025" t="str">
            <v>F</v>
          </cell>
        </row>
        <row r="9026">
          <cell r="B9026" t="str">
            <v>F500681</v>
          </cell>
          <cell r="C9026" t="str">
            <v>F500681</v>
          </cell>
          <cell r="D9026">
            <v>13</v>
          </cell>
          <cell r="E9026" t="str">
            <v>F</v>
          </cell>
        </row>
        <row r="9027">
          <cell r="B9027" t="str">
            <v>F500750</v>
          </cell>
          <cell r="C9027" t="str">
            <v>F500750</v>
          </cell>
          <cell r="D9027">
            <v>13</v>
          </cell>
          <cell r="E9027" t="str">
            <v>F</v>
          </cell>
        </row>
        <row r="9028">
          <cell r="B9028" t="str">
            <v>F500751</v>
          </cell>
          <cell r="C9028" t="str">
            <v>F500751</v>
          </cell>
          <cell r="D9028">
            <v>13</v>
          </cell>
          <cell r="E9028" t="str">
            <v>F</v>
          </cell>
        </row>
        <row r="9029">
          <cell r="B9029" t="str">
            <v>F500820</v>
          </cell>
          <cell r="C9029" t="str">
            <v>F500820</v>
          </cell>
          <cell r="D9029">
            <v>13</v>
          </cell>
          <cell r="E9029" t="str">
            <v>F</v>
          </cell>
        </row>
        <row r="9030">
          <cell r="B9030" t="str">
            <v>F500867</v>
          </cell>
          <cell r="C9030" t="str">
            <v>F500867</v>
          </cell>
          <cell r="D9030">
            <v>13</v>
          </cell>
          <cell r="E9030" t="str">
            <v>F</v>
          </cell>
        </row>
        <row r="9031">
          <cell r="B9031" t="str">
            <v>F500972</v>
          </cell>
          <cell r="C9031" t="str">
            <v>F500972</v>
          </cell>
          <cell r="D9031">
            <v>13</v>
          </cell>
          <cell r="E9031" t="str">
            <v>F</v>
          </cell>
        </row>
        <row r="9032">
          <cell r="B9032" t="str">
            <v>F501007</v>
          </cell>
          <cell r="C9032" t="str">
            <v>F501007</v>
          </cell>
          <cell r="D9032">
            <v>13</v>
          </cell>
          <cell r="E9032" t="str">
            <v>F</v>
          </cell>
        </row>
        <row r="9033">
          <cell r="B9033" t="str">
            <v>F501065</v>
          </cell>
          <cell r="C9033" t="str">
            <v>F501065</v>
          </cell>
          <cell r="D9033">
            <v>13</v>
          </cell>
          <cell r="E9033" t="str">
            <v>F</v>
          </cell>
        </row>
        <row r="9034">
          <cell r="B9034" t="str">
            <v>F501066</v>
          </cell>
          <cell r="C9034" t="str">
            <v>F501066</v>
          </cell>
          <cell r="D9034">
            <v>13</v>
          </cell>
          <cell r="E9034" t="str">
            <v>F</v>
          </cell>
        </row>
        <row r="9035">
          <cell r="B9035" t="str">
            <v>F501112</v>
          </cell>
          <cell r="C9035" t="str">
            <v>F501112</v>
          </cell>
          <cell r="D9035">
            <v>13</v>
          </cell>
          <cell r="E9035" t="str">
            <v>F</v>
          </cell>
        </row>
        <row r="9036">
          <cell r="B9036" t="str">
            <v>F501171</v>
          </cell>
          <cell r="C9036" t="str">
            <v>F501171</v>
          </cell>
          <cell r="D9036">
            <v>13</v>
          </cell>
          <cell r="E9036" t="str">
            <v>F</v>
          </cell>
        </row>
        <row r="9037">
          <cell r="B9037" t="str">
            <v>F501240</v>
          </cell>
          <cell r="C9037" t="str">
            <v>F501240</v>
          </cell>
          <cell r="D9037">
            <v>13</v>
          </cell>
          <cell r="E9037" t="str">
            <v>F</v>
          </cell>
        </row>
        <row r="9038">
          <cell r="B9038" t="str">
            <v>F501241</v>
          </cell>
          <cell r="C9038" t="str">
            <v>F501241</v>
          </cell>
          <cell r="D9038">
            <v>13</v>
          </cell>
          <cell r="E9038" t="str">
            <v>F</v>
          </cell>
        </row>
        <row r="9039">
          <cell r="B9039" t="str">
            <v>F501287</v>
          </cell>
          <cell r="C9039" t="str">
            <v>F501287</v>
          </cell>
          <cell r="D9039">
            <v>13</v>
          </cell>
          <cell r="E9039" t="str">
            <v>F</v>
          </cell>
        </row>
        <row r="9040">
          <cell r="B9040" t="str">
            <v>F501497</v>
          </cell>
          <cell r="C9040" t="str">
            <v>F501497</v>
          </cell>
          <cell r="D9040">
            <v>13</v>
          </cell>
          <cell r="E9040" t="str">
            <v>F</v>
          </cell>
        </row>
        <row r="9041">
          <cell r="B9041" t="str">
            <v>F502448</v>
          </cell>
          <cell r="C9041" t="str">
            <v>F502448</v>
          </cell>
          <cell r="D9041">
            <v>13</v>
          </cell>
          <cell r="E9041" t="str">
            <v>F</v>
          </cell>
        </row>
        <row r="9042">
          <cell r="B9042" t="str">
            <v>F502890</v>
          </cell>
          <cell r="C9042" t="str">
            <v>F502890</v>
          </cell>
          <cell r="D9042">
            <v>13</v>
          </cell>
          <cell r="E9042" t="str">
            <v>F</v>
          </cell>
        </row>
        <row r="9043">
          <cell r="B9043" t="str">
            <v>F520008</v>
          </cell>
          <cell r="C9043" t="str">
            <v>F520008</v>
          </cell>
          <cell r="D9043">
            <v>13</v>
          </cell>
          <cell r="E9043" t="str">
            <v>F</v>
          </cell>
        </row>
        <row r="9044">
          <cell r="B9044" t="str">
            <v>F520017</v>
          </cell>
          <cell r="C9044" t="str">
            <v>F520017</v>
          </cell>
          <cell r="D9044">
            <v>13</v>
          </cell>
          <cell r="E9044" t="str">
            <v>F</v>
          </cell>
        </row>
        <row r="9045">
          <cell r="B9045" t="str">
            <v>F520019</v>
          </cell>
          <cell r="C9045" t="str">
            <v>F520019</v>
          </cell>
          <cell r="D9045">
            <v>13</v>
          </cell>
          <cell r="E9045" t="str">
            <v>F</v>
          </cell>
        </row>
        <row r="9046">
          <cell r="B9046" t="str">
            <v>F520020</v>
          </cell>
          <cell r="C9046" t="str">
            <v>F520020</v>
          </cell>
          <cell r="D9046">
            <v>13</v>
          </cell>
          <cell r="E9046" t="str">
            <v>F</v>
          </cell>
        </row>
        <row r="9047">
          <cell r="B9047" t="str">
            <v>F520021</v>
          </cell>
          <cell r="C9047" t="str">
            <v>F520021</v>
          </cell>
          <cell r="D9047">
            <v>13</v>
          </cell>
          <cell r="E9047" t="str">
            <v>F</v>
          </cell>
        </row>
        <row r="9048">
          <cell r="B9048" t="str">
            <v>F520234</v>
          </cell>
          <cell r="C9048" t="str">
            <v>F520234</v>
          </cell>
          <cell r="D9048">
            <v>13</v>
          </cell>
          <cell r="E9048" t="str">
            <v>F</v>
          </cell>
        </row>
        <row r="9049">
          <cell r="B9049" t="str">
            <v>F520305</v>
          </cell>
          <cell r="C9049" t="str">
            <v>F520305</v>
          </cell>
          <cell r="D9049">
            <v>13</v>
          </cell>
          <cell r="E9049" t="str">
            <v>F</v>
          </cell>
        </row>
        <row r="9050">
          <cell r="B9050" t="str">
            <v>F520337</v>
          </cell>
          <cell r="C9050" t="str">
            <v>F520337</v>
          </cell>
          <cell r="D9050">
            <v>13</v>
          </cell>
          <cell r="E9050" t="str">
            <v>F</v>
          </cell>
        </row>
        <row r="9051">
          <cell r="B9051" t="str">
            <v>F521105</v>
          </cell>
          <cell r="C9051" t="str">
            <v>F521105</v>
          </cell>
          <cell r="D9051">
            <v>13</v>
          </cell>
          <cell r="E9051" t="str">
            <v>F</v>
          </cell>
        </row>
        <row r="9052">
          <cell r="B9052" t="str">
            <v>F521465</v>
          </cell>
          <cell r="C9052" t="str">
            <v>F521465</v>
          </cell>
          <cell r="D9052">
            <v>13</v>
          </cell>
          <cell r="E9052" t="str">
            <v>F</v>
          </cell>
        </row>
        <row r="9053">
          <cell r="B9053" t="str">
            <v>F521825</v>
          </cell>
          <cell r="C9053" t="str">
            <v>F521825</v>
          </cell>
          <cell r="D9053">
            <v>13</v>
          </cell>
          <cell r="E9053" t="str">
            <v>F</v>
          </cell>
        </row>
        <row r="9054">
          <cell r="B9054" t="str">
            <v>F522185</v>
          </cell>
          <cell r="C9054" t="str">
            <v>F522185</v>
          </cell>
          <cell r="D9054">
            <v>13</v>
          </cell>
          <cell r="E9054" t="str">
            <v>F</v>
          </cell>
        </row>
        <row r="9055">
          <cell r="B9055" t="str">
            <v>F522545</v>
          </cell>
          <cell r="C9055" t="str">
            <v>F522545</v>
          </cell>
          <cell r="D9055">
            <v>13</v>
          </cell>
          <cell r="E9055" t="str">
            <v>F</v>
          </cell>
        </row>
        <row r="9056">
          <cell r="B9056" t="str">
            <v>F522730</v>
          </cell>
          <cell r="C9056" t="str">
            <v>F522730</v>
          </cell>
          <cell r="D9056">
            <v>13</v>
          </cell>
          <cell r="E9056" t="str">
            <v>F</v>
          </cell>
        </row>
        <row r="9057">
          <cell r="B9057" t="str">
            <v>F522731</v>
          </cell>
          <cell r="C9057" t="str">
            <v>F522731</v>
          </cell>
          <cell r="D9057">
            <v>13</v>
          </cell>
          <cell r="E9057" t="str">
            <v>F</v>
          </cell>
        </row>
        <row r="9058">
          <cell r="B9058" t="str">
            <v>F522732</v>
          </cell>
          <cell r="C9058" t="str">
            <v>F522732</v>
          </cell>
          <cell r="D9058">
            <v>13</v>
          </cell>
          <cell r="E9058" t="str">
            <v>F</v>
          </cell>
        </row>
        <row r="9059">
          <cell r="B9059" t="str">
            <v>F522733</v>
          </cell>
          <cell r="C9059" t="str">
            <v>F522733</v>
          </cell>
          <cell r="D9059">
            <v>13</v>
          </cell>
          <cell r="E9059" t="str">
            <v>F</v>
          </cell>
        </row>
        <row r="9060">
          <cell r="B9060" t="str">
            <v>F522983</v>
          </cell>
          <cell r="C9060" t="str">
            <v>F522983</v>
          </cell>
          <cell r="D9060">
            <v>13</v>
          </cell>
          <cell r="E9060" t="str">
            <v>F</v>
          </cell>
        </row>
        <row r="9061">
          <cell r="B9061" t="str">
            <v>F522992</v>
          </cell>
          <cell r="C9061" t="str">
            <v>F522992</v>
          </cell>
          <cell r="D9061">
            <v>13</v>
          </cell>
          <cell r="E9061" t="str">
            <v>F</v>
          </cell>
        </row>
        <row r="9062">
          <cell r="B9062" t="str">
            <v>F523001</v>
          </cell>
          <cell r="C9062" t="str">
            <v>F523001</v>
          </cell>
          <cell r="D9062">
            <v>13</v>
          </cell>
          <cell r="E9062" t="str">
            <v>F</v>
          </cell>
        </row>
        <row r="9063">
          <cell r="B9063" t="str">
            <v>F523010</v>
          </cell>
          <cell r="C9063" t="str">
            <v>F523010</v>
          </cell>
          <cell r="D9063">
            <v>13</v>
          </cell>
          <cell r="E9063" t="str">
            <v>F</v>
          </cell>
        </row>
        <row r="9064">
          <cell r="B9064" t="str">
            <v>F523019</v>
          </cell>
          <cell r="C9064" t="str">
            <v>F523019</v>
          </cell>
          <cell r="D9064">
            <v>13</v>
          </cell>
          <cell r="E9064" t="str">
            <v>F</v>
          </cell>
        </row>
        <row r="9065">
          <cell r="B9065" t="str">
            <v>F525334</v>
          </cell>
          <cell r="C9065" t="str">
            <v>F525334</v>
          </cell>
          <cell r="D9065">
            <v>13</v>
          </cell>
          <cell r="E9065" t="str">
            <v>F</v>
          </cell>
        </row>
        <row r="9066">
          <cell r="B9066" t="str">
            <v>1000SHLDIST</v>
          </cell>
          <cell r="C9066" t="str">
            <v>SHLDIST</v>
          </cell>
          <cell r="D9066">
            <v>14</v>
          </cell>
          <cell r="E9066" t="str">
            <v>G</v>
          </cell>
        </row>
        <row r="9067">
          <cell r="B9067" t="str">
            <v>1000FSRSHAV</v>
          </cell>
          <cell r="C9067" t="str">
            <v>FSRSHAV</v>
          </cell>
          <cell r="D9067">
            <v>16</v>
          </cell>
          <cell r="E9067" t="str">
            <v>G</v>
          </cell>
        </row>
        <row r="9068">
          <cell r="B9068" t="str">
            <v>F520018</v>
          </cell>
          <cell r="C9068" t="str">
            <v>F520018</v>
          </cell>
          <cell r="D9068">
            <v>17</v>
          </cell>
          <cell r="E9068" t="str">
            <v>F</v>
          </cell>
        </row>
        <row r="9069">
          <cell r="B9069" t="str">
            <v>F520347</v>
          </cell>
          <cell r="C9069" t="str">
            <v>F520347</v>
          </cell>
          <cell r="D9069">
            <v>17</v>
          </cell>
          <cell r="E9069" t="str">
            <v>F</v>
          </cell>
        </row>
        <row r="9070">
          <cell r="B9070" t="str">
            <v>F520365</v>
          </cell>
          <cell r="C9070" t="str">
            <v>F520365</v>
          </cell>
          <cell r="D9070">
            <v>17</v>
          </cell>
          <cell r="E9070" t="str">
            <v>F</v>
          </cell>
        </row>
        <row r="9071">
          <cell r="B9071" t="str">
            <v>F520400</v>
          </cell>
          <cell r="C9071" t="str">
            <v>F520400</v>
          </cell>
          <cell r="D9071">
            <v>17</v>
          </cell>
          <cell r="E9071" t="str">
            <v>F</v>
          </cell>
        </row>
        <row r="9072">
          <cell r="B9072" t="str">
            <v>F520406</v>
          </cell>
          <cell r="C9072" t="str">
            <v>F520406</v>
          </cell>
          <cell r="D9072">
            <v>17</v>
          </cell>
          <cell r="E9072" t="str">
            <v>F</v>
          </cell>
        </row>
        <row r="9073">
          <cell r="B9073" t="str">
            <v>F520415</v>
          </cell>
          <cell r="C9073" t="str">
            <v>F520415</v>
          </cell>
          <cell r="D9073">
            <v>17</v>
          </cell>
          <cell r="E9073" t="str">
            <v>F</v>
          </cell>
        </row>
        <row r="9074">
          <cell r="B9074" t="str">
            <v>F521129</v>
          </cell>
          <cell r="C9074" t="str">
            <v>F521129</v>
          </cell>
          <cell r="D9074">
            <v>17</v>
          </cell>
          <cell r="E9074" t="str">
            <v>F</v>
          </cell>
        </row>
        <row r="9075">
          <cell r="B9075" t="str">
            <v>F521489</v>
          </cell>
          <cell r="C9075" t="str">
            <v>F521489</v>
          </cell>
          <cell r="D9075">
            <v>17</v>
          </cell>
          <cell r="E9075" t="str">
            <v>F</v>
          </cell>
        </row>
        <row r="9076">
          <cell r="B9076" t="str">
            <v>F521849</v>
          </cell>
          <cell r="C9076" t="str">
            <v>F521849</v>
          </cell>
          <cell r="D9076">
            <v>17</v>
          </cell>
          <cell r="E9076" t="str">
            <v>F</v>
          </cell>
        </row>
        <row r="9077">
          <cell r="B9077" t="str">
            <v>F522209</v>
          </cell>
          <cell r="C9077" t="str">
            <v>F522209</v>
          </cell>
          <cell r="D9077">
            <v>17</v>
          </cell>
          <cell r="E9077" t="str">
            <v>F</v>
          </cell>
        </row>
        <row r="9078">
          <cell r="B9078" t="str">
            <v>F522569</v>
          </cell>
          <cell r="C9078" t="str">
            <v>F522569</v>
          </cell>
          <cell r="D9078">
            <v>17</v>
          </cell>
          <cell r="E9078" t="str">
            <v>F</v>
          </cell>
        </row>
        <row r="9079">
          <cell r="B9079" t="str">
            <v>F522757</v>
          </cell>
          <cell r="C9079" t="str">
            <v>F522757</v>
          </cell>
          <cell r="D9079">
            <v>17</v>
          </cell>
          <cell r="E9079" t="str">
            <v>F</v>
          </cell>
        </row>
        <row r="9080">
          <cell r="B9080" t="str">
            <v>F522758</v>
          </cell>
          <cell r="C9080" t="str">
            <v>F522758</v>
          </cell>
          <cell r="D9080">
            <v>17</v>
          </cell>
          <cell r="E9080" t="str">
            <v>F</v>
          </cell>
        </row>
        <row r="9081">
          <cell r="B9081" t="str">
            <v>F523240</v>
          </cell>
          <cell r="C9081" t="str">
            <v>F523240</v>
          </cell>
          <cell r="D9081">
            <v>17</v>
          </cell>
          <cell r="E9081" t="str">
            <v>F</v>
          </cell>
        </row>
        <row r="9082">
          <cell r="B9082" t="str">
            <v>F523288</v>
          </cell>
          <cell r="C9082" t="str">
            <v>F523288</v>
          </cell>
          <cell r="D9082">
            <v>17</v>
          </cell>
          <cell r="E9082" t="str">
            <v>F</v>
          </cell>
        </row>
        <row r="9083">
          <cell r="B9083" t="str">
            <v>F525248</v>
          </cell>
          <cell r="C9083" t="str">
            <v>F525248</v>
          </cell>
          <cell r="D9083">
            <v>17</v>
          </cell>
          <cell r="E9083" t="str">
            <v>F</v>
          </cell>
        </row>
        <row r="9084">
          <cell r="B9084" t="str">
            <v>F525249</v>
          </cell>
          <cell r="C9084" t="str">
            <v>F525249</v>
          </cell>
          <cell r="D9084">
            <v>17</v>
          </cell>
          <cell r="E9084" t="str">
            <v>F</v>
          </cell>
        </row>
        <row r="9085">
          <cell r="B9085" t="str">
            <v>1000MTRDSHAV</v>
          </cell>
          <cell r="C9085" t="str">
            <v>MTRDSHAV</v>
          </cell>
          <cell r="D9085">
            <v>16</v>
          </cell>
          <cell r="E9085" t="str">
            <v>G</v>
          </cell>
        </row>
        <row r="9086">
          <cell r="B9086" t="str">
            <v>F522781</v>
          </cell>
          <cell r="C9086" t="str">
            <v>F522781</v>
          </cell>
          <cell r="D9086">
            <v>17</v>
          </cell>
          <cell r="E9086" t="str">
            <v>F</v>
          </cell>
        </row>
        <row r="9087">
          <cell r="B9087" t="str">
            <v>F523248</v>
          </cell>
          <cell r="C9087" t="str">
            <v>F523248</v>
          </cell>
          <cell r="D9087">
            <v>17</v>
          </cell>
          <cell r="E9087" t="str">
            <v>F</v>
          </cell>
        </row>
        <row r="9088">
          <cell r="B9088" t="str">
            <v>F523298</v>
          </cell>
          <cell r="C9088" t="str">
            <v>F523298</v>
          </cell>
          <cell r="D9088">
            <v>17</v>
          </cell>
          <cell r="E9088" t="str">
            <v>F</v>
          </cell>
        </row>
        <row r="9089">
          <cell r="B9089" t="str">
            <v>F523299</v>
          </cell>
          <cell r="C9089" t="str">
            <v>F523299</v>
          </cell>
          <cell r="D9089">
            <v>17</v>
          </cell>
          <cell r="E9089" t="str">
            <v>F</v>
          </cell>
        </row>
        <row r="9090">
          <cell r="B9090" t="str">
            <v>F525277</v>
          </cell>
          <cell r="C9090" t="str">
            <v>F525277</v>
          </cell>
          <cell r="D9090">
            <v>17</v>
          </cell>
          <cell r="E9090" t="str">
            <v>F</v>
          </cell>
        </row>
        <row r="9091">
          <cell r="B9091" t="str">
            <v>F525278</v>
          </cell>
          <cell r="C9091" t="str">
            <v>F525278</v>
          </cell>
          <cell r="D9091">
            <v>17</v>
          </cell>
          <cell r="E9091" t="str">
            <v>F</v>
          </cell>
        </row>
        <row r="9092">
          <cell r="B9092" t="str">
            <v>F525279</v>
          </cell>
          <cell r="C9092" t="str">
            <v>F525279</v>
          </cell>
          <cell r="D9092">
            <v>17</v>
          </cell>
          <cell r="E9092" t="str">
            <v>F</v>
          </cell>
        </row>
        <row r="9093">
          <cell r="B9093" t="str">
            <v>F525280</v>
          </cell>
          <cell r="C9093" t="str">
            <v>F525280</v>
          </cell>
          <cell r="D9093">
            <v>17</v>
          </cell>
          <cell r="E9093" t="str">
            <v>F</v>
          </cell>
        </row>
        <row r="9094">
          <cell r="B9094" t="str">
            <v>F525281</v>
          </cell>
          <cell r="C9094" t="str">
            <v>F525281</v>
          </cell>
          <cell r="D9094">
            <v>17</v>
          </cell>
          <cell r="E9094" t="str">
            <v>F</v>
          </cell>
        </row>
        <row r="9095">
          <cell r="B9095" t="str">
            <v>F525282</v>
          </cell>
          <cell r="C9095" t="str">
            <v>F525282</v>
          </cell>
          <cell r="D9095">
            <v>17</v>
          </cell>
          <cell r="E9095" t="str">
            <v>F</v>
          </cell>
        </row>
        <row r="9096">
          <cell r="B9096" t="str">
            <v>1000OFADSHAV</v>
          </cell>
          <cell r="C9096" t="str">
            <v>OFADSHAV</v>
          </cell>
          <cell r="D9096">
            <v>16</v>
          </cell>
          <cell r="E9096" t="str">
            <v>G</v>
          </cell>
        </row>
        <row r="9097">
          <cell r="B9097" t="str">
            <v>F523274</v>
          </cell>
          <cell r="C9097" t="str">
            <v>F523274</v>
          </cell>
          <cell r="D9097">
            <v>17</v>
          </cell>
          <cell r="E9097" t="str">
            <v>F</v>
          </cell>
        </row>
        <row r="9098">
          <cell r="B9098" t="str">
            <v>1000TEHACHAPI</v>
          </cell>
          <cell r="C9098" t="str">
            <v>TEHACHAPI</v>
          </cell>
          <cell r="D9098">
            <v>12</v>
          </cell>
          <cell r="E9098" t="str">
            <v>G</v>
          </cell>
        </row>
        <row r="9099">
          <cell r="B9099" t="str">
            <v>F500682</v>
          </cell>
          <cell r="C9099" t="str">
            <v>F500682</v>
          </cell>
          <cell r="D9099">
            <v>13</v>
          </cell>
          <cell r="E9099" t="str">
            <v>F</v>
          </cell>
        </row>
        <row r="9100">
          <cell r="B9100" t="str">
            <v>F500683</v>
          </cell>
          <cell r="C9100" t="str">
            <v>F500683</v>
          </cell>
          <cell r="D9100">
            <v>13</v>
          </cell>
          <cell r="E9100" t="str">
            <v>F</v>
          </cell>
        </row>
        <row r="9101">
          <cell r="B9101" t="str">
            <v>F500752</v>
          </cell>
          <cell r="C9101" t="str">
            <v>F500752</v>
          </cell>
          <cell r="D9101">
            <v>13</v>
          </cell>
          <cell r="E9101" t="str">
            <v>F</v>
          </cell>
        </row>
        <row r="9102">
          <cell r="B9102" t="str">
            <v>F500753</v>
          </cell>
          <cell r="C9102" t="str">
            <v>F500753</v>
          </cell>
          <cell r="D9102">
            <v>13</v>
          </cell>
          <cell r="E9102" t="str">
            <v>F</v>
          </cell>
        </row>
        <row r="9103">
          <cell r="B9103" t="str">
            <v>F500822</v>
          </cell>
          <cell r="C9103" t="str">
            <v>F500822</v>
          </cell>
          <cell r="D9103">
            <v>13</v>
          </cell>
          <cell r="E9103" t="str">
            <v>F</v>
          </cell>
        </row>
        <row r="9104">
          <cell r="B9104" t="str">
            <v>F500868</v>
          </cell>
          <cell r="C9104" t="str">
            <v>F500868</v>
          </cell>
          <cell r="D9104">
            <v>13</v>
          </cell>
          <cell r="E9104" t="str">
            <v>F</v>
          </cell>
        </row>
        <row r="9105">
          <cell r="B9105" t="str">
            <v>F500903</v>
          </cell>
          <cell r="C9105" t="str">
            <v>F500903</v>
          </cell>
          <cell r="D9105">
            <v>13</v>
          </cell>
          <cell r="E9105" t="str">
            <v>F</v>
          </cell>
        </row>
        <row r="9106">
          <cell r="B9106" t="str">
            <v>F500973</v>
          </cell>
          <cell r="C9106" t="str">
            <v>F500973</v>
          </cell>
          <cell r="D9106">
            <v>13</v>
          </cell>
          <cell r="E9106" t="str">
            <v>F</v>
          </cell>
        </row>
        <row r="9107">
          <cell r="B9107" t="str">
            <v>F501008</v>
          </cell>
          <cell r="C9107" t="str">
            <v>F501008</v>
          </cell>
          <cell r="D9107">
            <v>13</v>
          </cell>
          <cell r="E9107" t="str">
            <v>F</v>
          </cell>
        </row>
        <row r="9108">
          <cell r="B9108" t="str">
            <v>F501067</v>
          </cell>
          <cell r="C9108" t="str">
            <v>F501067</v>
          </cell>
          <cell r="D9108">
            <v>13</v>
          </cell>
          <cell r="E9108" t="str">
            <v>F</v>
          </cell>
        </row>
        <row r="9109">
          <cell r="B9109" t="str">
            <v>F501068</v>
          </cell>
          <cell r="C9109" t="str">
            <v>F501068</v>
          </cell>
          <cell r="D9109">
            <v>13</v>
          </cell>
          <cell r="E9109" t="str">
            <v>F</v>
          </cell>
        </row>
        <row r="9110">
          <cell r="B9110" t="str">
            <v>F501113</v>
          </cell>
          <cell r="C9110" t="str">
            <v>F501113</v>
          </cell>
          <cell r="D9110">
            <v>13</v>
          </cell>
          <cell r="E9110" t="str">
            <v>F</v>
          </cell>
        </row>
        <row r="9111">
          <cell r="B9111" t="str">
            <v>F501173</v>
          </cell>
          <cell r="C9111" t="str">
            <v>F501173</v>
          </cell>
          <cell r="D9111">
            <v>13</v>
          </cell>
          <cell r="E9111" t="str">
            <v>F</v>
          </cell>
        </row>
        <row r="9112">
          <cell r="B9112" t="str">
            <v>F501242</v>
          </cell>
          <cell r="C9112" t="str">
            <v>F501242</v>
          </cell>
          <cell r="D9112">
            <v>13</v>
          </cell>
          <cell r="E9112" t="str">
            <v>F</v>
          </cell>
        </row>
        <row r="9113">
          <cell r="B9113" t="str">
            <v>F501243</v>
          </cell>
          <cell r="C9113" t="str">
            <v>F501243</v>
          </cell>
          <cell r="D9113">
            <v>13</v>
          </cell>
          <cell r="E9113" t="str">
            <v>F</v>
          </cell>
        </row>
        <row r="9114">
          <cell r="B9114" t="str">
            <v>F501288</v>
          </cell>
          <cell r="C9114" t="str">
            <v>F501288</v>
          </cell>
          <cell r="D9114">
            <v>13</v>
          </cell>
          <cell r="E9114" t="str">
            <v>F</v>
          </cell>
        </row>
        <row r="9115">
          <cell r="B9115" t="str">
            <v>F501498</v>
          </cell>
          <cell r="C9115" t="str">
            <v>F501498</v>
          </cell>
          <cell r="D9115">
            <v>13</v>
          </cell>
          <cell r="E9115" t="str">
            <v>F</v>
          </cell>
        </row>
        <row r="9116">
          <cell r="B9116" t="str">
            <v>F502449</v>
          </cell>
          <cell r="C9116" t="str">
            <v>F502449</v>
          </cell>
          <cell r="D9116">
            <v>13</v>
          </cell>
          <cell r="E9116" t="str">
            <v>F</v>
          </cell>
        </row>
        <row r="9117">
          <cell r="B9117" t="str">
            <v>F502585</v>
          </cell>
          <cell r="C9117" t="str">
            <v>F502585</v>
          </cell>
          <cell r="D9117">
            <v>13</v>
          </cell>
          <cell r="E9117" t="str">
            <v>F</v>
          </cell>
        </row>
        <row r="9118">
          <cell r="B9118" t="str">
            <v>F502669</v>
          </cell>
          <cell r="C9118" t="str">
            <v>F502669</v>
          </cell>
          <cell r="D9118">
            <v>13</v>
          </cell>
          <cell r="E9118" t="str">
            <v>F</v>
          </cell>
        </row>
        <row r="9119">
          <cell r="B9119" t="str">
            <v>F502709</v>
          </cell>
          <cell r="C9119" t="str">
            <v>F502709</v>
          </cell>
          <cell r="D9119">
            <v>13</v>
          </cell>
          <cell r="E9119" t="str">
            <v>F</v>
          </cell>
        </row>
        <row r="9120">
          <cell r="B9120" t="str">
            <v>F502717</v>
          </cell>
          <cell r="C9120" t="str">
            <v>F502717</v>
          </cell>
          <cell r="D9120">
            <v>13</v>
          </cell>
          <cell r="E9120" t="str">
            <v>F</v>
          </cell>
        </row>
        <row r="9121">
          <cell r="B9121" t="str">
            <v>F520236</v>
          </cell>
          <cell r="C9121" t="str">
            <v>F520236</v>
          </cell>
          <cell r="D9121">
            <v>13</v>
          </cell>
          <cell r="E9121" t="str">
            <v>F</v>
          </cell>
        </row>
        <row r="9122">
          <cell r="B9122" t="str">
            <v>F520307</v>
          </cell>
          <cell r="C9122" t="str">
            <v>F520307</v>
          </cell>
          <cell r="D9122">
            <v>13</v>
          </cell>
          <cell r="E9122" t="str">
            <v>F</v>
          </cell>
        </row>
        <row r="9123">
          <cell r="B9123" t="str">
            <v>F520338</v>
          </cell>
          <cell r="C9123" t="str">
            <v>F520338</v>
          </cell>
          <cell r="D9123">
            <v>13</v>
          </cell>
          <cell r="E9123" t="str">
            <v>F</v>
          </cell>
        </row>
        <row r="9124">
          <cell r="B9124" t="str">
            <v>F520357</v>
          </cell>
          <cell r="C9124" t="str">
            <v>F520357</v>
          </cell>
          <cell r="D9124">
            <v>13</v>
          </cell>
          <cell r="E9124" t="str">
            <v>F</v>
          </cell>
        </row>
        <row r="9125">
          <cell r="B9125" t="str">
            <v>F520489</v>
          </cell>
          <cell r="C9125" t="str">
            <v>F520489</v>
          </cell>
          <cell r="D9125">
            <v>13</v>
          </cell>
          <cell r="E9125" t="str">
            <v>F</v>
          </cell>
        </row>
        <row r="9126">
          <cell r="B9126" t="str">
            <v>F521007</v>
          </cell>
          <cell r="C9126" t="str">
            <v>F521007</v>
          </cell>
          <cell r="D9126">
            <v>13</v>
          </cell>
          <cell r="E9126" t="str">
            <v>F</v>
          </cell>
        </row>
        <row r="9127">
          <cell r="B9127" t="str">
            <v>F521367</v>
          </cell>
          <cell r="C9127" t="str">
            <v>F521367</v>
          </cell>
          <cell r="D9127">
            <v>13</v>
          </cell>
          <cell r="E9127" t="str">
            <v>F</v>
          </cell>
        </row>
        <row r="9128">
          <cell r="B9128" t="str">
            <v>F521727</v>
          </cell>
          <cell r="C9128" t="str">
            <v>F521727</v>
          </cell>
          <cell r="D9128">
            <v>13</v>
          </cell>
          <cell r="E9128" t="str">
            <v>F</v>
          </cell>
        </row>
        <row r="9129">
          <cell r="B9129" t="str">
            <v>F522087</v>
          </cell>
          <cell r="C9129" t="str">
            <v>F522087</v>
          </cell>
          <cell r="D9129">
            <v>13</v>
          </cell>
          <cell r="E9129" t="str">
            <v>F</v>
          </cell>
        </row>
        <row r="9130">
          <cell r="B9130" t="str">
            <v>F522447</v>
          </cell>
          <cell r="C9130" t="str">
            <v>F522447</v>
          </cell>
          <cell r="D9130">
            <v>13</v>
          </cell>
          <cell r="E9130" t="str">
            <v>F</v>
          </cell>
        </row>
        <row r="9131">
          <cell r="B9131" t="str">
            <v>F522736</v>
          </cell>
          <cell r="C9131" t="str">
            <v>F522736</v>
          </cell>
          <cell r="D9131">
            <v>13</v>
          </cell>
          <cell r="E9131" t="str">
            <v>F</v>
          </cell>
        </row>
        <row r="9132">
          <cell r="B9132" t="str">
            <v>F522791</v>
          </cell>
          <cell r="C9132" t="str">
            <v>F522791</v>
          </cell>
          <cell r="D9132">
            <v>13</v>
          </cell>
          <cell r="E9132" t="str">
            <v>F</v>
          </cell>
        </row>
        <row r="9133">
          <cell r="B9133" t="str">
            <v>F522801</v>
          </cell>
          <cell r="C9133" t="str">
            <v>F522801</v>
          </cell>
          <cell r="D9133">
            <v>13</v>
          </cell>
          <cell r="E9133" t="str">
            <v>F</v>
          </cell>
        </row>
        <row r="9134">
          <cell r="B9134" t="str">
            <v>F522984</v>
          </cell>
          <cell r="C9134" t="str">
            <v>F522984</v>
          </cell>
          <cell r="D9134">
            <v>13</v>
          </cell>
          <cell r="E9134" t="str">
            <v>F</v>
          </cell>
        </row>
        <row r="9135">
          <cell r="B9135" t="str">
            <v>F522993</v>
          </cell>
          <cell r="C9135" t="str">
            <v>F522993</v>
          </cell>
          <cell r="D9135">
            <v>13</v>
          </cell>
          <cell r="E9135" t="str">
            <v>F</v>
          </cell>
        </row>
        <row r="9136">
          <cell r="B9136" t="str">
            <v>F523002</v>
          </cell>
          <cell r="C9136" t="str">
            <v>F523002</v>
          </cell>
          <cell r="D9136">
            <v>13</v>
          </cell>
          <cell r="E9136" t="str">
            <v>F</v>
          </cell>
        </row>
        <row r="9137">
          <cell r="B9137" t="str">
            <v>F523011</v>
          </cell>
          <cell r="C9137" t="str">
            <v>F523011</v>
          </cell>
          <cell r="D9137">
            <v>13</v>
          </cell>
          <cell r="E9137" t="str">
            <v>F</v>
          </cell>
        </row>
        <row r="9138">
          <cell r="B9138" t="str">
            <v>F523020</v>
          </cell>
          <cell r="C9138" t="str">
            <v>F523020</v>
          </cell>
          <cell r="D9138">
            <v>13</v>
          </cell>
          <cell r="E9138" t="str">
            <v>F</v>
          </cell>
        </row>
        <row r="9139">
          <cell r="B9139" t="str">
            <v>F525335</v>
          </cell>
          <cell r="C9139" t="str">
            <v>F525335</v>
          </cell>
          <cell r="D9139">
            <v>13</v>
          </cell>
          <cell r="E9139" t="str">
            <v>F</v>
          </cell>
        </row>
        <row r="9140">
          <cell r="B9140" t="str">
            <v>1000TEHDIST</v>
          </cell>
          <cell r="C9140" t="str">
            <v>TEHDIST</v>
          </cell>
          <cell r="D9140">
            <v>14</v>
          </cell>
          <cell r="E9140" t="str">
            <v>G</v>
          </cell>
        </row>
        <row r="9141">
          <cell r="B9141" t="str">
            <v>1000ADPYTEH</v>
          </cell>
          <cell r="C9141" t="str">
            <v>ADPYTEH</v>
          </cell>
          <cell r="D9141">
            <v>16</v>
          </cell>
          <cell r="E9141" t="str">
            <v>G</v>
          </cell>
        </row>
        <row r="9142">
          <cell r="B9142" t="str">
            <v>1000FSRTEHA</v>
          </cell>
          <cell r="C9142" t="str">
            <v>FSRTEHA</v>
          </cell>
          <cell r="D9142">
            <v>16</v>
          </cell>
          <cell r="E9142" t="str">
            <v>G</v>
          </cell>
        </row>
        <row r="9143">
          <cell r="B9143" t="str">
            <v>F502677</v>
          </cell>
          <cell r="C9143" t="str">
            <v>F502677</v>
          </cell>
          <cell r="D9143">
            <v>17</v>
          </cell>
          <cell r="E9143" t="str">
            <v>F</v>
          </cell>
        </row>
        <row r="9144">
          <cell r="B9144" t="str">
            <v>F520348</v>
          </cell>
          <cell r="C9144" t="str">
            <v>F520348</v>
          </cell>
          <cell r="D9144">
            <v>17</v>
          </cell>
          <cell r="E9144" t="str">
            <v>F</v>
          </cell>
        </row>
        <row r="9145">
          <cell r="B9145" t="str">
            <v>F520366</v>
          </cell>
          <cell r="C9145" t="str">
            <v>F520366</v>
          </cell>
          <cell r="D9145">
            <v>17</v>
          </cell>
          <cell r="E9145" t="str">
            <v>F</v>
          </cell>
        </row>
        <row r="9146">
          <cell r="B9146" t="str">
            <v>F520401</v>
          </cell>
          <cell r="C9146" t="str">
            <v>F520401</v>
          </cell>
          <cell r="D9146">
            <v>17</v>
          </cell>
          <cell r="E9146" t="str">
            <v>F</v>
          </cell>
        </row>
        <row r="9147">
          <cell r="B9147" t="str">
            <v>F520407</v>
          </cell>
          <cell r="C9147" t="str">
            <v>F520407</v>
          </cell>
          <cell r="D9147">
            <v>17</v>
          </cell>
          <cell r="E9147" t="str">
            <v>F</v>
          </cell>
        </row>
        <row r="9148">
          <cell r="B9148" t="str">
            <v>F520416</v>
          </cell>
          <cell r="C9148" t="str">
            <v>F520416</v>
          </cell>
          <cell r="D9148">
            <v>17</v>
          </cell>
          <cell r="E9148" t="str">
            <v>F</v>
          </cell>
        </row>
        <row r="9149">
          <cell r="B9149" t="str">
            <v>F521130</v>
          </cell>
          <cell r="C9149" t="str">
            <v>F521130</v>
          </cell>
          <cell r="D9149">
            <v>17</v>
          </cell>
          <cell r="E9149" t="str">
            <v>F</v>
          </cell>
        </row>
        <row r="9150">
          <cell r="B9150" t="str">
            <v>F521490</v>
          </cell>
          <cell r="C9150" t="str">
            <v>F521490</v>
          </cell>
          <cell r="D9150">
            <v>17</v>
          </cell>
          <cell r="E9150" t="str">
            <v>F</v>
          </cell>
        </row>
        <row r="9151">
          <cell r="B9151" t="str">
            <v>F521850</v>
          </cell>
          <cell r="C9151" t="str">
            <v>F521850</v>
          </cell>
          <cell r="D9151">
            <v>17</v>
          </cell>
          <cell r="E9151" t="str">
            <v>F</v>
          </cell>
        </row>
        <row r="9152">
          <cell r="B9152" t="str">
            <v>F522210</v>
          </cell>
          <cell r="C9152" t="str">
            <v>F522210</v>
          </cell>
          <cell r="D9152">
            <v>17</v>
          </cell>
          <cell r="E9152" t="str">
            <v>F</v>
          </cell>
        </row>
        <row r="9153">
          <cell r="B9153" t="str">
            <v>F522570</v>
          </cell>
          <cell r="C9153" t="str">
            <v>F522570</v>
          </cell>
          <cell r="D9153">
            <v>17</v>
          </cell>
          <cell r="E9153" t="str">
            <v>F</v>
          </cell>
        </row>
        <row r="9154">
          <cell r="B9154" t="str">
            <v>F522759</v>
          </cell>
          <cell r="C9154" t="str">
            <v>F522759</v>
          </cell>
          <cell r="D9154">
            <v>17</v>
          </cell>
          <cell r="E9154" t="str">
            <v>F</v>
          </cell>
        </row>
        <row r="9155">
          <cell r="B9155" t="str">
            <v>F522760</v>
          </cell>
          <cell r="C9155" t="str">
            <v>F522760</v>
          </cell>
          <cell r="D9155">
            <v>17</v>
          </cell>
          <cell r="E9155" t="str">
            <v>F</v>
          </cell>
        </row>
        <row r="9156">
          <cell r="B9156" t="str">
            <v>F523241</v>
          </cell>
          <cell r="C9156" t="str">
            <v>F523241</v>
          </cell>
          <cell r="D9156">
            <v>17</v>
          </cell>
          <cell r="E9156" t="str">
            <v>F</v>
          </cell>
        </row>
        <row r="9157">
          <cell r="B9157" t="str">
            <v>F523289</v>
          </cell>
          <cell r="C9157" t="str">
            <v>F523289</v>
          </cell>
          <cell r="D9157">
            <v>17</v>
          </cell>
          <cell r="E9157" t="str">
            <v>F</v>
          </cell>
        </row>
        <row r="9158">
          <cell r="B9158" t="str">
            <v>F525250</v>
          </cell>
          <cell r="C9158" t="str">
            <v>F525250</v>
          </cell>
          <cell r="D9158">
            <v>17</v>
          </cell>
          <cell r="E9158" t="str">
            <v>F</v>
          </cell>
        </row>
        <row r="9159">
          <cell r="B9159" t="str">
            <v>F525251</v>
          </cell>
          <cell r="C9159" t="str">
            <v>F525251</v>
          </cell>
          <cell r="D9159">
            <v>17</v>
          </cell>
          <cell r="E9159" t="str">
            <v>F</v>
          </cell>
        </row>
        <row r="9160">
          <cell r="B9160" t="str">
            <v>F525252</v>
          </cell>
          <cell r="C9160" t="str">
            <v>F525252</v>
          </cell>
          <cell r="D9160">
            <v>17</v>
          </cell>
          <cell r="E9160" t="str">
            <v>F</v>
          </cell>
        </row>
        <row r="9161">
          <cell r="B9161" t="str">
            <v>1000OFADTEHA</v>
          </cell>
          <cell r="C9161" t="str">
            <v>OFADTEHA</v>
          </cell>
          <cell r="D9161">
            <v>16</v>
          </cell>
          <cell r="E9161" t="str">
            <v>G</v>
          </cell>
        </row>
        <row r="9162">
          <cell r="B9162" t="str">
            <v>F502685</v>
          </cell>
          <cell r="C9162" t="str">
            <v>F502685</v>
          </cell>
          <cell r="D9162">
            <v>17</v>
          </cell>
          <cell r="E9162" t="str">
            <v>F</v>
          </cell>
        </row>
        <row r="9163">
          <cell r="B9163" t="str">
            <v>F521168</v>
          </cell>
          <cell r="C9163" t="str">
            <v>F521168</v>
          </cell>
          <cell r="D9163">
            <v>17</v>
          </cell>
          <cell r="E9163" t="str">
            <v>F</v>
          </cell>
        </row>
        <row r="9164">
          <cell r="B9164" t="str">
            <v>F521528</v>
          </cell>
          <cell r="C9164" t="str">
            <v>F521528</v>
          </cell>
          <cell r="D9164">
            <v>17</v>
          </cell>
          <cell r="E9164" t="str">
            <v>F</v>
          </cell>
        </row>
        <row r="9165">
          <cell r="B9165" t="str">
            <v>F521888</v>
          </cell>
          <cell r="C9165" t="str">
            <v>F521888</v>
          </cell>
          <cell r="D9165">
            <v>17</v>
          </cell>
          <cell r="E9165" t="str">
            <v>F</v>
          </cell>
        </row>
        <row r="9166">
          <cell r="B9166" t="str">
            <v>F522248</v>
          </cell>
          <cell r="C9166" t="str">
            <v>F522248</v>
          </cell>
          <cell r="D9166">
            <v>17</v>
          </cell>
          <cell r="E9166" t="str">
            <v>F</v>
          </cell>
        </row>
        <row r="9167">
          <cell r="B9167" t="str">
            <v>F522608</v>
          </cell>
          <cell r="C9167" t="str">
            <v>F522608</v>
          </cell>
          <cell r="D9167">
            <v>17</v>
          </cell>
          <cell r="E9167" t="str">
            <v>F</v>
          </cell>
        </row>
        <row r="9168">
          <cell r="B9168" t="str">
            <v>F523275</v>
          </cell>
          <cell r="C9168" t="str">
            <v>F523275</v>
          </cell>
          <cell r="D9168">
            <v>17</v>
          </cell>
          <cell r="E9168" t="str">
            <v>F</v>
          </cell>
        </row>
        <row r="9169">
          <cell r="B9169" t="str">
            <v>1000MTRDTEHA</v>
          </cell>
          <cell r="C9169" t="str">
            <v>MTRDTEHA</v>
          </cell>
          <cell r="D9169">
            <v>16</v>
          </cell>
          <cell r="E9169" t="str">
            <v>G</v>
          </cell>
        </row>
        <row r="9170">
          <cell r="B9170" t="str">
            <v>F525283</v>
          </cell>
          <cell r="C9170" t="str">
            <v>F525283</v>
          </cell>
          <cell r="D9170">
            <v>17</v>
          </cell>
          <cell r="E9170" t="str">
            <v>F</v>
          </cell>
        </row>
        <row r="9171">
          <cell r="B9171" t="str">
            <v>F525284</v>
          </cell>
          <cell r="C9171" t="str">
            <v>F525284</v>
          </cell>
          <cell r="D9171">
            <v>17</v>
          </cell>
          <cell r="E9171" t="str">
            <v>F</v>
          </cell>
        </row>
        <row r="9172">
          <cell r="B9172" t="str">
            <v>F525285</v>
          </cell>
          <cell r="C9172" t="str">
            <v>F525285</v>
          </cell>
          <cell r="D9172">
            <v>17</v>
          </cell>
          <cell r="E9172" t="str">
            <v>F</v>
          </cell>
        </row>
        <row r="9173">
          <cell r="B9173" t="str">
            <v>F525286</v>
          </cell>
          <cell r="C9173" t="str">
            <v>F525286</v>
          </cell>
          <cell r="D9173">
            <v>17</v>
          </cell>
          <cell r="E9173" t="str">
            <v>F</v>
          </cell>
        </row>
        <row r="9174">
          <cell r="B9174" t="str">
            <v>F525287</v>
          </cell>
          <cell r="C9174" t="str">
            <v>F525287</v>
          </cell>
          <cell r="D9174">
            <v>17</v>
          </cell>
          <cell r="E9174" t="str">
            <v>F</v>
          </cell>
        </row>
        <row r="9175">
          <cell r="B9175" t="str">
            <v>F525288</v>
          </cell>
          <cell r="C9175" t="str">
            <v>F525288</v>
          </cell>
          <cell r="D9175">
            <v>17</v>
          </cell>
          <cell r="E9175" t="str">
            <v>F</v>
          </cell>
        </row>
        <row r="9176">
          <cell r="B9176" t="str">
            <v>F525289</v>
          </cell>
          <cell r="C9176" t="str">
            <v>F525289</v>
          </cell>
          <cell r="D9176">
            <v>17</v>
          </cell>
          <cell r="E9176" t="str">
            <v>F</v>
          </cell>
        </row>
        <row r="9177">
          <cell r="B9177" t="str">
            <v>F525290</v>
          </cell>
          <cell r="C9177" t="str">
            <v>F525290</v>
          </cell>
          <cell r="D9177">
            <v>17</v>
          </cell>
          <cell r="E9177" t="str">
            <v>F</v>
          </cell>
        </row>
        <row r="9178">
          <cell r="B9178" t="str">
            <v>1000YUCCAVLY</v>
          </cell>
          <cell r="C9178" t="str">
            <v>YUCCAVLY</v>
          </cell>
          <cell r="D9178">
            <v>12</v>
          </cell>
          <cell r="E9178" t="str">
            <v>G</v>
          </cell>
        </row>
        <row r="9179">
          <cell r="B9179" t="str">
            <v>F500688</v>
          </cell>
          <cell r="C9179" t="str">
            <v>F500688</v>
          </cell>
          <cell r="D9179">
            <v>13</v>
          </cell>
          <cell r="E9179" t="str">
            <v>F</v>
          </cell>
        </row>
        <row r="9180">
          <cell r="B9180" t="str">
            <v>F500689</v>
          </cell>
          <cell r="C9180" t="str">
            <v>F500689</v>
          </cell>
          <cell r="D9180">
            <v>13</v>
          </cell>
          <cell r="E9180" t="str">
            <v>F</v>
          </cell>
        </row>
        <row r="9181">
          <cell r="B9181" t="str">
            <v>F500758</v>
          </cell>
          <cell r="C9181" t="str">
            <v>F500758</v>
          </cell>
          <cell r="D9181">
            <v>13</v>
          </cell>
          <cell r="E9181" t="str">
            <v>F</v>
          </cell>
        </row>
        <row r="9182">
          <cell r="B9182" t="str">
            <v>F500759</v>
          </cell>
          <cell r="C9182" t="str">
            <v>F500759</v>
          </cell>
          <cell r="D9182">
            <v>13</v>
          </cell>
          <cell r="E9182" t="str">
            <v>F</v>
          </cell>
        </row>
        <row r="9183">
          <cell r="B9183" t="str">
            <v>F500828</v>
          </cell>
          <cell r="C9183" t="str">
            <v>F500828</v>
          </cell>
          <cell r="D9183">
            <v>13</v>
          </cell>
          <cell r="E9183" t="str">
            <v>F</v>
          </cell>
        </row>
        <row r="9184">
          <cell r="B9184" t="str">
            <v>F500871</v>
          </cell>
          <cell r="C9184" t="str">
            <v>F500871</v>
          </cell>
          <cell r="D9184">
            <v>13</v>
          </cell>
          <cell r="E9184" t="str">
            <v>F</v>
          </cell>
        </row>
        <row r="9185">
          <cell r="B9185" t="str">
            <v>F500906</v>
          </cell>
          <cell r="C9185" t="str">
            <v>F500906</v>
          </cell>
          <cell r="D9185">
            <v>13</v>
          </cell>
          <cell r="E9185" t="str">
            <v>F</v>
          </cell>
        </row>
        <row r="9186">
          <cell r="B9186" t="str">
            <v>F500976</v>
          </cell>
          <cell r="C9186" t="str">
            <v>F500976</v>
          </cell>
          <cell r="D9186">
            <v>13</v>
          </cell>
          <cell r="E9186" t="str">
            <v>F</v>
          </cell>
        </row>
        <row r="9187">
          <cell r="B9187" t="str">
            <v>F501011</v>
          </cell>
          <cell r="C9187" t="str">
            <v>F501011</v>
          </cell>
          <cell r="D9187">
            <v>13</v>
          </cell>
          <cell r="E9187" t="str">
            <v>F</v>
          </cell>
        </row>
        <row r="9188">
          <cell r="B9188" t="str">
            <v>F501073</v>
          </cell>
          <cell r="C9188" t="str">
            <v>F501073</v>
          </cell>
          <cell r="D9188">
            <v>13</v>
          </cell>
          <cell r="E9188" t="str">
            <v>F</v>
          </cell>
        </row>
        <row r="9189">
          <cell r="B9189" t="str">
            <v>F501074</v>
          </cell>
          <cell r="C9189" t="str">
            <v>F501074</v>
          </cell>
          <cell r="D9189">
            <v>13</v>
          </cell>
          <cell r="E9189" t="str">
            <v>F</v>
          </cell>
        </row>
        <row r="9190">
          <cell r="B9190" t="str">
            <v>F501116</v>
          </cell>
          <cell r="C9190" t="str">
            <v>F501116</v>
          </cell>
          <cell r="D9190">
            <v>13</v>
          </cell>
          <cell r="E9190" t="str">
            <v>F</v>
          </cell>
        </row>
        <row r="9191">
          <cell r="B9191" t="str">
            <v>F501179</v>
          </cell>
          <cell r="C9191" t="str">
            <v>F501179</v>
          </cell>
          <cell r="D9191">
            <v>13</v>
          </cell>
          <cell r="E9191" t="str">
            <v>F</v>
          </cell>
        </row>
        <row r="9192">
          <cell r="B9192" t="str">
            <v>F501248</v>
          </cell>
          <cell r="C9192" t="str">
            <v>F501248</v>
          </cell>
          <cell r="D9192">
            <v>13</v>
          </cell>
          <cell r="E9192" t="str">
            <v>F</v>
          </cell>
        </row>
        <row r="9193">
          <cell r="B9193" t="str">
            <v>F501249</v>
          </cell>
          <cell r="C9193" t="str">
            <v>F501249</v>
          </cell>
          <cell r="D9193">
            <v>13</v>
          </cell>
          <cell r="E9193" t="str">
            <v>F</v>
          </cell>
        </row>
        <row r="9194">
          <cell r="B9194" t="str">
            <v>F501291</v>
          </cell>
          <cell r="C9194" t="str">
            <v>F501291</v>
          </cell>
          <cell r="D9194">
            <v>13</v>
          </cell>
          <cell r="E9194" t="str">
            <v>F</v>
          </cell>
        </row>
        <row r="9195">
          <cell r="B9195" t="str">
            <v>F501501</v>
          </cell>
          <cell r="C9195" t="str">
            <v>F501501</v>
          </cell>
          <cell r="D9195">
            <v>13</v>
          </cell>
          <cell r="E9195" t="str">
            <v>F</v>
          </cell>
        </row>
        <row r="9196">
          <cell r="B9196" t="str">
            <v>F502452</v>
          </cell>
          <cell r="C9196" t="str">
            <v>F502452</v>
          </cell>
          <cell r="D9196">
            <v>13</v>
          </cell>
          <cell r="E9196" t="str">
            <v>F</v>
          </cell>
        </row>
        <row r="9197">
          <cell r="B9197" t="str">
            <v>F502672</v>
          </cell>
          <cell r="C9197" t="str">
            <v>F502672</v>
          </cell>
          <cell r="D9197">
            <v>13</v>
          </cell>
          <cell r="E9197" t="str">
            <v>F</v>
          </cell>
        </row>
        <row r="9198">
          <cell r="B9198" t="str">
            <v>F502712</v>
          </cell>
          <cell r="C9198" t="str">
            <v>F502712</v>
          </cell>
          <cell r="D9198">
            <v>13</v>
          </cell>
          <cell r="E9198" t="str">
            <v>F</v>
          </cell>
        </row>
        <row r="9199">
          <cell r="B9199" t="str">
            <v>F502720</v>
          </cell>
          <cell r="C9199" t="str">
            <v>F502720</v>
          </cell>
          <cell r="D9199">
            <v>13</v>
          </cell>
          <cell r="E9199" t="str">
            <v>F</v>
          </cell>
        </row>
        <row r="9200">
          <cell r="B9200" t="str">
            <v>F520247</v>
          </cell>
          <cell r="C9200" t="str">
            <v>F520247</v>
          </cell>
          <cell r="D9200">
            <v>13</v>
          </cell>
          <cell r="E9200" t="str">
            <v>F</v>
          </cell>
        </row>
        <row r="9201">
          <cell r="B9201" t="str">
            <v>F520280</v>
          </cell>
          <cell r="C9201" t="str">
            <v>F520280</v>
          </cell>
          <cell r="D9201">
            <v>13</v>
          </cell>
          <cell r="E9201" t="str">
            <v>F</v>
          </cell>
        </row>
        <row r="9202">
          <cell r="B9202" t="str">
            <v>F520315</v>
          </cell>
          <cell r="C9202" t="str">
            <v>F520315</v>
          </cell>
          <cell r="D9202">
            <v>13</v>
          </cell>
          <cell r="E9202" t="str">
            <v>F</v>
          </cell>
        </row>
        <row r="9203">
          <cell r="B9203" t="str">
            <v>F520342</v>
          </cell>
          <cell r="C9203" t="str">
            <v>F520342</v>
          </cell>
          <cell r="D9203">
            <v>13</v>
          </cell>
          <cell r="E9203" t="str">
            <v>F</v>
          </cell>
        </row>
        <row r="9204">
          <cell r="B9204" t="str">
            <v>F520360</v>
          </cell>
          <cell r="C9204" t="str">
            <v>F520360</v>
          </cell>
          <cell r="D9204">
            <v>13</v>
          </cell>
          <cell r="E9204" t="str">
            <v>F</v>
          </cell>
        </row>
        <row r="9205">
          <cell r="B9205" t="str">
            <v>F520443</v>
          </cell>
          <cell r="C9205" t="str">
            <v>F520443</v>
          </cell>
          <cell r="D9205">
            <v>13</v>
          </cell>
          <cell r="E9205" t="str">
            <v>F</v>
          </cell>
        </row>
        <row r="9206">
          <cell r="B9206" t="str">
            <v>F521111</v>
          </cell>
          <cell r="C9206" t="str">
            <v>F521111</v>
          </cell>
          <cell r="D9206">
            <v>13</v>
          </cell>
          <cell r="E9206" t="str">
            <v>F</v>
          </cell>
        </row>
        <row r="9207">
          <cell r="B9207" t="str">
            <v>F521471</v>
          </cell>
          <cell r="C9207" t="str">
            <v>F521471</v>
          </cell>
          <cell r="D9207">
            <v>13</v>
          </cell>
          <cell r="E9207" t="str">
            <v>F</v>
          </cell>
        </row>
        <row r="9208">
          <cell r="B9208" t="str">
            <v>F521831</v>
          </cell>
          <cell r="C9208" t="str">
            <v>F521831</v>
          </cell>
          <cell r="D9208">
            <v>13</v>
          </cell>
          <cell r="E9208" t="str">
            <v>F</v>
          </cell>
        </row>
        <row r="9209">
          <cell r="B9209" t="str">
            <v>F522191</v>
          </cell>
          <cell r="C9209" t="str">
            <v>F522191</v>
          </cell>
          <cell r="D9209">
            <v>13</v>
          </cell>
          <cell r="E9209" t="str">
            <v>F</v>
          </cell>
        </row>
        <row r="9210">
          <cell r="B9210" t="str">
            <v>F522551</v>
          </cell>
          <cell r="C9210" t="str">
            <v>F522551</v>
          </cell>
          <cell r="D9210">
            <v>13</v>
          </cell>
          <cell r="E9210" t="str">
            <v>F</v>
          </cell>
        </row>
        <row r="9211">
          <cell r="B9211" t="str">
            <v>F522745</v>
          </cell>
          <cell r="C9211" t="str">
            <v>F522745</v>
          </cell>
          <cell r="D9211">
            <v>13</v>
          </cell>
          <cell r="E9211" t="str">
            <v>F</v>
          </cell>
        </row>
        <row r="9212">
          <cell r="B9212" t="str">
            <v>F522746</v>
          </cell>
          <cell r="C9212" t="str">
            <v>F522746</v>
          </cell>
          <cell r="D9212">
            <v>13</v>
          </cell>
          <cell r="E9212" t="str">
            <v>F</v>
          </cell>
        </row>
        <row r="9213">
          <cell r="B9213" t="str">
            <v>F522985</v>
          </cell>
          <cell r="C9213" t="str">
            <v>F522985</v>
          </cell>
          <cell r="D9213">
            <v>13</v>
          </cell>
          <cell r="E9213" t="str">
            <v>F</v>
          </cell>
        </row>
        <row r="9214">
          <cell r="B9214" t="str">
            <v>F522994</v>
          </cell>
          <cell r="C9214" t="str">
            <v>F522994</v>
          </cell>
          <cell r="D9214">
            <v>13</v>
          </cell>
          <cell r="E9214" t="str">
            <v>F</v>
          </cell>
        </row>
        <row r="9215">
          <cell r="B9215" t="str">
            <v>F523003</v>
          </cell>
          <cell r="C9215" t="str">
            <v>F523003</v>
          </cell>
          <cell r="D9215">
            <v>13</v>
          </cell>
          <cell r="E9215" t="str">
            <v>F</v>
          </cell>
        </row>
        <row r="9216">
          <cell r="B9216" t="str">
            <v>F523012</v>
          </cell>
          <cell r="C9216" t="str">
            <v>F523012</v>
          </cell>
          <cell r="D9216">
            <v>13</v>
          </cell>
          <cell r="E9216" t="str">
            <v>F</v>
          </cell>
        </row>
        <row r="9217">
          <cell r="B9217" t="str">
            <v>F523021</v>
          </cell>
          <cell r="C9217" t="str">
            <v>F523021</v>
          </cell>
          <cell r="D9217">
            <v>13</v>
          </cell>
          <cell r="E9217" t="str">
            <v>F</v>
          </cell>
        </row>
        <row r="9218">
          <cell r="B9218" t="str">
            <v>F525338</v>
          </cell>
          <cell r="C9218" t="str">
            <v>F525338</v>
          </cell>
          <cell r="D9218">
            <v>13</v>
          </cell>
          <cell r="E9218" t="str">
            <v>F</v>
          </cell>
        </row>
        <row r="9219">
          <cell r="B9219" t="str">
            <v>1000YUCDIST</v>
          </cell>
          <cell r="C9219" t="str">
            <v>YUCDIST</v>
          </cell>
          <cell r="D9219">
            <v>14</v>
          </cell>
          <cell r="E9219" t="str">
            <v>G</v>
          </cell>
        </row>
        <row r="9220">
          <cell r="B9220" t="str">
            <v>1000FSRYUCCA</v>
          </cell>
          <cell r="C9220" t="str">
            <v>FSRYUCCA</v>
          </cell>
          <cell r="D9220">
            <v>16</v>
          </cell>
          <cell r="E9220" t="str">
            <v>G</v>
          </cell>
        </row>
        <row r="9221">
          <cell r="B9221" t="str">
            <v>F502680</v>
          </cell>
          <cell r="C9221" t="str">
            <v>F502680</v>
          </cell>
          <cell r="D9221">
            <v>17</v>
          </cell>
          <cell r="E9221" t="str">
            <v>F</v>
          </cell>
        </row>
        <row r="9222">
          <cell r="B9222" t="str">
            <v>F520352</v>
          </cell>
          <cell r="C9222" t="str">
            <v>F520352</v>
          </cell>
          <cell r="D9222">
            <v>17</v>
          </cell>
          <cell r="E9222" t="str">
            <v>F</v>
          </cell>
        </row>
        <row r="9223">
          <cell r="B9223" t="str">
            <v>F520370</v>
          </cell>
          <cell r="C9223" t="str">
            <v>F520370</v>
          </cell>
          <cell r="D9223">
            <v>17</v>
          </cell>
          <cell r="E9223" t="str">
            <v>F</v>
          </cell>
        </row>
        <row r="9224">
          <cell r="B9224" t="str">
            <v>F520402</v>
          </cell>
          <cell r="C9224" t="str">
            <v>F520402</v>
          </cell>
          <cell r="D9224">
            <v>17</v>
          </cell>
          <cell r="E9224" t="str">
            <v>F</v>
          </cell>
        </row>
        <row r="9225">
          <cell r="B9225" t="str">
            <v>F520410</v>
          </cell>
          <cell r="C9225" t="str">
            <v>F520410</v>
          </cell>
          <cell r="D9225">
            <v>17</v>
          </cell>
          <cell r="E9225" t="str">
            <v>F</v>
          </cell>
        </row>
        <row r="9226">
          <cell r="B9226" t="str">
            <v>F520419</v>
          </cell>
          <cell r="C9226" t="str">
            <v>F520419</v>
          </cell>
          <cell r="D9226">
            <v>17</v>
          </cell>
          <cell r="E9226" t="str">
            <v>F</v>
          </cell>
        </row>
        <row r="9227">
          <cell r="B9227" t="str">
            <v>F521133</v>
          </cell>
          <cell r="C9227" t="str">
            <v>F521133</v>
          </cell>
          <cell r="D9227">
            <v>17</v>
          </cell>
          <cell r="E9227" t="str">
            <v>F</v>
          </cell>
        </row>
        <row r="9228">
          <cell r="B9228" t="str">
            <v>F521493</v>
          </cell>
          <cell r="C9228" t="str">
            <v>F521493</v>
          </cell>
          <cell r="D9228">
            <v>17</v>
          </cell>
          <cell r="E9228" t="str">
            <v>F</v>
          </cell>
        </row>
        <row r="9229">
          <cell r="B9229" t="str">
            <v>F521853</v>
          </cell>
          <cell r="C9229" t="str">
            <v>F521853</v>
          </cell>
          <cell r="D9229">
            <v>17</v>
          </cell>
          <cell r="E9229" t="str">
            <v>F</v>
          </cell>
        </row>
        <row r="9230">
          <cell r="B9230" t="str">
            <v>F522213</v>
          </cell>
          <cell r="C9230" t="str">
            <v>F522213</v>
          </cell>
          <cell r="D9230">
            <v>17</v>
          </cell>
          <cell r="E9230" t="str">
            <v>F</v>
          </cell>
        </row>
        <row r="9231">
          <cell r="B9231" t="str">
            <v>F522573</v>
          </cell>
          <cell r="C9231" t="str">
            <v>F522573</v>
          </cell>
          <cell r="D9231">
            <v>17</v>
          </cell>
          <cell r="E9231" t="str">
            <v>F</v>
          </cell>
        </row>
        <row r="9232">
          <cell r="B9232" t="str">
            <v>F522767</v>
          </cell>
          <cell r="C9232" t="str">
            <v>F522767</v>
          </cell>
          <cell r="D9232">
            <v>17</v>
          </cell>
          <cell r="E9232" t="str">
            <v>F</v>
          </cell>
        </row>
        <row r="9233">
          <cell r="B9233" t="str">
            <v>F522768</v>
          </cell>
          <cell r="C9233" t="str">
            <v>F522768</v>
          </cell>
          <cell r="D9233">
            <v>17</v>
          </cell>
          <cell r="E9233" t="str">
            <v>F</v>
          </cell>
        </row>
        <row r="9234">
          <cell r="B9234" t="str">
            <v>F522769</v>
          </cell>
          <cell r="C9234" t="str">
            <v>F522769</v>
          </cell>
          <cell r="D9234">
            <v>17</v>
          </cell>
          <cell r="E9234" t="str">
            <v>F</v>
          </cell>
        </row>
        <row r="9235">
          <cell r="B9235" t="str">
            <v>F523229</v>
          </cell>
          <cell r="C9235" t="str">
            <v>F523229</v>
          </cell>
          <cell r="D9235">
            <v>17</v>
          </cell>
          <cell r="E9235" t="str">
            <v>F</v>
          </cell>
        </row>
        <row r="9236">
          <cell r="B9236" t="str">
            <v>F523293</v>
          </cell>
          <cell r="C9236" t="str">
            <v>F523293</v>
          </cell>
          <cell r="D9236">
            <v>17</v>
          </cell>
          <cell r="E9236" t="str">
            <v>F</v>
          </cell>
        </row>
        <row r="9237">
          <cell r="B9237" t="str">
            <v>F525261</v>
          </cell>
          <cell r="C9237" t="str">
            <v>F525261</v>
          </cell>
          <cell r="D9237">
            <v>17</v>
          </cell>
          <cell r="E9237" t="str">
            <v>F</v>
          </cell>
        </row>
        <row r="9238">
          <cell r="B9238" t="str">
            <v>F525262</v>
          </cell>
          <cell r="C9238" t="str">
            <v>F525262</v>
          </cell>
          <cell r="D9238">
            <v>17</v>
          </cell>
          <cell r="E9238" t="str">
            <v>F</v>
          </cell>
        </row>
        <row r="9239">
          <cell r="B9239" t="str">
            <v>F525263</v>
          </cell>
          <cell r="C9239" t="str">
            <v>F525263</v>
          </cell>
          <cell r="D9239">
            <v>17</v>
          </cell>
          <cell r="E9239" t="str">
            <v>F</v>
          </cell>
        </row>
        <row r="9240">
          <cell r="B9240" t="str">
            <v>1000MTRDYUCCA</v>
          </cell>
          <cell r="C9240" t="str">
            <v>MTRDYUCCA</v>
          </cell>
          <cell r="D9240">
            <v>16</v>
          </cell>
          <cell r="E9240" t="str">
            <v>G</v>
          </cell>
        </row>
        <row r="9241">
          <cell r="B9241" t="str">
            <v>F523234</v>
          </cell>
          <cell r="C9241" t="str">
            <v>F523234</v>
          </cell>
          <cell r="D9241">
            <v>17</v>
          </cell>
          <cell r="E9241" t="str">
            <v>F</v>
          </cell>
        </row>
        <row r="9242">
          <cell r="B9242" t="str">
            <v>F523302</v>
          </cell>
          <cell r="C9242" t="str">
            <v>F523302</v>
          </cell>
          <cell r="D9242">
            <v>17</v>
          </cell>
          <cell r="E9242" t="str">
            <v>F</v>
          </cell>
        </row>
        <row r="9243">
          <cell r="B9243" t="str">
            <v>F525306</v>
          </cell>
          <cell r="C9243" t="str">
            <v>F525306</v>
          </cell>
          <cell r="D9243">
            <v>17</v>
          </cell>
          <cell r="E9243" t="str">
            <v>F</v>
          </cell>
        </row>
        <row r="9244">
          <cell r="B9244" t="str">
            <v>F525307</v>
          </cell>
          <cell r="C9244" t="str">
            <v>F525307</v>
          </cell>
          <cell r="D9244">
            <v>17</v>
          </cell>
          <cell r="E9244" t="str">
            <v>F</v>
          </cell>
        </row>
        <row r="9245">
          <cell r="B9245" t="str">
            <v>F525308</v>
          </cell>
          <cell r="C9245" t="str">
            <v>F525308</v>
          </cell>
          <cell r="D9245">
            <v>17</v>
          </cell>
          <cell r="E9245" t="str">
            <v>F</v>
          </cell>
        </row>
        <row r="9246">
          <cell r="B9246" t="str">
            <v>F525309</v>
          </cell>
          <cell r="C9246" t="str">
            <v>F525309</v>
          </cell>
          <cell r="D9246">
            <v>17</v>
          </cell>
          <cell r="E9246" t="str">
            <v>F</v>
          </cell>
        </row>
        <row r="9247">
          <cell r="B9247" t="str">
            <v>F525310</v>
          </cell>
          <cell r="C9247" t="str">
            <v>F525310</v>
          </cell>
          <cell r="D9247">
            <v>17</v>
          </cell>
          <cell r="E9247" t="str">
            <v>F</v>
          </cell>
        </row>
        <row r="9248">
          <cell r="B9248" t="str">
            <v>F525311</v>
          </cell>
          <cell r="C9248" t="str">
            <v>F525311</v>
          </cell>
          <cell r="D9248">
            <v>17</v>
          </cell>
          <cell r="E9248" t="str">
            <v>F</v>
          </cell>
        </row>
        <row r="9249">
          <cell r="B9249" t="str">
            <v>F525312</v>
          </cell>
          <cell r="C9249" t="str">
            <v>F525312</v>
          </cell>
          <cell r="D9249">
            <v>17</v>
          </cell>
          <cell r="E9249" t="str">
            <v>F</v>
          </cell>
        </row>
        <row r="9250">
          <cell r="B9250" t="str">
            <v>1000OFADYUCCA</v>
          </cell>
          <cell r="C9250" t="str">
            <v>OFADYUCCA</v>
          </cell>
          <cell r="D9250">
            <v>16</v>
          </cell>
          <cell r="E9250" t="str">
            <v>G</v>
          </cell>
        </row>
        <row r="9251">
          <cell r="B9251" t="str">
            <v>F502688</v>
          </cell>
          <cell r="C9251" t="str">
            <v>F502688</v>
          </cell>
          <cell r="D9251">
            <v>17</v>
          </cell>
          <cell r="E9251" t="str">
            <v>F</v>
          </cell>
        </row>
        <row r="9252">
          <cell r="B9252" t="str">
            <v>F523277</v>
          </cell>
          <cell r="C9252" t="str">
            <v>F523277</v>
          </cell>
          <cell r="D9252">
            <v>17</v>
          </cell>
          <cell r="E9252" t="str">
            <v>F</v>
          </cell>
        </row>
        <row r="9253">
          <cell r="B9253" t="str">
            <v>1000SEDIVDCM</v>
          </cell>
          <cell r="C9253" t="str">
            <v>SEDIVDCM</v>
          </cell>
          <cell r="D9253">
            <v>8</v>
          </cell>
          <cell r="E9253" t="str">
            <v>G</v>
          </cell>
        </row>
        <row r="9254">
          <cell r="B9254" t="str">
            <v>1000CATALINA</v>
          </cell>
          <cell r="C9254" t="str">
            <v>CATALINA</v>
          </cell>
          <cell r="D9254">
            <v>10</v>
          </cell>
          <cell r="E9254" t="str">
            <v>G</v>
          </cell>
        </row>
        <row r="9255">
          <cell r="B9255" t="str">
            <v>F500314</v>
          </cell>
          <cell r="C9255" t="str">
            <v>F500314</v>
          </cell>
          <cell r="D9255">
            <v>11</v>
          </cell>
          <cell r="E9255" t="str">
            <v>F</v>
          </cell>
        </row>
        <row r="9256">
          <cell r="B9256" t="str">
            <v>F502556</v>
          </cell>
          <cell r="C9256" t="str">
            <v>F502556</v>
          </cell>
          <cell r="D9256">
            <v>11</v>
          </cell>
          <cell r="E9256" t="str">
            <v>F</v>
          </cell>
        </row>
        <row r="9257">
          <cell r="B9257" t="str">
            <v>F502557</v>
          </cell>
          <cell r="C9257" t="str">
            <v>F502557</v>
          </cell>
          <cell r="D9257">
            <v>11</v>
          </cell>
          <cell r="E9257" t="str">
            <v>F</v>
          </cell>
        </row>
        <row r="9258">
          <cell r="B9258" t="str">
            <v>F502558</v>
          </cell>
          <cell r="C9258" t="str">
            <v>F502558</v>
          </cell>
          <cell r="D9258">
            <v>11</v>
          </cell>
          <cell r="E9258" t="str">
            <v>F</v>
          </cell>
        </row>
        <row r="9259">
          <cell r="B9259" t="str">
            <v>F502559</v>
          </cell>
          <cell r="C9259" t="str">
            <v>F502559</v>
          </cell>
          <cell r="D9259">
            <v>11</v>
          </cell>
          <cell r="E9259" t="str">
            <v>F</v>
          </cell>
        </row>
        <row r="9260">
          <cell r="B9260" t="str">
            <v>F502560</v>
          </cell>
          <cell r="C9260" t="str">
            <v>F502560</v>
          </cell>
          <cell r="D9260">
            <v>11</v>
          </cell>
          <cell r="E9260" t="str">
            <v>F</v>
          </cell>
        </row>
        <row r="9261">
          <cell r="B9261" t="str">
            <v>F502561</v>
          </cell>
          <cell r="C9261" t="str">
            <v>F502561</v>
          </cell>
          <cell r="D9261">
            <v>11</v>
          </cell>
          <cell r="E9261" t="str">
            <v>F</v>
          </cell>
        </row>
        <row r="9262">
          <cell r="B9262" t="str">
            <v>F520921</v>
          </cell>
          <cell r="C9262" t="str">
            <v>F520921</v>
          </cell>
          <cell r="D9262">
            <v>11</v>
          </cell>
          <cell r="E9262" t="str">
            <v>F</v>
          </cell>
        </row>
        <row r="9263">
          <cell r="B9263" t="str">
            <v>F521281</v>
          </cell>
          <cell r="C9263" t="str">
            <v>F521281</v>
          </cell>
          <cell r="D9263">
            <v>11</v>
          </cell>
          <cell r="E9263" t="str">
            <v>F</v>
          </cell>
        </row>
        <row r="9264">
          <cell r="B9264" t="str">
            <v>F521641</v>
          </cell>
          <cell r="C9264" t="str">
            <v>F521641</v>
          </cell>
          <cell r="D9264">
            <v>11</v>
          </cell>
          <cell r="E9264" t="str">
            <v>F</v>
          </cell>
        </row>
        <row r="9265">
          <cell r="B9265" t="str">
            <v>F522001</v>
          </cell>
          <cell r="C9265" t="str">
            <v>F522001</v>
          </cell>
          <cell r="D9265">
            <v>11</v>
          </cell>
          <cell r="E9265" t="str">
            <v>F</v>
          </cell>
        </row>
        <row r="9266">
          <cell r="B9266" t="str">
            <v>F522361</v>
          </cell>
          <cell r="C9266" t="str">
            <v>F522361</v>
          </cell>
          <cell r="D9266">
            <v>11</v>
          </cell>
          <cell r="E9266" t="str">
            <v>F</v>
          </cell>
        </row>
        <row r="9267">
          <cell r="B9267" t="str">
            <v>F523365</v>
          </cell>
          <cell r="C9267" t="str">
            <v>F523365</v>
          </cell>
          <cell r="D9267">
            <v>11</v>
          </cell>
          <cell r="E9267" t="str">
            <v>F</v>
          </cell>
        </row>
        <row r="9268">
          <cell r="B9268" t="str">
            <v>F523431</v>
          </cell>
          <cell r="C9268" t="str">
            <v>F523431</v>
          </cell>
          <cell r="D9268">
            <v>11</v>
          </cell>
          <cell r="E9268" t="str">
            <v>F</v>
          </cell>
        </row>
        <row r="9269">
          <cell r="B9269" t="str">
            <v>1000CATDSL</v>
          </cell>
          <cell r="C9269" t="str">
            <v>CATDSL</v>
          </cell>
          <cell r="D9269">
            <v>12</v>
          </cell>
          <cell r="E9269" t="str">
            <v>G</v>
          </cell>
        </row>
        <row r="9270">
          <cell r="B9270" t="str">
            <v>F502191</v>
          </cell>
          <cell r="C9270" t="str">
            <v>F502191</v>
          </cell>
          <cell r="D9270">
            <v>13</v>
          </cell>
          <cell r="E9270" t="str">
            <v>F</v>
          </cell>
        </row>
        <row r="9271">
          <cell r="B9271" t="str">
            <v>F502192</v>
          </cell>
          <cell r="C9271" t="str">
            <v>F502192</v>
          </cell>
          <cell r="D9271">
            <v>13</v>
          </cell>
          <cell r="E9271" t="str">
            <v>F</v>
          </cell>
        </row>
        <row r="9272">
          <cell r="B9272" t="str">
            <v>F502193</v>
          </cell>
          <cell r="C9272" t="str">
            <v>F502193</v>
          </cell>
          <cell r="D9272">
            <v>13</v>
          </cell>
          <cell r="E9272" t="str">
            <v>F</v>
          </cell>
        </row>
        <row r="9273">
          <cell r="B9273" t="str">
            <v>F502476</v>
          </cell>
          <cell r="C9273" t="str">
            <v>F502476</v>
          </cell>
          <cell r="D9273">
            <v>13</v>
          </cell>
          <cell r="E9273" t="str">
            <v>F</v>
          </cell>
        </row>
        <row r="9274">
          <cell r="B9274" t="str">
            <v>F502477</v>
          </cell>
          <cell r="C9274" t="str">
            <v>F502477</v>
          </cell>
          <cell r="D9274">
            <v>13</v>
          </cell>
          <cell r="E9274" t="str">
            <v>F</v>
          </cell>
        </row>
        <row r="9275">
          <cell r="B9275" t="str">
            <v>F502478</v>
          </cell>
          <cell r="C9275" t="str">
            <v>F502478</v>
          </cell>
          <cell r="D9275">
            <v>13</v>
          </cell>
          <cell r="E9275" t="str">
            <v>F</v>
          </cell>
        </row>
        <row r="9276">
          <cell r="B9276" t="str">
            <v>F502480</v>
          </cell>
          <cell r="C9276" t="str">
            <v>F502480</v>
          </cell>
          <cell r="D9276">
            <v>13</v>
          </cell>
          <cell r="E9276" t="str">
            <v>F</v>
          </cell>
        </row>
        <row r="9277">
          <cell r="B9277" t="str">
            <v>F502481</v>
          </cell>
          <cell r="C9277" t="str">
            <v>F502481</v>
          </cell>
          <cell r="D9277">
            <v>13</v>
          </cell>
          <cell r="E9277" t="str">
            <v>F</v>
          </cell>
        </row>
        <row r="9278">
          <cell r="B9278" t="str">
            <v>F502482</v>
          </cell>
          <cell r="C9278" t="str">
            <v>F502482</v>
          </cell>
          <cell r="D9278">
            <v>13</v>
          </cell>
          <cell r="E9278" t="str">
            <v>F</v>
          </cell>
        </row>
        <row r="9279">
          <cell r="B9279" t="str">
            <v>F502483</v>
          </cell>
          <cell r="C9279" t="str">
            <v>F502483</v>
          </cell>
          <cell r="D9279">
            <v>13</v>
          </cell>
          <cell r="E9279" t="str">
            <v>F</v>
          </cell>
        </row>
        <row r="9280">
          <cell r="B9280" t="str">
            <v>F520683</v>
          </cell>
          <cell r="C9280" t="str">
            <v>F520683</v>
          </cell>
          <cell r="D9280">
            <v>13</v>
          </cell>
          <cell r="E9280" t="str">
            <v>F</v>
          </cell>
        </row>
        <row r="9281">
          <cell r="B9281" t="str">
            <v>F520994</v>
          </cell>
          <cell r="C9281" t="str">
            <v>F520994</v>
          </cell>
          <cell r="D9281">
            <v>13</v>
          </cell>
          <cell r="E9281" t="str">
            <v>F</v>
          </cell>
        </row>
        <row r="9282">
          <cell r="B9282" t="str">
            <v>F521354</v>
          </cell>
          <cell r="C9282" t="str">
            <v>F521354</v>
          </cell>
          <cell r="D9282">
            <v>13</v>
          </cell>
          <cell r="E9282" t="str">
            <v>F</v>
          </cell>
        </row>
        <row r="9283">
          <cell r="B9283" t="str">
            <v>F521714</v>
          </cell>
          <cell r="C9283" t="str">
            <v>F521714</v>
          </cell>
          <cell r="D9283">
            <v>13</v>
          </cell>
          <cell r="E9283" t="str">
            <v>F</v>
          </cell>
        </row>
        <row r="9284">
          <cell r="B9284" t="str">
            <v>F522074</v>
          </cell>
          <cell r="C9284" t="str">
            <v>F522074</v>
          </cell>
          <cell r="D9284">
            <v>13</v>
          </cell>
          <cell r="E9284" t="str">
            <v>F</v>
          </cell>
        </row>
        <row r="9285">
          <cell r="B9285" t="str">
            <v>F522434</v>
          </cell>
          <cell r="C9285" t="str">
            <v>F522434</v>
          </cell>
          <cell r="D9285">
            <v>13</v>
          </cell>
          <cell r="E9285" t="str">
            <v>F</v>
          </cell>
        </row>
        <row r="9286">
          <cell r="B9286" t="str">
            <v>1000CATELE</v>
          </cell>
          <cell r="C9286" t="str">
            <v>CATELE</v>
          </cell>
          <cell r="D9286">
            <v>12</v>
          </cell>
          <cell r="E9286" t="str">
            <v>G</v>
          </cell>
        </row>
        <row r="9287">
          <cell r="B9287" t="str">
            <v>F520680</v>
          </cell>
          <cell r="C9287" t="str">
            <v>F520680</v>
          </cell>
          <cell r="D9287">
            <v>13</v>
          </cell>
          <cell r="E9287" t="str">
            <v>F</v>
          </cell>
        </row>
        <row r="9288">
          <cell r="B9288" t="str">
            <v>F521186</v>
          </cell>
          <cell r="C9288" t="str">
            <v>F521186</v>
          </cell>
          <cell r="D9288">
            <v>13</v>
          </cell>
          <cell r="E9288" t="str">
            <v>F</v>
          </cell>
        </row>
        <row r="9289">
          <cell r="B9289" t="str">
            <v>F521546</v>
          </cell>
          <cell r="C9289" t="str">
            <v>F521546</v>
          </cell>
          <cell r="D9289">
            <v>13</v>
          </cell>
          <cell r="E9289" t="str">
            <v>F</v>
          </cell>
        </row>
        <row r="9290">
          <cell r="B9290" t="str">
            <v>F521906</v>
          </cell>
          <cell r="C9290" t="str">
            <v>F521906</v>
          </cell>
          <cell r="D9290">
            <v>13</v>
          </cell>
          <cell r="E9290" t="str">
            <v>F</v>
          </cell>
        </row>
        <row r="9291">
          <cell r="B9291" t="str">
            <v>F522266</v>
          </cell>
          <cell r="C9291" t="str">
            <v>F522266</v>
          </cell>
          <cell r="D9291">
            <v>13</v>
          </cell>
          <cell r="E9291" t="str">
            <v>F</v>
          </cell>
        </row>
        <row r="9292">
          <cell r="B9292" t="str">
            <v>F522626</v>
          </cell>
          <cell r="C9292" t="str">
            <v>F522626</v>
          </cell>
          <cell r="D9292">
            <v>13</v>
          </cell>
          <cell r="E9292" t="str">
            <v>F</v>
          </cell>
        </row>
        <row r="9293">
          <cell r="B9293" t="str">
            <v>F523353</v>
          </cell>
          <cell r="C9293" t="str">
            <v>F523353</v>
          </cell>
          <cell r="D9293">
            <v>13</v>
          </cell>
          <cell r="E9293" t="str">
            <v>F</v>
          </cell>
        </row>
        <row r="9294">
          <cell r="B9294" t="str">
            <v>1000CATDIST</v>
          </cell>
          <cell r="C9294" t="str">
            <v>CATDIST</v>
          </cell>
          <cell r="D9294">
            <v>14</v>
          </cell>
          <cell r="E9294" t="str">
            <v>G</v>
          </cell>
        </row>
        <row r="9295">
          <cell r="B9295" t="str">
            <v>1000FSRCATA</v>
          </cell>
          <cell r="C9295" t="str">
            <v>FSRCATA</v>
          </cell>
          <cell r="D9295">
            <v>16</v>
          </cell>
          <cell r="E9295" t="str">
            <v>G</v>
          </cell>
        </row>
        <row r="9296">
          <cell r="B9296" t="str">
            <v>F502496</v>
          </cell>
          <cell r="C9296" t="str">
            <v>F502496</v>
          </cell>
          <cell r="D9296">
            <v>17</v>
          </cell>
          <cell r="E9296" t="str">
            <v>F</v>
          </cell>
        </row>
        <row r="9297">
          <cell r="B9297" t="str">
            <v>F502510</v>
          </cell>
          <cell r="C9297" t="str">
            <v>F502510</v>
          </cell>
          <cell r="D9297">
            <v>17</v>
          </cell>
          <cell r="E9297" t="str">
            <v>F</v>
          </cell>
        </row>
        <row r="9298">
          <cell r="B9298" t="str">
            <v>F520047</v>
          </cell>
          <cell r="C9298" t="str">
            <v>F520047</v>
          </cell>
          <cell r="D9298">
            <v>17</v>
          </cell>
          <cell r="E9298" t="str">
            <v>F</v>
          </cell>
        </row>
        <row r="9299">
          <cell r="B9299" t="str">
            <v>F520350</v>
          </cell>
          <cell r="C9299" t="str">
            <v>F520350</v>
          </cell>
          <cell r="D9299">
            <v>17</v>
          </cell>
          <cell r="E9299" t="str">
            <v>F</v>
          </cell>
        </row>
        <row r="9300">
          <cell r="B9300" t="str">
            <v>F520368</v>
          </cell>
          <cell r="C9300" t="str">
            <v>F520368</v>
          </cell>
          <cell r="D9300">
            <v>17</v>
          </cell>
          <cell r="E9300" t="str">
            <v>F</v>
          </cell>
        </row>
        <row r="9301">
          <cell r="B9301" t="str">
            <v>F520996</v>
          </cell>
          <cell r="C9301" t="str">
            <v>F520996</v>
          </cell>
          <cell r="D9301">
            <v>17</v>
          </cell>
          <cell r="E9301" t="str">
            <v>F</v>
          </cell>
        </row>
        <row r="9302">
          <cell r="B9302" t="str">
            <v>F521356</v>
          </cell>
          <cell r="C9302" t="str">
            <v>F521356</v>
          </cell>
          <cell r="D9302">
            <v>17</v>
          </cell>
          <cell r="E9302" t="str">
            <v>F</v>
          </cell>
        </row>
        <row r="9303">
          <cell r="B9303" t="str">
            <v>F521716</v>
          </cell>
          <cell r="C9303" t="str">
            <v>F521716</v>
          </cell>
          <cell r="D9303">
            <v>17</v>
          </cell>
          <cell r="E9303" t="str">
            <v>F</v>
          </cell>
        </row>
        <row r="9304">
          <cell r="B9304" t="str">
            <v>F522076</v>
          </cell>
          <cell r="C9304" t="str">
            <v>F522076</v>
          </cell>
          <cell r="D9304">
            <v>17</v>
          </cell>
          <cell r="E9304" t="str">
            <v>F</v>
          </cell>
        </row>
        <row r="9305">
          <cell r="B9305" t="str">
            <v>F522436</v>
          </cell>
          <cell r="C9305" t="str">
            <v>F522436</v>
          </cell>
          <cell r="D9305">
            <v>17</v>
          </cell>
          <cell r="E9305" t="str">
            <v>F</v>
          </cell>
        </row>
        <row r="9306">
          <cell r="B9306" t="str">
            <v>F523243</v>
          </cell>
          <cell r="C9306" t="str">
            <v>F523243</v>
          </cell>
          <cell r="D9306">
            <v>17</v>
          </cell>
          <cell r="E9306" t="str">
            <v>F</v>
          </cell>
        </row>
        <row r="9307">
          <cell r="B9307" t="str">
            <v>F523291</v>
          </cell>
          <cell r="C9307" t="str">
            <v>F523291</v>
          </cell>
          <cell r="D9307">
            <v>17</v>
          </cell>
          <cell r="E9307" t="str">
            <v>F</v>
          </cell>
        </row>
        <row r="9308">
          <cell r="B9308" t="str">
            <v>1000MTRDCATA</v>
          </cell>
          <cell r="C9308" t="str">
            <v>MTRDCATA</v>
          </cell>
          <cell r="D9308">
            <v>16</v>
          </cell>
          <cell r="E9308" t="str">
            <v>G</v>
          </cell>
        </row>
        <row r="9309">
          <cell r="B9309" t="str">
            <v>1000FCCATSC</v>
          </cell>
          <cell r="C9309" t="str">
            <v>FCCATSC</v>
          </cell>
          <cell r="D9309">
            <v>14</v>
          </cell>
          <cell r="E9309" t="str">
            <v>G</v>
          </cell>
        </row>
        <row r="9310">
          <cell r="B9310" t="str">
            <v>F501968</v>
          </cell>
          <cell r="C9310" t="str">
            <v>F501968</v>
          </cell>
          <cell r="D9310">
            <v>15</v>
          </cell>
          <cell r="E9310" t="str">
            <v>F</v>
          </cell>
        </row>
        <row r="9311">
          <cell r="B9311" t="str">
            <v>F501969</v>
          </cell>
          <cell r="C9311" t="str">
            <v>F501969</v>
          </cell>
          <cell r="D9311">
            <v>15</v>
          </cell>
          <cell r="E9311" t="str">
            <v>F</v>
          </cell>
        </row>
        <row r="9312">
          <cell r="B9312" t="str">
            <v>F502171</v>
          </cell>
          <cell r="C9312" t="str">
            <v>F502171</v>
          </cell>
          <cell r="D9312">
            <v>15</v>
          </cell>
          <cell r="E9312" t="str">
            <v>F</v>
          </cell>
        </row>
        <row r="9313">
          <cell r="B9313" t="str">
            <v>F502172</v>
          </cell>
          <cell r="C9313" t="str">
            <v>F502172</v>
          </cell>
          <cell r="D9313">
            <v>15</v>
          </cell>
          <cell r="E9313" t="str">
            <v>F</v>
          </cell>
        </row>
        <row r="9314">
          <cell r="B9314" t="str">
            <v>F502173</v>
          </cell>
          <cell r="C9314" t="str">
            <v>F502173</v>
          </cell>
          <cell r="D9314">
            <v>15</v>
          </cell>
          <cell r="E9314" t="str">
            <v>F</v>
          </cell>
        </row>
        <row r="9315">
          <cell r="B9315" t="str">
            <v>F502174</v>
          </cell>
          <cell r="C9315" t="str">
            <v>F502174</v>
          </cell>
          <cell r="D9315">
            <v>15</v>
          </cell>
          <cell r="E9315" t="str">
            <v>F</v>
          </cell>
        </row>
        <row r="9316">
          <cell r="B9316" t="str">
            <v>F502175</v>
          </cell>
          <cell r="C9316" t="str">
            <v>F502175</v>
          </cell>
          <cell r="D9316">
            <v>15</v>
          </cell>
          <cell r="E9316" t="str">
            <v>F</v>
          </cell>
        </row>
        <row r="9317">
          <cell r="B9317" t="str">
            <v>F502176</v>
          </cell>
          <cell r="C9317" t="str">
            <v>F502176</v>
          </cell>
          <cell r="D9317">
            <v>15</v>
          </cell>
          <cell r="E9317" t="str">
            <v>F</v>
          </cell>
        </row>
        <row r="9318">
          <cell r="B9318" t="str">
            <v>F502177</v>
          </cell>
          <cell r="C9318" t="str">
            <v>F502177</v>
          </cell>
          <cell r="D9318">
            <v>15</v>
          </cell>
          <cell r="E9318" t="str">
            <v>F</v>
          </cell>
        </row>
        <row r="9319">
          <cell r="B9319" t="str">
            <v>F502178</v>
          </cell>
          <cell r="C9319" t="str">
            <v>F502178</v>
          </cell>
          <cell r="D9319">
            <v>15</v>
          </cell>
          <cell r="E9319" t="str">
            <v>F</v>
          </cell>
        </row>
        <row r="9320">
          <cell r="B9320" t="str">
            <v>F502179</v>
          </cell>
          <cell r="C9320" t="str">
            <v>F502179</v>
          </cell>
          <cell r="D9320">
            <v>15</v>
          </cell>
          <cell r="E9320" t="str">
            <v>F</v>
          </cell>
        </row>
        <row r="9321">
          <cell r="B9321" t="str">
            <v>F502180</v>
          </cell>
          <cell r="C9321" t="str">
            <v>F502180</v>
          </cell>
          <cell r="D9321">
            <v>15</v>
          </cell>
          <cell r="E9321" t="str">
            <v>F</v>
          </cell>
        </row>
        <row r="9322">
          <cell r="B9322" t="str">
            <v>F502181</v>
          </cell>
          <cell r="C9322" t="str">
            <v>F502181</v>
          </cell>
          <cell r="D9322">
            <v>15</v>
          </cell>
          <cell r="E9322" t="str">
            <v>F</v>
          </cell>
        </row>
        <row r="9323">
          <cell r="B9323" t="str">
            <v>F502183</v>
          </cell>
          <cell r="C9323" t="str">
            <v>F502183</v>
          </cell>
          <cell r="D9323">
            <v>15</v>
          </cell>
          <cell r="E9323" t="str">
            <v>F</v>
          </cell>
        </row>
        <row r="9324">
          <cell r="B9324" t="str">
            <v>F502186</v>
          </cell>
          <cell r="C9324" t="str">
            <v>F502186</v>
          </cell>
          <cell r="D9324">
            <v>15</v>
          </cell>
          <cell r="E9324" t="str">
            <v>F</v>
          </cell>
        </row>
        <row r="9325">
          <cell r="B9325" t="str">
            <v>F502467</v>
          </cell>
          <cell r="C9325" t="str">
            <v>F502467</v>
          </cell>
          <cell r="D9325">
            <v>15</v>
          </cell>
          <cell r="E9325" t="str">
            <v>F</v>
          </cell>
        </row>
        <row r="9326">
          <cell r="B9326" t="str">
            <v>F502485</v>
          </cell>
          <cell r="C9326" t="str">
            <v>F502485</v>
          </cell>
          <cell r="D9326">
            <v>15</v>
          </cell>
          <cell r="E9326" t="str">
            <v>F</v>
          </cell>
        </row>
        <row r="9327">
          <cell r="B9327" t="str">
            <v>F502486</v>
          </cell>
          <cell r="C9327" t="str">
            <v>F502486</v>
          </cell>
          <cell r="D9327">
            <v>15</v>
          </cell>
          <cell r="E9327" t="str">
            <v>F</v>
          </cell>
        </row>
        <row r="9328">
          <cell r="B9328" t="str">
            <v>F502487</v>
          </cell>
          <cell r="C9328" t="str">
            <v>F502487</v>
          </cell>
          <cell r="D9328">
            <v>15</v>
          </cell>
          <cell r="E9328" t="str">
            <v>F</v>
          </cell>
        </row>
        <row r="9329">
          <cell r="B9329" t="str">
            <v>F502488</v>
          </cell>
          <cell r="C9329" t="str">
            <v>F502488</v>
          </cell>
          <cell r="D9329">
            <v>15</v>
          </cell>
          <cell r="E9329" t="str">
            <v>F</v>
          </cell>
        </row>
        <row r="9330">
          <cell r="B9330" t="str">
            <v>F502489</v>
          </cell>
          <cell r="C9330" t="str">
            <v>F502489</v>
          </cell>
          <cell r="D9330">
            <v>15</v>
          </cell>
          <cell r="E9330" t="str">
            <v>F</v>
          </cell>
        </row>
        <row r="9331">
          <cell r="B9331" t="str">
            <v>F502490</v>
          </cell>
          <cell r="C9331" t="str">
            <v>F502490</v>
          </cell>
          <cell r="D9331">
            <v>15</v>
          </cell>
          <cell r="E9331" t="str">
            <v>F</v>
          </cell>
        </row>
        <row r="9332">
          <cell r="B9332" t="str">
            <v>F502491</v>
          </cell>
          <cell r="C9332" t="str">
            <v>F502491</v>
          </cell>
          <cell r="D9332">
            <v>15</v>
          </cell>
          <cell r="E9332" t="str">
            <v>F</v>
          </cell>
        </row>
        <row r="9333">
          <cell r="B9333" t="str">
            <v>F502492</v>
          </cell>
          <cell r="C9333" t="str">
            <v>F502492</v>
          </cell>
          <cell r="D9333">
            <v>15</v>
          </cell>
          <cell r="E9333" t="str">
            <v>F</v>
          </cell>
        </row>
        <row r="9334">
          <cell r="B9334" t="str">
            <v>F502493</v>
          </cell>
          <cell r="C9334" t="str">
            <v>F502493</v>
          </cell>
          <cell r="D9334">
            <v>15</v>
          </cell>
          <cell r="E9334" t="str">
            <v>F</v>
          </cell>
        </row>
        <row r="9335">
          <cell r="B9335" t="str">
            <v>F502494</v>
          </cell>
          <cell r="C9335" t="str">
            <v>F502494</v>
          </cell>
          <cell r="D9335">
            <v>15</v>
          </cell>
          <cell r="E9335" t="str">
            <v>F</v>
          </cell>
        </row>
        <row r="9336">
          <cell r="B9336" t="str">
            <v>F502495</v>
          </cell>
          <cell r="C9336" t="str">
            <v>F502495</v>
          </cell>
          <cell r="D9336">
            <v>15</v>
          </cell>
          <cell r="E9336" t="str">
            <v>F</v>
          </cell>
        </row>
        <row r="9337">
          <cell r="B9337" t="str">
            <v>F502497</v>
          </cell>
          <cell r="C9337" t="str">
            <v>F502497</v>
          </cell>
          <cell r="D9337">
            <v>15</v>
          </cell>
          <cell r="E9337" t="str">
            <v>F</v>
          </cell>
        </row>
        <row r="9338">
          <cell r="B9338" t="str">
            <v>F502500</v>
          </cell>
          <cell r="C9338" t="str">
            <v>F502500</v>
          </cell>
          <cell r="D9338">
            <v>15</v>
          </cell>
          <cell r="E9338" t="str">
            <v>F</v>
          </cell>
        </row>
        <row r="9339">
          <cell r="B9339" t="str">
            <v>F502501</v>
          </cell>
          <cell r="C9339" t="str">
            <v>F502501</v>
          </cell>
          <cell r="D9339">
            <v>15</v>
          </cell>
          <cell r="E9339" t="str">
            <v>F</v>
          </cell>
        </row>
        <row r="9340">
          <cell r="B9340" t="str">
            <v>F502504</v>
          </cell>
          <cell r="C9340" t="str">
            <v>F502504</v>
          </cell>
          <cell r="D9340">
            <v>15</v>
          </cell>
          <cell r="E9340" t="str">
            <v>F</v>
          </cell>
        </row>
        <row r="9341">
          <cell r="B9341" t="str">
            <v>F502505</v>
          </cell>
          <cell r="C9341" t="str">
            <v>F502505</v>
          </cell>
          <cell r="D9341">
            <v>15</v>
          </cell>
          <cell r="E9341" t="str">
            <v>F</v>
          </cell>
        </row>
        <row r="9342">
          <cell r="B9342" t="str">
            <v>F502506</v>
          </cell>
          <cell r="C9342" t="str">
            <v>F502506</v>
          </cell>
          <cell r="D9342">
            <v>15</v>
          </cell>
          <cell r="E9342" t="str">
            <v>F</v>
          </cell>
        </row>
        <row r="9343">
          <cell r="B9343" t="str">
            <v>F502507</v>
          </cell>
          <cell r="C9343" t="str">
            <v>F502507</v>
          </cell>
          <cell r="D9343">
            <v>15</v>
          </cell>
          <cell r="E9343" t="str">
            <v>F</v>
          </cell>
        </row>
        <row r="9344">
          <cell r="B9344" t="str">
            <v>F502508</v>
          </cell>
          <cell r="C9344" t="str">
            <v>F502508</v>
          </cell>
          <cell r="D9344">
            <v>15</v>
          </cell>
          <cell r="E9344" t="str">
            <v>F</v>
          </cell>
        </row>
        <row r="9345">
          <cell r="B9345" t="str">
            <v>F502509</v>
          </cell>
          <cell r="C9345" t="str">
            <v>F502509</v>
          </cell>
          <cell r="D9345">
            <v>15</v>
          </cell>
          <cell r="E9345" t="str">
            <v>F</v>
          </cell>
        </row>
        <row r="9346">
          <cell r="B9346" t="str">
            <v>F502511</v>
          </cell>
          <cell r="C9346" t="str">
            <v>F502511</v>
          </cell>
          <cell r="D9346">
            <v>15</v>
          </cell>
          <cell r="E9346" t="str">
            <v>F</v>
          </cell>
        </row>
        <row r="9347">
          <cell r="B9347" t="str">
            <v>F502512</v>
          </cell>
          <cell r="C9347" t="str">
            <v>F502512</v>
          </cell>
          <cell r="D9347">
            <v>15</v>
          </cell>
          <cell r="E9347" t="str">
            <v>F</v>
          </cell>
        </row>
        <row r="9348">
          <cell r="B9348" t="str">
            <v>F520001</v>
          </cell>
          <cell r="C9348" t="str">
            <v>F520001</v>
          </cell>
          <cell r="D9348">
            <v>15</v>
          </cell>
          <cell r="E9348" t="str">
            <v>F</v>
          </cell>
        </row>
        <row r="9349">
          <cell r="B9349" t="str">
            <v>F520239</v>
          </cell>
          <cell r="C9349" t="str">
            <v>F520239</v>
          </cell>
          <cell r="D9349">
            <v>15</v>
          </cell>
          <cell r="E9349" t="str">
            <v>F</v>
          </cell>
        </row>
        <row r="9350">
          <cell r="B9350" t="str">
            <v>F520240</v>
          </cell>
          <cell r="C9350" t="str">
            <v>F520240</v>
          </cell>
          <cell r="D9350">
            <v>15</v>
          </cell>
          <cell r="E9350" t="str">
            <v>F</v>
          </cell>
        </row>
        <row r="9351">
          <cell r="B9351" t="str">
            <v>F520274</v>
          </cell>
          <cell r="C9351" t="str">
            <v>F520274</v>
          </cell>
          <cell r="D9351">
            <v>15</v>
          </cell>
          <cell r="E9351" t="str">
            <v>F</v>
          </cell>
        </row>
        <row r="9352">
          <cell r="B9352" t="str">
            <v>F520275</v>
          </cell>
          <cell r="C9352" t="str">
            <v>F520275</v>
          </cell>
          <cell r="D9352">
            <v>15</v>
          </cell>
          <cell r="E9352" t="str">
            <v>F</v>
          </cell>
        </row>
        <row r="9353">
          <cell r="B9353" t="str">
            <v>F520310</v>
          </cell>
          <cell r="C9353" t="str">
            <v>F520310</v>
          </cell>
          <cell r="D9353">
            <v>15</v>
          </cell>
          <cell r="E9353" t="str">
            <v>F</v>
          </cell>
        </row>
        <row r="9354">
          <cell r="B9354" t="str">
            <v>F520340</v>
          </cell>
          <cell r="C9354" t="str">
            <v>F520340</v>
          </cell>
          <cell r="D9354">
            <v>15</v>
          </cell>
          <cell r="E9354" t="str">
            <v>F</v>
          </cell>
        </row>
        <row r="9355">
          <cell r="B9355" t="str">
            <v>F520433</v>
          </cell>
          <cell r="C9355" t="str">
            <v>F520433</v>
          </cell>
          <cell r="D9355">
            <v>15</v>
          </cell>
          <cell r="E9355" t="str">
            <v>F</v>
          </cell>
        </row>
        <row r="9356">
          <cell r="B9356" t="str">
            <v>F520463</v>
          </cell>
          <cell r="C9356" t="str">
            <v>F520463</v>
          </cell>
          <cell r="D9356">
            <v>15</v>
          </cell>
          <cell r="E9356" t="str">
            <v>F</v>
          </cell>
        </row>
        <row r="9357">
          <cell r="B9357" t="str">
            <v>F520648</v>
          </cell>
          <cell r="C9357" t="str">
            <v>F520648</v>
          </cell>
          <cell r="D9357">
            <v>15</v>
          </cell>
          <cell r="E9357" t="str">
            <v>F</v>
          </cell>
        </row>
        <row r="9358">
          <cell r="B9358" t="str">
            <v>F520995</v>
          </cell>
          <cell r="C9358" t="str">
            <v>F520995</v>
          </cell>
          <cell r="D9358">
            <v>15</v>
          </cell>
          <cell r="E9358" t="str">
            <v>F</v>
          </cell>
        </row>
        <row r="9359">
          <cell r="B9359" t="str">
            <v>F521355</v>
          </cell>
          <cell r="C9359" t="str">
            <v>F521355</v>
          </cell>
          <cell r="D9359">
            <v>15</v>
          </cell>
          <cell r="E9359" t="str">
            <v>F</v>
          </cell>
        </row>
        <row r="9360">
          <cell r="B9360" t="str">
            <v>F521715</v>
          </cell>
          <cell r="C9360" t="str">
            <v>F521715</v>
          </cell>
          <cell r="D9360">
            <v>15</v>
          </cell>
          <cell r="E9360" t="str">
            <v>F</v>
          </cell>
        </row>
        <row r="9361">
          <cell r="B9361" t="str">
            <v>F522075</v>
          </cell>
          <cell r="C9361" t="str">
            <v>F522075</v>
          </cell>
          <cell r="D9361">
            <v>15</v>
          </cell>
          <cell r="E9361" t="str">
            <v>F</v>
          </cell>
        </row>
        <row r="9362">
          <cell r="B9362" t="str">
            <v>F522435</v>
          </cell>
          <cell r="C9362" t="str">
            <v>F522435</v>
          </cell>
          <cell r="D9362">
            <v>15</v>
          </cell>
          <cell r="E9362" t="str">
            <v>F</v>
          </cell>
        </row>
        <row r="9363">
          <cell r="B9363" t="str">
            <v>F523398</v>
          </cell>
          <cell r="C9363" t="str">
            <v>F523398</v>
          </cell>
          <cell r="D9363">
            <v>15</v>
          </cell>
          <cell r="E9363" t="str">
            <v>F</v>
          </cell>
        </row>
        <row r="9364">
          <cell r="B9364" t="str">
            <v>1000CATGAS</v>
          </cell>
          <cell r="C9364" t="str">
            <v>CATGAS</v>
          </cell>
          <cell r="D9364">
            <v>12</v>
          </cell>
          <cell r="E9364" t="str">
            <v>G</v>
          </cell>
        </row>
        <row r="9365">
          <cell r="B9365" t="str">
            <v>F502238</v>
          </cell>
          <cell r="C9365" t="str">
            <v>F502238</v>
          </cell>
          <cell r="D9365">
            <v>13</v>
          </cell>
          <cell r="E9365" t="str">
            <v>F</v>
          </cell>
        </row>
        <row r="9366">
          <cell r="B9366" t="str">
            <v>F502239</v>
          </cell>
          <cell r="C9366" t="str">
            <v>F502239</v>
          </cell>
          <cell r="D9366">
            <v>13</v>
          </cell>
          <cell r="E9366" t="str">
            <v>F</v>
          </cell>
        </row>
        <row r="9367">
          <cell r="B9367" t="str">
            <v>F502240</v>
          </cell>
          <cell r="C9367" t="str">
            <v>F502240</v>
          </cell>
          <cell r="D9367">
            <v>13</v>
          </cell>
          <cell r="E9367" t="str">
            <v>F</v>
          </cell>
        </row>
        <row r="9368">
          <cell r="B9368" t="str">
            <v>F502241</v>
          </cell>
          <cell r="C9368" t="str">
            <v>F502241</v>
          </cell>
          <cell r="D9368">
            <v>13</v>
          </cell>
          <cell r="E9368" t="str">
            <v>F</v>
          </cell>
        </row>
        <row r="9369">
          <cell r="B9369" t="str">
            <v>F502513</v>
          </cell>
          <cell r="C9369" t="str">
            <v>F502513</v>
          </cell>
          <cell r="D9369">
            <v>13</v>
          </cell>
          <cell r="E9369" t="str">
            <v>F</v>
          </cell>
        </row>
        <row r="9370">
          <cell r="B9370" t="str">
            <v>F502514</v>
          </cell>
          <cell r="C9370" t="str">
            <v>F502514</v>
          </cell>
          <cell r="D9370">
            <v>13</v>
          </cell>
          <cell r="E9370" t="str">
            <v>F</v>
          </cell>
        </row>
        <row r="9371">
          <cell r="B9371" t="str">
            <v>F502515</v>
          </cell>
          <cell r="C9371" t="str">
            <v>F502515</v>
          </cell>
          <cell r="D9371">
            <v>13</v>
          </cell>
          <cell r="E9371" t="str">
            <v>F</v>
          </cell>
        </row>
        <row r="9372">
          <cell r="B9372" t="str">
            <v>F502517</v>
          </cell>
          <cell r="C9372" t="str">
            <v>F502517</v>
          </cell>
          <cell r="D9372">
            <v>13</v>
          </cell>
          <cell r="E9372" t="str">
            <v>F</v>
          </cell>
        </row>
        <row r="9373">
          <cell r="B9373" t="str">
            <v>F502518</v>
          </cell>
          <cell r="C9373" t="str">
            <v>F502518</v>
          </cell>
          <cell r="D9373">
            <v>13</v>
          </cell>
          <cell r="E9373" t="str">
            <v>F</v>
          </cell>
        </row>
        <row r="9374">
          <cell r="B9374" t="str">
            <v>F502519</v>
          </cell>
          <cell r="C9374" t="str">
            <v>F502519</v>
          </cell>
          <cell r="D9374">
            <v>13</v>
          </cell>
          <cell r="E9374" t="str">
            <v>F</v>
          </cell>
        </row>
        <row r="9375">
          <cell r="B9375" t="str">
            <v>F502520</v>
          </cell>
          <cell r="C9375" t="str">
            <v>F502520</v>
          </cell>
          <cell r="D9375">
            <v>13</v>
          </cell>
          <cell r="E9375" t="str">
            <v>F</v>
          </cell>
        </row>
        <row r="9376">
          <cell r="B9376" t="str">
            <v>F502521</v>
          </cell>
          <cell r="C9376" t="str">
            <v>F502521</v>
          </cell>
          <cell r="D9376">
            <v>13</v>
          </cell>
          <cell r="E9376" t="str">
            <v>F</v>
          </cell>
        </row>
        <row r="9377">
          <cell r="B9377" t="str">
            <v>F502522</v>
          </cell>
          <cell r="C9377" t="str">
            <v>F502522</v>
          </cell>
          <cell r="D9377">
            <v>13</v>
          </cell>
          <cell r="E9377" t="str">
            <v>F</v>
          </cell>
        </row>
        <row r="9378">
          <cell r="B9378" t="str">
            <v>F502523</v>
          </cell>
          <cell r="C9378" t="str">
            <v>F502523</v>
          </cell>
          <cell r="D9378">
            <v>13</v>
          </cell>
          <cell r="E9378" t="str">
            <v>F</v>
          </cell>
        </row>
        <row r="9379">
          <cell r="B9379" t="str">
            <v>F520681</v>
          </cell>
          <cell r="C9379" t="str">
            <v>F520681</v>
          </cell>
          <cell r="D9379">
            <v>13</v>
          </cell>
          <cell r="E9379" t="str">
            <v>F</v>
          </cell>
        </row>
        <row r="9380">
          <cell r="B9380" t="str">
            <v>F520997</v>
          </cell>
          <cell r="C9380" t="str">
            <v>F520997</v>
          </cell>
          <cell r="D9380">
            <v>13</v>
          </cell>
          <cell r="E9380" t="str">
            <v>F</v>
          </cell>
        </row>
        <row r="9381">
          <cell r="B9381" t="str">
            <v>F521357</v>
          </cell>
          <cell r="C9381" t="str">
            <v>F521357</v>
          </cell>
          <cell r="D9381">
            <v>13</v>
          </cell>
          <cell r="E9381" t="str">
            <v>F</v>
          </cell>
        </row>
        <row r="9382">
          <cell r="B9382" t="str">
            <v>F521717</v>
          </cell>
          <cell r="C9382" t="str">
            <v>F521717</v>
          </cell>
          <cell r="D9382">
            <v>13</v>
          </cell>
          <cell r="E9382" t="str">
            <v>F</v>
          </cell>
        </row>
        <row r="9383">
          <cell r="B9383" t="str">
            <v>F522077</v>
          </cell>
          <cell r="C9383" t="str">
            <v>F522077</v>
          </cell>
          <cell r="D9383">
            <v>13</v>
          </cell>
          <cell r="E9383" t="str">
            <v>F</v>
          </cell>
        </row>
        <row r="9384">
          <cell r="B9384" t="str">
            <v>F522437</v>
          </cell>
          <cell r="C9384" t="str">
            <v>F522437</v>
          </cell>
          <cell r="D9384">
            <v>13</v>
          </cell>
          <cell r="E9384" t="str">
            <v>F</v>
          </cell>
        </row>
        <row r="9385">
          <cell r="B9385" t="str">
            <v>1000CATSPOP</v>
          </cell>
          <cell r="C9385" t="str">
            <v>CATSPOP</v>
          </cell>
          <cell r="D9385">
            <v>12</v>
          </cell>
          <cell r="E9385" t="str">
            <v>G</v>
          </cell>
        </row>
        <row r="9386">
          <cell r="B9386" t="str">
            <v>F502536</v>
          </cell>
          <cell r="C9386" t="str">
            <v>F502536</v>
          </cell>
          <cell r="D9386">
            <v>13</v>
          </cell>
          <cell r="E9386" t="str">
            <v>F</v>
          </cell>
        </row>
        <row r="9387">
          <cell r="B9387" t="str">
            <v>F502654</v>
          </cell>
          <cell r="C9387" t="str">
            <v>F502654</v>
          </cell>
          <cell r="D9387">
            <v>13</v>
          </cell>
          <cell r="E9387" t="str">
            <v>F</v>
          </cell>
        </row>
        <row r="9388">
          <cell r="B9388" t="str">
            <v>F520999</v>
          </cell>
          <cell r="C9388" t="str">
            <v>F520999</v>
          </cell>
          <cell r="D9388">
            <v>13</v>
          </cell>
          <cell r="E9388" t="str">
            <v>F</v>
          </cell>
        </row>
        <row r="9389">
          <cell r="B9389" t="str">
            <v>F521359</v>
          </cell>
          <cell r="C9389" t="str">
            <v>F521359</v>
          </cell>
          <cell r="D9389">
            <v>13</v>
          </cell>
          <cell r="E9389" t="str">
            <v>F</v>
          </cell>
        </row>
        <row r="9390">
          <cell r="B9390" t="str">
            <v>F521719</v>
          </cell>
          <cell r="C9390" t="str">
            <v>F521719</v>
          </cell>
          <cell r="D9390">
            <v>13</v>
          </cell>
          <cell r="E9390" t="str">
            <v>F</v>
          </cell>
        </row>
        <row r="9391">
          <cell r="B9391" t="str">
            <v>F522079</v>
          </cell>
          <cell r="C9391" t="str">
            <v>F522079</v>
          </cell>
          <cell r="D9391">
            <v>13</v>
          </cell>
          <cell r="E9391" t="str">
            <v>F</v>
          </cell>
        </row>
        <row r="9392">
          <cell r="B9392" t="str">
            <v>F522439</v>
          </cell>
          <cell r="C9392" t="str">
            <v>F522439</v>
          </cell>
          <cell r="D9392">
            <v>13</v>
          </cell>
          <cell r="E9392" t="str">
            <v>F</v>
          </cell>
        </row>
        <row r="9393">
          <cell r="B9393" t="str">
            <v>1000CATWAT</v>
          </cell>
          <cell r="C9393" t="str">
            <v>CATWAT</v>
          </cell>
          <cell r="D9393">
            <v>12</v>
          </cell>
          <cell r="E9393" t="str">
            <v>G</v>
          </cell>
        </row>
        <row r="9394">
          <cell r="B9394" t="str">
            <v>F521187</v>
          </cell>
          <cell r="C9394" t="str">
            <v>F521187</v>
          </cell>
          <cell r="D9394">
            <v>13</v>
          </cell>
          <cell r="E9394" t="str">
            <v>F</v>
          </cell>
        </row>
        <row r="9395">
          <cell r="B9395" t="str">
            <v>F521547</v>
          </cell>
          <cell r="C9395" t="str">
            <v>F521547</v>
          </cell>
          <cell r="D9395">
            <v>13</v>
          </cell>
          <cell r="E9395" t="str">
            <v>F</v>
          </cell>
        </row>
        <row r="9396">
          <cell r="B9396" t="str">
            <v>F521907</v>
          </cell>
          <cell r="C9396" t="str">
            <v>F521907</v>
          </cell>
          <cell r="D9396">
            <v>13</v>
          </cell>
          <cell r="E9396" t="str">
            <v>F</v>
          </cell>
        </row>
        <row r="9397">
          <cell r="B9397" t="str">
            <v>F522267</v>
          </cell>
          <cell r="C9397" t="str">
            <v>F522267</v>
          </cell>
          <cell r="D9397">
            <v>13</v>
          </cell>
          <cell r="E9397" t="str">
            <v>F</v>
          </cell>
        </row>
        <row r="9398">
          <cell r="B9398" t="str">
            <v>F522627</v>
          </cell>
          <cell r="C9398" t="str">
            <v>F522627</v>
          </cell>
          <cell r="D9398">
            <v>13</v>
          </cell>
          <cell r="E9398" t="str">
            <v>F</v>
          </cell>
        </row>
        <row r="9399">
          <cell r="B9399" t="str">
            <v>1000FRSHWATSY</v>
          </cell>
          <cell r="C9399" t="str">
            <v>FRSHWATSY</v>
          </cell>
          <cell r="D9399">
            <v>12</v>
          </cell>
          <cell r="E9399" t="str">
            <v>G</v>
          </cell>
        </row>
        <row r="9400">
          <cell r="B9400" t="str">
            <v>F502242</v>
          </cell>
          <cell r="C9400" t="str">
            <v>F502242</v>
          </cell>
          <cell r="D9400">
            <v>13</v>
          </cell>
          <cell r="E9400" t="str">
            <v>F</v>
          </cell>
        </row>
        <row r="9401">
          <cell r="B9401" t="str">
            <v>F502243</v>
          </cell>
          <cell r="C9401" t="str">
            <v>F502243</v>
          </cell>
          <cell r="D9401">
            <v>13</v>
          </cell>
          <cell r="E9401" t="str">
            <v>F</v>
          </cell>
        </row>
        <row r="9402">
          <cell r="B9402" t="str">
            <v>F502244</v>
          </cell>
          <cell r="C9402" t="str">
            <v>F502244</v>
          </cell>
          <cell r="D9402">
            <v>13</v>
          </cell>
          <cell r="E9402" t="str">
            <v>F</v>
          </cell>
        </row>
        <row r="9403">
          <cell r="B9403" t="str">
            <v>F502245</v>
          </cell>
          <cell r="C9403" t="str">
            <v>F502245</v>
          </cell>
          <cell r="D9403">
            <v>13</v>
          </cell>
          <cell r="E9403" t="str">
            <v>F</v>
          </cell>
        </row>
        <row r="9404">
          <cell r="B9404" t="str">
            <v>F502524</v>
          </cell>
          <cell r="C9404" t="str">
            <v>F502524</v>
          </cell>
          <cell r="D9404">
            <v>13</v>
          </cell>
          <cell r="E9404" t="str">
            <v>F</v>
          </cell>
        </row>
        <row r="9405">
          <cell r="B9405" t="str">
            <v>F502525</v>
          </cell>
          <cell r="C9405" t="str">
            <v>F502525</v>
          </cell>
          <cell r="D9405">
            <v>13</v>
          </cell>
          <cell r="E9405" t="str">
            <v>F</v>
          </cell>
        </row>
        <row r="9406">
          <cell r="B9406" t="str">
            <v>F502527</v>
          </cell>
          <cell r="C9406" t="str">
            <v>F502527</v>
          </cell>
          <cell r="D9406">
            <v>13</v>
          </cell>
          <cell r="E9406" t="str">
            <v>F</v>
          </cell>
        </row>
        <row r="9407">
          <cell r="B9407" t="str">
            <v>F502528</v>
          </cell>
          <cell r="C9407" t="str">
            <v>F502528</v>
          </cell>
          <cell r="D9407">
            <v>13</v>
          </cell>
          <cell r="E9407" t="str">
            <v>F</v>
          </cell>
        </row>
        <row r="9408">
          <cell r="B9408" t="str">
            <v>F502529</v>
          </cell>
          <cell r="C9408" t="str">
            <v>F502529</v>
          </cell>
          <cell r="D9408">
            <v>13</v>
          </cell>
          <cell r="E9408" t="str">
            <v>F</v>
          </cell>
        </row>
        <row r="9409">
          <cell r="B9409" t="str">
            <v>F502530</v>
          </cell>
          <cell r="C9409" t="str">
            <v>F502530</v>
          </cell>
          <cell r="D9409">
            <v>13</v>
          </cell>
          <cell r="E9409" t="str">
            <v>F</v>
          </cell>
        </row>
        <row r="9410">
          <cell r="B9410" t="str">
            <v>F502531</v>
          </cell>
          <cell r="C9410" t="str">
            <v>F502531</v>
          </cell>
          <cell r="D9410">
            <v>13</v>
          </cell>
          <cell r="E9410" t="str">
            <v>F</v>
          </cell>
        </row>
        <row r="9411">
          <cell r="B9411" t="str">
            <v>F502532</v>
          </cell>
          <cell r="C9411" t="str">
            <v>F502532</v>
          </cell>
          <cell r="D9411">
            <v>13</v>
          </cell>
          <cell r="E9411" t="str">
            <v>F</v>
          </cell>
        </row>
        <row r="9412">
          <cell r="B9412" t="str">
            <v>F502533</v>
          </cell>
          <cell r="C9412" t="str">
            <v>F502533</v>
          </cell>
          <cell r="D9412">
            <v>13</v>
          </cell>
          <cell r="E9412" t="str">
            <v>F</v>
          </cell>
        </row>
        <row r="9413">
          <cell r="B9413" t="str">
            <v>F502534</v>
          </cell>
          <cell r="C9413" t="str">
            <v>F502534</v>
          </cell>
          <cell r="D9413">
            <v>13</v>
          </cell>
          <cell r="E9413" t="str">
            <v>F</v>
          </cell>
        </row>
        <row r="9414">
          <cell r="B9414" t="str">
            <v>F502535</v>
          </cell>
          <cell r="C9414" t="str">
            <v>F502535</v>
          </cell>
          <cell r="D9414">
            <v>13</v>
          </cell>
          <cell r="E9414" t="str">
            <v>F</v>
          </cell>
        </row>
        <row r="9415">
          <cell r="B9415" t="str">
            <v>F502651</v>
          </cell>
          <cell r="C9415" t="str">
            <v>F502651</v>
          </cell>
          <cell r="D9415">
            <v>13</v>
          </cell>
          <cell r="E9415" t="str">
            <v>F</v>
          </cell>
        </row>
        <row r="9416">
          <cell r="B9416" t="str">
            <v>F502652</v>
          </cell>
          <cell r="C9416" t="str">
            <v>F502652</v>
          </cell>
          <cell r="D9416">
            <v>13</v>
          </cell>
          <cell r="E9416" t="str">
            <v>F</v>
          </cell>
        </row>
        <row r="9417">
          <cell r="B9417" t="str">
            <v>F502653</v>
          </cell>
          <cell r="C9417" t="str">
            <v>F502653</v>
          </cell>
          <cell r="D9417">
            <v>13</v>
          </cell>
          <cell r="E9417" t="str">
            <v>F</v>
          </cell>
        </row>
        <row r="9418">
          <cell r="B9418" t="str">
            <v>F520682</v>
          </cell>
          <cell r="C9418" t="str">
            <v>F520682</v>
          </cell>
          <cell r="D9418">
            <v>13</v>
          </cell>
          <cell r="E9418" t="str">
            <v>F</v>
          </cell>
        </row>
        <row r="9419">
          <cell r="B9419" t="str">
            <v>F520998</v>
          </cell>
          <cell r="C9419" t="str">
            <v>F520998</v>
          </cell>
          <cell r="D9419">
            <v>13</v>
          </cell>
          <cell r="E9419" t="str">
            <v>F</v>
          </cell>
        </row>
        <row r="9420">
          <cell r="B9420" t="str">
            <v>F521358</v>
          </cell>
          <cell r="C9420" t="str">
            <v>F521358</v>
          </cell>
          <cell r="D9420">
            <v>13</v>
          </cell>
          <cell r="E9420" t="str">
            <v>F</v>
          </cell>
        </row>
        <row r="9421">
          <cell r="B9421" t="str">
            <v>F521718</v>
          </cell>
          <cell r="C9421" t="str">
            <v>F521718</v>
          </cell>
          <cell r="D9421">
            <v>13</v>
          </cell>
          <cell r="E9421" t="str">
            <v>F</v>
          </cell>
        </row>
        <row r="9422">
          <cell r="B9422" t="str">
            <v>F522078</v>
          </cell>
          <cell r="C9422" t="str">
            <v>F522078</v>
          </cell>
          <cell r="D9422">
            <v>13</v>
          </cell>
          <cell r="E9422" t="str">
            <v>F</v>
          </cell>
        </row>
        <row r="9423">
          <cell r="B9423" t="str">
            <v>F522438</v>
          </cell>
          <cell r="C9423" t="str">
            <v>F522438</v>
          </cell>
          <cell r="D9423">
            <v>13</v>
          </cell>
          <cell r="E9423" t="str">
            <v>F</v>
          </cell>
        </row>
        <row r="9424">
          <cell r="B9424" t="str">
            <v>1000CMDES</v>
          </cell>
          <cell r="C9424" t="str">
            <v>CMDES</v>
          </cell>
          <cell r="D9424">
            <v>10</v>
          </cell>
          <cell r="E9424" t="str">
            <v>G</v>
          </cell>
        </row>
        <row r="9425">
          <cell r="B9425" t="str">
            <v>F501973</v>
          </cell>
          <cell r="C9425" t="str">
            <v>F501973</v>
          </cell>
          <cell r="D9425">
            <v>11</v>
          </cell>
          <cell r="E9425" t="str">
            <v>F</v>
          </cell>
        </row>
        <row r="9426">
          <cell r="B9426" t="str">
            <v>F501974</v>
          </cell>
          <cell r="C9426" t="str">
            <v>F501974</v>
          </cell>
          <cell r="D9426">
            <v>11</v>
          </cell>
          <cell r="E9426" t="str">
            <v>F</v>
          </cell>
        </row>
        <row r="9427">
          <cell r="B9427" t="str">
            <v>F501989</v>
          </cell>
          <cell r="C9427" t="str">
            <v>F501989</v>
          </cell>
          <cell r="D9427">
            <v>11</v>
          </cell>
          <cell r="E9427" t="str">
            <v>F</v>
          </cell>
        </row>
        <row r="9428">
          <cell r="B9428" t="str">
            <v>F501990</v>
          </cell>
          <cell r="C9428" t="str">
            <v>F501990</v>
          </cell>
          <cell r="D9428">
            <v>11</v>
          </cell>
          <cell r="E9428" t="str">
            <v>F</v>
          </cell>
        </row>
        <row r="9429">
          <cell r="B9429" t="str">
            <v>F502005</v>
          </cell>
          <cell r="C9429" t="str">
            <v>F502005</v>
          </cell>
          <cell r="D9429">
            <v>11</v>
          </cell>
          <cell r="E9429" t="str">
            <v>F</v>
          </cell>
        </row>
        <row r="9430">
          <cell r="B9430" t="str">
            <v>F502020</v>
          </cell>
          <cell r="C9430" t="str">
            <v>F502020</v>
          </cell>
          <cell r="D9430">
            <v>11</v>
          </cell>
          <cell r="E9430" t="str">
            <v>F</v>
          </cell>
        </row>
        <row r="9431">
          <cell r="B9431" t="str">
            <v>F502044</v>
          </cell>
          <cell r="C9431" t="str">
            <v>F502044</v>
          </cell>
          <cell r="D9431">
            <v>11</v>
          </cell>
          <cell r="E9431" t="str">
            <v>F</v>
          </cell>
        </row>
        <row r="9432">
          <cell r="B9432" t="str">
            <v>F502052</v>
          </cell>
          <cell r="C9432" t="str">
            <v>F502052</v>
          </cell>
          <cell r="D9432">
            <v>11</v>
          </cell>
          <cell r="E9432" t="str">
            <v>F</v>
          </cell>
        </row>
        <row r="9433">
          <cell r="B9433" t="str">
            <v>F502061</v>
          </cell>
          <cell r="C9433" t="str">
            <v>F502061</v>
          </cell>
          <cell r="D9433">
            <v>11</v>
          </cell>
          <cell r="E9433" t="str">
            <v>F</v>
          </cell>
        </row>
        <row r="9434">
          <cell r="B9434" t="str">
            <v>F502062</v>
          </cell>
          <cell r="C9434" t="str">
            <v>F502062</v>
          </cell>
          <cell r="D9434">
            <v>11</v>
          </cell>
          <cell r="E9434" t="str">
            <v>F</v>
          </cell>
        </row>
        <row r="9435">
          <cell r="B9435" t="str">
            <v>F502076</v>
          </cell>
          <cell r="C9435" t="str">
            <v>F502076</v>
          </cell>
          <cell r="D9435">
            <v>11</v>
          </cell>
          <cell r="E9435" t="str">
            <v>F</v>
          </cell>
        </row>
        <row r="9436">
          <cell r="B9436" t="str">
            <v>F502086</v>
          </cell>
          <cell r="C9436" t="str">
            <v>F502086</v>
          </cell>
          <cell r="D9436">
            <v>11</v>
          </cell>
          <cell r="E9436" t="str">
            <v>F</v>
          </cell>
        </row>
        <row r="9437">
          <cell r="B9437" t="str">
            <v>F502101</v>
          </cell>
          <cell r="C9437" t="str">
            <v>F502101</v>
          </cell>
          <cell r="D9437">
            <v>11</v>
          </cell>
          <cell r="E9437" t="str">
            <v>F</v>
          </cell>
        </row>
        <row r="9438">
          <cell r="B9438" t="str">
            <v>F502102</v>
          </cell>
          <cell r="C9438" t="str">
            <v>F502102</v>
          </cell>
          <cell r="D9438">
            <v>11</v>
          </cell>
          <cell r="E9438" t="str">
            <v>F</v>
          </cell>
        </row>
        <row r="9439">
          <cell r="B9439" t="str">
            <v>F502124</v>
          </cell>
          <cell r="C9439" t="str">
            <v>F502124</v>
          </cell>
          <cell r="D9439">
            <v>11</v>
          </cell>
          <cell r="E9439" t="str">
            <v>F</v>
          </cell>
        </row>
        <row r="9440">
          <cell r="B9440" t="str">
            <v>F502132</v>
          </cell>
          <cell r="C9440" t="str">
            <v>F502132</v>
          </cell>
          <cell r="D9440">
            <v>11</v>
          </cell>
          <cell r="E9440" t="str">
            <v>F</v>
          </cell>
        </row>
        <row r="9441">
          <cell r="B9441" t="str">
            <v>F502140</v>
          </cell>
          <cell r="C9441" t="str">
            <v>F502140</v>
          </cell>
          <cell r="D9441">
            <v>11</v>
          </cell>
          <cell r="E9441" t="str">
            <v>F</v>
          </cell>
        </row>
        <row r="9442">
          <cell r="B9442" t="str">
            <v>F502156</v>
          </cell>
          <cell r="C9442" t="str">
            <v>F502156</v>
          </cell>
          <cell r="D9442">
            <v>11</v>
          </cell>
          <cell r="E9442" t="str">
            <v>F</v>
          </cell>
        </row>
        <row r="9443">
          <cell r="B9443" t="str">
            <v>F502164</v>
          </cell>
          <cell r="C9443" t="str">
            <v>F502164</v>
          </cell>
          <cell r="D9443">
            <v>11</v>
          </cell>
          <cell r="E9443" t="str">
            <v>F</v>
          </cell>
        </row>
        <row r="9444">
          <cell r="B9444" t="str">
            <v>F502283</v>
          </cell>
          <cell r="C9444" t="str">
            <v>F502283</v>
          </cell>
          <cell r="D9444">
            <v>11</v>
          </cell>
          <cell r="E9444" t="str">
            <v>F</v>
          </cell>
        </row>
        <row r="9445">
          <cell r="B9445" t="str">
            <v>F502360</v>
          </cell>
          <cell r="C9445" t="str">
            <v>F502360</v>
          </cell>
          <cell r="D9445">
            <v>11</v>
          </cell>
          <cell r="E9445" t="str">
            <v>F</v>
          </cell>
        </row>
        <row r="9446">
          <cell r="B9446" t="str">
            <v>F502415</v>
          </cell>
          <cell r="C9446" t="str">
            <v>F502415</v>
          </cell>
          <cell r="D9446">
            <v>11</v>
          </cell>
          <cell r="E9446" t="str">
            <v>F</v>
          </cell>
        </row>
        <row r="9447">
          <cell r="B9447" t="str">
            <v>F502565</v>
          </cell>
          <cell r="C9447" t="str">
            <v>F502565</v>
          </cell>
          <cell r="D9447">
            <v>11</v>
          </cell>
          <cell r="E9447" t="str">
            <v>F</v>
          </cell>
        </row>
        <row r="9448">
          <cell r="B9448" t="str">
            <v>F502571</v>
          </cell>
          <cell r="C9448" t="str">
            <v>F502571</v>
          </cell>
          <cell r="D9448">
            <v>11</v>
          </cell>
          <cell r="E9448" t="str">
            <v>F</v>
          </cell>
        </row>
        <row r="9449">
          <cell r="B9449" t="str">
            <v>F502577</v>
          </cell>
          <cell r="C9449" t="str">
            <v>F502577</v>
          </cell>
          <cell r="D9449">
            <v>11</v>
          </cell>
          <cell r="E9449" t="str">
            <v>F</v>
          </cell>
        </row>
        <row r="9450">
          <cell r="B9450" t="str">
            <v>F502616</v>
          </cell>
          <cell r="C9450" t="str">
            <v>F502616</v>
          </cell>
          <cell r="D9450">
            <v>11</v>
          </cell>
          <cell r="E9450" t="str">
            <v>F</v>
          </cell>
        </row>
        <row r="9451">
          <cell r="B9451" t="str">
            <v>F502624</v>
          </cell>
          <cell r="C9451" t="str">
            <v>F502624</v>
          </cell>
          <cell r="D9451">
            <v>11</v>
          </cell>
          <cell r="E9451" t="str">
            <v>F</v>
          </cell>
        </row>
        <row r="9452">
          <cell r="B9452" t="str">
            <v>F502632</v>
          </cell>
          <cell r="C9452" t="str">
            <v>F502632</v>
          </cell>
          <cell r="D9452">
            <v>11</v>
          </cell>
          <cell r="E9452" t="str">
            <v>F</v>
          </cell>
        </row>
        <row r="9453">
          <cell r="B9453" t="str">
            <v>F521003</v>
          </cell>
          <cell r="C9453" t="str">
            <v>F521003</v>
          </cell>
          <cell r="D9453">
            <v>11</v>
          </cell>
          <cell r="E9453" t="str">
            <v>F</v>
          </cell>
        </row>
        <row r="9454">
          <cell r="B9454" t="str">
            <v>F521363</v>
          </cell>
          <cell r="C9454" t="str">
            <v>F521363</v>
          </cell>
          <cell r="D9454">
            <v>11</v>
          </cell>
          <cell r="E9454" t="str">
            <v>F</v>
          </cell>
        </row>
        <row r="9455">
          <cell r="B9455" t="str">
            <v>F521723</v>
          </cell>
          <cell r="C9455" t="str">
            <v>F521723</v>
          </cell>
          <cell r="D9455">
            <v>11</v>
          </cell>
          <cell r="E9455" t="str">
            <v>F</v>
          </cell>
        </row>
        <row r="9456">
          <cell r="B9456" t="str">
            <v>F522083</v>
          </cell>
          <cell r="C9456" t="str">
            <v>F522083</v>
          </cell>
          <cell r="D9456">
            <v>11</v>
          </cell>
          <cell r="E9456" t="str">
            <v>F</v>
          </cell>
        </row>
        <row r="9457">
          <cell r="B9457" t="str">
            <v>F522443</v>
          </cell>
          <cell r="C9457" t="str">
            <v>F522443</v>
          </cell>
          <cell r="D9457">
            <v>11</v>
          </cell>
          <cell r="E9457" t="str">
            <v>F</v>
          </cell>
        </row>
        <row r="9458">
          <cell r="B9458" t="str">
            <v>1000CMMGMTDES</v>
          </cell>
          <cell r="C9458" t="str">
            <v>CMMGMTDES</v>
          </cell>
          <cell r="D9458">
            <v>12</v>
          </cell>
          <cell r="E9458" t="str">
            <v>G</v>
          </cell>
        </row>
        <row r="9459">
          <cell r="B9459" t="str">
            <v>F520073</v>
          </cell>
          <cell r="C9459" t="str">
            <v>F520073</v>
          </cell>
          <cell r="D9459">
            <v>13</v>
          </cell>
          <cell r="E9459" t="str">
            <v>F</v>
          </cell>
        </row>
        <row r="9460">
          <cell r="B9460" t="str">
            <v>F521057</v>
          </cell>
          <cell r="C9460" t="str">
            <v>F521057</v>
          </cell>
          <cell r="D9460">
            <v>13</v>
          </cell>
          <cell r="E9460" t="str">
            <v>F</v>
          </cell>
        </row>
        <row r="9461">
          <cell r="B9461" t="str">
            <v>F521417</v>
          </cell>
          <cell r="C9461" t="str">
            <v>F521417</v>
          </cell>
          <cell r="D9461">
            <v>13</v>
          </cell>
          <cell r="E9461" t="str">
            <v>F</v>
          </cell>
        </row>
        <row r="9462">
          <cell r="B9462" t="str">
            <v>F521777</v>
          </cell>
          <cell r="C9462" t="str">
            <v>F521777</v>
          </cell>
          <cell r="D9462">
            <v>13</v>
          </cell>
          <cell r="E9462" t="str">
            <v>F</v>
          </cell>
        </row>
        <row r="9463">
          <cell r="B9463" t="str">
            <v>F522137</v>
          </cell>
          <cell r="C9463" t="str">
            <v>F522137</v>
          </cell>
          <cell r="D9463">
            <v>13</v>
          </cell>
          <cell r="E9463" t="str">
            <v>F</v>
          </cell>
        </row>
        <row r="9464">
          <cell r="B9464" t="str">
            <v>F522497</v>
          </cell>
          <cell r="C9464" t="str">
            <v>F522497</v>
          </cell>
          <cell r="D9464">
            <v>13</v>
          </cell>
          <cell r="E9464" t="str">
            <v>F</v>
          </cell>
        </row>
        <row r="9465">
          <cell r="B9465" t="str">
            <v>1000FLDCONDES</v>
          </cell>
          <cell r="C9465" t="str">
            <v>FLDCONDES</v>
          </cell>
          <cell r="D9465">
            <v>12</v>
          </cell>
          <cell r="E9465" t="str">
            <v>G</v>
          </cell>
        </row>
        <row r="9466">
          <cell r="B9466" t="str">
            <v>F520676</v>
          </cell>
          <cell r="C9466" t="str">
            <v>F520676</v>
          </cell>
          <cell r="D9466">
            <v>13</v>
          </cell>
          <cell r="E9466" t="str">
            <v>F</v>
          </cell>
        </row>
        <row r="9467">
          <cell r="B9467" t="str">
            <v>F521184</v>
          </cell>
          <cell r="C9467" t="str">
            <v>F521184</v>
          </cell>
          <cell r="D9467">
            <v>13</v>
          </cell>
          <cell r="E9467" t="str">
            <v>F</v>
          </cell>
        </row>
        <row r="9468">
          <cell r="B9468" t="str">
            <v>F521544</v>
          </cell>
          <cell r="C9468" t="str">
            <v>F521544</v>
          </cell>
          <cell r="D9468">
            <v>13</v>
          </cell>
          <cell r="E9468" t="str">
            <v>F</v>
          </cell>
        </row>
        <row r="9469">
          <cell r="B9469" t="str">
            <v>F521904</v>
          </cell>
          <cell r="C9469" t="str">
            <v>F521904</v>
          </cell>
          <cell r="D9469">
            <v>13</v>
          </cell>
          <cell r="E9469" t="str">
            <v>F</v>
          </cell>
        </row>
        <row r="9470">
          <cell r="B9470" t="str">
            <v>F522264</v>
          </cell>
          <cell r="C9470" t="str">
            <v>F522264</v>
          </cell>
          <cell r="D9470">
            <v>13</v>
          </cell>
          <cell r="E9470" t="str">
            <v>F</v>
          </cell>
        </row>
        <row r="9471">
          <cell r="B9471" t="str">
            <v>F522624</v>
          </cell>
          <cell r="C9471" t="str">
            <v>F522624</v>
          </cell>
          <cell r="D9471">
            <v>13</v>
          </cell>
          <cell r="E9471" t="str">
            <v>F</v>
          </cell>
        </row>
        <row r="9472">
          <cell r="B9472" t="str">
            <v>1000FCFOOTSC</v>
          </cell>
          <cell r="C9472" t="str">
            <v>FCFOOTSC</v>
          </cell>
          <cell r="D9472">
            <v>14</v>
          </cell>
          <cell r="E9472" t="str">
            <v>G</v>
          </cell>
        </row>
        <row r="9473">
          <cell r="B9473" t="str">
            <v>F500642</v>
          </cell>
          <cell r="C9473" t="str">
            <v>F500642</v>
          </cell>
          <cell r="D9473">
            <v>15</v>
          </cell>
          <cell r="E9473" t="str">
            <v>F</v>
          </cell>
        </row>
        <row r="9474">
          <cell r="B9474" t="str">
            <v>F500643</v>
          </cell>
          <cell r="C9474" t="str">
            <v>F500643</v>
          </cell>
          <cell r="D9474">
            <v>15</v>
          </cell>
          <cell r="E9474" t="str">
            <v>F</v>
          </cell>
        </row>
        <row r="9475">
          <cell r="B9475" t="str">
            <v>F500712</v>
          </cell>
          <cell r="C9475" t="str">
            <v>F500712</v>
          </cell>
          <cell r="D9475">
            <v>15</v>
          </cell>
          <cell r="E9475" t="str">
            <v>F</v>
          </cell>
        </row>
        <row r="9476">
          <cell r="B9476" t="str">
            <v>F500713</v>
          </cell>
          <cell r="C9476" t="str">
            <v>F500713</v>
          </cell>
          <cell r="D9476">
            <v>15</v>
          </cell>
          <cell r="E9476" t="str">
            <v>F</v>
          </cell>
        </row>
        <row r="9477">
          <cell r="B9477" t="str">
            <v>F500782</v>
          </cell>
          <cell r="C9477" t="str">
            <v>F500782</v>
          </cell>
          <cell r="D9477">
            <v>15</v>
          </cell>
          <cell r="E9477" t="str">
            <v>F</v>
          </cell>
        </row>
        <row r="9478">
          <cell r="B9478" t="str">
            <v>F500848</v>
          </cell>
          <cell r="C9478" t="str">
            <v>F500848</v>
          </cell>
          <cell r="D9478">
            <v>15</v>
          </cell>
          <cell r="E9478" t="str">
            <v>F</v>
          </cell>
        </row>
        <row r="9479">
          <cell r="B9479" t="str">
            <v>F500953</v>
          </cell>
          <cell r="C9479" t="str">
            <v>F500953</v>
          </cell>
          <cell r="D9479">
            <v>15</v>
          </cell>
          <cell r="E9479" t="str">
            <v>F</v>
          </cell>
        </row>
        <row r="9480">
          <cell r="B9480" t="str">
            <v>F500988</v>
          </cell>
          <cell r="C9480" t="str">
            <v>F500988</v>
          </cell>
          <cell r="D9480">
            <v>15</v>
          </cell>
          <cell r="E9480" t="str">
            <v>F</v>
          </cell>
        </row>
        <row r="9481">
          <cell r="B9481" t="str">
            <v>F501027</v>
          </cell>
          <cell r="C9481" t="str">
            <v>F501027</v>
          </cell>
          <cell r="D9481">
            <v>15</v>
          </cell>
          <cell r="E9481" t="str">
            <v>F</v>
          </cell>
        </row>
        <row r="9482">
          <cell r="B9482" t="str">
            <v>F501028</v>
          </cell>
          <cell r="C9482" t="str">
            <v>F501028</v>
          </cell>
          <cell r="D9482">
            <v>15</v>
          </cell>
          <cell r="E9482" t="str">
            <v>F</v>
          </cell>
        </row>
        <row r="9483">
          <cell r="B9483" t="str">
            <v>F501093</v>
          </cell>
          <cell r="C9483" t="str">
            <v>F501093</v>
          </cell>
          <cell r="D9483">
            <v>15</v>
          </cell>
          <cell r="E9483" t="str">
            <v>F</v>
          </cell>
        </row>
        <row r="9484">
          <cell r="B9484" t="str">
            <v>F501133</v>
          </cell>
          <cell r="C9484" t="str">
            <v>F501133</v>
          </cell>
          <cell r="D9484">
            <v>15</v>
          </cell>
          <cell r="E9484" t="str">
            <v>F</v>
          </cell>
        </row>
        <row r="9485">
          <cell r="B9485" t="str">
            <v>F501202</v>
          </cell>
          <cell r="C9485" t="str">
            <v>F501202</v>
          </cell>
          <cell r="D9485">
            <v>15</v>
          </cell>
          <cell r="E9485" t="str">
            <v>F</v>
          </cell>
        </row>
        <row r="9486">
          <cell r="B9486" t="str">
            <v>F501203</v>
          </cell>
          <cell r="C9486" t="str">
            <v>F501203</v>
          </cell>
          <cell r="D9486">
            <v>15</v>
          </cell>
          <cell r="E9486" t="str">
            <v>F</v>
          </cell>
        </row>
        <row r="9487">
          <cell r="B9487" t="str">
            <v>F501268</v>
          </cell>
          <cell r="C9487" t="str">
            <v>F501268</v>
          </cell>
          <cell r="D9487">
            <v>15</v>
          </cell>
          <cell r="E9487" t="str">
            <v>F</v>
          </cell>
        </row>
        <row r="9488">
          <cell r="B9488" t="str">
            <v>F501478</v>
          </cell>
          <cell r="C9488" t="str">
            <v>F501478</v>
          </cell>
          <cell r="D9488">
            <v>15</v>
          </cell>
          <cell r="E9488" t="str">
            <v>F</v>
          </cell>
        </row>
        <row r="9489">
          <cell r="B9489" t="str">
            <v>F502429</v>
          </cell>
          <cell r="C9489" t="str">
            <v>F502429</v>
          </cell>
          <cell r="D9489">
            <v>15</v>
          </cell>
          <cell r="E9489" t="str">
            <v>F</v>
          </cell>
        </row>
        <row r="9490">
          <cell r="B9490" t="str">
            <v>F520205</v>
          </cell>
          <cell r="C9490" t="str">
            <v>F520205</v>
          </cell>
          <cell r="D9490">
            <v>15</v>
          </cell>
          <cell r="E9490" t="str">
            <v>F</v>
          </cell>
        </row>
        <row r="9491">
          <cell r="B9491" t="str">
            <v>F520206</v>
          </cell>
          <cell r="C9491" t="str">
            <v>F520206</v>
          </cell>
          <cell r="D9491">
            <v>15</v>
          </cell>
          <cell r="E9491" t="str">
            <v>F</v>
          </cell>
        </row>
        <row r="9492">
          <cell r="B9492" t="str">
            <v>F520255</v>
          </cell>
          <cell r="C9492" t="str">
            <v>F520255</v>
          </cell>
          <cell r="D9492">
            <v>15</v>
          </cell>
          <cell r="E9492" t="str">
            <v>F</v>
          </cell>
        </row>
        <row r="9493">
          <cell r="B9493" t="str">
            <v>F520289</v>
          </cell>
          <cell r="C9493" t="str">
            <v>F520289</v>
          </cell>
          <cell r="D9493">
            <v>15</v>
          </cell>
          <cell r="E9493" t="str">
            <v>F</v>
          </cell>
        </row>
        <row r="9494">
          <cell r="B9494" t="str">
            <v>F520476</v>
          </cell>
          <cell r="C9494" t="str">
            <v>F520476</v>
          </cell>
          <cell r="D9494">
            <v>15</v>
          </cell>
          <cell r="E9494" t="str">
            <v>F</v>
          </cell>
        </row>
        <row r="9495">
          <cell r="B9495" t="str">
            <v>F521090</v>
          </cell>
          <cell r="C9495" t="str">
            <v>F521090</v>
          </cell>
          <cell r="D9495">
            <v>15</v>
          </cell>
          <cell r="E9495" t="str">
            <v>F</v>
          </cell>
        </row>
        <row r="9496">
          <cell r="B9496" t="str">
            <v>F521450</v>
          </cell>
          <cell r="C9496" t="str">
            <v>F521450</v>
          </cell>
          <cell r="D9496">
            <v>15</v>
          </cell>
          <cell r="E9496" t="str">
            <v>F</v>
          </cell>
        </row>
        <row r="9497">
          <cell r="B9497" t="str">
            <v>F521810</v>
          </cell>
          <cell r="C9497" t="str">
            <v>F521810</v>
          </cell>
          <cell r="D9497">
            <v>15</v>
          </cell>
          <cell r="E9497" t="str">
            <v>F</v>
          </cell>
        </row>
        <row r="9498">
          <cell r="B9498" t="str">
            <v>F522170</v>
          </cell>
          <cell r="C9498" t="str">
            <v>F522170</v>
          </cell>
          <cell r="D9498">
            <v>15</v>
          </cell>
          <cell r="E9498" t="str">
            <v>F</v>
          </cell>
        </row>
        <row r="9499">
          <cell r="B9499" t="str">
            <v>F522530</v>
          </cell>
          <cell r="C9499" t="str">
            <v>F522530</v>
          </cell>
          <cell r="D9499">
            <v>15</v>
          </cell>
          <cell r="E9499" t="str">
            <v>F</v>
          </cell>
        </row>
        <row r="9500">
          <cell r="B9500" t="str">
            <v>F522735</v>
          </cell>
          <cell r="C9500" t="str">
            <v>F522735</v>
          </cell>
          <cell r="D9500">
            <v>15</v>
          </cell>
          <cell r="E9500" t="str">
            <v>F</v>
          </cell>
        </row>
        <row r="9501">
          <cell r="B9501" t="str">
            <v>1000FCPALMSC</v>
          </cell>
          <cell r="C9501" t="str">
            <v>FCPALMSC</v>
          </cell>
          <cell r="D9501">
            <v>14</v>
          </cell>
          <cell r="E9501" t="str">
            <v>G</v>
          </cell>
        </row>
        <row r="9502">
          <cell r="B9502" t="str">
            <v>F500648</v>
          </cell>
          <cell r="C9502" t="str">
            <v>F500648</v>
          </cell>
          <cell r="D9502">
            <v>15</v>
          </cell>
          <cell r="E9502" t="str">
            <v>F</v>
          </cell>
        </row>
        <row r="9503">
          <cell r="B9503" t="str">
            <v>F500649</v>
          </cell>
          <cell r="C9503" t="str">
            <v>F500649</v>
          </cell>
          <cell r="D9503">
            <v>15</v>
          </cell>
          <cell r="E9503" t="str">
            <v>F</v>
          </cell>
        </row>
        <row r="9504">
          <cell r="B9504" t="str">
            <v>F500718</v>
          </cell>
          <cell r="C9504" t="str">
            <v>F500718</v>
          </cell>
          <cell r="D9504">
            <v>15</v>
          </cell>
          <cell r="E9504" t="str">
            <v>F</v>
          </cell>
        </row>
        <row r="9505">
          <cell r="B9505" t="str">
            <v>F500719</v>
          </cell>
          <cell r="C9505" t="str">
            <v>F500719</v>
          </cell>
          <cell r="D9505">
            <v>15</v>
          </cell>
          <cell r="E9505" t="str">
            <v>F</v>
          </cell>
        </row>
        <row r="9506">
          <cell r="B9506" t="str">
            <v>F500788</v>
          </cell>
          <cell r="C9506" t="str">
            <v>F500788</v>
          </cell>
          <cell r="D9506">
            <v>15</v>
          </cell>
          <cell r="E9506" t="str">
            <v>F</v>
          </cell>
        </row>
        <row r="9507">
          <cell r="B9507" t="str">
            <v>F500851</v>
          </cell>
          <cell r="C9507" t="str">
            <v>F500851</v>
          </cell>
          <cell r="D9507">
            <v>15</v>
          </cell>
          <cell r="E9507" t="str">
            <v>F</v>
          </cell>
        </row>
        <row r="9508">
          <cell r="B9508" t="str">
            <v>F500956</v>
          </cell>
          <cell r="C9508" t="str">
            <v>F500956</v>
          </cell>
          <cell r="D9508">
            <v>15</v>
          </cell>
          <cell r="E9508" t="str">
            <v>F</v>
          </cell>
        </row>
        <row r="9509">
          <cell r="B9509" t="str">
            <v>F500991</v>
          </cell>
          <cell r="C9509" t="str">
            <v>F500991</v>
          </cell>
          <cell r="D9509">
            <v>15</v>
          </cell>
          <cell r="E9509" t="str">
            <v>F</v>
          </cell>
        </row>
        <row r="9510">
          <cell r="B9510" t="str">
            <v>F501033</v>
          </cell>
          <cell r="C9510" t="str">
            <v>F501033</v>
          </cell>
          <cell r="D9510">
            <v>15</v>
          </cell>
          <cell r="E9510" t="str">
            <v>F</v>
          </cell>
        </row>
        <row r="9511">
          <cell r="B9511" t="str">
            <v>F501034</v>
          </cell>
          <cell r="C9511" t="str">
            <v>F501034</v>
          </cell>
          <cell r="D9511">
            <v>15</v>
          </cell>
          <cell r="E9511" t="str">
            <v>F</v>
          </cell>
        </row>
        <row r="9512">
          <cell r="B9512" t="str">
            <v>F501096</v>
          </cell>
          <cell r="C9512" t="str">
            <v>F501096</v>
          </cell>
          <cell r="D9512">
            <v>15</v>
          </cell>
          <cell r="E9512" t="str">
            <v>F</v>
          </cell>
        </row>
        <row r="9513">
          <cell r="B9513" t="str">
            <v>F501139</v>
          </cell>
          <cell r="C9513" t="str">
            <v>F501139</v>
          </cell>
          <cell r="D9513">
            <v>15</v>
          </cell>
          <cell r="E9513" t="str">
            <v>F</v>
          </cell>
        </row>
        <row r="9514">
          <cell r="B9514" t="str">
            <v>F501208</v>
          </cell>
          <cell r="C9514" t="str">
            <v>F501208</v>
          </cell>
          <cell r="D9514">
            <v>15</v>
          </cell>
          <cell r="E9514" t="str">
            <v>F</v>
          </cell>
        </row>
        <row r="9515">
          <cell r="B9515" t="str">
            <v>F501209</v>
          </cell>
          <cell r="C9515" t="str">
            <v>F501209</v>
          </cell>
          <cell r="D9515">
            <v>15</v>
          </cell>
          <cell r="E9515" t="str">
            <v>F</v>
          </cell>
        </row>
        <row r="9516">
          <cell r="B9516" t="str">
            <v>F501271</v>
          </cell>
          <cell r="C9516" t="str">
            <v>F501271</v>
          </cell>
          <cell r="D9516">
            <v>15</v>
          </cell>
          <cell r="E9516" t="str">
            <v>F</v>
          </cell>
        </row>
        <row r="9517">
          <cell r="B9517" t="str">
            <v>F501481</v>
          </cell>
          <cell r="C9517" t="str">
            <v>F501481</v>
          </cell>
          <cell r="D9517">
            <v>15</v>
          </cell>
          <cell r="E9517" t="str">
            <v>F</v>
          </cell>
        </row>
        <row r="9518">
          <cell r="B9518" t="str">
            <v>F502432</v>
          </cell>
          <cell r="C9518" t="str">
            <v>F502432</v>
          </cell>
          <cell r="D9518">
            <v>15</v>
          </cell>
          <cell r="E9518" t="str">
            <v>F</v>
          </cell>
        </row>
        <row r="9519">
          <cell r="B9519" t="str">
            <v>F520246</v>
          </cell>
          <cell r="C9519" t="str">
            <v>F520246</v>
          </cell>
          <cell r="D9519">
            <v>15</v>
          </cell>
          <cell r="E9519" t="str">
            <v>F</v>
          </cell>
        </row>
        <row r="9520">
          <cell r="B9520" t="str">
            <v>F520279</v>
          </cell>
          <cell r="C9520" t="str">
            <v>F520279</v>
          </cell>
          <cell r="D9520">
            <v>15</v>
          </cell>
          <cell r="E9520" t="str">
            <v>F</v>
          </cell>
        </row>
        <row r="9521">
          <cell r="B9521" t="str">
            <v>F520314</v>
          </cell>
          <cell r="C9521" t="str">
            <v>F520314</v>
          </cell>
          <cell r="D9521">
            <v>15</v>
          </cell>
          <cell r="E9521" t="str">
            <v>F</v>
          </cell>
        </row>
        <row r="9522">
          <cell r="B9522" t="str">
            <v>F520434</v>
          </cell>
          <cell r="C9522" t="str">
            <v>F520434</v>
          </cell>
          <cell r="D9522">
            <v>15</v>
          </cell>
          <cell r="E9522" t="str">
            <v>F</v>
          </cell>
        </row>
        <row r="9523">
          <cell r="B9523" t="str">
            <v>F521110</v>
          </cell>
          <cell r="C9523" t="str">
            <v>F521110</v>
          </cell>
          <cell r="D9523">
            <v>15</v>
          </cell>
          <cell r="E9523" t="str">
            <v>F</v>
          </cell>
        </row>
        <row r="9524">
          <cell r="B9524" t="str">
            <v>F521470</v>
          </cell>
          <cell r="C9524" t="str">
            <v>F521470</v>
          </cell>
          <cell r="D9524">
            <v>15</v>
          </cell>
          <cell r="E9524" t="str">
            <v>F</v>
          </cell>
        </row>
        <row r="9525">
          <cell r="B9525" t="str">
            <v>F521830</v>
          </cell>
          <cell r="C9525" t="str">
            <v>F521830</v>
          </cell>
          <cell r="D9525">
            <v>15</v>
          </cell>
          <cell r="E9525" t="str">
            <v>F</v>
          </cell>
        </row>
        <row r="9526">
          <cell r="B9526" t="str">
            <v>F522190</v>
          </cell>
          <cell r="C9526" t="str">
            <v>F522190</v>
          </cell>
          <cell r="D9526">
            <v>15</v>
          </cell>
          <cell r="E9526" t="str">
            <v>F</v>
          </cell>
        </row>
        <row r="9527">
          <cell r="B9527" t="str">
            <v>F522550</v>
          </cell>
          <cell r="C9527" t="str">
            <v>F522550</v>
          </cell>
          <cell r="D9527">
            <v>15</v>
          </cell>
          <cell r="E9527" t="str">
            <v>F</v>
          </cell>
        </row>
        <row r="9528">
          <cell r="B9528" t="str">
            <v>1000FCREDSC</v>
          </cell>
          <cell r="C9528" t="str">
            <v>FCREDSC</v>
          </cell>
          <cell r="D9528">
            <v>14</v>
          </cell>
          <cell r="E9528" t="str">
            <v>G</v>
          </cell>
        </row>
        <row r="9529">
          <cell r="B9529" t="str">
            <v>F500644</v>
          </cell>
          <cell r="C9529" t="str">
            <v>F500644</v>
          </cell>
          <cell r="D9529">
            <v>15</v>
          </cell>
          <cell r="E9529" t="str">
            <v>F</v>
          </cell>
        </row>
        <row r="9530">
          <cell r="B9530" t="str">
            <v>F500645</v>
          </cell>
          <cell r="C9530" t="str">
            <v>F500645</v>
          </cell>
          <cell r="D9530">
            <v>15</v>
          </cell>
          <cell r="E9530" t="str">
            <v>F</v>
          </cell>
        </row>
        <row r="9531">
          <cell r="B9531" t="str">
            <v>F500714</v>
          </cell>
          <cell r="C9531" t="str">
            <v>F500714</v>
          </cell>
          <cell r="D9531">
            <v>15</v>
          </cell>
          <cell r="E9531" t="str">
            <v>F</v>
          </cell>
        </row>
        <row r="9532">
          <cell r="B9532" t="str">
            <v>F500715</v>
          </cell>
          <cell r="C9532" t="str">
            <v>F500715</v>
          </cell>
          <cell r="D9532">
            <v>15</v>
          </cell>
          <cell r="E9532" t="str">
            <v>F</v>
          </cell>
        </row>
        <row r="9533">
          <cell r="B9533" t="str">
            <v>F500784</v>
          </cell>
          <cell r="C9533" t="str">
            <v>F500784</v>
          </cell>
          <cell r="D9533">
            <v>15</v>
          </cell>
          <cell r="E9533" t="str">
            <v>F</v>
          </cell>
        </row>
        <row r="9534">
          <cell r="B9534" t="str">
            <v>F500849</v>
          </cell>
          <cell r="C9534" t="str">
            <v>F500849</v>
          </cell>
          <cell r="D9534">
            <v>15</v>
          </cell>
          <cell r="E9534" t="str">
            <v>F</v>
          </cell>
        </row>
        <row r="9535">
          <cell r="B9535" t="str">
            <v>F500954</v>
          </cell>
          <cell r="C9535" t="str">
            <v>F500954</v>
          </cell>
          <cell r="D9535">
            <v>15</v>
          </cell>
          <cell r="E9535" t="str">
            <v>F</v>
          </cell>
        </row>
        <row r="9536">
          <cell r="B9536" t="str">
            <v>F500989</v>
          </cell>
          <cell r="C9536" t="str">
            <v>F500989</v>
          </cell>
          <cell r="D9536">
            <v>15</v>
          </cell>
          <cell r="E9536" t="str">
            <v>F</v>
          </cell>
        </row>
        <row r="9537">
          <cell r="B9537" t="str">
            <v>F501029</v>
          </cell>
          <cell r="C9537" t="str">
            <v>F501029</v>
          </cell>
          <cell r="D9537">
            <v>15</v>
          </cell>
          <cell r="E9537" t="str">
            <v>F</v>
          </cell>
        </row>
        <row r="9538">
          <cell r="B9538" t="str">
            <v>F501030</v>
          </cell>
          <cell r="C9538" t="str">
            <v>F501030</v>
          </cell>
          <cell r="D9538">
            <v>15</v>
          </cell>
          <cell r="E9538" t="str">
            <v>F</v>
          </cell>
        </row>
        <row r="9539">
          <cell r="B9539" t="str">
            <v>F501094</v>
          </cell>
          <cell r="C9539" t="str">
            <v>F501094</v>
          </cell>
          <cell r="D9539">
            <v>15</v>
          </cell>
          <cell r="E9539" t="str">
            <v>F</v>
          </cell>
        </row>
        <row r="9540">
          <cell r="B9540" t="str">
            <v>F501135</v>
          </cell>
          <cell r="C9540" t="str">
            <v>F501135</v>
          </cell>
          <cell r="D9540">
            <v>15</v>
          </cell>
          <cell r="E9540" t="str">
            <v>F</v>
          </cell>
        </row>
        <row r="9541">
          <cell r="B9541" t="str">
            <v>F501204</v>
          </cell>
          <cell r="C9541" t="str">
            <v>F501204</v>
          </cell>
          <cell r="D9541">
            <v>15</v>
          </cell>
          <cell r="E9541" t="str">
            <v>F</v>
          </cell>
        </row>
        <row r="9542">
          <cell r="B9542" t="str">
            <v>F501205</v>
          </cell>
          <cell r="C9542" t="str">
            <v>F501205</v>
          </cell>
          <cell r="D9542">
            <v>15</v>
          </cell>
          <cell r="E9542" t="str">
            <v>F</v>
          </cell>
        </row>
        <row r="9543">
          <cell r="B9543" t="str">
            <v>F501269</v>
          </cell>
          <cell r="C9543" t="str">
            <v>F501269</v>
          </cell>
          <cell r="D9543">
            <v>15</v>
          </cell>
          <cell r="E9543" t="str">
            <v>F</v>
          </cell>
        </row>
        <row r="9544">
          <cell r="B9544" t="str">
            <v>F501479</v>
          </cell>
          <cell r="C9544" t="str">
            <v>F501479</v>
          </cell>
          <cell r="D9544">
            <v>15</v>
          </cell>
          <cell r="E9544" t="str">
            <v>F</v>
          </cell>
        </row>
        <row r="9545">
          <cell r="B9545" t="str">
            <v>F502430</v>
          </cell>
          <cell r="C9545" t="str">
            <v>F502430</v>
          </cell>
          <cell r="D9545">
            <v>15</v>
          </cell>
          <cell r="E9545" t="str">
            <v>F</v>
          </cell>
        </row>
        <row r="9546">
          <cell r="B9546" t="str">
            <v>F520207</v>
          </cell>
          <cell r="C9546" t="str">
            <v>F520207</v>
          </cell>
          <cell r="D9546">
            <v>15</v>
          </cell>
          <cell r="E9546" t="str">
            <v>F</v>
          </cell>
        </row>
        <row r="9547">
          <cell r="B9547" t="str">
            <v>F520208</v>
          </cell>
          <cell r="C9547" t="str">
            <v>F520208</v>
          </cell>
          <cell r="D9547">
            <v>15</v>
          </cell>
          <cell r="E9547" t="str">
            <v>F</v>
          </cell>
        </row>
        <row r="9548">
          <cell r="B9548" t="str">
            <v>F520256</v>
          </cell>
          <cell r="C9548" t="str">
            <v>F520256</v>
          </cell>
          <cell r="D9548">
            <v>15</v>
          </cell>
          <cell r="E9548" t="str">
            <v>F</v>
          </cell>
        </row>
        <row r="9549">
          <cell r="B9549" t="str">
            <v>F520290</v>
          </cell>
          <cell r="C9549" t="str">
            <v>F520290</v>
          </cell>
          <cell r="D9549">
            <v>15</v>
          </cell>
          <cell r="E9549" t="str">
            <v>F</v>
          </cell>
        </row>
        <row r="9550">
          <cell r="B9550" t="str">
            <v>F520424</v>
          </cell>
          <cell r="C9550" t="str">
            <v>F520424</v>
          </cell>
          <cell r="D9550">
            <v>15</v>
          </cell>
          <cell r="E9550" t="str">
            <v>F</v>
          </cell>
        </row>
        <row r="9551">
          <cell r="B9551" t="str">
            <v>F520477</v>
          </cell>
          <cell r="C9551" t="str">
            <v>F520477</v>
          </cell>
          <cell r="D9551">
            <v>15</v>
          </cell>
          <cell r="E9551" t="str">
            <v>F</v>
          </cell>
        </row>
        <row r="9552">
          <cell r="B9552" t="str">
            <v>F521091</v>
          </cell>
          <cell r="C9552" t="str">
            <v>F521091</v>
          </cell>
          <cell r="D9552">
            <v>15</v>
          </cell>
          <cell r="E9552" t="str">
            <v>F</v>
          </cell>
        </row>
        <row r="9553">
          <cell r="B9553" t="str">
            <v>F521451</v>
          </cell>
          <cell r="C9553" t="str">
            <v>F521451</v>
          </cell>
          <cell r="D9553">
            <v>15</v>
          </cell>
          <cell r="E9553" t="str">
            <v>F</v>
          </cell>
        </row>
        <row r="9554">
          <cell r="B9554" t="str">
            <v>F521811</v>
          </cell>
          <cell r="C9554" t="str">
            <v>F521811</v>
          </cell>
          <cell r="D9554">
            <v>15</v>
          </cell>
          <cell r="E9554" t="str">
            <v>F</v>
          </cell>
        </row>
        <row r="9555">
          <cell r="B9555" t="str">
            <v>F522171</v>
          </cell>
          <cell r="C9555" t="str">
            <v>F522171</v>
          </cell>
          <cell r="D9555">
            <v>15</v>
          </cell>
          <cell r="E9555" t="str">
            <v>F</v>
          </cell>
        </row>
        <row r="9556">
          <cell r="B9556" t="str">
            <v>F522531</v>
          </cell>
          <cell r="C9556" t="str">
            <v>F522531</v>
          </cell>
          <cell r="D9556">
            <v>15</v>
          </cell>
          <cell r="E9556" t="str">
            <v>F</v>
          </cell>
        </row>
        <row r="9557">
          <cell r="B9557" t="str">
            <v>1000FCVICTSC</v>
          </cell>
          <cell r="C9557" t="str">
            <v>FCVICTSC</v>
          </cell>
          <cell r="D9557">
            <v>14</v>
          </cell>
          <cell r="E9557" t="str">
            <v>G</v>
          </cell>
        </row>
        <row r="9558">
          <cell r="B9558" t="str">
            <v>F500646</v>
          </cell>
          <cell r="C9558" t="str">
            <v>F500646</v>
          </cell>
          <cell r="D9558">
            <v>15</v>
          </cell>
          <cell r="E9558" t="str">
            <v>F</v>
          </cell>
        </row>
        <row r="9559">
          <cell r="B9559" t="str">
            <v>F500647</v>
          </cell>
          <cell r="C9559" t="str">
            <v>F500647</v>
          </cell>
          <cell r="D9559">
            <v>15</v>
          </cell>
          <cell r="E9559" t="str">
            <v>F</v>
          </cell>
        </row>
        <row r="9560">
          <cell r="B9560" t="str">
            <v>F500716</v>
          </cell>
          <cell r="C9560" t="str">
            <v>F500716</v>
          </cell>
          <cell r="D9560">
            <v>15</v>
          </cell>
          <cell r="E9560" t="str">
            <v>F</v>
          </cell>
        </row>
        <row r="9561">
          <cell r="B9561" t="str">
            <v>F500717</v>
          </cell>
          <cell r="C9561" t="str">
            <v>F500717</v>
          </cell>
          <cell r="D9561">
            <v>15</v>
          </cell>
          <cell r="E9561" t="str">
            <v>F</v>
          </cell>
        </row>
        <row r="9562">
          <cell r="B9562" t="str">
            <v>F500786</v>
          </cell>
          <cell r="C9562" t="str">
            <v>F500786</v>
          </cell>
          <cell r="D9562">
            <v>15</v>
          </cell>
          <cell r="E9562" t="str">
            <v>F</v>
          </cell>
        </row>
        <row r="9563">
          <cell r="B9563" t="str">
            <v>F500850</v>
          </cell>
          <cell r="C9563" t="str">
            <v>F500850</v>
          </cell>
          <cell r="D9563">
            <v>15</v>
          </cell>
          <cell r="E9563" t="str">
            <v>F</v>
          </cell>
        </row>
        <row r="9564">
          <cell r="B9564" t="str">
            <v>F500955</v>
          </cell>
          <cell r="C9564" t="str">
            <v>F500955</v>
          </cell>
          <cell r="D9564">
            <v>15</v>
          </cell>
          <cell r="E9564" t="str">
            <v>F</v>
          </cell>
        </row>
        <row r="9565">
          <cell r="B9565" t="str">
            <v>F500990</v>
          </cell>
          <cell r="C9565" t="str">
            <v>F500990</v>
          </cell>
          <cell r="D9565">
            <v>15</v>
          </cell>
          <cell r="E9565" t="str">
            <v>F</v>
          </cell>
        </row>
        <row r="9566">
          <cell r="B9566" t="str">
            <v>F501031</v>
          </cell>
          <cell r="C9566" t="str">
            <v>F501031</v>
          </cell>
          <cell r="D9566">
            <v>15</v>
          </cell>
          <cell r="E9566" t="str">
            <v>F</v>
          </cell>
        </row>
        <row r="9567">
          <cell r="B9567" t="str">
            <v>F501032</v>
          </cell>
          <cell r="C9567" t="str">
            <v>F501032</v>
          </cell>
          <cell r="D9567">
            <v>15</v>
          </cell>
          <cell r="E9567" t="str">
            <v>F</v>
          </cell>
        </row>
        <row r="9568">
          <cell r="B9568" t="str">
            <v>F501095</v>
          </cell>
          <cell r="C9568" t="str">
            <v>F501095</v>
          </cell>
          <cell r="D9568">
            <v>15</v>
          </cell>
          <cell r="E9568" t="str">
            <v>F</v>
          </cell>
        </row>
        <row r="9569">
          <cell r="B9569" t="str">
            <v>F501137</v>
          </cell>
          <cell r="C9569" t="str">
            <v>F501137</v>
          </cell>
          <cell r="D9569">
            <v>15</v>
          </cell>
          <cell r="E9569" t="str">
            <v>F</v>
          </cell>
        </row>
        <row r="9570">
          <cell r="B9570" t="str">
            <v>F501206</v>
          </cell>
          <cell r="C9570" t="str">
            <v>F501206</v>
          </cell>
          <cell r="D9570">
            <v>15</v>
          </cell>
          <cell r="E9570" t="str">
            <v>F</v>
          </cell>
        </row>
        <row r="9571">
          <cell r="B9571" t="str">
            <v>F501207</v>
          </cell>
          <cell r="C9571" t="str">
            <v>F501207</v>
          </cell>
          <cell r="D9571">
            <v>15</v>
          </cell>
          <cell r="E9571" t="str">
            <v>F</v>
          </cell>
        </row>
        <row r="9572">
          <cell r="B9572" t="str">
            <v>F501270</v>
          </cell>
          <cell r="C9572" t="str">
            <v>F501270</v>
          </cell>
          <cell r="D9572">
            <v>15</v>
          </cell>
          <cell r="E9572" t="str">
            <v>F</v>
          </cell>
        </row>
        <row r="9573">
          <cell r="B9573" t="str">
            <v>F501480</v>
          </cell>
          <cell r="C9573" t="str">
            <v>F501480</v>
          </cell>
          <cell r="D9573">
            <v>15</v>
          </cell>
          <cell r="E9573" t="str">
            <v>F</v>
          </cell>
        </row>
        <row r="9574">
          <cell r="B9574" t="str">
            <v>F502431</v>
          </cell>
          <cell r="C9574" t="str">
            <v>F502431</v>
          </cell>
          <cell r="D9574">
            <v>15</v>
          </cell>
          <cell r="E9574" t="str">
            <v>F</v>
          </cell>
        </row>
        <row r="9575">
          <cell r="B9575" t="str">
            <v>F520242</v>
          </cell>
          <cell r="C9575" t="str">
            <v>F520242</v>
          </cell>
          <cell r="D9575">
            <v>15</v>
          </cell>
          <cell r="E9575" t="str">
            <v>F</v>
          </cell>
        </row>
        <row r="9576">
          <cell r="B9576" t="str">
            <v>F520243</v>
          </cell>
          <cell r="C9576" t="str">
            <v>F520243</v>
          </cell>
          <cell r="D9576">
            <v>15</v>
          </cell>
          <cell r="E9576" t="str">
            <v>F</v>
          </cell>
        </row>
        <row r="9577">
          <cell r="B9577" t="str">
            <v>F520277</v>
          </cell>
          <cell r="C9577" t="str">
            <v>F520277</v>
          </cell>
          <cell r="D9577">
            <v>15</v>
          </cell>
          <cell r="E9577" t="str">
            <v>F</v>
          </cell>
        </row>
        <row r="9578">
          <cell r="B9578" t="str">
            <v>F520312</v>
          </cell>
          <cell r="C9578" t="str">
            <v>F520312</v>
          </cell>
          <cell r="D9578">
            <v>15</v>
          </cell>
          <cell r="E9578" t="str">
            <v>F</v>
          </cell>
        </row>
        <row r="9579">
          <cell r="B9579" t="str">
            <v>F520492</v>
          </cell>
          <cell r="C9579" t="str">
            <v>F520492</v>
          </cell>
          <cell r="D9579">
            <v>15</v>
          </cell>
          <cell r="E9579" t="str">
            <v>F</v>
          </cell>
        </row>
        <row r="9580">
          <cell r="B9580" t="str">
            <v>F521109</v>
          </cell>
          <cell r="C9580" t="str">
            <v>F521109</v>
          </cell>
          <cell r="D9580">
            <v>15</v>
          </cell>
          <cell r="E9580" t="str">
            <v>F</v>
          </cell>
        </row>
        <row r="9581">
          <cell r="B9581" t="str">
            <v>F521469</v>
          </cell>
          <cell r="C9581" t="str">
            <v>F521469</v>
          </cell>
          <cell r="D9581">
            <v>15</v>
          </cell>
          <cell r="E9581" t="str">
            <v>F</v>
          </cell>
        </row>
        <row r="9582">
          <cell r="B9582" t="str">
            <v>F521829</v>
          </cell>
          <cell r="C9582" t="str">
            <v>F521829</v>
          </cell>
          <cell r="D9582">
            <v>15</v>
          </cell>
          <cell r="E9582" t="str">
            <v>F</v>
          </cell>
        </row>
        <row r="9583">
          <cell r="B9583" t="str">
            <v>F522189</v>
          </cell>
          <cell r="C9583" t="str">
            <v>F522189</v>
          </cell>
          <cell r="D9583">
            <v>15</v>
          </cell>
          <cell r="E9583" t="str">
            <v>F</v>
          </cell>
        </row>
        <row r="9584">
          <cell r="B9584" t="str">
            <v>F522549</v>
          </cell>
          <cell r="C9584" t="str">
            <v>F522549</v>
          </cell>
          <cell r="D9584">
            <v>15</v>
          </cell>
          <cell r="E9584" t="str">
            <v>F</v>
          </cell>
        </row>
        <row r="9585">
          <cell r="B9585" t="str">
            <v>1000LOGDESRT</v>
          </cell>
          <cell r="C9585" t="str">
            <v>LOGDESRT</v>
          </cell>
          <cell r="D9585">
            <v>12</v>
          </cell>
          <cell r="E9585" t="str">
            <v>G</v>
          </cell>
        </row>
        <row r="9586">
          <cell r="B9586" t="str">
            <v>F502116</v>
          </cell>
          <cell r="C9586" t="str">
            <v>F502116</v>
          </cell>
          <cell r="D9586">
            <v>13</v>
          </cell>
          <cell r="E9586" t="str">
            <v>F</v>
          </cell>
        </row>
        <row r="9587">
          <cell r="B9587" t="str">
            <v>F520332</v>
          </cell>
          <cell r="C9587" t="str">
            <v>F520332</v>
          </cell>
          <cell r="D9587">
            <v>13</v>
          </cell>
          <cell r="E9587" t="str">
            <v>F</v>
          </cell>
        </row>
        <row r="9588">
          <cell r="B9588" t="str">
            <v>F520677</v>
          </cell>
          <cell r="C9588" t="str">
            <v>F520677</v>
          </cell>
          <cell r="D9588">
            <v>13</v>
          </cell>
          <cell r="E9588" t="str">
            <v>F</v>
          </cell>
        </row>
        <row r="9589">
          <cell r="B9589" t="str">
            <v>F521125</v>
          </cell>
          <cell r="C9589" t="str">
            <v>F521125</v>
          </cell>
          <cell r="D9589">
            <v>13</v>
          </cell>
          <cell r="E9589" t="str">
            <v>F</v>
          </cell>
        </row>
        <row r="9590">
          <cell r="B9590" t="str">
            <v>F521485</v>
          </cell>
          <cell r="C9590" t="str">
            <v>F521485</v>
          </cell>
          <cell r="D9590">
            <v>13</v>
          </cell>
          <cell r="E9590" t="str">
            <v>F</v>
          </cell>
        </row>
        <row r="9591">
          <cell r="B9591" t="str">
            <v>F521845</v>
          </cell>
          <cell r="C9591" t="str">
            <v>F521845</v>
          </cell>
          <cell r="D9591">
            <v>13</v>
          </cell>
          <cell r="E9591" t="str">
            <v>F</v>
          </cell>
        </row>
        <row r="9592">
          <cell r="B9592" t="str">
            <v>F522205</v>
          </cell>
          <cell r="C9592" t="str">
            <v>F522205</v>
          </cell>
          <cell r="D9592">
            <v>13</v>
          </cell>
          <cell r="E9592" t="str">
            <v>F</v>
          </cell>
        </row>
        <row r="9593">
          <cell r="B9593" t="str">
            <v>F522565</v>
          </cell>
          <cell r="C9593" t="str">
            <v>F522565</v>
          </cell>
          <cell r="D9593">
            <v>13</v>
          </cell>
          <cell r="E9593" t="str">
            <v>F</v>
          </cell>
        </row>
        <row r="9594">
          <cell r="B9594" t="str">
            <v>1000PLNGDES</v>
          </cell>
          <cell r="C9594" t="str">
            <v>PLNGDES</v>
          </cell>
          <cell r="D9594">
            <v>12</v>
          </cell>
          <cell r="E9594" t="str">
            <v>G</v>
          </cell>
        </row>
        <row r="9595">
          <cell r="B9595" t="str">
            <v>F520544</v>
          </cell>
          <cell r="C9595" t="str">
            <v>F520544</v>
          </cell>
          <cell r="D9595">
            <v>13</v>
          </cell>
          <cell r="E9595" t="str">
            <v>F</v>
          </cell>
        </row>
        <row r="9596">
          <cell r="B9596" t="str">
            <v>F520678</v>
          </cell>
          <cell r="C9596" t="str">
            <v>F520678</v>
          </cell>
          <cell r="D9596">
            <v>13</v>
          </cell>
          <cell r="E9596" t="str">
            <v>F</v>
          </cell>
        </row>
        <row r="9597">
          <cell r="B9597" t="str">
            <v>F521157</v>
          </cell>
          <cell r="C9597" t="str">
            <v>F521157</v>
          </cell>
          <cell r="D9597">
            <v>13</v>
          </cell>
          <cell r="E9597" t="str">
            <v>F</v>
          </cell>
        </row>
        <row r="9598">
          <cell r="B9598" t="str">
            <v>F521517</v>
          </cell>
          <cell r="C9598" t="str">
            <v>F521517</v>
          </cell>
          <cell r="D9598">
            <v>13</v>
          </cell>
          <cell r="E9598" t="str">
            <v>F</v>
          </cell>
        </row>
        <row r="9599">
          <cell r="B9599" t="str">
            <v>F521877</v>
          </cell>
          <cell r="C9599" t="str">
            <v>F521877</v>
          </cell>
          <cell r="D9599">
            <v>13</v>
          </cell>
          <cell r="E9599" t="str">
            <v>F</v>
          </cell>
        </row>
        <row r="9600">
          <cell r="B9600" t="str">
            <v>F522237</v>
          </cell>
          <cell r="C9600" t="str">
            <v>F522237</v>
          </cell>
          <cell r="D9600">
            <v>13</v>
          </cell>
          <cell r="E9600" t="str">
            <v>F</v>
          </cell>
        </row>
        <row r="9601">
          <cell r="B9601" t="str">
            <v>F522597</v>
          </cell>
          <cell r="C9601" t="str">
            <v>F522597</v>
          </cell>
          <cell r="D9601">
            <v>13</v>
          </cell>
          <cell r="E9601" t="str">
            <v>F</v>
          </cell>
        </row>
        <row r="9602">
          <cell r="B9602" t="str">
            <v>1000LOCPLDES</v>
          </cell>
          <cell r="C9602" t="str">
            <v>LOCPLDES</v>
          </cell>
          <cell r="D9602">
            <v>14</v>
          </cell>
          <cell r="E9602" t="str">
            <v>G</v>
          </cell>
        </row>
        <row r="9603">
          <cell r="B9603" t="str">
            <v>1000PLNDESRUR</v>
          </cell>
          <cell r="C9603" t="str">
            <v>PLNDESRUR</v>
          </cell>
          <cell r="D9603">
            <v>14</v>
          </cell>
          <cell r="E9603" t="str">
            <v>G</v>
          </cell>
        </row>
        <row r="9604">
          <cell r="B9604" t="str">
            <v>1000PLFOOTSC</v>
          </cell>
          <cell r="C9604" t="str">
            <v>PLFOOTSC</v>
          </cell>
          <cell r="D9604">
            <v>16</v>
          </cell>
          <cell r="E9604" t="str">
            <v>G</v>
          </cell>
        </row>
        <row r="9605">
          <cell r="B9605" t="str">
            <v>F502294</v>
          </cell>
          <cell r="C9605" t="str">
            <v>F502294</v>
          </cell>
          <cell r="D9605">
            <v>17</v>
          </cell>
          <cell r="E9605" t="str">
            <v>F</v>
          </cell>
        </row>
        <row r="9606">
          <cell r="B9606" t="str">
            <v>1000PLPALMSC</v>
          </cell>
          <cell r="C9606" t="str">
            <v>PLPALMSC</v>
          </cell>
          <cell r="D9606">
            <v>16</v>
          </cell>
          <cell r="E9606" t="str">
            <v>G</v>
          </cell>
        </row>
        <row r="9607">
          <cell r="B9607" t="str">
            <v>1000PLREDSC</v>
          </cell>
          <cell r="C9607" t="str">
            <v>PLREDSC</v>
          </cell>
          <cell r="D9607">
            <v>16</v>
          </cell>
          <cell r="E9607" t="str">
            <v>G</v>
          </cell>
        </row>
        <row r="9608">
          <cell r="B9608" t="str">
            <v>F502295</v>
          </cell>
          <cell r="C9608" t="str">
            <v>F502295</v>
          </cell>
          <cell r="D9608">
            <v>17</v>
          </cell>
          <cell r="E9608" t="str">
            <v>F</v>
          </cell>
        </row>
        <row r="9609">
          <cell r="B9609" t="str">
            <v>1000PLVICTSC</v>
          </cell>
          <cell r="C9609" t="str">
            <v>PLVICTSC</v>
          </cell>
          <cell r="D9609">
            <v>16</v>
          </cell>
          <cell r="E9609" t="str">
            <v>G</v>
          </cell>
        </row>
        <row r="9610">
          <cell r="B9610" t="str">
            <v>F502296</v>
          </cell>
          <cell r="C9610" t="str">
            <v>F502296</v>
          </cell>
          <cell r="D9610">
            <v>17</v>
          </cell>
          <cell r="E9610" t="str">
            <v>F</v>
          </cell>
        </row>
        <row r="9611">
          <cell r="B9611" t="str">
            <v>1000CMMETE</v>
          </cell>
          <cell r="C9611" t="str">
            <v>CMMETE</v>
          </cell>
          <cell r="D9611">
            <v>10</v>
          </cell>
          <cell r="E9611" t="str">
            <v>G</v>
          </cell>
        </row>
        <row r="9612">
          <cell r="B9612" t="str">
            <v>F501975</v>
          </cell>
          <cell r="C9612" t="str">
            <v>F501975</v>
          </cell>
          <cell r="D9612">
            <v>11</v>
          </cell>
          <cell r="E9612" t="str">
            <v>F</v>
          </cell>
        </row>
        <row r="9613">
          <cell r="B9613" t="str">
            <v>F501976</v>
          </cell>
          <cell r="C9613" t="str">
            <v>F501976</v>
          </cell>
          <cell r="D9613">
            <v>11</v>
          </cell>
          <cell r="E9613" t="str">
            <v>F</v>
          </cell>
        </row>
        <row r="9614">
          <cell r="B9614" t="str">
            <v>F501991</v>
          </cell>
          <cell r="C9614" t="str">
            <v>F501991</v>
          </cell>
          <cell r="D9614">
            <v>11</v>
          </cell>
          <cell r="E9614" t="str">
            <v>F</v>
          </cell>
        </row>
        <row r="9615">
          <cell r="B9615" t="str">
            <v>F501992</v>
          </cell>
          <cell r="C9615" t="str">
            <v>F501992</v>
          </cell>
          <cell r="D9615">
            <v>11</v>
          </cell>
          <cell r="E9615" t="str">
            <v>F</v>
          </cell>
        </row>
        <row r="9616">
          <cell r="B9616" t="str">
            <v>F502007</v>
          </cell>
          <cell r="C9616" t="str">
            <v>F502007</v>
          </cell>
          <cell r="D9616">
            <v>11</v>
          </cell>
          <cell r="E9616" t="str">
            <v>F</v>
          </cell>
        </row>
        <row r="9617">
          <cell r="B9617" t="str">
            <v>F502021</v>
          </cell>
          <cell r="C9617" t="str">
            <v>F502021</v>
          </cell>
          <cell r="D9617">
            <v>11</v>
          </cell>
          <cell r="E9617" t="str">
            <v>F</v>
          </cell>
        </row>
        <row r="9618">
          <cell r="B9618" t="str">
            <v>F502029</v>
          </cell>
          <cell r="C9618" t="str">
            <v>F502029</v>
          </cell>
          <cell r="D9618">
            <v>11</v>
          </cell>
          <cell r="E9618" t="str">
            <v>F</v>
          </cell>
        </row>
        <row r="9619">
          <cell r="B9619" t="str">
            <v>F502045</v>
          </cell>
          <cell r="C9619" t="str">
            <v>F502045</v>
          </cell>
          <cell r="D9619">
            <v>11</v>
          </cell>
          <cell r="E9619" t="str">
            <v>F</v>
          </cell>
        </row>
        <row r="9620">
          <cell r="B9620" t="str">
            <v>F502053</v>
          </cell>
          <cell r="C9620" t="str">
            <v>F502053</v>
          </cell>
          <cell r="D9620">
            <v>11</v>
          </cell>
          <cell r="E9620" t="str">
            <v>F</v>
          </cell>
        </row>
        <row r="9621">
          <cell r="B9621" t="str">
            <v>F502063</v>
          </cell>
          <cell r="C9621" t="str">
            <v>F502063</v>
          </cell>
          <cell r="D9621">
            <v>11</v>
          </cell>
          <cell r="E9621" t="str">
            <v>F</v>
          </cell>
        </row>
        <row r="9622">
          <cell r="B9622" t="str">
            <v>F502064</v>
          </cell>
          <cell r="C9622" t="str">
            <v>F502064</v>
          </cell>
          <cell r="D9622">
            <v>11</v>
          </cell>
          <cell r="E9622" t="str">
            <v>F</v>
          </cell>
        </row>
        <row r="9623">
          <cell r="B9623" t="str">
            <v>F502077</v>
          </cell>
          <cell r="C9623" t="str">
            <v>F502077</v>
          </cell>
          <cell r="D9623">
            <v>11</v>
          </cell>
          <cell r="E9623" t="str">
            <v>F</v>
          </cell>
        </row>
        <row r="9624">
          <cell r="B9624" t="str">
            <v>F502088</v>
          </cell>
          <cell r="C9624" t="str">
            <v>F502088</v>
          </cell>
          <cell r="D9624">
            <v>11</v>
          </cell>
          <cell r="E9624" t="str">
            <v>F</v>
          </cell>
        </row>
        <row r="9625">
          <cell r="B9625" t="str">
            <v>F502103</v>
          </cell>
          <cell r="C9625" t="str">
            <v>F502103</v>
          </cell>
          <cell r="D9625">
            <v>11</v>
          </cell>
          <cell r="E9625" t="str">
            <v>F</v>
          </cell>
        </row>
        <row r="9626">
          <cell r="B9626" t="str">
            <v>F502104</v>
          </cell>
          <cell r="C9626" t="str">
            <v>F502104</v>
          </cell>
          <cell r="D9626">
            <v>11</v>
          </cell>
          <cell r="E9626" t="str">
            <v>F</v>
          </cell>
        </row>
        <row r="9627">
          <cell r="B9627" t="str">
            <v>F502125</v>
          </cell>
          <cell r="C9627" t="str">
            <v>F502125</v>
          </cell>
          <cell r="D9627">
            <v>11</v>
          </cell>
          <cell r="E9627" t="str">
            <v>F</v>
          </cell>
        </row>
        <row r="9628">
          <cell r="B9628" t="str">
            <v>F502133</v>
          </cell>
          <cell r="C9628" t="str">
            <v>F502133</v>
          </cell>
          <cell r="D9628">
            <v>11</v>
          </cell>
          <cell r="E9628" t="str">
            <v>F</v>
          </cell>
        </row>
        <row r="9629">
          <cell r="B9629" t="str">
            <v>F502141</v>
          </cell>
          <cell r="C9629" t="str">
            <v>F502141</v>
          </cell>
          <cell r="D9629">
            <v>11</v>
          </cell>
          <cell r="E9629" t="str">
            <v>F</v>
          </cell>
        </row>
        <row r="9630">
          <cell r="B9630" t="str">
            <v>F502157</v>
          </cell>
          <cell r="C9630" t="str">
            <v>F502157</v>
          </cell>
          <cell r="D9630">
            <v>11</v>
          </cell>
          <cell r="E9630" t="str">
            <v>F</v>
          </cell>
        </row>
        <row r="9631">
          <cell r="B9631" t="str">
            <v>F502165</v>
          </cell>
          <cell r="C9631" t="str">
            <v>F502165</v>
          </cell>
          <cell r="D9631">
            <v>11</v>
          </cell>
          <cell r="E9631" t="str">
            <v>F</v>
          </cell>
        </row>
        <row r="9632">
          <cell r="B9632" t="str">
            <v>F502284</v>
          </cell>
          <cell r="C9632" t="str">
            <v>F502284</v>
          </cell>
          <cell r="D9632">
            <v>11</v>
          </cell>
          <cell r="E9632" t="str">
            <v>F</v>
          </cell>
        </row>
        <row r="9633">
          <cell r="B9633" t="str">
            <v>F502368</v>
          </cell>
          <cell r="C9633" t="str">
            <v>F502368</v>
          </cell>
          <cell r="D9633">
            <v>11</v>
          </cell>
          <cell r="E9633" t="str">
            <v>F</v>
          </cell>
        </row>
        <row r="9634">
          <cell r="B9634" t="str">
            <v>F502416</v>
          </cell>
          <cell r="C9634" t="str">
            <v>F502416</v>
          </cell>
          <cell r="D9634">
            <v>11</v>
          </cell>
          <cell r="E9634" t="str">
            <v>F</v>
          </cell>
        </row>
        <row r="9635">
          <cell r="B9635" t="str">
            <v>F502564</v>
          </cell>
          <cell r="C9635" t="str">
            <v>F502564</v>
          </cell>
          <cell r="D9635">
            <v>11</v>
          </cell>
          <cell r="E9635" t="str">
            <v>F</v>
          </cell>
        </row>
        <row r="9636">
          <cell r="B9636" t="str">
            <v>F502570</v>
          </cell>
          <cell r="C9636" t="str">
            <v>F502570</v>
          </cell>
          <cell r="D9636">
            <v>11</v>
          </cell>
          <cell r="E9636" t="str">
            <v>F</v>
          </cell>
        </row>
        <row r="9637">
          <cell r="B9637" t="str">
            <v>F502576</v>
          </cell>
          <cell r="C9637" t="str">
            <v>F502576</v>
          </cell>
          <cell r="D9637">
            <v>11</v>
          </cell>
          <cell r="E9637" t="str">
            <v>F</v>
          </cell>
        </row>
        <row r="9638">
          <cell r="B9638" t="str">
            <v>F502615</v>
          </cell>
          <cell r="C9638" t="str">
            <v>F502615</v>
          </cell>
          <cell r="D9638">
            <v>11</v>
          </cell>
          <cell r="E9638" t="str">
            <v>F</v>
          </cell>
        </row>
        <row r="9639">
          <cell r="B9639" t="str">
            <v>F502623</v>
          </cell>
          <cell r="C9639" t="str">
            <v>F502623</v>
          </cell>
          <cell r="D9639">
            <v>11</v>
          </cell>
          <cell r="E9639" t="str">
            <v>F</v>
          </cell>
        </row>
        <row r="9640">
          <cell r="B9640" t="str">
            <v>F502631</v>
          </cell>
          <cell r="C9640" t="str">
            <v>F502631</v>
          </cell>
          <cell r="D9640">
            <v>11</v>
          </cell>
          <cell r="E9640" t="str">
            <v>F</v>
          </cell>
        </row>
        <row r="9641">
          <cell r="B9641" t="str">
            <v>F521002</v>
          </cell>
          <cell r="C9641" t="str">
            <v>F521002</v>
          </cell>
          <cell r="D9641">
            <v>11</v>
          </cell>
          <cell r="E9641" t="str">
            <v>F</v>
          </cell>
        </row>
        <row r="9642">
          <cell r="B9642" t="str">
            <v>F521362</v>
          </cell>
          <cell r="C9642" t="str">
            <v>F521362</v>
          </cell>
          <cell r="D9642">
            <v>11</v>
          </cell>
          <cell r="E9642" t="str">
            <v>F</v>
          </cell>
        </row>
        <row r="9643">
          <cell r="B9643" t="str">
            <v>F521722</v>
          </cell>
          <cell r="C9643" t="str">
            <v>F521722</v>
          </cell>
          <cell r="D9643">
            <v>11</v>
          </cell>
          <cell r="E9643" t="str">
            <v>F</v>
          </cell>
        </row>
        <row r="9644">
          <cell r="B9644" t="str">
            <v>F522082</v>
          </cell>
          <cell r="C9644" t="str">
            <v>F522082</v>
          </cell>
          <cell r="D9644">
            <v>11</v>
          </cell>
          <cell r="E9644" t="str">
            <v>F</v>
          </cell>
        </row>
        <row r="9645">
          <cell r="B9645" t="str">
            <v>F522442</v>
          </cell>
          <cell r="C9645" t="str">
            <v>F522442</v>
          </cell>
          <cell r="D9645">
            <v>11</v>
          </cell>
          <cell r="E9645" t="str">
            <v>F</v>
          </cell>
        </row>
        <row r="9646">
          <cell r="B9646" t="str">
            <v>1000CMMGMTME</v>
          </cell>
          <cell r="C9646" t="str">
            <v>CMMGMTME</v>
          </cell>
          <cell r="D9646">
            <v>12</v>
          </cell>
          <cell r="E9646" t="str">
            <v>G</v>
          </cell>
        </row>
        <row r="9647">
          <cell r="B9647" t="str">
            <v>F520074</v>
          </cell>
          <cell r="C9647" t="str">
            <v>F520074</v>
          </cell>
          <cell r="D9647">
            <v>13</v>
          </cell>
          <cell r="E9647" t="str">
            <v>F</v>
          </cell>
        </row>
        <row r="9648">
          <cell r="B9648" t="str">
            <v>F521058</v>
          </cell>
          <cell r="C9648" t="str">
            <v>F521058</v>
          </cell>
          <cell r="D9648">
            <v>13</v>
          </cell>
          <cell r="E9648" t="str">
            <v>F</v>
          </cell>
        </row>
        <row r="9649">
          <cell r="B9649" t="str">
            <v>F521418</v>
          </cell>
          <cell r="C9649" t="str">
            <v>F521418</v>
          </cell>
          <cell r="D9649">
            <v>13</v>
          </cell>
          <cell r="E9649" t="str">
            <v>F</v>
          </cell>
        </row>
        <row r="9650">
          <cell r="B9650" t="str">
            <v>F521778</v>
          </cell>
          <cell r="C9650" t="str">
            <v>F521778</v>
          </cell>
          <cell r="D9650">
            <v>13</v>
          </cell>
          <cell r="E9650" t="str">
            <v>F</v>
          </cell>
        </row>
        <row r="9651">
          <cell r="B9651" t="str">
            <v>F522138</v>
          </cell>
          <cell r="C9651" t="str">
            <v>F522138</v>
          </cell>
          <cell r="D9651">
            <v>13</v>
          </cell>
          <cell r="E9651" t="str">
            <v>F</v>
          </cell>
        </row>
        <row r="9652">
          <cell r="B9652" t="str">
            <v>F522498</v>
          </cell>
          <cell r="C9652" t="str">
            <v>F522498</v>
          </cell>
          <cell r="D9652">
            <v>13</v>
          </cell>
          <cell r="E9652" t="str">
            <v>F</v>
          </cell>
        </row>
        <row r="9653">
          <cell r="B9653" t="str">
            <v>1000FLDCONME</v>
          </cell>
          <cell r="C9653" t="str">
            <v>FLDCONME</v>
          </cell>
          <cell r="D9653">
            <v>12</v>
          </cell>
          <cell r="E9653" t="str">
            <v>G</v>
          </cell>
        </row>
        <row r="9654">
          <cell r="B9654" t="str">
            <v>F520684</v>
          </cell>
          <cell r="C9654" t="str">
            <v>F520684</v>
          </cell>
          <cell r="D9654">
            <v>13</v>
          </cell>
          <cell r="E9654" t="str">
            <v>F</v>
          </cell>
        </row>
        <row r="9655">
          <cell r="B9655" t="str">
            <v>F521188</v>
          </cell>
          <cell r="C9655" t="str">
            <v>F521188</v>
          </cell>
          <cell r="D9655">
            <v>13</v>
          </cell>
          <cell r="E9655" t="str">
            <v>F</v>
          </cell>
        </row>
        <row r="9656">
          <cell r="B9656" t="str">
            <v>F521548</v>
          </cell>
          <cell r="C9656" t="str">
            <v>F521548</v>
          </cell>
          <cell r="D9656">
            <v>13</v>
          </cell>
          <cell r="E9656" t="str">
            <v>F</v>
          </cell>
        </row>
        <row r="9657">
          <cell r="B9657" t="str">
            <v>F521908</v>
          </cell>
          <cell r="C9657" t="str">
            <v>F521908</v>
          </cell>
          <cell r="D9657">
            <v>13</v>
          </cell>
          <cell r="E9657" t="str">
            <v>F</v>
          </cell>
        </row>
        <row r="9658">
          <cell r="B9658" t="str">
            <v>F522268</v>
          </cell>
          <cell r="C9658" t="str">
            <v>F522268</v>
          </cell>
          <cell r="D9658">
            <v>13</v>
          </cell>
          <cell r="E9658" t="str">
            <v>F</v>
          </cell>
        </row>
        <row r="9659">
          <cell r="B9659" t="str">
            <v>F522628</v>
          </cell>
          <cell r="C9659" t="str">
            <v>F522628</v>
          </cell>
          <cell r="D9659">
            <v>13</v>
          </cell>
          <cell r="E9659" t="str">
            <v>F</v>
          </cell>
        </row>
        <row r="9660">
          <cell r="B9660" t="str">
            <v>1000FCCOVSC</v>
          </cell>
          <cell r="C9660" t="str">
            <v>FCCOVSC</v>
          </cell>
          <cell r="D9660">
            <v>14</v>
          </cell>
          <cell r="E9660" t="str">
            <v>G</v>
          </cell>
        </row>
        <row r="9661">
          <cell r="B9661" t="str">
            <v>F500652</v>
          </cell>
          <cell r="C9661" t="str">
            <v>F500652</v>
          </cell>
          <cell r="D9661">
            <v>15</v>
          </cell>
          <cell r="E9661" t="str">
            <v>F</v>
          </cell>
        </row>
        <row r="9662">
          <cell r="B9662" t="str">
            <v>F500653</v>
          </cell>
          <cell r="C9662" t="str">
            <v>F500653</v>
          </cell>
          <cell r="D9662">
            <v>15</v>
          </cell>
          <cell r="E9662" t="str">
            <v>F</v>
          </cell>
        </row>
        <row r="9663">
          <cell r="B9663" t="str">
            <v>F500722</v>
          </cell>
          <cell r="C9663" t="str">
            <v>F500722</v>
          </cell>
          <cell r="D9663">
            <v>15</v>
          </cell>
          <cell r="E9663" t="str">
            <v>F</v>
          </cell>
        </row>
        <row r="9664">
          <cell r="B9664" t="str">
            <v>F500723</v>
          </cell>
          <cell r="C9664" t="str">
            <v>F500723</v>
          </cell>
          <cell r="D9664">
            <v>15</v>
          </cell>
          <cell r="E9664" t="str">
            <v>F</v>
          </cell>
        </row>
        <row r="9665">
          <cell r="B9665" t="str">
            <v>F500792</v>
          </cell>
          <cell r="C9665" t="str">
            <v>F500792</v>
          </cell>
          <cell r="D9665">
            <v>15</v>
          </cell>
          <cell r="E9665" t="str">
            <v>F</v>
          </cell>
        </row>
        <row r="9666">
          <cell r="B9666" t="str">
            <v>F500853</v>
          </cell>
          <cell r="C9666" t="str">
            <v>F500853</v>
          </cell>
          <cell r="D9666">
            <v>15</v>
          </cell>
          <cell r="E9666" t="str">
            <v>F</v>
          </cell>
        </row>
        <row r="9667">
          <cell r="B9667" t="str">
            <v>F500958</v>
          </cell>
          <cell r="C9667" t="str">
            <v>F500958</v>
          </cell>
          <cell r="D9667">
            <v>15</v>
          </cell>
          <cell r="E9667" t="str">
            <v>F</v>
          </cell>
        </row>
        <row r="9668">
          <cell r="B9668" t="str">
            <v>F500993</v>
          </cell>
          <cell r="C9668" t="str">
            <v>F500993</v>
          </cell>
          <cell r="D9668">
            <v>15</v>
          </cell>
          <cell r="E9668" t="str">
            <v>F</v>
          </cell>
        </row>
        <row r="9669">
          <cell r="B9669" t="str">
            <v>F501037</v>
          </cell>
          <cell r="C9669" t="str">
            <v>F501037</v>
          </cell>
          <cell r="D9669">
            <v>15</v>
          </cell>
          <cell r="E9669" t="str">
            <v>F</v>
          </cell>
        </row>
        <row r="9670">
          <cell r="B9670" t="str">
            <v>F501038</v>
          </cell>
          <cell r="C9670" t="str">
            <v>F501038</v>
          </cell>
          <cell r="D9670">
            <v>15</v>
          </cell>
          <cell r="E9670" t="str">
            <v>F</v>
          </cell>
        </row>
        <row r="9671">
          <cell r="B9671" t="str">
            <v>F501098</v>
          </cell>
          <cell r="C9671" t="str">
            <v>F501098</v>
          </cell>
          <cell r="D9671">
            <v>15</v>
          </cell>
          <cell r="E9671" t="str">
            <v>F</v>
          </cell>
        </row>
        <row r="9672">
          <cell r="B9672" t="str">
            <v>F501143</v>
          </cell>
          <cell r="C9672" t="str">
            <v>F501143</v>
          </cell>
          <cell r="D9672">
            <v>15</v>
          </cell>
          <cell r="E9672" t="str">
            <v>F</v>
          </cell>
        </row>
        <row r="9673">
          <cell r="B9673" t="str">
            <v>F501212</v>
          </cell>
          <cell r="C9673" t="str">
            <v>F501212</v>
          </cell>
          <cell r="D9673">
            <v>15</v>
          </cell>
          <cell r="E9673" t="str">
            <v>F</v>
          </cell>
        </row>
        <row r="9674">
          <cell r="B9674" t="str">
            <v>F501213</v>
          </cell>
          <cell r="C9674" t="str">
            <v>F501213</v>
          </cell>
          <cell r="D9674">
            <v>15</v>
          </cell>
          <cell r="E9674" t="str">
            <v>F</v>
          </cell>
        </row>
        <row r="9675">
          <cell r="B9675" t="str">
            <v>F501273</v>
          </cell>
          <cell r="C9675" t="str">
            <v>F501273</v>
          </cell>
          <cell r="D9675">
            <v>15</v>
          </cell>
          <cell r="E9675" t="str">
            <v>F</v>
          </cell>
        </row>
        <row r="9676">
          <cell r="B9676" t="str">
            <v>F501483</v>
          </cell>
          <cell r="C9676" t="str">
            <v>F501483</v>
          </cell>
          <cell r="D9676">
            <v>15</v>
          </cell>
          <cell r="E9676" t="str">
            <v>F</v>
          </cell>
        </row>
        <row r="9677">
          <cell r="B9677" t="str">
            <v>F502158</v>
          </cell>
          <cell r="C9677" t="str">
            <v>F502158</v>
          </cell>
          <cell r="D9677">
            <v>15</v>
          </cell>
          <cell r="E9677" t="str">
            <v>F</v>
          </cell>
        </row>
        <row r="9678">
          <cell r="B9678" t="str">
            <v>F502434</v>
          </cell>
          <cell r="C9678" t="str">
            <v>F502434</v>
          </cell>
          <cell r="D9678">
            <v>15</v>
          </cell>
          <cell r="E9678" t="str">
            <v>F</v>
          </cell>
        </row>
        <row r="9679">
          <cell r="B9679" t="str">
            <v>F520199</v>
          </cell>
          <cell r="C9679" t="str">
            <v>F520199</v>
          </cell>
          <cell r="D9679">
            <v>15</v>
          </cell>
          <cell r="E9679" t="str">
            <v>F</v>
          </cell>
        </row>
        <row r="9680">
          <cell r="B9680" t="str">
            <v>F520200</v>
          </cell>
          <cell r="C9680" t="str">
            <v>F520200</v>
          </cell>
          <cell r="D9680">
            <v>15</v>
          </cell>
          <cell r="E9680" t="str">
            <v>F</v>
          </cell>
        </row>
        <row r="9681">
          <cell r="B9681" t="str">
            <v>F520252</v>
          </cell>
          <cell r="C9681" t="str">
            <v>F520252</v>
          </cell>
          <cell r="D9681">
            <v>15</v>
          </cell>
          <cell r="E9681" t="str">
            <v>F</v>
          </cell>
        </row>
        <row r="9682">
          <cell r="B9682" t="str">
            <v>F520286</v>
          </cell>
          <cell r="C9682" t="str">
            <v>F520286</v>
          </cell>
          <cell r="D9682">
            <v>15</v>
          </cell>
          <cell r="E9682" t="str">
            <v>F</v>
          </cell>
        </row>
        <row r="9683">
          <cell r="B9683" t="str">
            <v>F521087</v>
          </cell>
          <cell r="C9683" t="str">
            <v>F521087</v>
          </cell>
          <cell r="D9683">
            <v>15</v>
          </cell>
          <cell r="E9683" t="str">
            <v>F</v>
          </cell>
        </row>
        <row r="9684">
          <cell r="B9684" t="str">
            <v>F521447</v>
          </cell>
          <cell r="C9684" t="str">
            <v>F521447</v>
          </cell>
          <cell r="D9684">
            <v>15</v>
          </cell>
          <cell r="E9684" t="str">
            <v>F</v>
          </cell>
        </row>
        <row r="9685">
          <cell r="B9685" t="str">
            <v>F521807</v>
          </cell>
          <cell r="C9685" t="str">
            <v>F521807</v>
          </cell>
          <cell r="D9685">
            <v>15</v>
          </cell>
          <cell r="E9685" t="str">
            <v>F</v>
          </cell>
        </row>
        <row r="9686">
          <cell r="B9686" t="str">
            <v>F522167</v>
          </cell>
          <cell r="C9686" t="str">
            <v>F522167</v>
          </cell>
          <cell r="D9686">
            <v>15</v>
          </cell>
          <cell r="E9686" t="str">
            <v>F</v>
          </cell>
        </row>
        <row r="9687">
          <cell r="B9687" t="str">
            <v>F522527</v>
          </cell>
          <cell r="C9687" t="str">
            <v>F522527</v>
          </cell>
          <cell r="D9687">
            <v>15</v>
          </cell>
          <cell r="E9687" t="str">
            <v>F</v>
          </cell>
        </row>
        <row r="9688">
          <cell r="B9688" t="str">
            <v>F522783</v>
          </cell>
          <cell r="C9688" t="str">
            <v>F522783</v>
          </cell>
          <cell r="D9688">
            <v>15</v>
          </cell>
          <cell r="E9688" t="str">
            <v>F</v>
          </cell>
        </row>
        <row r="9689">
          <cell r="B9689" t="str">
            <v>1000FCMONSC</v>
          </cell>
          <cell r="C9689" t="str">
            <v>FCMONSC</v>
          </cell>
          <cell r="D9689">
            <v>14</v>
          </cell>
          <cell r="E9689" t="str">
            <v>G</v>
          </cell>
        </row>
        <row r="9690">
          <cell r="B9690" t="str">
            <v>F500654</v>
          </cell>
          <cell r="C9690" t="str">
            <v>F500654</v>
          </cell>
          <cell r="D9690">
            <v>15</v>
          </cell>
          <cell r="E9690" t="str">
            <v>F</v>
          </cell>
        </row>
        <row r="9691">
          <cell r="B9691" t="str">
            <v>F500655</v>
          </cell>
          <cell r="C9691" t="str">
            <v>F500655</v>
          </cell>
          <cell r="D9691">
            <v>15</v>
          </cell>
          <cell r="E9691" t="str">
            <v>F</v>
          </cell>
        </row>
        <row r="9692">
          <cell r="B9692" t="str">
            <v>F500724</v>
          </cell>
          <cell r="C9692" t="str">
            <v>F500724</v>
          </cell>
          <cell r="D9692">
            <v>15</v>
          </cell>
          <cell r="E9692" t="str">
            <v>F</v>
          </cell>
        </row>
        <row r="9693">
          <cell r="B9693" t="str">
            <v>F500725</v>
          </cell>
          <cell r="C9693" t="str">
            <v>F500725</v>
          </cell>
          <cell r="D9693">
            <v>15</v>
          </cell>
          <cell r="E9693" t="str">
            <v>F</v>
          </cell>
        </row>
        <row r="9694">
          <cell r="B9694" t="str">
            <v>F500794</v>
          </cell>
          <cell r="C9694" t="str">
            <v>F500794</v>
          </cell>
          <cell r="D9694">
            <v>15</v>
          </cell>
          <cell r="E9694" t="str">
            <v>F</v>
          </cell>
        </row>
        <row r="9695">
          <cell r="B9695" t="str">
            <v>F500854</v>
          </cell>
          <cell r="C9695" t="str">
            <v>F500854</v>
          </cell>
          <cell r="D9695">
            <v>15</v>
          </cell>
          <cell r="E9695" t="str">
            <v>F</v>
          </cell>
        </row>
        <row r="9696">
          <cell r="B9696" t="str">
            <v>F500959</v>
          </cell>
          <cell r="C9696" t="str">
            <v>F500959</v>
          </cell>
          <cell r="D9696">
            <v>15</v>
          </cell>
          <cell r="E9696" t="str">
            <v>F</v>
          </cell>
        </row>
        <row r="9697">
          <cell r="B9697" t="str">
            <v>F500994</v>
          </cell>
          <cell r="C9697" t="str">
            <v>F500994</v>
          </cell>
          <cell r="D9697">
            <v>15</v>
          </cell>
          <cell r="E9697" t="str">
            <v>F</v>
          </cell>
        </row>
        <row r="9698">
          <cell r="B9698" t="str">
            <v>F501039</v>
          </cell>
          <cell r="C9698" t="str">
            <v>F501039</v>
          </cell>
          <cell r="D9698">
            <v>15</v>
          </cell>
          <cell r="E9698" t="str">
            <v>F</v>
          </cell>
        </row>
        <row r="9699">
          <cell r="B9699" t="str">
            <v>F501040</v>
          </cell>
          <cell r="C9699" t="str">
            <v>F501040</v>
          </cell>
          <cell r="D9699">
            <v>15</v>
          </cell>
          <cell r="E9699" t="str">
            <v>F</v>
          </cell>
        </row>
        <row r="9700">
          <cell r="B9700" t="str">
            <v>F501099</v>
          </cell>
          <cell r="C9700" t="str">
            <v>F501099</v>
          </cell>
          <cell r="D9700">
            <v>15</v>
          </cell>
          <cell r="E9700" t="str">
            <v>F</v>
          </cell>
        </row>
        <row r="9701">
          <cell r="B9701" t="str">
            <v>F501145</v>
          </cell>
          <cell r="C9701" t="str">
            <v>F501145</v>
          </cell>
          <cell r="D9701">
            <v>15</v>
          </cell>
          <cell r="E9701" t="str">
            <v>F</v>
          </cell>
        </row>
        <row r="9702">
          <cell r="B9702" t="str">
            <v>F501214</v>
          </cell>
          <cell r="C9702" t="str">
            <v>F501214</v>
          </cell>
          <cell r="D9702">
            <v>15</v>
          </cell>
          <cell r="E9702" t="str">
            <v>F</v>
          </cell>
        </row>
        <row r="9703">
          <cell r="B9703" t="str">
            <v>F501215</v>
          </cell>
          <cell r="C9703" t="str">
            <v>F501215</v>
          </cell>
          <cell r="D9703">
            <v>15</v>
          </cell>
          <cell r="E9703" t="str">
            <v>F</v>
          </cell>
        </row>
        <row r="9704">
          <cell r="B9704" t="str">
            <v>F501253</v>
          </cell>
          <cell r="C9704" t="str">
            <v>F501253</v>
          </cell>
          <cell r="D9704">
            <v>15</v>
          </cell>
          <cell r="E9704" t="str">
            <v>F</v>
          </cell>
        </row>
        <row r="9705">
          <cell r="B9705" t="str">
            <v>F501274</v>
          </cell>
          <cell r="C9705" t="str">
            <v>F501274</v>
          </cell>
          <cell r="D9705">
            <v>15</v>
          </cell>
          <cell r="E9705" t="str">
            <v>F</v>
          </cell>
        </row>
        <row r="9706">
          <cell r="B9706" t="str">
            <v>F501484</v>
          </cell>
          <cell r="C9706" t="str">
            <v>F501484</v>
          </cell>
          <cell r="D9706">
            <v>15</v>
          </cell>
          <cell r="E9706" t="str">
            <v>F</v>
          </cell>
        </row>
        <row r="9707">
          <cell r="B9707" t="str">
            <v>F502435</v>
          </cell>
          <cell r="C9707" t="str">
            <v>F502435</v>
          </cell>
          <cell r="D9707">
            <v>15</v>
          </cell>
          <cell r="E9707" t="str">
            <v>F</v>
          </cell>
        </row>
        <row r="9708">
          <cell r="B9708" t="str">
            <v>F520201</v>
          </cell>
          <cell r="C9708" t="str">
            <v>F520201</v>
          </cell>
          <cell r="D9708">
            <v>15</v>
          </cell>
          <cell r="E9708" t="str">
            <v>F</v>
          </cell>
        </row>
        <row r="9709">
          <cell r="B9709" t="str">
            <v>F520202</v>
          </cell>
          <cell r="C9709" t="str">
            <v>F520202</v>
          </cell>
          <cell r="D9709">
            <v>15</v>
          </cell>
          <cell r="E9709" t="str">
            <v>F</v>
          </cell>
        </row>
        <row r="9710">
          <cell r="B9710" t="str">
            <v>F520253</v>
          </cell>
          <cell r="C9710" t="str">
            <v>F520253</v>
          </cell>
          <cell r="D9710">
            <v>15</v>
          </cell>
          <cell r="E9710" t="str">
            <v>F</v>
          </cell>
        </row>
        <row r="9711">
          <cell r="B9711" t="str">
            <v>F520287</v>
          </cell>
          <cell r="C9711" t="str">
            <v>F520287</v>
          </cell>
          <cell r="D9711">
            <v>15</v>
          </cell>
          <cell r="E9711" t="str">
            <v>F</v>
          </cell>
        </row>
        <row r="9712">
          <cell r="B9712" t="str">
            <v>F520375</v>
          </cell>
          <cell r="C9712" t="str">
            <v>F520375</v>
          </cell>
          <cell r="D9712">
            <v>15</v>
          </cell>
          <cell r="E9712" t="str">
            <v>F</v>
          </cell>
        </row>
        <row r="9713">
          <cell r="B9713" t="str">
            <v>F520475</v>
          </cell>
          <cell r="C9713" t="str">
            <v>F520475</v>
          </cell>
          <cell r="D9713">
            <v>15</v>
          </cell>
          <cell r="E9713" t="str">
            <v>F</v>
          </cell>
        </row>
        <row r="9714">
          <cell r="B9714" t="str">
            <v>F521088</v>
          </cell>
          <cell r="C9714" t="str">
            <v>F521088</v>
          </cell>
          <cell r="D9714">
            <v>15</v>
          </cell>
          <cell r="E9714" t="str">
            <v>F</v>
          </cell>
        </row>
        <row r="9715">
          <cell r="B9715" t="str">
            <v>F521448</v>
          </cell>
          <cell r="C9715" t="str">
            <v>F521448</v>
          </cell>
          <cell r="D9715">
            <v>15</v>
          </cell>
          <cell r="E9715" t="str">
            <v>F</v>
          </cell>
        </row>
        <row r="9716">
          <cell r="B9716" t="str">
            <v>F521808</v>
          </cell>
          <cell r="C9716" t="str">
            <v>F521808</v>
          </cell>
          <cell r="D9716">
            <v>15</v>
          </cell>
          <cell r="E9716" t="str">
            <v>F</v>
          </cell>
        </row>
        <row r="9717">
          <cell r="B9717" t="str">
            <v>F522168</v>
          </cell>
          <cell r="C9717" t="str">
            <v>F522168</v>
          </cell>
          <cell r="D9717">
            <v>15</v>
          </cell>
          <cell r="E9717" t="str">
            <v>F</v>
          </cell>
        </row>
        <row r="9718">
          <cell r="B9718" t="str">
            <v>F522528</v>
          </cell>
          <cell r="C9718" t="str">
            <v>F522528</v>
          </cell>
          <cell r="D9718">
            <v>15</v>
          </cell>
          <cell r="E9718" t="str">
            <v>F</v>
          </cell>
        </row>
        <row r="9719">
          <cell r="B9719" t="str">
            <v>F522784</v>
          </cell>
          <cell r="C9719" t="str">
            <v>F522784</v>
          </cell>
          <cell r="D9719">
            <v>15</v>
          </cell>
          <cell r="E9719" t="str">
            <v>F</v>
          </cell>
        </row>
        <row r="9720">
          <cell r="B9720" t="str">
            <v>1000FCMONTSC</v>
          </cell>
          <cell r="C9720" t="str">
            <v>FCMONTSC</v>
          </cell>
          <cell r="D9720">
            <v>14</v>
          </cell>
          <cell r="E9720" t="str">
            <v>G</v>
          </cell>
        </row>
        <row r="9721">
          <cell r="B9721" t="str">
            <v>F500650</v>
          </cell>
          <cell r="C9721" t="str">
            <v>F500650</v>
          </cell>
          <cell r="D9721">
            <v>15</v>
          </cell>
          <cell r="E9721" t="str">
            <v>F</v>
          </cell>
        </row>
        <row r="9722">
          <cell r="B9722" t="str">
            <v>F500651</v>
          </cell>
          <cell r="C9722" t="str">
            <v>F500651</v>
          </cell>
          <cell r="D9722">
            <v>15</v>
          </cell>
          <cell r="E9722" t="str">
            <v>F</v>
          </cell>
        </row>
        <row r="9723">
          <cell r="B9723" t="str">
            <v>F500720</v>
          </cell>
          <cell r="C9723" t="str">
            <v>F500720</v>
          </cell>
          <cell r="D9723">
            <v>15</v>
          </cell>
          <cell r="E9723" t="str">
            <v>F</v>
          </cell>
        </row>
        <row r="9724">
          <cell r="B9724" t="str">
            <v>F500721</v>
          </cell>
          <cell r="C9724" t="str">
            <v>F500721</v>
          </cell>
          <cell r="D9724">
            <v>15</v>
          </cell>
          <cell r="E9724" t="str">
            <v>F</v>
          </cell>
        </row>
        <row r="9725">
          <cell r="B9725" t="str">
            <v>F500790</v>
          </cell>
          <cell r="C9725" t="str">
            <v>F500790</v>
          </cell>
          <cell r="D9725">
            <v>15</v>
          </cell>
          <cell r="E9725" t="str">
            <v>F</v>
          </cell>
        </row>
        <row r="9726">
          <cell r="B9726" t="str">
            <v>F500852</v>
          </cell>
          <cell r="C9726" t="str">
            <v>F500852</v>
          </cell>
          <cell r="D9726">
            <v>15</v>
          </cell>
          <cell r="E9726" t="str">
            <v>F</v>
          </cell>
        </row>
        <row r="9727">
          <cell r="B9727" t="str">
            <v>F500957</v>
          </cell>
          <cell r="C9727" t="str">
            <v>F500957</v>
          </cell>
          <cell r="D9727">
            <v>15</v>
          </cell>
          <cell r="E9727" t="str">
            <v>F</v>
          </cell>
        </row>
        <row r="9728">
          <cell r="B9728" t="str">
            <v>F500992</v>
          </cell>
          <cell r="C9728" t="str">
            <v>F500992</v>
          </cell>
          <cell r="D9728">
            <v>15</v>
          </cell>
          <cell r="E9728" t="str">
            <v>F</v>
          </cell>
        </row>
        <row r="9729">
          <cell r="B9729" t="str">
            <v>F501035</v>
          </cell>
          <cell r="C9729" t="str">
            <v>F501035</v>
          </cell>
          <cell r="D9729">
            <v>15</v>
          </cell>
          <cell r="E9729" t="str">
            <v>F</v>
          </cell>
        </row>
        <row r="9730">
          <cell r="B9730" t="str">
            <v>F501036</v>
          </cell>
          <cell r="C9730" t="str">
            <v>F501036</v>
          </cell>
          <cell r="D9730">
            <v>15</v>
          </cell>
          <cell r="E9730" t="str">
            <v>F</v>
          </cell>
        </row>
        <row r="9731">
          <cell r="B9731" t="str">
            <v>F501097</v>
          </cell>
          <cell r="C9731" t="str">
            <v>F501097</v>
          </cell>
          <cell r="D9731">
            <v>15</v>
          </cell>
          <cell r="E9731" t="str">
            <v>F</v>
          </cell>
        </row>
        <row r="9732">
          <cell r="B9732" t="str">
            <v>F501141</v>
          </cell>
          <cell r="C9732" t="str">
            <v>F501141</v>
          </cell>
          <cell r="D9732">
            <v>15</v>
          </cell>
          <cell r="E9732" t="str">
            <v>F</v>
          </cell>
        </row>
        <row r="9733">
          <cell r="B9733" t="str">
            <v>F501210</v>
          </cell>
          <cell r="C9733" t="str">
            <v>F501210</v>
          </cell>
          <cell r="D9733">
            <v>15</v>
          </cell>
          <cell r="E9733" t="str">
            <v>F</v>
          </cell>
        </row>
        <row r="9734">
          <cell r="B9734" t="str">
            <v>F501211</v>
          </cell>
          <cell r="C9734" t="str">
            <v>F501211</v>
          </cell>
          <cell r="D9734">
            <v>15</v>
          </cell>
          <cell r="E9734" t="str">
            <v>F</v>
          </cell>
        </row>
        <row r="9735">
          <cell r="B9735" t="str">
            <v>F501272</v>
          </cell>
          <cell r="C9735" t="str">
            <v>F501272</v>
          </cell>
          <cell r="D9735">
            <v>15</v>
          </cell>
          <cell r="E9735" t="str">
            <v>F</v>
          </cell>
        </row>
        <row r="9736">
          <cell r="B9736" t="str">
            <v>F501482</v>
          </cell>
          <cell r="C9736" t="str">
            <v>F501482</v>
          </cell>
          <cell r="D9736">
            <v>15</v>
          </cell>
          <cell r="E9736" t="str">
            <v>F</v>
          </cell>
        </row>
        <row r="9737">
          <cell r="B9737" t="str">
            <v>F502433</v>
          </cell>
          <cell r="C9737" t="str">
            <v>F502433</v>
          </cell>
          <cell r="D9737">
            <v>15</v>
          </cell>
          <cell r="E9737" t="str">
            <v>F</v>
          </cell>
        </row>
        <row r="9738">
          <cell r="B9738" t="str">
            <v>F520198</v>
          </cell>
          <cell r="C9738" t="str">
            <v>F520198</v>
          </cell>
          <cell r="D9738">
            <v>15</v>
          </cell>
          <cell r="E9738" t="str">
            <v>F</v>
          </cell>
        </row>
        <row r="9739">
          <cell r="B9739" t="str">
            <v>F520251</v>
          </cell>
          <cell r="C9739" t="str">
            <v>F520251</v>
          </cell>
          <cell r="D9739">
            <v>15</v>
          </cell>
          <cell r="E9739" t="str">
            <v>F</v>
          </cell>
        </row>
        <row r="9740">
          <cell r="B9740" t="str">
            <v>F520285</v>
          </cell>
          <cell r="C9740" t="str">
            <v>F520285</v>
          </cell>
          <cell r="D9740">
            <v>15</v>
          </cell>
          <cell r="E9740" t="str">
            <v>F</v>
          </cell>
        </row>
        <row r="9741">
          <cell r="B9741" t="str">
            <v>F520474</v>
          </cell>
          <cell r="C9741" t="str">
            <v>F520474</v>
          </cell>
          <cell r="D9741">
            <v>15</v>
          </cell>
          <cell r="E9741" t="str">
            <v>F</v>
          </cell>
        </row>
        <row r="9742">
          <cell r="B9742" t="str">
            <v>F521086</v>
          </cell>
          <cell r="C9742" t="str">
            <v>F521086</v>
          </cell>
          <cell r="D9742">
            <v>15</v>
          </cell>
          <cell r="E9742" t="str">
            <v>F</v>
          </cell>
        </row>
        <row r="9743">
          <cell r="B9743" t="str">
            <v>F521446</v>
          </cell>
          <cell r="C9743" t="str">
            <v>F521446</v>
          </cell>
          <cell r="D9743">
            <v>15</v>
          </cell>
          <cell r="E9743" t="str">
            <v>F</v>
          </cell>
        </row>
        <row r="9744">
          <cell r="B9744" t="str">
            <v>F521806</v>
          </cell>
          <cell r="C9744" t="str">
            <v>F521806</v>
          </cell>
          <cell r="D9744">
            <v>15</v>
          </cell>
          <cell r="E9744" t="str">
            <v>F</v>
          </cell>
        </row>
        <row r="9745">
          <cell r="B9745" t="str">
            <v>F522166</v>
          </cell>
          <cell r="C9745" t="str">
            <v>F522166</v>
          </cell>
          <cell r="D9745">
            <v>15</v>
          </cell>
          <cell r="E9745" t="str">
            <v>F</v>
          </cell>
        </row>
        <row r="9746">
          <cell r="B9746" t="str">
            <v>F522526</v>
          </cell>
          <cell r="C9746" t="str">
            <v>F522526</v>
          </cell>
          <cell r="D9746">
            <v>15</v>
          </cell>
          <cell r="E9746" t="str">
            <v>F</v>
          </cell>
        </row>
        <row r="9747">
          <cell r="B9747" t="str">
            <v>F522803</v>
          </cell>
          <cell r="C9747" t="str">
            <v>F522803</v>
          </cell>
          <cell r="D9747">
            <v>15</v>
          </cell>
          <cell r="E9747" t="str">
            <v>F</v>
          </cell>
        </row>
        <row r="9748">
          <cell r="B9748" t="str">
            <v>1000FCONTSC</v>
          </cell>
          <cell r="C9748" t="str">
            <v>FCONTSC</v>
          </cell>
          <cell r="D9748">
            <v>14</v>
          </cell>
          <cell r="E9748" t="str">
            <v>G</v>
          </cell>
        </row>
        <row r="9749">
          <cell r="B9749" t="str">
            <v>F500656</v>
          </cell>
          <cell r="C9749" t="str">
            <v>F500656</v>
          </cell>
          <cell r="D9749">
            <v>15</v>
          </cell>
          <cell r="E9749" t="str">
            <v>F</v>
          </cell>
        </row>
        <row r="9750">
          <cell r="B9750" t="str">
            <v>F500657</v>
          </cell>
          <cell r="C9750" t="str">
            <v>F500657</v>
          </cell>
          <cell r="D9750">
            <v>15</v>
          </cell>
          <cell r="E9750" t="str">
            <v>F</v>
          </cell>
        </row>
        <row r="9751">
          <cell r="B9751" t="str">
            <v>F500726</v>
          </cell>
          <cell r="C9751" t="str">
            <v>F500726</v>
          </cell>
          <cell r="D9751">
            <v>15</v>
          </cell>
          <cell r="E9751" t="str">
            <v>F</v>
          </cell>
        </row>
        <row r="9752">
          <cell r="B9752" t="str">
            <v>F500727</v>
          </cell>
          <cell r="C9752" t="str">
            <v>F500727</v>
          </cell>
          <cell r="D9752">
            <v>15</v>
          </cell>
          <cell r="E9752" t="str">
            <v>F</v>
          </cell>
        </row>
        <row r="9753">
          <cell r="B9753" t="str">
            <v>F500796</v>
          </cell>
          <cell r="C9753" t="str">
            <v>F500796</v>
          </cell>
          <cell r="D9753">
            <v>15</v>
          </cell>
          <cell r="E9753" t="str">
            <v>F</v>
          </cell>
        </row>
        <row r="9754">
          <cell r="B9754" t="str">
            <v>F500855</v>
          </cell>
          <cell r="C9754" t="str">
            <v>F500855</v>
          </cell>
          <cell r="D9754">
            <v>15</v>
          </cell>
          <cell r="E9754" t="str">
            <v>F</v>
          </cell>
        </row>
        <row r="9755">
          <cell r="B9755" t="str">
            <v>F500960</v>
          </cell>
          <cell r="C9755" t="str">
            <v>F500960</v>
          </cell>
          <cell r="D9755">
            <v>15</v>
          </cell>
          <cell r="E9755" t="str">
            <v>F</v>
          </cell>
        </row>
        <row r="9756">
          <cell r="B9756" t="str">
            <v>F500995</v>
          </cell>
          <cell r="C9756" t="str">
            <v>F500995</v>
          </cell>
          <cell r="D9756">
            <v>15</v>
          </cell>
          <cell r="E9756" t="str">
            <v>F</v>
          </cell>
        </row>
        <row r="9757">
          <cell r="B9757" t="str">
            <v>F501041</v>
          </cell>
          <cell r="C9757" t="str">
            <v>F501041</v>
          </cell>
          <cell r="D9757">
            <v>15</v>
          </cell>
          <cell r="E9757" t="str">
            <v>F</v>
          </cell>
        </row>
        <row r="9758">
          <cell r="B9758" t="str">
            <v>F501042</v>
          </cell>
          <cell r="C9758" t="str">
            <v>F501042</v>
          </cell>
          <cell r="D9758">
            <v>15</v>
          </cell>
          <cell r="E9758" t="str">
            <v>F</v>
          </cell>
        </row>
        <row r="9759">
          <cell r="B9759" t="str">
            <v>F501100</v>
          </cell>
          <cell r="C9759" t="str">
            <v>F501100</v>
          </cell>
          <cell r="D9759">
            <v>15</v>
          </cell>
          <cell r="E9759" t="str">
            <v>F</v>
          </cell>
        </row>
        <row r="9760">
          <cell r="B9760" t="str">
            <v>F501147</v>
          </cell>
          <cell r="C9760" t="str">
            <v>F501147</v>
          </cell>
          <cell r="D9760">
            <v>15</v>
          </cell>
          <cell r="E9760" t="str">
            <v>F</v>
          </cell>
        </row>
        <row r="9761">
          <cell r="B9761" t="str">
            <v>F501216</v>
          </cell>
          <cell r="C9761" t="str">
            <v>F501216</v>
          </cell>
          <cell r="D9761">
            <v>15</v>
          </cell>
          <cell r="E9761" t="str">
            <v>F</v>
          </cell>
        </row>
        <row r="9762">
          <cell r="B9762" t="str">
            <v>F501217</v>
          </cell>
          <cell r="C9762" t="str">
            <v>F501217</v>
          </cell>
          <cell r="D9762">
            <v>15</v>
          </cell>
          <cell r="E9762" t="str">
            <v>F</v>
          </cell>
        </row>
        <row r="9763">
          <cell r="B9763" t="str">
            <v>F501275</v>
          </cell>
          <cell r="C9763" t="str">
            <v>F501275</v>
          </cell>
          <cell r="D9763">
            <v>15</v>
          </cell>
          <cell r="E9763" t="str">
            <v>F</v>
          </cell>
        </row>
        <row r="9764">
          <cell r="B9764" t="str">
            <v>F501485</v>
          </cell>
          <cell r="C9764" t="str">
            <v>F501485</v>
          </cell>
          <cell r="D9764">
            <v>15</v>
          </cell>
          <cell r="E9764" t="str">
            <v>F</v>
          </cell>
        </row>
        <row r="9765">
          <cell r="B9765" t="str">
            <v>F502436</v>
          </cell>
          <cell r="C9765" t="str">
            <v>F502436</v>
          </cell>
          <cell r="D9765">
            <v>15</v>
          </cell>
          <cell r="E9765" t="str">
            <v>F</v>
          </cell>
        </row>
        <row r="9766">
          <cell r="B9766" t="str">
            <v>F520213</v>
          </cell>
          <cell r="C9766" t="str">
            <v>F520213</v>
          </cell>
          <cell r="D9766">
            <v>15</v>
          </cell>
          <cell r="E9766" t="str">
            <v>F</v>
          </cell>
        </row>
        <row r="9767">
          <cell r="B9767" t="str">
            <v>F520214</v>
          </cell>
          <cell r="C9767" t="str">
            <v>F520214</v>
          </cell>
          <cell r="D9767">
            <v>15</v>
          </cell>
          <cell r="E9767" t="str">
            <v>F</v>
          </cell>
        </row>
        <row r="9768">
          <cell r="B9768" t="str">
            <v>F520259</v>
          </cell>
          <cell r="C9768" t="str">
            <v>F520259</v>
          </cell>
          <cell r="D9768">
            <v>15</v>
          </cell>
          <cell r="E9768" t="str">
            <v>F</v>
          </cell>
        </row>
        <row r="9769">
          <cell r="B9769" t="str">
            <v>F520293</v>
          </cell>
          <cell r="C9769" t="str">
            <v>F520293</v>
          </cell>
          <cell r="D9769">
            <v>15</v>
          </cell>
          <cell r="E9769" t="str">
            <v>F</v>
          </cell>
        </row>
        <row r="9770">
          <cell r="B9770" t="str">
            <v>F520427</v>
          </cell>
          <cell r="C9770" t="str">
            <v>F520427</v>
          </cell>
          <cell r="D9770">
            <v>15</v>
          </cell>
          <cell r="E9770" t="str">
            <v>F</v>
          </cell>
        </row>
        <row r="9771">
          <cell r="B9771" t="str">
            <v>F520479</v>
          </cell>
          <cell r="C9771" t="str">
            <v>F520479</v>
          </cell>
          <cell r="D9771">
            <v>15</v>
          </cell>
          <cell r="E9771" t="str">
            <v>F</v>
          </cell>
        </row>
        <row r="9772">
          <cell r="B9772" t="str">
            <v>F521094</v>
          </cell>
          <cell r="C9772" t="str">
            <v>F521094</v>
          </cell>
          <cell r="D9772">
            <v>15</v>
          </cell>
          <cell r="E9772" t="str">
            <v>F</v>
          </cell>
        </row>
        <row r="9773">
          <cell r="B9773" t="str">
            <v>F521454</v>
          </cell>
          <cell r="C9773" t="str">
            <v>F521454</v>
          </cell>
          <cell r="D9773">
            <v>15</v>
          </cell>
          <cell r="E9773" t="str">
            <v>F</v>
          </cell>
        </row>
        <row r="9774">
          <cell r="B9774" t="str">
            <v>F521814</v>
          </cell>
          <cell r="C9774" t="str">
            <v>F521814</v>
          </cell>
          <cell r="D9774">
            <v>15</v>
          </cell>
          <cell r="E9774" t="str">
            <v>F</v>
          </cell>
        </row>
        <row r="9775">
          <cell r="B9775" t="str">
            <v>F522174</v>
          </cell>
          <cell r="C9775" t="str">
            <v>F522174</v>
          </cell>
          <cell r="D9775">
            <v>15</v>
          </cell>
          <cell r="E9775" t="str">
            <v>F</v>
          </cell>
        </row>
        <row r="9776">
          <cell r="B9776" t="str">
            <v>F522534</v>
          </cell>
          <cell r="C9776" t="str">
            <v>F522534</v>
          </cell>
          <cell r="D9776">
            <v>15</v>
          </cell>
          <cell r="E9776" t="str">
            <v>F</v>
          </cell>
        </row>
        <row r="9777">
          <cell r="B9777" t="str">
            <v>1000LOGME</v>
          </cell>
          <cell r="C9777" t="str">
            <v>LOGME</v>
          </cell>
          <cell r="D9777">
            <v>12</v>
          </cell>
          <cell r="E9777" t="str">
            <v>G</v>
          </cell>
        </row>
        <row r="9778">
          <cell r="B9778" t="str">
            <v>F502117</v>
          </cell>
          <cell r="C9778" t="str">
            <v>F502117</v>
          </cell>
          <cell r="D9778">
            <v>13</v>
          </cell>
          <cell r="E9778" t="str">
            <v>F</v>
          </cell>
        </row>
        <row r="9779">
          <cell r="B9779" t="str">
            <v>F520333</v>
          </cell>
          <cell r="C9779" t="str">
            <v>F520333</v>
          </cell>
          <cell r="D9779">
            <v>13</v>
          </cell>
          <cell r="E9779" t="str">
            <v>F</v>
          </cell>
        </row>
        <row r="9780">
          <cell r="B9780" t="str">
            <v>F520686</v>
          </cell>
          <cell r="C9780" t="str">
            <v>F520686</v>
          </cell>
          <cell r="D9780">
            <v>13</v>
          </cell>
          <cell r="E9780" t="str">
            <v>F</v>
          </cell>
        </row>
        <row r="9781">
          <cell r="B9781" t="str">
            <v>F521126</v>
          </cell>
          <cell r="C9781" t="str">
            <v>F521126</v>
          </cell>
          <cell r="D9781">
            <v>13</v>
          </cell>
          <cell r="E9781" t="str">
            <v>F</v>
          </cell>
        </row>
        <row r="9782">
          <cell r="B9782" t="str">
            <v>F521486</v>
          </cell>
          <cell r="C9782" t="str">
            <v>F521486</v>
          </cell>
          <cell r="D9782">
            <v>13</v>
          </cell>
          <cell r="E9782" t="str">
            <v>F</v>
          </cell>
        </row>
        <row r="9783">
          <cell r="B9783" t="str">
            <v>F521846</v>
          </cell>
          <cell r="C9783" t="str">
            <v>F521846</v>
          </cell>
          <cell r="D9783">
            <v>13</v>
          </cell>
          <cell r="E9783" t="str">
            <v>F</v>
          </cell>
        </row>
        <row r="9784">
          <cell r="B9784" t="str">
            <v>F522206</v>
          </cell>
          <cell r="C9784" t="str">
            <v>F522206</v>
          </cell>
          <cell r="D9784">
            <v>13</v>
          </cell>
          <cell r="E9784" t="str">
            <v>F</v>
          </cell>
        </row>
        <row r="9785">
          <cell r="B9785" t="str">
            <v>F522566</v>
          </cell>
          <cell r="C9785" t="str">
            <v>F522566</v>
          </cell>
          <cell r="D9785">
            <v>13</v>
          </cell>
          <cell r="E9785" t="str">
            <v>F</v>
          </cell>
        </row>
        <row r="9786">
          <cell r="B9786" t="str">
            <v>1000PLNGME</v>
          </cell>
          <cell r="C9786" t="str">
            <v>PLNGME</v>
          </cell>
          <cell r="D9786">
            <v>12</v>
          </cell>
          <cell r="E9786" t="str">
            <v>G</v>
          </cell>
        </row>
        <row r="9787">
          <cell r="B9787" t="str">
            <v>F520083</v>
          </cell>
          <cell r="C9787" t="str">
            <v>F520083</v>
          </cell>
          <cell r="D9787">
            <v>13</v>
          </cell>
          <cell r="E9787" t="str">
            <v>F</v>
          </cell>
        </row>
        <row r="9788">
          <cell r="B9788" t="str">
            <v>F520533</v>
          </cell>
          <cell r="C9788" t="str">
            <v>F520533</v>
          </cell>
          <cell r="D9788">
            <v>13</v>
          </cell>
          <cell r="E9788" t="str">
            <v>F</v>
          </cell>
        </row>
        <row r="9789">
          <cell r="B9789" t="str">
            <v>F520685</v>
          </cell>
          <cell r="C9789" t="str">
            <v>F520685</v>
          </cell>
          <cell r="D9789">
            <v>13</v>
          </cell>
          <cell r="E9789" t="str">
            <v>F</v>
          </cell>
        </row>
        <row r="9790">
          <cell r="B9790" t="str">
            <v>F521066</v>
          </cell>
          <cell r="C9790" t="str">
            <v>F521066</v>
          </cell>
          <cell r="D9790">
            <v>13</v>
          </cell>
          <cell r="E9790" t="str">
            <v>F</v>
          </cell>
        </row>
        <row r="9791">
          <cell r="B9791" t="str">
            <v>F521426</v>
          </cell>
          <cell r="C9791" t="str">
            <v>F521426</v>
          </cell>
          <cell r="D9791">
            <v>13</v>
          </cell>
          <cell r="E9791" t="str">
            <v>F</v>
          </cell>
        </row>
        <row r="9792">
          <cell r="B9792" t="str">
            <v>F521786</v>
          </cell>
          <cell r="C9792" t="str">
            <v>F521786</v>
          </cell>
          <cell r="D9792">
            <v>13</v>
          </cell>
          <cell r="E9792" t="str">
            <v>F</v>
          </cell>
        </row>
        <row r="9793">
          <cell r="B9793" t="str">
            <v>F522146</v>
          </cell>
          <cell r="C9793" t="str">
            <v>F522146</v>
          </cell>
          <cell r="D9793">
            <v>13</v>
          </cell>
          <cell r="E9793" t="str">
            <v>F</v>
          </cell>
        </row>
        <row r="9794">
          <cell r="B9794" t="str">
            <v>F522506</v>
          </cell>
          <cell r="C9794" t="str">
            <v>F522506</v>
          </cell>
          <cell r="D9794">
            <v>13</v>
          </cell>
          <cell r="E9794" t="str">
            <v>F</v>
          </cell>
        </row>
        <row r="9795">
          <cell r="B9795" t="str">
            <v>1000FLDPLME</v>
          </cell>
          <cell r="C9795" t="str">
            <v>FLDPLME</v>
          </cell>
          <cell r="D9795">
            <v>14</v>
          </cell>
          <cell r="E9795" t="str">
            <v>G</v>
          </cell>
        </row>
        <row r="9796">
          <cell r="B9796" t="str">
            <v>1000PLCOVSC</v>
          </cell>
          <cell r="C9796" t="str">
            <v>PLCOVSC</v>
          </cell>
          <cell r="D9796">
            <v>16</v>
          </cell>
          <cell r="E9796" t="str">
            <v>G</v>
          </cell>
        </row>
        <row r="9797">
          <cell r="B9797" t="str">
            <v>1000PLMONRSC</v>
          </cell>
          <cell r="C9797" t="str">
            <v>PLMONRSC</v>
          </cell>
          <cell r="D9797">
            <v>16</v>
          </cell>
          <cell r="E9797" t="str">
            <v>G</v>
          </cell>
        </row>
        <row r="9798">
          <cell r="B9798" t="str">
            <v>F502319</v>
          </cell>
          <cell r="C9798" t="str">
            <v>F502319</v>
          </cell>
          <cell r="D9798">
            <v>17</v>
          </cell>
          <cell r="E9798" t="str">
            <v>F</v>
          </cell>
        </row>
        <row r="9799">
          <cell r="B9799" t="str">
            <v>1000PLMONTSC</v>
          </cell>
          <cell r="C9799" t="str">
            <v>PLMONTSC</v>
          </cell>
          <cell r="D9799">
            <v>16</v>
          </cell>
          <cell r="E9799" t="str">
            <v>G</v>
          </cell>
        </row>
        <row r="9800">
          <cell r="B9800" t="str">
            <v>F502298</v>
          </cell>
          <cell r="C9800" t="str">
            <v>F502298</v>
          </cell>
          <cell r="D9800">
            <v>17</v>
          </cell>
          <cell r="E9800" t="str">
            <v>F</v>
          </cell>
        </row>
        <row r="9801">
          <cell r="B9801" t="str">
            <v>1000PLONTSC</v>
          </cell>
          <cell r="C9801" t="str">
            <v>PLONTSC</v>
          </cell>
          <cell r="D9801">
            <v>16</v>
          </cell>
          <cell r="E9801" t="str">
            <v>G</v>
          </cell>
        </row>
        <row r="9802">
          <cell r="B9802" t="str">
            <v>F502301</v>
          </cell>
          <cell r="C9802" t="str">
            <v>F502301</v>
          </cell>
          <cell r="D9802">
            <v>17</v>
          </cell>
          <cell r="E9802" t="str">
            <v>F</v>
          </cell>
        </row>
        <row r="9803">
          <cell r="B9803" t="str">
            <v>1000LOCPLME</v>
          </cell>
          <cell r="C9803" t="str">
            <v>LOCPLME</v>
          </cell>
          <cell r="D9803">
            <v>14</v>
          </cell>
          <cell r="E9803" t="str">
            <v>G</v>
          </cell>
        </row>
        <row r="9804">
          <cell r="B9804" t="str">
            <v>1000CMORA</v>
          </cell>
          <cell r="C9804" t="str">
            <v>CMORA</v>
          </cell>
          <cell r="D9804">
            <v>10</v>
          </cell>
          <cell r="E9804" t="str">
            <v>G</v>
          </cell>
        </row>
        <row r="9805">
          <cell r="B9805" t="str">
            <v>F501971</v>
          </cell>
          <cell r="C9805" t="str">
            <v>F501971</v>
          </cell>
          <cell r="D9805">
            <v>11</v>
          </cell>
          <cell r="E9805" t="str">
            <v>F</v>
          </cell>
        </row>
        <row r="9806">
          <cell r="B9806" t="str">
            <v>F501972</v>
          </cell>
          <cell r="C9806" t="str">
            <v>F501972</v>
          </cell>
          <cell r="D9806">
            <v>11</v>
          </cell>
          <cell r="E9806" t="str">
            <v>F</v>
          </cell>
        </row>
        <row r="9807">
          <cell r="B9807" t="str">
            <v>F501987</v>
          </cell>
          <cell r="C9807" t="str">
            <v>F501987</v>
          </cell>
          <cell r="D9807">
            <v>11</v>
          </cell>
          <cell r="E9807" t="str">
            <v>F</v>
          </cell>
        </row>
        <row r="9808">
          <cell r="B9808" t="str">
            <v>F501988</v>
          </cell>
          <cell r="C9808" t="str">
            <v>F501988</v>
          </cell>
          <cell r="D9808">
            <v>11</v>
          </cell>
          <cell r="E9808" t="str">
            <v>F</v>
          </cell>
        </row>
        <row r="9809">
          <cell r="B9809" t="str">
            <v>F502003</v>
          </cell>
          <cell r="C9809" t="str">
            <v>F502003</v>
          </cell>
          <cell r="D9809">
            <v>11</v>
          </cell>
          <cell r="E9809" t="str">
            <v>F</v>
          </cell>
        </row>
        <row r="9810">
          <cell r="B9810" t="str">
            <v>F502019</v>
          </cell>
          <cell r="C9810" t="str">
            <v>F502019</v>
          </cell>
          <cell r="D9810">
            <v>11</v>
          </cell>
          <cell r="E9810" t="str">
            <v>F</v>
          </cell>
        </row>
        <row r="9811">
          <cell r="B9811" t="str">
            <v>F502027</v>
          </cell>
          <cell r="C9811" t="str">
            <v>F502027</v>
          </cell>
          <cell r="D9811">
            <v>11</v>
          </cell>
          <cell r="E9811" t="str">
            <v>F</v>
          </cell>
        </row>
        <row r="9812">
          <cell r="B9812" t="str">
            <v>F502043</v>
          </cell>
          <cell r="C9812" t="str">
            <v>F502043</v>
          </cell>
          <cell r="D9812">
            <v>11</v>
          </cell>
          <cell r="E9812" t="str">
            <v>F</v>
          </cell>
        </row>
        <row r="9813">
          <cell r="B9813" t="str">
            <v>F502051</v>
          </cell>
          <cell r="C9813" t="str">
            <v>F502051</v>
          </cell>
          <cell r="D9813">
            <v>11</v>
          </cell>
          <cell r="E9813" t="str">
            <v>F</v>
          </cell>
        </row>
        <row r="9814">
          <cell r="B9814" t="str">
            <v>F502059</v>
          </cell>
          <cell r="C9814" t="str">
            <v>F502059</v>
          </cell>
          <cell r="D9814">
            <v>11</v>
          </cell>
          <cell r="E9814" t="str">
            <v>F</v>
          </cell>
        </row>
        <row r="9815">
          <cell r="B9815" t="str">
            <v>F502060</v>
          </cell>
          <cell r="C9815" t="str">
            <v>F502060</v>
          </cell>
          <cell r="D9815">
            <v>11</v>
          </cell>
          <cell r="E9815" t="str">
            <v>F</v>
          </cell>
        </row>
        <row r="9816">
          <cell r="B9816" t="str">
            <v>F502075</v>
          </cell>
          <cell r="C9816" t="str">
            <v>F502075</v>
          </cell>
          <cell r="D9816">
            <v>11</v>
          </cell>
          <cell r="E9816" t="str">
            <v>F</v>
          </cell>
        </row>
        <row r="9817">
          <cell r="B9817" t="str">
            <v>F502084</v>
          </cell>
          <cell r="C9817" t="str">
            <v>F502084</v>
          </cell>
          <cell r="D9817">
            <v>11</v>
          </cell>
          <cell r="E9817" t="str">
            <v>F</v>
          </cell>
        </row>
        <row r="9818">
          <cell r="B9818" t="str">
            <v>F502099</v>
          </cell>
          <cell r="C9818" t="str">
            <v>F502099</v>
          </cell>
          <cell r="D9818">
            <v>11</v>
          </cell>
          <cell r="E9818" t="str">
            <v>F</v>
          </cell>
        </row>
        <row r="9819">
          <cell r="B9819" t="str">
            <v>F502100</v>
          </cell>
          <cell r="C9819" t="str">
            <v>F502100</v>
          </cell>
          <cell r="D9819">
            <v>11</v>
          </cell>
          <cell r="E9819" t="str">
            <v>F</v>
          </cell>
        </row>
        <row r="9820">
          <cell r="B9820" t="str">
            <v>F502123</v>
          </cell>
          <cell r="C9820" t="str">
            <v>F502123</v>
          </cell>
          <cell r="D9820">
            <v>11</v>
          </cell>
          <cell r="E9820" t="str">
            <v>F</v>
          </cell>
        </row>
        <row r="9821">
          <cell r="B9821" t="str">
            <v>F502131</v>
          </cell>
          <cell r="C9821" t="str">
            <v>F502131</v>
          </cell>
          <cell r="D9821">
            <v>11</v>
          </cell>
          <cell r="E9821" t="str">
            <v>F</v>
          </cell>
        </row>
        <row r="9822">
          <cell r="B9822" t="str">
            <v>F502139</v>
          </cell>
          <cell r="C9822" t="str">
            <v>F502139</v>
          </cell>
          <cell r="D9822">
            <v>11</v>
          </cell>
          <cell r="E9822" t="str">
            <v>F</v>
          </cell>
        </row>
        <row r="9823">
          <cell r="B9823" t="str">
            <v>F502147</v>
          </cell>
          <cell r="C9823" t="str">
            <v>F502147</v>
          </cell>
          <cell r="D9823">
            <v>11</v>
          </cell>
          <cell r="E9823" t="str">
            <v>F</v>
          </cell>
        </row>
        <row r="9824">
          <cell r="B9824" t="str">
            <v>F502155</v>
          </cell>
          <cell r="C9824" t="str">
            <v>F502155</v>
          </cell>
          <cell r="D9824">
            <v>11</v>
          </cell>
          <cell r="E9824" t="str">
            <v>F</v>
          </cell>
        </row>
        <row r="9825">
          <cell r="B9825" t="str">
            <v>F502163</v>
          </cell>
          <cell r="C9825" t="str">
            <v>F502163</v>
          </cell>
          <cell r="D9825">
            <v>11</v>
          </cell>
          <cell r="E9825" t="str">
            <v>F</v>
          </cell>
        </row>
        <row r="9826">
          <cell r="B9826" t="str">
            <v>F502563</v>
          </cell>
          <cell r="C9826" t="str">
            <v>F502563</v>
          </cell>
          <cell r="D9826">
            <v>11</v>
          </cell>
          <cell r="E9826" t="str">
            <v>F</v>
          </cell>
        </row>
        <row r="9827">
          <cell r="B9827" t="str">
            <v>F502569</v>
          </cell>
          <cell r="C9827" t="str">
            <v>F502569</v>
          </cell>
          <cell r="D9827">
            <v>11</v>
          </cell>
          <cell r="E9827" t="str">
            <v>F</v>
          </cell>
        </row>
        <row r="9828">
          <cell r="B9828" t="str">
            <v>F502575</v>
          </cell>
          <cell r="C9828" t="str">
            <v>F502575</v>
          </cell>
          <cell r="D9828">
            <v>11</v>
          </cell>
          <cell r="E9828" t="str">
            <v>F</v>
          </cell>
        </row>
        <row r="9829">
          <cell r="B9829" t="str">
            <v>F502617</v>
          </cell>
          <cell r="C9829" t="str">
            <v>F502617</v>
          </cell>
          <cell r="D9829">
            <v>11</v>
          </cell>
          <cell r="E9829" t="str">
            <v>F</v>
          </cell>
        </row>
        <row r="9830">
          <cell r="B9830" t="str">
            <v>F502625</v>
          </cell>
          <cell r="C9830" t="str">
            <v>F502625</v>
          </cell>
          <cell r="D9830">
            <v>11</v>
          </cell>
          <cell r="E9830" t="str">
            <v>F</v>
          </cell>
        </row>
        <row r="9831">
          <cell r="B9831" t="str">
            <v>F502633</v>
          </cell>
          <cell r="C9831" t="str">
            <v>F502633</v>
          </cell>
          <cell r="D9831">
            <v>11</v>
          </cell>
          <cell r="E9831" t="str">
            <v>F</v>
          </cell>
        </row>
        <row r="9832">
          <cell r="B9832" t="str">
            <v>F521001</v>
          </cell>
          <cell r="C9832" t="str">
            <v>F521001</v>
          </cell>
          <cell r="D9832">
            <v>11</v>
          </cell>
          <cell r="E9832" t="str">
            <v>F</v>
          </cell>
        </row>
        <row r="9833">
          <cell r="B9833" t="str">
            <v>F521361</v>
          </cell>
          <cell r="C9833" t="str">
            <v>F521361</v>
          </cell>
          <cell r="D9833">
            <v>11</v>
          </cell>
          <cell r="E9833" t="str">
            <v>F</v>
          </cell>
        </row>
        <row r="9834">
          <cell r="B9834" t="str">
            <v>F521721</v>
          </cell>
          <cell r="C9834" t="str">
            <v>F521721</v>
          </cell>
          <cell r="D9834">
            <v>11</v>
          </cell>
          <cell r="E9834" t="str">
            <v>F</v>
          </cell>
        </row>
        <row r="9835">
          <cell r="B9835" t="str">
            <v>F522081</v>
          </cell>
          <cell r="C9835" t="str">
            <v>F522081</v>
          </cell>
          <cell r="D9835">
            <v>11</v>
          </cell>
          <cell r="E9835" t="str">
            <v>F</v>
          </cell>
        </row>
        <row r="9836">
          <cell r="B9836" t="str">
            <v>F522441</v>
          </cell>
          <cell r="C9836" t="str">
            <v>F522441</v>
          </cell>
          <cell r="D9836">
            <v>11</v>
          </cell>
          <cell r="E9836" t="str">
            <v>F</v>
          </cell>
        </row>
        <row r="9837">
          <cell r="B9837" t="str">
            <v>1000CMMGMTORA</v>
          </cell>
          <cell r="C9837" t="str">
            <v>CMMGMTORA</v>
          </cell>
          <cell r="D9837">
            <v>12</v>
          </cell>
          <cell r="E9837" t="str">
            <v>G</v>
          </cell>
        </row>
        <row r="9838">
          <cell r="B9838" t="str">
            <v>F520075</v>
          </cell>
          <cell r="C9838" t="str">
            <v>F520075</v>
          </cell>
          <cell r="D9838">
            <v>13</v>
          </cell>
          <cell r="E9838" t="str">
            <v>F</v>
          </cell>
        </row>
        <row r="9839">
          <cell r="B9839" t="str">
            <v>F520465</v>
          </cell>
          <cell r="C9839" t="str">
            <v>F520465</v>
          </cell>
          <cell r="D9839">
            <v>13</v>
          </cell>
          <cell r="E9839" t="str">
            <v>F</v>
          </cell>
        </row>
        <row r="9840">
          <cell r="B9840" t="str">
            <v>F521059</v>
          </cell>
          <cell r="C9840" t="str">
            <v>F521059</v>
          </cell>
          <cell r="D9840">
            <v>13</v>
          </cell>
          <cell r="E9840" t="str">
            <v>F</v>
          </cell>
        </row>
        <row r="9841">
          <cell r="B9841" t="str">
            <v>F521419</v>
          </cell>
          <cell r="C9841" t="str">
            <v>F521419</v>
          </cell>
          <cell r="D9841">
            <v>13</v>
          </cell>
          <cell r="E9841" t="str">
            <v>F</v>
          </cell>
        </row>
        <row r="9842">
          <cell r="B9842" t="str">
            <v>F521779</v>
          </cell>
          <cell r="C9842" t="str">
            <v>F521779</v>
          </cell>
          <cell r="D9842">
            <v>13</v>
          </cell>
          <cell r="E9842" t="str">
            <v>F</v>
          </cell>
        </row>
        <row r="9843">
          <cell r="B9843" t="str">
            <v>F522139</v>
          </cell>
          <cell r="C9843" t="str">
            <v>F522139</v>
          </cell>
          <cell r="D9843">
            <v>13</v>
          </cell>
          <cell r="E9843" t="str">
            <v>F</v>
          </cell>
        </row>
        <row r="9844">
          <cell r="B9844" t="str">
            <v>F522499</v>
          </cell>
          <cell r="C9844" t="str">
            <v>F522499</v>
          </cell>
          <cell r="D9844">
            <v>13</v>
          </cell>
          <cell r="E9844" t="str">
            <v>F</v>
          </cell>
        </row>
        <row r="9845">
          <cell r="B9845" t="str">
            <v>1000FLDCONORA</v>
          </cell>
          <cell r="C9845" t="str">
            <v>FLDCONORA</v>
          </cell>
          <cell r="D9845">
            <v>12</v>
          </cell>
          <cell r="E9845" t="str">
            <v>G</v>
          </cell>
        </row>
        <row r="9846">
          <cell r="B9846" t="str">
            <v>F520687</v>
          </cell>
          <cell r="C9846" t="str">
            <v>F520687</v>
          </cell>
          <cell r="D9846">
            <v>13</v>
          </cell>
          <cell r="E9846" t="str">
            <v>F</v>
          </cell>
        </row>
        <row r="9847">
          <cell r="B9847" t="str">
            <v>F521189</v>
          </cell>
          <cell r="C9847" t="str">
            <v>F521189</v>
          </cell>
          <cell r="D9847">
            <v>13</v>
          </cell>
          <cell r="E9847" t="str">
            <v>F</v>
          </cell>
        </row>
        <row r="9848">
          <cell r="B9848" t="str">
            <v>F521549</v>
          </cell>
          <cell r="C9848" t="str">
            <v>F521549</v>
          </cell>
          <cell r="D9848">
            <v>13</v>
          </cell>
          <cell r="E9848" t="str">
            <v>F</v>
          </cell>
        </row>
        <row r="9849">
          <cell r="B9849" t="str">
            <v>F521909</v>
          </cell>
          <cell r="C9849" t="str">
            <v>F521909</v>
          </cell>
          <cell r="D9849">
            <v>13</v>
          </cell>
          <cell r="E9849" t="str">
            <v>F</v>
          </cell>
        </row>
        <row r="9850">
          <cell r="B9850" t="str">
            <v>F522269</v>
          </cell>
          <cell r="C9850" t="str">
            <v>F522269</v>
          </cell>
          <cell r="D9850">
            <v>13</v>
          </cell>
          <cell r="E9850" t="str">
            <v>F</v>
          </cell>
        </row>
        <row r="9851">
          <cell r="B9851" t="str">
            <v>F522629</v>
          </cell>
          <cell r="C9851" t="str">
            <v>F522629</v>
          </cell>
          <cell r="D9851">
            <v>13</v>
          </cell>
          <cell r="E9851" t="str">
            <v>F</v>
          </cell>
        </row>
        <row r="9852">
          <cell r="B9852" t="str">
            <v>1000FCFULLSC</v>
          </cell>
          <cell r="C9852" t="str">
            <v>FCFULLSC</v>
          </cell>
          <cell r="D9852">
            <v>14</v>
          </cell>
          <cell r="E9852" t="str">
            <v>G</v>
          </cell>
        </row>
        <row r="9853">
          <cell r="B9853" t="str">
            <v>F500634</v>
          </cell>
          <cell r="C9853" t="str">
            <v>F500634</v>
          </cell>
          <cell r="D9853">
            <v>15</v>
          </cell>
          <cell r="E9853" t="str">
            <v>F</v>
          </cell>
        </row>
        <row r="9854">
          <cell r="B9854" t="str">
            <v>F500635</v>
          </cell>
          <cell r="C9854" t="str">
            <v>F500635</v>
          </cell>
          <cell r="D9854">
            <v>15</v>
          </cell>
          <cell r="E9854" t="str">
            <v>F</v>
          </cell>
        </row>
        <row r="9855">
          <cell r="B9855" t="str">
            <v>F500704</v>
          </cell>
          <cell r="C9855" t="str">
            <v>F500704</v>
          </cell>
          <cell r="D9855">
            <v>15</v>
          </cell>
          <cell r="E9855" t="str">
            <v>F</v>
          </cell>
        </row>
        <row r="9856">
          <cell r="B9856" t="str">
            <v>F500705</v>
          </cell>
          <cell r="C9856" t="str">
            <v>F500705</v>
          </cell>
          <cell r="D9856">
            <v>15</v>
          </cell>
          <cell r="E9856" t="str">
            <v>F</v>
          </cell>
        </row>
        <row r="9857">
          <cell r="B9857" t="str">
            <v>F500774</v>
          </cell>
          <cell r="C9857" t="str">
            <v>F500774</v>
          </cell>
          <cell r="D9857">
            <v>15</v>
          </cell>
          <cell r="E9857" t="str">
            <v>F</v>
          </cell>
        </row>
        <row r="9858">
          <cell r="B9858" t="str">
            <v>F500844</v>
          </cell>
          <cell r="C9858" t="str">
            <v>F500844</v>
          </cell>
          <cell r="D9858">
            <v>15</v>
          </cell>
          <cell r="E9858" t="str">
            <v>F</v>
          </cell>
        </row>
        <row r="9859">
          <cell r="B9859" t="str">
            <v>F500949</v>
          </cell>
          <cell r="C9859" t="str">
            <v>F500949</v>
          </cell>
          <cell r="D9859">
            <v>15</v>
          </cell>
          <cell r="E9859" t="str">
            <v>F</v>
          </cell>
        </row>
        <row r="9860">
          <cell r="B9860" t="str">
            <v>F500984</v>
          </cell>
          <cell r="C9860" t="str">
            <v>F500984</v>
          </cell>
          <cell r="D9860">
            <v>15</v>
          </cell>
          <cell r="E9860" t="str">
            <v>F</v>
          </cell>
        </row>
        <row r="9861">
          <cell r="B9861" t="str">
            <v>F501019</v>
          </cell>
          <cell r="C9861" t="str">
            <v>F501019</v>
          </cell>
          <cell r="D9861">
            <v>15</v>
          </cell>
          <cell r="E9861" t="str">
            <v>F</v>
          </cell>
        </row>
        <row r="9862">
          <cell r="B9862" t="str">
            <v>F501020</v>
          </cell>
          <cell r="C9862" t="str">
            <v>F501020</v>
          </cell>
          <cell r="D9862">
            <v>15</v>
          </cell>
          <cell r="E9862" t="str">
            <v>F</v>
          </cell>
        </row>
        <row r="9863">
          <cell r="B9863" t="str">
            <v>F501089</v>
          </cell>
          <cell r="C9863" t="str">
            <v>F501089</v>
          </cell>
          <cell r="D9863">
            <v>15</v>
          </cell>
          <cell r="E9863" t="str">
            <v>F</v>
          </cell>
        </row>
        <row r="9864">
          <cell r="B9864" t="str">
            <v>F501125</v>
          </cell>
          <cell r="C9864" t="str">
            <v>F501125</v>
          </cell>
          <cell r="D9864">
            <v>15</v>
          </cell>
          <cell r="E9864" t="str">
            <v>F</v>
          </cell>
        </row>
        <row r="9865">
          <cell r="B9865" t="str">
            <v>F501194</v>
          </cell>
          <cell r="C9865" t="str">
            <v>F501194</v>
          </cell>
          <cell r="D9865">
            <v>15</v>
          </cell>
          <cell r="E9865" t="str">
            <v>F</v>
          </cell>
        </row>
        <row r="9866">
          <cell r="B9866" t="str">
            <v>F501195</v>
          </cell>
          <cell r="C9866" t="str">
            <v>F501195</v>
          </cell>
          <cell r="D9866">
            <v>15</v>
          </cell>
          <cell r="E9866" t="str">
            <v>F</v>
          </cell>
        </row>
        <row r="9867">
          <cell r="B9867" t="str">
            <v>F501264</v>
          </cell>
          <cell r="C9867" t="str">
            <v>F501264</v>
          </cell>
          <cell r="D9867">
            <v>15</v>
          </cell>
          <cell r="E9867" t="str">
            <v>F</v>
          </cell>
        </row>
        <row r="9868">
          <cell r="B9868" t="str">
            <v>F501474</v>
          </cell>
          <cell r="C9868" t="str">
            <v>F501474</v>
          </cell>
          <cell r="D9868">
            <v>15</v>
          </cell>
          <cell r="E9868" t="str">
            <v>F</v>
          </cell>
        </row>
        <row r="9869">
          <cell r="B9869" t="str">
            <v>F502425</v>
          </cell>
          <cell r="C9869" t="str">
            <v>F502425</v>
          </cell>
          <cell r="D9869">
            <v>15</v>
          </cell>
          <cell r="E9869" t="str">
            <v>F</v>
          </cell>
        </row>
        <row r="9870">
          <cell r="B9870" t="str">
            <v>F520231</v>
          </cell>
          <cell r="C9870" t="str">
            <v>F520231</v>
          </cell>
          <cell r="D9870">
            <v>15</v>
          </cell>
          <cell r="E9870" t="str">
            <v>F</v>
          </cell>
        </row>
        <row r="9871">
          <cell r="B9871" t="str">
            <v>F520232</v>
          </cell>
          <cell r="C9871" t="str">
            <v>F520232</v>
          </cell>
          <cell r="D9871">
            <v>15</v>
          </cell>
          <cell r="E9871" t="str">
            <v>F</v>
          </cell>
        </row>
        <row r="9872">
          <cell r="B9872" t="str">
            <v>F520269</v>
          </cell>
          <cell r="C9872" t="str">
            <v>F520269</v>
          </cell>
          <cell r="D9872">
            <v>15</v>
          </cell>
          <cell r="E9872" t="str">
            <v>F</v>
          </cell>
        </row>
        <row r="9873">
          <cell r="B9873" t="str">
            <v>F520303</v>
          </cell>
          <cell r="C9873" t="str">
            <v>F520303</v>
          </cell>
          <cell r="D9873">
            <v>15</v>
          </cell>
          <cell r="E9873" t="str">
            <v>F</v>
          </cell>
        </row>
        <row r="9874">
          <cell r="B9874" t="str">
            <v>F521103</v>
          </cell>
          <cell r="C9874" t="str">
            <v>F521103</v>
          </cell>
          <cell r="D9874">
            <v>15</v>
          </cell>
          <cell r="E9874" t="str">
            <v>F</v>
          </cell>
        </row>
        <row r="9875">
          <cell r="B9875" t="str">
            <v>F521463</v>
          </cell>
          <cell r="C9875" t="str">
            <v>F521463</v>
          </cell>
          <cell r="D9875">
            <v>15</v>
          </cell>
          <cell r="E9875" t="str">
            <v>F</v>
          </cell>
        </row>
        <row r="9876">
          <cell r="B9876" t="str">
            <v>F521823</v>
          </cell>
          <cell r="C9876" t="str">
            <v>F521823</v>
          </cell>
          <cell r="D9876">
            <v>15</v>
          </cell>
          <cell r="E9876" t="str">
            <v>F</v>
          </cell>
        </row>
        <row r="9877">
          <cell r="B9877" t="str">
            <v>F522183</v>
          </cell>
          <cell r="C9877" t="str">
            <v>F522183</v>
          </cell>
          <cell r="D9877">
            <v>15</v>
          </cell>
          <cell r="E9877" t="str">
            <v>F</v>
          </cell>
        </row>
        <row r="9878">
          <cell r="B9878" t="str">
            <v>F522543</v>
          </cell>
          <cell r="C9878" t="str">
            <v>F522543</v>
          </cell>
          <cell r="D9878">
            <v>15</v>
          </cell>
          <cell r="E9878" t="str">
            <v>F</v>
          </cell>
        </row>
        <row r="9879">
          <cell r="B9879" t="str">
            <v>1000FCHUNTSC</v>
          </cell>
          <cell r="C9879" t="str">
            <v>FCHUNTSC</v>
          </cell>
          <cell r="D9879">
            <v>14</v>
          </cell>
          <cell r="E9879" t="str">
            <v>G</v>
          </cell>
        </row>
        <row r="9880">
          <cell r="B9880" t="str">
            <v>F500636</v>
          </cell>
          <cell r="C9880" t="str">
            <v>F500636</v>
          </cell>
          <cell r="D9880">
            <v>15</v>
          </cell>
          <cell r="E9880" t="str">
            <v>F</v>
          </cell>
        </row>
        <row r="9881">
          <cell r="B9881" t="str">
            <v>F500637</v>
          </cell>
          <cell r="C9881" t="str">
            <v>F500637</v>
          </cell>
          <cell r="D9881">
            <v>15</v>
          </cell>
          <cell r="E9881" t="str">
            <v>F</v>
          </cell>
        </row>
        <row r="9882">
          <cell r="B9882" t="str">
            <v>F500706</v>
          </cell>
          <cell r="C9882" t="str">
            <v>F500706</v>
          </cell>
          <cell r="D9882">
            <v>15</v>
          </cell>
          <cell r="E9882" t="str">
            <v>F</v>
          </cell>
        </row>
        <row r="9883">
          <cell r="B9883" t="str">
            <v>F500707</v>
          </cell>
          <cell r="C9883" t="str">
            <v>F500707</v>
          </cell>
          <cell r="D9883">
            <v>15</v>
          </cell>
          <cell r="E9883" t="str">
            <v>F</v>
          </cell>
        </row>
        <row r="9884">
          <cell r="B9884" t="str">
            <v>F500776</v>
          </cell>
          <cell r="C9884" t="str">
            <v>F500776</v>
          </cell>
          <cell r="D9884">
            <v>15</v>
          </cell>
          <cell r="E9884" t="str">
            <v>F</v>
          </cell>
        </row>
        <row r="9885">
          <cell r="B9885" t="str">
            <v>F500845</v>
          </cell>
          <cell r="C9885" t="str">
            <v>F500845</v>
          </cell>
          <cell r="D9885">
            <v>15</v>
          </cell>
          <cell r="E9885" t="str">
            <v>F</v>
          </cell>
        </row>
        <row r="9886">
          <cell r="B9886" t="str">
            <v>F500950</v>
          </cell>
          <cell r="C9886" t="str">
            <v>F500950</v>
          </cell>
          <cell r="D9886">
            <v>15</v>
          </cell>
          <cell r="E9886" t="str">
            <v>F</v>
          </cell>
        </row>
        <row r="9887">
          <cell r="B9887" t="str">
            <v>F500985</v>
          </cell>
          <cell r="C9887" t="str">
            <v>F500985</v>
          </cell>
          <cell r="D9887">
            <v>15</v>
          </cell>
          <cell r="E9887" t="str">
            <v>F</v>
          </cell>
        </row>
        <row r="9888">
          <cell r="B9888" t="str">
            <v>F501021</v>
          </cell>
          <cell r="C9888" t="str">
            <v>F501021</v>
          </cell>
          <cell r="D9888">
            <v>15</v>
          </cell>
          <cell r="E9888" t="str">
            <v>F</v>
          </cell>
        </row>
        <row r="9889">
          <cell r="B9889" t="str">
            <v>F501022</v>
          </cell>
          <cell r="C9889" t="str">
            <v>F501022</v>
          </cell>
          <cell r="D9889">
            <v>15</v>
          </cell>
          <cell r="E9889" t="str">
            <v>F</v>
          </cell>
        </row>
        <row r="9890">
          <cell r="B9890" t="str">
            <v>F501090</v>
          </cell>
          <cell r="C9890" t="str">
            <v>F501090</v>
          </cell>
          <cell r="D9890">
            <v>15</v>
          </cell>
          <cell r="E9890" t="str">
            <v>F</v>
          </cell>
        </row>
        <row r="9891">
          <cell r="B9891" t="str">
            <v>F501127</v>
          </cell>
          <cell r="C9891" t="str">
            <v>F501127</v>
          </cell>
          <cell r="D9891">
            <v>15</v>
          </cell>
          <cell r="E9891" t="str">
            <v>F</v>
          </cell>
        </row>
        <row r="9892">
          <cell r="B9892" t="str">
            <v>F501196</v>
          </cell>
          <cell r="C9892" t="str">
            <v>F501196</v>
          </cell>
          <cell r="D9892">
            <v>15</v>
          </cell>
          <cell r="E9892" t="str">
            <v>F</v>
          </cell>
        </row>
        <row r="9893">
          <cell r="B9893" t="str">
            <v>F501197</v>
          </cell>
          <cell r="C9893" t="str">
            <v>F501197</v>
          </cell>
          <cell r="D9893">
            <v>15</v>
          </cell>
          <cell r="E9893" t="str">
            <v>F</v>
          </cell>
        </row>
        <row r="9894">
          <cell r="B9894" t="str">
            <v>F501265</v>
          </cell>
          <cell r="C9894" t="str">
            <v>F501265</v>
          </cell>
          <cell r="D9894">
            <v>15</v>
          </cell>
          <cell r="E9894" t="str">
            <v>F</v>
          </cell>
        </row>
        <row r="9895">
          <cell r="B9895" t="str">
            <v>F501475</v>
          </cell>
          <cell r="C9895" t="str">
            <v>F501475</v>
          </cell>
          <cell r="D9895">
            <v>15</v>
          </cell>
          <cell r="E9895" t="str">
            <v>F</v>
          </cell>
        </row>
        <row r="9896">
          <cell r="B9896" t="str">
            <v>F502426</v>
          </cell>
          <cell r="C9896" t="str">
            <v>F502426</v>
          </cell>
          <cell r="D9896">
            <v>15</v>
          </cell>
          <cell r="E9896" t="str">
            <v>F</v>
          </cell>
        </row>
        <row r="9897">
          <cell r="B9897" t="str">
            <v>F520211</v>
          </cell>
          <cell r="C9897" t="str">
            <v>F520211</v>
          </cell>
          <cell r="D9897">
            <v>15</v>
          </cell>
          <cell r="E9897" t="str">
            <v>F</v>
          </cell>
        </row>
        <row r="9898">
          <cell r="B9898" t="str">
            <v>F520212</v>
          </cell>
          <cell r="C9898" t="str">
            <v>F520212</v>
          </cell>
          <cell r="D9898">
            <v>15</v>
          </cell>
          <cell r="E9898" t="str">
            <v>F</v>
          </cell>
        </row>
        <row r="9899">
          <cell r="B9899" t="str">
            <v>F520258</v>
          </cell>
          <cell r="C9899" t="str">
            <v>F520258</v>
          </cell>
          <cell r="D9899">
            <v>15</v>
          </cell>
          <cell r="E9899" t="str">
            <v>F</v>
          </cell>
        </row>
        <row r="9900">
          <cell r="B9900" t="str">
            <v>F520292</v>
          </cell>
          <cell r="C9900" t="str">
            <v>F520292</v>
          </cell>
          <cell r="D9900">
            <v>15</v>
          </cell>
          <cell r="E9900" t="str">
            <v>F</v>
          </cell>
        </row>
        <row r="9901">
          <cell r="B9901" t="str">
            <v>F520426</v>
          </cell>
          <cell r="C9901" t="str">
            <v>F520426</v>
          </cell>
          <cell r="D9901">
            <v>15</v>
          </cell>
          <cell r="E9901" t="str">
            <v>F</v>
          </cell>
        </row>
        <row r="9902">
          <cell r="B9902" t="str">
            <v>F521093</v>
          </cell>
          <cell r="C9902" t="str">
            <v>F521093</v>
          </cell>
          <cell r="D9902">
            <v>15</v>
          </cell>
          <cell r="E9902" t="str">
            <v>F</v>
          </cell>
        </row>
        <row r="9903">
          <cell r="B9903" t="str">
            <v>F521453</v>
          </cell>
          <cell r="C9903" t="str">
            <v>F521453</v>
          </cell>
          <cell r="D9903">
            <v>15</v>
          </cell>
          <cell r="E9903" t="str">
            <v>F</v>
          </cell>
        </row>
        <row r="9904">
          <cell r="B9904" t="str">
            <v>F521813</v>
          </cell>
          <cell r="C9904" t="str">
            <v>F521813</v>
          </cell>
          <cell r="D9904">
            <v>15</v>
          </cell>
          <cell r="E9904" t="str">
            <v>F</v>
          </cell>
        </row>
        <row r="9905">
          <cell r="B9905" t="str">
            <v>F522173</v>
          </cell>
          <cell r="C9905" t="str">
            <v>F522173</v>
          </cell>
          <cell r="D9905">
            <v>15</v>
          </cell>
          <cell r="E9905" t="str">
            <v>F</v>
          </cell>
        </row>
        <row r="9906">
          <cell r="B9906" t="str">
            <v>F522533</v>
          </cell>
          <cell r="C9906" t="str">
            <v>F522533</v>
          </cell>
          <cell r="D9906">
            <v>15</v>
          </cell>
          <cell r="E9906" t="str">
            <v>F</v>
          </cell>
        </row>
        <row r="9907">
          <cell r="B9907" t="str">
            <v>F522787</v>
          </cell>
          <cell r="C9907" t="str">
            <v>F522787</v>
          </cell>
          <cell r="D9907">
            <v>15</v>
          </cell>
          <cell r="E9907" t="str">
            <v>F</v>
          </cell>
        </row>
        <row r="9908">
          <cell r="B9908" t="str">
            <v>1000FCSADSC</v>
          </cell>
          <cell r="C9908" t="str">
            <v>FCSADSC</v>
          </cell>
          <cell r="D9908">
            <v>14</v>
          </cell>
          <cell r="E9908" t="str">
            <v>G</v>
          </cell>
        </row>
        <row r="9909">
          <cell r="B9909" t="str">
            <v>F500638</v>
          </cell>
          <cell r="C9909" t="str">
            <v>F500638</v>
          </cell>
          <cell r="D9909">
            <v>15</v>
          </cell>
          <cell r="E9909" t="str">
            <v>F</v>
          </cell>
        </row>
        <row r="9910">
          <cell r="B9910" t="str">
            <v>F500639</v>
          </cell>
          <cell r="C9910" t="str">
            <v>F500639</v>
          </cell>
          <cell r="D9910">
            <v>15</v>
          </cell>
          <cell r="E9910" t="str">
            <v>F</v>
          </cell>
        </row>
        <row r="9911">
          <cell r="B9911" t="str">
            <v>F500708</v>
          </cell>
          <cell r="C9911" t="str">
            <v>F500708</v>
          </cell>
          <cell r="D9911">
            <v>15</v>
          </cell>
          <cell r="E9911" t="str">
            <v>F</v>
          </cell>
        </row>
        <row r="9912">
          <cell r="B9912" t="str">
            <v>F500709</v>
          </cell>
          <cell r="C9912" t="str">
            <v>F500709</v>
          </cell>
          <cell r="D9912">
            <v>15</v>
          </cell>
          <cell r="E9912" t="str">
            <v>F</v>
          </cell>
        </row>
        <row r="9913">
          <cell r="B9913" t="str">
            <v>F500778</v>
          </cell>
          <cell r="C9913" t="str">
            <v>F500778</v>
          </cell>
          <cell r="D9913">
            <v>15</v>
          </cell>
          <cell r="E9913" t="str">
            <v>F</v>
          </cell>
        </row>
        <row r="9914">
          <cell r="B9914" t="str">
            <v>F500846</v>
          </cell>
          <cell r="C9914" t="str">
            <v>F500846</v>
          </cell>
          <cell r="D9914">
            <v>15</v>
          </cell>
          <cell r="E9914" t="str">
            <v>F</v>
          </cell>
        </row>
        <row r="9915">
          <cell r="B9915" t="str">
            <v>F500951</v>
          </cell>
          <cell r="C9915" t="str">
            <v>F500951</v>
          </cell>
          <cell r="D9915">
            <v>15</v>
          </cell>
          <cell r="E9915" t="str">
            <v>F</v>
          </cell>
        </row>
        <row r="9916">
          <cell r="B9916" t="str">
            <v>F500986</v>
          </cell>
          <cell r="C9916" t="str">
            <v>F500986</v>
          </cell>
          <cell r="D9916">
            <v>15</v>
          </cell>
          <cell r="E9916" t="str">
            <v>F</v>
          </cell>
        </row>
        <row r="9917">
          <cell r="B9917" t="str">
            <v>F501023</v>
          </cell>
          <cell r="C9917" t="str">
            <v>F501023</v>
          </cell>
          <cell r="D9917">
            <v>15</v>
          </cell>
          <cell r="E9917" t="str">
            <v>F</v>
          </cell>
        </row>
        <row r="9918">
          <cell r="B9918" t="str">
            <v>F501024</v>
          </cell>
          <cell r="C9918" t="str">
            <v>F501024</v>
          </cell>
          <cell r="D9918">
            <v>15</v>
          </cell>
          <cell r="E9918" t="str">
            <v>F</v>
          </cell>
        </row>
        <row r="9919">
          <cell r="B9919" t="str">
            <v>F501091</v>
          </cell>
          <cell r="C9919" t="str">
            <v>F501091</v>
          </cell>
          <cell r="D9919">
            <v>15</v>
          </cell>
          <cell r="E9919" t="str">
            <v>F</v>
          </cell>
        </row>
        <row r="9920">
          <cell r="B9920" t="str">
            <v>F501129</v>
          </cell>
          <cell r="C9920" t="str">
            <v>F501129</v>
          </cell>
          <cell r="D9920">
            <v>15</v>
          </cell>
          <cell r="E9920" t="str">
            <v>F</v>
          </cell>
        </row>
        <row r="9921">
          <cell r="B9921" t="str">
            <v>F501198</v>
          </cell>
          <cell r="C9921" t="str">
            <v>F501198</v>
          </cell>
          <cell r="D9921">
            <v>15</v>
          </cell>
          <cell r="E9921" t="str">
            <v>F</v>
          </cell>
        </row>
        <row r="9922">
          <cell r="B9922" t="str">
            <v>F501199</v>
          </cell>
          <cell r="C9922" t="str">
            <v>F501199</v>
          </cell>
          <cell r="D9922">
            <v>15</v>
          </cell>
          <cell r="E9922" t="str">
            <v>F</v>
          </cell>
        </row>
        <row r="9923">
          <cell r="B9923" t="str">
            <v>F501266</v>
          </cell>
          <cell r="C9923" t="str">
            <v>F501266</v>
          </cell>
          <cell r="D9923">
            <v>15</v>
          </cell>
          <cell r="E9923" t="str">
            <v>F</v>
          </cell>
        </row>
        <row r="9924">
          <cell r="B9924" t="str">
            <v>F501476</v>
          </cell>
          <cell r="C9924" t="str">
            <v>F501476</v>
          </cell>
          <cell r="D9924">
            <v>15</v>
          </cell>
          <cell r="E9924" t="str">
            <v>F</v>
          </cell>
        </row>
        <row r="9925">
          <cell r="B9925" t="str">
            <v>F502427</v>
          </cell>
          <cell r="C9925" t="str">
            <v>F502427</v>
          </cell>
          <cell r="D9925">
            <v>15</v>
          </cell>
          <cell r="E9925" t="str">
            <v>F</v>
          </cell>
        </row>
        <row r="9926">
          <cell r="B9926" t="str">
            <v>F520223</v>
          </cell>
          <cell r="C9926" t="str">
            <v>F520223</v>
          </cell>
          <cell r="D9926">
            <v>15</v>
          </cell>
          <cell r="E9926" t="str">
            <v>F</v>
          </cell>
        </row>
        <row r="9927">
          <cell r="B9927" t="str">
            <v>F520224</v>
          </cell>
          <cell r="C9927" t="str">
            <v>F520224</v>
          </cell>
          <cell r="D9927">
            <v>15</v>
          </cell>
          <cell r="E9927" t="str">
            <v>F</v>
          </cell>
        </row>
        <row r="9928">
          <cell r="B9928" t="str">
            <v>F520265</v>
          </cell>
          <cell r="C9928" t="str">
            <v>F520265</v>
          </cell>
          <cell r="D9928">
            <v>15</v>
          </cell>
          <cell r="E9928" t="str">
            <v>F</v>
          </cell>
        </row>
        <row r="9929">
          <cell r="B9929" t="str">
            <v>F520299</v>
          </cell>
          <cell r="C9929" t="str">
            <v>F520299</v>
          </cell>
          <cell r="D9929">
            <v>15</v>
          </cell>
          <cell r="E9929" t="str">
            <v>F</v>
          </cell>
        </row>
        <row r="9930">
          <cell r="B9930" t="str">
            <v>F521099</v>
          </cell>
          <cell r="C9930" t="str">
            <v>F521099</v>
          </cell>
          <cell r="D9930">
            <v>15</v>
          </cell>
          <cell r="E9930" t="str">
            <v>F</v>
          </cell>
        </row>
        <row r="9931">
          <cell r="B9931" t="str">
            <v>F521459</v>
          </cell>
          <cell r="C9931" t="str">
            <v>F521459</v>
          </cell>
          <cell r="D9931">
            <v>15</v>
          </cell>
          <cell r="E9931" t="str">
            <v>F</v>
          </cell>
        </row>
        <row r="9932">
          <cell r="B9932" t="str">
            <v>F521819</v>
          </cell>
          <cell r="C9932" t="str">
            <v>F521819</v>
          </cell>
          <cell r="D9932">
            <v>15</v>
          </cell>
          <cell r="E9932" t="str">
            <v>F</v>
          </cell>
        </row>
        <row r="9933">
          <cell r="B9933" t="str">
            <v>F522179</v>
          </cell>
          <cell r="C9933" t="str">
            <v>F522179</v>
          </cell>
          <cell r="D9933">
            <v>15</v>
          </cell>
          <cell r="E9933" t="str">
            <v>F</v>
          </cell>
        </row>
        <row r="9934">
          <cell r="B9934" t="str">
            <v>F522539</v>
          </cell>
          <cell r="C9934" t="str">
            <v>F522539</v>
          </cell>
          <cell r="D9934">
            <v>15</v>
          </cell>
          <cell r="E9934" t="str">
            <v>F</v>
          </cell>
        </row>
        <row r="9935">
          <cell r="B9935" t="str">
            <v>1000FCSANASC</v>
          </cell>
          <cell r="C9935" t="str">
            <v>FCSANASC</v>
          </cell>
          <cell r="D9935">
            <v>14</v>
          </cell>
          <cell r="E9935" t="str">
            <v>G</v>
          </cell>
        </row>
        <row r="9936">
          <cell r="B9936" t="str">
            <v>F500640</v>
          </cell>
          <cell r="C9936" t="str">
            <v>F500640</v>
          </cell>
          <cell r="D9936">
            <v>15</v>
          </cell>
          <cell r="E9936" t="str">
            <v>F</v>
          </cell>
        </row>
        <row r="9937">
          <cell r="B9937" t="str">
            <v>F500641</v>
          </cell>
          <cell r="C9937" t="str">
            <v>F500641</v>
          </cell>
          <cell r="D9937">
            <v>15</v>
          </cell>
          <cell r="E9937" t="str">
            <v>F</v>
          </cell>
        </row>
        <row r="9938">
          <cell r="B9938" t="str">
            <v>F500710</v>
          </cell>
          <cell r="C9938" t="str">
            <v>F500710</v>
          </cell>
          <cell r="D9938">
            <v>15</v>
          </cell>
          <cell r="E9938" t="str">
            <v>F</v>
          </cell>
        </row>
        <row r="9939">
          <cell r="B9939" t="str">
            <v>F500711</v>
          </cell>
          <cell r="C9939" t="str">
            <v>F500711</v>
          </cell>
          <cell r="D9939">
            <v>15</v>
          </cell>
          <cell r="E9939" t="str">
            <v>F</v>
          </cell>
        </row>
        <row r="9940">
          <cell r="B9940" t="str">
            <v>F500780</v>
          </cell>
          <cell r="C9940" t="str">
            <v>F500780</v>
          </cell>
          <cell r="D9940">
            <v>15</v>
          </cell>
          <cell r="E9940" t="str">
            <v>F</v>
          </cell>
        </row>
        <row r="9941">
          <cell r="B9941" t="str">
            <v>F500847</v>
          </cell>
          <cell r="C9941" t="str">
            <v>F500847</v>
          </cell>
          <cell r="D9941">
            <v>15</v>
          </cell>
          <cell r="E9941" t="str">
            <v>F</v>
          </cell>
        </row>
        <row r="9942">
          <cell r="B9942" t="str">
            <v>F500952</v>
          </cell>
          <cell r="C9942" t="str">
            <v>F500952</v>
          </cell>
          <cell r="D9942">
            <v>15</v>
          </cell>
          <cell r="E9942" t="str">
            <v>F</v>
          </cell>
        </row>
        <row r="9943">
          <cell r="B9943" t="str">
            <v>F500987</v>
          </cell>
          <cell r="C9943" t="str">
            <v>F500987</v>
          </cell>
          <cell r="D9943">
            <v>15</v>
          </cell>
          <cell r="E9943" t="str">
            <v>F</v>
          </cell>
        </row>
        <row r="9944">
          <cell r="B9944" t="str">
            <v>F501025</v>
          </cell>
          <cell r="C9944" t="str">
            <v>F501025</v>
          </cell>
          <cell r="D9944">
            <v>15</v>
          </cell>
          <cell r="E9944" t="str">
            <v>F</v>
          </cell>
        </row>
        <row r="9945">
          <cell r="B9945" t="str">
            <v>F501026</v>
          </cell>
          <cell r="C9945" t="str">
            <v>F501026</v>
          </cell>
          <cell r="D9945">
            <v>15</v>
          </cell>
          <cell r="E9945" t="str">
            <v>F</v>
          </cell>
        </row>
        <row r="9946">
          <cell r="B9946" t="str">
            <v>F501092</v>
          </cell>
          <cell r="C9946" t="str">
            <v>F501092</v>
          </cell>
          <cell r="D9946">
            <v>15</v>
          </cell>
          <cell r="E9946" t="str">
            <v>F</v>
          </cell>
        </row>
        <row r="9947">
          <cell r="B9947" t="str">
            <v>F501131</v>
          </cell>
          <cell r="C9947" t="str">
            <v>F501131</v>
          </cell>
          <cell r="D9947">
            <v>15</v>
          </cell>
          <cell r="E9947" t="str">
            <v>F</v>
          </cell>
        </row>
        <row r="9948">
          <cell r="B9948" t="str">
            <v>F501200</v>
          </cell>
          <cell r="C9948" t="str">
            <v>F501200</v>
          </cell>
          <cell r="D9948">
            <v>15</v>
          </cell>
          <cell r="E9948" t="str">
            <v>F</v>
          </cell>
        </row>
        <row r="9949">
          <cell r="B9949" t="str">
            <v>F501201</v>
          </cell>
          <cell r="C9949" t="str">
            <v>F501201</v>
          </cell>
          <cell r="D9949">
            <v>15</v>
          </cell>
          <cell r="E9949" t="str">
            <v>F</v>
          </cell>
        </row>
        <row r="9950">
          <cell r="B9950" t="str">
            <v>F501267</v>
          </cell>
          <cell r="C9950" t="str">
            <v>F501267</v>
          </cell>
          <cell r="D9950">
            <v>15</v>
          </cell>
          <cell r="E9950" t="str">
            <v>F</v>
          </cell>
        </row>
        <row r="9951">
          <cell r="B9951" t="str">
            <v>F501477</v>
          </cell>
          <cell r="C9951" t="str">
            <v>F501477</v>
          </cell>
          <cell r="D9951">
            <v>15</v>
          </cell>
          <cell r="E9951" t="str">
            <v>F</v>
          </cell>
        </row>
        <row r="9952">
          <cell r="B9952" t="str">
            <v>F502428</v>
          </cell>
          <cell r="C9952" t="str">
            <v>F502428</v>
          </cell>
          <cell r="D9952">
            <v>15</v>
          </cell>
          <cell r="E9952" t="str">
            <v>F</v>
          </cell>
        </row>
        <row r="9953">
          <cell r="B9953" t="str">
            <v>F520203</v>
          </cell>
          <cell r="C9953" t="str">
            <v>F520203</v>
          </cell>
          <cell r="D9953">
            <v>15</v>
          </cell>
          <cell r="E9953" t="str">
            <v>F</v>
          </cell>
        </row>
        <row r="9954">
          <cell r="B9954" t="str">
            <v>F520204</v>
          </cell>
          <cell r="C9954" t="str">
            <v>F520204</v>
          </cell>
          <cell r="D9954">
            <v>15</v>
          </cell>
          <cell r="E9954" t="str">
            <v>F</v>
          </cell>
        </row>
        <row r="9955">
          <cell r="B9955" t="str">
            <v>F520254</v>
          </cell>
          <cell r="C9955" t="str">
            <v>F520254</v>
          </cell>
          <cell r="D9955">
            <v>15</v>
          </cell>
          <cell r="E9955" t="str">
            <v>F</v>
          </cell>
        </row>
        <row r="9956">
          <cell r="B9956" t="str">
            <v>F520288</v>
          </cell>
          <cell r="C9956" t="str">
            <v>F520288</v>
          </cell>
          <cell r="D9956">
            <v>15</v>
          </cell>
          <cell r="E9956" t="str">
            <v>F</v>
          </cell>
        </row>
        <row r="9957">
          <cell r="B9957" t="str">
            <v>F520423</v>
          </cell>
          <cell r="C9957" t="str">
            <v>F520423</v>
          </cell>
          <cell r="D9957">
            <v>15</v>
          </cell>
          <cell r="E9957" t="str">
            <v>F</v>
          </cell>
        </row>
        <row r="9958">
          <cell r="B9958" t="str">
            <v>F521089</v>
          </cell>
          <cell r="C9958" t="str">
            <v>F521089</v>
          </cell>
          <cell r="D9958">
            <v>15</v>
          </cell>
          <cell r="E9958" t="str">
            <v>F</v>
          </cell>
        </row>
        <row r="9959">
          <cell r="B9959" t="str">
            <v>F521449</v>
          </cell>
          <cell r="C9959" t="str">
            <v>F521449</v>
          </cell>
          <cell r="D9959">
            <v>15</v>
          </cell>
          <cell r="E9959" t="str">
            <v>F</v>
          </cell>
        </row>
        <row r="9960">
          <cell r="B9960" t="str">
            <v>F521809</v>
          </cell>
          <cell r="C9960" t="str">
            <v>F521809</v>
          </cell>
          <cell r="D9960">
            <v>15</v>
          </cell>
          <cell r="E9960" t="str">
            <v>F</v>
          </cell>
        </row>
        <row r="9961">
          <cell r="B9961" t="str">
            <v>F522169</v>
          </cell>
          <cell r="C9961" t="str">
            <v>F522169</v>
          </cell>
          <cell r="D9961">
            <v>15</v>
          </cell>
          <cell r="E9961" t="str">
            <v>F</v>
          </cell>
        </row>
        <row r="9962">
          <cell r="B9962" t="str">
            <v>F522529</v>
          </cell>
          <cell r="C9962" t="str">
            <v>F522529</v>
          </cell>
          <cell r="D9962">
            <v>15</v>
          </cell>
          <cell r="E9962" t="str">
            <v>F</v>
          </cell>
        </row>
        <row r="9963">
          <cell r="B9963" t="str">
            <v>F522785</v>
          </cell>
          <cell r="C9963" t="str">
            <v>F522785</v>
          </cell>
          <cell r="D9963">
            <v>15</v>
          </cell>
          <cell r="E9963" t="str">
            <v>F</v>
          </cell>
        </row>
        <row r="9964">
          <cell r="B9964" t="str">
            <v>1000LOGORA</v>
          </cell>
          <cell r="C9964" t="str">
            <v>LOGORA</v>
          </cell>
          <cell r="D9964">
            <v>12</v>
          </cell>
          <cell r="E9964" t="str">
            <v>G</v>
          </cell>
        </row>
        <row r="9965">
          <cell r="B9965" t="str">
            <v>F502115</v>
          </cell>
          <cell r="C9965" t="str">
            <v>F502115</v>
          </cell>
          <cell r="D9965">
            <v>13</v>
          </cell>
          <cell r="E9965" t="str">
            <v>F</v>
          </cell>
        </row>
        <row r="9966">
          <cell r="B9966" t="str">
            <v>F520334</v>
          </cell>
          <cell r="C9966" t="str">
            <v>F520334</v>
          </cell>
          <cell r="D9966">
            <v>13</v>
          </cell>
          <cell r="E9966" t="str">
            <v>F</v>
          </cell>
        </row>
        <row r="9967">
          <cell r="B9967" t="str">
            <v>F520689</v>
          </cell>
          <cell r="C9967" t="str">
            <v>F520689</v>
          </cell>
          <cell r="D9967">
            <v>13</v>
          </cell>
          <cell r="E9967" t="str">
            <v>F</v>
          </cell>
        </row>
        <row r="9968">
          <cell r="B9968" t="str">
            <v>F521127</v>
          </cell>
          <cell r="C9968" t="str">
            <v>F521127</v>
          </cell>
          <cell r="D9968">
            <v>13</v>
          </cell>
          <cell r="E9968" t="str">
            <v>F</v>
          </cell>
        </row>
        <row r="9969">
          <cell r="B9969" t="str">
            <v>F521487</v>
          </cell>
          <cell r="C9969" t="str">
            <v>F521487</v>
          </cell>
          <cell r="D9969">
            <v>13</v>
          </cell>
          <cell r="E9969" t="str">
            <v>F</v>
          </cell>
        </row>
        <row r="9970">
          <cell r="B9970" t="str">
            <v>F521847</v>
          </cell>
          <cell r="C9970" t="str">
            <v>F521847</v>
          </cell>
          <cell r="D9970">
            <v>13</v>
          </cell>
          <cell r="E9970" t="str">
            <v>F</v>
          </cell>
        </row>
        <row r="9971">
          <cell r="B9971" t="str">
            <v>F522207</v>
          </cell>
          <cell r="C9971" t="str">
            <v>F522207</v>
          </cell>
          <cell r="D9971">
            <v>13</v>
          </cell>
          <cell r="E9971" t="str">
            <v>F</v>
          </cell>
        </row>
        <row r="9972">
          <cell r="B9972" t="str">
            <v>F522567</v>
          </cell>
          <cell r="C9972" t="str">
            <v>F522567</v>
          </cell>
          <cell r="D9972">
            <v>13</v>
          </cell>
          <cell r="E9972" t="str">
            <v>F</v>
          </cell>
        </row>
        <row r="9973">
          <cell r="B9973" t="str">
            <v>1000PLNGORA</v>
          </cell>
          <cell r="C9973" t="str">
            <v>PLNGORA</v>
          </cell>
          <cell r="D9973">
            <v>12</v>
          </cell>
          <cell r="E9973" t="str">
            <v>G</v>
          </cell>
        </row>
        <row r="9974">
          <cell r="B9974" t="str">
            <v>F520084</v>
          </cell>
          <cell r="C9974" t="str">
            <v>F520084</v>
          </cell>
          <cell r="D9974">
            <v>13</v>
          </cell>
          <cell r="E9974" t="str">
            <v>F</v>
          </cell>
        </row>
        <row r="9975">
          <cell r="B9975" t="str">
            <v>F520534</v>
          </cell>
          <cell r="C9975" t="str">
            <v>F520534</v>
          </cell>
          <cell r="D9975">
            <v>13</v>
          </cell>
          <cell r="E9975" t="str">
            <v>F</v>
          </cell>
        </row>
        <row r="9976">
          <cell r="B9976" t="str">
            <v>F520688</v>
          </cell>
          <cell r="C9976" t="str">
            <v>F520688</v>
          </cell>
          <cell r="D9976">
            <v>13</v>
          </cell>
          <cell r="E9976" t="str">
            <v>F</v>
          </cell>
        </row>
        <row r="9977">
          <cell r="B9977" t="str">
            <v>F521067</v>
          </cell>
          <cell r="C9977" t="str">
            <v>F521067</v>
          </cell>
          <cell r="D9977">
            <v>13</v>
          </cell>
          <cell r="E9977" t="str">
            <v>F</v>
          </cell>
        </row>
        <row r="9978">
          <cell r="B9978" t="str">
            <v>F521427</v>
          </cell>
          <cell r="C9978" t="str">
            <v>F521427</v>
          </cell>
          <cell r="D9978">
            <v>13</v>
          </cell>
          <cell r="E9978" t="str">
            <v>F</v>
          </cell>
        </row>
        <row r="9979">
          <cell r="B9979" t="str">
            <v>F521787</v>
          </cell>
          <cell r="C9979" t="str">
            <v>F521787</v>
          </cell>
          <cell r="D9979">
            <v>13</v>
          </cell>
          <cell r="E9979" t="str">
            <v>F</v>
          </cell>
        </row>
        <row r="9980">
          <cell r="B9980" t="str">
            <v>F522147</v>
          </cell>
          <cell r="C9980" t="str">
            <v>F522147</v>
          </cell>
          <cell r="D9980">
            <v>13</v>
          </cell>
          <cell r="E9980" t="str">
            <v>F</v>
          </cell>
        </row>
        <row r="9981">
          <cell r="B9981" t="str">
            <v>F522507</v>
          </cell>
          <cell r="C9981" t="str">
            <v>F522507</v>
          </cell>
          <cell r="D9981">
            <v>13</v>
          </cell>
          <cell r="E9981" t="str">
            <v>F</v>
          </cell>
        </row>
        <row r="9982">
          <cell r="B9982" t="str">
            <v>1000FLDPLORA</v>
          </cell>
          <cell r="C9982" t="str">
            <v>FLDPLORA</v>
          </cell>
          <cell r="D9982">
            <v>14</v>
          </cell>
          <cell r="E9982" t="str">
            <v>G</v>
          </cell>
        </row>
        <row r="9983">
          <cell r="B9983" t="str">
            <v>1000PLFULLSC</v>
          </cell>
          <cell r="C9983" t="str">
            <v>PLFULLSC</v>
          </cell>
          <cell r="D9983">
            <v>16</v>
          </cell>
          <cell r="E9983" t="str">
            <v>G</v>
          </cell>
        </row>
        <row r="9984">
          <cell r="B9984" t="str">
            <v>1000PLHUNTSC</v>
          </cell>
          <cell r="C9984" t="str">
            <v>PLHUNTSC</v>
          </cell>
          <cell r="D9984">
            <v>16</v>
          </cell>
          <cell r="E9984" t="str">
            <v>G</v>
          </cell>
        </row>
        <row r="9985">
          <cell r="B9985" t="str">
            <v>1000PLSADDSC</v>
          </cell>
          <cell r="C9985" t="str">
            <v>PLSADDSC</v>
          </cell>
          <cell r="D9985">
            <v>16</v>
          </cell>
          <cell r="E9985" t="str">
            <v>G</v>
          </cell>
        </row>
        <row r="9986">
          <cell r="B9986" t="str">
            <v>F502292</v>
          </cell>
          <cell r="C9986" t="str">
            <v>F502292</v>
          </cell>
          <cell r="D9986">
            <v>17</v>
          </cell>
          <cell r="E9986" t="str">
            <v>F</v>
          </cell>
        </row>
        <row r="9987">
          <cell r="B9987" t="str">
            <v>1000PLSANASC</v>
          </cell>
          <cell r="C9987" t="str">
            <v>PLSANASC</v>
          </cell>
          <cell r="D9987">
            <v>16</v>
          </cell>
          <cell r="E9987" t="str">
            <v>G</v>
          </cell>
        </row>
        <row r="9988">
          <cell r="B9988" t="str">
            <v>1000LOCPLORA</v>
          </cell>
          <cell r="C9988" t="str">
            <v>LOCPLORA</v>
          </cell>
          <cell r="D9988">
            <v>14</v>
          </cell>
          <cell r="E9988" t="str">
            <v>G</v>
          </cell>
        </row>
        <row r="9989">
          <cell r="B9989" t="str">
            <v>1000CMSJAC</v>
          </cell>
          <cell r="C9989" t="str">
            <v>CMSJAC</v>
          </cell>
          <cell r="D9989">
            <v>10</v>
          </cell>
          <cell r="E9989" t="str">
            <v>G</v>
          </cell>
        </row>
        <row r="9990">
          <cell r="B9990" t="str">
            <v>F502033</v>
          </cell>
          <cell r="C9990" t="str">
            <v>F502033</v>
          </cell>
          <cell r="D9990">
            <v>11</v>
          </cell>
          <cell r="E9990" t="str">
            <v>F</v>
          </cell>
        </row>
        <row r="9991">
          <cell r="B9991" t="str">
            <v>F502365</v>
          </cell>
          <cell r="C9991" t="str">
            <v>F502365</v>
          </cell>
          <cell r="D9991">
            <v>11</v>
          </cell>
          <cell r="E9991" t="str">
            <v>F</v>
          </cell>
        </row>
        <row r="9992">
          <cell r="B9992" t="str">
            <v>F525733</v>
          </cell>
          <cell r="C9992" t="str">
            <v>F525733</v>
          </cell>
          <cell r="D9992">
            <v>11</v>
          </cell>
          <cell r="E9992" t="str">
            <v>F</v>
          </cell>
        </row>
        <row r="9993">
          <cell r="B9993" t="str">
            <v>F525734</v>
          </cell>
          <cell r="C9993" t="str">
            <v>F525734</v>
          </cell>
          <cell r="D9993">
            <v>11</v>
          </cell>
          <cell r="E9993" t="str">
            <v>F</v>
          </cell>
        </row>
        <row r="9994">
          <cell r="B9994" t="str">
            <v>F525735</v>
          </cell>
          <cell r="C9994" t="str">
            <v>F525735</v>
          </cell>
          <cell r="D9994">
            <v>11</v>
          </cell>
          <cell r="E9994" t="str">
            <v>F</v>
          </cell>
        </row>
        <row r="9995">
          <cell r="B9995" t="str">
            <v>F525736</v>
          </cell>
          <cell r="C9995" t="str">
            <v>F525736</v>
          </cell>
          <cell r="D9995">
            <v>11</v>
          </cell>
          <cell r="E9995" t="str">
            <v>F</v>
          </cell>
        </row>
        <row r="9996">
          <cell r="B9996" t="str">
            <v>F525737</v>
          </cell>
          <cell r="C9996" t="str">
            <v>F525737</v>
          </cell>
          <cell r="D9996">
            <v>11</v>
          </cell>
          <cell r="E9996" t="str">
            <v>F</v>
          </cell>
        </row>
        <row r="9997">
          <cell r="B9997" t="str">
            <v>F525738</v>
          </cell>
          <cell r="C9997" t="str">
            <v>F525738</v>
          </cell>
          <cell r="D9997">
            <v>11</v>
          </cell>
          <cell r="E9997" t="str">
            <v>F</v>
          </cell>
        </row>
        <row r="9998">
          <cell r="B9998" t="str">
            <v>F525739</v>
          </cell>
          <cell r="C9998" t="str">
            <v>F525739</v>
          </cell>
          <cell r="D9998">
            <v>11</v>
          </cell>
          <cell r="E9998" t="str">
            <v>F</v>
          </cell>
        </row>
        <row r="9999">
          <cell r="B9999" t="str">
            <v>F525740</v>
          </cell>
          <cell r="C9999" t="str">
            <v>F525740</v>
          </cell>
          <cell r="D9999">
            <v>11</v>
          </cell>
          <cell r="E9999" t="str">
            <v>F</v>
          </cell>
        </row>
        <row r="10000">
          <cell r="B10000" t="str">
            <v>F525741</v>
          </cell>
          <cell r="C10000" t="str">
            <v>F525741</v>
          </cell>
          <cell r="D10000">
            <v>11</v>
          </cell>
          <cell r="E10000" t="str">
            <v>F</v>
          </cell>
        </row>
        <row r="10001">
          <cell r="B10001" t="str">
            <v>F525742</v>
          </cell>
          <cell r="C10001" t="str">
            <v>F525742</v>
          </cell>
          <cell r="D10001">
            <v>11</v>
          </cell>
          <cell r="E10001" t="str">
            <v>F</v>
          </cell>
        </row>
        <row r="10002">
          <cell r="B10002" t="str">
            <v>F525743</v>
          </cell>
          <cell r="C10002" t="str">
            <v>F525743</v>
          </cell>
          <cell r="D10002">
            <v>11</v>
          </cell>
          <cell r="E10002" t="str">
            <v>F</v>
          </cell>
        </row>
        <row r="10003">
          <cell r="B10003" t="str">
            <v>F525744</v>
          </cell>
          <cell r="C10003" t="str">
            <v>F525744</v>
          </cell>
          <cell r="D10003">
            <v>11</v>
          </cell>
          <cell r="E10003" t="str">
            <v>F</v>
          </cell>
        </row>
        <row r="10004">
          <cell r="B10004" t="str">
            <v>F525745</v>
          </cell>
          <cell r="C10004" t="str">
            <v>F525745</v>
          </cell>
          <cell r="D10004">
            <v>11</v>
          </cell>
          <cell r="E10004" t="str">
            <v>F</v>
          </cell>
        </row>
        <row r="10005">
          <cell r="B10005" t="str">
            <v>F525746</v>
          </cell>
          <cell r="C10005" t="str">
            <v>F525746</v>
          </cell>
          <cell r="D10005">
            <v>11</v>
          </cell>
          <cell r="E10005" t="str">
            <v>F</v>
          </cell>
        </row>
        <row r="10006">
          <cell r="B10006" t="str">
            <v>F525747</v>
          </cell>
          <cell r="C10006" t="str">
            <v>F525747</v>
          </cell>
          <cell r="D10006">
            <v>11</v>
          </cell>
          <cell r="E10006" t="str">
            <v>F</v>
          </cell>
        </row>
        <row r="10007">
          <cell r="B10007" t="str">
            <v>F525748</v>
          </cell>
          <cell r="C10007" t="str">
            <v>F525748</v>
          </cell>
          <cell r="D10007">
            <v>11</v>
          </cell>
          <cell r="E10007" t="str">
            <v>F</v>
          </cell>
        </row>
        <row r="10008">
          <cell r="B10008" t="str">
            <v>F525749</v>
          </cell>
          <cell r="C10008" t="str">
            <v>F525749</v>
          </cell>
          <cell r="D10008">
            <v>11</v>
          </cell>
          <cell r="E10008" t="str">
            <v>F</v>
          </cell>
        </row>
        <row r="10009">
          <cell r="B10009" t="str">
            <v>F525750</v>
          </cell>
          <cell r="C10009" t="str">
            <v>F525750</v>
          </cell>
          <cell r="D10009">
            <v>11</v>
          </cell>
          <cell r="E10009" t="str">
            <v>F</v>
          </cell>
        </row>
        <row r="10010">
          <cell r="B10010" t="str">
            <v>F525751</v>
          </cell>
          <cell r="C10010" t="str">
            <v>F525751</v>
          </cell>
          <cell r="D10010">
            <v>11</v>
          </cell>
          <cell r="E10010" t="str">
            <v>F</v>
          </cell>
        </row>
        <row r="10011">
          <cell r="B10011" t="str">
            <v>F525752</v>
          </cell>
          <cell r="C10011" t="str">
            <v>F525752</v>
          </cell>
          <cell r="D10011">
            <v>11</v>
          </cell>
          <cell r="E10011" t="str">
            <v>F</v>
          </cell>
        </row>
        <row r="10012">
          <cell r="B10012" t="str">
            <v>F525753</v>
          </cell>
          <cell r="C10012" t="str">
            <v>F525753</v>
          </cell>
          <cell r="D10012">
            <v>11</v>
          </cell>
          <cell r="E10012" t="str">
            <v>F</v>
          </cell>
        </row>
        <row r="10013">
          <cell r="B10013" t="str">
            <v>F525754</v>
          </cell>
          <cell r="C10013" t="str">
            <v>F525754</v>
          </cell>
          <cell r="D10013">
            <v>11</v>
          </cell>
          <cell r="E10013" t="str">
            <v>F</v>
          </cell>
        </row>
        <row r="10014">
          <cell r="B10014" t="str">
            <v>1000CMMGMTSJA</v>
          </cell>
          <cell r="C10014" t="str">
            <v>CMMGMTSJA</v>
          </cell>
          <cell r="D10014">
            <v>12</v>
          </cell>
          <cell r="E10014" t="str">
            <v>G</v>
          </cell>
        </row>
        <row r="10015">
          <cell r="B10015" t="str">
            <v>F520076</v>
          </cell>
          <cell r="C10015" t="str">
            <v>F520076</v>
          </cell>
          <cell r="D10015">
            <v>13</v>
          </cell>
          <cell r="E10015" t="str">
            <v>F</v>
          </cell>
        </row>
        <row r="10016">
          <cell r="B10016" t="str">
            <v>F521060</v>
          </cell>
          <cell r="C10016" t="str">
            <v>F521060</v>
          </cell>
          <cell r="D10016">
            <v>13</v>
          </cell>
          <cell r="E10016" t="str">
            <v>F</v>
          </cell>
        </row>
        <row r="10017">
          <cell r="B10017" t="str">
            <v>F521420</v>
          </cell>
          <cell r="C10017" t="str">
            <v>F521420</v>
          </cell>
          <cell r="D10017">
            <v>13</v>
          </cell>
          <cell r="E10017" t="str">
            <v>F</v>
          </cell>
        </row>
        <row r="10018">
          <cell r="B10018" t="str">
            <v>F521780</v>
          </cell>
          <cell r="C10018" t="str">
            <v>F521780</v>
          </cell>
          <cell r="D10018">
            <v>13</v>
          </cell>
          <cell r="E10018" t="str">
            <v>F</v>
          </cell>
        </row>
        <row r="10019">
          <cell r="B10019" t="str">
            <v>F522140</v>
          </cell>
          <cell r="C10019" t="str">
            <v>F522140</v>
          </cell>
          <cell r="D10019">
            <v>13</v>
          </cell>
          <cell r="E10019" t="str">
            <v>F</v>
          </cell>
        </row>
        <row r="10020">
          <cell r="B10020" t="str">
            <v>F522500</v>
          </cell>
          <cell r="C10020" t="str">
            <v>F522500</v>
          </cell>
          <cell r="D10020">
            <v>13</v>
          </cell>
          <cell r="E10020" t="str">
            <v>F</v>
          </cell>
        </row>
        <row r="10021">
          <cell r="B10021" t="str">
            <v>1000FLDCONSJA</v>
          </cell>
          <cell r="C10021" t="str">
            <v>FLDCONSJA</v>
          </cell>
          <cell r="D10021">
            <v>12</v>
          </cell>
          <cell r="E10021" t="str">
            <v>G</v>
          </cell>
        </row>
        <row r="10022">
          <cell r="B10022" t="str">
            <v>F520690</v>
          </cell>
          <cell r="C10022" t="str">
            <v>F520690</v>
          </cell>
          <cell r="D10022">
            <v>13</v>
          </cell>
          <cell r="E10022" t="str">
            <v>F</v>
          </cell>
        </row>
        <row r="10023">
          <cell r="B10023" t="str">
            <v>F521190</v>
          </cell>
          <cell r="C10023" t="str">
            <v>F521190</v>
          </cell>
          <cell r="D10023">
            <v>13</v>
          </cell>
          <cell r="E10023" t="str">
            <v>F</v>
          </cell>
        </row>
        <row r="10024">
          <cell r="B10024" t="str">
            <v>F521550</v>
          </cell>
          <cell r="C10024" t="str">
            <v>F521550</v>
          </cell>
          <cell r="D10024">
            <v>13</v>
          </cell>
          <cell r="E10024" t="str">
            <v>F</v>
          </cell>
        </row>
        <row r="10025">
          <cell r="B10025" t="str">
            <v>F521910</v>
          </cell>
          <cell r="C10025" t="str">
            <v>F521910</v>
          </cell>
          <cell r="D10025">
            <v>13</v>
          </cell>
          <cell r="E10025" t="str">
            <v>F</v>
          </cell>
        </row>
        <row r="10026">
          <cell r="B10026" t="str">
            <v>F522270</v>
          </cell>
          <cell r="C10026" t="str">
            <v>F522270</v>
          </cell>
          <cell r="D10026">
            <v>13</v>
          </cell>
          <cell r="E10026" t="str">
            <v>F</v>
          </cell>
        </row>
        <row r="10027">
          <cell r="B10027" t="str">
            <v>F522630</v>
          </cell>
          <cell r="C10027" t="str">
            <v>F522630</v>
          </cell>
          <cell r="D10027">
            <v>13</v>
          </cell>
          <cell r="E10027" t="str">
            <v>F</v>
          </cell>
        </row>
        <row r="10028">
          <cell r="B10028" t="str">
            <v>1000FCSJACSC</v>
          </cell>
          <cell r="C10028" t="str">
            <v>FCSJACSC</v>
          </cell>
          <cell r="D10028">
            <v>14</v>
          </cell>
          <cell r="E10028" t="str">
            <v>G</v>
          </cell>
        </row>
        <row r="10029">
          <cell r="B10029" t="str">
            <v>F500315</v>
          </cell>
          <cell r="C10029" t="str">
            <v>F500315</v>
          </cell>
          <cell r="D10029">
            <v>15</v>
          </cell>
          <cell r="E10029" t="str">
            <v>F</v>
          </cell>
        </row>
        <row r="10030">
          <cell r="B10030" t="str">
            <v>F500696</v>
          </cell>
          <cell r="C10030" t="str">
            <v>F500696</v>
          </cell>
          <cell r="D10030">
            <v>15</v>
          </cell>
          <cell r="E10030" t="str">
            <v>F</v>
          </cell>
        </row>
        <row r="10031">
          <cell r="B10031" t="str">
            <v>F500697</v>
          </cell>
          <cell r="C10031" t="str">
            <v>F500697</v>
          </cell>
          <cell r="D10031">
            <v>15</v>
          </cell>
          <cell r="E10031" t="str">
            <v>F</v>
          </cell>
        </row>
        <row r="10032">
          <cell r="B10032" t="str">
            <v>F500766</v>
          </cell>
          <cell r="C10032" t="str">
            <v>F500766</v>
          </cell>
          <cell r="D10032">
            <v>15</v>
          </cell>
          <cell r="E10032" t="str">
            <v>F</v>
          </cell>
        </row>
        <row r="10033">
          <cell r="B10033" t="str">
            <v>F500767</v>
          </cell>
          <cell r="C10033" t="str">
            <v>F500767</v>
          </cell>
          <cell r="D10033">
            <v>15</v>
          </cell>
          <cell r="E10033" t="str">
            <v>F</v>
          </cell>
        </row>
        <row r="10034">
          <cell r="B10034" t="str">
            <v>F500836</v>
          </cell>
          <cell r="C10034" t="str">
            <v>F500836</v>
          </cell>
          <cell r="D10034">
            <v>15</v>
          </cell>
          <cell r="E10034" t="str">
            <v>F</v>
          </cell>
        </row>
        <row r="10035">
          <cell r="B10035" t="str">
            <v>F500875</v>
          </cell>
          <cell r="C10035" t="str">
            <v>F500875</v>
          </cell>
          <cell r="D10035">
            <v>15</v>
          </cell>
          <cell r="E10035" t="str">
            <v>F</v>
          </cell>
        </row>
        <row r="10036">
          <cell r="B10036" t="str">
            <v>F500980</v>
          </cell>
          <cell r="C10036" t="str">
            <v>F500980</v>
          </cell>
          <cell r="D10036">
            <v>15</v>
          </cell>
          <cell r="E10036" t="str">
            <v>F</v>
          </cell>
        </row>
        <row r="10037">
          <cell r="B10037" t="str">
            <v>F501015</v>
          </cell>
          <cell r="C10037" t="str">
            <v>F501015</v>
          </cell>
          <cell r="D10037">
            <v>15</v>
          </cell>
          <cell r="E10037" t="str">
            <v>F</v>
          </cell>
        </row>
        <row r="10038">
          <cell r="B10038" t="str">
            <v>F501081</v>
          </cell>
          <cell r="C10038" t="str">
            <v>F501081</v>
          </cell>
          <cell r="D10038">
            <v>15</v>
          </cell>
          <cell r="E10038" t="str">
            <v>F</v>
          </cell>
        </row>
        <row r="10039">
          <cell r="B10039" t="str">
            <v>F501082</v>
          </cell>
          <cell r="C10039" t="str">
            <v>F501082</v>
          </cell>
          <cell r="D10039">
            <v>15</v>
          </cell>
          <cell r="E10039" t="str">
            <v>F</v>
          </cell>
        </row>
        <row r="10040">
          <cell r="B10040" t="str">
            <v>F501120</v>
          </cell>
          <cell r="C10040" t="str">
            <v>F501120</v>
          </cell>
          <cell r="D10040">
            <v>15</v>
          </cell>
          <cell r="E10040" t="str">
            <v>F</v>
          </cell>
        </row>
        <row r="10041">
          <cell r="B10041" t="str">
            <v>F501187</v>
          </cell>
          <cell r="C10041" t="str">
            <v>F501187</v>
          </cell>
          <cell r="D10041">
            <v>15</v>
          </cell>
          <cell r="E10041" t="str">
            <v>F</v>
          </cell>
        </row>
        <row r="10042">
          <cell r="B10042" t="str">
            <v>F501256</v>
          </cell>
          <cell r="C10042" t="str">
            <v>F501256</v>
          </cell>
          <cell r="D10042">
            <v>15</v>
          </cell>
          <cell r="E10042" t="str">
            <v>F</v>
          </cell>
        </row>
        <row r="10043">
          <cell r="B10043" t="str">
            <v>F501257</v>
          </cell>
          <cell r="C10043" t="str">
            <v>F501257</v>
          </cell>
          <cell r="D10043">
            <v>15</v>
          </cell>
          <cell r="E10043" t="str">
            <v>F</v>
          </cell>
        </row>
        <row r="10044">
          <cell r="B10044" t="str">
            <v>F501295</v>
          </cell>
          <cell r="C10044" t="str">
            <v>F501295</v>
          </cell>
          <cell r="D10044">
            <v>15</v>
          </cell>
          <cell r="E10044" t="str">
            <v>F</v>
          </cell>
        </row>
        <row r="10045">
          <cell r="B10045" t="str">
            <v>F501505</v>
          </cell>
          <cell r="C10045" t="str">
            <v>F501505</v>
          </cell>
          <cell r="D10045">
            <v>15</v>
          </cell>
          <cell r="E10045" t="str">
            <v>F</v>
          </cell>
        </row>
        <row r="10046">
          <cell r="B10046" t="str">
            <v>F501983</v>
          </cell>
          <cell r="C10046" t="str">
            <v>F501983</v>
          </cell>
          <cell r="D10046">
            <v>15</v>
          </cell>
          <cell r="E10046" t="str">
            <v>F</v>
          </cell>
        </row>
        <row r="10047">
          <cell r="B10047" t="str">
            <v>F501984</v>
          </cell>
          <cell r="C10047" t="str">
            <v>F501984</v>
          </cell>
          <cell r="D10047">
            <v>15</v>
          </cell>
          <cell r="E10047" t="str">
            <v>F</v>
          </cell>
        </row>
        <row r="10048">
          <cell r="B10048" t="str">
            <v>F501999</v>
          </cell>
          <cell r="C10048" t="str">
            <v>F501999</v>
          </cell>
          <cell r="D10048">
            <v>15</v>
          </cell>
          <cell r="E10048" t="str">
            <v>F</v>
          </cell>
        </row>
        <row r="10049">
          <cell r="B10049" t="str">
            <v>F502000</v>
          </cell>
          <cell r="C10049" t="str">
            <v>F502000</v>
          </cell>
          <cell r="D10049">
            <v>15</v>
          </cell>
          <cell r="E10049" t="str">
            <v>F</v>
          </cell>
        </row>
        <row r="10050">
          <cell r="B10050" t="str">
            <v>F502015</v>
          </cell>
          <cell r="C10050" t="str">
            <v>F502015</v>
          </cell>
          <cell r="D10050">
            <v>15</v>
          </cell>
          <cell r="E10050" t="str">
            <v>F</v>
          </cell>
        </row>
        <row r="10051">
          <cell r="B10051" t="str">
            <v>F502025</v>
          </cell>
          <cell r="C10051" t="str">
            <v>F502025</v>
          </cell>
          <cell r="D10051">
            <v>15</v>
          </cell>
          <cell r="E10051" t="str">
            <v>F</v>
          </cell>
        </row>
        <row r="10052">
          <cell r="B10052" t="str">
            <v>F502049</v>
          </cell>
          <cell r="C10052" t="str">
            <v>F502049</v>
          </cell>
          <cell r="D10052">
            <v>15</v>
          </cell>
          <cell r="E10052" t="str">
            <v>F</v>
          </cell>
        </row>
        <row r="10053">
          <cell r="B10053" t="str">
            <v>F502057</v>
          </cell>
          <cell r="C10053" t="str">
            <v>F502057</v>
          </cell>
          <cell r="D10053">
            <v>15</v>
          </cell>
          <cell r="E10053" t="str">
            <v>F</v>
          </cell>
        </row>
        <row r="10054">
          <cell r="B10054" t="str">
            <v>F502071</v>
          </cell>
          <cell r="C10054" t="str">
            <v>F502071</v>
          </cell>
          <cell r="D10054">
            <v>15</v>
          </cell>
          <cell r="E10054" t="str">
            <v>F</v>
          </cell>
        </row>
        <row r="10055">
          <cell r="B10055" t="str">
            <v>F502072</v>
          </cell>
          <cell r="C10055" t="str">
            <v>F502072</v>
          </cell>
          <cell r="D10055">
            <v>15</v>
          </cell>
          <cell r="E10055" t="str">
            <v>F</v>
          </cell>
        </row>
        <row r="10056">
          <cell r="B10056" t="str">
            <v>F502081</v>
          </cell>
          <cell r="C10056" t="str">
            <v>F502081</v>
          </cell>
          <cell r="D10056">
            <v>15</v>
          </cell>
          <cell r="E10056" t="str">
            <v>F</v>
          </cell>
        </row>
        <row r="10057">
          <cell r="B10057" t="str">
            <v>F502096</v>
          </cell>
          <cell r="C10057" t="str">
            <v>F502096</v>
          </cell>
          <cell r="D10057">
            <v>15</v>
          </cell>
          <cell r="E10057" t="str">
            <v>F</v>
          </cell>
        </row>
        <row r="10058">
          <cell r="B10058" t="str">
            <v>F502111</v>
          </cell>
          <cell r="C10058" t="str">
            <v>F502111</v>
          </cell>
          <cell r="D10058">
            <v>15</v>
          </cell>
          <cell r="E10058" t="str">
            <v>F</v>
          </cell>
        </row>
        <row r="10059">
          <cell r="B10059" t="str">
            <v>F502112</v>
          </cell>
          <cell r="C10059" t="str">
            <v>F502112</v>
          </cell>
          <cell r="D10059">
            <v>15</v>
          </cell>
          <cell r="E10059" t="str">
            <v>F</v>
          </cell>
        </row>
        <row r="10060">
          <cell r="B10060" t="str">
            <v>F502145</v>
          </cell>
          <cell r="C10060" t="str">
            <v>F502145</v>
          </cell>
          <cell r="D10060">
            <v>15</v>
          </cell>
          <cell r="E10060" t="str">
            <v>F</v>
          </cell>
        </row>
        <row r="10061">
          <cell r="B10061" t="str">
            <v>F502161</v>
          </cell>
          <cell r="C10061" t="str">
            <v>F502161</v>
          </cell>
          <cell r="D10061">
            <v>15</v>
          </cell>
          <cell r="E10061" t="str">
            <v>F</v>
          </cell>
        </row>
        <row r="10062">
          <cell r="B10062" t="str">
            <v>F502169</v>
          </cell>
          <cell r="C10062" t="str">
            <v>F502169</v>
          </cell>
          <cell r="D10062">
            <v>15</v>
          </cell>
          <cell r="E10062" t="str">
            <v>F</v>
          </cell>
        </row>
        <row r="10063">
          <cell r="B10063" t="str">
            <v>F502372</v>
          </cell>
          <cell r="C10063" t="str">
            <v>F502372</v>
          </cell>
          <cell r="D10063">
            <v>15</v>
          </cell>
          <cell r="E10063" t="str">
            <v>F</v>
          </cell>
        </row>
        <row r="10064">
          <cell r="B10064" t="str">
            <v>F502420</v>
          </cell>
          <cell r="C10064" t="str">
            <v>F502420</v>
          </cell>
          <cell r="D10064">
            <v>15</v>
          </cell>
          <cell r="E10064" t="str">
            <v>F</v>
          </cell>
        </row>
        <row r="10065">
          <cell r="B10065" t="str">
            <v>F502456</v>
          </cell>
          <cell r="C10065" t="str">
            <v>F502456</v>
          </cell>
          <cell r="D10065">
            <v>15</v>
          </cell>
          <cell r="E10065" t="str">
            <v>F</v>
          </cell>
        </row>
        <row r="10066">
          <cell r="B10066" t="str">
            <v>F502562</v>
          </cell>
          <cell r="C10066" t="str">
            <v>F502562</v>
          </cell>
          <cell r="D10066">
            <v>15</v>
          </cell>
          <cell r="E10066" t="str">
            <v>F</v>
          </cell>
        </row>
        <row r="10067">
          <cell r="B10067" t="str">
            <v>F502568</v>
          </cell>
          <cell r="C10067" t="str">
            <v>F502568</v>
          </cell>
          <cell r="D10067">
            <v>15</v>
          </cell>
          <cell r="E10067" t="str">
            <v>F</v>
          </cell>
        </row>
        <row r="10068">
          <cell r="B10068" t="str">
            <v>F502574</v>
          </cell>
          <cell r="C10068" t="str">
            <v>F502574</v>
          </cell>
          <cell r="D10068">
            <v>15</v>
          </cell>
          <cell r="E10068" t="str">
            <v>F</v>
          </cell>
        </row>
        <row r="10069">
          <cell r="B10069" t="str">
            <v>F502618</v>
          </cell>
          <cell r="C10069" t="str">
            <v>F502618</v>
          </cell>
          <cell r="D10069">
            <v>15</v>
          </cell>
          <cell r="E10069" t="str">
            <v>F</v>
          </cell>
        </row>
        <row r="10070">
          <cell r="B10070" t="str">
            <v>F502626</v>
          </cell>
          <cell r="C10070" t="str">
            <v>F502626</v>
          </cell>
          <cell r="D10070">
            <v>15</v>
          </cell>
          <cell r="E10070" t="str">
            <v>F</v>
          </cell>
        </row>
        <row r="10071">
          <cell r="B10071" t="str">
            <v>F502634</v>
          </cell>
          <cell r="C10071" t="str">
            <v>F502634</v>
          </cell>
          <cell r="D10071">
            <v>15</v>
          </cell>
          <cell r="E10071" t="str">
            <v>F</v>
          </cell>
        </row>
        <row r="10072">
          <cell r="B10072" t="str">
            <v>F520244</v>
          </cell>
          <cell r="C10072" t="str">
            <v>F520244</v>
          </cell>
          <cell r="D10072">
            <v>15</v>
          </cell>
          <cell r="E10072" t="str">
            <v>F</v>
          </cell>
        </row>
        <row r="10073">
          <cell r="B10073" t="str">
            <v>F520245</v>
          </cell>
          <cell r="C10073" t="str">
            <v>F520245</v>
          </cell>
          <cell r="D10073">
            <v>15</v>
          </cell>
          <cell r="E10073" t="str">
            <v>F</v>
          </cell>
        </row>
        <row r="10074">
          <cell r="B10074" t="str">
            <v>F520278</v>
          </cell>
          <cell r="C10074" t="str">
            <v>F520278</v>
          </cell>
          <cell r="D10074">
            <v>15</v>
          </cell>
          <cell r="E10074" t="str">
            <v>F</v>
          </cell>
        </row>
        <row r="10075">
          <cell r="B10075" t="str">
            <v>F520313</v>
          </cell>
          <cell r="C10075" t="str">
            <v>F520313</v>
          </cell>
          <cell r="D10075">
            <v>15</v>
          </cell>
          <cell r="E10075" t="str">
            <v>F</v>
          </cell>
        </row>
        <row r="10076">
          <cell r="B10076" t="str">
            <v>F520390</v>
          </cell>
          <cell r="C10076" t="str">
            <v>F520390</v>
          </cell>
          <cell r="D10076">
            <v>15</v>
          </cell>
          <cell r="E10076" t="str">
            <v>F</v>
          </cell>
        </row>
        <row r="10077">
          <cell r="B10077" t="str">
            <v>F520493</v>
          </cell>
          <cell r="C10077" t="str">
            <v>F520493</v>
          </cell>
          <cell r="D10077">
            <v>15</v>
          </cell>
          <cell r="E10077" t="str">
            <v>F</v>
          </cell>
        </row>
        <row r="10078">
          <cell r="B10078" t="str">
            <v>F520922</v>
          </cell>
          <cell r="C10078" t="str">
            <v>F520922</v>
          </cell>
          <cell r="D10078">
            <v>15</v>
          </cell>
          <cell r="E10078" t="str">
            <v>F</v>
          </cell>
        </row>
        <row r="10079">
          <cell r="B10079" t="str">
            <v>F521282</v>
          </cell>
          <cell r="C10079" t="str">
            <v>F521282</v>
          </cell>
          <cell r="D10079">
            <v>15</v>
          </cell>
          <cell r="E10079" t="str">
            <v>F</v>
          </cell>
        </row>
        <row r="10080">
          <cell r="B10080" t="str">
            <v>F521642</v>
          </cell>
          <cell r="C10080" t="str">
            <v>F521642</v>
          </cell>
          <cell r="D10080">
            <v>15</v>
          </cell>
          <cell r="E10080" t="str">
            <v>F</v>
          </cell>
        </row>
        <row r="10081">
          <cell r="B10081" t="str">
            <v>F522002</v>
          </cell>
          <cell r="C10081" t="str">
            <v>F522002</v>
          </cell>
          <cell r="D10081">
            <v>15</v>
          </cell>
          <cell r="E10081" t="str">
            <v>F</v>
          </cell>
        </row>
        <row r="10082">
          <cell r="B10082" t="str">
            <v>F522362</v>
          </cell>
          <cell r="C10082" t="str">
            <v>F522362</v>
          </cell>
          <cell r="D10082">
            <v>15</v>
          </cell>
          <cell r="E10082" t="str">
            <v>F</v>
          </cell>
        </row>
        <row r="10083">
          <cell r="B10083" t="str">
            <v>F522794</v>
          </cell>
          <cell r="C10083" t="str">
            <v>F522794</v>
          </cell>
          <cell r="D10083">
            <v>15</v>
          </cell>
          <cell r="E10083" t="str">
            <v>F</v>
          </cell>
        </row>
        <row r="10084">
          <cell r="B10084" t="str">
            <v>1000FCWILDSC</v>
          </cell>
          <cell r="C10084" t="str">
            <v>FCWILDSC</v>
          </cell>
          <cell r="D10084">
            <v>14</v>
          </cell>
          <cell r="E10084" t="str">
            <v>G</v>
          </cell>
        </row>
        <row r="10085">
          <cell r="B10085" t="str">
            <v>F500698</v>
          </cell>
          <cell r="C10085" t="str">
            <v>F500698</v>
          </cell>
          <cell r="D10085">
            <v>15</v>
          </cell>
          <cell r="E10085" t="str">
            <v>F</v>
          </cell>
        </row>
        <row r="10086">
          <cell r="B10086" t="str">
            <v>F500699</v>
          </cell>
          <cell r="C10086" t="str">
            <v>F500699</v>
          </cell>
          <cell r="D10086">
            <v>15</v>
          </cell>
          <cell r="E10086" t="str">
            <v>F</v>
          </cell>
        </row>
        <row r="10087">
          <cell r="B10087" t="str">
            <v>F500768</v>
          </cell>
          <cell r="C10087" t="str">
            <v>F500768</v>
          </cell>
          <cell r="D10087">
            <v>15</v>
          </cell>
          <cell r="E10087" t="str">
            <v>F</v>
          </cell>
        </row>
        <row r="10088">
          <cell r="B10088" t="str">
            <v>F500769</v>
          </cell>
          <cell r="C10088" t="str">
            <v>F500769</v>
          </cell>
          <cell r="D10088">
            <v>15</v>
          </cell>
          <cell r="E10088" t="str">
            <v>F</v>
          </cell>
        </row>
        <row r="10089">
          <cell r="B10089" t="str">
            <v>F500838</v>
          </cell>
          <cell r="C10089" t="str">
            <v>F500838</v>
          </cell>
          <cell r="D10089">
            <v>15</v>
          </cell>
          <cell r="E10089" t="str">
            <v>F</v>
          </cell>
        </row>
        <row r="10090">
          <cell r="B10090" t="str">
            <v>F500876</v>
          </cell>
          <cell r="C10090" t="str">
            <v>F500876</v>
          </cell>
          <cell r="D10090">
            <v>15</v>
          </cell>
          <cell r="E10090" t="str">
            <v>F</v>
          </cell>
        </row>
        <row r="10091">
          <cell r="B10091" t="str">
            <v>F500981</v>
          </cell>
          <cell r="C10091" t="str">
            <v>F500981</v>
          </cell>
          <cell r="D10091">
            <v>15</v>
          </cell>
          <cell r="E10091" t="str">
            <v>F</v>
          </cell>
        </row>
        <row r="10092">
          <cell r="B10092" t="str">
            <v>F501016</v>
          </cell>
          <cell r="C10092" t="str">
            <v>F501016</v>
          </cell>
          <cell r="D10092">
            <v>15</v>
          </cell>
          <cell r="E10092" t="str">
            <v>F</v>
          </cell>
        </row>
        <row r="10093">
          <cell r="B10093" t="str">
            <v>F501083</v>
          </cell>
          <cell r="C10093" t="str">
            <v>F501083</v>
          </cell>
          <cell r="D10093">
            <v>15</v>
          </cell>
          <cell r="E10093" t="str">
            <v>F</v>
          </cell>
        </row>
        <row r="10094">
          <cell r="B10094" t="str">
            <v>F501084</v>
          </cell>
          <cell r="C10094" t="str">
            <v>F501084</v>
          </cell>
          <cell r="D10094">
            <v>15</v>
          </cell>
          <cell r="E10094" t="str">
            <v>F</v>
          </cell>
        </row>
        <row r="10095">
          <cell r="B10095" t="str">
            <v>F501121</v>
          </cell>
          <cell r="C10095" t="str">
            <v>F501121</v>
          </cell>
          <cell r="D10095">
            <v>15</v>
          </cell>
          <cell r="E10095" t="str">
            <v>F</v>
          </cell>
        </row>
        <row r="10096">
          <cell r="B10096" t="str">
            <v>F501189</v>
          </cell>
          <cell r="C10096" t="str">
            <v>F501189</v>
          </cell>
          <cell r="D10096">
            <v>15</v>
          </cell>
          <cell r="E10096" t="str">
            <v>F</v>
          </cell>
        </row>
        <row r="10097">
          <cell r="B10097" t="str">
            <v>F501258</v>
          </cell>
          <cell r="C10097" t="str">
            <v>F501258</v>
          </cell>
          <cell r="D10097">
            <v>15</v>
          </cell>
          <cell r="E10097" t="str">
            <v>F</v>
          </cell>
        </row>
        <row r="10098">
          <cell r="B10098" t="str">
            <v>F501259</v>
          </cell>
          <cell r="C10098" t="str">
            <v>F501259</v>
          </cell>
          <cell r="D10098">
            <v>15</v>
          </cell>
          <cell r="E10098" t="str">
            <v>F</v>
          </cell>
        </row>
        <row r="10099">
          <cell r="B10099" t="str">
            <v>F501296</v>
          </cell>
          <cell r="C10099" t="str">
            <v>F501296</v>
          </cell>
          <cell r="D10099">
            <v>15</v>
          </cell>
          <cell r="E10099" t="str">
            <v>F</v>
          </cell>
        </row>
        <row r="10100">
          <cell r="B10100" t="str">
            <v>F501506</v>
          </cell>
          <cell r="C10100" t="str">
            <v>F501506</v>
          </cell>
          <cell r="D10100">
            <v>15</v>
          </cell>
          <cell r="E10100" t="str">
            <v>F</v>
          </cell>
        </row>
        <row r="10101">
          <cell r="B10101" t="str">
            <v>F502278</v>
          </cell>
          <cell r="C10101" t="str">
            <v>F502278</v>
          </cell>
          <cell r="D10101">
            <v>15</v>
          </cell>
          <cell r="E10101" t="str">
            <v>F</v>
          </cell>
        </row>
        <row r="10102">
          <cell r="B10102" t="str">
            <v>F502322</v>
          </cell>
          <cell r="C10102" t="str">
            <v>F502322</v>
          </cell>
          <cell r="D10102">
            <v>15</v>
          </cell>
          <cell r="E10102" t="str">
            <v>F</v>
          </cell>
        </row>
        <row r="10103">
          <cell r="B10103" t="str">
            <v>F502357</v>
          </cell>
          <cell r="C10103" t="str">
            <v>F502357</v>
          </cell>
          <cell r="D10103">
            <v>15</v>
          </cell>
          <cell r="E10103" t="str">
            <v>F</v>
          </cell>
        </row>
        <row r="10104">
          <cell r="B10104" t="str">
            <v>F502457</v>
          </cell>
          <cell r="C10104" t="str">
            <v>F502457</v>
          </cell>
          <cell r="D10104">
            <v>15</v>
          </cell>
          <cell r="E10104" t="str">
            <v>F</v>
          </cell>
        </row>
        <row r="10105">
          <cell r="B10105" t="str">
            <v>1000LOGSANJAC</v>
          </cell>
          <cell r="C10105" t="str">
            <v>LOGSANJAC</v>
          </cell>
          <cell r="D10105">
            <v>12</v>
          </cell>
          <cell r="E10105" t="str">
            <v>G</v>
          </cell>
        </row>
        <row r="10106">
          <cell r="B10106" t="str">
            <v>F502121</v>
          </cell>
          <cell r="C10106" t="str">
            <v>F502121</v>
          </cell>
          <cell r="D10106">
            <v>13</v>
          </cell>
          <cell r="E10106" t="str">
            <v>F</v>
          </cell>
        </row>
        <row r="10107">
          <cell r="B10107" t="str">
            <v>F520335</v>
          </cell>
          <cell r="C10107" t="str">
            <v>F520335</v>
          </cell>
          <cell r="D10107">
            <v>13</v>
          </cell>
          <cell r="E10107" t="str">
            <v>F</v>
          </cell>
        </row>
        <row r="10108">
          <cell r="B10108" t="str">
            <v>F520692</v>
          </cell>
          <cell r="C10108" t="str">
            <v>F520692</v>
          </cell>
          <cell r="D10108">
            <v>13</v>
          </cell>
          <cell r="E10108" t="str">
            <v>F</v>
          </cell>
        </row>
        <row r="10109">
          <cell r="B10109" t="str">
            <v>F521128</v>
          </cell>
          <cell r="C10109" t="str">
            <v>F521128</v>
          </cell>
          <cell r="D10109">
            <v>13</v>
          </cell>
          <cell r="E10109" t="str">
            <v>F</v>
          </cell>
        </row>
        <row r="10110">
          <cell r="B10110" t="str">
            <v>F521488</v>
          </cell>
          <cell r="C10110" t="str">
            <v>F521488</v>
          </cell>
          <cell r="D10110">
            <v>13</v>
          </cell>
          <cell r="E10110" t="str">
            <v>F</v>
          </cell>
        </row>
        <row r="10111">
          <cell r="B10111" t="str">
            <v>F521848</v>
          </cell>
          <cell r="C10111" t="str">
            <v>F521848</v>
          </cell>
          <cell r="D10111">
            <v>13</v>
          </cell>
          <cell r="E10111" t="str">
            <v>F</v>
          </cell>
        </row>
        <row r="10112">
          <cell r="B10112" t="str">
            <v>F522208</v>
          </cell>
          <cell r="C10112" t="str">
            <v>F522208</v>
          </cell>
          <cell r="D10112">
            <v>13</v>
          </cell>
          <cell r="E10112" t="str">
            <v>F</v>
          </cell>
        </row>
        <row r="10113">
          <cell r="B10113" t="str">
            <v>F522568</v>
          </cell>
          <cell r="C10113" t="str">
            <v>F522568</v>
          </cell>
          <cell r="D10113">
            <v>13</v>
          </cell>
          <cell r="E10113" t="str">
            <v>F</v>
          </cell>
        </row>
        <row r="10114">
          <cell r="B10114" t="str">
            <v>1000PLNGSJAC</v>
          </cell>
          <cell r="C10114" t="str">
            <v>PLNGSJAC</v>
          </cell>
          <cell r="D10114">
            <v>12</v>
          </cell>
          <cell r="E10114" t="str">
            <v>G</v>
          </cell>
        </row>
        <row r="10115">
          <cell r="B10115" t="str">
            <v>F520085</v>
          </cell>
          <cell r="C10115" t="str">
            <v>F520085</v>
          </cell>
          <cell r="D10115">
            <v>13</v>
          </cell>
          <cell r="E10115" t="str">
            <v>F</v>
          </cell>
        </row>
        <row r="10116">
          <cell r="B10116" t="str">
            <v>F520691</v>
          </cell>
          <cell r="C10116" t="str">
            <v>F520691</v>
          </cell>
          <cell r="D10116">
            <v>13</v>
          </cell>
          <cell r="E10116" t="str">
            <v>F</v>
          </cell>
        </row>
        <row r="10117">
          <cell r="B10117" t="str">
            <v>F521068</v>
          </cell>
          <cell r="C10117" t="str">
            <v>F521068</v>
          </cell>
          <cell r="D10117">
            <v>13</v>
          </cell>
          <cell r="E10117" t="str">
            <v>F</v>
          </cell>
        </row>
        <row r="10118">
          <cell r="B10118" t="str">
            <v>F521428</v>
          </cell>
          <cell r="C10118" t="str">
            <v>F521428</v>
          </cell>
          <cell r="D10118">
            <v>13</v>
          </cell>
          <cell r="E10118" t="str">
            <v>F</v>
          </cell>
        </row>
        <row r="10119">
          <cell r="B10119" t="str">
            <v>F521788</v>
          </cell>
          <cell r="C10119" t="str">
            <v>F521788</v>
          </cell>
          <cell r="D10119">
            <v>13</v>
          </cell>
          <cell r="E10119" t="str">
            <v>F</v>
          </cell>
        </row>
        <row r="10120">
          <cell r="B10120" t="str">
            <v>F522148</v>
          </cell>
          <cell r="C10120" t="str">
            <v>F522148</v>
          </cell>
          <cell r="D10120">
            <v>13</v>
          </cell>
          <cell r="E10120" t="str">
            <v>F</v>
          </cell>
        </row>
        <row r="10121">
          <cell r="B10121" t="str">
            <v>F522508</v>
          </cell>
          <cell r="C10121" t="str">
            <v>F522508</v>
          </cell>
          <cell r="D10121">
            <v>13</v>
          </cell>
          <cell r="E10121" t="str">
            <v>F</v>
          </cell>
        </row>
        <row r="10122">
          <cell r="B10122" t="str">
            <v>1000FLDPLSJAC</v>
          </cell>
          <cell r="C10122" t="str">
            <v>FLDPLSJAC</v>
          </cell>
          <cell r="D10122">
            <v>14</v>
          </cell>
          <cell r="E10122" t="str">
            <v>G</v>
          </cell>
        </row>
        <row r="10123">
          <cell r="B10123" t="str">
            <v>1000PLSJACSC</v>
          </cell>
          <cell r="C10123" t="str">
            <v>PLSJACSC</v>
          </cell>
          <cell r="D10123">
            <v>16</v>
          </cell>
          <cell r="E10123" t="str">
            <v>G</v>
          </cell>
        </row>
        <row r="10124">
          <cell r="B10124" t="str">
            <v>F502137</v>
          </cell>
          <cell r="C10124" t="str">
            <v>F502137</v>
          </cell>
          <cell r="D10124">
            <v>17</v>
          </cell>
          <cell r="E10124" t="str">
            <v>F</v>
          </cell>
        </row>
        <row r="10125">
          <cell r="B10125" t="str">
            <v>1000LOCPLSJAC</v>
          </cell>
          <cell r="C10125" t="str">
            <v>LOCPLSJAC</v>
          </cell>
          <cell r="D10125">
            <v>14</v>
          </cell>
          <cell r="E10125" t="str">
            <v>G</v>
          </cell>
        </row>
        <row r="10126">
          <cell r="B10126" t="str">
            <v>F502321</v>
          </cell>
          <cell r="C10126" t="str">
            <v>F502321</v>
          </cell>
          <cell r="D10126">
            <v>15</v>
          </cell>
          <cell r="E10126" t="str">
            <v>F</v>
          </cell>
        </row>
        <row r="10127">
          <cell r="B10127" t="str">
            <v>1000SEDIVDIR</v>
          </cell>
          <cell r="C10127" t="str">
            <v>SEDIVDIR</v>
          </cell>
          <cell r="D10127">
            <v>10</v>
          </cell>
          <cell r="E10127" t="str">
            <v>G</v>
          </cell>
        </row>
        <row r="10128">
          <cell r="B10128" t="str">
            <v>F520072</v>
          </cell>
          <cell r="C10128" t="str">
            <v>F520072</v>
          </cell>
          <cell r="D10128">
            <v>11</v>
          </cell>
          <cell r="E10128" t="str">
            <v>F</v>
          </cell>
        </row>
        <row r="10129">
          <cell r="B10129" t="str">
            <v>F520528</v>
          </cell>
          <cell r="C10129" t="str">
            <v>F520528</v>
          </cell>
          <cell r="D10129">
            <v>11</v>
          </cell>
          <cell r="E10129" t="str">
            <v>F</v>
          </cell>
        </row>
        <row r="10130">
          <cell r="B10130" t="str">
            <v>F521056</v>
          </cell>
          <cell r="C10130" t="str">
            <v>F521056</v>
          </cell>
          <cell r="D10130">
            <v>11</v>
          </cell>
          <cell r="E10130" t="str">
            <v>F</v>
          </cell>
        </row>
        <row r="10131">
          <cell r="B10131" t="str">
            <v>F521416</v>
          </cell>
          <cell r="C10131" t="str">
            <v>F521416</v>
          </cell>
          <cell r="D10131">
            <v>11</v>
          </cell>
          <cell r="E10131" t="str">
            <v>F</v>
          </cell>
        </row>
        <row r="10132">
          <cell r="B10132" t="str">
            <v>F521776</v>
          </cell>
          <cell r="C10132" t="str">
            <v>F521776</v>
          </cell>
          <cell r="D10132">
            <v>11</v>
          </cell>
          <cell r="E10132" t="str">
            <v>F</v>
          </cell>
        </row>
        <row r="10133">
          <cell r="B10133" t="str">
            <v>F522136</v>
          </cell>
          <cell r="C10133" t="str">
            <v>F522136</v>
          </cell>
          <cell r="D10133">
            <v>11</v>
          </cell>
          <cell r="E10133" t="str">
            <v>F</v>
          </cell>
        </row>
        <row r="10134">
          <cell r="B10134" t="str">
            <v>F522496</v>
          </cell>
          <cell r="C10134" t="str">
            <v>F522496</v>
          </cell>
          <cell r="D10134">
            <v>11</v>
          </cell>
          <cell r="E10134" t="str">
            <v>F</v>
          </cell>
        </row>
        <row r="10135">
          <cell r="B10135" t="str">
            <v>1000SEDIVPLN</v>
          </cell>
          <cell r="C10135" t="str">
            <v>SEDIVPLN</v>
          </cell>
          <cell r="D10135">
            <v>10</v>
          </cell>
          <cell r="E10135" t="str">
            <v>G</v>
          </cell>
        </row>
        <row r="10136">
          <cell r="B10136" t="str">
            <v>F520078</v>
          </cell>
          <cell r="C10136" t="str">
            <v>F520078</v>
          </cell>
          <cell r="D10136">
            <v>11</v>
          </cell>
          <cell r="E10136" t="str">
            <v>F</v>
          </cell>
        </row>
        <row r="10137">
          <cell r="B10137" t="str">
            <v>F520532</v>
          </cell>
          <cell r="C10137" t="str">
            <v>F520532</v>
          </cell>
          <cell r="D10137">
            <v>11</v>
          </cell>
          <cell r="E10137" t="str">
            <v>F</v>
          </cell>
        </row>
        <row r="10138">
          <cell r="B10138" t="str">
            <v>F521061</v>
          </cell>
          <cell r="C10138" t="str">
            <v>F521061</v>
          </cell>
          <cell r="D10138">
            <v>11</v>
          </cell>
          <cell r="E10138" t="str">
            <v>F</v>
          </cell>
        </row>
        <row r="10139">
          <cell r="B10139" t="str">
            <v>F521421</v>
          </cell>
          <cell r="C10139" t="str">
            <v>F521421</v>
          </cell>
          <cell r="D10139">
            <v>11</v>
          </cell>
          <cell r="E10139" t="str">
            <v>F</v>
          </cell>
        </row>
        <row r="10140">
          <cell r="B10140" t="str">
            <v>F521781</v>
          </cell>
          <cell r="C10140" t="str">
            <v>F521781</v>
          </cell>
          <cell r="D10140">
            <v>11</v>
          </cell>
          <cell r="E10140" t="str">
            <v>F</v>
          </cell>
        </row>
        <row r="10141">
          <cell r="B10141" t="str">
            <v>F522141</v>
          </cell>
          <cell r="C10141" t="str">
            <v>F522141</v>
          </cell>
          <cell r="D10141">
            <v>11</v>
          </cell>
          <cell r="E10141" t="str">
            <v>F</v>
          </cell>
        </row>
        <row r="10142">
          <cell r="B10142" t="str">
            <v>F522501</v>
          </cell>
          <cell r="C10142" t="str">
            <v>F522501</v>
          </cell>
          <cell r="D10142">
            <v>11</v>
          </cell>
          <cell r="E10142" t="str">
            <v>F</v>
          </cell>
        </row>
        <row r="10143">
          <cell r="B10143" t="str">
            <v>1000DESPLN</v>
          </cell>
          <cell r="C10143" t="str">
            <v>DESPLN</v>
          </cell>
          <cell r="D10143">
            <v>6</v>
          </cell>
          <cell r="E10143" t="str">
            <v>G</v>
          </cell>
        </row>
        <row r="10144">
          <cell r="B10144" t="str">
            <v>F520438</v>
          </cell>
          <cell r="C10144" t="str">
            <v>F520438</v>
          </cell>
          <cell r="D10144">
            <v>7</v>
          </cell>
          <cell r="E10144" t="str">
            <v>F</v>
          </cell>
        </row>
        <row r="10145">
          <cell r="B10145" t="str">
            <v>F521140</v>
          </cell>
          <cell r="C10145" t="str">
            <v>F521140</v>
          </cell>
          <cell r="D10145">
            <v>7</v>
          </cell>
          <cell r="E10145" t="str">
            <v>F</v>
          </cell>
        </row>
        <row r="10146">
          <cell r="B10146" t="str">
            <v>F521500</v>
          </cell>
          <cell r="C10146" t="str">
            <v>F521500</v>
          </cell>
          <cell r="D10146">
            <v>7</v>
          </cell>
          <cell r="E10146" t="str">
            <v>F</v>
          </cell>
        </row>
        <row r="10147">
          <cell r="B10147" t="str">
            <v>F521860</v>
          </cell>
          <cell r="C10147" t="str">
            <v>F521860</v>
          </cell>
          <cell r="D10147">
            <v>7</v>
          </cell>
          <cell r="E10147" t="str">
            <v>F</v>
          </cell>
        </row>
        <row r="10148">
          <cell r="B10148" t="str">
            <v>F522220</v>
          </cell>
          <cell r="C10148" t="str">
            <v>F522220</v>
          </cell>
          <cell r="D10148">
            <v>7</v>
          </cell>
          <cell r="E10148" t="str">
            <v>F</v>
          </cell>
        </row>
        <row r="10149">
          <cell r="B10149" t="str">
            <v>F522580</v>
          </cell>
          <cell r="C10149" t="str">
            <v>F522580</v>
          </cell>
          <cell r="D10149">
            <v>7</v>
          </cell>
          <cell r="E10149" t="str">
            <v>F</v>
          </cell>
        </row>
        <row r="10150">
          <cell r="B10150" t="str">
            <v>F522640</v>
          </cell>
          <cell r="C10150" t="str">
            <v>F522640</v>
          </cell>
          <cell r="D10150">
            <v>7</v>
          </cell>
          <cell r="E10150" t="str">
            <v>F</v>
          </cell>
        </row>
        <row r="10151">
          <cell r="B10151" t="str">
            <v>1000DESDIRSTF</v>
          </cell>
          <cell r="C10151" t="str">
            <v>DESDIRSTF</v>
          </cell>
          <cell r="D10151">
            <v>8</v>
          </cell>
          <cell r="E10151" t="str">
            <v>G</v>
          </cell>
        </row>
        <row r="10152">
          <cell r="B10152" t="str">
            <v>F500629</v>
          </cell>
          <cell r="C10152" t="str">
            <v>F500629</v>
          </cell>
          <cell r="D10152">
            <v>9</v>
          </cell>
          <cell r="E10152" t="str">
            <v>F</v>
          </cell>
        </row>
        <row r="10153">
          <cell r="B10153" t="str">
            <v>F500631</v>
          </cell>
          <cell r="C10153" t="str">
            <v>F500631</v>
          </cell>
          <cell r="D10153">
            <v>9</v>
          </cell>
          <cell r="E10153" t="str">
            <v>F</v>
          </cell>
        </row>
        <row r="10154">
          <cell r="B10154" t="str">
            <v>F520077</v>
          </cell>
          <cell r="C10154" t="str">
            <v>F520077</v>
          </cell>
          <cell r="D10154">
            <v>9</v>
          </cell>
          <cell r="E10154" t="str">
            <v>F</v>
          </cell>
        </row>
        <row r="10155">
          <cell r="B10155" t="str">
            <v>F520530</v>
          </cell>
          <cell r="C10155" t="str">
            <v>F520530</v>
          </cell>
          <cell r="D10155">
            <v>9</v>
          </cell>
          <cell r="E10155" t="str">
            <v>F</v>
          </cell>
        </row>
        <row r="10156">
          <cell r="B10156" t="str">
            <v>F520990</v>
          </cell>
          <cell r="C10156" t="str">
            <v>F520990</v>
          </cell>
          <cell r="D10156">
            <v>9</v>
          </cell>
          <cell r="E10156" t="str">
            <v>F</v>
          </cell>
        </row>
        <row r="10157">
          <cell r="B10157" t="str">
            <v>F521350</v>
          </cell>
          <cell r="C10157" t="str">
            <v>F521350</v>
          </cell>
          <cell r="D10157">
            <v>9</v>
          </cell>
          <cell r="E10157" t="str">
            <v>F</v>
          </cell>
        </row>
        <row r="10158">
          <cell r="B10158" t="str">
            <v>F521710</v>
          </cell>
          <cell r="C10158" t="str">
            <v>F521710</v>
          </cell>
          <cell r="D10158">
            <v>9</v>
          </cell>
          <cell r="E10158" t="str">
            <v>F</v>
          </cell>
        </row>
        <row r="10159">
          <cell r="B10159" t="str">
            <v>F522070</v>
          </cell>
          <cell r="C10159" t="str">
            <v>F522070</v>
          </cell>
          <cell r="D10159">
            <v>9</v>
          </cell>
          <cell r="E10159" t="str">
            <v>F</v>
          </cell>
        </row>
        <row r="10160">
          <cell r="B10160" t="str">
            <v>F522430</v>
          </cell>
          <cell r="C10160" t="str">
            <v>F522430</v>
          </cell>
          <cell r="D10160">
            <v>9</v>
          </cell>
          <cell r="E10160" t="str">
            <v>F</v>
          </cell>
        </row>
        <row r="10161">
          <cell r="B10161" t="str">
            <v>1000DESSUP</v>
          </cell>
          <cell r="C10161" t="str">
            <v>DESSUP</v>
          </cell>
          <cell r="D10161">
            <v>8</v>
          </cell>
          <cell r="E10161" t="str">
            <v>G</v>
          </cell>
        </row>
        <row r="10162">
          <cell r="B10162" t="str">
            <v>F500368</v>
          </cell>
          <cell r="C10162" t="str">
            <v>F500368</v>
          </cell>
          <cell r="D10162">
            <v>9</v>
          </cell>
          <cell r="E10162" t="str">
            <v>F</v>
          </cell>
        </row>
        <row r="10163">
          <cell r="B10163" t="str">
            <v>F520524</v>
          </cell>
          <cell r="C10163" t="str">
            <v>F520524</v>
          </cell>
          <cell r="D10163">
            <v>9</v>
          </cell>
          <cell r="E10163" t="str">
            <v>F</v>
          </cell>
        </row>
        <row r="10164">
          <cell r="B10164" t="str">
            <v>F520937</v>
          </cell>
          <cell r="C10164" t="str">
            <v>F520937</v>
          </cell>
          <cell r="D10164">
            <v>9</v>
          </cell>
          <cell r="E10164" t="str">
            <v>F</v>
          </cell>
        </row>
        <row r="10165">
          <cell r="B10165" t="str">
            <v>F521297</v>
          </cell>
          <cell r="C10165" t="str">
            <v>F521297</v>
          </cell>
          <cell r="D10165">
            <v>9</v>
          </cell>
          <cell r="E10165" t="str">
            <v>F</v>
          </cell>
        </row>
        <row r="10166">
          <cell r="B10166" t="str">
            <v>F521657</v>
          </cell>
          <cell r="C10166" t="str">
            <v>F521657</v>
          </cell>
          <cell r="D10166">
            <v>9</v>
          </cell>
          <cell r="E10166" t="str">
            <v>F</v>
          </cell>
        </row>
        <row r="10167">
          <cell r="B10167" t="str">
            <v>F522017</v>
          </cell>
          <cell r="C10167" t="str">
            <v>F522017</v>
          </cell>
          <cell r="D10167">
            <v>9</v>
          </cell>
          <cell r="E10167" t="str">
            <v>F</v>
          </cell>
        </row>
        <row r="10168">
          <cell r="B10168" t="str">
            <v>F522377</v>
          </cell>
          <cell r="C10168" t="str">
            <v>F522377</v>
          </cell>
          <cell r="D10168">
            <v>9</v>
          </cell>
          <cell r="E10168" t="str">
            <v>F</v>
          </cell>
        </row>
        <row r="10169">
          <cell r="B10169" t="str">
            <v>1000JPOLORG</v>
          </cell>
          <cell r="C10169" t="str">
            <v>JPOLORG</v>
          </cell>
          <cell r="D10169">
            <v>10</v>
          </cell>
          <cell r="E10169" t="str">
            <v>G</v>
          </cell>
        </row>
        <row r="10170">
          <cell r="B10170" t="str">
            <v>F502635</v>
          </cell>
          <cell r="C10170" t="str">
            <v>F502635</v>
          </cell>
          <cell r="D10170">
            <v>11</v>
          </cell>
          <cell r="E10170" t="str">
            <v>F</v>
          </cell>
        </row>
        <row r="10171">
          <cell r="B10171" t="str">
            <v>F502636</v>
          </cell>
          <cell r="C10171" t="str">
            <v>F502636</v>
          </cell>
          <cell r="D10171">
            <v>11</v>
          </cell>
          <cell r="E10171" t="str">
            <v>F</v>
          </cell>
        </row>
        <row r="10172">
          <cell r="B10172" t="str">
            <v>F520037</v>
          </cell>
          <cell r="C10172" t="str">
            <v>F520037</v>
          </cell>
          <cell r="D10172">
            <v>11</v>
          </cell>
          <cell r="E10172" t="str">
            <v>F</v>
          </cell>
        </row>
        <row r="10173">
          <cell r="B10173" t="str">
            <v>F520044</v>
          </cell>
          <cell r="C10173" t="str">
            <v>F520044</v>
          </cell>
          <cell r="D10173">
            <v>11</v>
          </cell>
          <cell r="E10173" t="str">
            <v>F</v>
          </cell>
        </row>
        <row r="10174">
          <cell r="B10174" t="str">
            <v>F520063</v>
          </cell>
          <cell r="C10174" t="str">
            <v>F520063</v>
          </cell>
          <cell r="D10174">
            <v>11</v>
          </cell>
          <cell r="E10174" t="str">
            <v>F</v>
          </cell>
        </row>
        <row r="10175">
          <cell r="B10175" t="str">
            <v>F520197</v>
          </cell>
          <cell r="C10175" t="str">
            <v>F520197</v>
          </cell>
          <cell r="D10175">
            <v>11</v>
          </cell>
          <cell r="E10175" t="str">
            <v>F</v>
          </cell>
        </row>
        <row r="10176">
          <cell r="B10176" t="str">
            <v>F520523</v>
          </cell>
          <cell r="C10176" t="str">
            <v>F520523</v>
          </cell>
          <cell r="D10176">
            <v>11</v>
          </cell>
          <cell r="E10176" t="str">
            <v>F</v>
          </cell>
        </row>
        <row r="10177">
          <cell r="B10177" t="str">
            <v>F521013</v>
          </cell>
          <cell r="C10177" t="str">
            <v>F521013</v>
          </cell>
          <cell r="D10177">
            <v>11</v>
          </cell>
          <cell r="E10177" t="str">
            <v>F</v>
          </cell>
        </row>
        <row r="10178">
          <cell r="B10178" t="str">
            <v>F521373</v>
          </cell>
          <cell r="C10178" t="str">
            <v>F521373</v>
          </cell>
          <cell r="D10178">
            <v>11</v>
          </cell>
          <cell r="E10178" t="str">
            <v>F</v>
          </cell>
        </row>
        <row r="10179">
          <cell r="B10179" t="str">
            <v>F521733</v>
          </cell>
          <cell r="C10179" t="str">
            <v>F521733</v>
          </cell>
          <cell r="D10179">
            <v>11</v>
          </cell>
          <cell r="E10179" t="str">
            <v>F</v>
          </cell>
        </row>
        <row r="10180">
          <cell r="B10180" t="str">
            <v>F522093</v>
          </cell>
          <cell r="C10180" t="str">
            <v>F522093</v>
          </cell>
          <cell r="D10180">
            <v>11</v>
          </cell>
          <cell r="E10180" t="str">
            <v>F</v>
          </cell>
        </row>
        <row r="10181">
          <cell r="B10181" t="str">
            <v>F522453</v>
          </cell>
          <cell r="C10181" t="str">
            <v>F522453</v>
          </cell>
          <cell r="D10181">
            <v>11</v>
          </cell>
          <cell r="E10181" t="str">
            <v>F</v>
          </cell>
        </row>
        <row r="10182">
          <cell r="B10182" t="str">
            <v>1000QAT</v>
          </cell>
          <cell r="C10182" t="str">
            <v>QAT</v>
          </cell>
          <cell r="D10182">
            <v>10</v>
          </cell>
          <cell r="E10182" t="str">
            <v>G</v>
          </cell>
        </row>
        <row r="10183">
          <cell r="B10183" t="str">
            <v>F520090</v>
          </cell>
          <cell r="C10183" t="str">
            <v>F520090</v>
          </cell>
          <cell r="D10183">
            <v>11</v>
          </cell>
          <cell r="E10183" t="str">
            <v>F</v>
          </cell>
        </row>
        <row r="10184">
          <cell r="B10184" t="str">
            <v>F521073</v>
          </cell>
          <cell r="C10184" t="str">
            <v>F521073</v>
          </cell>
          <cell r="D10184">
            <v>11</v>
          </cell>
          <cell r="E10184" t="str">
            <v>F</v>
          </cell>
        </row>
        <row r="10185">
          <cell r="B10185" t="str">
            <v>F521433</v>
          </cell>
          <cell r="C10185" t="str">
            <v>F521433</v>
          </cell>
          <cell r="D10185">
            <v>11</v>
          </cell>
          <cell r="E10185" t="str">
            <v>F</v>
          </cell>
        </row>
        <row r="10186">
          <cell r="B10186" t="str">
            <v>F521793</v>
          </cell>
          <cell r="C10186" t="str">
            <v>F521793</v>
          </cell>
          <cell r="D10186">
            <v>11</v>
          </cell>
          <cell r="E10186" t="str">
            <v>F</v>
          </cell>
        </row>
        <row r="10187">
          <cell r="B10187" t="str">
            <v>F522153</v>
          </cell>
          <cell r="C10187" t="str">
            <v>F522153</v>
          </cell>
          <cell r="D10187">
            <v>11</v>
          </cell>
          <cell r="E10187" t="str">
            <v>F</v>
          </cell>
        </row>
        <row r="10188">
          <cell r="B10188" t="str">
            <v>F522513</v>
          </cell>
          <cell r="C10188" t="str">
            <v>F522513</v>
          </cell>
          <cell r="D10188">
            <v>11</v>
          </cell>
          <cell r="E10188" t="str">
            <v>F</v>
          </cell>
        </row>
        <row r="10189">
          <cell r="B10189" t="str">
            <v>1000FLDACCORG</v>
          </cell>
          <cell r="C10189" t="str">
            <v>FLDACCORG</v>
          </cell>
          <cell r="D10189">
            <v>8</v>
          </cell>
          <cell r="E10189" t="str">
            <v>G</v>
          </cell>
        </row>
        <row r="10190">
          <cell r="B10190" t="str">
            <v>F500359</v>
          </cell>
          <cell r="C10190" t="str">
            <v>F500359</v>
          </cell>
          <cell r="D10190">
            <v>9</v>
          </cell>
          <cell r="E10190" t="str">
            <v>F</v>
          </cell>
        </row>
        <row r="10191">
          <cell r="B10191" t="str">
            <v>F500366</v>
          </cell>
          <cell r="C10191" t="str">
            <v>F500366</v>
          </cell>
          <cell r="D10191">
            <v>9</v>
          </cell>
          <cell r="E10191" t="str">
            <v>F</v>
          </cell>
        </row>
        <row r="10192">
          <cell r="B10192" t="str">
            <v>F501966</v>
          </cell>
          <cell r="C10192" t="str">
            <v>F501966</v>
          </cell>
          <cell r="D10192">
            <v>9</v>
          </cell>
          <cell r="E10192" t="str">
            <v>F</v>
          </cell>
        </row>
        <row r="10193">
          <cell r="B10193" t="str">
            <v>F501967</v>
          </cell>
          <cell r="C10193" t="str">
            <v>F501967</v>
          </cell>
          <cell r="D10193">
            <v>9</v>
          </cell>
          <cell r="E10193" t="str">
            <v>F</v>
          </cell>
        </row>
        <row r="10194">
          <cell r="B10194" t="str">
            <v>F520525</v>
          </cell>
          <cell r="C10194" t="str">
            <v>F520525</v>
          </cell>
          <cell r="D10194">
            <v>9</v>
          </cell>
          <cell r="E10194" t="str">
            <v>F</v>
          </cell>
        </row>
        <row r="10195">
          <cell r="B10195" t="str">
            <v>F520934</v>
          </cell>
          <cell r="C10195" t="str">
            <v>F520934</v>
          </cell>
          <cell r="D10195">
            <v>9</v>
          </cell>
          <cell r="E10195" t="str">
            <v>F</v>
          </cell>
        </row>
        <row r="10196">
          <cell r="B10196" t="str">
            <v>F521294</v>
          </cell>
          <cell r="C10196" t="str">
            <v>F521294</v>
          </cell>
          <cell r="D10196">
            <v>9</v>
          </cell>
          <cell r="E10196" t="str">
            <v>F</v>
          </cell>
        </row>
        <row r="10197">
          <cell r="B10197" t="str">
            <v>F522014</v>
          </cell>
          <cell r="C10197" t="str">
            <v>F522014</v>
          </cell>
          <cell r="D10197">
            <v>9</v>
          </cell>
          <cell r="E10197" t="str">
            <v>F</v>
          </cell>
        </row>
        <row r="10198">
          <cell r="B10198" t="str">
            <v>F522374</v>
          </cell>
          <cell r="C10198" t="str">
            <v>F522374</v>
          </cell>
          <cell r="D10198">
            <v>9</v>
          </cell>
          <cell r="E10198" t="str">
            <v>F</v>
          </cell>
        </row>
        <row r="10199">
          <cell r="B10199" t="str">
            <v>F523354</v>
          </cell>
          <cell r="C10199" t="str">
            <v>F523354</v>
          </cell>
          <cell r="D10199">
            <v>9</v>
          </cell>
          <cell r="E10199" t="str">
            <v>F</v>
          </cell>
        </row>
        <row r="10200">
          <cell r="B10200" t="str">
            <v>1000NWDIVFLDA</v>
          </cell>
          <cell r="C10200" t="str">
            <v>NWDIVFLDA</v>
          </cell>
          <cell r="D10200">
            <v>10</v>
          </cell>
          <cell r="E10200" t="str">
            <v>G</v>
          </cell>
        </row>
        <row r="10201">
          <cell r="B10201" t="str">
            <v>F520666</v>
          </cell>
          <cell r="C10201" t="str">
            <v>F520666</v>
          </cell>
          <cell r="D10201">
            <v>11</v>
          </cell>
          <cell r="E10201" t="str">
            <v>F</v>
          </cell>
        </row>
        <row r="10202">
          <cell r="B10202" t="str">
            <v>F521162</v>
          </cell>
          <cell r="C10202" t="str">
            <v>F521162</v>
          </cell>
          <cell r="D10202">
            <v>11</v>
          </cell>
          <cell r="E10202" t="str">
            <v>F</v>
          </cell>
        </row>
        <row r="10203">
          <cell r="B10203" t="str">
            <v>F521522</v>
          </cell>
          <cell r="C10203" t="str">
            <v>F521522</v>
          </cell>
          <cell r="D10203">
            <v>11</v>
          </cell>
          <cell r="E10203" t="str">
            <v>F</v>
          </cell>
        </row>
        <row r="10204">
          <cell r="B10204" t="str">
            <v>F521654</v>
          </cell>
          <cell r="C10204" t="str">
            <v>F521654</v>
          </cell>
          <cell r="D10204">
            <v>11</v>
          </cell>
          <cell r="E10204" t="str">
            <v>F</v>
          </cell>
        </row>
        <row r="10205">
          <cell r="B10205" t="str">
            <v>F521882</v>
          </cell>
          <cell r="C10205" t="str">
            <v>F521882</v>
          </cell>
          <cell r="D10205">
            <v>11</v>
          </cell>
          <cell r="E10205" t="str">
            <v>F</v>
          </cell>
        </row>
        <row r="10206">
          <cell r="B10206" t="str">
            <v>F522242</v>
          </cell>
          <cell r="C10206" t="str">
            <v>F522242</v>
          </cell>
          <cell r="D10206">
            <v>11</v>
          </cell>
          <cell r="E10206" t="str">
            <v>F</v>
          </cell>
        </row>
        <row r="10207">
          <cell r="B10207" t="str">
            <v>F522602</v>
          </cell>
          <cell r="C10207" t="str">
            <v>F522602</v>
          </cell>
          <cell r="D10207">
            <v>11</v>
          </cell>
          <cell r="E10207" t="str">
            <v>F</v>
          </cell>
        </row>
        <row r="10208">
          <cell r="B10208" t="str">
            <v>F522660</v>
          </cell>
          <cell r="C10208" t="str">
            <v>F522660</v>
          </cell>
          <cell r="D10208">
            <v>11</v>
          </cell>
          <cell r="E10208" t="str">
            <v>F</v>
          </cell>
        </row>
        <row r="10209">
          <cell r="B10209" t="str">
            <v>F525663</v>
          </cell>
          <cell r="C10209" t="str">
            <v>F525663</v>
          </cell>
          <cell r="D10209">
            <v>11</v>
          </cell>
          <cell r="E10209" t="str">
            <v>F</v>
          </cell>
        </row>
        <row r="10210">
          <cell r="B10210" t="str">
            <v>F525664</v>
          </cell>
          <cell r="C10210" t="str">
            <v>F525664</v>
          </cell>
          <cell r="D10210">
            <v>11</v>
          </cell>
          <cell r="E10210" t="str">
            <v>F</v>
          </cell>
        </row>
        <row r="10211">
          <cell r="B10211" t="str">
            <v>F525665</v>
          </cell>
          <cell r="C10211" t="str">
            <v>F525665</v>
          </cell>
          <cell r="D10211">
            <v>11</v>
          </cell>
          <cell r="E10211" t="str">
            <v>F</v>
          </cell>
        </row>
        <row r="10212">
          <cell r="B10212" t="str">
            <v>F525666</v>
          </cell>
          <cell r="C10212" t="str">
            <v>F525666</v>
          </cell>
          <cell r="D10212">
            <v>11</v>
          </cell>
          <cell r="E10212" t="str">
            <v>F</v>
          </cell>
        </row>
        <row r="10213">
          <cell r="B10213" t="str">
            <v>F525667</v>
          </cell>
          <cell r="C10213" t="str">
            <v>F525667</v>
          </cell>
          <cell r="D10213">
            <v>11</v>
          </cell>
          <cell r="E10213" t="str">
            <v>F</v>
          </cell>
        </row>
        <row r="10214">
          <cell r="B10214" t="str">
            <v>F526452</v>
          </cell>
          <cell r="C10214" t="str">
            <v>F526452</v>
          </cell>
          <cell r="D10214">
            <v>11</v>
          </cell>
          <cell r="E10214" t="str">
            <v>F</v>
          </cell>
        </row>
        <row r="10215">
          <cell r="B10215" t="str">
            <v>F526453</v>
          </cell>
          <cell r="C10215" t="str">
            <v>F526453</v>
          </cell>
          <cell r="D10215">
            <v>11</v>
          </cell>
          <cell r="E10215" t="str">
            <v>F</v>
          </cell>
        </row>
        <row r="10216">
          <cell r="B10216" t="str">
            <v>1000MWFAO</v>
          </cell>
          <cell r="C10216" t="str">
            <v>MWFAO</v>
          </cell>
          <cell r="D10216">
            <v>12</v>
          </cell>
          <cell r="E10216" t="str">
            <v>G</v>
          </cell>
        </row>
        <row r="10217">
          <cell r="B10217" t="str">
            <v>F502417</v>
          </cell>
          <cell r="C10217" t="str">
            <v>F502417</v>
          </cell>
          <cell r="D10217">
            <v>13</v>
          </cell>
          <cell r="E10217" t="str">
            <v>F</v>
          </cell>
        </row>
        <row r="10218">
          <cell r="B10218" t="str">
            <v>F502462</v>
          </cell>
          <cell r="C10218" t="str">
            <v>F502462</v>
          </cell>
          <cell r="D10218">
            <v>13</v>
          </cell>
          <cell r="E10218" t="str">
            <v>F</v>
          </cell>
        </row>
        <row r="10219">
          <cell r="B10219" t="str">
            <v>F522655</v>
          </cell>
          <cell r="C10219" t="str">
            <v>F522655</v>
          </cell>
          <cell r="D10219">
            <v>13</v>
          </cell>
          <cell r="E10219" t="str">
            <v>F</v>
          </cell>
        </row>
        <row r="10220">
          <cell r="B10220" t="str">
            <v>1000DOMDISACT</v>
          </cell>
          <cell r="C10220" t="str">
            <v>DOMDISACT</v>
          </cell>
          <cell r="D10220">
            <v>14</v>
          </cell>
          <cell r="E10220" t="str">
            <v>G</v>
          </cell>
        </row>
        <row r="10221">
          <cell r="B10221" t="str">
            <v>F520320</v>
          </cell>
          <cell r="C10221" t="str">
            <v>F520320</v>
          </cell>
          <cell r="D10221">
            <v>15</v>
          </cell>
          <cell r="E10221" t="str">
            <v>F</v>
          </cell>
        </row>
        <row r="10222">
          <cell r="B10222" t="str">
            <v>F521116</v>
          </cell>
          <cell r="C10222" t="str">
            <v>F521116</v>
          </cell>
          <cell r="D10222">
            <v>15</v>
          </cell>
          <cell r="E10222" t="str">
            <v>F</v>
          </cell>
        </row>
        <row r="10223">
          <cell r="B10223" t="str">
            <v>F521476</v>
          </cell>
          <cell r="C10223" t="str">
            <v>F521476</v>
          </cell>
          <cell r="D10223">
            <v>15</v>
          </cell>
          <cell r="E10223" t="str">
            <v>F</v>
          </cell>
        </row>
        <row r="10224">
          <cell r="B10224" t="str">
            <v>F521836</v>
          </cell>
          <cell r="C10224" t="str">
            <v>F521836</v>
          </cell>
          <cell r="D10224">
            <v>15</v>
          </cell>
          <cell r="E10224" t="str">
            <v>F</v>
          </cell>
        </row>
        <row r="10225">
          <cell r="B10225" t="str">
            <v>F522196</v>
          </cell>
          <cell r="C10225" t="str">
            <v>F522196</v>
          </cell>
          <cell r="D10225">
            <v>15</v>
          </cell>
          <cell r="E10225" t="str">
            <v>F</v>
          </cell>
        </row>
        <row r="10226">
          <cell r="B10226" t="str">
            <v>F522556</v>
          </cell>
          <cell r="C10226" t="str">
            <v>F522556</v>
          </cell>
          <cell r="D10226">
            <v>15</v>
          </cell>
          <cell r="E10226" t="str">
            <v>F</v>
          </cell>
        </row>
        <row r="10227">
          <cell r="B10227" t="str">
            <v>1000LBEDISACT</v>
          </cell>
          <cell r="C10227" t="str">
            <v>LBEDISACT</v>
          </cell>
          <cell r="D10227">
            <v>14</v>
          </cell>
          <cell r="E10227" t="str">
            <v>G</v>
          </cell>
        </row>
        <row r="10228">
          <cell r="B10228" t="str">
            <v>F522672</v>
          </cell>
          <cell r="C10228" t="str">
            <v>F522672</v>
          </cell>
          <cell r="D10228">
            <v>15</v>
          </cell>
          <cell r="E10228" t="str">
            <v>F</v>
          </cell>
        </row>
        <row r="10229">
          <cell r="B10229" t="str">
            <v>1000MWRPACT</v>
          </cell>
          <cell r="C10229" t="str">
            <v>MWRPACT</v>
          </cell>
          <cell r="D10229">
            <v>14</v>
          </cell>
          <cell r="E10229" t="str">
            <v>G</v>
          </cell>
        </row>
        <row r="10230">
          <cell r="B10230" t="str">
            <v>1000SBAYDIACT</v>
          </cell>
          <cell r="C10230" t="str">
            <v>SBAYDIACT</v>
          </cell>
          <cell r="D10230">
            <v>14</v>
          </cell>
          <cell r="E10230" t="str">
            <v>G</v>
          </cell>
        </row>
        <row r="10231">
          <cell r="B10231" t="str">
            <v>F522671</v>
          </cell>
          <cell r="C10231" t="str">
            <v>F522671</v>
          </cell>
          <cell r="D10231">
            <v>15</v>
          </cell>
          <cell r="E10231" t="str">
            <v>F</v>
          </cell>
        </row>
        <row r="10232">
          <cell r="B10232" t="str">
            <v>1000SMONDIACT</v>
          </cell>
          <cell r="C10232" t="str">
            <v>SMONDIACT</v>
          </cell>
          <cell r="D10232">
            <v>14</v>
          </cell>
          <cell r="E10232" t="str">
            <v>G</v>
          </cell>
        </row>
        <row r="10233">
          <cell r="B10233" t="str">
            <v>F522670</v>
          </cell>
          <cell r="C10233" t="str">
            <v>F522670</v>
          </cell>
          <cell r="D10233">
            <v>15</v>
          </cell>
          <cell r="E10233" t="str">
            <v>F</v>
          </cell>
        </row>
        <row r="10234">
          <cell r="B10234" t="str">
            <v>1000WHIDISACT</v>
          </cell>
          <cell r="C10234" t="str">
            <v>WHIDISACT</v>
          </cell>
          <cell r="D10234">
            <v>14</v>
          </cell>
          <cell r="E10234" t="str">
            <v>G</v>
          </cell>
        </row>
        <row r="10235">
          <cell r="B10235" t="str">
            <v>F522673</v>
          </cell>
          <cell r="C10235" t="str">
            <v>F522673</v>
          </cell>
          <cell r="D10235">
            <v>15</v>
          </cell>
          <cell r="E10235" t="str">
            <v>F</v>
          </cell>
        </row>
        <row r="10236">
          <cell r="B10236" t="str">
            <v>1000CATFLDACT</v>
          </cell>
          <cell r="C10236" t="str">
            <v>CATFLDACT</v>
          </cell>
          <cell r="D10236">
            <v>14</v>
          </cell>
          <cell r="E10236" t="str">
            <v>G</v>
          </cell>
        </row>
        <row r="10237">
          <cell r="B10237" t="str">
            <v>F522694</v>
          </cell>
          <cell r="C10237" t="str">
            <v>F522694</v>
          </cell>
          <cell r="D10237">
            <v>15</v>
          </cell>
          <cell r="E10237" t="str">
            <v>F</v>
          </cell>
        </row>
        <row r="10238">
          <cell r="B10238" t="str">
            <v>1000NCSTFAO</v>
          </cell>
          <cell r="C10238" t="str">
            <v>NCSTFAO</v>
          </cell>
          <cell r="D10238">
            <v>12</v>
          </cell>
          <cell r="E10238" t="str">
            <v>G</v>
          </cell>
        </row>
        <row r="10239">
          <cell r="B10239" t="str">
            <v>F502370</v>
          </cell>
          <cell r="C10239" t="str">
            <v>F502370</v>
          </cell>
          <cell r="D10239">
            <v>13</v>
          </cell>
          <cell r="E10239" t="str">
            <v>F</v>
          </cell>
        </row>
        <row r="10240">
          <cell r="B10240" t="str">
            <v>F502463</v>
          </cell>
          <cell r="C10240" t="str">
            <v>F502463</v>
          </cell>
          <cell r="D10240">
            <v>13</v>
          </cell>
          <cell r="E10240" t="str">
            <v>F</v>
          </cell>
        </row>
        <row r="10241">
          <cell r="B10241" t="str">
            <v>F522654</v>
          </cell>
          <cell r="C10241" t="str">
            <v>F522654</v>
          </cell>
          <cell r="D10241">
            <v>13</v>
          </cell>
          <cell r="E10241" t="str">
            <v>F</v>
          </cell>
        </row>
        <row r="10242">
          <cell r="B10242" t="str">
            <v>1000ANTDISACT</v>
          </cell>
          <cell r="C10242" t="str">
            <v>ANTDISACT</v>
          </cell>
          <cell r="D10242">
            <v>14</v>
          </cell>
          <cell r="E10242" t="str">
            <v>G</v>
          </cell>
        </row>
        <row r="10243">
          <cell r="B10243" t="str">
            <v>F522669</v>
          </cell>
          <cell r="C10243" t="str">
            <v>F522669</v>
          </cell>
          <cell r="D10243">
            <v>15</v>
          </cell>
          <cell r="E10243" t="str">
            <v>F</v>
          </cell>
        </row>
        <row r="10244">
          <cell r="B10244" t="str">
            <v>1000NCSTRPACT</v>
          </cell>
          <cell r="C10244" t="str">
            <v>NCSTRPACT</v>
          </cell>
          <cell r="D10244">
            <v>14</v>
          </cell>
          <cell r="E10244" t="str">
            <v>G</v>
          </cell>
        </row>
        <row r="10245">
          <cell r="B10245" t="str">
            <v>F522684</v>
          </cell>
          <cell r="C10245" t="str">
            <v>F522684</v>
          </cell>
          <cell r="D10245">
            <v>15</v>
          </cell>
          <cell r="E10245" t="str">
            <v>F</v>
          </cell>
        </row>
        <row r="10246">
          <cell r="B10246" t="str">
            <v>1000SBARDIACT</v>
          </cell>
          <cell r="C10246" t="str">
            <v>SBARDIACT</v>
          </cell>
          <cell r="D10246">
            <v>14</v>
          </cell>
          <cell r="E10246" t="str">
            <v>G</v>
          </cell>
        </row>
        <row r="10247">
          <cell r="B10247" t="str">
            <v>F522675</v>
          </cell>
          <cell r="C10247" t="str">
            <v>F522675</v>
          </cell>
          <cell r="D10247">
            <v>15</v>
          </cell>
          <cell r="E10247" t="str">
            <v>F</v>
          </cell>
        </row>
        <row r="10248">
          <cell r="B10248" t="str">
            <v>1000THODISACT</v>
          </cell>
          <cell r="C10248" t="str">
            <v>THODISACT</v>
          </cell>
          <cell r="D10248">
            <v>14</v>
          </cell>
          <cell r="E10248" t="str">
            <v>G</v>
          </cell>
        </row>
        <row r="10249">
          <cell r="B10249" t="str">
            <v>F522668</v>
          </cell>
          <cell r="C10249" t="str">
            <v>F522668</v>
          </cell>
          <cell r="D10249">
            <v>15</v>
          </cell>
          <cell r="E10249" t="str">
            <v>F</v>
          </cell>
        </row>
        <row r="10250">
          <cell r="B10250" t="str">
            <v>1000VALDISACT</v>
          </cell>
          <cell r="C10250" t="str">
            <v>VALDISACT</v>
          </cell>
          <cell r="D10250">
            <v>14</v>
          </cell>
          <cell r="E10250" t="str">
            <v>G</v>
          </cell>
        </row>
        <row r="10251">
          <cell r="B10251" t="str">
            <v>F522678</v>
          </cell>
          <cell r="C10251" t="str">
            <v>F522678</v>
          </cell>
          <cell r="D10251">
            <v>15</v>
          </cell>
          <cell r="E10251" t="str">
            <v>F</v>
          </cell>
        </row>
        <row r="10252">
          <cell r="B10252" t="str">
            <v>1000VENDISACT</v>
          </cell>
          <cell r="C10252" t="str">
            <v>VENDISACT</v>
          </cell>
          <cell r="D10252">
            <v>14</v>
          </cell>
          <cell r="E10252" t="str">
            <v>G</v>
          </cell>
        </row>
        <row r="10253">
          <cell r="B10253" t="str">
            <v>1000NWTRNSFAO</v>
          </cell>
          <cell r="C10253" t="str">
            <v>NWTRNSFAO</v>
          </cell>
          <cell r="D10253">
            <v>12</v>
          </cell>
          <cell r="E10253" t="str">
            <v>G</v>
          </cell>
        </row>
        <row r="10254">
          <cell r="B10254" t="str">
            <v>1000DOMTSACT</v>
          </cell>
          <cell r="C10254" t="str">
            <v>DOMTSACT</v>
          </cell>
          <cell r="D10254">
            <v>14</v>
          </cell>
          <cell r="E10254" t="str">
            <v>G</v>
          </cell>
        </row>
        <row r="10255">
          <cell r="B10255" t="str">
            <v>F522649</v>
          </cell>
          <cell r="C10255" t="str">
            <v>F522649</v>
          </cell>
          <cell r="D10255">
            <v>15</v>
          </cell>
          <cell r="E10255" t="str">
            <v>F</v>
          </cell>
        </row>
        <row r="10256">
          <cell r="B10256" t="str">
            <v>F523284</v>
          </cell>
          <cell r="C10256" t="str">
            <v>F523284</v>
          </cell>
          <cell r="D10256">
            <v>15</v>
          </cell>
          <cell r="E10256" t="str">
            <v>F</v>
          </cell>
        </row>
        <row r="10257">
          <cell r="B10257" t="str">
            <v>1000RECTSACT</v>
          </cell>
          <cell r="C10257" t="str">
            <v>RECTSACT</v>
          </cell>
          <cell r="D10257">
            <v>14</v>
          </cell>
          <cell r="E10257" t="str">
            <v>G</v>
          </cell>
        </row>
        <row r="10258">
          <cell r="B10258" t="str">
            <v>F520325</v>
          </cell>
          <cell r="C10258" t="str">
            <v>F520325</v>
          </cell>
          <cell r="D10258">
            <v>15</v>
          </cell>
          <cell r="E10258" t="str">
            <v>F</v>
          </cell>
        </row>
        <row r="10259">
          <cell r="B10259" t="str">
            <v>F520637</v>
          </cell>
          <cell r="C10259" t="str">
            <v>F520637</v>
          </cell>
          <cell r="D10259">
            <v>15</v>
          </cell>
          <cell r="E10259" t="str">
            <v>F</v>
          </cell>
        </row>
        <row r="10260">
          <cell r="B10260" t="str">
            <v>F521119</v>
          </cell>
          <cell r="C10260" t="str">
            <v>F521119</v>
          </cell>
          <cell r="D10260">
            <v>15</v>
          </cell>
          <cell r="E10260" t="str">
            <v>F</v>
          </cell>
        </row>
        <row r="10261">
          <cell r="B10261" t="str">
            <v>F521479</v>
          </cell>
          <cell r="C10261" t="str">
            <v>F521479</v>
          </cell>
          <cell r="D10261">
            <v>15</v>
          </cell>
          <cell r="E10261" t="str">
            <v>F</v>
          </cell>
        </row>
        <row r="10262">
          <cell r="B10262" t="str">
            <v>F521839</v>
          </cell>
          <cell r="C10262" t="str">
            <v>F521839</v>
          </cell>
          <cell r="D10262">
            <v>15</v>
          </cell>
          <cell r="E10262" t="str">
            <v>F</v>
          </cell>
        </row>
        <row r="10263">
          <cell r="B10263" t="str">
            <v>F522199</v>
          </cell>
          <cell r="C10263" t="str">
            <v>F522199</v>
          </cell>
          <cell r="D10263">
            <v>15</v>
          </cell>
          <cell r="E10263" t="str">
            <v>F</v>
          </cell>
        </row>
        <row r="10264">
          <cell r="B10264" t="str">
            <v>F522559</v>
          </cell>
          <cell r="C10264" t="str">
            <v>F522559</v>
          </cell>
          <cell r="D10264">
            <v>15</v>
          </cell>
          <cell r="E10264" t="str">
            <v>F</v>
          </cell>
        </row>
        <row r="10265">
          <cell r="B10265" t="str">
            <v>F523282</v>
          </cell>
          <cell r="C10265" t="str">
            <v>F523282</v>
          </cell>
          <cell r="D10265">
            <v>15</v>
          </cell>
          <cell r="E10265" t="str">
            <v>F</v>
          </cell>
        </row>
        <row r="10266">
          <cell r="B10266" t="str">
            <v>1000SCLATSACT</v>
          </cell>
          <cell r="C10266" t="str">
            <v>SCLATSACT</v>
          </cell>
          <cell r="D10266">
            <v>14</v>
          </cell>
          <cell r="E10266" t="str">
            <v>G</v>
          </cell>
        </row>
        <row r="10267">
          <cell r="B10267" t="str">
            <v>F521172</v>
          </cell>
          <cell r="C10267" t="str">
            <v>F521172</v>
          </cell>
          <cell r="D10267">
            <v>15</v>
          </cell>
          <cell r="E10267" t="str">
            <v>F</v>
          </cell>
        </row>
        <row r="10268">
          <cell r="B10268" t="str">
            <v>F521532</v>
          </cell>
          <cell r="C10268" t="str">
            <v>F521532</v>
          </cell>
          <cell r="D10268">
            <v>15</v>
          </cell>
          <cell r="E10268" t="str">
            <v>F</v>
          </cell>
        </row>
        <row r="10269">
          <cell r="B10269" t="str">
            <v>F521892</v>
          </cell>
          <cell r="C10269" t="str">
            <v>F521892</v>
          </cell>
          <cell r="D10269">
            <v>15</v>
          </cell>
          <cell r="E10269" t="str">
            <v>F</v>
          </cell>
        </row>
        <row r="10270">
          <cell r="B10270" t="str">
            <v>F522252</v>
          </cell>
          <cell r="C10270" t="str">
            <v>F522252</v>
          </cell>
          <cell r="D10270">
            <v>15</v>
          </cell>
          <cell r="E10270" t="str">
            <v>F</v>
          </cell>
        </row>
        <row r="10271">
          <cell r="B10271" t="str">
            <v>F522612</v>
          </cell>
          <cell r="C10271" t="str">
            <v>F522612</v>
          </cell>
          <cell r="D10271">
            <v>15</v>
          </cell>
          <cell r="E10271" t="str">
            <v>F</v>
          </cell>
        </row>
        <row r="10272">
          <cell r="B10272" t="str">
            <v>F522652</v>
          </cell>
          <cell r="C10272" t="str">
            <v>F522652</v>
          </cell>
          <cell r="D10272">
            <v>15</v>
          </cell>
          <cell r="E10272" t="str">
            <v>F</v>
          </cell>
        </row>
        <row r="10273">
          <cell r="B10273" t="str">
            <v>F523319</v>
          </cell>
          <cell r="C10273" t="str">
            <v>F523319</v>
          </cell>
          <cell r="D10273">
            <v>15</v>
          </cell>
          <cell r="E10273" t="str">
            <v>F</v>
          </cell>
        </row>
        <row r="10274">
          <cell r="B10274" t="str">
            <v>1000VICTSACT</v>
          </cell>
          <cell r="C10274" t="str">
            <v>VICTSACT</v>
          </cell>
          <cell r="D10274">
            <v>14</v>
          </cell>
          <cell r="E10274" t="str">
            <v>G</v>
          </cell>
        </row>
        <row r="10275">
          <cell r="B10275" t="str">
            <v>F523283</v>
          </cell>
          <cell r="C10275" t="str">
            <v>F523283</v>
          </cell>
          <cell r="D10275">
            <v>15</v>
          </cell>
          <cell r="E10275" t="str">
            <v>F</v>
          </cell>
        </row>
        <row r="10276">
          <cell r="B10276" t="str">
            <v>1000RURFAO</v>
          </cell>
          <cell r="C10276" t="str">
            <v>RURFAO</v>
          </cell>
          <cell r="D10276">
            <v>12</v>
          </cell>
          <cell r="E10276" t="str">
            <v>G</v>
          </cell>
        </row>
        <row r="10277">
          <cell r="B10277" t="str">
            <v>F502586</v>
          </cell>
          <cell r="C10277" t="str">
            <v>F502586</v>
          </cell>
          <cell r="D10277">
            <v>13</v>
          </cell>
          <cell r="E10277" t="str">
            <v>F</v>
          </cell>
        </row>
        <row r="10278">
          <cell r="B10278" t="str">
            <v>F502589</v>
          </cell>
          <cell r="C10278" t="str">
            <v>F502589</v>
          </cell>
          <cell r="D10278">
            <v>13</v>
          </cell>
          <cell r="E10278" t="str">
            <v>F</v>
          </cell>
        </row>
        <row r="10279">
          <cell r="B10279" t="str">
            <v>F502590</v>
          </cell>
          <cell r="C10279" t="str">
            <v>F502590</v>
          </cell>
          <cell r="D10279">
            <v>13</v>
          </cell>
          <cell r="E10279" t="str">
            <v>F</v>
          </cell>
        </row>
        <row r="10280">
          <cell r="B10280" t="str">
            <v>F502593</v>
          </cell>
          <cell r="C10280" t="str">
            <v>F502593</v>
          </cell>
          <cell r="D10280">
            <v>13</v>
          </cell>
          <cell r="E10280" t="str">
            <v>F</v>
          </cell>
        </row>
        <row r="10281">
          <cell r="B10281" t="str">
            <v>F502612</v>
          </cell>
          <cell r="C10281" t="str">
            <v>F502612</v>
          </cell>
          <cell r="D10281">
            <v>13</v>
          </cell>
          <cell r="E10281" t="str">
            <v>F</v>
          </cell>
        </row>
        <row r="10282">
          <cell r="B10282" t="str">
            <v>F502620</v>
          </cell>
          <cell r="C10282" t="str">
            <v>F502620</v>
          </cell>
          <cell r="D10282">
            <v>13</v>
          </cell>
          <cell r="E10282" t="str">
            <v>F</v>
          </cell>
        </row>
        <row r="10283">
          <cell r="B10283" t="str">
            <v>F502628</v>
          </cell>
          <cell r="C10283" t="str">
            <v>F502628</v>
          </cell>
          <cell r="D10283">
            <v>13</v>
          </cell>
          <cell r="E10283" t="str">
            <v>F</v>
          </cell>
        </row>
        <row r="10284">
          <cell r="B10284" t="str">
            <v>F521008</v>
          </cell>
          <cell r="C10284" t="str">
            <v>F521008</v>
          </cell>
          <cell r="D10284">
            <v>13</v>
          </cell>
          <cell r="E10284" t="str">
            <v>F</v>
          </cell>
        </row>
        <row r="10285">
          <cell r="B10285" t="str">
            <v>F521368</v>
          </cell>
          <cell r="C10285" t="str">
            <v>F521368</v>
          </cell>
          <cell r="D10285">
            <v>13</v>
          </cell>
          <cell r="E10285" t="str">
            <v>F</v>
          </cell>
        </row>
        <row r="10286">
          <cell r="B10286" t="str">
            <v>F521728</v>
          </cell>
          <cell r="C10286" t="str">
            <v>F521728</v>
          </cell>
          <cell r="D10286">
            <v>13</v>
          </cell>
          <cell r="E10286" t="str">
            <v>F</v>
          </cell>
        </row>
        <row r="10287">
          <cell r="B10287" t="str">
            <v>F522088</v>
          </cell>
          <cell r="C10287" t="str">
            <v>F522088</v>
          </cell>
          <cell r="D10287">
            <v>13</v>
          </cell>
          <cell r="E10287" t="str">
            <v>F</v>
          </cell>
        </row>
        <row r="10288">
          <cell r="B10288" t="str">
            <v>F522448</v>
          </cell>
          <cell r="C10288" t="str">
            <v>F522448</v>
          </cell>
          <cell r="D10288">
            <v>13</v>
          </cell>
          <cell r="E10288" t="str">
            <v>F</v>
          </cell>
        </row>
        <row r="10289">
          <cell r="B10289" t="str">
            <v>F522653</v>
          </cell>
          <cell r="C10289" t="str">
            <v>F522653</v>
          </cell>
          <cell r="D10289">
            <v>13</v>
          </cell>
          <cell r="E10289" t="str">
            <v>F</v>
          </cell>
        </row>
        <row r="10290">
          <cell r="B10290" t="str">
            <v>1000ARHDISACT</v>
          </cell>
          <cell r="C10290" t="str">
            <v>ARHDISACT</v>
          </cell>
          <cell r="D10290">
            <v>14</v>
          </cell>
          <cell r="E10290" t="str">
            <v>G</v>
          </cell>
        </row>
        <row r="10291">
          <cell r="B10291" t="str">
            <v>F522692</v>
          </cell>
          <cell r="C10291" t="str">
            <v>F522692</v>
          </cell>
          <cell r="D10291">
            <v>15</v>
          </cell>
          <cell r="E10291" t="str">
            <v>F</v>
          </cell>
        </row>
        <row r="10292">
          <cell r="B10292" t="str">
            <v>1000BARDISACT</v>
          </cell>
          <cell r="C10292" t="str">
            <v>BARDISACT</v>
          </cell>
          <cell r="D10292">
            <v>14</v>
          </cell>
          <cell r="E10292" t="str">
            <v>G</v>
          </cell>
        </row>
        <row r="10293">
          <cell r="B10293" t="str">
            <v>F522679</v>
          </cell>
          <cell r="C10293" t="str">
            <v>F522679</v>
          </cell>
          <cell r="D10293">
            <v>15</v>
          </cell>
          <cell r="E10293" t="str">
            <v>F</v>
          </cell>
        </row>
        <row r="10294">
          <cell r="B10294" t="str">
            <v>1000BISDISACT</v>
          </cell>
          <cell r="C10294" t="str">
            <v>BISDISACT</v>
          </cell>
          <cell r="D10294">
            <v>14</v>
          </cell>
          <cell r="E10294" t="str">
            <v>G</v>
          </cell>
        </row>
        <row r="10295">
          <cell r="B10295" t="str">
            <v>1000BLYDISACT</v>
          </cell>
          <cell r="C10295" t="str">
            <v>BLYDISACT</v>
          </cell>
          <cell r="D10295">
            <v>14</v>
          </cell>
          <cell r="E10295" t="str">
            <v>G</v>
          </cell>
        </row>
        <row r="10296">
          <cell r="B10296" t="str">
            <v>F522683</v>
          </cell>
          <cell r="C10296" t="str">
            <v>F522683</v>
          </cell>
          <cell r="D10296">
            <v>15</v>
          </cell>
          <cell r="E10296" t="str">
            <v>F</v>
          </cell>
        </row>
        <row r="10297">
          <cell r="B10297" t="str">
            <v>1000KERDISACT</v>
          </cell>
          <cell r="C10297" t="str">
            <v>KERDISACT</v>
          </cell>
          <cell r="D10297">
            <v>14</v>
          </cell>
          <cell r="E10297" t="str">
            <v>G</v>
          </cell>
        </row>
        <row r="10298">
          <cell r="B10298" t="str">
            <v>1000RIDDISACT</v>
          </cell>
          <cell r="C10298" t="str">
            <v>RIDDISACT</v>
          </cell>
          <cell r="D10298">
            <v>14</v>
          </cell>
          <cell r="E10298" t="str">
            <v>G</v>
          </cell>
        </row>
        <row r="10299">
          <cell r="B10299" t="str">
            <v>F522682</v>
          </cell>
          <cell r="C10299" t="str">
            <v>F522682</v>
          </cell>
          <cell r="D10299">
            <v>15</v>
          </cell>
          <cell r="E10299" t="str">
            <v>F</v>
          </cell>
        </row>
        <row r="10300">
          <cell r="B10300" t="str">
            <v>F522696</v>
          </cell>
          <cell r="C10300" t="str">
            <v>F522696</v>
          </cell>
          <cell r="D10300">
            <v>15</v>
          </cell>
          <cell r="E10300" t="str">
            <v>F</v>
          </cell>
        </row>
        <row r="10301">
          <cell r="B10301" t="str">
            <v>1000TEHDISACT</v>
          </cell>
          <cell r="C10301" t="str">
            <v>TEHDISACT</v>
          </cell>
          <cell r="D10301">
            <v>14</v>
          </cell>
          <cell r="E10301" t="str">
            <v>G</v>
          </cell>
        </row>
        <row r="10302">
          <cell r="B10302" t="str">
            <v>F522677</v>
          </cell>
          <cell r="C10302" t="str">
            <v>F522677</v>
          </cell>
          <cell r="D10302">
            <v>15</v>
          </cell>
          <cell r="E10302" t="str">
            <v>F</v>
          </cell>
        </row>
        <row r="10303">
          <cell r="B10303" t="str">
            <v>1000TWNDISACT</v>
          </cell>
          <cell r="C10303" t="str">
            <v>TWNDISACT</v>
          </cell>
          <cell r="D10303">
            <v>14</v>
          </cell>
          <cell r="E10303" t="str">
            <v>G</v>
          </cell>
        </row>
        <row r="10304">
          <cell r="B10304" t="str">
            <v>F502317</v>
          </cell>
          <cell r="C10304" t="str">
            <v>F502317</v>
          </cell>
          <cell r="D10304">
            <v>15</v>
          </cell>
          <cell r="E10304" t="str">
            <v>F</v>
          </cell>
        </row>
        <row r="10305">
          <cell r="B10305" t="str">
            <v>1000SJOAFAO</v>
          </cell>
          <cell r="C10305" t="str">
            <v>SJOAFAO</v>
          </cell>
          <cell r="D10305">
            <v>12</v>
          </cell>
          <cell r="E10305" t="str">
            <v>G</v>
          </cell>
        </row>
        <row r="10306">
          <cell r="B10306" t="str">
            <v>F502373</v>
          </cell>
          <cell r="C10306" t="str">
            <v>F502373</v>
          </cell>
          <cell r="D10306">
            <v>13</v>
          </cell>
          <cell r="E10306" t="str">
            <v>F</v>
          </cell>
        </row>
        <row r="10307">
          <cell r="B10307" t="str">
            <v>F502466</v>
          </cell>
          <cell r="C10307" t="str">
            <v>F502466</v>
          </cell>
          <cell r="D10307">
            <v>13</v>
          </cell>
          <cell r="E10307" t="str">
            <v>F</v>
          </cell>
        </row>
        <row r="10308">
          <cell r="B10308" t="str">
            <v>F520323</v>
          </cell>
          <cell r="C10308" t="str">
            <v>F520323</v>
          </cell>
          <cell r="D10308">
            <v>13</v>
          </cell>
          <cell r="E10308" t="str">
            <v>F</v>
          </cell>
        </row>
        <row r="10309">
          <cell r="B10309" t="str">
            <v>F521118</v>
          </cell>
          <cell r="C10309" t="str">
            <v>F521118</v>
          </cell>
          <cell r="D10309">
            <v>13</v>
          </cell>
          <cell r="E10309" t="str">
            <v>F</v>
          </cell>
        </row>
        <row r="10310">
          <cell r="B10310" t="str">
            <v>F521478</v>
          </cell>
          <cell r="C10310" t="str">
            <v>F521478</v>
          </cell>
          <cell r="D10310">
            <v>13</v>
          </cell>
          <cell r="E10310" t="str">
            <v>F</v>
          </cell>
        </row>
        <row r="10311">
          <cell r="B10311" t="str">
            <v>F521838</v>
          </cell>
          <cell r="C10311" t="str">
            <v>F521838</v>
          </cell>
          <cell r="D10311">
            <v>13</v>
          </cell>
          <cell r="E10311" t="str">
            <v>F</v>
          </cell>
        </row>
        <row r="10312">
          <cell r="B10312" t="str">
            <v>F522198</v>
          </cell>
          <cell r="C10312" t="str">
            <v>F522198</v>
          </cell>
          <cell r="D10312">
            <v>13</v>
          </cell>
          <cell r="E10312" t="str">
            <v>F</v>
          </cell>
        </row>
        <row r="10313">
          <cell r="B10313" t="str">
            <v>F522558</v>
          </cell>
          <cell r="C10313" t="str">
            <v>F522558</v>
          </cell>
          <cell r="D10313">
            <v>13</v>
          </cell>
          <cell r="E10313" t="str">
            <v>F</v>
          </cell>
        </row>
        <row r="10314">
          <cell r="B10314" t="str">
            <v>1000PODISACT</v>
          </cell>
          <cell r="C10314" t="str">
            <v>PODISACT</v>
          </cell>
          <cell r="D10314">
            <v>14</v>
          </cell>
          <cell r="E10314" t="str">
            <v>G</v>
          </cell>
        </row>
        <row r="10315">
          <cell r="B10315" t="str">
            <v>F501123</v>
          </cell>
          <cell r="C10315" t="str">
            <v>F501123</v>
          </cell>
          <cell r="D10315">
            <v>15</v>
          </cell>
          <cell r="E10315" t="str">
            <v>F</v>
          </cell>
        </row>
        <row r="10316">
          <cell r="B10316" t="str">
            <v>F501508</v>
          </cell>
          <cell r="C10316" t="str">
            <v>F501508</v>
          </cell>
          <cell r="D10316">
            <v>15</v>
          </cell>
          <cell r="E10316" t="str">
            <v>F</v>
          </cell>
        </row>
        <row r="10317">
          <cell r="B10317" t="str">
            <v>1000SHLDISACT</v>
          </cell>
          <cell r="C10317" t="str">
            <v>SHLDISACT</v>
          </cell>
          <cell r="D10317">
            <v>14</v>
          </cell>
          <cell r="E10317" t="str">
            <v>G</v>
          </cell>
        </row>
        <row r="10318">
          <cell r="B10318" t="str">
            <v>F522693</v>
          </cell>
          <cell r="C10318" t="str">
            <v>F522693</v>
          </cell>
          <cell r="D10318">
            <v>15</v>
          </cell>
          <cell r="E10318" t="str">
            <v>F</v>
          </cell>
        </row>
        <row r="10319">
          <cell r="B10319" t="str">
            <v>1000SJQDISACT</v>
          </cell>
          <cell r="C10319" t="str">
            <v>SJQDISACT</v>
          </cell>
          <cell r="D10319">
            <v>14</v>
          </cell>
          <cell r="E10319" t="str">
            <v>G</v>
          </cell>
        </row>
        <row r="10320">
          <cell r="B10320" t="str">
            <v>F522676</v>
          </cell>
          <cell r="C10320" t="str">
            <v>F522676</v>
          </cell>
          <cell r="D10320">
            <v>15</v>
          </cell>
          <cell r="E10320" t="str">
            <v>F</v>
          </cell>
        </row>
        <row r="10321">
          <cell r="B10321" t="str">
            <v>1000TULDISACT</v>
          </cell>
          <cell r="C10321" t="str">
            <v>TULDISACT</v>
          </cell>
          <cell r="D10321">
            <v>14</v>
          </cell>
          <cell r="E10321" t="str">
            <v>G</v>
          </cell>
        </row>
        <row r="10322">
          <cell r="B10322" t="str">
            <v>F502194</v>
          </cell>
          <cell r="C10322" t="str">
            <v>F502194</v>
          </cell>
          <cell r="D10322">
            <v>15</v>
          </cell>
          <cell r="E10322" t="str">
            <v>F</v>
          </cell>
        </row>
        <row r="10323">
          <cell r="B10323" t="str">
            <v>F502225</v>
          </cell>
          <cell r="C10323" t="str">
            <v>F502225</v>
          </cell>
          <cell r="D10323">
            <v>15</v>
          </cell>
          <cell r="E10323" t="str">
            <v>F</v>
          </cell>
        </row>
        <row r="10324">
          <cell r="B10324" t="str">
            <v>F520833</v>
          </cell>
          <cell r="C10324" t="str">
            <v>F520833</v>
          </cell>
          <cell r="D10324">
            <v>15</v>
          </cell>
          <cell r="E10324" t="str">
            <v>F</v>
          </cell>
        </row>
        <row r="10325">
          <cell r="B10325" t="str">
            <v>1000PWRDFLDA</v>
          </cell>
          <cell r="C10325" t="str">
            <v>PWRDFLDA</v>
          </cell>
          <cell r="D10325">
            <v>10</v>
          </cell>
          <cell r="E10325" t="str">
            <v>G</v>
          </cell>
        </row>
        <row r="10326">
          <cell r="B10326" t="str">
            <v>F502555</v>
          </cell>
          <cell r="C10326" t="str">
            <v>F502555</v>
          </cell>
          <cell r="D10326">
            <v>11</v>
          </cell>
          <cell r="E10326" t="str">
            <v>F</v>
          </cell>
        </row>
        <row r="10327">
          <cell r="B10327" t="str">
            <v>F521000</v>
          </cell>
          <cell r="C10327" t="str">
            <v>F521000</v>
          </cell>
          <cell r="D10327">
            <v>11</v>
          </cell>
          <cell r="E10327" t="str">
            <v>F</v>
          </cell>
        </row>
        <row r="10328">
          <cell r="B10328" t="str">
            <v>F521360</v>
          </cell>
          <cell r="C10328" t="str">
            <v>F521360</v>
          </cell>
          <cell r="D10328">
            <v>11</v>
          </cell>
          <cell r="E10328" t="str">
            <v>F</v>
          </cell>
        </row>
        <row r="10329">
          <cell r="B10329" t="str">
            <v>F521720</v>
          </cell>
          <cell r="C10329" t="str">
            <v>F521720</v>
          </cell>
          <cell r="D10329">
            <v>11</v>
          </cell>
          <cell r="E10329" t="str">
            <v>F</v>
          </cell>
        </row>
        <row r="10330">
          <cell r="B10330" t="str">
            <v>F522080</v>
          </cell>
          <cell r="C10330" t="str">
            <v>F522080</v>
          </cell>
          <cell r="D10330">
            <v>11</v>
          </cell>
          <cell r="E10330" t="str">
            <v>F</v>
          </cell>
        </row>
        <row r="10331">
          <cell r="B10331" t="str">
            <v>F522440</v>
          </cell>
          <cell r="C10331" t="str">
            <v>F522440</v>
          </cell>
          <cell r="D10331">
            <v>11</v>
          </cell>
          <cell r="E10331" t="str">
            <v>F</v>
          </cell>
        </row>
        <row r="10332">
          <cell r="B10332" t="str">
            <v>1000OLDCENPR</v>
          </cell>
          <cell r="C10332" t="str">
            <v>OLDCENPR</v>
          </cell>
          <cell r="D10332">
            <v>12</v>
          </cell>
          <cell r="E10332" t="str">
            <v>G</v>
          </cell>
        </row>
        <row r="10333">
          <cell r="B10333" t="str">
            <v>1000SEDIVFLDA</v>
          </cell>
          <cell r="C10333" t="str">
            <v>SEDIVFLDA</v>
          </cell>
          <cell r="D10333">
            <v>10</v>
          </cell>
          <cell r="E10333" t="str">
            <v>G</v>
          </cell>
        </row>
        <row r="10334">
          <cell r="B10334" t="str">
            <v>F520667</v>
          </cell>
          <cell r="C10334" t="str">
            <v>F520667</v>
          </cell>
          <cell r="D10334">
            <v>11</v>
          </cell>
          <cell r="E10334" t="str">
            <v>F</v>
          </cell>
        </row>
        <row r="10335">
          <cell r="B10335" t="str">
            <v>F521169</v>
          </cell>
          <cell r="C10335" t="str">
            <v>F521169</v>
          </cell>
          <cell r="D10335">
            <v>11</v>
          </cell>
          <cell r="E10335" t="str">
            <v>F</v>
          </cell>
        </row>
        <row r="10336">
          <cell r="B10336" t="str">
            <v>F521529</v>
          </cell>
          <cell r="C10336" t="str">
            <v>F521529</v>
          </cell>
          <cell r="D10336">
            <v>11</v>
          </cell>
          <cell r="E10336" t="str">
            <v>F</v>
          </cell>
        </row>
        <row r="10337">
          <cell r="B10337" t="str">
            <v>F521655</v>
          </cell>
          <cell r="C10337" t="str">
            <v>F521655</v>
          </cell>
          <cell r="D10337">
            <v>11</v>
          </cell>
          <cell r="E10337" t="str">
            <v>F</v>
          </cell>
        </row>
        <row r="10338">
          <cell r="B10338" t="str">
            <v>F521889</v>
          </cell>
          <cell r="C10338" t="str">
            <v>F521889</v>
          </cell>
          <cell r="D10338">
            <v>11</v>
          </cell>
          <cell r="E10338" t="str">
            <v>F</v>
          </cell>
        </row>
        <row r="10339">
          <cell r="B10339" t="str">
            <v>F522249</v>
          </cell>
          <cell r="C10339" t="str">
            <v>F522249</v>
          </cell>
          <cell r="D10339">
            <v>11</v>
          </cell>
          <cell r="E10339" t="str">
            <v>F</v>
          </cell>
        </row>
        <row r="10340">
          <cell r="B10340" t="str">
            <v>F522609</v>
          </cell>
          <cell r="C10340" t="str">
            <v>F522609</v>
          </cell>
          <cell r="D10340">
            <v>11</v>
          </cell>
          <cell r="E10340" t="str">
            <v>F</v>
          </cell>
        </row>
        <row r="10341">
          <cell r="B10341" t="str">
            <v>F522661</v>
          </cell>
          <cell r="C10341" t="str">
            <v>F522661</v>
          </cell>
          <cell r="D10341">
            <v>11</v>
          </cell>
          <cell r="E10341" t="str">
            <v>F</v>
          </cell>
        </row>
        <row r="10342">
          <cell r="B10342" t="str">
            <v>F525668</v>
          </cell>
          <cell r="C10342" t="str">
            <v>F525668</v>
          </cell>
          <cell r="D10342">
            <v>11</v>
          </cell>
          <cell r="E10342" t="str">
            <v>F</v>
          </cell>
        </row>
        <row r="10343">
          <cell r="B10343" t="str">
            <v>F525669</v>
          </cell>
          <cell r="C10343" t="str">
            <v>F525669</v>
          </cell>
          <cell r="D10343">
            <v>11</v>
          </cell>
          <cell r="E10343" t="str">
            <v>F</v>
          </cell>
        </row>
        <row r="10344">
          <cell r="B10344" t="str">
            <v>F525670</v>
          </cell>
          <cell r="C10344" t="str">
            <v>F525670</v>
          </cell>
          <cell r="D10344">
            <v>11</v>
          </cell>
          <cell r="E10344" t="str">
            <v>F</v>
          </cell>
        </row>
        <row r="10345">
          <cell r="B10345" t="str">
            <v>F525671</v>
          </cell>
          <cell r="C10345" t="str">
            <v>F525671</v>
          </cell>
          <cell r="D10345">
            <v>11</v>
          </cell>
          <cell r="E10345" t="str">
            <v>F</v>
          </cell>
        </row>
        <row r="10346">
          <cell r="B10346" t="str">
            <v>F525672</v>
          </cell>
          <cell r="C10346" t="str">
            <v>F525672</v>
          </cell>
          <cell r="D10346">
            <v>11</v>
          </cell>
          <cell r="E10346" t="str">
            <v>F</v>
          </cell>
        </row>
        <row r="10347">
          <cell r="B10347" t="str">
            <v>F526454</v>
          </cell>
          <cell r="C10347" t="str">
            <v>F526454</v>
          </cell>
          <cell r="D10347">
            <v>11</v>
          </cell>
          <cell r="E10347" t="str">
            <v>F</v>
          </cell>
        </row>
        <row r="10348">
          <cell r="B10348" t="str">
            <v>F526455</v>
          </cell>
          <cell r="C10348" t="str">
            <v>F526455</v>
          </cell>
          <cell r="D10348">
            <v>11</v>
          </cell>
          <cell r="E10348" t="str">
            <v>F</v>
          </cell>
        </row>
        <row r="10349">
          <cell r="B10349" t="str">
            <v>1000DESFAO</v>
          </cell>
          <cell r="C10349" t="str">
            <v>DESFAO</v>
          </cell>
          <cell r="D10349">
            <v>12</v>
          </cell>
          <cell r="E10349" t="str">
            <v>G</v>
          </cell>
        </row>
        <row r="10350">
          <cell r="B10350" t="str">
            <v>F502367</v>
          </cell>
          <cell r="C10350" t="str">
            <v>F502367</v>
          </cell>
          <cell r="D10350">
            <v>13</v>
          </cell>
          <cell r="E10350" t="str">
            <v>F</v>
          </cell>
        </row>
        <row r="10351">
          <cell r="B10351" t="str">
            <v>F502460</v>
          </cell>
          <cell r="C10351" t="str">
            <v>F502460</v>
          </cell>
          <cell r="D10351">
            <v>13</v>
          </cell>
          <cell r="E10351" t="str">
            <v>F</v>
          </cell>
        </row>
        <row r="10352">
          <cell r="B10352" t="str">
            <v>F522656</v>
          </cell>
          <cell r="C10352" t="str">
            <v>F522656</v>
          </cell>
          <cell r="D10352">
            <v>13</v>
          </cell>
          <cell r="E10352" t="str">
            <v>F</v>
          </cell>
        </row>
        <row r="10353">
          <cell r="B10353" t="str">
            <v>1000DESRPCACT</v>
          </cell>
          <cell r="C10353" t="str">
            <v>DESRPCACT</v>
          </cell>
          <cell r="D10353">
            <v>14</v>
          </cell>
          <cell r="E10353" t="str">
            <v>G</v>
          </cell>
        </row>
        <row r="10354">
          <cell r="B10354" t="str">
            <v>F521161</v>
          </cell>
          <cell r="C10354" t="str">
            <v>F521161</v>
          </cell>
          <cell r="D10354">
            <v>15</v>
          </cell>
          <cell r="E10354" t="str">
            <v>F</v>
          </cell>
        </row>
        <row r="10355">
          <cell r="B10355" t="str">
            <v>F521521</v>
          </cell>
          <cell r="C10355" t="str">
            <v>F521521</v>
          </cell>
          <cell r="D10355">
            <v>15</v>
          </cell>
          <cell r="E10355" t="str">
            <v>F</v>
          </cell>
        </row>
        <row r="10356">
          <cell r="B10356" t="str">
            <v>F521881</v>
          </cell>
          <cell r="C10356" t="str">
            <v>F521881</v>
          </cell>
          <cell r="D10356">
            <v>15</v>
          </cell>
          <cell r="E10356" t="str">
            <v>F</v>
          </cell>
        </row>
        <row r="10357">
          <cell r="B10357" t="str">
            <v>F522241</v>
          </cell>
          <cell r="C10357" t="str">
            <v>F522241</v>
          </cell>
          <cell r="D10357">
            <v>15</v>
          </cell>
          <cell r="E10357" t="str">
            <v>F</v>
          </cell>
        </row>
        <row r="10358">
          <cell r="B10358" t="str">
            <v>F522601</v>
          </cell>
          <cell r="C10358" t="str">
            <v>F522601</v>
          </cell>
          <cell r="D10358">
            <v>15</v>
          </cell>
          <cell r="E10358" t="str">
            <v>F</v>
          </cell>
        </row>
        <row r="10359">
          <cell r="B10359" t="str">
            <v>F522659</v>
          </cell>
          <cell r="C10359" t="str">
            <v>F522659</v>
          </cell>
          <cell r="D10359">
            <v>15</v>
          </cell>
          <cell r="E10359" t="str">
            <v>F</v>
          </cell>
        </row>
        <row r="10360">
          <cell r="B10360" t="str">
            <v>1000FOODISACT</v>
          </cell>
          <cell r="C10360" t="str">
            <v>FOODISACT</v>
          </cell>
          <cell r="D10360">
            <v>14</v>
          </cell>
          <cell r="E10360" t="str">
            <v>G</v>
          </cell>
        </row>
        <row r="10361">
          <cell r="B10361" t="str">
            <v>1000PLMDISACT</v>
          </cell>
          <cell r="C10361" t="str">
            <v>PLMDISACT</v>
          </cell>
          <cell r="D10361">
            <v>14</v>
          </cell>
          <cell r="E10361" t="str">
            <v>G</v>
          </cell>
        </row>
        <row r="10362">
          <cell r="B10362" t="str">
            <v>F522681</v>
          </cell>
          <cell r="C10362" t="str">
            <v>F522681</v>
          </cell>
          <cell r="D10362">
            <v>15</v>
          </cell>
          <cell r="E10362" t="str">
            <v>F</v>
          </cell>
        </row>
        <row r="10363">
          <cell r="B10363" t="str">
            <v>1000REDDISACT</v>
          </cell>
          <cell r="C10363" t="str">
            <v>REDDISACT</v>
          </cell>
          <cell r="D10363">
            <v>14</v>
          </cell>
          <cell r="E10363" t="str">
            <v>G</v>
          </cell>
        </row>
        <row r="10364">
          <cell r="B10364" t="str">
            <v>F522665</v>
          </cell>
          <cell r="C10364" t="str">
            <v>F522665</v>
          </cell>
          <cell r="D10364">
            <v>15</v>
          </cell>
          <cell r="E10364" t="str">
            <v>F</v>
          </cell>
        </row>
        <row r="10365">
          <cell r="B10365" t="str">
            <v>1000VICDISACT</v>
          </cell>
          <cell r="C10365" t="str">
            <v>VICDISACT</v>
          </cell>
          <cell r="D10365">
            <v>14</v>
          </cell>
          <cell r="E10365" t="str">
            <v>G</v>
          </cell>
        </row>
        <row r="10366">
          <cell r="B10366" t="str">
            <v>F522680</v>
          </cell>
          <cell r="C10366" t="str">
            <v>F522680</v>
          </cell>
          <cell r="D10366">
            <v>15</v>
          </cell>
          <cell r="E10366" t="str">
            <v>F</v>
          </cell>
        </row>
        <row r="10367">
          <cell r="B10367" t="str">
            <v>1000MEFAO</v>
          </cell>
          <cell r="C10367" t="str">
            <v>MEFAO</v>
          </cell>
          <cell r="D10367">
            <v>12</v>
          </cell>
          <cell r="E10367" t="str">
            <v>G</v>
          </cell>
        </row>
        <row r="10368">
          <cell r="B10368" t="str">
            <v>F502361</v>
          </cell>
          <cell r="C10368" t="str">
            <v>F502361</v>
          </cell>
          <cell r="D10368">
            <v>13</v>
          </cell>
          <cell r="E10368" t="str">
            <v>F</v>
          </cell>
        </row>
        <row r="10369">
          <cell r="B10369" t="str">
            <v>F502461</v>
          </cell>
          <cell r="C10369" t="str">
            <v>F502461</v>
          </cell>
          <cell r="D10369">
            <v>13</v>
          </cell>
          <cell r="E10369" t="str">
            <v>F</v>
          </cell>
        </row>
        <row r="10370">
          <cell r="B10370" t="str">
            <v>F522657</v>
          </cell>
          <cell r="C10370" t="str">
            <v>F522657</v>
          </cell>
          <cell r="D10370">
            <v>13</v>
          </cell>
          <cell r="E10370" t="str">
            <v>F</v>
          </cell>
        </row>
        <row r="10371">
          <cell r="B10371" t="str">
            <v>1000COVDISACT</v>
          </cell>
          <cell r="C10371" t="str">
            <v>COVDISACT</v>
          </cell>
          <cell r="D10371">
            <v>14</v>
          </cell>
          <cell r="E10371" t="str">
            <v>G</v>
          </cell>
        </row>
        <row r="10372">
          <cell r="B10372" t="str">
            <v>F522662</v>
          </cell>
          <cell r="C10372" t="str">
            <v>F522662</v>
          </cell>
          <cell r="D10372">
            <v>15</v>
          </cell>
          <cell r="E10372" t="str">
            <v>F</v>
          </cell>
        </row>
        <row r="10373">
          <cell r="B10373" t="str">
            <v>1000MERPCAC</v>
          </cell>
          <cell r="C10373" t="str">
            <v>MERPCAC</v>
          </cell>
          <cell r="D10373">
            <v>14</v>
          </cell>
          <cell r="E10373" t="str">
            <v>G</v>
          </cell>
        </row>
        <row r="10374">
          <cell r="B10374" t="str">
            <v>1000MNRDISACT</v>
          </cell>
          <cell r="C10374" t="str">
            <v>MNRDISACT</v>
          </cell>
          <cell r="D10374">
            <v>14</v>
          </cell>
          <cell r="E10374" t="str">
            <v>G</v>
          </cell>
        </row>
        <row r="10375">
          <cell r="B10375" t="str">
            <v>F522663</v>
          </cell>
          <cell r="C10375" t="str">
            <v>F522663</v>
          </cell>
          <cell r="D10375">
            <v>15</v>
          </cell>
          <cell r="E10375" t="str">
            <v>F</v>
          </cell>
        </row>
        <row r="10376">
          <cell r="B10376" t="str">
            <v>1000MONDISACT</v>
          </cell>
          <cell r="C10376" t="str">
            <v>MONDISACT</v>
          </cell>
          <cell r="D10376">
            <v>14</v>
          </cell>
          <cell r="E10376" t="str">
            <v>G</v>
          </cell>
        </row>
        <row r="10377">
          <cell r="B10377" t="str">
            <v>F520319</v>
          </cell>
          <cell r="C10377" t="str">
            <v>F520319</v>
          </cell>
          <cell r="D10377">
            <v>15</v>
          </cell>
          <cell r="E10377" t="str">
            <v>F</v>
          </cell>
        </row>
        <row r="10378">
          <cell r="B10378" t="str">
            <v>F521115</v>
          </cell>
          <cell r="C10378" t="str">
            <v>F521115</v>
          </cell>
          <cell r="D10378">
            <v>15</v>
          </cell>
          <cell r="E10378" t="str">
            <v>F</v>
          </cell>
        </row>
        <row r="10379">
          <cell r="B10379" t="str">
            <v>F521475</v>
          </cell>
          <cell r="C10379" t="str">
            <v>F521475</v>
          </cell>
          <cell r="D10379">
            <v>15</v>
          </cell>
          <cell r="E10379" t="str">
            <v>F</v>
          </cell>
        </row>
        <row r="10380">
          <cell r="B10380" t="str">
            <v>F521835</v>
          </cell>
          <cell r="C10380" t="str">
            <v>F521835</v>
          </cell>
          <cell r="D10380">
            <v>15</v>
          </cell>
          <cell r="E10380" t="str">
            <v>F</v>
          </cell>
        </row>
        <row r="10381">
          <cell r="B10381" t="str">
            <v>F522195</v>
          </cell>
          <cell r="C10381" t="str">
            <v>F522195</v>
          </cell>
          <cell r="D10381">
            <v>15</v>
          </cell>
          <cell r="E10381" t="str">
            <v>F</v>
          </cell>
        </row>
        <row r="10382">
          <cell r="B10382" t="str">
            <v>F522555</v>
          </cell>
          <cell r="C10382" t="str">
            <v>F522555</v>
          </cell>
          <cell r="D10382">
            <v>15</v>
          </cell>
          <cell r="E10382" t="str">
            <v>F</v>
          </cell>
        </row>
        <row r="10383">
          <cell r="B10383" t="str">
            <v>1000ONTDISACT</v>
          </cell>
          <cell r="C10383" t="str">
            <v>ONTDISACT</v>
          </cell>
          <cell r="D10383">
            <v>14</v>
          </cell>
          <cell r="E10383" t="str">
            <v>G</v>
          </cell>
        </row>
        <row r="10384">
          <cell r="B10384" t="str">
            <v>F522667</v>
          </cell>
          <cell r="C10384" t="str">
            <v>F522667</v>
          </cell>
          <cell r="D10384">
            <v>15</v>
          </cell>
          <cell r="E10384" t="str">
            <v>F</v>
          </cell>
        </row>
        <row r="10385">
          <cell r="B10385" t="str">
            <v>1000ORAFAO</v>
          </cell>
          <cell r="C10385" t="str">
            <v>ORAFAO</v>
          </cell>
          <cell r="D10385">
            <v>12</v>
          </cell>
          <cell r="E10385" t="str">
            <v>G</v>
          </cell>
        </row>
        <row r="10386">
          <cell r="B10386" t="str">
            <v>F520322</v>
          </cell>
          <cell r="C10386" t="str">
            <v>F520322</v>
          </cell>
          <cell r="D10386">
            <v>13</v>
          </cell>
          <cell r="E10386" t="str">
            <v>F</v>
          </cell>
        </row>
        <row r="10387">
          <cell r="B10387" t="str">
            <v>F521117</v>
          </cell>
          <cell r="C10387" t="str">
            <v>F521117</v>
          </cell>
          <cell r="D10387">
            <v>13</v>
          </cell>
          <cell r="E10387" t="str">
            <v>F</v>
          </cell>
        </row>
        <row r="10388">
          <cell r="B10388" t="str">
            <v>F521477</v>
          </cell>
          <cell r="C10388" t="str">
            <v>F521477</v>
          </cell>
          <cell r="D10388">
            <v>13</v>
          </cell>
          <cell r="E10388" t="str">
            <v>F</v>
          </cell>
        </row>
        <row r="10389">
          <cell r="B10389" t="str">
            <v>F521837</v>
          </cell>
          <cell r="C10389" t="str">
            <v>F521837</v>
          </cell>
          <cell r="D10389">
            <v>13</v>
          </cell>
          <cell r="E10389" t="str">
            <v>F</v>
          </cell>
        </row>
        <row r="10390">
          <cell r="B10390" t="str">
            <v>F522197</v>
          </cell>
          <cell r="C10390" t="str">
            <v>F522197</v>
          </cell>
          <cell r="D10390">
            <v>13</v>
          </cell>
          <cell r="E10390" t="str">
            <v>F</v>
          </cell>
        </row>
        <row r="10391">
          <cell r="B10391" t="str">
            <v>F522557</v>
          </cell>
          <cell r="C10391" t="str">
            <v>F522557</v>
          </cell>
          <cell r="D10391">
            <v>13</v>
          </cell>
          <cell r="E10391" t="str">
            <v>F</v>
          </cell>
        </row>
        <row r="10392">
          <cell r="B10392" t="str">
            <v>1000FULDISACT</v>
          </cell>
          <cell r="C10392" t="str">
            <v>FULDISACT</v>
          </cell>
          <cell r="D10392">
            <v>14</v>
          </cell>
          <cell r="E10392" t="str">
            <v>G</v>
          </cell>
        </row>
        <row r="10393">
          <cell r="B10393" t="str">
            <v>F522674</v>
          </cell>
          <cell r="C10393" t="str">
            <v>F522674</v>
          </cell>
          <cell r="D10393">
            <v>15</v>
          </cell>
          <cell r="E10393" t="str">
            <v>F</v>
          </cell>
        </row>
        <row r="10394">
          <cell r="B10394" t="str">
            <v>1000HUNDISACT</v>
          </cell>
          <cell r="C10394" t="str">
            <v>HUNDISACT</v>
          </cell>
          <cell r="D10394">
            <v>14</v>
          </cell>
          <cell r="E10394" t="str">
            <v>G</v>
          </cell>
        </row>
        <row r="10395">
          <cell r="B10395" t="str">
            <v>F522666</v>
          </cell>
          <cell r="C10395" t="str">
            <v>F522666</v>
          </cell>
          <cell r="D10395">
            <v>15</v>
          </cell>
          <cell r="E10395" t="str">
            <v>F</v>
          </cell>
        </row>
        <row r="10396">
          <cell r="B10396" t="str">
            <v>1000SADDISACT</v>
          </cell>
          <cell r="C10396" t="str">
            <v>SADDISACT</v>
          </cell>
          <cell r="D10396">
            <v>14</v>
          </cell>
          <cell r="E10396" t="str">
            <v>G</v>
          </cell>
        </row>
        <row r="10397">
          <cell r="B10397" t="str">
            <v>1000SANADIACT</v>
          </cell>
          <cell r="C10397" t="str">
            <v>SANADIACT</v>
          </cell>
          <cell r="D10397">
            <v>14</v>
          </cell>
          <cell r="E10397" t="str">
            <v>G</v>
          </cell>
        </row>
        <row r="10398">
          <cell r="B10398" t="str">
            <v>F522664</v>
          </cell>
          <cell r="C10398" t="str">
            <v>F522664</v>
          </cell>
          <cell r="D10398">
            <v>15</v>
          </cell>
          <cell r="E10398" t="str">
            <v>F</v>
          </cell>
        </row>
        <row r="10399">
          <cell r="B10399" t="str">
            <v>1000SETRNSFAO</v>
          </cell>
          <cell r="C10399" t="str">
            <v>SETRNSFAO</v>
          </cell>
          <cell r="D10399">
            <v>12</v>
          </cell>
          <cell r="E10399" t="str">
            <v>G</v>
          </cell>
        </row>
        <row r="10400">
          <cell r="B10400" t="str">
            <v>1000CFFTSACT</v>
          </cell>
          <cell r="C10400" t="str">
            <v>CFFTSACT</v>
          </cell>
          <cell r="D10400">
            <v>14</v>
          </cell>
          <cell r="E10400" t="str">
            <v>G</v>
          </cell>
        </row>
        <row r="10401">
          <cell r="B10401" t="str">
            <v>F520633</v>
          </cell>
          <cell r="C10401" t="str">
            <v>F520633</v>
          </cell>
          <cell r="D10401">
            <v>15</v>
          </cell>
          <cell r="E10401" t="str">
            <v>F</v>
          </cell>
        </row>
        <row r="10402">
          <cell r="B10402" t="str">
            <v>F521171</v>
          </cell>
          <cell r="C10402" t="str">
            <v>F521171</v>
          </cell>
          <cell r="D10402">
            <v>15</v>
          </cell>
          <cell r="E10402" t="str">
            <v>F</v>
          </cell>
        </row>
        <row r="10403">
          <cell r="B10403" t="str">
            <v>F521531</v>
          </cell>
          <cell r="C10403" t="str">
            <v>F521531</v>
          </cell>
          <cell r="D10403">
            <v>15</v>
          </cell>
          <cell r="E10403" t="str">
            <v>F</v>
          </cell>
        </row>
        <row r="10404">
          <cell r="B10404" t="str">
            <v>F521891</v>
          </cell>
          <cell r="C10404" t="str">
            <v>F521891</v>
          </cell>
          <cell r="D10404">
            <v>15</v>
          </cell>
          <cell r="E10404" t="str">
            <v>F</v>
          </cell>
        </row>
        <row r="10405">
          <cell r="B10405" t="str">
            <v>F522251</v>
          </cell>
          <cell r="C10405" t="str">
            <v>F522251</v>
          </cell>
          <cell r="D10405">
            <v>15</v>
          </cell>
          <cell r="E10405" t="str">
            <v>F</v>
          </cell>
        </row>
        <row r="10406">
          <cell r="B10406" t="str">
            <v>F522611</v>
          </cell>
          <cell r="C10406" t="str">
            <v>F522611</v>
          </cell>
          <cell r="D10406">
            <v>15</v>
          </cell>
          <cell r="E10406" t="str">
            <v>F</v>
          </cell>
        </row>
        <row r="10407">
          <cell r="B10407" t="str">
            <v>F523320</v>
          </cell>
          <cell r="C10407" t="str">
            <v>F523320</v>
          </cell>
          <cell r="D10407">
            <v>15</v>
          </cell>
          <cell r="E10407" t="str">
            <v>F</v>
          </cell>
        </row>
        <row r="10408">
          <cell r="B10408" t="str">
            <v>1000COVTSACT</v>
          </cell>
          <cell r="C10408" t="str">
            <v>COVTSACT</v>
          </cell>
          <cell r="D10408">
            <v>14</v>
          </cell>
          <cell r="E10408" t="str">
            <v>G</v>
          </cell>
        </row>
        <row r="10409">
          <cell r="B10409" t="str">
            <v>F521174</v>
          </cell>
          <cell r="C10409" t="str">
            <v>F521174</v>
          </cell>
          <cell r="D10409">
            <v>15</v>
          </cell>
          <cell r="E10409" t="str">
            <v>F</v>
          </cell>
        </row>
        <row r="10410">
          <cell r="B10410" t="str">
            <v>F521534</v>
          </cell>
          <cell r="C10410" t="str">
            <v>F521534</v>
          </cell>
          <cell r="D10410">
            <v>15</v>
          </cell>
          <cell r="E10410" t="str">
            <v>F</v>
          </cell>
        </row>
        <row r="10411">
          <cell r="B10411" t="str">
            <v>F521894</v>
          </cell>
          <cell r="C10411" t="str">
            <v>F521894</v>
          </cell>
          <cell r="D10411">
            <v>15</v>
          </cell>
          <cell r="E10411" t="str">
            <v>F</v>
          </cell>
        </row>
        <row r="10412">
          <cell r="B10412" t="str">
            <v>F522254</v>
          </cell>
          <cell r="C10412" t="str">
            <v>F522254</v>
          </cell>
          <cell r="D10412">
            <v>15</v>
          </cell>
          <cell r="E10412" t="str">
            <v>F</v>
          </cell>
        </row>
        <row r="10413">
          <cell r="B10413" t="str">
            <v>F522614</v>
          </cell>
          <cell r="C10413" t="str">
            <v>F522614</v>
          </cell>
          <cell r="D10413">
            <v>15</v>
          </cell>
          <cell r="E10413" t="str">
            <v>F</v>
          </cell>
        </row>
        <row r="10414">
          <cell r="B10414" t="str">
            <v>F522650</v>
          </cell>
          <cell r="C10414" t="str">
            <v>F522650</v>
          </cell>
          <cell r="D10414">
            <v>15</v>
          </cell>
          <cell r="E10414" t="str">
            <v>F</v>
          </cell>
        </row>
        <row r="10415">
          <cell r="B10415" t="str">
            <v>F523317</v>
          </cell>
          <cell r="C10415" t="str">
            <v>F523317</v>
          </cell>
          <cell r="D10415">
            <v>15</v>
          </cell>
          <cell r="E10415" t="str">
            <v>F</v>
          </cell>
        </row>
        <row r="10416">
          <cell r="B10416" t="str">
            <v>1000RIALTSACT</v>
          </cell>
          <cell r="C10416" t="str">
            <v>RIALTSACT</v>
          </cell>
          <cell r="D10416">
            <v>14</v>
          </cell>
          <cell r="E10416" t="str">
            <v>G</v>
          </cell>
        </row>
        <row r="10417">
          <cell r="B10417" t="str">
            <v>F521173</v>
          </cell>
          <cell r="C10417" t="str">
            <v>F521173</v>
          </cell>
          <cell r="D10417">
            <v>15</v>
          </cell>
          <cell r="E10417" t="str">
            <v>F</v>
          </cell>
        </row>
        <row r="10418">
          <cell r="B10418" t="str">
            <v>F521533</v>
          </cell>
          <cell r="C10418" t="str">
            <v>F521533</v>
          </cell>
          <cell r="D10418">
            <v>15</v>
          </cell>
          <cell r="E10418" t="str">
            <v>F</v>
          </cell>
        </row>
        <row r="10419">
          <cell r="B10419" t="str">
            <v>F521893</v>
          </cell>
          <cell r="C10419" t="str">
            <v>F521893</v>
          </cell>
          <cell r="D10419">
            <v>15</v>
          </cell>
          <cell r="E10419" t="str">
            <v>F</v>
          </cell>
        </row>
        <row r="10420">
          <cell r="B10420" t="str">
            <v>F522253</v>
          </cell>
          <cell r="C10420" t="str">
            <v>F522253</v>
          </cell>
          <cell r="D10420">
            <v>15</v>
          </cell>
          <cell r="E10420" t="str">
            <v>F</v>
          </cell>
        </row>
        <row r="10421">
          <cell r="B10421" t="str">
            <v>F522613</v>
          </cell>
          <cell r="C10421" t="str">
            <v>F522613</v>
          </cell>
          <cell r="D10421">
            <v>15</v>
          </cell>
          <cell r="E10421" t="str">
            <v>F</v>
          </cell>
        </row>
        <row r="10422">
          <cell r="B10422" t="str">
            <v>F522651</v>
          </cell>
          <cell r="C10422" t="str">
            <v>F522651</v>
          </cell>
          <cell r="D10422">
            <v>15</v>
          </cell>
          <cell r="E10422" t="str">
            <v>F</v>
          </cell>
        </row>
        <row r="10423">
          <cell r="B10423" t="str">
            <v>F522691</v>
          </cell>
          <cell r="C10423" t="str">
            <v>F522691</v>
          </cell>
          <cell r="D10423">
            <v>15</v>
          </cell>
          <cell r="E10423" t="str">
            <v>F</v>
          </cell>
        </row>
        <row r="10424">
          <cell r="B10424" t="str">
            <v>F523318</v>
          </cell>
          <cell r="C10424" t="str">
            <v>F523318</v>
          </cell>
          <cell r="D10424">
            <v>15</v>
          </cell>
          <cell r="E10424" t="str">
            <v>F</v>
          </cell>
        </row>
        <row r="10425">
          <cell r="B10425" t="str">
            <v>1000SANATSAC</v>
          </cell>
          <cell r="C10425" t="str">
            <v>SANATSAC</v>
          </cell>
          <cell r="D10425">
            <v>14</v>
          </cell>
          <cell r="E10425" t="str">
            <v>G</v>
          </cell>
        </row>
        <row r="10426">
          <cell r="B10426" t="str">
            <v>F500365</v>
          </cell>
          <cell r="C10426" t="str">
            <v>F500365</v>
          </cell>
          <cell r="D10426">
            <v>15</v>
          </cell>
          <cell r="E10426" t="str">
            <v>F</v>
          </cell>
        </row>
        <row r="10427">
          <cell r="B10427" t="str">
            <v>F520324</v>
          </cell>
          <cell r="C10427" t="str">
            <v>F520324</v>
          </cell>
          <cell r="D10427">
            <v>15</v>
          </cell>
          <cell r="E10427" t="str">
            <v>F</v>
          </cell>
        </row>
        <row r="10428">
          <cell r="B10428" t="str">
            <v>F520935</v>
          </cell>
          <cell r="C10428" t="str">
            <v>F520935</v>
          </cell>
          <cell r="D10428">
            <v>15</v>
          </cell>
          <cell r="E10428" t="str">
            <v>F</v>
          </cell>
        </row>
        <row r="10429">
          <cell r="B10429" t="str">
            <v>F521295</v>
          </cell>
          <cell r="C10429" t="str">
            <v>F521295</v>
          </cell>
          <cell r="D10429">
            <v>15</v>
          </cell>
          <cell r="E10429" t="str">
            <v>F</v>
          </cell>
        </row>
        <row r="10430">
          <cell r="B10430" t="str">
            <v>F522015</v>
          </cell>
          <cell r="C10430" t="str">
            <v>F522015</v>
          </cell>
          <cell r="D10430">
            <v>15</v>
          </cell>
          <cell r="E10430" t="str">
            <v>F</v>
          </cell>
        </row>
        <row r="10431">
          <cell r="B10431" t="str">
            <v>F522375</v>
          </cell>
          <cell r="C10431" t="str">
            <v>F522375</v>
          </cell>
          <cell r="D10431">
            <v>15</v>
          </cell>
          <cell r="E10431" t="str">
            <v>F</v>
          </cell>
        </row>
        <row r="10432">
          <cell r="B10432" t="str">
            <v>F523281</v>
          </cell>
          <cell r="C10432" t="str">
            <v>F523281</v>
          </cell>
          <cell r="D10432">
            <v>15</v>
          </cell>
          <cell r="E10432" t="str">
            <v>F</v>
          </cell>
        </row>
        <row r="10433">
          <cell r="B10433" t="str">
            <v>1000SJACFAO</v>
          </cell>
          <cell r="C10433" t="str">
            <v>SJACFAO</v>
          </cell>
          <cell r="D10433">
            <v>12</v>
          </cell>
          <cell r="E10433" t="str">
            <v>G</v>
          </cell>
        </row>
        <row r="10434">
          <cell r="B10434" t="str">
            <v>F502288</v>
          </cell>
          <cell r="C10434" t="str">
            <v>F502288</v>
          </cell>
          <cell r="D10434">
            <v>13</v>
          </cell>
          <cell r="E10434" t="str">
            <v>F</v>
          </cell>
        </row>
        <row r="10435">
          <cell r="B10435" t="str">
            <v>F502465</v>
          </cell>
          <cell r="C10435" t="str">
            <v>F502465</v>
          </cell>
          <cell r="D10435">
            <v>13</v>
          </cell>
          <cell r="E10435" t="str">
            <v>F</v>
          </cell>
        </row>
        <row r="10436">
          <cell r="B10436" t="str">
            <v>F522658</v>
          </cell>
          <cell r="C10436" t="str">
            <v>F522658</v>
          </cell>
          <cell r="D10436">
            <v>13</v>
          </cell>
          <cell r="E10436" t="str">
            <v>F</v>
          </cell>
        </row>
        <row r="10437">
          <cell r="B10437" t="str">
            <v>1000MENDISACT</v>
          </cell>
          <cell r="C10437" t="str">
            <v>MENDISACT</v>
          </cell>
          <cell r="D10437">
            <v>14</v>
          </cell>
          <cell r="E10437" t="str">
            <v>G</v>
          </cell>
        </row>
        <row r="10438">
          <cell r="B10438" t="str">
            <v>F502195</v>
          </cell>
          <cell r="C10438" t="str">
            <v>F502195</v>
          </cell>
          <cell r="D10438">
            <v>15</v>
          </cell>
          <cell r="E10438" t="str">
            <v>F</v>
          </cell>
        </row>
        <row r="10439">
          <cell r="B10439" t="str">
            <v>F502198</v>
          </cell>
          <cell r="C10439" t="str">
            <v>F502198</v>
          </cell>
          <cell r="D10439">
            <v>15</v>
          </cell>
          <cell r="E10439" t="str">
            <v>F</v>
          </cell>
        </row>
        <row r="10440">
          <cell r="B10440" t="str">
            <v>F502203</v>
          </cell>
          <cell r="C10440" t="str">
            <v>F502203</v>
          </cell>
          <cell r="D10440">
            <v>15</v>
          </cell>
          <cell r="E10440" t="str">
            <v>F</v>
          </cell>
        </row>
        <row r="10441">
          <cell r="B10441" t="str">
            <v>F502205</v>
          </cell>
          <cell r="C10441" t="str">
            <v>F502205</v>
          </cell>
          <cell r="D10441">
            <v>15</v>
          </cell>
          <cell r="E10441" t="str">
            <v>F</v>
          </cell>
        </row>
        <row r="10442">
          <cell r="B10442" t="str">
            <v>F502206</v>
          </cell>
          <cell r="C10442" t="str">
            <v>F502206</v>
          </cell>
          <cell r="D10442">
            <v>15</v>
          </cell>
          <cell r="E10442" t="str">
            <v>F</v>
          </cell>
        </row>
        <row r="10443">
          <cell r="B10443" t="str">
            <v>F502211</v>
          </cell>
          <cell r="C10443" t="str">
            <v>F502211</v>
          </cell>
          <cell r="D10443">
            <v>15</v>
          </cell>
          <cell r="E10443" t="str">
            <v>F</v>
          </cell>
        </row>
        <row r="10444">
          <cell r="B10444" t="str">
            <v>F502213</v>
          </cell>
          <cell r="C10444" t="str">
            <v>F502213</v>
          </cell>
          <cell r="D10444">
            <v>15</v>
          </cell>
          <cell r="E10444" t="str">
            <v>F</v>
          </cell>
        </row>
        <row r="10445">
          <cell r="B10445" t="str">
            <v>F502221</v>
          </cell>
          <cell r="C10445" t="str">
            <v>F502221</v>
          </cell>
          <cell r="D10445">
            <v>15</v>
          </cell>
          <cell r="E10445" t="str">
            <v>F</v>
          </cell>
        </row>
        <row r="10446">
          <cell r="B10446" t="str">
            <v>F502224</v>
          </cell>
          <cell r="C10446" t="str">
            <v>F502224</v>
          </cell>
          <cell r="D10446">
            <v>15</v>
          </cell>
          <cell r="E10446" t="str">
            <v>F</v>
          </cell>
        </row>
        <row r="10447">
          <cell r="B10447" t="str">
            <v>F502226</v>
          </cell>
          <cell r="C10447" t="str">
            <v>F502226</v>
          </cell>
          <cell r="D10447">
            <v>15</v>
          </cell>
          <cell r="E10447" t="str">
            <v>F</v>
          </cell>
        </row>
        <row r="10448">
          <cell r="B10448" t="str">
            <v>F502229</v>
          </cell>
          <cell r="C10448" t="str">
            <v>F502229</v>
          </cell>
          <cell r="D10448">
            <v>15</v>
          </cell>
          <cell r="E10448" t="str">
            <v>F</v>
          </cell>
        </row>
        <row r="10449">
          <cell r="B10449" t="str">
            <v>F502231</v>
          </cell>
          <cell r="C10449" t="str">
            <v>F502231</v>
          </cell>
          <cell r="D10449">
            <v>15</v>
          </cell>
          <cell r="E10449" t="str">
            <v>F</v>
          </cell>
        </row>
        <row r="10450">
          <cell r="B10450" t="str">
            <v>F502234</v>
          </cell>
          <cell r="C10450" t="str">
            <v>F502234</v>
          </cell>
          <cell r="D10450">
            <v>15</v>
          </cell>
          <cell r="E10450" t="str">
            <v>F</v>
          </cell>
        </row>
        <row r="10451">
          <cell r="B10451" t="str">
            <v>F502236</v>
          </cell>
          <cell r="C10451" t="str">
            <v>F502236</v>
          </cell>
          <cell r="D10451">
            <v>15</v>
          </cell>
          <cell r="E10451" t="str">
            <v>F</v>
          </cell>
        </row>
        <row r="10452">
          <cell r="B10452" t="str">
            <v>F502468</v>
          </cell>
          <cell r="C10452" t="str">
            <v>F502468</v>
          </cell>
          <cell r="D10452">
            <v>15</v>
          </cell>
          <cell r="E10452" t="str">
            <v>F</v>
          </cell>
        </row>
        <row r="10453">
          <cell r="B10453" t="str">
            <v>F520834</v>
          </cell>
          <cell r="C10453" t="str">
            <v>F520834</v>
          </cell>
          <cell r="D10453">
            <v>15</v>
          </cell>
          <cell r="E10453" t="str">
            <v>F</v>
          </cell>
        </row>
        <row r="10454">
          <cell r="B10454" t="str">
            <v>1000NEWDEVPLN</v>
          </cell>
          <cell r="C10454" t="str">
            <v>NEWDEVPLN</v>
          </cell>
          <cell r="D10454">
            <v>8</v>
          </cell>
          <cell r="E10454" t="str">
            <v>G</v>
          </cell>
        </row>
        <row r="10455">
          <cell r="B10455" t="str">
            <v>F520086</v>
          </cell>
          <cell r="C10455" t="str">
            <v>F520086</v>
          </cell>
          <cell r="D10455">
            <v>9</v>
          </cell>
          <cell r="E10455" t="str">
            <v>F</v>
          </cell>
        </row>
        <row r="10456">
          <cell r="B10456" t="str">
            <v>F520538</v>
          </cell>
          <cell r="C10456" t="str">
            <v>F520538</v>
          </cell>
          <cell r="D10456">
            <v>9</v>
          </cell>
          <cell r="E10456" t="str">
            <v>F</v>
          </cell>
        </row>
        <row r="10457">
          <cell r="B10457" t="str">
            <v>F520700</v>
          </cell>
          <cell r="C10457" t="str">
            <v>F520700</v>
          </cell>
          <cell r="D10457">
            <v>9</v>
          </cell>
          <cell r="E10457" t="str">
            <v>F</v>
          </cell>
        </row>
        <row r="10458">
          <cell r="B10458" t="str">
            <v>F521069</v>
          </cell>
          <cell r="C10458" t="str">
            <v>F521069</v>
          </cell>
          <cell r="D10458">
            <v>9</v>
          </cell>
          <cell r="E10458" t="str">
            <v>F</v>
          </cell>
        </row>
        <row r="10459">
          <cell r="B10459" t="str">
            <v>F521429</v>
          </cell>
          <cell r="C10459" t="str">
            <v>F521429</v>
          </cell>
          <cell r="D10459">
            <v>9</v>
          </cell>
          <cell r="E10459" t="str">
            <v>F</v>
          </cell>
        </row>
        <row r="10460">
          <cell r="B10460" t="str">
            <v>F521789</v>
          </cell>
          <cell r="C10460" t="str">
            <v>F521789</v>
          </cell>
          <cell r="D10460">
            <v>9</v>
          </cell>
          <cell r="E10460" t="str">
            <v>F</v>
          </cell>
        </row>
        <row r="10461">
          <cell r="B10461" t="str">
            <v>F522149</v>
          </cell>
          <cell r="C10461" t="str">
            <v>F522149</v>
          </cell>
          <cell r="D10461">
            <v>9</v>
          </cell>
          <cell r="E10461" t="str">
            <v>F</v>
          </cell>
        </row>
        <row r="10462">
          <cell r="B10462" t="str">
            <v>F522509</v>
          </cell>
          <cell r="C10462" t="str">
            <v>F522509</v>
          </cell>
          <cell r="D10462">
            <v>9</v>
          </cell>
          <cell r="E10462" t="str">
            <v>F</v>
          </cell>
        </row>
        <row r="10463">
          <cell r="B10463" t="str">
            <v>1000FACINVMAP</v>
          </cell>
          <cell r="C10463" t="str">
            <v>FACINVMAP</v>
          </cell>
          <cell r="D10463">
            <v>10</v>
          </cell>
          <cell r="E10463" t="str">
            <v>G</v>
          </cell>
        </row>
        <row r="10464">
          <cell r="B10464" t="str">
            <v>F500367</v>
          </cell>
          <cell r="C10464" t="str">
            <v>F500367</v>
          </cell>
          <cell r="D10464">
            <v>11</v>
          </cell>
          <cell r="E10464" t="str">
            <v>F</v>
          </cell>
        </row>
        <row r="10465">
          <cell r="B10465" t="str">
            <v>F500374</v>
          </cell>
          <cell r="C10465" t="str">
            <v>F500374</v>
          </cell>
          <cell r="D10465">
            <v>11</v>
          </cell>
          <cell r="E10465" t="str">
            <v>F</v>
          </cell>
        </row>
        <row r="10466">
          <cell r="B10466" t="str">
            <v>F520039</v>
          </cell>
          <cell r="C10466" t="str">
            <v>F520039</v>
          </cell>
          <cell r="D10466">
            <v>11</v>
          </cell>
          <cell r="E10466" t="str">
            <v>F</v>
          </cell>
        </row>
        <row r="10467">
          <cell r="B10467" t="str">
            <v>F520048</v>
          </cell>
          <cell r="C10467" t="str">
            <v>F520048</v>
          </cell>
          <cell r="D10467">
            <v>11</v>
          </cell>
          <cell r="E10467" t="str">
            <v>F</v>
          </cell>
        </row>
        <row r="10468">
          <cell r="B10468" t="str">
            <v>F520066</v>
          </cell>
          <cell r="C10468" t="str">
            <v>F520066</v>
          </cell>
          <cell r="D10468">
            <v>11</v>
          </cell>
          <cell r="E10468" t="str">
            <v>F</v>
          </cell>
        </row>
        <row r="10469">
          <cell r="B10469" t="str">
            <v>F520103</v>
          </cell>
          <cell r="C10469" t="str">
            <v>F520103</v>
          </cell>
          <cell r="D10469">
            <v>11</v>
          </cell>
          <cell r="E10469" t="str">
            <v>F</v>
          </cell>
        </row>
        <row r="10470">
          <cell r="B10470" t="str">
            <v>F520936</v>
          </cell>
          <cell r="C10470" t="str">
            <v>F520936</v>
          </cell>
          <cell r="D10470">
            <v>11</v>
          </cell>
          <cell r="E10470" t="str">
            <v>F</v>
          </cell>
        </row>
        <row r="10471">
          <cell r="B10471" t="str">
            <v>F521296</v>
          </cell>
          <cell r="C10471" t="str">
            <v>F521296</v>
          </cell>
          <cell r="D10471">
            <v>11</v>
          </cell>
          <cell r="E10471" t="str">
            <v>F</v>
          </cell>
        </row>
        <row r="10472">
          <cell r="B10472" t="str">
            <v>F521656</v>
          </cell>
          <cell r="C10472" t="str">
            <v>F521656</v>
          </cell>
          <cell r="D10472">
            <v>11</v>
          </cell>
          <cell r="E10472" t="str">
            <v>F</v>
          </cell>
        </row>
        <row r="10473">
          <cell r="B10473" t="str">
            <v>F522016</v>
          </cell>
          <cell r="C10473" t="str">
            <v>F522016</v>
          </cell>
          <cell r="D10473">
            <v>11</v>
          </cell>
          <cell r="E10473" t="str">
            <v>F</v>
          </cell>
        </row>
        <row r="10474">
          <cell r="B10474" t="str">
            <v>F522376</v>
          </cell>
          <cell r="C10474" t="str">
            <v>F522376</v>
          </cell>
          <cell r="D10474">
            <v>11</v>
          </cell>
          <cell r="E10474" t="str">
            <v>F</v>
          </cell>
        </row>
        <row r="10475">
          <cell r="B10475" t="str">
            <v>F522645</v>
          </cell>
          <cell r="C10475" t="str">
            <v>F522645</v>
          </cell>
          <cell r="D10475">
            <v>11</v>
          </cell>
          <cell r="E10475" t="str">
            <v>F</v>
          </cell>
        </row>
        <row r="10476">
          <cell r="B10476" t="str">
            <v>F523389</v>
          </cell>
          <cell r="C10476" t="str">
            <v>F523389</v>
          </cell>
          <cell r="D10476">
            <v>11</v>
          </cell>
          <cell r="E10476" t="str">
            <v>F</v>
          </cell>
        </row>
        <row r="10477">
          <cell r="B10477" t="str">
            <v>1000IMS</v>
          </cell>
          <cell r="C10477" t="str">
            <v>IMS</v>
          </cell>
          <cell r="D10477">
            <v>10</v>
          </cell>
          <cell r="E10477" t="str">
            <v>G</v>
          </cell>
        </row>
        <row r="10478">
          <cell r="B10478" t="str">
            <v>F520092</v>
          </cell>
          <cell r="C10478" t="str">
            <v>F520092</v>
          </cell>
          <cell r="D10478">
            <v>11</v>
          </cell>
          <cell r="E10478" t="str">
            <v>F</v>
          </cell>
        </row>
        <row r="10479">
          <cell r="B10479" t="str">
            <v>F521074</v>
          </cell>
          <cell r="C10479" t="str">
            <v>F521074</v>
          </cell>
          <cell r="D10479">
            <v>11</v>
          </cell>
          <cell r="E10479" t="str">
            <v>F</v>
          </cell>
        </row>
        <row r="10480">
          <cell r="B10480" t="str">
            <v>F521434</v>
          </cell>
          <cell r="C10480" t="str">
            <v>F521434</v>
          </cell>
          <cell r="D10480">
            <v>11</v>
          </cell>
          <cell r="E10480" t="str">
            <v>F</v>
          </cell>
        </row>
        <row r="10481">
          <cell r="B10481" t="str">
            <v>F521794</v>
          </cell>
          <cell r="C10481" t="str">
            <v>F521794</v>
          </cell>
          <cell r="D10481">
            <v>11</v>
          </cell>
          <cell r="E10481" t="str">
            <v>F</v>
          </cell>
        </row>
        <row r="10482">
          <cell r="B10482" t="str">
            <v>F522154</v>
          </cell>
          <cell r="C10482" t="str">
            <v>F522154</v>
          </cell>
          <cell r="D10482">
            <v>11</v>
          </cell>
          <cell r="E10482" t="str">
            <v>F</v>
          </cell>
        </row>
        <row r="10483">
          <cell r="B10483" t="str">
            <v>F522514</v>
          </cell>
          <cell r="C10483" t="str">
            <v>F522514</v>
          </cell>
          <cell r="D10483">
            <v>11</v>
          </cell>
          <cell r="E10483" t="str">
            <v>F</v>
          </cell>
        </row>
        <row r="10484">
          <cell r="B10484" t="str">
            <v>1000NEWDPRDS</v>
          </cell>
          <cell r="C10484" t="str">
            <v>NEWDPRDS</v>
          </cell>
          <cell r="D10484">
            <v>10</v>
          </cell>
          <cell r="E10484" t="str">
            <v>G</v>
          </cell>
        </row>
        <row r="10485">
          <cell r="B10485" t="str">
            <v>F520088</v>
          </cell>
          <cell r="C10485" t="str">
            <v>F520088</v>
          </cell>
          <cell r="D10485">
            <v>11</v>
          </cell>
          <cell r="E10485" t="str">
            <v>F</v>
          </cell>
        </row>
        <row r="10486">
          <cell r="B10486" t="str">
            <v>F521071</v>
          </cell>
          <cell r="C10486" t="str">
            <v>F521071</v>
          </cell>
          <cell r="D10486">
            <v>11</v>
          </cell>
          <cell r="E10486" t="str">
            <v>F</v>
          </cell>
        </row>
        <row r="10487">
          <cell r="B10487" t="str">
            <v>F521431</v>
          </cell>
          <cell r="C10487" t="str">
            <v>F521431</v>
          </cell>
          <cell r="D10487">
            <v>11</v>
          </cell>
          <cell r="E10487" t="str">
            <v>F</v>
          </cell>
        </row>
        <row r="10488">
          <cell r="B10488" t="str">
            <v>F521791</v>
          </cell>
          <cell r="C10488" t="str">
            <v>F521791</v>
          </cell>
          <cell r="D10488">
            <v>11</v>
          </cell>
          <cell r="E10488" t="str">
            <v>F</v>
          </cell>
        </row>
        <row r="10489">
          <cell r="B10489" t="str">
            <v>F522151</v>
          </cell>
          <cell r="C10489" t="str">
            <v>F522151</v>
          </cell>
          <cell r="D10489">
            <v>11</v>
          </cell>
          <cell r="E10489" t="str">
            <v>F</v>
          </cell>
        </row>
        <row r="10490">
          <cell r="B10490" t="str">
            <v>F522511</v>
          </cell>
          <cell r="C10490" t="str">
            <v>F522511</v>
          </cell>
          <cell r="D10490">
            <v>11</v>
          </cell>
          <cell r="E10490" t="str">
            <v>F</v>
          </cell>
        </row>
        <row r="10491">
          <cell r="B10491" t="str">
            <v>1000TRDESHUB</v>
          </cell>
          <cell r="C10491" t="str">
            <v>TRDESHUB</v>
          </cell>
          <cell r="D10491">
            <v>12</v>
          </cell>
          <cell r="E10491" t="str">
            <v>G</v>
          </cell>
        </row>
        <row r="10492">
          <cell r="B10492" t="str">
            <v>F520065</v>
          </cell>
          <cell r="C10492" t="str">
            <v>F520065</v>
          </cell>
          <cell r="D10492">
            <v>13</v>
          </cell>
          <cell r="E10492" t="str">
            <v>F</v>
          </cell>
        </row>
        <row r="10493">
          <cell r="B10493" t="str">
            <v>F521050</v>
          </cell>
          <cell r="C10493" t="str">
            <v>F521050</v>
          </cell>
          <cell r="D10493">
            <v>13</v>
          </cell>
          <cell r="E10493" t="str">
            <v>F</v>
          </cell>
        </row>
        <row r="10494">
          <cell r="B10494" t="str">
            <v>F521410</v>
          </cell>
          <cell r="C10494" t="str">
            <v>F521410</v>
          </cell>
          <cell r="D10494">
            <v>13</v>
          </cell>
          <cell r="E10494" t="str">
            <v>F</v>
          </cell>
        </row>
        <row r="10495">
          <cell r="B10495" t="str">
            <v>F521770</v>
          </cell>
          <cell r="C10495" t="str">
            <v>F521770</v>
          </cell>
          <cell r="D10495">
            <v>13</v>
          </cell>
          <cell r="E10495" t="str">
            <v>F</v>
          </cell>
        </row>
        <row r="10496">
          <cell r="B10496" t="str">
            <v>F522130</v>
          </cell>
          <cell r="C10496" t="str">
            <v>F522130</v>
          </cell>
          <cell r="D10496">
            <v>13</v>
          </cell>
          <cell r="E10496" t="str">
            <v>F</v>
          </cell>
        </row>
        <row r="10497">
          <cell r="B10497" t="str">
            <v>F522490</v>
          </cell>
          <cell r="C10497" t="str">
            <v>F522490</v>
          </cell>
          <cell r="D10497">
            <v>13</v>
          </cell>
          <cell r="E10497" t="str">
            <v>F</v>
          </cell>
        </row>
        <row r="10498">
          <cell r="B10498" t="str">
            <v>1000TRDESTEAM</v>
          </cell>
          <cell r="C10498" t="str">
            <v>TRDESTEAM</v>
          </cell>
          <cell r="D10498">
            <v>12</v>
          </cell>
          <cell r="E10498" t="str">
            <v>G</v>
          </cell>
        </row>
        <row r="10499">
          <cell r="B10499" t="str">
            <v>F520064</v>
          </cell>
          <cell r="C10499" t="str">
            <v>F520064</v>
          </cell>
          <cell r="D10499">
            <v>13</v>
          </cell>
          <cell r="E10499" t="str">
            <v>F</v>
          </cell>
        </row>
        <row r="10500">
          <cell r="B10500" t="str">
            <v>F521049</v>
          </cell>
          <cell r="C10500" t="str">
            <v>F521049</v>
          </cell>
          <cell r="D10500">
            <v>13</v>
          </cell>
          <cell r="E10500" t="str">
            <v>F</v>
          </cell>
        </row>
        <row r="10501">
          <cell r="B10501" t="str">
            <v>F521409</v>
          </cell>
          <cell r="C10501" t="str">
            <v>F521409</v>
          </cell>
          <cell r="D10501">
            <v>13</v>
          </cell>
          <cell r="E10501" t="str">
            <v>F</v>
          </cell>
        </row>
        <row r="10502">
          <cell r="B10502" t="str">
            <v>F521769</v>
          </cell>
          <cell r="C10502" t="str">
            <v>F521769</v>
          </cell>
          <cell r="D10502">
            <v>13</v>
          </cell>
          <cell r="E10502" t="str">
            <v>F</v>
          </cell>
        </row>
        <row r="10503">
          <cell r="B10503" t="str">
            <v>F522129</v>
          </cell>
          <cell r="C10503" t="str">
            <v>F522129</v>
          </cell>
          <cell r="D10503">
            <v>13</v>
          </cell>
          <cell r="E10503" t="str">
            <v>F</v>
          </cell>
        </row>
        <row r="10504">
          <cell r="B10504" t="str">
            <v>F522489</v>
          </cell>
          <cell r="C10504" t="str">
            <v>F522489</v>
          </cell>
          <cell r="D10504">
            <v>13</v>
          </cell>
          <cell r="E10504" t="str">
            <v>F</v>
          </cell>
        </row>
        <row r="10505">
          <cell r="B10505" t="str">
            <v>1000UGDESDRFT</v>
          </cell>
          <cell r="C10505" t="str">
            <v>UGDESDRFT</v>
          </cell>
          <cell r="D10505">
            <v>12</v>
          </cell>
          <cell r="E10505" t="str">
            <v>G</v>
          </cell>
        </row>
        <row r="10506">
          <cell r="B10506" t="str">
            <v>F521164</v>
          </cell>
          <cell r="C10506" t="str">
            <v>F521164</v>
          </cell>
          <cell r="D10506">
            <v>13</v>
          </cell>
          <cell r="E10506" t="str">
            <v>F</v>
          </cell>
        </row>
        <row r="10507">
          <cell r="B10507" t="str">
            <v>F521524</v>
          </cell>
          <cell r="C10507" t="str">
            <v>F521524</v>
          </cell>
          <cell r="D10507">
            <v>13</v>
          </cell>
          <cell r="E10507" t="str">
            <v>F</v>
          </cell>
        </row>
        <row r="10508">
          <cell r="B10508" t="str">
            <v>F521884</v>
          </cell>
          <cell r="C10508" t="str">
            <v>F521884</v>
          </cell>
          <cell r="D10508">
            <v>13</v>
          </cell>
          <cell r="E10508" t="str">
            <v>F</v>
          </cell>
        </row>
        <row r="10509">
          <cell r="B10509" t="str">
            <v>F522244</v>
          </cell>
          <cell r="C10509" t="str">
            <v>F522244</v>
          </cell>
          <cell r="D10509">
            <v>13</v>
          </cell>
          <cell r="E10509" t="str">
            <v>F</v>
          </cell>
        </row>
        <row r="10510">
          <cell r="B10510" t="str">
            <v>F522604</v>
          </cell>
          <cell r="C10510" t="str">
            <v>F522604</v>
          </cell>
          <cell r="D10510">
            <v>13</v>
          </cell>
          <cell r="E10510" t="str">
            <v>F</v>
          </cell>
        </row>
        <row r="10511">
          <cell r="B10511" t="str">
            <v>F522647</v>
          </cell>
          <cell r="C10511" t="str">
            <v>F522647</v>
          </cell>
          <cell r="D10511">
            <v>13</v>
          </cell>
          <cell r="E10511" t="str">
            <v>F</v>
          </cell>
        </row>
        <row r="10512">
          <cell r="B10512" t="str">
            <v>1000NEWDPRPL</v>
          </cell>
          <cell r="C10512" t="str">
            <v>NEWDPRPL</v>
          </cell>
          <cell r="D10512">
            <v>10</v>
          </cell>
          <cell r="E10512" t="str">
            <v>G</v>
          </cell>
        </row>
        <row r="10513">
          <cell r="B10513" t="str">
            <v>F520087</v>
          </cell>
          <cell r="C10513" t="str">
            <v>F520087</v>
          </cell>
          <cell r="D10513">
            <v>11</v>
          </cell>
          <cell r="E10513" t="str">
            <v>F</v>
          </cell>
        </row>
        <row r="10514">
          <cell r="B10514" t="str">
            <v>F521070</v>
          </cell>
          <cell r="C10514" t="str">
            <v>F521070</v>
          </cell>
          <cell r="D10514">
            <v>11</v>
          </cell>
          <cell r="E10514" t="str">
            <v>F</v>
          </cell>
        </row>
        <row r="10515">
          <cell r="B10515" t="str">
            <v>F521430</v>
          </cell>
          <cell r="C10515" t="str">
            <v>F521430</v>
          </cell>
          <cell r="D10515">
            <v>11</v>
          </cell>
          <cell r="E10515" t="str">
            <v>F</v>
          </cell>
        </row>
        <row r="10516">
          <cell r="B10516" t="str">
            <v>F521790</v>
          </cell>
          <cell r="C10516" t="str">
            <v>F521790</v>
          </cell>
          <cell r="D10516">
            <v>11</v>
          </cell>
          <cell r="E10516" t="str">
            <v>F</v>
          </cell>
        </row>
        <row r="10517">
          <cell r="B10517" t="str">
            <v>F522150</v>
          </cell>
          <cell r="C10517" t="str">
            <v>F522150</v>
          </cell>
          <cell r="D10517">
            <v>11</v>
          </cell>
          <cell r="E10517" t="str">
            <v>F</v>
          </cell>
        </row>
        <row r="10518">
          <cell r="B10518" t="str">
            <v>F522510</v>
          </cell>
          <cell r="C10518" t="str">
            <v>F522510</v>
          </cell>
          <cell r="D10518">
            <v>11</v>
          </cell>
          <cell r="E10518" t="str">
            <v>F</v>
          </cell>
        </row>
        <row r="10519">
          <cell r="B10519" t="str">
            <v>1000TECHPLN</v>
          </cell>
          <cell r="C10519" t="str">
            <v>TECHPLN</v>
          </cell>
          <cell r="D10519">
            <v>8</v>
          </cell>
          <cell r="E10519" t="str">
            <v>G</v>
          </cell>
        </row>
        <row r="10520">
          <cell r="B10520" t="str">
            <v>F520089</v>
          </cell>
          <cell r="C10520" t="str">
            <v>F520089</v>
          </cell>
          <cell r="D10520">
            <v>9</v>
          </cell>
          <cell r="E10520" t="str">
            <v>F</v>
          </cell>
        </row>
        <row r="10521">
          <cell r="B10521" t="str">
            <v>F520398</v>
          </cell>
          <cell r="C10521" t="str">
            <v>F520398</v>
          </cell>
          <cell r="D10521">
            <v>9</v>
          </cell>
          <cell r="E10521" t="str">
            <v>F</v>
          </cell>
        </row>
        <row r="10522">
          <cell r="B10522" t="str">
            <v>F520539</v>
          </cell>
          <cell r="C10522" t="str">
            <v>F520539</v>
          </cell>
          <cell r="D10522">
            <v>9</v>
          </cell>
          <cell r="E10522" t="str">
            <v>F</v>
          </cell>
        </row>
        <row r="10523">
          <cell r="B10523" t="str">
            <v>F520701</v>
          </cell>
          <cell r="C10523" t="str">
            <v>F520701</v>
          </cell>
          <cell r="D10523">
            <v>9</v>
          </cell>
          <cell r="E10523" t="str">
            <v>F</v>
          </cell>
        </row>
        <row r="10524">
          <cell r="B10524" t="str">
            <v>F521072</v>
          </cell>
          <cell r="C10524" t="str">
            <v>F521072</v>
          </cell>
          <cell r="D10524">
            <v>9</v>
          </cell>
          <cell r="E10524" t="str">
            <v>F</v>
          </cell>
        </row>
        <row r="10525">
          <cell r="B10525" t="str">
            <v>F521432</v>
          </cell>
          <cell r="C10525" t="str">
            <v>F521432</v>
          </cell>
          <cell r="D10525">
            <v>9</v>
          </cell>
          <cell r="E10525" t="str">
            <v>F</v>
          </cell>
        </row>
        <row r="10526">
          <cell r="B10526" t="str">
            <v>F521792</v>
          </cell>
          <cell r="C10526" t="str">
            <v>F521792</v>
          </cell>
          <cell r="D10526">
            <v>9</v>
          </cell>
          <cell r="E10526" t="str">
            <v>F</v>
          </cell>
        </row>
        <row r="10527">
          <cell r="B10527" t="str">
            <v>F522152</v>
          </cell>
          <cell r="C10527" t="str">
            <v>F522152</v>
          </cell>
          <cell r="D10527">
            <v>9</v>
          </cell>
          <cell r="E10527" t="str">
            <v>F</v>
          </cell>
        </row>
        <row r="10528">
          <cell r="B10528" t="str">
            <v>F522512</v>
          </cell>
          <cell r="C10528" t="str">
            <v>F522512</v>
          </cell>
          <cell r="D10528">
            <v>9</v>
          </cell>
          <cell r="E10528" t="str">
            <v>F</v>
          </cell>
        </row>
        <row r="10529">
          <cell r="B10529" t="str">
            <v>F522648</v>
          </cell>
          <cell r="C10529" t="str">
            <v>F522648</v>
          </cell>
          <cell r="D10529">
            <v>9</v>
          </cell>
          <cell r="E10529" t="str">
            <v>F</v>
          </cell>
        </row>
        <row r="10530">
          <cell r="B10530" t="str">
            <v>F525204</v>
          </cell>
          <cell r="C10530" t="str">
            <v>F525204</v>
          </cell>
          <cell r="D10530">
            <v>9</v>
          </cell>
          <cell r="E10530" t="str">
            <v>F</v>
          </cell>
        </row>
        <row r="10531">
          <cell r="B10531" t="str">
            <v>1000TD</v>
          </cell>
          <cell r="C10531" t="str">
            <v>TD</v>
          </cell>
          <cell r="D10531">
            <v>10</v>
          </cell>
          <cell r="E10531" t="str">
            <v>G</v>
          </cell>
        </row>
        <row r="10532">
          <cell r="B10532" t="str">
            <v>F520091</v>
          </cell>
          <cell r="C10532" t="str">
            <v>F520091</v>
          </cell>
          <cell r="D10532">
            <v>11</v>
          </cell>
          <cell r="E10532" t="str">
            <v>F</v>
          </cell>
        </row>
        <row r="10533">
          <cell r="B10533" t="str">
            <v>F520988</v>
          </cell>
          <cell r="C10533" t="str">
            <v>F520988</v>
          </cell>
          <cell r="D10533">
            <v>11</v>
          </cell>
          <cell r="E10533" t="str">
            <v>F</v>
          </cell>
        </row>
        <row r="10534">
          <cell r="B10534" t="str">
            <v>F521348</v>
          </cell>
          <cell r="C10534" t="str">
            <v>F521348</v>
          </cell>
          <cell r="D10534">
            <v>11</v>
          </cell>
          <cell r="E10534" t="str">
            <v>F</v>
          </cell>
        </row>
        <row r="10535">
          <cell r="B10535" t="str">
            <v>F521708</v>
          </cell>
          <cell r="C10535" t="str">
            <v>F521708</v>
          </cell>
          <cell r="D10535">
            <v>11</v>
          </cell>
          <cell r="E10535" t="str">
            <v>F</v>
          </cell>
        </row>
        <row r="10536">
          <cell r="B10536" t="str">
            <v>F522068</v>
          </cell>
          <cell r="C10536" t="str">
            <v>F522068</v>
          </cell>
          <cell r="D10536">
            <v>11</v>
          </cell>
          <cell r="E10536" t="str">
            <v>F</v>
          </cell>
        </row>
        <row r="10537">
          <cell r="B10537" t="str">
            <v>F522428</v>
          </cell>
          <cell r="C10537" t="str">
            <v>F522428</v>
          </cell>
          <cell r="D10537">
            <v>11</v>
          </cell>
          <cell r="E10537" t="str">
            <v>F</v>
          </cell>
        </row>
        <row r="10538">
          <cell r="B10538" t="str">
            <v>1000GRIDOPS</v>
          </cell>
          <cell r="C10538" t="str">
            <v>GRIDOPS</v>
          </cell>
          <cell r="D10538">
            <v>6</v>
          </cell>
          <cell r="E10538" t="str">
            <v>G</v>
          </cell>
        </row>
        <row r="10539">
          <cell r="B10539" t="str">
            <v>F500389</v>
          </cell>
          <cell r="C10539" t="str">
            <v>F500389</v>
          </cell>
          <cell r="D10539">
            <v>7</v>
          </cell>
          <cell r="E10539" t="str">
            <v>F</v>
          </cell>
        </row>
        <row r="10540">
          <cell r="B10540" t="str">
            <v>F500391</v>
          </cell>
          <cell r="C10540" t="str">
            <v>F500391</v>
          </cell>
          <cell r="D10540">
            <v>7</v>
          </cell>
          <cell r="E10540" t="str">
            <v>F</v>
          </cell>
        </row>
        <row r="10541">
          <cell r="B10541" t="str">
            <v>F500392</v>
          </cell>
          <cell r="C10541" t="str">
            <v>F500392</v>
          </cell>
          <cell r="D10541">
            <v>7</v>
          </cell>
          <cell r="E10541" t="str">
            <v>F</v>
          </cell>
        </row>
        <row r="10542">
          <cell r="B10542" t="str">
            <v>F500393</v>
          </cell>
          <cell r="C10542" t="str">
            <v>F500393</v>
          </cell>
          <cell r="D10542">
            <v>7</v>
          </cell>
          <cell r="E10542" t="str">
            <v>F</v>
          </cell>
        </row>
        <row r="10543">
          <cell r="B10543" t="str">
            <v>F500394</v>
          </cell>
          <cell r="C10543" t="str">
            <v>F500394</v>
          </cell>
          <cell r="D10543">
            <v>7</v>
          </cell>
          <cell r="E10543" t="str">
            <v>F</v>
          </cell>
        </row>
        <row r="10544">
          <cell r="B10544" t="str">
            <v>F500395</v>
          </cell>
          <cell r="C10544" t="str">
            <v>F500395</v>
          </cell>
          <cell r="D10544">
            <v>7</v>
          </cell>
          <cell r="E10544" t="str">
            <v>F</v>
          </cell>
        </row>
        <row r="10545">
          <cell r="B10545" t="str">
            <v>F500490</v>
          </cell>
          <cell r="C10545" t="str">
            <v>F500490</v>
          </cell>
          <cell r="D10545">
            <v>7</v>
          </cell>
          <cell r="E10545" t="str">
            <v>F</v>
          </cell>
        </row>
        <row r="10546">
          <cell r="B10546" t="str">
            <v>F500491</v>
          </cell>
          <cell r="C10546" t="str">
            <v>F500491</v>
          </cell>
          <cell r="D10546">
            <v>7</v>
          </cell>
          <cell r="E10546" t="str">
            <v>F</v>
          </cell>
        </row>
        <row r="10547">
          <cell r="B10547" t="str">
            <v>F500494</v>
          </cell>
          <cell r="C10547" t="str">
            <v>F500494</v>
          </cell>
          <cell r="D10547">
            <v>7</v>
          </cell>
          <cell r="E10547" t="str">
            <v>F</v>
          </cell>
        </row>
        <row r="10548">
          <cell r="B10548" t="str">
            <v>F500498</v>
          </cell>
          <cell r="C10548" t="str">
            <v>F500498</v>
          </cell>
          <cell r="D10548">
            <v>7</v>
          </cell>
          <cell r="E10548" t="str">
            <v>F</v>
          </cell>
        </row>
        <row r="10549">
          <cell r="B10549" t="str">
            <v>F500548</v>
          </cell>
          <cell r="C10549" t="str">
            <v>F500548</v>
          </cell>
          <cell r="D10549">
            <v>7</v>
          </cell>
          <cell r="E10549" t="str">
            <v>F</v>
          </cell>
        </row>
        <row r="10550">
          <cell r="B10550" t="str">
            <v>F500565</v>
          </cell>
          <cell r="C10550" t="str">
            <v>F500565</v>
          </cell>
          <cell r="D10550">
            <v>7</v>
          </cell>
          <cell r="E10550" t="str">
            <v>F</v>
          </cell>
        </row>
        <row r="10551">
          <cell r="B10551" t="str">
            <v>F520508</v>
          </cell>
          <cell r="C10551" t="str">
            <v>F520508</v>
          </cell>
          <cell r="D10551">
            <v>7</v>
          </cell>
          <cell r="E10551" t="str">
            <v>F</v>
          </cell>
        </row>
        <row r="10552">
          <cell r="B10552" t="str">
            <v>F520941</v>
          </cell>
          <cell r="C10552" t="str">
            <v>F520941</v>
          </cell>
          <cell r="D10552">
            <v>7</v>
          </cell>
          <cell r="E10552" t="str">
            <v>F</v>
          </cell>
        </row>
        <row r="10553">
          <cell r="B10553" t="str">
            <v>F521301</v>
          </cell>
          <cell r="C10553" t="str">
            <v>F521301</v>
          </cell>
          <cell r="D10553">
            <v>7</v>
          </cell>
          <cell r="E10553" t="str">
            <v>F</v>
          </cell>
        </row>
        <row r="10554">
          <cell r="B10554" t="str">
            <v>F521661</v>
          </cell>
          <cell r="C10554" t="str">
            <v>F521661</v>
          </cell>
          <cell r="D10554">
            <v>7</v>
          </cell>
          <cell r="E10554" t="str">
            <v>F</v>
          </cell>
        </row>
        <row r="10555">
          <cell r="B10555" t="str">
            <v>F522021</v>
          </cell>
          <cell r="C10555" t="str">
            <v>F522021</v>
          </cell>
          <cell r="D10555">
            <v>7</v>
          </cell>
          <cell r="E10555" t="str">
            <v>F</v>
          </cell>
        </row>
        <row r="10556">
          <cell r="B10556" t="str">
            <v>F522381</v>
          </cell>
          <cell r="C10556" t="str">
            <v>F522381</v>
          </cell>
          <cell r="D10556">
            <v>7</v>
          </cell>
          <cell r="E10556" t="str">
            <v>F</v>
          </cell>
        </row>
        <row r="10557">
          <cell r="B10557" t="str">
            <v>F523022</v>
          </cell>
          <cell r="C10557" t="str">
            <v>F523022</v>
          </cell>
          <cell r="D10557">
            <v>7</v>
          </cell>
          <cell r="E10557" t="str">
            <v>F</v>
          </cell>
        </row>
        <row r="10558">
          <cell r="B10558" t="str">
            <v>F523023</v>
          </cell>
          <cell r="C10558" t="str">
            <v>F523023</v>
          </cell>
          <cell r="D10558">
            <v>7</v>
          </cell>
          <cell r="E10558" t="str">
            <v>F</v>
          </cell>
        </row>
        <row r="10559">
          <cell r="B10559" t="str">
            <v>F523024</v>
          </cell>
          <cell r="C10559" t="str">
            <v>F523024</v>
          </cell>
          <cell r="D10559">
            <v>7</v>
          </cell>
          <cell r="E10559" t="str">
            <v>F</v>
          </cell>
        </row>
        <row r="10560">
          <cell r="B10560" t="str">
            <v>F523025</v>
          </cell>
          <cell r="C10560" t="str">
            <v>F523025</v>
          </cell>
          <cell r="D10560">
            <v>7</v>
          </cell>
          <cell r="E10560" t="str">
            <v>F</v>
          </cell>
        </row>
        <row r="10561">
          <cell r="B10561" t="str">
            <v>F523026</v>
          </cell>
          <cell r="C10561" t="str">
            <v>F523026</v>
          </cell>
          <cell r="D10561">
            <v>7</v>
          </cell>
          <cell r="E10561" t="str">
            <v>F</v>
          </cell>
        </row>
        <row r="10562">
          <cell r="B10562" t="str">
            <v>F523027</v>
          </cell>
          <cell r="C10562" t="str">
            <v>F523027</v>
          </cell>
          <cell r="D10562">
            <v>7</v>
          </cell>
          <cell r="E10562" t="str">
            <v>F</v>
          </cell>
        </row>
        <row r="10563">
          <cell r="B10563" t="str">
            <v>F523355</v>
          </cell>
          <cell r="C10563" t="str">
            <v>F523355</v>
          </cell>
          <cell r="D10563">
            <v>7</v>
          </cell>
          <cell r="E10563" t="str">
            <v>F</v>
          </cell>
        </row>
        <row r="10564">
          <cell r="B10564" t="str">
            <v>F523364</v>
          </cell>
          <cell r="C10564" t="str">
            <v>F523364</v>
          </cell>
          <cell r="D10564">
            <v>7</v>
          </cell>
          <cell r="E10564" t="str">
            <v>F</v>
          </cell>
        </row>
        <row r="10565">
          <cell r="B10565" t="str">
            <v>F523388</v>
          </cell>
          <cell r="C10565" t="str">
            <v>F523388</v>
          </cell>
          <cell r="D10565">
            <v>7</v>
          </cell>
          <cell r="E10565" t="str">
            <v>F</v>
          </cell>
        </row>
        <row r="10566">
          <cell r="B10566" t="str">
            <v>1000GCCMGMT</v>
          </cell>
          <cell r="C10566" t="str">
            <v>GCCMGMT</v>
          </cell>
          <cell r="D10566">
            <v>8</v>
          </cell>
          <cell r="E10566" t="str">
            <v>G</v>
          </cell>
        </row>
        <row r="10567">
          <cell r="B10567" t="str">
            <v>F500385</v>
          </cell>
          <cell r="C10567" t="str">
            <v>F500385</v>
          </cell>
          <cell r="D10567">
            <v>9</v>
          </cell>
          <cell r="E10567" t="str">
            <v>F</v>
          </cell>
        </row>
        <row r="10568">
          <cell r="B10568" t="str">
            <v>F500386</v>
          </cell>
          <cell r="C10568" t="str">
            <v>F500386</v>
          </cell>
          <cell r="D10568">
            <v>9</v>
          </cell>
          <cell r="E10568" t="str">
            <v>F</v>
          </cell>
        </row>
        <row r="10569">
          <cell r="B10569" t="str">
            <v>F500387</v>
          </cell>
          <cell r="C10569" t="str">
            <v>F500387</v>
          </cell>
          <cell r="D10569">
            <v>9</v>
          </cell>
          <cell r="E10569" t="str">
            <v>F</v>
          </cell>
        </row>
        <row r="10570">
          <cell r="B10570" t="str">
            <v>F500396</v>
          </cell>
          <cell r="C10570" t="str">
            <v>F500396</v>
          </cell>
          <cell r="D10570">
            <v>9</v>
          </cell>
          <cell r="E10570" t="str">
            <v>F</v>
          </cell>
        </row>
        <row r="10571">
          <cell r="B10571" t="str">
            <v>F520694</v>
          </cell>
          <cell r="C10571" t="str">
            <v>F520694</v>
          </cell>
          <cell r="D10571">
            <v>9</v>
          </cell>
          <cell r="E10571" t="str">
            <v>F</v>
          </cell>
        </row>
        <row r="10572">
          <cell r="B10572" t="str">
            <v>F520940</v>
          </cell>
          <cell r="C10572" t="str">
            <v>F520940</v>
          </cell>
          <cell r="D10572">
            <v>9</v>
          </cell>
          <cell r="E10572" t="str">
            <v>F</v>
          </cell>
        </row>
        <row r="10573">
          <cell r="B10573" t="str">
            <v>F521300</v>
          </cell>
          <cell r="C10573" t="str">
            <v>F521300</v>
          </cell>
          <cell r="D10573">
            <v>9</v>
          </cell>
          <cell r="E10573" t="str">
            <v>F</v>
          </cell>
        </row>
        <row r="10574">
          <cell r="B10574" t="str">
            <v>F521660</v>
          </cell>
          <cell r="C10574" t="str">
            <v>F521660</v>
          </cell>
          <cell r="D10574">
            <v>9</v>
          </cell>
          <cell r="E10574" t="str">
            <v>F</v>
          </cell>
        </row>
        <row r="10575">
          <cell r="B10575" t="str">
            <v>F522020</v>
          </cell>
          <cell r="C10575" t="str">
            <v>F522020</v>
          </cell>
          <cell r="D10575">
            <v>9</v>
          </cell>
          <cell r="E10575" t="str">
            <v>F</v>
          </cell>
        </row>
        <row r="10576">
          <cell r="B10576" t="str">
            <v>F522380</v>
          </cell>
          <cell r="C10576" t="str">
            <v>F522380</v>
          </cell>
          <cell r="D10576">
            <v>9</v>
          </cell>
          <cell r="E10576" t="str">
            <v>F</v>
          </cell>
        </row>
        <row r="10577">
          <cell r="B10577" t="str">
            <v>F523256</v>
          </cell>
          <cell r="C10577" t="str">
            <v>F523256</v>
          </cell>
          <cell r="D10577">
            <v>9</v>
          </cell>
          <cell r="E10577" t="str">
            <v>F</v>
          </cell>
        </row>
        <row r="10578">
          <cell r="B10578" t="str">
            <v>F523379</v>
          </cell>
          <cell r="C10578" t="str">
            <v>F523379</v>
          </cell>
          <cell r="D10578">
            <v>9</v>
          </cell>
          <cell r="E10578" t="str">
            <v>F</v>
          </cell>
        </row>
        <row r="10579">
          <cell r="B10579" t="str">
            <v>F523387</v>
          </cell>
          <cell r="C10579" t="str">
            <v>F523387</v>
          </cell>
          <cell r="D10579">
            <v>9</v>
          </cell>
          <cell r="E10579" t="str">
            <v>F</v>
          </cell>
        </row>
        <row r="10580">
          <cell r="B10580" t="str">
            <v>1000GGCONCEN</v>
          </cell>
          <cell r="C10580" t="str">
            <v>GGCONCEN</v>
          </cell>
          <cell r="D10580">
            <v>10</v>
          </cell>
          <cell r="E10580" t="str">
            <v>G</v>
          </cell>
        </row>
        <row r="10581">
          <cell r="B10581" t="str">
            <v>F500380</v>
          </cell>
          <cell r="C10581" t="str">
            <v>F500380</v>
          </cell>
          <cell r="D10581">
            <v>11</v>
          </cell>
          <cell r="E10581" t="str">
            <v>F</v>
          </cell>
        </row>
        <row r="10582">
          <cell r="B10582" t="str">
            <v>F500381</v>
          </cell>
          <cell r="C10582" t="str">
            <v>F500381</v>
          </cell>
          <cell r="D10582">
            <v>11</v>
          </cell>
          <cell r="E10582" t="str">
            <v>F</v>
          </cell>
        </row>
        <row r="10583">
          <cell r="B10583" t="str">
            <v>F520939</v>
          </cell>
          <cell r="C10583" t="str">
            <v>F520939</v>
          </cell>
          <cell r="D10583">
            <v>11</v>
          </cell>
          <cell r="E10583" t="str">
            <v>F</v>
          </cell>
        </row>
        <row r="10584">
          <cell r="B10584" t="str">
            <v>F521299</v>
          </cell>
          <cell r="C10584" t="str">
            <v>F521299</v>
          </cell>
          <cell r="D10584">
            <v>11</v>
          </cell>
          <cell r="E10584" t="str">
            <v>F</v>
          </cell>
        </row>
        <row r="10585">
          <cell r="B10585" t="str">
            <v>F521659</v>
          </cell>
          <cell r="C10585" t="str">
            <v>F521659</v>
          </cell>
          <cell r="D10585">
            <v>11</v>
          </cell>
          <cell r="E10585" t="str">
            <v>F</v>
          </cell>
        </row>
        <row r="10586">
          <cell r="B10586" t="str">
            <v>F522019</v>
          </cell>
          <cell r="C10586" t="str">
            <v>F522019</v>
          </cell>
          <cell r="D10586">
            <v>11</v>
          </cell>
          <cell r="E10586" t="str">
            <v>F</v>
          </cell>
        </row>
        <row r="10587">
          <cell r="B10587" t="str">
            <v>F522379</v>
          </cell>
          <cell r="C10587" t="str">
            <v>F522379</v>
          </cell>
          <cell r="D10587">
            <v>11</v>
          </cell>
          <cell r="E10587" t="str">
            <v>F</v>
          </cell>
        </row>
        <row r="10588">
          <cell r="B10588" t="str">
            <v>1000GOSENGG</v>
          </cell>
          <cell r="C10588" t="str">
            <v>GOSENGG</v>
          </cell>
          <cell r="D10588">
            <v>10</v>
          </cell>
          <cell r="E10588" t="str">
            <v>G</v>
          </cell>
        </row>
        <row r="10589">
          <cell r="B10589" t="str">
            <v>F500377</v>
          </cell>
          <cell r="C10589" t="str">
            <v>F500377</v>
          </cell>
          <cell r="D10589">
            <v>11</v>
          </cell>
          <cell r="E10589" t="str">
            <v>F</v>
          </cell>
        </row>
        <row r="10590">
          <cell r="B10590" t="str">
            <v>F520938</v>
          </cell>
          <cell r="C10590" t="str">
            <v>F520938</v>
          </cell>
          <cell r="D10590">
            <v>11</v>
          </cell>
          <cell r="E10590" t="str">
            <v>F</v>
          </cell>
        </row>
        <row r="10591">
          <cell r="B10591" t="str">
            <v>F521298</v>
          </cell>
          <cell r="C10591" t="str">
            <v>F521298</v>
          </cell>
          <cell r="D10591">
            <v>11</v>
          </cell>
          <cell r="E10591" t="str">
            <v>F</v>
          </cell>
        </row>
        <row r="10592">
          <cell r="B10592" t="str">
            <v>F521658</v>
          </cell>
          <cell r="C10592" t="str">
            <v>F521658</v>
          </cell>
          <cell r="D10592">
            <v>11</v>
          </cell>
          <cell r="E10592" t="str">
            <v>F</v>
          </cell>
        </row>
        <row r="10593">
          <cell r="B10593" t="str">
            <v>F522018</v>
          </cell>
          <cell r="C10593" t="str">
            <v>F522018</v>
          </cell>
          <cell r="D10593">
            <v>11</v>
          </cell>
          <cell r="E10593" t="str">
            <v>F</v>
          </cell>
        </row>
        <row r="10594">
          <cell r="B10594" t="str">
            <v>F522378</v>
          </cell>
          <cell r="C10594" t="str">
            <v>F522378</v>
          </cell>
          <cell r="D10594">
            <v>11</v>
          </cell>
          <cell r="E10594" t="str">
            <v>F</v>
          </cell>
        </row>
        <row r="10595">
          <cell r="B10595" t="str">
            <v>1000GROPSUPP</v>
          </cell>
          <cell r="C10595" t="str">
            <v>GROPSUPP</v>
          </cell>
          <cell r="D10595">
            <v>8</v>
          </cell>
          <cell r="E10595" t="str">
            <v>G</v>
          </cell>
        </row>
        <row r="10596">
          <cell r="B10596" t="str">
            <v>F500540</v>
          </cell>
          <cell r="C10596" t="str">
            <v>F500540</v>
          </cell>
          <cell r="D10596">
            <v>9</v>
          </cell>
          <cell r="E10596" t="str">
            <v>F</v>
          </cell>
        </row>
        <row r="10597">
          <cell r="B10597" t="str">
            <v>F500541</v>
          </cell>
          <cell r="C10597" t="str">
            <v>F500541</v>
          </cell>
          <cell r="D10597">
            <v>9</v>
          </cell>
          <cell r="E10597" t="str">
            <v>F</v>
          </cell>
        </row>
        <row r="10598">
          <cell r="B10598" t="str">
            <v>F500542</v>
          </cell>
          <cell r="C10598" t="str">
            <v>F500542</v>
          </cell>
          <cell r="D10598">
            <v>9</v>
          </cell>
          <cell r="E10598" t="str">
            <v>F</v>
          </cell>
        </row>
        <row r="10599">
          <cell r="B10599" t="str">
            <v>F500543</v>
          </cell>
          <cell r="C10599" t="str">
            <v>F500543</v>
          </cell>
          <cell r="D10599">
            <v>9</v>
          </cell>
          <cell r="E10599" t="str">
            <v>F</v>
          </cell>
        </row>
        <row r="10600">
          <cell r="B10600" t="str">
            <v>F500544</v>
          </cell>
          <cell r="C10600" t="str">
            <v>F500544</v>
          </cell>
          <cell r="D10600">
            <v>9</v>
          </cell>
          <cell r="E10600" t="str">
            <v>F</v>
          </cell>
        </row>
        <row r="10601">
          <cell r="B10601" t="str">
            <v>F520698</v>
          </cell>
          <cell r="C10601" t="str">
            <v>F520698</v>
          </cell>
          <cell r="D10601">
            <v>9</v>
          </cell>
          <cell r="E10601" t="str">
            <v>F</v>
          </cell>
        </row>
        <row r="10602">
          <cell r="B10602" t="str">
            <v>F520969</v>
          </cell>
          <cell r="C10602" t="str">
            <v>F520969</v>
          </cell>
          <cell r="D10602">
            <v>9</v>
          </cell>
          <cell r="E10602" t="str">
            <v>F</v>
          </cell>
        </row>
        <row r="10603">
          <cell r="B10603" t="str">
            <v>F521329</v>
          </cell>
          <cell r="C10603" t="str">
            <v>F521329</v>
          </cell>
          <cell r="D10603">
            <v>9</v>
          </cell>
          <cell r="E10603" t="str">
            <v>F</v>
          </cell>
        </row>
        <row r="10604">
          <cell r="B10604" t="str">
            <v>F521689</v>
          </cell>
          <cell r="C10604" t="str">
            <v>F521689</v>
          </cell>
          <cell r="D10604">
            <v>9</v>
          </cell>
          <cell r="E10604" t="str">
            <v>F</v>
          </cell>
        </row>
        <row r="10605">
          <cell r="B10605" t="str">
            <v>F522049</v>
          </cell>
          <cell r="C10605" t="str">
            <v>F522049</v>
          </cell>
          <cell r="D10605">
            <v>9</v>
          </cell>
          <cell r="E10605" t="str">
            <v>F</v>
          </cell>
        </row>
        <row r="10606">
          <cell r="B10606" t="str">
            <v>F522409</v>
          </cell>
          <cell r="C10606" t="str">
            <v>F522409</v>
          </cell>
          <cell r="D10606">
            <v>9</v>
          </cell>
          <cell r="E10606" t="str">
            <v>F</v>
          </cell>
        </row>
        <row r="10607">
          <cell r="B10607" t="str">
            <v>1000NWDIV</v>
          </cell>
          <cell r="C10607" t="str">
            <v>NWDIV</v>
          </cell>
          <cell r="D10607">
            <v>8</v>
          </cell>
          <cell r="E10607" t="str">
            <v>G</v>
          </cell>
        </row>
        <row r="10608">
          <cell r="B10608" t="str">
            <v>1000NGRMGCEN</v>
          </cell>
          <cell r="C10608" t="str">
            <v>NGRMGCEN</v>
          </cell>
          <cell r="D10608">
            <v>10</v>
          </cell>
          <cell r="E10608" t="str">
            <v>G</v>
          </cell>
        </row>
        <row r="10609">
          <cell r="B10609" t="str">
            <v>F520696</v>
          </cell>
          <cell r="C10609" t="str">
            <v>F520696</v>
          </cell>
          <cell r="D10609">
            <v>11</v>
          </cell>
          <cell r="E10609" t="str">
            <v>F</v>
          </cell>
        </row>
        <row r="10610">
          <cell r="B10610" t="str">
            <v>F521193</v>
          </cell>
          <cell r="C10610" t="str">
            <v>F521193</v>
          </cell>
          <cell r="D10610">
            <v>11</v>
          </cell>
          <cell r="E10610" t="str">
            <v>F</v>
          </cell>
        </row>
        <row r="10611">
          <cell r="B10611" t="str">
            <v>F521553</v>
          </cell>
          <cell r="C10611" t="str">
            <v>F521553</v>
          </cell>
          <cell r="D10611">
            <v>11</v>
          </cell>
          <cell r="E10611" t="str">
            <v>F</v>
          </cell>
        </row>
        <row r="10612">
          <cell r="B10612" t="str">
            <v>F521913</v>
          </cell>
          <cell r="C10612" t="str">
            <v>F521913</v>
          </cell>
          <cell r="D10612">
            <v>11</v>
          </cell>
          <cell r="E10612" t="str">
            <v>F</v>
          </cell>
        </row>
        <row r="10613">
          <cell r="B10613" t="str">
            <v>F522273</v>
          </cell>
          <cell r="C10613" t="str">
            <v>F522273</v>
          </cell>
          <cell r="D10613">
            <v>11</v>
          </cell>
          <cell r="E10613" t="str">
            <v>F</v>
          </cell>
        </row>
        <row r="10614">
          <cell r="B10614" t="str">
            <v>F522633</v>
          </cell>
          <cell r="C10614" t="str">
            <v>F522633</v>
          </cell>
          <cell r="D10614">
            <v>11</v>
          </cell>
          <cell r="E10614" t="str">
            <v>F</v>
          </cell>
        </row>
        <row r="10615">
          <cell r="B10615" t="str">
            <v>F523368</v>
          </cell>
          <cell r="C10615" t="str">
            <v>F523368</v>
          </cell>
          <cell r="D10615">
            <v>11</v>
          </cell>
          <cell r="E10615" t="str">
            <v>F</v>
          </cell>
        </row>
        <row r="10616">
          <cell r="B10616" t="str">
            <v>1000ELOPVENT</v>
          </cell>
          <cell r="C10616" t="str">
            <v>ELOPVENT</v>
          </cell>
          <cell r="D10616">
            <v>12</v>
          </cell>
          <cell r="E10616" t="str">
            <v>G</v>
          </cell>
        </row>
        <row r="10617">
          <cell r="B10617" t="str">
            <v>F500415</v>
          </cell>
          <cell r="C10617" t="str">
            <v>F500415</v>
          </cell>
          <cell r="D10617">
            <v>13</v>
          </cell>
          <cell r="E10617" t="str">
            <v>F</v>
          </cell>
        </row>
        <row r="10618">
          <cell r="B10618" t="str">
            <v>F500418</v>
          </cell>
          <cell r="C10618" t="str">
            <v>F500418</v>
          </cell>
          <cell r="D10618">
            <v>13</v>
          </cell>
          <cell r="E10618" t="str">
            <v>F</v>
          </cell>
        </row>
        <row r="10619">
          <cell r="B10619" t="str">
            <v>F500419</v>
          </cell>
          <cell r="C10619" t="str">
            <v>F500419</v>
          </cell>
          <cell r="D10619">
            <v>13</v>
          </cell>
          <cell r="E10619" t="str">
            <v>F</v>
          </cell>
        </row>
        <row r="10620">
          <cell r="B10620" t="str">
            <v>F500420</v>
          </cell>
          <cell r="C10620" t="str">
            <v>F500420</v>
          </cell>
          <cell r="D10620">
            <v>13</v>
          </cell>
          <cell r="E10620" t="str">
            <v>F</v>
          </cell>
        </row>
        <row r="10621">
          <cell r="B10621" t="str">
            <v>F520945</v>
          </cell>
          <cell r="C10621" t="str">
            <v>F520945</v>
          </cell>
          <cell r="D10621">
            <v>13</v>
          </cell>
          <cell r="E10621" t="str">
            <v>F</v>
          </cell>
        </row>
        <row r="10622">
          <cell r="B10622" t="str">
            <v>F521305</v>
          </cell>
          <cell r="C10622" t="str">
            <v>F521305</v>
          </cell>
          <cell r="D10622">
            <v>13</v>
          </cell>
          <cell r="E10622" t="str">
            <v>F</v>
          </cell>
        </row>
        <row r="10623">
          <cell r="B10623" t="str">
            <v>F521665</v>
          </cell>
          <cell r="C10623" t="str">
            <v>F521665</v>
          </cell>
          <cell r="D10623">
            <v>13</v>
          </cell>
          <cell r="E10623" t="str">
            <v>F</v>
          </cell>
        </row>
        <row r="10624">
          <cell r="B10624" t="str">
            <v>F522025</v>
          </cell>
          <cell r="C10624" t="str">
            <v>F522025</v>
          </cell>
          <cell r="D10624">
            <v>13</v>
          </cell>
          <cell r="E10624" t="str">
            <v>F</v>
          </cell>
        </row>
        <row r="10625">
          <cell r="B10625" t="str">
            <v>F522385</v>
          </cell>
          <cell r="C10625" t="str">
            <v>F522385</v>
          </cell>
          <cell r="D10625">
            <v>13</v>
          </cell>
          <cell r="E10625" t="str">
            <v>F</v>
          </cell>
        </row>
        <row r="10626">
          <cell r="B10626" t="str">
            <v>1000GOLETSECT</v>
          </cell>
          <cell r="C10626" t="str">
            <v>GOLETSECT</v>
          </cell>
          <cell r="D10626">
            <v>12</v>
          </cell>
          <cell r="E10626" t="str">
            <v>G</v>
          </cell>
        </row>
        <row r="10627">
          <cell r="B10627" t="str">
            <v>F500429</v>
          </cell>
          <cell r="C10627" t="str">
            <v>F500429</v>
          </cell>
          <cell r="D10627">
            <v>13</v>
          </cell>
          <cell r="E10627" t="str">
            <v>F</v>
          </cell>
        </row>
        <row r="10628">
          <cell r="B10628" t="str">
            <v>F500430</v>
          </cell>
          <cell r="C10628" t="str">
            <v>F500430</v>
          </cell>
          <cell r="D10628">
            <v>13</v>
          </cell>
          <cell r="E10628" t="str">
            <v>F</v>
          </cell>
        </row>
        <row r="10629">
          <cell r="B10629" t="str">
            <v>F500431</v>
          </cell>
          <cell r="C10629" t="str">
            <v>F500431</v>
          </cell>
          <cell r="D10629">
            <v>13</v>
          </cell>
          <cell r="E10629" t="str">
            <v>F</v>
          </cell>
        </row>
        <row r="10630">
          <cell r="B10630" t="str">
            <v>F500432</v>
          </cell>
          <cell r="C10630" t="str">
            <v>F500432</v>
          </cell>
          <cell r="D10630">
            <v>13</v>
          </cell>
          <cell r="E10630" t="str">
            <v>F</v>
          </cell>
        </row>
        <row r="10631">
          <cell r="B10631" t="str">
            <v>F520947</v>
          </cell>
          <cell r="C10631" t="str">
            <v>F520947</v>
          </cell>
          <cell r="D10631">
            <v>13</v>
          </cell>
          <cell r="E10631" t="str">
            <v>F</v>
          </cell>
        </row>
        <row r="10632">
          <cell r="B10632" t="str">
            <v>F521307</v>
          </cell>
          <cell r="C10632" t="str">
            <v>F521307</v>
          </cell>
          <cell r="D10632">
            <v>13</v>
          </cell>
          <cell r="E10632" t="str">
            <v>F</v>
          </cell>
        </row>
        <row r="10633">
          <cell r="B10633" t="str">
            <v>F521667</v>
          </cell>
          <cell r="C10633" t="str">
            <v>F521667</v>
          </cell>
          <cell r="D10633">
            <v>13</v>
          </cell>
          <cell r="E10633" t="str">
            <v>F</v>
          </cell>
        </row>
        <row r="10634">
          <cell r="B10634" t="str">
            <v>F522027</v>
          </cell>
          <cell r="C10634" t="str">
            <v>F522027</v>
          </cell>
          <cell r="D10634">
            <v>13</v>
          </cell>
          <cell r="E10634" t="str">
            <v>F</v>
          </cell>
        </row>
        <row r="10635">
          <cell r="B10635" t="str">
            <v>F522387</v>
          </cell>
          <cell r="C10635" t="str">
            <v>F522387</v>
          </cell>
          <cell r="D10635">
            <v>13</v>
          </cell>
          <cell r="E10635" t="str">
            <v>F</v>
          </cell>
        </row>
        <row r="10636">
          <cell r="B10636" t="str">
            <v>F522812</v>
          </cell>
          <cell r="C10636" t="str">
            <v>F522812</v>
          </cell>
          <cell r="D10636">
            <v>13</v>
          </cell>
          <cell r="E10636" t="str">
            <v>F</v>
          </cell>
        </row>
        <row r="10637">
          <cell r="B10637" t="str">
            <v>F522845</v>
          </cell>
          <cell r="C10637" t="str">
            <v>F522845</v>
          </cell>
          <cell r="D10637">
            <v>13</v>
          </cell>
          <cell r="E10637" t="str">
            <v>F</v>
          </cell>
        </row>
        <row r="10638">
          <cell r="B10638" t="str">
            <v>F522878</v>
          </cell>
          <cell r="C10638" t="str">
            <v>F522878</v>
          </cell>
          <cell r="D10638">
            <v>13</v>
          </cell>
          <cell r="E10638" t="str">
            <v>F</v>
          </cell>
        </row>
        <row r="10639">
          <cell r="B10639" t="str">
            <v>F522911</v>
          </cell>
          <cell r="C10639" t="str">
            <v>F522911</v>
          </cell>
          <cell r="D10639">
            <v>13</v>
          </cell>
          <cell r="E10639" t="str">
            <v>F</v>
          </cell>
        </row>
        <row r="10640">
          <cell r="B10640" t="str">
            <v>F522944</v>
          </cell>
          <cell r="C10640" t="str">
            <v>F522944</v>
          </cell>
          <cell r="D10640">
            <v>13</v>
          </cell>
          <cell r="E10640" t="str">
            <v>F</v>
          </cell>
        </row>
        <row r="10641">
          <cell r="B10641" t="str">
            <v>F523036</v>
          </cell>
          <cell r="C10641" t="str">
            <v>F523036</v>
          </cell>
          <cell r="D10641">
            <v>13</v>
          </cell>
          <cell r="E10641" t="str">
            <v>F</v>
          </cell>
        </row>
        <row r="10642">
          <cell r="B10642" t="str">
            <v>F523052</v>
          </cell>
          <cell r="C10642" t="str">
            <v>F523052</v>
          </cell>
          <cell r="D10642">
            <v>13</v>
          </cell>
          <cell r="E10642" t="str">
            <v>F</v>
          </cell>
        </row>
        <row r="10643">
          <cell r="B10643" t="str">
            <v>F523068</v>
          </cell>
          <cell r="C10643" t="str">
            <v>F523068</v>
          </cell>
          <cell r="D10643">
            <v>13</v>
          </cell>
          <cell r="E10643" t="str">
            <v>F</v>
          </cell>
        </row>
        <row r="10644">
          <cell r="B10644" t="str">
            <v>F523084</v>
          </cell>
          <cell r="C10644" t="str">
            <v>F523084</v>
          </cell>
          <cell r="D10644">
            <v>13</v>
          </cell>
          <cell r="E10644" t="str">
            <v>F</v>
          </cell>
        </row>
        <row r="10645">
          <cell r="B10645" t="str">
            <v>F523100</v>
          </cell>
          <cell r="C10645" t="str">
            <v>F523100</v>
          </cell>
          <cell r="D10645">
            <v>13</v>
          </cell>
          <cell r="E10645" t="str">
            <v>F</v>
          </cell>
        </row>
        <row r="10646">
          <cell r="B10646" t="str">
            <v>F523116</v>
          </cell>
          <cell r="C10646" t="str">
            <v>F523116</v>
          </cell>
          <cell r="D10646">
            <v>13</v>
          </cell>
          <cell r="E10646" t="str">
            <v>F</v>
          </cell>
        </row>
        <row r="10647">
          <cell r="B10647" t="str">
            <v>F523132</v>
          </cell>
          <cell r="C10647" t="str">
            <v>F523132</v>
          </cell>
          <cell r="D10647">
            <v>13</v>
          </cell>
          <cell r="E10647" t="str">
            <v>F</v>
          </cell>
        </row>
        <row r="10648">
          <cell r="B10648" t="str">
            <v>F523148</v>
          </cell>
          <cell r="C10648" t="str">
            <v>F523148</v>
          </cell>
          <cell r="D10648">
            <v>13</v>
          </cell>
          <cell r="E10648" t="str">
            <v>F</v>
          </cell>
        </row>
        <row r="10649">
          <cell r="B10649" t="str">
            <v>F523164</v>
          </cell>
          <cell r="C10649" t="str">
            <v>F523164</v>
          </cell>
          <cell r="D10649">
            <v>13</v>
          </cell>
          <cell r="E10649" t="str">
            <v>F</v>
          </cell>
        </row>
        <row r="10650">
          <cell r="B10650" t="str">
            <v>F523180</v>
          </cell>
          <cell r="C10650" t="str">
            <v>F523180</v>
          </cell>
          <cell r="D10650">
            <v>13</v>
          </cell>
          <cell r="E10650" t="str">
            <v>F</v>
          </cell>
        </row>
        <row r="10651">
          <cell r="B10651" t="str">
            <v>1000LUGOSECT</v>
          </cell>
          <cell r="C10651" t="str">
            <v>LUGOSECT</v>
          </cell>
          <cell r="D10651">
            <v>12</v>
          </cell>
          <cell r="E10651" t="str">
            <v>G</v>
          </cell>
        </row>
        <row r="10652">
          <cell r="B10652" t="str">
            <v>F500450</v>
          </cell>
          <cell r="C10652" t="str">
            <v>F500450</v>
          </cell>
          <cell r="D10652">
            <v>13</v>
          </cell>
          <cell r="E10652" t="str">
            <v>F</v>
          </cell>
        </row>
        <row r="10653">
          <cell r="B10653" t="str">
            <v>F520553</v>
          </cell>
          <cell r="C10653" t="str">
            <v>F520553</v>
          </cell>
          <cell r="D10653">
            <v>13</v>
          </cell>
          <cell r="E10653" t="str">
            <v>F</v>
          </cell>
        </row>
        <row r="10654">
          <cell r="B10654" t="str">
            <v>F520709</v>
          </cell>
          <cell r="C10654" t="str">
            <v>F520709</v>
          </cell>
          <cell r="D10654">
            <v>13</v>
          </cell>
          <cell r="E10654" t="str">
            <v>F</v>
          </cell>
        </row>
        <row r="10655">
          <cell r="B10655" t="str">
            <v>F520710</v>
          </cell>
          <cell r="C10655" t="str">
            <v>F520710</v>
          </cell>
          <cell r="D10655">
            <v>13</v>
          </cell>
          <cell r="E10655" t="str">
            <v>F</v>
          </cell>
        </row>
        <row r="10656">
          <cell r="B10656" t="str">
            <v>F520952</v>
          </cell>
          <cell r="C10656" t="str">
            <v>F520952</v>
          </cell>
          <cell r="D10656">
            <v>13</v>
          </cell>
          <cell r="E10656" t="str">
            <v>F</v>
          </cell>
        </row>
        <row r="10657">
          <cell r="B10657" t="str">
            <v>F521312</v>
          </cell>
          <cell r="C10657" t="str">
            <v>F521312</v>
          </cell>
          <cell r="D10657">
            <v>13</v>
          </cell>
          <cell r="E10657" t="str">
            <v>F</v>
          </cell>
        </row>
        <row r="10658">
          <cell r="B10658" t="str">
            <v>F521672</v>
          </cell>
          <cell r="C10658" t="str">
            <v>F521672</v>
          </cell>
          <cell r="D10658">
            <v>13</v>
          </cell>
          <cell r="E10658" t="str">
            <v>F</v>
          </cell>
        </row>
        <row r="10659">
          <cell r="B10659" t="str">
            <v>F522032</v>
          </cell>
          <cell r="C10659" t="str">
            <v>F522032</v>
          </cell>
          <cell r="D10659">
            <v>13</v>
          </cell>
          <cell r="E10659" t="str">
            <v>F</v>
          </cell>
        </row>
        <row r="10660">
          <cell r="B10660" t="str">
            <v>F522392</v>
          </cell>
          <cell r="C10660" t="str">
            <v>F522392</v>
          </cell>
          <cell r="D10660">
            <v>13</v>
          </cell>
          <cell r="E10660" t="str">
            <v>F</v>
          </cell>
        </row>
        <row r="10661">
          <cell r="B10661" t="str">
            <v>F522813</v>
          </cell>
          <cell r="C10661" t="str">
            <v>F522813</v>
          </cell>
          <cell r="D10661">
            <v>13</v>
          </cell>
          <cell r="E10661" t="str">
            <v>F</v>
          </cell>
        </row>
        <row r="10662">
          <cell r="B10662" t="str">
            <v>F522846</v>
          </cell>
          <cell r="C10662" t="str">
            <v>F522846</v>
          </cell>
          <cell r="D10662">
            <v>13</v>
          </cell>
          <cell r="E10662" t="str">
            <v>F</v>
          </cell>
        </row>
        <row r="10663">
          <cell r="B10663" t="str">
            <v>F522879</v>
          </cell>
          <cell r="C10663" t="str">
            <v>F522879</v>
          </cell>
          <cell r="D10663">
            <v>13</v>
          </cell>
          <cell r="E10663" t="str">
            <v>F</v>
          </cell>
        </row>
        <row r="10664">
          <cell r="B10664" t="str">
            <v>F522912</v>
          </cell>
          <cell r="C10664" t="str">
            <v>F522912</v>
          </cell>
          <cell r="D10664">
            <v>13</v>
          </cell>
          <cell r="E10664" t="str">
            <v>F</v>
          </cell>
        </row>
        <row r="10665">
          <cell r="B10665" t="str">
            <v>F522945</v>
          </cell>
          <cell r="C10665" t="str">
            <v>F522945</v>
          </cell>
          <cell r="D10665">
            <v>13</v>
          </cell>
          <cell r="E10665" t="str">
            <v>F</v>
          </cell>
        </row>
        <row r="10666">
          <cell r="B10666" t="str">
            <v>F523037</v>
          </cell>
          <cell r="C10666" t="str">
            <v>F523037</v>
          </cell>
          <cell r="D10666">
            <v>13</v>
          </cell>
          <cell r="E10666" t="str">
            <v>F</v>
          </cell>
        </row>
        <row r="10667">
          <cell r="B10667" t="str">
            <v>F523053</v>
          </cell>
          <cell r="C10667" t="str">
            <v>F523053</v>
          </cell>
          <cell r="D10667">
            <v>13</v>
          </cell>
          <cell r="E10667" t="str">
            <v>F</v>
          </cell>
        </row>
        <row r="10668">
          <cell r="B10668" t="str">
            <v>F523069</v>
          </cell>
          <cell r="C10668" t="str">
            <v>F523069</v>
          </cell>
          <cell r="D10668">
            <v>13</v>
          </cell>
          <cell r="E10668" t="str">
            <v>F</v>
          </cell>
        </row>
        <row r="10669">
          <cell r="B10669" t="str">
            <v>F523085</v>
          </cell>
          <cell r="C10669" t="str">
            <v>F523085</v>
          </cell>
          <cell r="D10669">
            <v>13</v>
          </cell>
          <cell r="E10669" t="str">
            <v>F</v>
          </cell>
        </row>
        <row r="10670">
          <cell r="B10670" t="str">
            <v>F523101</v>
          </cell>
          <cell r="C10670" t="str">
            <v>F523101</v>
          </cell>
          <cell r="D10670">
            <v>13</v>
          </cell>
          <cell r="E10670" t="str">
            <v>F</v>
          </cell>
        </row>
        <row r="10671">
          <cell r="B10671" t="str">
            <v>F523117</v>
          </cell>
          <cell r="C10671" t="str">
            <v>F523117</v>
          </cell>
          <cell r="D10671">
            <v>13</v>
          </cell>
          <cell r="E10671" t="str">
            <v>F</v>
          </cell>
        </row>
        <row r="10672">
          <cell r="B10672" t="str">
            <v>F523133</v>
          </cell>
          <cell r="C10672" t="str">
            <v>F523133</v>
          </cell>
          <cell r="D10672">
            <v>13</v>
          </cell>
          <cell r="E10672" t="str">
            <v>F</v>
          </cell>
        </row>
        <row r="10673">
          <cell r="B10673" t="str">
            <v>F523149</v>
          </cell>
          <cell r="C10673" t="str">
            <v>F523149</v>
          </cell>
          <cell r="D10673">
            <v>13</v>
          </cell>
          <cell r="E10673" t="str">
            <v>F</v>
          </cell>
        </row>
        <row r="10674">
          <cell r="B10674" t="str">
            <v>F523165</v>
          </cell>
          <cell r="C10674" t="str">
            <v>F523165</v>
          </cell>
          <cell r="D10674">
            <v>13</v>
          </cell>
          <cell r="E10674" t="str">
            <v>F</v>
          </cell>
        </row>
        <row r="10675">
          <cell r="B10675" t="str">
            <v>F523181</v>
          </cell>
          <cell r="C10675" t="str">
            <v>F523181</v>
          </cell>
          <cell r="D10675">
            <v>13</v>
          </cell>
          <cell r="E10675" t="str">
            <v>F</v>
          </cell>
        </row>
        <row r="10676">
          <cell r="B10676" t="str">
            <v>1000LUGOSUB</v>
          </cell>
          <cell r="C10676" t="str">
            <v>LUGOSUB</v>
          </cell>
          <cell r="D10676">
            <v>12</v>
          </cell>
          <cell r="E10676" t="str">
            <v>G</v>
          </cell>
        </row>
        <row r="10677">
          <cell r="B10677" t="str">
            <v>F500564</v>
          </cell>
          <cell r="C10677" t="str">
            <v>F500564</v>
          </cell>
          <cell r="D10677">
            <v>13</v>
          </cell>
          <cell r="E10677" t="str">
            <v>F</v>
          </cell>
        </row>
        <row r="10678">
          <cell r="B10678" t="str">
            <v>F500566</v>
          </cell>
          <cell r="C10678" t="str">
            <v>F500566</v>
          </cell>
          <cell r="D10678">
            <v>13</v>
          </cell>
          <cell r="E10678" t="str">
            <v>F</v>
          </cell>
        </row>
        <row r="10679">
          <cell r="B10679" t="str">
            <v>F520974</v>
          </cell>
          <cell r="C10679" t="str">
            <v>F520974</v>
          </cell>
          <cell r="D10679">
            <v>13</v>
          </cell>
          <cell r="E10679" t="str">
            <v>F</v>
          </cell>
        </row>
        <row r="10680">
          <cell r="B10680" t="str">
            <v>F521334</v>
          </cell>
          <cell r="C10680" t="str">
            <v>F521334</v>
          </cell>
          <cell r="D10680">
            <v>13</v>
          </cell>
          <cell r="E10680" t="str">
            <v>F</v>
          </cell>
        </row>
        <row r="10681">
          <cell r="B10681" t="str">
            <v>F521694</v>
          </cell>
          <cell r="C10681" t="str">
            <v>F521694</v>
          </cell>
          <cell r="D10681">
            <v>13</v>
          </cell>
          <cell r="E10681" t="str">
            <v>F</v>
          </cell>
        </row>
        <row r="10682">
          <cell r="B10682" t="str">
            <v>F522054</v>
          </cell>
          <cell r="C10682" t="str">
            <v>F522054</v>
          </cell>
          <cell r="D10682">
            <v>13</v>
          </cell>
          <cell r="E10682" t="str">
            <v>F</v>
          </cell>
        </row>
        <row r="10683">
          <cell r="B10683" t="str">
            <v>F522414</v>
          </cell>
          <cell r="C10683" t="str">
            <v>F522414</v>
          </cell>
          <cell r="D10683">
            <v>13</v>
          </cell>
          <cell r="E10683" t="str">
            <v>F</v>
          </cell>
        </row>
        <row r="10684">
          <cell r="B10684" t="str">
            <v>1000MOORSECT</v>
          </cell>
          <cell r="C10684" t="str">
            <v>MOORSECT</v>
          </cell>
          <cell r="D10684">
            <v>12</v>
          </cell>
          <cell r="E10684" t="str">
            <v>G</v>
          </cell>
        </row>
        <row r="10685">
          <cell r="B10685" t="str">
            <v>F500434</v>
          </cell>
          <cell r="C10685" t="str">
            <v>F500434</v>
          </cell>
          <cell r="D10685">
            <v>13</v>
          </cell>
          <cell r="E10685" t="str">
            <v>F</v>
          </cell>
        </row>
        <row r="10686">
          <cell r="B10686" t="str">
            <v>F500435</v>
          </cell>
          <cell r="C10686" t="str">
            <v>F500435</v>
          </cell>
          <cell r="D10686">
            <v>13</v>
          </cell>
          <cell r="E10686" t="str">
            <v>F</v>
          </cell>
        </row>
        <row r="10687">
          <cell r="B10687" t="str">
            <v>F520551</v>
          </cell>
          <cell r="C10687" t="str">
            <v>F520551</v>
          </cell>
          <cell r="D10687">
            <v>13</v>
          </cell>
          <cell r="E10687" t="str">
            <v>F</v>
          </cell>
        </row>
        <row r="10688">
          <cell r="B10688" t="str">
            <v>F520711</v>
          </cell>
          <cell r="C10688" t="str">
            <v>F520711</v>
          </cell>
          <cell r="D10688">
            <v>13</v>
          </cell>
          <cell r="E10688" t="str">
            <v>F</v>
          </cell>
        </row>
        <row r="10689">
          <cell r="B10689" t="str">
            <v>F520948</v>
          </cell>
          <cell r="C10689" t="str">
            <v>F520948</v>
          </cell>
          <cell r="D10689">
            <v>13</v>
          </cell>
          <cell r="E10689" t="str">
            <v>F</v>
          </cell>
        </row>
        <row r="10690">
          <cell r="B10690" t="str">
            <v>F521308</v>
          </cell>
          <cell r="C10690" t="str">
            <v>F521308</v>
          </cell>
          <cell r="D10690">
            <v>13</v>
          </cell>
          <cell r="E10690" t="str">
            <v>F</v>
          </cell>
        </row>
        <row r="10691">
          <cell r="B10691" t="str">
            <v>F521668</v>
          </cell>
          <cell r="C10691" t="str">
            <v>F521668</v>
          </cell>
          <cell r="D10691">
            <v>13</v>
          </cell>
          <cell r="E10691" t="str">
            <v>F</v>
          </cell>
        </row>
        <row r="10692">
          <cell r="B10692" t="str">
            <v>F522028</v>
          </cell>
          <cell r="C10692" t="str">
            <v>F522028</v>
          </cell>
          <cell r="D10692">
            <v>13</v>
          </cell>
          <cell r="E10692" t="str">
            <v>F</v>
          </cell>
        </row>
        <row r="10693">
          <cell r="B10693" t="str">
            <v>F522388</v>
          </cell>
          <cell r="C10693" t="str">
            <v>F522388</v>
          </cell>
          <cell r="D10693">
            <v>13</v>
          </cell>
          <cell r="E10693" t="str">
            <v>F</v>
          </cell>
        </row>
        <row r="10694">
          <cell r="B10694" t="str">
            <v>F522814</v>
          </cell>
          <cell r="C10694" t="str">
            <v>F522814</v>
          </cell>
          <cell r="D10694">
            <v>13</v>
          </cell>
          <cell r="E10694" t="str">
            <v>F</v>
          </cell>
        </row>
        <row r="10695">
          <cell r="B10695" t="str">
            <v>F522847</v>
          </cell>
          <cell r="C10695" t="str">
            <v>F522847</v>
          </cell>
          <cell r="D10695">
            <v>13</v>
          </cell>
          <cell r="E10695" t="str">
            <v>F</v>
          </cell>
        </row>
        <row r="10696">
          <cell r="B10696" t="str">
            <v>F522880</v>
          </cell>
          <cell r="C10696" t="str">
            <v>F522880</v>
          </cell>
          <cell r="D10696">
            <v>13</v>
          </cell>
          <cell r="E10696" t="str">
            <v>F</v>
          </cell>
        </row>
        <row r="10697">
          <cell r="B10697" t="str">
            <v>F522913</v>
          </cell>
          <cell r="C10697" t="str">
            <v>F522913</v>
          </cell>
          <cell r="D10697">
            <v>13</v>
          </cell>
          <cell r="E10697" t="str">
            <v>F</v>
          </cell>
        </row>
        <row r="10698">
          <cell r="B10698" t="str">
            <v>F522946</v>
          </cell>
          <cell r="C10698" t="str">
            <v>F522946</v>
          </cell>
          <cell r="D10698">
            <v>13</v>
          </cell>
          <cell r="E10698" t="str">
            <v>F</v>
          </cell>
        </row>
        <row r="10699">
          <cell r="B10699" t="str">
            <v>F523038</v>
          </cell>
          <cell r="C10699" t="str">
            <v>F523038</v>
          </cell>
          <cell r="D10699">
            <v>13</v>
          </cell>
          <cell r="E10699" t="str">
            <v>F</v>
          </cell>
        </row>
        <row r="10700">
          <cell r="B10700" t="str">
            <v>F523054</v>
          </cell>
          <cell r="C10700" t="str">
            <v>F523054</v>
          </cell>
          <cell r="D10700">
            <v>13</v>
          </cell>
          <cell r="E10700" t="str">
            <v>F</v>
          </cell>
        </row>
        <row r="10701">
          <cell r="B10701" t="str">
            <v>F523070</v>
          </cell>
          <cell r="C10701" t="str">
            <v>F523070</v>
          </cell>
          <cell r="D10701">
            <v>13</v>
          </cell>
          <cell r="E10701" t="str">
            <v>F</v>
          </cell>
        </row>
        <row r="10702">
          <cell r="B10702" t="str">
            <v>F523086</v>
          </cell>
          <cell r="C10702" t="str">
            <v>F523086</v>
          </cell>
          <cell r="D10702">
            <v>13</v>
          </cell>
          <cell r="E10702" t="str">
            <v>F</v>
          </cell>
        </row>
        <row r="10703">
          <cell r="B10703" t="str">
            <v>F523102</v>
          </cell>
          <cell r="C10703" t="str">
            <v>F523102</v>
          </cell>
          <cell r="D10703">
            <v>13</v>
          </cell>
          <cell r="E10703" t="str">
            <v>F</v>
          </cell>
        </row>
        <row r="10704">
          <cell r="B10704" t="str">
            <v>F523118</v>
          </cell>
          <cell r="C10704" t="str">
            <v>F523118</v>
          </cell>
          <cell r="D10704">
            <v>13</v>
          </cell>
          <cell r="E10704" t="str">
            <v>F</v>
          </cell>
        </row>
        <row r="10705">
          <cell r="B10705" t="str">
            <v>F523134</v>
          </cell>
          <cell r="C10705" t="str">
            <v>F523134</v>
          </cell>
          <cell r="D10705">
            <v>13</v>
          </cell>
          <cell r="E10705" t="str">
            <v>F</v>
          </cell>
        </row>
        <row r="10706">
          <cell r="B10706" t="str">
            <v>F523150</v>
          </cell>
          <cell r="C10706" t="str">
            <v>F523150</v>
          </cell>
          <cell r="D10706">
            <v>13</v>
          </cell>
          <cell r="E10706" t="str">
            <v>F</v>
          </cell>
        </row>
        <row r="10707">
          <cell r="B10707" t="str">
            <v>F523166</v>
          </cell>
          <cell r="C10707" t="str">
            <v>F523166</v>
          </cell>
          <cell r="D10707">
            <v>13</v>
          </cell>
          <cell r="E10707" t="str">
            <v>F</v>
          </cell>
        </row>
        <row r="10708">
          <cell r="B10708" t="str">
            <v>F523182</v>
          </cell>
          <cell r="C10708" t="str">
            <v>F523182</v>
          </cell>
          <cell r="D10708">
            <v>13</v>
          </cell>
          <cell r="E10708" t="str">
            <v>F</v>
          </cell>
        </row>
        <row r="10709">
          <cell r="B10709" t="str">
            <v>1000MOORSUB</v>
          </cell>
          <cell r="C10709" t="str">
            <v>MOORSUB</v>
          </cell>
          <cell r="D10709">
            <v>12</v>
          </cell>
          <cell r="E10709" t="str">
            <v>G</v>
          </cell>
        </row>
        <row r="10710">
          <cell r="B10710" t="str">
            <v>F500554</v>
          </cell>
          <cell r="C10710" t="str">
            <v>F500554</v>
          </cell>
          <cell r="D10710">
            <v>13</v>
          </cell>
          <cell r="E10710" t="str">
            <v>F</v>
          </cell>
        </row>
        <row r="10711">
          <cell r="B10711" t="str">
            <v>F500555</v>
          </cell>
          <cell r="C10711" t="str">
            <v>F500555</v>
          </cell>
          <cell r="D10711">
            <v>13</v>
          </cell>
          <cell r="E10711" t="str">
            <v>F</v>
          </cell>
        </row>
        <row r="10712">
          <cell r="B10712" t="str">
            <v>F500558</v>
          </cell>
          <cell r="C10712" t="str">
            <v>F500558</v>
          </cell>
          <cell r="D10712">
            <v>13</v>
          </cell>
          <cell r="E10712" t="str">
            <v>F</v>
          </cell>
        </row>
        <row r="10713">
          <cell r="B10713" t="str">
            <v>F520715</v>
          </cell>
          <cell r="C10713" t="str">
            <v>F520715</v>
          </cell>
          <cell r="D10713">
            <v>13</v>
          </cell>
          <cell r="E10713" t="str">
            <v>F</v>
          </cell>
        </row>
        <row r="10714">
          <cell r="B10714" t="str">
            <v>F520972</v>
          </cell>
          <cell r="C10714" t="str">
            <v>F520972</v>
          </cell>
          <cell r="D10714">
            <v>13</v>
          </cell>
          <cell r="E10714" t="str">
            <v>F</v>
          </cell>
        </row>
        <row r="10715">
          <cell r="B10715" t="str">
            <v>F521332</v>
          </cell>
          <cell r="C10715" t="str">
            <v>F521332</v>
          </cell>
          <cell r="D10715">
            <v>13</v>
          </cell>
          <cell r="E10715" t="str">
            <v>F</v>
          </cell>
        </row>
        <row r="10716">
          <cell r="B10716" t="str">
            <v>F521692</v>
          </cell>
          <cell r="C10716" t="str">
            <v>F521692</v>
          </cell>
          <cell r="D10716">
            <v>13</v>
          </cell>
          <cell r="E10716" t="str">
            <v>F</v>
          </cell>
        </row>
        <row r="10717">
          <cell r="B10717" t="str">
            <v>F522052</v>
          </cell>
          <cell r="C10717" t="str">
            <v>F522052</v>
          </cell>
          <cell r="D10717">
            <v>13</v>
          </cell>
          <cell r="E10717" t="str">
            <v>F</v>
          </cell>
        </row>
        <row r="10718">
          <cell r="B10718" t="str">
            <v>F522412</v>
          </cell>
          <cell r="C10718" t="str">
            <v>F522412</v>
          </cell>
          <cell r="D10718">
            <v>13</v>
          </cell>
          <cell r="E10718" t="str">
            <v>F</v>
          </cell>
        </row>
        <row r="10719">
          <cell r="B10719" t="str">
            <v>1000RECTSUB</v>
          </cell>
          <cell r="C10719" t="str">
            <v>RECTSUB</v>
          </cell>
          <cell r="D10719">
            <v>12</v>
          </cell>
          <cell r="E10719" t="str">
            <v>G</v>
          </cell>
        </row>
        <row r="10720">
          <cell r="B10720" t="str">
            <v>F500572</v>
          </cell>
          <cell r="C10720" t="str">
            <v>F500572</v>
          </cell>
          <cell r="D10720">
            <v>13</v>
          </cell>
          <cell r="E10720" t="str">
            <v>F</v>
          </cell>
        </row>
        <row r="10721">
          <cell r="B10721" t="str">
            <v>F500573</v>
          </cell>
          <cell r="C10721" t="str">
            <v>F500573</v>
          </cell>
          <cell r="D10721">
            <v>13</v>
          </cell>
          <cell r="E10721" t="str">
            <v>F</v>
          </cell>
        </row>
        <row r="10722">
          <cell r="B10722" t="str">
            <v>F520976</v>
          </cell>
          <cell r="C10722" t="str">
            <v>F520976</v>
          </cell>
          <cell r="D10722">
            <v>13</v>
          </cell>
          <cell r="E10722" t="str">
            <v>F</v>
          </cell>
        </row>
        <row r="10723">
          <cell r="B10723" t="str">
            <v>F521336</v>
          </cell>
          <cell r="C10723" t="str">
            <v>F521336</v>
          </cell>
          <cell r="D10723">
            <v>13</v>
          </cell>
          <cell r="E10723" t="str">
            <v>F</v>
          </cell>
        </row>
        <row r="10724">
          <cell r="B10724" t="str">
            <v>F521696</v>
          </cell>
          <cell r="C10724" t="str">
            <v>F521696</v>
          </cell>
          <cell r="D10724">
            <v>13</v>
          </cell>
          <cell r="E10724" t="str">
            <v>F</v>
          </cell>
        </row>
        <row r="10725">
          <cell r="B10725" t="str">
            <v>F522056</v>
          </cell>
          <cell r="C10725" t="str">
            <v>F522056</v>
          </cell>
          <cell r="D10725">
            <v>13</v>
          </cell>
          <cell r="E10725" t="str">
            <v>F</v>
          </cell>
        </row>
        <row r="10726">
          <cell r="B10726" t="str">
            <v>F522416</v>
          </cell>
          <cell r="C10726" t="str">
            <v>F522416</v>
          </cell>
          <cell r="D10726">
            <v>13</v>
          </cell>
          <cell r="E10726" t="str">
            <v>F</v>
          </cell>
        </row>
        <row r="10727">
          <cell r="B10727" t="str">
            <v>1000SAUGUSECT</v>
          </cell>
          <cell r="C10727" t="str">
            <v>SAUGUSECT</v>
          </cell>
          <cell r="D10727">
            <v>12</v>
          </cell>
          <cell r="E10727" t="str">
            <v>G</v>
          </cell>
        </row>
        <row r="10728">
          <cell r="B10728" t="str">
            <v>F500441</v>
          </cell>
          <cell r="C10728" t="str">
            <v>F500441</v>
          </cell>
          <cell r="D10728">
            <v>13</v>
          </cell>
          <cell r="E10728" t="str">
            <v>F</v>
          </cell>
        </row>
        <row r="10729">
          <cell r="B10729" t="str">
            <v>F500442</v>
          </cell>
          <cell r="C10729" t="str">
            <v>F500442</v>
          </cell>
          <cell r="D10729">
            <v>13</v>
          </cell>
          <cell r="E10729" t="str">
            <v>F</v>
          </cell>
        </row>
        <row r="10730">
          <cell r="B10730" t="str">
            <v>F520552</v>
          </cell>
          <cell r="C10730" t="str">
            <v>F520552</v>
          </cell>
          <cell r="D10730">
            <v>13</v>
          </cell>
          <cell r="E10730" t="str">
            <v>F</v>
          </cell>
        </row>
        <row r="10731">
          <cell r="B10731" t="str">
            <v>F520716</v>
          </cell>
          <cell r="C10731" t="str">
            <v>F520716</v>
          </cell>
          <cell r="D10731">
            <v>13</v>
          </cell>
          <cell r="E10731" t="str">
            <v>F</v>
          </cell>
        </row>
        <row r="10732">
          <cell r="B10732" t="str">
            <v>F520950</v>
          </cell>
          <cell r="C10732" t="str">
            <v>F520950</v>
          </cell>
          <cell r="D10732">
            <v>13</v>
          </cell>
          <cell r="E10732" t="str">
            <v>F</v>
          </cell>
        </row>
        <row r="10733">
          <cell r="B10733" t="str">
            <v>F521310</v>
          </cell>
          <cell r="C10733" t="str">
            <v>F521310</v>
          </cell>
          <cell r="D10733">
            <v>13</v>
          </cell>
          <cell r="E10733" t="str">
            <v>F</v>
          </cell>
        </row>
        <row r="10734">
          <cell r="B10734" t="str">
            <v>F521670</v>
          </cell>
          <cell r="C10734" t="str">
            <v>F521670</v>
          </cell>
          <cell r="D10734">
            <v>13</v>
          </cell>
          <cell r="E10734" t="str">
            <v>F</v>
          </cell>
        </row>
        <row r="10735">
          <cell r="B10735" t="str">
            <v>F522030</v>
          </cell>
          <cell r="C10735" t="str">
            <v>F522030</v>
          </cell>
          <cell r="D10735">
            <v>13</v>
          </cell>
          <cell r="E10735" t="str">
            <v>F</v>
          </cell>
        </row>
        <row r="10736">
          <cell r="B10736" t="str">
            <v>F522390</v>
          </cell>
          <cell r="C10736" t="str">
            <v>F522390</v>
          </cell>
          <cell r="D10736">
            <v>13</v>
          </cell>
          <cell r="E10736" t="str">
            <v>F</v>
          </cell>
        </row>
        <row r="10737">
          <cell r="B10737" t="str">
            <v>F522817</v>
          </cell>
          <cell r="C10737" t="str">
            <v>F522817</v>
          </cell>
          <cell r="D10737">
            <v>13</v>
          </cell>
          <cell r="E10737" t="str">
            <v>F</v>
          </cell>
        </row>
        <row r="10738">
          <cell r="B10738" t="str">
            <v>F522850</v>
          </cell>
          <cell r="C10738" t="str">
            <v>F522850</v>
          </cell>
          <cell r="D10738">
            <v>13</v>
          </cell>
          <cell r="E10738" t="str">
            <v>F</v>
          </cell>
        </row>
        <row r="10739">
          <cell r="B10739" t="str">
            <v>F522883</v>
          </cell>
          <cell r="C10739" t="str">
            <v>F522883</v>
          </cell>
          <cell r="D10739">
            <v>13</v>
          </cell>
          <cell r="E10739" t="str">
            <v>F</v>
          </cell>
        </row>
        <row r="10740">
          <cell r="B10740" t="str">
            <v>F522916</v>
          </cell>
          <cell r="C10740" t="str">
            <v>F522916</v>
          </cell>
          <cell r="D10740">
            <v>13</v>
          </cell>
          <cell r="E10740" t="str">
            <v>F</v>
          </cell>
        </row>
        <row r="10741">
          <cell r="B10741" t="str">
            <v>F522949</v>
          </cell>
          <cell r="C10741" t="str">
            <v>F522949</v>
          </cell>
          <cell r="D10741">
            <v>13</v>
          </cell>
          <cell r="E10741" t="str">
            <v>F</v>
          </cell>
        </row>
        <row r="10742">
          <cell r="B10742" t="str">
            <v>F523041</v>
          </cell>
          <cell r="C10742" t="str">
            <v>F523041</v>
          </cell>
          <cell r="D10742">
            <v>13</v>
          </cell>
          <cell r="E10742" t="str">
            <v>F</v>
          </cell>
        </row>
        <row r="10743">
          <cell r="B10743" t="str">
            <v>F523057</v>
          </cell>
          <cell r="C10743" t="str">
            <v>F523057</v>
          </cell>
          <cell r="D10743">
            <v>13</v>
          </cell>
          <cell r="E10743" t="str">
            <v>F</v>
          </cell>
        </row>
        <row r="10744">
          <cell r="B10744" t="str">
            <v>F523073</v>
          </cell>
          <cell r="C10744" t="str">
            <v>F523073</v>
          </cell>
          <cell r="D10744">
            <v>13</v>
          </cell>
          <cell r="E10744" t="str">
            <v>F</v>
          </cell>
        </row>
        <row r="10745">
          <cell r="B10745" t="str">
            <v>F523089</v>
          </cell>
          <cell r="C10745" t="str">
            <v>F523089</v>
          </cell>
          <cell r="D10745">
            <v>13</v>
          </cell>
          <cell r="E10745" t="str">
            <v>F</v>
          </cell>
        </row>
        <row r="10746">
          <cell r="B10746" t="str">
            <v>F523105</v>
          </cell>
          <cell r="C10746" t="str">
            <v>F523105</v>
          </cell>
          <cell r="D10746">
            <v>13</v>
          </cell>
          <cell r="E10746" t="str">
            <v>F</v>
          </cell>
        </row>
        <row r="10747">
          <cell r="B10747" t="str">
            <v>F523121</v>
          </cell>
          <cell r="C10747" t="str">
            <v>F523121</v>
          </cell>
          <cell r="D10747">
            <v>13</v>
          </cell>
          <cell r="E10747" t="str">
            <v>F</v>
          </cell>
        </row>
        <row r="10748">
          <cell r="B10748" t="str">
            <v>F523137</v>
          </cell>
          <cell r="C10748" t="str">
            <v>F523137</v>
          </cell>
          <cell r="D10748">
            <v>13</v>
          </cell>
          <cell r="E10748" t="str">
            <v>F</v>
          </cell>
        </row>
        <row r="10749">
          <cell r="B10749" t="str">
            <v>F523153</v>
          </cell>
          <cell r="C10749" t="str">
            <v>F523153</v>
          </cell>
          <cell r="D10749">
            <v>13</v>
          </cell>
          <cell r="E10749" t="str">
            <v>F</v>
          </cell>
        </row>
        <row r="10750">
          <cell r="B10750" t="str">
            <v>F523169</v>
          </cell>
          <cell r="C10750" t="str">
            <v>F523169</v>
          </cell>
          <cell r="D10750">
            <v>13</v>
          </cell>
          <cell r="E10750" t="str">
            <v>F</v>
          </cell>
        </row>
        <row r="10751">
          <cell r="B10751" t="str">
            <v>F523185</v>
          </cell>
          <cell r="C10751" t="str">
            <v>F523185</v>
          </cell>
          <cell r="D10751">
            <v>13</v>
          </cell>
          <cell r="E10751" t="str">
            <v>F</v>
          </cell>
        </row>
        <row r="10752">
          <cell r="B10752" t="str">
            <v>1000SCLARSECT</v>
          </cell>
          <cell r="C10752" t="str">
            <v>SCLARSECT</v>
          </cell>
          <cell r="D10752">
            <v>12</v>
          </cell>
          <cell r="E10752" t="str">
            <v>G</v>
          </cell>
        </row>
        <row r="10753">
          <cell r="B10753" t="str">
            <v>F500437</v>
          </cell>
          <cell r="C10753" t="str">
            <v>F500437</v>
          </cell>
          <cell r="D10753">
            <v>13</v>
          </cell>
          <cell r="E10753" t="str">
            <v>F</v>
          </cell>
        </row>
        <row r="10754">
          <cell r="B10754" t="str">
            <v>F500438</v>
          </cell>
          <cell r="C10754" t="str">
            <v>F500438</v>
          </cell>
          <cell r="D10754">
            <v>13</v>
          </cell>
          <cell r="E10754" t="str">
            <v>F</v>
          </cell>
        </row>
        <row r="10755">
          <cell r="B10755" t="str">
            <v>F500439</v>
          </cell>
          <cell r="C10755" t="str">
            <v>F500439</v>
          </cell>
          <cell r="D10755">
            <v>13</v>
          </cell>
          <cell r="E10755" t="str">
            <v>F</v>
          </cell>
        </row>
        <row r="10756">
          <cell r="B10756" t="str">
            <v>F500440</v>
          </cell>
          <cell r="C10756" t="str">
            <v>F500440</v>
          </cell>
          <cell r="D10756">
            <v>13</v>
          </cell>
          <cell r="E10756" t="str">
            <v>F</v>
          </cell>
        </row>
        <row r="10757">
          <cell r="B10757" t="str">
            <v>F520949</v>
          </cell>
          <cell r="C10757" t="str">
            <v>F520949</v>
          </cell>
          <cell r="D10757">
            <v>13</v>
          </cell>
          <cell r="E10757" t="str">
            <v>F</v>
          </cell>
        </row>
        <row r="10758">
          <cell r="B10758" t="str">
            <v>F521309</v>
          </cell>
          <cell r="C10758" t="str">
            <v>F521309</v>
          </cell>
          <cell r="D10758">
            <v>13</v>
          </cell>
          <cell r="E10758" t="str">
            <v>F</v>
          </cell>
        </row>
        <row r="10759">
          <cell r="B10759" t="str">
            <v>F521669</v>
          </cell>
          <cell r="C10759" t="str">
            <v>F521669</v>
          </cell>
          <cell r="D10759">
            <v>13</v>
          </cell>
          <cell r="E10759" t="str">
            <v>F</v>
          </cell>
        </row>
        <row r="10760">
          <cell r="B10760" t="str">
            <v>F522029</v>
          </cell>
          <cell r="C10760" t="str">
            <v>F522029</v>
          </cell>
          <cell r="D10760">
            <v>13</v>
          </cell>
          <cell r="E10760" t="str">
            <v>F</v>
          </cell>
        </row>
        <row r="10761">
          <cell r="B10761" t="str">
            <v>F522389</v>
          </cell>
          <cell r="C10761" t="str">
            <v>F522389</v>
          </cell>
          <cell r="D10761">
            <v>13</v>
          </cell>
          <cell r="E10761" t="str">
            <v>F</v>
          </cell>
        </row>
        <row r="10762">
          <cell r="B10762" t="str">
            <v>F522816</v>
          </cell>
          <cell r="C10762" t="str">
            <v>F522816</v>
          </cell>
          <cell r="D10762">
            <v>13</v>
          </cell>
          <cell r="E10762" t="str">
            <v>F</v>
          </cell>
        </row>
        <row r="10763">
          <cell r="B10763" t="str">
            <v>F522849</v>
          </cell>
          <cell r="C10763" t="str">
            <v>F522849</v>
          </cell>
          <cell r="D10763">
            <v>13</v>
          </cell>
          <cell r="E10763" t="str">
            <v>F</v>
          </cell>
        </row>
        <row r="10764">
          <cell r="B10764" t="str">
            <v>F522882</v>
          </cell>
          <cell r="C10764" t="str">
            <v>F522882</v>
          </cell>
          <cell r="D10764">
            <v>13</v>
          </cell>
          <cell r="E10764" t="str">
            <v>F</v>
          </cell>
        </row>
        <row r="10765">
          <cell r="B10765" t="str">
            <v>F522915</v>
          </cell>
          <cell r="C10765" t="str">
            <v>F522915</v>
          </cell>
          <cell r="D10765">
            <v>13</v>
          </cell>
          <cell r="E10765" t="str">
            <v>F</v>
          </cell>
        </row>
        <row r="10766">
          <cell r="B10766" t="str">
            <v>F522948</v>
          </cell>
          <cell r="C10766" t="str">
            <v>F522948</v>
          </cell>
          <cell r="D10766">
            <v>13</v>
          </cell>
          <cell r="E10766" t="str">
            <v>F</v>
          </cell>
        </row>
        <row r="10767">
          <cell r="B10767" t="str">
            <v>F523040</v>
          </cell>
          <cell r="C10767" t="str">
            <v>F523040</v>
          </cell>
          <cell r="D10767">
            <v>13</v>
          </cell>
          <cell r="E10767" t="str">
            <v>F</v>
          </cell>
        </row>
        <row r="10768">
          <cell r="B10768" t="str">
            <v>F523056</v>
          </cell>
          <cell r="C10768" t="str">
            <v>F523056</v>
          </cell>
          <cell r="D10768">
            <v>13</v>
          </cell>
          <cell r="E10768" t="str">
            <v>F</v>
          </cell>
        </row>
        <row r="10769">
          <cell r="B10769" t="str">
            <v>F523072</v>
          </cell>
          <cell r="C10769" t="str">
            <v>F523072</v>
          </cell>
          <cell r="D10769">
            <v>13</v>
          </cell>
          <cell r="E10769" t="str">
            <v>F</v>
          </cell>
        </row>
        <row r="10770">
          <cell r="B10770" t="str">
            <v>F523088</v>
          </cell>
          <cell r="C10770" t="str">
            <v>F523088</v>
          </cell>
          <cell r="D10770">
            <v>13</v>
          </cell>
          <cell r="E10770" t="str">
            <v>F</v>
          </cell>
        </row>
        <row r="10771">
          <cell r="B10771" t="str">
            <v>F523104</v>
          </cell>
          <cell r="C10771" t="str">
            <v>F523104</v>
          </cell>
          <cell r="D10771">
            <v>13</v>
          </cell>
          <cell r="E10771" t="str">
            <v>F</v>
          </cell>
        </row>
        <row r="10772">
          <cell r="B10772" t="str">
            <v>F523120</v>
          </cell>
          <cell r="C10772" t="str">
            <v>F523120</v>
          </cell>
          <cell r="D10772">
            <v>13</v>
          </cell>
          <cell r="E10772" t="str">
            <v>F</v>
          </cell>
        </row>
        <row r="10773">
          <cell r="B10773" t="str">
            <v>F523136</v>
          </cell>
          <cell r="C10773" t="str">
            <v>F523136</v>
          </cell>
          <cell r="D10773">
            <v>13</v>
          </cell>
          <cell r="E10773" t="str">
            <v>F</v>
          </cell>
        </row>
        <row r="10774">
          <cell r="B10774" t="str">
            <v>F523152</v>
          </cell>
          <cell r="C10774" t="str">
            <v>F523152</v>
          </cell>
          <cell r="D10774">
            <v>13</v>
          </cell>
          <cell r="E10774" t="str">
            <v>F</v>
          </cell>
        </row>
        <row r="10775">
          <cell r="B10775" t="str">
            <v>F523168</v>
          </cell>
          <cell r="C10775" t="str">
            <v>F523168</v>
          </cell>
          <cell r="D10775">
            <v>13</v>
          </cell>
          <cell r="E10775" t="str">
            <v>F</v>
          </cell>
        </row>
        <row r="10776">
          <cell r="B10776" t="str">
            <v>F523184</v>
          </cell>
          <cell r="C10776" t="str">
            <v>F523184</v>
          </cell>
          <cell r="D10776">
            <v>13</v>
          </cell>
          <cell r="E10776" t="str">
            <v>F</v>
          </cell>
        </row>
        <row r="10777">
          <cell r="B10777" t="str">
            <v>1000SJOASECT</v>
          </cell>
          <cell r="C10777" t="str">
            <v>SJOASECT</v>
          </cell>
          <cell r="D10777">
            <v>12</v>
          </cell>
          <cell r="E10777" t="str">
            <v>G</v>
          </cell>
        </row>
        <row r="10778">
          <cell r="B10778" t="str">
            <v>F500453</v>
          </cell>
          <cell r="C10778" t="str">
            <v>F500453</v>
          </cell>
          <cell r="D10778">
            <v>13</v>
          </cell>
          <cell r="E10778" t="str">
            <v>F</v>
          </cell>
        </row>
        <row r="10779">
          <cell r="B10779" t="str">
            <v>F500454</v>
          </cell>
          <cell r="C10779" t="str">
            <v>F500454</v>
          </cell>
          <cell r="D10779">
            <v>13</v>
          </cell>
          <cell r="E10779" t="str">
            <v>F</v>
          </cell>
        </row>
        <row r="10780">
          <cell r="B10780" t="str">
            <v>F500455</v>
          </cell>
          <cell r="C10780" t="str">
            <v>F500455</v>
          </cell>
          <cell r="D10780">
            <v>13</v>
          </cell>
          <cell r="E10780" t="str">
            <v>F</v>
          </cell>
        </row>
        <row r="10781">
          <cell r="B10781" t="str">
            <v>F500456</v>
          </cell>
          <cell r="C10781" t="str">
            <v>F500456</v>
          </cell>
          <cell r="D10781">
            <v>13</v>
          </cell>
          <cell r="E10781" t="str">
            <v>F</v>
          </cell>
        </row>
        <row r="10782">
          <cell r="B10782" t="str">
            <v>F500457</v>
          </cell>
          <cell r="C10782" t="str">
            <v>F500457</v>
          </cell>
          <cell r="D10782">
            <v>13</v>
          </cell>
          <cell r="E10782" t="str">
            <v>F</v>
          </cell>
        </row>
        <row r="10783">
          <cell r="B10783" t="str">
            <v>F500458</v>
          </cell>
          <cell r="C10783" t="str">
            <v>F500458</v>
          </cell>
          <cell r="D10783">
            <v>13</v>
          </cell>
          <cell r="E10783" t="str">
            <v>F</v>
          </cell>
        </row>
        <row r="10784">
          <cell r="B10784" t="str">
            <v>F500459</v>
          </cell>
          <cell r="C10784" t="str">
            <v>F500459</v>
          </cell>
          <cell r="D10784">
            <v>13</v>
          </cell>
          <cell r="E10784" t="str">
            <v>F</v>
          </cell>
        </row>
        <row r="10785">
          <cell r="B10785" t="str">
            <v>F500460</v>
          </cell>
          <cell r="C10785" t="str">
            <v>F500460</v>
          </cell>
          <cell r="D10785">
            <v>13</v>
          </cell>
          <cell r="E10785" t="str">
            <v>F</v>
          </cell>
        </row>
        <row r="10786">
          <cell r="B10786" t="str">
            <v>F520953</v>
          </cell>
          <cell r="C10786" t="str">
            <v>F520953</v>
          </cell>
          <cell r="D10786">
            <v>13</v>
          </cell>
          <cell r="E10786" t="str">
            <v>F</v>
          </cell>
        </row>
        <row r="10787">
          <cell r="B10787" t="str">
            <v>F521313</v>
          </cell>
          <cell r="C10787" t="str">
            <v>F521313</v>
          </cell>
          <cell r="D10787">
            <v>13</v>
          </cell>
          <cell r="E10787" t="str">
            <v>F</v>
          </cell>
        </row>
        <row r="10788">
          <cell r="B10788" t="str">
            <v>F521673</v>
          </cell>
          <cell r="C10788" t="str">
            <v>F521673</v>
          </cell>
          <cell r="D10788">
            <v>13</v>
          </cell>
          <cell r="E10788" t="str">
            <v>F</v>
          </cell>
        </row>
        <row r="10789">
          <cell r="B10789" t="str">
            <v>F522033</v>
          </cell>
          <cell r="C10789" t="str">
            <v>F522033</v>
          </cell>
          <cell r="D10789">
            <v>13</v>
          </cell>
          <cell r="E10789" t="str">
            <v>F</v>
          </cell>
        </row>
        <row r="10790">
          <cell r="B10790" t="str">
            <v>F522393</v>
          </cell>
          <cell r="C10790" t="str">
            <v>F522393</v>
          </cell>
          <cell r="D10790">
            <v>13</v>
          </cell>
          <cell r="E10790" t="str">
            <v>F</v>
          </cell>
        </row>
        <row r="10791">
          <cell r="B10791" t="str">
            <v>F522815</v>
          </cell>
          <cell r="C10791" t="str">
            <v>F522815</v>
          </cell>
          <cell r="D10791">
            <v>13</v>
          </cell>
          <cell r="E10791" t="str">
            <v>F</v>
          </cell>
        </row>
        <row r="10792">
          <cell r="B10792" t="str">
            <v>F522848</v>
          </cell>
          <cell r="C10792" t="str">
            <v>F522848</v>
          </cell>
          <cell r="D10792">
            <v>13</v>
          </cell>
          <cell r="E10792" t="str">
            <v>F</v>
          </cell>
        </row>
        <row r="10793">
          <cell r="B10793" t="str">
            <v>F522881</v>
          </cell>
          <cell r="C10793" t="str">
            <v>F522881</v>
          </cell>
          <cell r="D10793">
            <v>13</v>
          </cell>
          <cell r="E10793" t="str">
            <v>F</v>
          </cell>
        </row>
        <row r="10794">
          <cell r="B10794" t="str">
            <v>F522914</v>
          </cell>
          <cell r="C10794" t="str">
            <v>F522914</v>
          </cell>
          <cell r="D10794">
            <v>13</v>
          </cell>
          <cell r="E10794" t="str">
            <v>F</v>
          </cell>
        </row>
        <row r="10795">
          <cell r="B10795" t="str">
            <v>F522947</v>
          </cell>
          <cell r="C10795" t="str">
            <v>F522947</v>
          </cell>
          <cell r="D10795">
            <v>13</v>
          </cell>
          <cell r="E10795" t="str">
            <v>F</v>
          </cell>
        </row>
        <row r="10796">
          <cell r="B10796" t="str">
            <v>F523039</v>
          </cell>
          <cell r="C10796" t="str">
            <v>F523039</v>
          </cell>
          <cell r="D10796">
            <v>13</v>
          </cell>
          <cell r="E10796" t="str">
            <v>F</v>
          </cell>
        </row>
        <row r="10797">
          <cell r="B10797" t="str">
            <v>F523055</v>
          </cell>
          <cell r="C10797" t="str">
            <v>F523055</v>
          </cell>
          <cell r="D10797">
            <v>13</v>
          </cell>
          <cell r="E10797" t="str">
            <v>F</v>
          </cell>
        </row>
        <row r="10798">
          <cell r="B10798" t="str">
            <v>F523071</v>
          </cell>
          <cell r="C10798" t="str">
            <v>F523071</v>
          </cell>
          <cell r="D10798">
            <v>13</v>
          </cell>
          <cell r="E10798" t="str">
            <v>F</v>
          </cell>
        </row>
        <row r="10799">
          <cell r="B10799" t="str">
            <v>F523087</v>
          </cell>
          <cell r="C10799" t="str">
            <v>F523087</v>
          </cell>
          <cell r="D10799">
            <v>13</v>
          </cell>
          <cell r="E10799" t="str">
            <v>F</v>
          </cell>
        </row>
        <row r="10800">
          <cell r="B10800" t="str">
            <v>F523103</v>
          </cell>
          <cell r="C10800" t="str">
            <v>F523103</v>
          </cell>
          <cell r="D10800">
            <v>13</v>
          </cell>
          <cell r="E10800" t="str">
            <v>F</v>
          </cell>
        </row>
        <row r="10801">
          <cell r="B10801" t="str">
            <v>F523119</v>
          </cell>
          <cell r="C10801" t="str">
            <v>F523119</v>
          </cell>
          <cell r="D10801">
            <v>13</v>
          </cell>
          <cell r="E10801" t="str">
            <v>F</v>
          </cell>
        </row>
        <row r="10802">
          <cell r="B10802" t="str">
            <v>F523135</v>
          </cell>
          <cell r="C10802" t="str">
            <v>F523135</v>
          </cell>
          <cell r="D10802">
            <v>13</v>
          </cell>
          <cell r="E10802" t="str">
            <v>F</v>
          </cell>
        </row>
        <row r="10803">
          <cell r="B10803" t="str">
            <v>F523151</v>
          </cell>
          <cell r="C10803" t="str">
            <v>F523151</v>
          </cell>
          <cell r="D10803">
            <v>13</v>
          </cell>
          <cell r="E10803" t="str">
            <v>F</v>
          </cell>
        </row>
        <row r="10804">
          <cell r="B10804" t="str">
            <v>F523167</v>
          </cell>
          <cell r="C10804" t="str">
            <v>F523167</v>
          </cell>
          <cell r="D10804">
            <v>13</v>
          </cell>
          <cell r="E10804" t="str">
            <v>F</v>
          </cell>
        </row>
        <row r="10805">
          <cell r="B10805" t="str">
            <v>F523183</v>
          </cell>
          <cell r="C10805" t="str">
            <v>F523183</v>
          </cell>
          <cell r="D10805">
            <v>13</v>
          </cell>
          <cell r="E10805" t="str">
            <v>F</v>
          </cell>
        </row>
        <row r="10806">
          <cell r="B10806" t="str">
            <v>1000VINCSECT</v>
          </cell>
          <cell r="C10806" t="str">
            <v>VINCSECT</v>
          </cell>
          <cell r="D10806">
            <v>12</v>
          </cell>
          <cell r="E10806" t="str">
            <v>G</v>
          </cell>
        </row>
        <row r="10807">
          <cell r="B10807" t="str">
            <v>F500445</v>
          </cell>
          <cell r="C10807" t="str">
            <v>F500445</v>
          </cell>
          <cell r="D10807">
            <v>13</v>
          </cell>
          <cell r="E10807" t="str">
            <v>F</v>
          </cell>
        </row>
        <row r="10808">
          <cell r="B10808" t="str">
            <v>F500446</v>
          </cell>
          <cell r="C10808" t="str">
            <v>F500446</v>
          </cell>
          <cell r="D10808">
            <v>13</v>
          </cell>
          <cell r="E10808" t="str">
            <v>F</v>
          </cell>
        </row>
        <row r="10809">
          <cell r="B10809" t="str">
            <v>F500447</v>
          </cell>
          <cell r="C10809" t="str">
            <v>F500447</v>
          </cell>
          <cell r="D10809">
            <v>13</v>
          </cell>
          <cell r="E10809" t="str">
            <v>F</v>
          </cell>
        </row>
        <row r="10810">
          <cell r="B10810" t="str">
            <v>F500448</v>
          </cell>
          <cell r="C10810" t="str">
            <v>F500448</v>
          </cell>
          <cell r="D10810">
            <v>13</v>
          </cell>
          <cell r="E10810" t="str">
            <v>F</v>
          </cell>
        </row>
        <row r="10811">
          <cell r="B10811" t="str">
            <v>F500449</v>
          </cell>
          <cell r="C10811" t="str">
            <v>F500449</v>
          </cell>
          <cell r="D10811">
            <v>13</v>
          </cell>
          <cell r="E10811" t="str">
            <v>F</v>
          </cell>
        </row>
        <row r="10812">
          <cell r="B10812" t="str">
            <v>F500451</v>
          </cell>
          <cell r="C10812" t="str">
            <v>F500451</v>
          </cell>
          <cell r="D10812">
            <v>13</v>
          </cell>
          <cell r="E10812" t="str">
            <v>F</v>
          </cell>
        </row>
        <row r="10813">
          <cell r="B10813" t="str">
            <v>F500452</v>
          </cell>
          <cell r="C10813" t="str">
            <v>F500452</v>
          </cell>
          <cell r="D10813">
            <v>13</v>
          </cell>
          <cell r="E10813" t="str">
            <v>F</v>
          </cell>
        </row>
        <row r="10814">
          <cell r="B10814" t="str">
            <v>F520951</v>
          </cell>
          <cell r="C10814" t="str">
            <v>F520951</v>
          </cell>
          <cell r="D10814">
            <v>13</v>
          </cell>
          <cell r="E10814" t="str">
            <v>F</v>
          </cell>
        </row>
        <row r="10815">
          <cell r="B10815" t="str">
            <v>F521311</v>
          </cell>
          <cell r="C10815" t="str">
            <v>F521311</v>
          </cell>
          <cell r="D10815">
            <v>13</v>
          </cell>
          <cell r="E10815" t="str">
            <v>F</v>
          </cell>
        </row>
        <row r="10816">
          <cell r="B10816" t="str">
            <v>F521671</v>
          </cell>
          <cell r="C10816" t="str">
            <v>F521671</v>
          </cell>
          <cell r="D10816">
            <v>13</v>
          </cell>
          <cell r="E10816" t="str">
            <v>F</v>
          </cell>
        </row>
        <row r="10817">
          <cell r="B10817" t="str">
            <v>F522031</v>
          </cell>
          <cell r="C10817" t="str">
            <v>F522031</v>
          </cell>
          <cell r="D10817">
            <v>13</v>
          </cell>
          <cell r="E10817" t="str">
            <v>F</v>
          </cell>
        </row>
        <row r="10818">
          <cell r="B10818" t="str">
            <v>F522391</v>
          </cell>
          <cell r="C10818" t="str">
            <v>F522391</v>
          </cell>
          <cell r="D10818">
            <v>13</v>
          </cell>
          <cell r="E10818" t="str">
            <v>F</v>
          </cell>
        </row>
        <row r="10819">
          <cell r="B10819" t="str">
            <v>F522818</v>
          </cell>
          <cell r="C10819" t="str">
            <v>F522818</v>
          </cell>
          <cell r="D10819">
            <v>13</v>
          </cell>
          <cell r="E10819" t="str">
            <v>F</v>
          </cell>
        </row>
        <row r="10820">
          <cell r="B10820" t="str">
            <v>F522851</v>
          </cell>
          <cell r="C10820" t="str">
            <v>F522851</v>
          </cell>
          <cell r="D10820">
            <v>13</v>
          </cell>
          <cell r="E10820" t="str">
            <v>F</v>
          </cell>
        </row>
        <row r="10821">
          <cell r="B10821" t="str">
            <v>F522884</v>
          </cell>
          <cell r="C10821" t="str">
            <v>F522884</v>
          </cell>
          <cell r="D10821">
            <v>13</v>
          </cell>
          <cell r="E10821" t="str">
            <v>F</v>
          </cell>
        </row>
        <row r="10822">
          <cell r="B10822" t="str">
            <v>F522917</v>
          </cell>
          <cell r="C10822" t="str">
            <v>F522917</v>
          </cell>
          <cell r="D10822">
            <v>13</v>
          </cell>
          <cell r="E10822" t="str">
            <v>F</v>
          </cell>
        </row>
        <row r="10823">
          <cell r="B10823" t="str">
            <v>F522950</v>
          </cell>
          <cell r="C10823" t="str">
            <v>F522950</v>
          </cell>
          <cell r="D10823">
            <v>13</v>
          </cell>
          <cell r="E10823" t="str">
            <v>F</v>
          </cell>
        </row>
        <row r="10824">
          <cell r="B10824" t="str">
            <v>F523042</v>
          </cell>
          <cell r="C10824" t="str">
            <v>F523042</v>
          </cell>
          <cell r="D10824">
            <v>13</v>
          </cell>
          <cell r="E10824" t="str">
            <v>F</v>
          </cell>
        </row>
        <row r="10825">
          <cell r="B10825" t="str">
            <v>F523058</v>
          </cell>
          <cell r="C10825" t="str">
            <v>F523058</v>
          </cell>
          <cell r="D10825">
            <v>13</v>
          </cell>
          <cell r="E10825" t="str">
            <v>F</v>
          </cell>
        </row>
        <row r="10826">
          <cell r="B10826" t="str">
            <v>F523074</v>
          </cell>
          <cell r="C10826" t="str">
            <v>F523074</v>
          </cell>
          <cell r="D10826">
            <v>13</v>
          </cell>
          <cell r="E10826" t="str">
            <v>F</v>
          </cell>
        </row>
        <row r="10827">
          <cell r="B10827" t="str">
            <v>F523090</v>
          </cell>
          <cell r="C10827" t="str">
            <v>F523090</v>
          </cell>
          <cell r="D10827">
            <v>13</v>
          </cell>
          <cell r="E10827" t="str">
            <v>F</v>
          </cell>
        </row>
        <row r="10828">
          <cell r="B10828" t="str">
            <v>F523106</v>
          </cell>
          <cell r="C10828" t="str">
            <v>F523106</v>
          </cell>
          <cell r="D10828">
            <v>13</v>
          </cell>
          <cell r="E10828" t="str">
            <v>F</v>
          </cell>
        </row>
        <row r="10829">
          <cell r="B10829" t="str">
            <v>F523122</v>
          </cell>
          <cell r="C10829" t="str">
            <v>F523122</v>
          </cell>
          <cell r="D10829">
            <v>13</v>
          </cell>
          <cell r="E10829" t="str">
            <v>F</v>
          </cell>
        </row>
        <row r="10830">
          <cell r="B10830" t="str">
            <v>F523138</v>
          </cell>
          <cell r="C10830" t="str">
            <v>F523138</v>
          </cell>
          <cell r="D10830">
            <v>13</v>
          </cell>
          <cell r="E10830" t="str">
            <v>F</v>
          </cell>
        </row>
        <row r="10831">
          <cell r="B10831" t="str">
            <v>F523154</v>
          </cell>
          <cell r="C10831" t="str">
            <v>F523154</v>
          </cell>
          <cell r="D10831">
            <v>13</v>
          </cell>
          <cell r="E10831" t="str">
            <v>F</v>
          </cell>
        </row>
        <row r="10832">
          <cell r="B10832" t="str">
            <v>F523170</v>
          </cell>
          <cell r="C10832" t="str">
            <v>F523170</v>
          </cell>
          <cell r="D10832">
            <v>13</v>
          </cell>
          <cell r="E10832" t="str">
            <v>F</v>
          </cell>
        </row>
        <row r="10833">
          <cell r="B10833" t="str">
            <v>F523186</v>
          </cell>
          <cell r="C10833" t="str">
            <v>F523186</v>
          </cell>
          <cell r="D10833">
            <v>13</v>
          </cell>
          <cell r="E10833" t="str">
            <v>F</v>
          </cell>
        </row>
        <row r="10834">
          <cell r="B10834" t="str">
            <v>1000VINCSUB</v>
          </cell>
          <cell r="C10834" t="str">
            <v>VINCSUB</v>
          </cell>
          <cell r="D10834">
            <v>12</v>
          </cell>
          <cell r="E10834" t="str">
            <v>G</v>
          </cell>
        </row>
        <row r="10835">
          <cell r="B10835" t="str">
            <v>F500559</v>
          </cell>
          <cell r="C10835" t="str">
            <v>F500559</v>
          </cell>
          <cell r="D10835">
            <v>13</v>
          </cell>
          <cell r="E10835" t="str">
            <v>F</v>
          </cell>
        </row>
        <row r="10836">
          <cell r="B10836" t="str">
            <v>F500560</v>
          </cell>
          <cell r="C10836" t="str">
            <v>F500560</v>
          </cell>
          <cell r="D10836">
            <v>13</v>
          </cell>
          <cell r="E10836" t="str">
            <v>F</v>
          </cell>
        </row>
        <row r="10837">
          <cell r="B10837" t="str">
            <v>F500561</v>
          </cell>
          <cell r="C10837" t="str">
            <v>F500561</v>
          </cell>
          <cell r="D10837">
            <v>13</v>
          </cell>
          <cell r="E10837" t="str">
            <v>F</v>
          </cell>
        </row>
        <row r="10838">
          <cell r="B10838" t="str">
            <v>F500562</v>
          </cell>
          <cell r="C10838" t="str">
            <v>F500562</v>
          </cell>
          <cell r="D10838">
            <v>13</v>
          </cell>
          <cell r="E10838" t="str">
            <v>F</v>
          </cell>
        </row>
        <row r="10839">
          <cell r="B10839" t="str">
            <v>F500563</v>
          </cell>
          <cell r="C10839" t="str">
            <v>F500563</v>
          </cell>
          <cell r="D10839">
            <v>13</v>
          </cell>
          <cell r="E10839" t="str">
            <v>F</v>
          </cell>
        </row>
        <row r="10840">
          <cell r="B10840" t="str">
            <v>F520973</v>
          </cell>
          <cell r="C10840" t="str">
            <v>F520973</v>
          </cell>
          <cell r="D10840">
            <v>13</v>
          </cell>
          <cell r="E10840" t="str">
            <v>F</v>
          </cell>
        </row>
        <row r="10841">
          <cell r="B10841" t="str">
            <v>F521333</v>
          </cell>
          <cell r="C10841" t="str">
            <v>F521333</v>
          </cell>
          <cell r="D10841">
            <v>13</v>
          </cell>
          <cell r="E10841" t="str">
            <v>F</v>
          </cell>
        </row>
        <row r="10842">
          <cell r="B10842" t="str">
            <v>F521693</v>
          </cell>
          <cell r="C10842" t="str">
            <v>F521693</v>
          </cell>
          <cell r="D10842">
            <v>13</v>
          </cell>
          <cell r="E10842" t="str">
            <v>F</v>
          </cell>
        </row>
        <row r="10843">
          <cell r="B10843" t="str">
            <v>F522053</v>
          </cell>
          <cell r="C10843" t="str">
            <v>F522053</v>
          </cell>
          <cell r="D10843">
            <v>13</v>
          </cell>
          <cell r="E10843" t="str">
            <v>F</v>
          </cell>
        </row>
        <row r="10844">
          <cell r="B10844" t="str">
            <v>F522413</v>
          </cell>
          <cell r="C10844" t="str">
            <v>F522413</v>
          </cell>
          <cell r="D10844">
            <v>13</v>
          </cell>
          <cell r="E10844" t="str">
            <v>F</v>
          </cell>
        </row>
        <row r="10845">
          <cell r="B10845" t="str">
            <v>1000NOELDS</v>
          </cell>
          <cell r="C10845" t="str">
            <v>NOELDS</v>
          </cell>
          <cell r="D10845">
            <v>12</v>
          </cell>
          <cell r="E10845" t="str">
            <v>G</v>
          </cell>
        </row>
        <row r="10846">
          <cell r="B10846" t="str">
            <v>F500568</v>
          </cell>
          <cell r="C10846" t="str">
            <v>F500568</v>
          </cell>
          <cell r="D10846">
            <v>13</v>
          </cell>
          <cell r="E10846" t="str">
            <v>F</v>
          </cell>
        </row>
        <row r="10847">
          <cell r="B10847" t="str">
            <v>F500569</v>
          </cell>
          <cell r="C10847" t="str">
            <v>F500569</v>
          </cell>
          <cell r="D10847">
            <v>13</v>
          </cell>
          <cell r="E10847" t="str">
            <v>F</v>
          </cell>
        </row>
        <row r="10848">
          <cell r="B10848" t="str">
            <v>F500571</v>
          </cell>
          <cell r="C10848" t="str">
            <v>F500571</v>
          </cell>
          <cell r="D10848">
            <v>13</v>
          </cell>
          <cell r="E10848" t="str">
            <v>F</v>
          </cell>
        </row>
        <row r="10849">
          <cell r="B10849" t="str">
            <v>F520773</v>
          </cell>
          <cell r="C10849" t="str">
            <v>F520773</v>
          </cell>
          <cell r="D10849">
            <v>13</v>
          </cell>
          <cell r="E10849" t="str">
            <v>F</v>
          </cell>
        </row>
        <row r="10850">
          <cell r="B10850" t="str">
            <v>F520774</v>
          </cell>
          <cell r="C10850" t="str">
            <v>F520774</v>
          </cell>
          <cell r="D10850">
            <v>13</v>
          </cell>
          <cell r="E10850" t="str">
            <v>F</v>
          </cell>
        </row>
        <row r="10851">
          <cell r="B10851" t="str">
            <v>F520813</v>
          </cell>
          <cell r="C10851" t="str">
            <v>F520813</v>
          </cell>
          <cell r="D10851">
            <v>13</v>
          </cell>
          <cell r="E10851" t="str">
            <v>F</v>
          </cell>
        </row>
        <row r="10852">
          <cell r="B10852" t="str">
            <v>F520824</v>
          </cell>
          <cell r="C10852" t="str">
            <v>F520824</v>
          </cell>
          <cell r="D10852">
            <v>13</v>
          </cell>
          <cell r="E10852" t="str">
            <v>F</v>
          </cell>
        </row>
        <row r="10853">
          <cell r="B10853" t="str">
            <v>F520825</v>
          </cell>
          <cell r="C10853" t="str">
            <v>F520825</v>
          </cell>
          <cell r="D10853">
            <v>13</v>
          </cell>
          <cell r="E10853" t="str">
            <v>F</v>
          </cell>
        </row>
        <row r="10854">
          <cell r="B10854" t="str">
            <v>F520975</v>
          </cell>
          <cell r="C10854" t="str">
            <v>F520975</v>
          </cell>
          <cell r="D10854">
            <v>13</v>
          </cell>
          <cell r="E10854" t="str">
            <v>F</v>
          </cell>
        </row>
        <row r="10855">
          <cell r="B10855" t="str">
            <v>F521335</v>
          </cell>
          <cell r="C10855" t="str">
            <v>F521335</v>
          </cell>
          <cell r="D10855">
            <v>13</v>
          </cell>
          <cell r="E10855" t="str">
            <v>F</v>
          </cell>
        </row>
        <row r="10856">
          <cell r="B10856" t="str">
            <v>F521695</v>
          </cell>
          <cell r="C10856" t="str">
            <v>F521695</v>
          </cell>
          <cell r="D10856">
            <v>13</v>
          </cell>
          <cell r="E10856" t="str">
            <v>F</v>
          </cell>
        </row>
        <row r="10857">
          <cell r="B10857" t="str">
            <v>F522055</v>
          </cell>
          <cell r="C10857" t="str">
            <v>F522055</v>
          </cell>
          <cell r="D10857">
            <v>13</v>
          </cell>
          <cell r="E10857" t="str">
            <v>F</v>
          </cell>
        </row>
        <row r="10858">
          <cell r="B10858" t="str">
            <v>F522415</v>
          </cell>
          <cell r="C10858" t="str">
            <v>F522415</v>
          </cell>
          <cell r="D10858">
            <v>13</v>
          </cell>
          <cell r="E10858" t="str">
            <v>F</v>
          </cell>
        </row>
        <row r="10859">
          <cell r="B10859" t="str">
            <v>F523367</v>
          </cell>
          <cell r="C10859" t="str">
            <v>F523367</v>
          </cell>
          <cell r="D10859">
            <v>13</v>
          </cell>
          <cell r="E10859" t="str">
            <v>F</v>
          </cell>
        </row>
        <row r="10860">
          <cell r="B10860" t="str">
            <v>F523380</v>
          </cell>
          <cell r="C10860" t="str">
            <v>F523380</v>
          </cell>
          <cell r="D10860">
            <v>13</v>
          </cell>
          <cell r="E10860" t="str">
            <v>F</v>
          </cell>
        </row>
        <row r="10861">
          <cell r="B10861" t="str">
            <v>F523417</v>
          </cell>
          <cell r="C10861" t="str">
            <v>F523417</v>
          </cell>
          <cell r="D10861">
            <v>13</v>
          </cell>
          <cell r="E10861" t="str">
            <v>F</v>
          </cell>
        </row>
        <row r="10862">
          <cell r="B10862" t="str">
            <v>1000WGRMGCEN</v>
          </cell>
          <cell r="C10862" t="str">
            <v>WGRMGCEN</v>
          </cell>
          <cell r="D10862">
            <v>10</v>
          </cell>
          <cell r="E10862" t="str">
            <v>G</v>
          </cell>
        </row>
        <row r="10863">
          <cell r="B10863" t="str">
            <v>F520695</v>
          </cell>
          <cell r="C10863" t="str">
            <v>F520695</v>
          </cell>
          <cell r="D10863">
            <v>11</v>
          </cell>
          <cell r="E10863" t="str">
            <v>F</v>
          </cell>
        </row>
        <row r="10864">
          <cell r="B10864" t="str">
            <v>F521192</v>
          </cell>
          <cell r="C10864" t="str">
            <v>F521192</v>
          </cell>
          <cell r="D10864">
            <v>11</v>
          </cell>
          <cell r="E10864" t="str">
            <v>F</v>
          </cell>
        </row>
        <row r="10865">
          <cell r="B10865" t="str">
            <v>F521552</v>
          </cell>
          <cell r="C10865" t="str">
            <v>F521552</v>
          </cell>
          <cell r="D10865">
            <v>11</v>
          </cell>
          <cell r="E10865" t="str">
            <v>F</v>
          </cell>
        </row>
        <row r="10866">
          <cell r="B10866" t="str">
            <v>F521912</v>
          </cell>
          <cell r="C10866" t="str">
            <v>F521912</v>
          </cell>
          <cell r="D10866">
            <v>11</v>
          </cell>
          <cell r="E10866" t="str">
            <v>F</v>
          </cell>
        </row>
        <row r="10867">
          <cell r="B10867" t="str">
            <v>F522272</v>
          </cell>
          <cell r="C10867" t="str">
            <v>F522272</v>
          </cell>
          <cell r="D10867">
            <v>11</v>
          </cell>
          <cell r="E10867" t="str">
            <v>F</v>
          </cell>
        </row>
        <row r="10868">
          <cell r="B10868" t="str">
            <v>F522632</v>
          </cell>
          <cell r="C10868" t="str">
            <v>F522632</v>
          </cell>
          <cell r="D10868">
            <v>11</v>
          </cell>
          <cell r="E10868" t="str">
            <v>F</v>
          </cell>
        </row>
        <row r="10869">
          <cell r="B10869" t="str">
            <v>F523373</v>
          </cell>
          <cell r="C10869" t="str">
            <v>F523373</v>
          </cell>
          <cell r="D10869">
            <v>11</v>
          </cell>
          <cell r="E10869" t="str">
            <v>F</v>
          </cell>
        </row>
        <row r="10870">
          <cell r="B10870" t="str">
            <v>1000ELNIDOSUB</v>
          </cell>
          <cell r="C10870" t="str">
            <v>ELNIDOSUB</v>
          </cell>
          <cell r="D10870">
            <v>12</v>
          </cell>
          <cell r="E10870" t="str">
            <v>G</v>
          </cell>
        </row>
        <row r="10871">
          <cell r="B10871" t="str">
            <v>F500550</v>
          </cell>
          <cell r="C10871" t="str">
            <v>F500550</v>
          </cell>
          <cell r="D10871">
            <v>13</v>
          </cell>
          <cell r="E10871" t="str">
            <v>F</v>
          </cell>
        </row>
        <row r="10872">
          <cell r="B10872" t="str">
            <v>F500551</v>
          </cell>
          <cell r="C10872" t="str">
            <v>F500551</v>
          </cell>
          <cell r="D10872">
            <v>13</v>
          </cell>
          <cell r="E10872" t="str">
            <v>F</v>
          </cell>
        </row>
        <row r="10873">
          <cell r="B10873" t="str">
            <v>F500552</v>
          </cell>
          <cell r="C10873" t="str">
            <v>F500552</v>
          </cell>
          <cell r="D10873">
            <v>13</v>
          </cell>
          <cell r="E10873" t="str">
            <v>F</v>
          </cell>
        </row>
        <row r="10874">
          <cell r="B10874" t="str">
            <v>F500553</v>
          </cell>
          <cell r="C10874" t="str">
            <v>F500553</v>
          </cell>
          <cell r="D10874">
            <v>13</v>
          </cell>
          <cell r="E10874" t="str">
            <v>F</v>
          </cell>
        </row>
        <row r="10875">
          <cell r="B10875" t="str">
            <v>F520971</v>
          </cell>
          <cell r="C10875" t="str">
            <v>F520971</v>
          </cell>
          <cell r="D10875">
            <v>13</v>
          </cell>
          <cell r="E10875" t="str">
            <v>F</v>
          </cell>
        </row>
        <row r="10876">
          <cell r="B10876" t="str">
            <v>F521331</v>
          </cell>
          <cell r="C10876" t="str">
            <v>F521331</v>
          </cell>
          <cell r="D10876">
            <v>13</v>
          </cell>
          <cell r="E10876" t="str">
            <v>F</v>
          </cell>
        </row>
        <row r="10877">
          <cell r="B10877" t="str">
            <v>F521691</v>
          </cell>
          <cell r="C10877" t="str">
            <v>F521691</v>
          </cell>
          <cell r="D10877">
            <v>13</v>
          </cell>
          <cell r="E10877" t="str">
            <v>F</v>
          </cell>
        </row>
        <row r="10878">
          <cell r="B10878" t="str">
            <v>F522051</v>
          </cell>
          <cell r="C10878" t="str">
            <v>F522051</v>
          </cell>
          <cell r="D10878">
            <v>13</v>
          </cell>
          <cell r="E10878" t="str">
            <v>F</v>
          </cell>
        </row>
        <row r="10879">
          <cell r="B10879" t="str">
            <v>F522411</v>
          </cell>
          <cell r="C10879" t="str">
            <v>F522411</v>
          </cell>
          <cell r="D10879">
            <v>13</v>
          </cell>
          <cell r="E10879" t="str">
            <v>F</v>
          </cell>
        </row>
        <row r="10880">
          <cell r="B10880" t="str">
            <v>1000ELNIDSECT</v>
          </cell>
          <cell r="C10880" t="str">
            <v>ELNIDSECT</v>
          </cell>
          <cell r="D10880">
            <v>12</v>
          </cell>
          <cell r="E10880" t="str">
            <v>G</v>
          </cell>
        </row>
        <row r="10881">
          <cell r="B10881" t="str">
            <v>F500473</v>
          </cell>
          <cell r="C10881" t="str">
            <v>F500473</v>
          </cell>
          <cell r="D10881">
            <v>13</v>
          </cell>
          <cell r="E10881" t="str">
            <v>F</v>
          </cell>
        </row>
        <row r="10882">
          <cell r="B10882" t="str">
            <v>F500474</v>
          </cell>
          <cell r="C10882" t="str">
            <v>F500474</v>
          </cell>
          <cell r="D10882">
            <v>13</v>
          </cell>
          <cell r="E10882" t="str">
            <v>F</v>
          </cell>
        </row>
        <row r="10883">
          <cell r="B10883" t="str">
            <v>F500475</v>
          </cell>
          <cell r="C10883" t="str">
            <v>F500475</v>
          </cell>
          <cell r="D10883">
            <v>13</v>
          </cell>
          <cell r="E10883" t="str">
            <v>F</v>
          </cell>
        </row>
        <row r="10884">
          <cell r="B10884" t="str">
            <v>F500476</v>
          </cell>
          <cell r="C10884" t="str">
            <v>F500476</v>
          </cell>
          <cell r="D10884">
            <v>13</v>
          </cell>
          <cell r="E10884" t="str">
            <v>F</v>
          </cell>
        </row>
        <row r="10885">
          <cell r="B10885" t="str">
            <v>F500477</v>
          </cell>
          <cell r="C10885" t="str">
            <v>F500477</v>
          </cell>
          <cell r="D10885">
            <v>13</v>
          </cell>
          <cell r="E10885" t="str">
            <v>F</v>
          </cell>
        </row>
        <row r="10886">
          <cell r="B10886" t="str">
            <v>F500478</v>
          </cell>
          <cell r="C10886" t="str">
            <v>F500478</v>
          </cell>
          <cell r="D10886">
            <v>13</v>
          </cell>
          <cell r="E10886" t="str">
            <v>F</v>
          </cell>
        </row>
        <row r="10887">
          <cell r="B10887" t="str">
            <v>F500479</v>
          </cell>
          <cell r="C10887" t="str">
            <v>F500479</v>
          </cell>
          <cell r="D10887">
            <v>13</v>
          </cell>
          <cell r="E10887" t="str">
            <v>F</v>
          </cell>
        </row>
        <row r="10888">
          <cell r="B10888" t="str">
            <v>F500480</v>
          </cell>
          <cell r="C10888" t="str">
            <v>F500480</v>
          </cell>
          <cell r="D10888">
            <v>13</v>
          </cell>
          <cell r="E10888" t="str">
            <v>F</v>
          </cell>
        </row>
        <row r="10889">
          <cell r="B10889" t="str">
            <v>F520955</v>
          </cell>
          <cell r="C10889" t="str">
            <v>F520955</v>
          </cell>
          <cell r="D10889">
            <v>13</v>
          </cell>
          <cell r="E10889" t="str">
            <v>F</v>
          </cell>
        </row>
        <row r="10890">
          <cell r="B10890" t="str">
            <v>F521315</v>
          </cell>
          <cell r="C10890" t="str">
            <v>F521315</v>
          </cell>
          <cell r="D10890">
            <v>13</v>
          </cell>
          <cell r="E10890" t="str">
            <v>F</v>
          </cell>
        </row>
        <row r="10891">
          <cell r="B10891" t="str">
            <v>F521675</v>
          </cell>
          <cell r="C10891" t="str">
            <v>F521675</v>
          </cell>
          <cell r="D10891">
            <v>13</v>
          </cell>
          <cell r="E10891" t="str">
            <v>F</v>
          </cell>
        </row>
        <row r="10892">
          <cell r="B10892" t="str">
            <v>F522035</v>
          </cell>
          <cell r="C10892" t="str">
            <v>F522035</v>
          </cell>
          <cell r="D10892">
            <v>13</v>
          </cell>
          <cell r="E10892" t="str">
            <v>F</v>
          </cell>
        </row>
        <row r="10893">
          <cell r="B10893" t="str">
            <v>F522395</v>
          </cell>
          <cell r="C10893" t="str">
            <v>F522395</v>
          </cell>
          <cell r="D10893">
            <v>13</v>
          </cell>
          <cell r="E10893" t="str">
            <v>F</v>
          </cell>
        </row>
        <row r="10894">
          <cell r="B10894" t="str">
            <v>F522819</v>
          </cell>
          <cell r="C10894" t="str">
            <v>F522819</v>
          </cell>
          <cell r="D10894">
            <v>13</v>
          </cell>
          <cell r="E10894" t="str">
            <v>F</v>
          </cell>
        </row>
        <row r="10895">
          <cell r="B10895" t="str">
            <v>F522852</v>
          </cell>
          <cell r="C10895" t="str">
            <v>F522852</v>
          </cell>
          <cell r="D10895">
            <v>13</v>
          </cell>
          <cell r="E10895" t="str">
            <v>F</v>
          </cell>
        </row>
        <row r="10896">
          <cell r="B10896" t="str">
            <v>F522885</v>
          </cell>
          <cell r="C10896" t="str">
            <v>F522885</v>
          </cell>
          <cell r="D10896">
            <v>13</v>
          </cell>
          <cell r="E10896" t="str">
            <v>F</v>
          </cell>
        </row>
        <row r="10897">
          <cell r="B10897" t="str">
            <v>F522918</v>
          </cell>
          <cell r="C10897" t="str">
            <v>F522918</v>
          </cell>
          <cell r="D10897">
            <v>13</v>
          </cell>
          <cell r="E10897" t="str">
            <v>F</v>
          </cell>
        </row>
        <row r="10898">
          <cell r="B10898" t="str">
            <v>F522951</v>
          </cell>
          <cell r="C10898" t="str">
            <v>F522951</v>
          </cell>
          <cell r="D10898">
            <v>13</v>
          </cell>
          <cell r="E10898" t="str">
            <v>F</v>
          </cell>
        </row>
        <row r="10899">
          <cell r="B10899" t="str">
            <v>F523043</v>
          </cell>
          <cell r="C10899" t="str">
            <v>F523043</v>
          </cell>
          <cell r="D10899">
            <v>13</v>
          </cell>
          <cell r="E10899" t="str">
            <v>F</v>
          </cell>
        </row>
        <row r="10900">
          <cell r="B10900" t="str">
            <v>F523059</v>
          </cell>
          <cell r="C10900" t="str">
            <v>F523059</v>
          </cell>
          <cell r="D10900">
            <v>13</v>
          </cell>
          <cell r="E10900" t="str">
            <v>F</v>
          </cell>
        </row>
        <row r="10901">
          <cell r="B10901" t="str">
            <v>F523075</v>
          </cell>
          <cell r="C10901" t="str">
            <v>F523075</v>
          </cell>
          <cell r="D10901">
            <v>13</v>
          </cell>
          <cell r="E10901" t="str">
            <v>F</v>
          </cell>
        </row>
        <row r="10902">
          <cell r="B10902" t="str">
            <v>F523091</v>
          </cell>
          <cell r="C10902" t="str">
            <v>F523091</v>
          </cell>
          <cell r="D10902">
            <v>13</v>
          </cell>
          <cell r="E10902" t="str">
            <v>F</v>
          </cell>
        </row>
        <row r="10903">
          <cell r="B10903" t="str">
            <v>F523107</v>
          </cell>
          <cell r="C10903" t="str">
            <v>F523107</v>
          </cell>
          <cell r="D10903">
            <v>13</v>
          </cell>
          <cell r="E10903" t="str">
            <v>F</v>
          </cell>
        </row>
        <row r="10904">
          <cell r="B10904" t="str">
            <v>F523123</v>
          </cell>
          <cell r="C10904" t="str">
            <v>F523123</v>
          </cell>
          <cell r="D10904">
            <v>13</v>
          </cell>
          <cell r="E10904" t="str">
            <v>F</v>
          </cell>
        </row>
        <row r="10905">
          <cell r="B10905" t="str">
            <v>F523139</v>
          </cell>
          <cell r="C10905" t="str">
            <v>F523139</v>
          </cell>
          <cell r="D10905">
            <v>13</v>
          </cell>
          <cell r="E10905" t="str">
            <v>F</v>
          </cell>
        </row>
        <row r="10906">
          <cell r="B10906" t="str">
            <v>F523155</v>
          </cell>
          <cell r="C10906" t="str">
            <v>F523155</v>
          </cell>
          <cell r="D10906">
            <v>13</v>
          </cell>
          <cell r="E10906" t="str">
            <v>F</v>
          </cell>
        </row>
        <row r="10907">
          <cell r="B10907" t="str">
            <v>F523171</v>
          </cell>
          <cell r="C10907" t="str">
            <v>F523171</v>
          </cell>
          <cell r="D10907">
            <v>13</v>
          </cell>
          <cell r="E10907" t="str">
            <v>F</v>
          </cell>
        </row>
        <row r="10908">
          <cell r="B10908" t="str">
            <v>F523187</v>
          </cell>
          <cell r="C10908" t="str">
            <v>F523187</v>
          </cell>
          <cell r="D10908">
            <v>13</v>
          </cell>
          <cell r="E10908" t="str">
            <v>F</v>
          </cell>
        </row>
        <row r="10909">
          <cell r="B10909" t="str">
            <v>1000ELOPDOM</v>
          </cell>
          <cell r="C10909" t="str">
            <v>ELOPDOM</v>
          </cell>
          <cell r="D10909">
            <v>12</v>
          </cell>
          <cell r="E10909" t="str">
            <v>G</v>
          </cell>
        </row>
        <row r="10910">
          <cell r="B10910" t="str">
            <v>F500412</v>
          </cell>
          <cell r="C10910" t="str">
            <v>F500412</v>
          </cell>
          <cell r="D10910">
            <v>13</v>
          </cell>
          <cell r="E10910" t="str">
            <v>F</v>
          </cell>
        </row>
        <row r="10911">
          <cell r="B10911" t="str">
            <v>F500413</v>
          </cell>
          <cell r="C10911" t="str">
            <v>F500413</v>
          </cell>
          <cell r="D10911">
            <v>13</v>
          </cell>
          <cell r="E10911" t="str">
            <v>F</v>
          </cell>
        </row>
        <row r="10912">
          <cell r="B10912" t="str">
            <v>F500414</v>
          </cell>
          <cell r="C10912" t="str">
            <v>F500414</v>
          </cell>
          <cell r="D10912">
            <v>13</v>
          </cell>
          <cell r="E10912" t="str">
            <v>F</v>
          </cell>
        </row>
        <row r="10913">
          <cell r="B10913" t="str">
            <v>F520944</v>
          </cell>
          <cell r="C10913" t="str">
            <v>F520944</v>
          </cell>
          <cell r="D10913">
            <v>13</v>
          </cell>
          <cell r="E10913" t="str">
            <v>F</v>
          </cell>
        </row>
        <row r="10914">
          <cell r="B10914" t="str">
            <v>F521304</v>
          </cell>
          <cell r="C10914" t="str">
            <v>F521304</v>
          </cell>
          <cell r="D10914">
            <v>13</v>
          </cell>
          <cell r="E10914" t="str">
            <v>F</v>
          </cell>
        </row>
        <row r="10915">
          <cell r="B10915" t="str">
            <v>F521664</v>
          </cell>
          <cell r="C10915" t="str">
            <v>F521664</v>
          </cell>
          <cell r="D10915">
            <v>13</v>
          </cell>
          <cell r="E10915" t="str">
            <v>F</v>
          </cell>
        </row>
        <row r="10916">
          <cell r="B10916" t="str">
            <v>F522024</v>
          </cell>
          <cell r="C10916" t="str">
            <v>F522024</v>
          </cell>
          <cell r="D10916">
            <v>13</v>
          </cell>
          <cell r="E10916" t="str">
            <v>F</v>
          </cell>
        </row>
        <row r="10917">
          <cell r="B10917" t="str">
            <v>F522384</v>
          </cell>
          <cell r="C10917" t="str">
            <v>F522384</v>
          </cell>
          <cell r="D10917">
            <v>13</v>
          </cell>
          <cell r="E10917" t="str">
            <v>F</v>
          </cell>
        </row>
        <row r="10918">
          <cell r="B10918" t="str">
            <v>1000LIGHTSECT</v>
          </cell>
          <cell r="C10918" t="str">
            <v>LIGHTSECT</v>
          </cell>
          <cell r="D10918">
            <v>12</v>
          </cell>
          <cell r="E10918" t="str">
            <v>G</v>
          </cell>
        </row>
        <row r="10919">
          <cell r="B10919" t="str">
            <v>F500461</v>
          </cell>
          <cell r="C10919" t="str">
            <v>F500461</v>
          </cell>
          <cell r="D10919">
            <v>13</v>
          </cell>
          <cell r="E10919" t="str">
            <v>F</v>
          </cell>
        </row>
        <row r="10920">
          <cell r="B10920" t="str">
            <v>F500462</v>
          </cell>
          <cell r="C10920" t="str">
            <v>F500462</v>
          </cell>
          <cell r="D10920">
            <v>13</v>
          </cell>
          <cell r="E10920" t="str">
            <v>F</v>
          </cell>
        </row>
        <row r="10921">
          <cell r="B10921" t="str">
            <v>F500463</v>
          </cell>
          <cell r="C10921" t="str">
            <v>F500463</v>
          </cell>
          <cell r="D10921">
            <v>13</v>
          </cell>
          <cell r="E10921" t="str">
            <v>F</v>
          </cell>
        </row>
        <row r="10922">
          <cell r="B10922" t="str">
            <v>F500464</v>
          </cell>
          <cell r="C10922" t="str">
            <v>F500464</v>
          </cell>
          <cell r="D10922">
            <v>13</v>
          </cell>
          <cell r="E10922" t="str">
            <v>F</v>
          </cell>
        </row>
        <row r="10923">
          <cell r="B10923" t="str">
            <v>F500465</v>
          </cell>
          <cell r="C10923" t="str">
            <v>F500465</v>
          </cell>
          <cell r="D10923">
            <v>13</v>
          </cell>
          <cell r="E10923" t="str">
            <v>F</v>
          </cell>
        </row>
        <row r="10924">
          <cell r="B10924" t="str">
            <v>F500466</v>
          </cell>
          <cell r="C10924" t="str">
            <v>F500466</v>
          </cell>
          <cell r="D10924">
            <v>13</v>
          </cell>
          <cell r="E10924" t="str">
            <v>F</v>
          </cell>
        </row>
        <row r="10925">
          <cell r="B10925" t="str">
            <v>F500467</v>
          </cell>
          <cell r="C10925" t="str">
            <v>F500467</v>
          </cell>
          <cell r="D10925">
            <v>13</v>
          </cell>
          <cell r="E10925" t="str">
            <v>F</v>
          </cell>
        </row>
        <row r="10926">
          <cell r="B10926" t="str">
            <v>F500468</v>
          </cell>
          <cell r="C10926" t="str">
            <v>F500468</v>
          </cell>
          <cell r="D10926">
            <v>13</v>
          </cell>
          <cell r="E10926" t="str">
            <v>F</v>
          </cell>
        </row>
        <row r="10927">
          <cell r="B10927" t="str">
            <v>F500469</v>
          </cell>
          <cell r="C10927" t="str">
            <v>F500469</v>
          </cell>
          <cell r="D10927">
            <v>13</v>
          </cell>
          <cell r="E10927" t="str">
            <v>F</v>
          </cell>
        </row>
        <row r="10928">
          <cell r="B10928" t="str">
            <v>F500470</v>
          </cell>
          <cell r="C10928" t="str">
            <v>F500470</v>
          </cell>
          <cell r="D10928">
            <v>13</v>
          </cell>
          <cell r="E10928" t="str">
            <v>F</v>
          </cell>
        </row>
        <row r="10929">
          <cell r="B10929" t="str">
            <v>F500471</v>
          </cell>
          <cell r="C10929" t="str">
            <v>F500471</v>
          </cell>
          <cell r="D10929">
            <v>13</v>
          </cell>
          <cell r="E10929" t="str">
            <v>F</v>
          </cell>
        </row>
        <row r="10930">
          <cell r="B10930" t="str">
            <v>F500472</v>
          </cell>
          <cell r="C10930" t="str">
            <v>F500472</v>
          </cell>
          <cell r="D10930">
            <v>13</v>
          </cell>
          <cell r="E10930" t="str">
            <v>F</v>
          </cell>
        </row>
        <row r="10931">
          <cell r="B10931" t="str">
            <v>F520954</v>
          </cell>
          <cell r="C10931" t="str">
            <v>F520954</v>
          </cell>
          <cell r="D10931">
            <v>13</v>
          </cell>
          <cell r="E10931" t="str">
            <v>F</v>
          </cell>
        </row>
        <row r="10932">
          <cell r="B10932" t="str">
            <v>F521314</v>
          </cell>
          <cell r="C10932" t="str">
            <v>F521314</v>
          </cell>
          <cell r="D10932">
            <v>13</v>
          </cell>
          <cell r="E10932" t="str">
            <v>F</v>
          </cell>
        </row>
        <row r="10933">
          <cell r="B10933" t="str">
            <v>F521674</v>
          </cell>
          <cell r="C10933" t="str">
            <v>F521674</v>
          </cell>
          <cell r="D10933">
            <v>13</v>
          </cell>
          <cell r="E10933" t="str">
            <v>F</v>
          </cell>
        </row>
        <row r="10934">
          <cell r="B10934" t="str">
            <v>F522034</v>
          </cell>
          <cell r="C10934" t="str">
            <v>F522034</v>
          </cell>
          <cell r="D10934">
            <v>13</v>
          </cell>
          <cell r="E10934" t="str">
            <v>F</v>
          </cell>
        </row>
        <row r="10935">
          <cell r="B10935" t="str">
            <v>F522394</v>
          </cell>
          <cell r="C10935" t="str">
            <v>F522394</v>
          </cell>
          <cell r="D10935">
            <v>13</v>
          </cell>
          <cell r="E10935" t="str">
            <v>F</v>
          </cell>
        </row>
        <row r="10936">
          <cell r="B10936" t="str">
            <v>F522820</v>
          </cell>
          <cell r="C10936" t="str">
            <v>F522820</v>
          </cell>
          <cell r="D10936">
            <v>13</v>
          </cell>
          <cell r="E10936" t="str">
            <v>F</v>
          </cell>
        </row>
        <row r="10937">
          <cell r="B10937" t="str">
            <v>F522853</v>
          </cell>
          <cell r="C10937" t="str">
            <v>F522853</v>
          </cell>
          <cell r="D10937">
            <v>13</v>
          </cell>
          <cell r="E10937" t="str">
            <v>F</v>
          </cell>
        </row>
        <row r="10938">
          <cell r="B10938" t="str">
            <v>F522886</v>
          </cell>
          <cell r="C10938" t="str">
            <v>F522886</v>
          </cell>
          <cell r="D10938">
            <v>13</v>
          </cell>
          <cell r="E10938" t="str">
            <v>F</v>
          </cell>
        </row>
        <row r="10939">
          <cell r="B10939" t="str">
            <v>F522919</v>
          </cell>
          <cell r="C10939" t="str">
            <v>F522919</v>
          </cell>
          <cell r="D10939">
            <v>13</v>
          </cell>
          <cell r="E10939" t="str">
            <v>F</v>
          </cell>
        </row>
        <row r="10940">
          <cell r="B10940" t="str">
            <v>F522952</v>
          </cell>
          <cell r="C10940" t="str">
            <v>F522952</v>
          </cell>
          <cell r="D10940">
            <v>13</v>
          </cell>
          <cell r="E10940" t="str">
            <v>F</v>
          </cell>
        </row>
        <row r="10941">
          <cell r="B10941" t="str">
            <v>F523044</v>
          </cell>
          <cell r="C10941" t="str">
            <v>F523044</v>
          </cell>
          <cell r="D10941">
            <v>13</v>
          </cell>
          <cell r="E10941" t="str">
            <v>F</v>
          </cell>
        </row>
        <row r="10942">
          <cell r="B10942" t="str">
            <v>F523060</v>
          </cell>
          <cell r="C10942" t="str">
            <v>F523060</v>
          </cell>
          <cell r="D10942">
            <v>13</v>
          </cell>
          <cell r="E10942" t="str">
            <v>F</v>
          </cell>
        </row>
        <row r="10943">
          <cell r="B10943" t="str">
            <v>F523076</v>
          </cell>
          <cell r="C10943" t="str">
            <v>F523076</v>
          </cell>
          <cell r="D10943">
            <v>13</v>
          </cell>
          <cell r="E10943" t="str">
            <v>F</v>
          </cell>
        </row>
        <row r="10944">
          <cell r="B10944" t="str">
            <v>F523092</v>
          </cell>
          <cell r="C10944" t="str">
            <v>F523092</v>
          </cell>
          <cell r="D10944">
            <v>13</v>
          </cell>
          <cell r="E10944" t="str">
            <v>F</v>
          </cell>
        </row>
        <row r="10945">
          <cell r="B10945" t="str">
            <v>F523108</v>
          </cell>
          <cell r="C10945" t="str">
            <v>F523108</v>
          </cell>
          <cell r="D10945">
            <v>13</v>
          </cell>
          <cell r="E10945" t="str">
            <v>F</v>
          </cell>
        </row>
        <row r="10946">
          <cell r="B10946" t="str">
            <v>F523124</v>
          </cell>
          <cell r="C10946" t="str">
            <v>F523124</v>
          </cell>
          <cell r="D10946">
            <v>13</v>
          </cell>
          <cell r="E10946" t="str">
            <v>F</v>
          </cell>
        </row>
        <row r="10947">
          <cell r="B10947" t="str">
            <v>F523140</v>
          </cell>
          <cell r="C10947" t="str">
            <v>F523140</v>
          </cell>
          <cell r="D10947">
            <v>13</v>
          </cell>
          <cell r="E10947" t="str">
            <v>F</v>
          </cell>
        </row>
        <row r="10948">
          <cell r="B10948" t="str">
            <v>F523156</v>
          </cell>
          <cell r="C10948" t="str">
            <v>F523156</v>
          </cell>
          <cell r="D10948">
            <v>13</v>
          </cell>
          <cell r="E10948" t="str">
            <v>F</v>
          </cell>
        </row>
        <row r="10949">
          <cell r="B10949" t="str">
            <v>F523172</v>
          </cell>
          <cell r="C10949" t="str">
            <v>F523172</v>
          </cell>
          <cell r="D10949">
            <v>13</v>
          </cell>
          <cell r="E10949" t="str">
            <v>F</v>
          </cell>
        </row>
        <row r="10950">
          <cell r="B10950" t="str">
            <v>F523188</v>
          </cell>
          <cell r="C10950" t="str">
            <v>F523188</v>
          </cell>
          <cell r="D10950">
            <v>13</v>
          </cell>
          <cell r="E10950" t="str">
            <v>F</v>
          </cell>
        </row>
        <row r="10951">
          <cell r="B10951" t="str">
            <v>1000LTPIPESUB</v>
          </cell>
          <cell r="C10951" t="str">
            <v>LTPIPESUB</v>
          </cell>
          <cell r="D10951">
            <v>12</v>
          </cell>
          <cell r="E10951" t="str">
            <v>G</v>
          </cell>
        </row>
        <row r="10952">
          <cell r="B10952" t="str">
            <v>F500547</v>
          </cell>
          <cell r="C10952" t="str">
            <v>F500547</v>
          </cell>
          <cell r="D10952">
            <v>13</v>
          </cell>
          <cell r="E10952" t="str">
            <v>F</v>
          </cell>
        </row>
        <row r="10953">
          <cell r="B10953" t="str">
            <v>F500549</v>
          </cell>
          <cell r="C10953" t="str">
            <v>F500549</v>
          </cell>
          <cell r="D10953">
            <v>13</v>
          </cell>
          <cell r="E10953" t="str">
            <v>F</v>
          </cell>
        </row>
        <row r="10954">
          <cell r="B10954" t="str">
            <v>F520970</v>
          </cell>
          <cell r="C10954" t="str">
            <v>F520970</v>
          </cell>
          <cell r="D10954">
            <v>13</v>
          </cell>
          <cell r="E10954" t="str">
            <v>F</v>
          </cell>
        </row>
        <row r="10955">
          <cell r="B10955" t="str">
            <v>F521330</v>
          </cell>
          <cell r="C10955" t="str">
            <v>F521330</v>
          </cell>
          <cell r="D10955">
            <v>13</v>
          </cell>
          <cell r="E10955" t="str">
            <v>F</v>
          </cell>
        </row>
        <row r="10956">
          <cell r="B10956" t="str">
            <v>F521690</v>
          </cell>
          <cell r="C10956" t="str">
            <v>F521690</v>
          </cell>
          <cell r="D10956">
            <v>13</v>
          </cell>
          <cell r="E10956" t="str">
            <v>F</v>
          </cell>
        </row>
        <row r="10957">
          <cell r="B10957" t="str">
            <v>F522050</v>
          </cell>
          <cell r="C10957" t="str">
            <v>F522050</v>
          </cell>
          <cell r="D10957">
            <v>13</v>
          </cell>
          <cell r="E10957" t="str">
            <v>F</v>
          </cell>
        </row>
        <row r="10958">
          <cell r="B10958" t="str">
            <v>F522410</v>
          </cell>
          <cell r="C10958" t="str">
            <v>F522410</v>
          </cell>
          <cell r="D10958">
            <v>13</v>
          </cell>
          <cell r="E10958" t="str">
            <v>F</v>
          </cell>
        </row>
        <row r="10959">
          <cell r="B10959" t="str">
            <v>F525814</v>
          </cell>
          <cell r="C10959" t="str">
            <v>F525814</v>
          </cell>
          <cell r="D10959">
            <v>13</v>
          </cell>
          <cell r="E10959" t="str">
            <v>F</v>
          </cell>
        </row>
        <row r="10960">
          <cell r="B10960" t="str">
            <v>1000SEDIV</v>
          </cell>
          <cell r="C10960" t="str">
            <v>SEDIV</v>
          </cell>
          <cell r="D10960">
            <v>8</v>
          </cell>
          <cell r="E10960" t="str">
            <v>G</v>
          </cell>
        </row>
        <row r="10961">
          <cell r="B10961" t="str">
            <v>1000EGRMGCEN</v>
          </cell>
          <cell r="C10961" t="str">
            <v>EGRMGCEN</v>
          </cell>
          <cell r="D10961">
            <v>10</v>
          </cell>
          <cell r="E10961" t="str">
            <v>G</v>
          </cell>
        </row>
        <row r="10962">
          <cell r="B10962" t="str">
            <v>F520699</v>
          </cell>
          <cell r="C10962" t="str">
            <v>F520699</v>
          </cell>
          <cell r="D10962">
            <v>11</v>
          </cell>
          <cell r="E10962" t="str">
            <v>F</v>
          </cell>
        </row>
        <row r="10963">
          <cell r="B10963" t="str">
            <v>F521194</v>
          </cell>
          <cell r="C10963" t="str">
            <v>F521194</v>
          </cell>
          <cell r="D10963">
            <v>11</v>
          </cell>
          <cell r="E10963" t="str">
            <v>F</v>
          </cell>
        </row>
        <row r="10964">
          <cell r="B10964" t="str">
            <v>F521554</v>
          </cell>
          <cell r="C10964" t="str">
            <v>F521554</v>
          </cell>
          <cell r="D10964">
            <v>11</v>
          </cell>
          <cell r="E10964" t="str">
            <v>F</v>
          </cell>
        </row>
        <row r="10965">
          <cell r="B10965" t="str">
            <v>F521914</v>
          </cell>
          <cell r="C10965" t="str">
            <v>F521914</v>
          </cell>
          <cell r="D10965">
            <v>11</v>
          </cell>
          <cell r="E10965" t="str">
            <v>F</v>
          </cell>
        </row>
        <row r="10966">
          <cell r="B10966" t="str">
            <v>F522274</v>
          </cell>
          <cell r="C10966" t="str">
            <v>F522274</v>
          </cell>
          <cell r="D10966">
            <v>11</v>
          </cell>
          <cell r="E10966" t="str">
            <v>F</v>
          </cell>
        </row>
        <row r="10967">
          <cell r="B10967" t="str">
            <v>F522634</v>
          </cell>
          <cell r="C10967" t="str">
            <v>F522634</v>
          </cell>
          <cell r="D10967">
            <v>11</v>
          </cell>
          <cell r="E10967" t="str">
            <v>F</v>
          </cell>
        </row>
        <row r="10968">
          <cell r="B10968" t="str">
            <v>F523372</v>
          </cell>
          <cell r="C10968" t="str">
            <v>F523372</v>
          </cell>
          <cell r="D10968">
            <v>11</v>
          </cell>
          <cell r="E10968" t="str">
            <v>F</v>
          </cell>
        </row>
        <row r="10969">
          <cell r="B10969" t="str">
            <v>1000DEVRSECT</v>
          </cell>
          <cell r="C10969" t="str">
            <v>DEVRSECT</v>
          </cell>
          <cell r="D10969">
            <v>12</v>
          </cell>
          <cell r="E10969" t="str">
            <v>G</v>
          </cell>
        </row>
        <row r="10970">
          <cell r="B10970" t="str">
            <v>F500536</v>
          </cell>
          <cell r="C10970" t="str">
            <v>F500536</v>
          </cell>
          <cell r="D10970">
            <v>13</v>
          </cell>
          <cell r="E10970" t="str">
            <v>F</v>
          </cell>
        </row>
        <row r="10971">
          <cell r="B10971" t="str">
            <v>F500537</v>
          </cell>
          <cell r="C10971" t="str">
            <v>F500537</v>
          </cell>
          <cell r="D10971">
            <v>13</v>
          </cell>
          <cell r="E10971" t="str">
            <v>F</v>
          </cell>
        </row>
        <row r="10972">
          <cell r="B10972" t="str">
            <v>F500538</v>
          </cell>
          <cell r="C10972" t="str">
            <v>F500538</v>
          </cell>
          <cell r="D10972">
            <v>13</v>
          </cell>
          <cell r="E10972" t="str">
            <v>F</v>
          </cell>
        </row>
        <row r="10973">
          <cell r="B10973" t="str">
            <v>F500539</v>
          </cell>
          <cell r="C10973" t="str">
            <v>F500539</v>
          </cell>
          <cell r="D10973">
            <v>13</v>
          </cell>
          <cell r="E10973" t="str">
            <v>F</v>
          </cell>
        </row>
        <row r="10974">
          <cell r="B10974" t="str">
            <v>F520968</v>
          </cell>
          <cell r="C10974" t="str">
            <v>F520968</v>
          </cell>
          <cell r="D10974">
            <v>13</v>
          </cell>
          <cell r="E10974" t="str">
            <v>F</v>
          </cell>
        </row>
        <row r="10975">
          <cell r="B10975" t="str">
            <v>F521328</v>
          </cell>
          <cell r="C10975" t="str">
            <v>F521328</v>
          </cell>
          <cell r="D10975">
            <v>13</v>
          </cell>
          <cell r="E10975" t="str">
            <v>F</v>
          </cell>
        </row>
        <row r="10976">
          <cell r="B10976" t="str">
            <v>F521688</v>
          </cell>
          <cell r="C10976" t="str">
            <v>F521688</v>
          </cell>
          <cell r="D10976">
            <v>13</v>
          </cell>
          <cell r="E10976" t="str">
            <v>F</v>
          </cell>
        </row>
        <row r="10977">
          <cell r="B10977" t="str">
            <v>F522048</v>
          </cell>
          <cell r="C10977" t="str">
            <v>F522048</v>
          </cell>
          <cell r="D10977">
            <v>13</v>
          </cell>
          <cell r="E10977" t="str">
            <v>F</v>
          </cell>
        </row>
        <row r="10978">
          <cell r="B10978" t="str">
            <v>F522408</v>
          </cell>
          <cell r="C10978" t="str">
            <v>F522408</v>
          </cell>
          <cell r="D10978">
            <v>13</v>
          </cell>
          <cell r="E10978" t="str">
            <v>F</v>
          </cell>
        </row>
        <row r="10979">
          <cell r="B10979" t="str">
            <v>F522824</v>
          </cell>
          <cell r="C10979" t="str">
            <v>F522824</v>
          </cell>
          <cell r="D10979">
            <v>13</v>
          </cell>
          <cell r="E10979" t="str">
            <v>F</v>
          </cell>
        </row>
        <row r="10980">
          <cell r="B10980" t="str">
            <v>F522857</v>
          </cell>
          <cell r="C10980" t="str">
            <v>F522857</v>
          </cell>
          <cell r="D10980">
            <v>13</v>
          </cell>
          <cell r="E10980" t="str">
            <v>F</v>
          </cell>
        </row>
        <row r="10981">
          <cell r="B10981" t="str">
            <v>F522890</v>
          </cell>
          <cell r="C10981" t="str">
            <v>F522890</v>
          </cell>
          <cell r="D10981">
            <v>13</v>
          </cell>
          <cell r="E10981" t="str">
            <v>F</v>
          </cell>
        </row>
        <row r="10982">
          <cell r="B10982" t="str">
            <v>F522923</v>
          </cell>
          <cell r="C10982" t="str">
            <v>F522923</v>
          </cell>
          <cell r="D10982">
            <v>13</v>
          </cell>
          <cell r="E10982" t="str">
            <v>F</v>
          </cell>
        </row>
        <row r="10983">
          <cell r="B10983" t="str">
            <v>F522956</v>
          </cell>
          <cell r="C10983" t="str">
            <v>F522956</v>
          </cell>
          <cell r="D10983">
            <v>13</v>
          </cell>
          <cell r="E10983" t="str">
            <v>F</v>
          </cell>
        </row>
        <row r="10984">
          <cell r="B10984" t="str">
            <v>F523048</v>
          </cell>
          <cell r="C10984" t="str">
            <v>F523048</v>
          </cell>
          <cell r="D10984">
            <v>13</v>
          </cell>
          <cell r="E10984" t="str">
            <v>F</v>
          </cell>
        </row>
        <row r="10985">
          <cell r="B10985" t="str">
            <v>F523064</v>
          </cell>
          <cell r="C10985" t="str">
            <v>F523064</v>
          </cell>
          <cell r="D10985">
            <v>13</v>
          </cell>
          <cell r="E10985" t="str">
            <v>F</v>
          </cell>
        </row>
        <row r="10986">
          <cell r="B10986" t="str">
            <v>F523080</v>
          </cell>
          <cell r="C10986" t="str">
            <v>F523080</v>
          </cell>
          <cell r="D10986">
            <v>13</v>
          </cell>
          <cell r="E10986" t="str">
            <v>F</v>
          </cell>
        </row>
        <row r="10987">
          <cell r="B10987" t="str">
            <v>F523096</v>
          </cell>
          <cell r="C10987" t="str">
            <v>F523096</v>
          </cell>
          <cell r="D10987">
            <v>13</v>
          </cell>
          <cell r="E10987" t="str">
            <v>F</v>
          </cell>
        </row>
        <row r="10988">
          <cell r="B10988" t="str">
            <v>F523112</v>
          </cell>
          <cell r="C10988" t="str">
            <v>F523112</v>
          </cell>
          <cell r="D10988">
            <v>13</v>
          </cell>
          <cell r="E10988" t="str">
            <v>F</v>
          </cell>
        </row>
        <row r="10989">
          <cell r="B10989" t="str">
            <v>F523128</v>
          </cell>
          <cell r="C10989" t="str">
            <v>F523128</v>
          </cell>
          <cell r="D10989">
            <v>13</v>
          </cell>
          <cell r="E10989" t="str">
            <v>F</v>
          </cell>
        </row>
        <row r="10990">
          <cell r="B10990" t="str">
            <v>F523144</v>
          </cell>
          <cell r="C10990" t="str">
            <v>F523144</v>
          </cell>
          <cell r="D10990">
            <v>13</v>
          </cell>
          <cell r="E10990" t="str">
            <v>F</v>
          </cell>
        </row>
        <row r="10991">
          <cell r="B10991" t="str">
            <v>F523160</v>
          </cell>
          <cell r="C10991" t="str">
            <v>F523160</v>
          </cell>
          <cell r="D10991">
            <v>13</v>
          </cell>
          <cell r="E10991" t="str">
            <v>F</v>
          </cell>
        </row>
        <row r="10992">
          <cell r="B10992" t="str">
            <v>F523176</v>
          </cell>
          <cell r="C10992" t="str">
            <v>F523176</v>
          </cell>
          <cell r="D10992">
            <v>13</v>
          </cell>
          <cell r="E10992" t="str">
            <v>F</v>
          </cell>
        </row>
        <row r="10993">
          <cell r="B10993" t="str">
            <v>F523192</v>
          </cell>
          <cell r="C10993" t="str">
            <v>F523192</v>
          </cell>
          <cell r="D10993">
            <v>13</v>
          </cell>
          <cell r="E10993" t="str">
            <v>F</v>
          </cell>
        </row>
        <row r="10994">
          <cell r="B10994" t="str">
            <v>1000DEVRSUBS</v>
          </cell>
          <cell r="C10994" t="str">
            <v>DEVRSUBS</v>
          </cell>
          <cell r="D10994">
            <v>12</v>
          </cell>
          <cell r="E10994" t="str">
            <v>G</v>
          </cell>
        </row>
        <row r="10995">
          <cell r="B10995" t="str">
            <v>F500499</v>
          </cell>
          <cell r="C10995" t="str">
            <v>F500499</v>
          </cell>
          <cell r="D10995">
            <v>13</v>
          </cell>
          <cell r="E10995" t="str">
            <v>F</v>
          </cell>
        </row>
        <row r="10996">
          <cell r="B10996" t="str">
            <v>F502597</v>
          </cell>
          <cell r="C10996" t="str">
            <v>F502597</v>
          </cell>
          <cell r="D10996">
            <v>13</v>
          </cell>
          <cell r="E10996" t="str">
            <v>F</v>
          </cell>
        </row>
        <row r="10997">
          <cell r="B10997" t="str">
            <v>F520714</v>
          </cell>
          <cell r="C10997" t="str">
            <v>F520714</v>
          </cell>
          <cell r="D10997">
            <v>13</v>
          </cell>
          <cell r="E10997" t="str">
            <v>F</v>
          </cell>
        </row>
        <row r="10998">
          <cell r="B10998" t="str">
            <v>F520962</v>
          </cell>
          <cell r="C10998" t="str">
            <v>F520962</v>
          </cell>
          <cell r="D10998">
            <v>13</v>
          </cell>
          <cell r="E10998" t="str">
            <v>F</v>
          </cell>
        </row>
        <row r="10999">
          <cell r="B10999" t="str">
            <v>F521322</v>
          </cell>
          <cell r="C10999" t="str">
            <v>F521322</v>
          </cell>
          <cell r="D10999">
            <v>13</v>
          </cell>
          <cell r="E10999" t="str">
            <v>F</v>
          </cell>
        </row>
        <row r="11000">
          <cell r="B11000" t="str">
            <v>F521682</v>
          </cell>
          <cell r="C11000" t="str">
            <v>F521682</v>
          </cell>
          <cell r="D11000">
            <v>13</v>
          </cell>
          <cell r="E11000" t="str">
            <v>F</v>
          </cell>
        </row>
        <row r="11001">
          <cell r="B11001" t="str">
            <v>F522042</v>
          </cell>
          <cell r="C11001" t="str">
            <v>F522042</v>
          </cell>
          <cell r="D11001">
            <v>13</v>
          </cell>
          <cell r="E11001" t="str">
            <v>F</v>
          </cell>
        </row>
        <row r="11002">
          <cell r="B11002" t="str">
            <v>F522402</v>
          </cell>
          <cell r="C11002" t="str">
            <v>F522402</v>
          </cell>
          <cell r="D11002">
            <v>13</v>
          </cell>
          <cell r="E11002" t="str">
            <v>F</v>
          </cell>
        </row>
        <row r="11003">
          <cell r="B11003" t="str">
            <v>1000ELOPEAST</v>
          </cell>
          <cell r="C11003" t="str">
            <v>ELOPEAST</v>
          </cell>
          <cell r="D11003">
            <v>12</v>
          </cell>
          <cell r="E11003" t="str">
            <v>G</v>
          </cell>
        </row>
        <row r="11004">
          <cell r="B11004" t="str">
            <v>F500403</v>
          </cell>
          <cell r="C11004" t="str">
            <v>F500403</v>
          </cell>
          <cell r="D11004">
            <v>13</v>
          </cell>
          <cell r="E11004" t="str">
            <v>F</v>
          </cell>
        </row>
        <row r="11005">
          <cell r="B11005" t="str">
            <v>F500406</v>
          </cell>
          <cell r="C11005" t="str">
            <v>F500406</v>
          </cell>
          <cell r="D11005">
            <v>13</v>
          </cell>
          <cell r="E11005" t="str">
            <v>F</v>
          </cell>
        </row>
        <row r="11006">
          <cell r="B11006" t="str">
            <v>F500407</v>
          </cell>
          <cell r="C11006" t="str">
            <v>F500407</v>
          </cell>
          <cell r="D11006">
            <v>13</v>
          </cell>
          <cell r="E11006" t="str">
            <v>F</v>
          </cell>
        </row>
        <row r="11007">
          <cell r="B11007" t="str">
            <v>F500408</v>
          </cell>
          <cell r="C11007" t="str">
            <v>F500408</v>
          </cell>
          <cell r="D11007">
            <v>13</v>
          </cell>
          <cell r="E11007" t="str">
            <v>F</v>
          </cell>
        </row>
        <row r="11008">
          <cell r="B11008" t="str">
            <v>F520943</v>
          </cell>
          <cell r="C11008" t="str">
            <v>F520943</v>
          </cell>
          <cell r="D11008">
            <v>13</v>
          </cell>
          <cell r="E11008" t="str">
            <v>F</v>
          </cell>
        </row>
        <row r="11009">
          <cell r="B11009" t="str">
            <v>F521303</v>
          </cell>
          <cell r="C11009" t="str">
            <v>F521303</v>
          </cell>
          <cell r="D11009">
            <v>13</v>
          </cell>
          <cell r="E11009" t="str">
            <v>F</v>
          </cell>
        </row>
        <row r="11010">
          <cell r="B11010" t="str">
            <v>F521663</v>
          </cell>
          <cell r="C11010" t="str">
            <v>F521663</v>
          </cell>
          <cell r="D11010">
            <v>13</v>
          </cell>
          <cell r="E11010" t="str">
            <v>F</v>
          </cell>
        </row>
        <row r="11011">
          <cell r="B11011" t="str">
            <v>F522023</v>
          </cell>
          <cell r="C11011" t="str">
            <v>F522023</v>
          </cell>
          <cell r="D11011">
            <v>13</v>
          </cell>
          <cell r="E11011" t="str">
            <v>F</v>
          </cell>
        </row>
        <row r="11012">
          <cell r="B11012" t="str">
            <v>F522383</v>
          </cell>
          <cell r="C11012" t="str">
            <v>F522383</v>
          </cell>
          <cell r="D11012">
            <v>13</v>
          </cell>
          <cell r="E11012" t="str">
            <v>F</v>
          </cell>
        </row>
        <row r="11013">
          <cell r="B11013" t="str">
            <v>1000MESASECT</v>
          </cell>
          <cell r="C11013" t="str">
            <v>MESASECT</v>
          </cell>
          <cell r="D11013">
            <v>12</v>
          </cell>
          <cell r="E11013" t="str">
            <v>G</v>
          </cell>
        </row>
        <row r="11014">
          <cell r="B11014" t="str">
            <v>F500520</v>
          </cell>
          <cell r="C11014" t="str">
            <v>F500520</v>
          </cell>
          <cell r="D11014">
            <v>13</v>
          </cell>
          <cell r="E11014" t="str">
            <v>F</v>
          </cell>
        </row>
        <row r="11015">
          <cell r="B11015" t="str">
            <v>F500521</v>
          </cell>
          <cell r="C11015" t="str">
            <v>F500521</v>
          </cell>
          <cell r="D11015">
            <v>13</v>
          </cell>
          <cell r="E11015" t="str">
            <v>F</v>
          </cell>
        </row>
        <row r="11016">
          <cell r="B11016" t="str">
            <v>F500522</v>
          </cell>
          <cell r="C11016" t="str">
            <v>F500522</v>
          </cell>
          <cell r="D11016">
            <v>13</v>
          </cell>
          <cell r="E11016" t="str">
            <v>F</v>
          </cell>
        </row>
        <row r="11017">
          <cell r="B11017" t="str">
            <v>F500523</v>
          </cell>
          <cell r="C11017" t="str">
            <v>F500523</v>
          </cell>
          <cell r="D11017">
            <v>13</v>
          </cell>
          <cell r="E11017" t="str">
            <v>F</v>
          </cell>
        </row>
        <row r="11018">
          <cell r="B11018" t="str">
            <v>F500524</v>
          </cell>
          <cell r="C11018" t="str">
            <v>F500524</v>
          </cell>
          <cell r="D11018">
            <v>13</v>
          </cell>
          <cell r="E11018" t="str">
            <v>F</v>
          </cell>
        </row>
        <row r="11019">
          <cell r="B11019" t="str">
            <v>F500525</v>
          </cell>
          <cell r="C11019" t="str">
            <v>F500525</v>
          </cell>
          <cell r="D11019">
            <v>13</v>
          </cell>
          <cell r="E11019" t="str">
            <v>F</v>
          </cell>
        </row>
        <row r="11020">
          <cell r="B11020" t="str">
            <v>F500526</v>
          </cell>
          <cell r="C11020" t="str">
            <v>F500526</v>
          </cell>
          <cell r="D11020">
            <v>13</v>
          </cell>
          <cell r="E11020" t="str">
            <v>F</v>
          </cell>
        </row>
        <row r="11021">
          <cell r="B11021" t="str">
            <v>F500527</v>
          </cell>
          <cell r="C11021" t="str">
            <v>F500527</v>
          </cell>
          <cell r="D11021">
            <v>13</v>
          </cell>
          <cell r="E11021" t="str">
            <v>F</v>
          </cell>
        </row>
        <row r="11022">
          <cell r="B11022" t="str">
            <v>F520966</v>
          </cell>
          <cell r="C11022" t="str">
            <v>F520966</v>
          </cell>
          <cell r="D11022">
            <v>13</v>
          </cell>
          <cell r="E11022" t="str">
            <v>F</v>
          </cell>
        </row>
        <row r="11023">
          <cell r="B11023" t="str">
            <v>F521326</v>
          </cell>
          <cell r="C11023" t="str">
            <v>F521326</v>
          </cell>
          <cell r="D11023">
            <v>13</v>
          </cell>
          <cell r="E11023" t="str">
            <v>F</v>
          </cell>
        </row>
        <row r="11024">
          <cell r="B11024" t="str">
            <v>F521686</v>
          </cell>
          <cell r="C11024" t="str">
            <v>F521686</v>
          </cell>
          <cell r="D11024">
            <v>13</v>
          </cell>
          <cell r="E11024" t="str">
            <v>F</v>
          </cell>
        </row>
        <row r="11025">
          <cell r="B11025" t="str">
            <v>F522046</v>
          </cell>
          <cell r="C11025" t="str">
            <v>F522046</v>
          </cell>
          <cell r="D11025">
            <v>13</v>
          </cell>
          <cell r="E11025" t="str">
            <v>F</v>
          </cell>
        </row>
        <row r="11026">
          <cell r="B11026" t="str">
            <v>F522406</v>
          </cell>
          <cell r="C11026" t="str">
            <v>F522406</v>
          </cell>
          <cell r="D11026">
            <v>13</v>
          </cell>
          <cell r="E11026" t="str">
            <v>F</v>
          </cell>
        </row>
        <row r="11027">
          <cell r="B11027" t="str">
            <v>F522825</v>
          </cell>
          <cell r="C11027" t="str">
            <v>F522825</v>
          </cell>
          <cell r="D11027">
            <v>13</v>
          </cell>
          <cell r="E11027" t="str">
            <v>F</v>
          </cell>
        </row>
        <row r="11028">
          <cell r="B11028" t="str">
            <v>F522858</v>
          </cell>
          <cell r="C11028" t="str">
            <v>F522858</v>
          </cell>
          <cell r="D11028">
            <v>13</v>
          </cell>
          <cell r="E11028" t="str">
            <v>F</v>
          </cell>
        </row>
        <row r="11029">
          <cell r="B11029" t="str">
            <v>F522891</v>
          </cell>
          <cell r="C11029" t="str">
            <v>F522891</v>
          </cell>
          <cell r="D11029">
            <v>13</v>
          </cell>
          <cell r="E11029" t="str">
            <v>F</v>
          </cell>
        </row>
        <row r="11030">
          <cell r="B11030" t="str">
            <v>F522924</v>
          </cell>
          <cell r="C11030" t="str">
            <v>F522924</v>
          </cell>
          <cell r="D11030">
            <v>13</v>
          </cell>
          <cell r="E11030" t="str">
            <v>F</v>
          </cell>
        </row>
        <row r="11031">
          <cell r="B11031" t="str">
            <v>F522957</v>
          </cell>
          <cell r="C11031" t="str">
            <v>F522957</v>
          </cell>
          <cell r="D11031">
            <v>13</v>
          </cell>
          <cell r="E11031" t="str">
            <v>F</v>
          </cell>
        </row>
        <row r="11032">
          <cell r="B11032" t="str">
            <v>F523049</v>
          </cell>
          <cell r="C11032" t="str">
            <v>F523049</v>
          </cell>
          <cell r="D11032">
            <v>13</v>
          </cell>
          <cell r="E11032" t="str">
            <v>F</v>
          </cell>
        </row>
        <row r="11033">
          <cell r="B11033" t="str">
            <v>F523065</v>
          </cell>
          <cell r="C11033" t="str">
            <v>F523065</v>
          </cell>
          <cell r="D11033">
            <v>13</v>
          </cell>
          <cell r="E11033" t="str">
            <v>F</v>
          </cell>
        </row>
        <row r="11034">
          <cell r="B11034" t="str">
            <v>F523081</v>
          </cell>
          <cell r="C11034" t="str">
            <v>F523081</v>
          </cell>
          <cell r="D11034">
            <v>13</v>
          </cell>
          <cell r="E11034" t="str">
            <v>F</v>
          </cell>
        </row>
        <row r="11035">
          <cell r="B11035" t="str">
            <v>F523097</v>
          </cell>
          <cell r="C11035" t="str">
            <v>F523097</v>
          </cell>
          <cell r="D11035">
            <v>13</v>
          </cell>
          <cell r="E11035" t="str">
            <v>F</v>
          </cell>
        </row>
        <row r="11036">
          <cell r="B11036" t="str">
            <v>F523113</v>
          </cell>
          <cell r="C11036" t="str">
            <v>F523113</v>
          </cell>
          <cell r="D11036">
            <v>13</v>
          </cell>
          <cell r="E11036" t="str">
            <v>F</v>
          </cell>
        </row>
        <row r="11037">
          <cell r="B11037" t="str">
            <v>F523129</v>
          </cell>
          <cell r="C11037" t="str">
            <v>F523129</v>
          </cell>
          <cell r="D11037">
            <v>13</v>
          </cell>
          <cell r="E11037" t="str">
            <v>F</v>
          </cell>
        </row>
        <row r="11038">
          <cell r="B11038" t="str">
            <v>F523145</v>
          </cell>
          <cell r="C11038" t="str">
            <v>F523145</v>
          </cell>
          <cell r="D11038">
            <v>13</v>
          </cell>
          <cell r="E11038" t="str">
            <v>F</v>
          </cell>
        </row>
        <row r="11039">
          <cell r="B11039" t="str">
            <v>F523161</v>
          </cell>
          <cell r="C11039" t="str">
            <v>F523161</v>
          </cell>
          <cell r="D11039">
            <v>13</v>
          </cell>
          <cell r="E11039" t="str">
            <v>F</v>
          </cell>
        </row>
        <row r="11040">
          <cell r="B11040" t="str">
            <v>F523177</v>
          </cell>
          <cell r="C11040" t="str">
            <v>F523177</v>
          </cell>
          <cell r="D11040">
            <v>13</v>
          </cell>
          <cell r="E11040" t="str">
            <v>F</v>
          </cell>
        </row>
        <row r="11041">
          <cell r="B11041" t="str">
            <v>F523193</v>
          </cell>
          <cell r="C11041" t="str">
            <v>F523193</v>
          </cell>
          <cell r="D11041">
            <v>13</v>
          </cell>
          <cell r="E11041" t="str">
            <v>F</v>
          </cell>
        </row>
        <row r="11042">
          <cell r="B11042" t="str">
            <v>1000MESASUBS</v>
          </cell>
          <cell r="C11042" t="str">
            <v>MESASUBS</v>
          </cell>
          <cell r="D11042">
            <v>12</v>
          </cell>
          <cell r="E11042" t="str">
            <v>G</v>
          </cell>
        </row>
        <row r="11043">
          <cell r="B11043" t="str">
            <v>F520959</v>
          </cell>
          <cell r="C11043" t="str">
            <v>F520959</v>
          </cell>
          <cell r="D11043">
            <v>13</v>
          </cell>
          <cell r="E11043" t="str">
            <v>F</v>
          </cell>
        </row>
        <row r="11044">
          <cell r="B11044" t="str">
            <v>F521319</v>
          </cell>
          <cell r="C11044" t="str">
            <v>F521319</v>
          </cell>
          <cell r="D11044">
            <v>13</v>
          </cell>
          <cell r="E11044" t="str">
            <v>F</v>
          </cell>
        </row>
        <row r="11045">
          <cell r="B11045" t="str">
            <v>F521679</v>
          </cell>
          <cell r="C11045" t="str">
            <v>F521679</v>
          </cell>
          <cell r="D11045">
            <v>13</v>
          </cell>
          <cell r="E11045" t="str">
            <v>F</v>
          </cell>
        </row>
        <row r="11046">
          <cell r="B11046" t="str">
            <v>F522039</v>
          </cell>
          <cell r="C11046" t="str">
            <v>F522039</v>
          </cell>
          <cell r="D11046">
            <v>13</v>
          </cell>
          <cell r="E11046" t="str">
            <v>F</v>
          </cell>
        </row>
        <row r="11047">
          <cell r="B11047" t="str">
            <v>F522399</v>
          </cell>
          <cell r="C11047" t="str">
            <v>F522399</v>
          </cell>
          <cell r="D11047">
            <v>13</v>
          </cell>
          <cell r="E11047" t="str">
            <v>F</v>
          </cell>
        </row>
        <row r="11048">
          <cell r="B11048" t="str">
            <v>F525815</v>
          </cell>
          <cell r="C11048" t="str">
            <v>F525815</v>
          </cell>
          <cell r="D11048">
            <v>13</v>
          </cell>
          <cell r="E11048" t="str">
            <v>F</v>
          </cell>
        </row>
        <row r="11049">
          <cell r="B11049" t="str">
            <v>1000MILOMSECT</v>
          </cell>
          <cell r="C11049" t="str">
            <v>MILOMSECT</v>
          </cell>
          <cell r="D11049">
            <v>12</v>
          </cell>
          <cell r="E11049" t="str">
            <v>G</v>
          </cell>
        </row>
        <row r="11050">
          <cell r="B11050" t="str">
            <v>F500512</v>
          </cell>
          <cell r="C11050" t="str">
            <v>F500512</v>
          </cell>
          <cell r="D11050">
            <v>13</v>
          </cell>
          <cell r="E11050" t="str">
            <v>F</v>
          </cell>
        </row>
        <row r="11051">
          <cell r="B11051" t="str">
            <v>F500513</v>
          </cell>
          <cell r="C11051" t="str">
            <v>F500513</v>
          </cell>
          <cell r="D11051">
            <v>13</v>
          </cell>
          <cell r="E11051" t="str">
            <v>F</v>
          </cell>
        </row>
        <row r="11052">
          <cell r="B11052" t="str">
            <v>F500514</v>
          </cell>
          <cell r="C11052" t="str">
            <v>F500514</v>
          </cell>
          <cell r="D11052">
            <v>13</v>
          </cell>
          <cell r="E11052" t="str">
            <v>F</v>
          </cell>
        </row>
        <row r="11053">
          <cell r="B11053" t="str">
            <v>F500515</v>
          </cell>
          <cell r="C11053" t="str">
            <v>F500515</v>
          </cell>
          <cell r="D11053">
            <v>13</v>
          </cell>
          <cell r="E11053" t="str">
            <v>F</v>
          </cell>
        </row>
        <row r="11054">
          <cell r="B11054" t="str">
            <v>F500516</v>
          </cell>
          <cell r="C11054" t="str">
            <v>F500516</v>
          </cell>
          <cell r="D11054">
            <v>13</v>
          </cell>
          <cell r="E11054" t="str">
            <v>F</v>
          </cell>
        </row>
        <row r="11055">
          <cell r="B11055" t="str">
            <v>F500517</v>
          </cell>
          <cell r="C11055" t="str">
            <v>F500517</v>
          </cell>
          <cell r="D11055">
            <v>13</v>
          </cell>
          <cell r="E11055" t="str">
            <v>F</v>
          </cell>
        </row>
        <row r="11056">
          <cell r="B11056" t="str">
            <v>F500518</v>
          </cell>
          <cell r="C11056" t="str">
            <v>F500518</v>
          </cell>
          <cell r="D11056">
            <v>13</v>
          </cell>
          <cell r="E11056" t="str">
            <v>F</v>
          </cell>
        </row>
        <row r="11057">
          <cell r="B11057" t="str">
            <v>F500519</v>
          </cell>
          <cell r="C11057" t="str">
            <v>F500519</v>
          </cell>
          <cell r="D11057">
            <v>13</v>
          </cell>
          <cell r="E11057" t="str">
            <v>F</v>
          </cell>
        </row>
        <row r="11058">
          <cell r="B11058" t="str">
            <v>F520965</v>
          </cell>
          <cell r="C11058" t="str">
            <v>F520965</v>
          </cell>
          <cell r="D11058">
            <v>13</v>
          </cell>
          <cell r="E11058" t="str">
            <v>F</v>
          </cell>
        </row>
        <row r="11059">
          <cell r="B11059" t="str">
            <v>F521325</v>
          </cell>
          <cell r="C11059" t="str">
            <v>F521325</v>
          </cell>
          <cell r="D11059">
            <v>13</v>
          </cell>
          <cell r="E11059" t="str">
            <v>F</v>
          </cell>
        </row>
        <row r="11060">
          <cell r="B11060" t="str">
            <v>F521685</v>
          </cell>
          <cell r="C11060" t="str">
            <v>F521685</v>
          </cell>
          <cell r="D11060">
            <v>13</v>
          </cell>
          <cell r="E11060" t="str">
            <v>F</v>
          </cell>
        </row>
        <row r="11061">
          <cell r="B11061" t="str">
            <v>F522045</v>
          </cell>
          <cell r="C11061" t="str">
            <v>F522045</v>
          </cell>
          <cell r="D11061">
            <v>13</v>
          </cell>
          <cell r="E11061" t="str">
            <v>F</v>
          </cell>
        </row>
        <row r="11062">
          <cell r="B11062" t="str">
            <v>F522405</v>
          </cell>
          <cell r="C11062" t="str">
            <v>F522405</v>
          </cell>
          <cell r="D11062">
            <v>13</v>
          </cell>
          <cell r="E11062" t="str">
            <v>F</v>
          </cell>
        </row>
        <row r="11063">
          <cell r="B11063" t="str">
            <v>F522826</v>
          </cell>
          <cell r="C11063" t="str">
            <v>F522826</v>
          </cell>
          <cell r="D11063">
            <v>13</v>
          </cell>
          <cell r="E11063" t="str">
            <v>F</v>
          </cell>
        </row>
        <row r="11064">
          <cell r="B11064" t="str">
            <v>F522859</v>
          </cell>
          <cell r="C11064" t="str">
            <v>F522859</v>
          </cell>
          <cell r="D11064">
            <v>13</v>
          </cell>
          <cell r="E11064" t="str">
            <v>F</v>
          </cell>
        </row>
        <row r="11065">
          <cell r="B11065" t="str">
            <v>F522892</v>
          </cell>
          <cell r="C11065" t="str">
            <v>F522892</v>
          </cell>
          <cell r="D11065">
            <v>13</v>
          </cell>
          <cell r="E11065" t="str">
            <v>F</v>
          </cell>
        </row>
        <row r="11066">
          <cell r="B11066" t="str">
            <v>F522925</v>
          </cell>
          <cell r="C11066" t="str">
            <v>F522925</v>
          </cell>
          <cell r="D11066">
            <v>13</v>
          </cell>
          <cell r="E11066" t="str">
            <v>F</v>
          </cell>
        </row>
        <row r="11067">
          <cell r="B11067" t="str">
            <v>F522958</v>
          </cell>
          <cell r="C11067" t="str">
            <v>F522958</v>
          </cell>
          <cell r="D11067">
            <v>13</v>
          </cell>
          <cell r="E11067" t="str">
            <v>F</v>
          </cell>
        </row>
        <row r="11068">
          <cell r="B11068" t="str">
            <v>F523050</v>
          </cell>
          <cell r="C11068" t="str">
            <v>F523050</v>
          </cell>
          <cell r="D11068">
            <v>13</v>
          </cell>
          <cell r="E11068" t="str">
            <v>F</v>
          </cell>
        </row>
        <row r="11069">
          <cell r="B11069" t="str">
            <v>F523066</v>
          </cell>
          <cell r="C11069" t="str">
            <v>F523066</v>
          </cell>
          <cell r="D11069">
            <v>13</v>
          </cell>
          <cell r="E11069" t="str">
            <v>F</v>
          </cell>
        </row>
        <row r="11070">
          <cell r="B11070" t="str">
            <v>F523082</v>
          </cell>
          <cell r="C11070" t="str">
            <v>F523082</v>
          </cell>
          <cell r="D11070">
            <v>13</v>
          </cell>
          <cell r="E11070" t="str">
            <v>F</v>
          </cell>
        </row>
        <row r="11071">
          <cell r="B11071" t="str">
            <v>F523098</v>
          </cell>
          <cell r="C11071" t="str">
            <v>F523098</v>
          </cell>
          <cell r="D11071">
            <v>13</v>
          </cell>
          <cell r="E11071" t="str">
            <v>F</v>
          </cell>
        </row>
        <row r="11072">
          <cell r="B11072" t="str">
            <v>F523114</v>
          </cell>
          <cell r="C11072" t="str">
            <v>F523114</v>
          </cell>
          <cell r="D11072">
            <v>13</v>
          </cell>
          <cell r="E11072" t="str">
            <v>F</v>
          </cell>
        </row>
        <row r="11073">
          <cell r="B11073" t="str">
            <v>F523130</v>
          </cell>
          <cell r="C11073" t="str">
            <v>F523130</v>
          </cell>
          <cell r="D11073">
            <v>13</v>
          </cell>
          <cell r="E11073" t="str">
            <v>F</v>
          </cell>
        </row>
        <row r="11074">
          <cell r="B11074" t="str">
            <v>F523146</v>
          </cell>
          <cell r="C11074" t="str">
            <v>F523146</v>
          </cell>
          <cell r="D11074">
            <v>13</v>
          </cell>
          <cell r="E11074" t="str">
            <v>F</v>
          </cell>
        </row>
        <row r="11075">
          <cell r="B11075" t="str">
            <v>F523162</v>
          </cell>
          <cell r="C11075" t="str">
            <v>F523162</v>
          </cell>
          <cell r="D11075">
            <v>13</v>
          </cell>
          <cell r="E11075" t="str">
            <v>F</v>
          </cell>
        </row>
        <row r="11076">
          <cell r="B11076" t="str">
            <v>F523178</v>
          </cell>
          <cell r="C11076" t="str">
            <v>F523178</v>
          </cell>
          <cell r="D11076">
            <v>13</v>
          </cell>
          <cell r="E11076" t="str">
            <v>F</v>
          </cell>
        </row>
        <row r="11077">
          <cell r="B11077" t="str">
            <v>F523194</v>
          </cell>
          <cell r="C11077" t="str">
            <v>F523194</v>
          </cell>
          <cell r="D11077">
            <v>13</v>
          </cell>
          <cell r="E11077" t="str">
            <v>F</v>
          </cell>
        </row>
        <row r="11078">
          <cell r="B11078" t="str">
            <v>1000MIRASUBS</v>
          </cell>
          <cell r="C11078" t="str">
            <v>MIRASUBS</v>
          </cell>
          <cell r="D11078">
            <v>12</v>
          </cell>
          <cell r="E11078" t="str">
            <v>G</v>
          </cell>
        </row>
        <row r="11079">
          <cell r="B11079" t="str">
            <v>F500492</v>
          </cell>
          <cell r="C11079" t="str">
            <v>F500492</v>
          </cell>
          <cell r="D11079">
            <v>13</v>
          </cell>
          <cell r="E11079" t="str">
            <v>F</v>
          </cell>
        </row>
        <row r="11080">
          <cell r="B11080" t="str">
            <v>F500493</v>
          </cell>
          <cell r="C11080" t="str">
            <v>F500493</v>
          </cell>
          <cell r="D11080">
            <v>13</v>
          </cell>
          <cell r="E11080" t="str">
            <v>F</v>
          </cell>
        </row>
        <row r="11081">
          <cell r="B11081" t="str">
            <v>F502596</v>
          </cell>
          <cell r="C11081" t="str">
            <v>F502596</v>
          </cell>
          <cell r="D11081">
            <v>13</v>
          </cell>
          <cell r="E11081" t="str">
            <v>F</v>
          </cell>
        </row>
        <row r="11082">
          <cell r="B11082" t="str">
            <v>F520713</v>
          </cell>
          <cell r="C11082" t="str">
            <v>F520713</v>
          </cell>
          <cell r="D11082">
            <v>13</v>
          </cell>
          <cell r="E11082" t="str">
            <v>F</v>
          </cell>
        </row>
        <row r="11083">
          <cell r="B11083" t="str">
            <v>F520960</v>
          </cell>
          <cell r="C11083" t="str">
            <v>F520960</v>
          </cell>
          <cell r="D11083">
            <v>13</v>
          </cell>
          <cell r="E11083" t="str">
            <v>F</v>
          </cell>
        </row>
        <row r="11084">
          <cell r="B11084" t="str">
            <v>F521320</v>
          </cell>
          <cell r="C11084" t="str">
            <v>F521320</v>
          </cell>
          <cell r="D11084">
            <v>13</v>
          </cell>
          <cell r="E11084" t="str">
            <v>F</v>
          </cell>
        </row>
        <row r="11085">
          <cell r="B11085" t="str">
            <v>F521680</v>
          </cell>
          <cell r="C11085" t="str">
            <v>F521680</v>
          </cell>
          <cell r="D11085">
            <v>13</v>
          </cell>
          <cell r="E11085" t="str">
            <v>F</v>
          </cell>
        </row>
        <row r="11086">
          <cell r="B11086" t="str">
            <v>F522040</v>
          </cell>
          <cell r="C11086" t="str">
            <v>F522040</v>
          </cell>
          <cell r="D11086">
            <v>13</v>
          </cell>
          <cell r="E11086" t="str">
            <v>F</v>
          </cell>
        </row>
        <row r="11087">
          <cell r="B11087" t="str">
            <v>F522400</v>
          </cell>
          <cell r="C11087" t="str">
            <v>F522400</v>
          </cell>
          <cell r="D11087">
            <v>13</v>
          </cell>
          <cell r="E11087" t="str">
            <v>F</v>
          </cell>
        </row>
        <row r="11088">
          <cell r="B11088" t="str">
            <v>1000VISTASECT</v>
          </cell>
          <cell r="C11088" t="str">
            <v>VISTASECT</v>
          </cell>
          <cell r="D11088">
            <v>12</v>
          </cell>
          <cell r="E11088" t="str">
            <v>G</v>
          </cell>
        </row>
        <row r="11089">
          <cell r="B11089" t="str">
            <v>F500528</v>
          </cell>
          <cell r="C11089" t="str">
            <v>F500528</v>
          </cell>
          <cell r="D11089">
            <v>13</v>
          </cell>
          <cell r="E11089" t="str">
            <v>F</v>
          </cell>
        </row>
        <row r="11090">
          <cell r="B11090" t="str">
            <v>F500529</v>
          </cell>
          <cell r="C11090" t="str">
            <v>F500529</v>
          </cell>
          <cell r="D11090">
            <v>13</v>
          </cell>
          <cell r="E11090" t="str">
            <v>F</v>
          </cell>
        </row>
        <row r="11091">
          <cell r="B11091" t="str">
            <v>F500530</v>
          </cell>
          <cell r="C11091" t="str">
            <v>F500530</v>
          </cell>
          <cell r="D11091">
            <v>13</v>
          </cell>
          <cell r="E11091" t="str">
            <v>F</v>
          </cell>
        </row>
        <row r="11092">
          <cell r="B11092" t="str">
            <v>F500531</v>
          </cell>
          <cell r="C11092" t="str">
            <v>F500531</v>
          </cell>
          <cell r="D11092">
            <v>13</v>
          </cell>
          <cell r="E11092" t="str">
            <v>F</v>
          </cell>
        </row>
        <row r="11093">
          <cell r="B11093" t="str">
            <v>F500532</v>
          </cell>
          <cell r="C11093" t="str">
            <v>F500532</v>
          </cell>
          <cell r="D11093">
            <v>13</v>
          </cell>
          <cell r="E11093" t="str">
            <v>F</v>
          </cell>
        </row>
        <row r="11094">
          <cell r="B11094" t="str">
            <v>F500533</v>
          </cell>
          <cell r="C11094" t="str">
            <v>F500533</v>
          </cell>
          <cell r="D11094">
            <v>13</v>
          </cell>
          <cell r="E11094" t="str">
            <v>F</v>
          </cell>
        </row>
        <row r="11095">
          <cell r="B11095" t="str">
            <v>F500534</v>
          </cell>
          <cell r="C11095" t="str">
            <v>F500534</v>
          </cell>
          <cell r="D11095">
            <v>13</v>
          </cell>
          <cell r="E11095" t="str">
            <v>F</v>
          </cell>
        </row>
        <row r="11096">
          <cell r="B11096" t="str">
            <v>F500535</v>
          </cell>
          <cell r="C11096" t="str">
            <v>F500535</v>
          </cell>
          <cell r="D11096">
            <v>13</v>
          </cell>
          <cell r="E11096" t="str">
            <v>F</v>
          </cell>
        </row>
        <row r="11097">
          <cell r="B11097" t="str">
            <v>F520967</v>
          </cell>
          <cell r="C11097" t="str">
            <v>F520967</v>
          </cell>
          <cell r="D11097">
            <v>13</v>
          </cell>
          <cell r="E11097" t="str">
            <v>F</v>
          </cell>
        </row>
        <row r="11098">
          <cell r="B11098" t="str">
            <v>F521327</v>
          </cell>
          <cell r="C11098" t="str">
            <v>F521327</v>
          </cell>
          <cell r="D11098">
            <v>13</v>
          </cell>
          <cell r="E11098" t="str">
            <v>F</v>
          </cell>
        </row>
        <row r="11099">
          <cell r="B11099" t="str">
            <v>F521687</v>
          </cell>
          <cell r="C11099" t="str">
            <v>F521687</v>
          </cell>
          <cell r="D11099">
            <v>13</v>
          </cell>
          <cell r="E11099" t="str">
            <v>F</v>
          </cell>
        </row>
        <row r="11100">
          <cell r="B11100" t="str">
            <v>F522047</v>
          </cell>
          <cell r="C11100" t="str">
            <v>F522047</v>
          </cell>
          <cell r="D11100">
            <v>13</v>
          </cell>
          <cell r="E11100" t="str">
            <v>F</v>
          </cell>
        </row>
        <row r="11101">
          <cell r="B11101" t="str">
            <v>F522407</v>
          </cell>
          <cell r="C11101" t="str">
            <v>F522407</v>
          </cell>
          <cell r="D11101">
            <v>13</v>
          </cell>
          <cell r="E11101" t="str">
            <v>F</v>
          </cell>
        </row>
        <row r="11102">
          <cell r="B11102" t="str">
            <v>F522827</v>
          </cell>
          <cell r="C11102" t="str">
            <v>F522827</v>
          </cell>
          <cell r="D11102">
            <v>13</v>
          </cell>
          <cell r="E11102" t="str">
            <v>F</v>
          </cell>
        </row>
        <row r="11103">
          <cell r="B11103" t="str">
            <v>F522860</v>
          </cell>
          <cell r="C11103" t="str">
            <v>F522860</v>
          </cell>
          <cell r="D11103">
            <v>13</v>
          </cell>
          <cell r="E11103" t="str">
            <v>F</v>
          </cell>
        </row>
        <row r="11104">
          <cell r="B11104" t="str">
            <v>F522893</v>
          </cell>
          <cell r="C11104" t="str">
            <v>F522893</v>
          </cell>
          <cell r="D11104">
            <v>13</v>
          </cell>
          <cell r="E11104" t="str">
            <v>F</v>
          </cell>
        </row>
        <row r="11105">
          <cell r="B11105" t="str">
            <v>F522926</v>
          </cell>
          <cell r="C11105" t="str">
            <v>F522926</v>
          </cell>
          <cell r="D11105">
            <v>13</v>
          </cell>
          <cell r="E11105" t="str">
            <v>F</v>
          </cell>
        </row>
        <row r="11106">
          <cell r="B11106" t="str">
            <v>F522959</v>
          </cell>
          <cell r="C11106" t="str">
            <v>F522959</v>
          </cell>
          <cell r="D11106">
            <v>13</v>
          </cell>
          <cell r="E11106" t="str">
            <v>F</v>
          </cell>
        </row>
        <row r="11107">
          <cell r="B11107" t="str">
            <v>F523051</v>
          </cell>
          <cell r="C11107" t="str">
            <v>F523051</v>
          </cell>
          <cell r="D11107">
            <v>13</v>
          </cell>
          <cell r="E11107" t="str">
            <v>F</v>
          </cell>
        </row>
        <row r="11108">
          <cell r="B11108" t="str">
            <v>F523067</v>
          </cell>
          <cell r="C11108" t="str">
            <v>F523067</v>
          </cell>
          <cell r="D11108">
            <v>13</v>
          </cell>
          <cell r="E11108" t="str">
            <v>F</v>
          </cell>
        </row>
        <row r="11109">
          <cell r="B11109" t="str">
            <v>F523083</v>
          </cell>
          <cell r="C11109" t="str">
            <v>F523083</v>
          </cell>
          <cell r="D11109">
            <v>13</v>
          </cell>
          <cell r="E11109" t="str">
            <v>F</v>
          </cell>
        </row>
        <row r="11110">
          <cell r="B11110" t="str">
            <v>F523099</v>
          </cell>
          <cell r="C11110" t="str">
            <v>F523099</v>
          </cell>
          <cell r="D11110">
            <v>13</v>
          </cell>
          <cell r="E11110" t="str">
            <v>F</v>
          </cell>
        </row>
        <row r="11111">
          <cell r="B11111" t="str">
            <v>F523115</v>
          </cell>
          <cell r="C11111" t="str">
            <v>F523115</v>
          </cell>
          <cell r="D11111">
            <v>13</v>
          </cell>
          <cell r="E11111" t="str">
            <v>F</v>
          </cell>
        </row>
        <row r="11112">
          <cell r="B11112" t="str">
            <v>F523131</v>
          </cell>
          <cell r="C11112" t="str">
            <v>F523131</v>
          </cell>
          <cell r="D11112">
            <v>13</v>
          </cell>
          <cell r="E11112" t="str">
            <v>F</v>
          </cell>
        </row>
        <row r="11113">
          <cell r="B11113" t="str">
            <v>F523147</v>
          </cell>
          <cell r="C11113" t="str">
            <v>F523147</v>
          </cell>
          <cell r="D11113">
            <v>13</v>
          </cell>
          <cell r="E11113" t="str">
            <v>F</v>
          </cell>
        </row>
        <row r="11114">
          <cell r="B11114" t="str">
            <v>F523163</v>
          </cell>
          <cell r="C11114" t="str">
            <v>F523163</v>
          </cell>
          <cell r="D11114">
            <v>13</v>
          </cell>
          <cell r="E11114" t="str">
            <v>F</v>
          </cell>
        </row>
        <row r="11115">
          <cell r="B11115" t="str">
            <v>F523179</v>
          </cell>
          <cell r="C11115" t="str">
            <v>F523179</v>
          </cell>
          <cell r="D11115">
            <v>13</v>
          </cell>
          <cell r="E11115" t="str">
            <v>F</v>
          </cell>
        </row>
        <row r="11116">
          <cell r="B11116" t="str">
            <v>F523195</v>
          </cell>
          <cell r="C11116" t="str">
            <v>F523195</v>
          </cell>
          <cell r="D11116">
            <v>13</v>
          </cell>
          <cell r="E11116" t="str">
            <v>F</v>
          </cell>
        </row>
        <row r="11117">
          <cell r="B11117" t="str">
            <v>1000VISTASUBS</v>
          </cell>
          <cell r="C11117" t="str">
            <v>VISTASUBS</v>
          </cell>
          <cell r="D11117">
            <v>12</v>
          </cell>
          <cell r="E11117" t="str">
            <v>G</v>
          </cell>
        </row>
        <row r="11118">
          <cell r="B11118" t="str">
            <v>F500495</v>
          </cell>
          <cell r="C11118" t="str">
            <v>F500495</v>
          </cell>
          <cell r="D11118">
            <v>13</v>
          </cell>
          <cell r="E11118" t="str">
            <v>F</v>
          </cell>
        </row>
        <row r="11119">
          <cell r="B11119" t="str">
            <v>F500496</v>
          </cell>
          <cell r="C11119" t="str">
            <v>F500496</v>
          </cell>
          <cell r="D11119">
            <v>13</v>
          </cell>
          <cell r="E11119" t="str">
            <v>F</v>
          </cell>
        </row>
        <row r="11120">
          <cell r="B11120" t="str">
            <v>F500497</v>
          </cell>
          <cell r="C11120" t="str">
            <v>F500497</v>
          </cell>
          <cell r="D11120">
            <v>13</v>
          </cell>
          <cell r="E11120" t="str">
            <v>F</v>
          </cell>
        </row>
        <row r="11121">
          <cell r="B11121" t="str">
            <v>F520961</v>
          </cell>
          <cell r="C11121" t="str">
            <v>F520961</v>
          </cell>
          <cell r="D11121">
            <v>13</v>
          </cell>
          <cell r="E11121" t="str">
            <v>F</v>
          </cell>
        </row>
        <row r="11122">
          <cell r="B11122" t="str">
            <v>F521321</v>
          </cell>
          <cell r="C11122" t="str">
            <v>F521321</v>
          </cell>
          <cell r="D11122">
            <v>13</v>
          </cell>
          <cell r="E11122" t="str">
            <v>F</v>
          </cell>
        </row>
        <row r="11123">
          <cell r="B11123" t="str">
            <v>F521681</v>
          </cell>
          <cell r="C11123" t="str">
            <v>F521681</v>
          </cell>
          <cell r="D11123">
            <v>13</v>
          </cell>
          <cell r="E11123" t="str">
            <v>F</v>
          </cell>
        </row>
        <row r="11124">
          <cell r="B11124" t="str">
            <v>F522041</v>
          </cell>
          <cell r="C11124" t="str">
            <v>F522041</v>
          </cell>
          <cell r="D11124">
            <v>13</v>
          </cell>
          <cell r="E11124" t="str">
            <v>F</v>
          </cell>
        </row>
        <row r="11125">
          <cell r="B11125" t="str">
            <v>F522401</v>
          </cell>
          <cell r="C11125" t="str">
            <v>F522401</v>
          </cell>
          <cell r="D11125">
            <v>13</v>
          </cell>
          <cell r="E11125" t="str">
            <v>F</v>
          </cell>
        </row>
        <row r="11126">
          <cell r="B11126" t="str">
            <v>1000SGRMGCEN</v>
          </cell>
          <cell r="C11126" t="str">
            <v>SGRMGCEN</v>
          </cell>
          <cell r="D11126">
            <v>10</v>
          </cell>
          <cell r="E11126" t="str">
            <v>G</v>
          </cell>
        </row>
        <row r="11127">
          <cell r="B11127" t="str">
            <v>F526612</v>
          </cell>
          <cell r="C11127" t="str">
            <v>F526612</v>
          </cell>
          <cell r="D11127">
            <v>11</v>
          </cell>
          <cell r="E11127" t="str">
            <v>F</v>
          </cell>
        </row>
        <row r="11128">
          <cell r="B11128" t="str">
            <v>1000ELLISSECT</v>
          </cell>
          <cell r="C11128" t="str">
            <v>ELLISSECT</v>
          </cell>
          <cell r="D11128">
            <v>12</v>
          </cell>
          <cell r="E11128" t="str">
            <v>G</v>
          </cell>
        </row>
        <row r="11129">
          <cell r="B11129" t="str">
            <v>F500421</v>
          </cell>
          <cell r="C11129" t="str">
            <v>F500421</v>
          </cell>
          <cell r="D11129">
            <v>13</v>
          </cell>
          <cell r="E11129" t="str">
            <v>F</v>
          </cell>
        </row>
        <row r="11130">
          <cell r="B11130" t="str">
            <v>F500422</v>
          </cell>
          <cell r="C11130" t="str">
            <v>F500422</v>
          </cell>
          <cell r="D11130">
            <v>13</v>
          </cell>
          <cell r="E11130" t="str">
            <v>F</v>
          </cell>
        </row>
        <row r="11131">
          <cell r="B11131" t="str">
            <v>F500423</v>
          </cell>
          <cell r="C11131" t="str">
            <v>F500423</v>
          </cell>
          <cell r="D11131">
            <v>13</v>
          </cell>
          <cell r="E11131" t="str">
            <v>F</v>
          </cell>
        </row>
        <row r="11132">
          <cell r="B11132" t="str">
            <v>F500424</v>
          </cell>
          <cell r="C11132" t="str">
            <v>F500424</v>
          </cell>
          <cell r="D11132">
            <v>13</v>
          </cell>
          <cell r="E11132" t="str">
            <v>F</v>
          </cell>
        </row>
        <row r="11133">
          <cell r="B11133" t="str">
            <v>F500425</v>
          </cell>
          <cell r="C11133" t="str">
            <v>F500425</v>
          </cell>
          <cell r="D11133">
            <v>13</v>
          </cell>
          <cell r="E11133" t="str">
            <v>F</v>
          </cell>
        </row>
        <row r="11134">
          <cell r="B11134" t="str">
            <v>F500426</v>
          </cell>
          <cell r="C11134" t="str">
            <v>F500426</v>
          </cell>
          <cell r="D11134">
            <v>13</v>
          </cell>
          <cell r="E11134" t="str">
            <v>F</v>
          </cell>
        </row>
        <row r="11135">
          <cell r="B11135" t="str">
            <v>F500427</v>
          </cell>
          <cell r="C11135" t="str">
            <v>F500427</v>
          </cell>
          <cell r="D11135">
            <v>13</v>
          </cell>
          <cell r="E11135" t="str">
            <v>F</v>
          </cell>
        </row>
        <row r="11136">
          <cell r="B11136" t="str">
            <v>F500428</v>
          </cell>
          <cell r="C11136" t="str">
            <v>F500428</v>
          </cell>
          <cell r="D11136">
            <v>13</v>
          </cell>
          <cell r="E11136" t="str">
            <v>F</v>
          </cell>
        </row>
        <row r="11137">
          <cell r="B11137" t="str">
            <v>F520946</v>
          </cell>
          <cell r="C11137" t="str">
            <v>F520946</v>
          </cell>
          <cell r="D11137">
            <v>13</v>
          </cell>
          <cell r="E11137" t="str">
            <v>F</v>
          </cell>
        </row>
        <row r="11138">
          <cell r="B11138" t="str">
            <v>F521306</v>
          </cell>
          <cell r="C11138" t="str">
            <v>F521306</v>
          </cell>
          <cell r="D11138">
            <v>13</v>
          </cell>
          <cell r="E11138" t="str">
            <v>F</v>
          </cell>
        </row>
        <row r="11139">
          <cell r="B11139" t="str">
            <v>F521666</v>
          </cell>
          <cell r="C11139" t="str">
            <v>F521666</v>
          </cell>
          <cell r="D11139">
            <v>13</v>
          </cell>
          <cell r="E11139" t="str">
            <v>F</v>
          </cell>
        </row>
        <row r="11140">
          <cell r="B11140" t="str">
            <v>F522026</v>
          </cell>
          <cell r="C11140" t="str">
            <v>F522026</v>
          </cell>
          <cell r="D11140">
            <v>13</v>
          </cell>
          <cell r="E11140" t="str">
            <v>F</v>
          </cell>
        </row>
        <row r="11141">
          <cell r="B11141" t="str">
            <v>F522386</v>
          </cell>
          <cell r="C11141" t="str">
            <v>F522386</v>
          </cell>
          <cell r="D11141">
            <v>13</v>
          </cell>
          <cell r="E11141" t="str">
            <v>F</v>
          </cell>
        </row>
        <row r="11142">
          <cell r="B11142" t="str">
            <v>F522821</v>
          </cell>
          <cell r="C11142" t="str">
            <v>F522821</v>
          </cell>
          <cell r="D11142">
            <v>13</v>
          </cell>
          <cell r="E11142" t="str">
            <v>F</v>
          </cell>
        </row>
        <row r="11143">
          <cell r="B11143" t="str">
            <v>F522854</v>
          </cell>
          <cell r="C11143" t="str">
            <v>F522854</v>
          </cell>
          <cell r="D11143">
            <v>13</v>
          </cell>
          <cell r="E11143" t="str">
            <v>F</v>
          </cell>
        </row>
        <row r="11144">
          <cell r="B11144" t="str">
            <v>F522887</v>
          </cell>
          <cell r="C11144" t="str">
            <v>F522887</v>
          </cell>
          <cell r="D11144">
            <v>13</v>
          </cell>
          <cell r="E11144" t="str">
            <v>F</v>
          </cell>
        </row>
        <row r="11145">
          <cell r="B11145" t="str">
            <v>F522920</v>
          </cell>
          <cell r="C11145" t="str">
            <v>F522920</v>
          </cell>
          <cell r="D11145">
            <v>13</v>
          </cell>
          <cell r="E11145" t="str">
            <v>F</v>
          </cell>
        </row>
        <row r="11146">
          <cell r="B11146" t="str">
            <v>F522953</v>
          </cell>
          <cell r="C11146" t="str">
            <v>F522953</v>
          </cell>
          <cell r="D11146">
            <v>13</v>
          </cell>
          <cell r="E11146" t="str">
            <v>F</v>
          </cell>
        </row>
        <row r="11147">
          <cell r="B11147" t="str">
            <v>F523045</v>
          </cell>
          <cell r="C11147" t="str">
            <v>F523045</v>
          </cell>
          <cell r="D11147">
            <v>13</v>
          </cell>
          <cell r="E11147" t="str">
            <v>F</v>
          </cell>
        </row>
        <row r="11148">
          <cell r="B11148" t="str">
            <v>F523061</v>
          </cell>
          <cell r="C11148" t="str">
            <v>F523061</v>
          </cell>
          <cell r="D11148">
            <v>13</v>
          </cell>
          <cell r="E11148" t="str">
            <v>F</v>
          </cell>
        </row>
        <row r="11149">
          <cell r="B11149" t="str">
            <v>F523077</v>
          </cell>
          <cell r="C11149" t="str">
            <v>F523077</v>
          </cell>
          <cell r="D11149">
            <v>13</v>
          </cell>
          <cell r="E11149" t="str">
            <v>F</v>
          </cell>
        </row>
        <row r="11150">
          <cell r="B11150" t="str">
            <v>F523093</v>
          </cell>
          <cell r="C11150" t="str">
            <v>F523093</v>
          </cell>
          <cell r="D11150">
            <v>13</v>
          </cell>
          <cell r="E11150" t="str">
            <v>F</v>
          </cell>
        </row>
        <row r="11151">
          <cell r="B11151" t="str">
            <v>F523109</v>
          </cell>
          <cell r="C11151" t="str">
            <v>F523109</v>
          </cell>
          <cell r="D11151">
            <v>13</v>
          </cell>
          <cell r="E11151" t="str">
            <v>F</v>
          </cell>
        </row>
        <row r="11152">
          <cell r="B11152" t="str">
            <v>F523125</v>
          </cell>
          <cell r="C11152" t="str">
            <v>F523125</v>
          </cell>
          <cell r="D11152">
            <v>13</v>
          </cell>
          <cell r="E11152" t="str">
            <v>F</v>
          </cell>
        </row>
        <row r="11153">
          <cell r="B11153" t="str">
            <v>F523141</v>
          </cell>
          <cell r="C11153" t="str">
            <v>F523141</v>
          </cell>
          <cell r="D11153">
            <v>13</v>
          </cell>
          <cell r="E11153" t="str">
            <v>F</v>
          </cell>
        </row>
        <row r="11154">
          <cell r="B11154" t="str">
            <v>F523157</v>
          </cell>
          <cell r="C11154" t="str">
            <v>F523157</v>
          </cell>
          <cell r="D11154">
            <v>13</v>
          </cell>
          <cell r="E11154" t="str">
            <v>F</v>
          </cell>
        </row>
        <row r="11155">
          <cell r="B11155" t="str">
            <v>F523173</v>
          </cell>
          <cell r="C11155" t="str">
            <v>F523173</v>
          </cell>
          <cell r="D11155">
            <v>13</v>
          </cell>
          <cell r="E11155" t="str">
            <v>F</v>
          </cell>
        </row>
        <row r="11156">
          <cell r="B11156" t="str">
            <v>F523189</v>
          </cell>
          <cell r="C11156" t="str">
            <v>F523189</v>
          </cell>
          <cell r="D11156">
            <v>13</v>
          </cell>
          <cell r="E11156" t="str">
            <v>F</v>
          </cell>
        </row>
        <row r="11157">
          <cell r="B11157" t="str">
            <v>1000ELLISSUBS</v>
          </cell>
          <cell r="C11157" t="str">
            <v>ELLISSUBS</v>
          </cell>
          <cell r="D11157">
            <v>12</v>
          </cell>
          <cell r="E11157" t="str">
            <v>G</v>
          </cell>
        </row>
        <row r="11158">
          <cell r="B11158" t="str">
            <v>F500481</v>
          </cell>
          <cell r="C11158" t="str">
            <v>F500481</v>
          </cell>
          <cell r="D11158">
            <v>13</v>
          </cell>
          <cell r="E11158" t="str">
            <v>F</v>
          </cell>
        </row>
        <row r="11159">
          <cell r="B11159" t="str">
            <v>F500482</v>
          </cell>
          <cell r="C11159" t="str">
            <v>F500482</v>
          </cell>
          <cell r="D11159">
            <v>13</v>
          </cell>
          <cell r="E11159" t="str">
            <v>F</v>
          </cell>
        </row>
        <row r="11160">
          <cell r="B11160" t="str">
            <v>F500483</v>
          </cell>
          <cell r="C11160" t="str">
            <v>F500483</v>
          </cell>
          <cell r="D11160">
            <v>13</v>
          </cell>
          <cell r="E11160" t="str">
            <v>F</v>
          </cell>
        </row>
        <row r="11161">
          <cell r="B11161" t="str">
            <v>F500484</v>
          </cell>
          <cell r="C11161" t="str">
            <v>F500484</v>
          </cell>
          <cell r="D11161">
            <v>13</v>
          </cell>
          <cell r="E11161" t="str">
            <v>F</v>
          </cell>
        </row>
        <row r="11162">
          <cell r="B11162" t="str">
            <v>F502595</v>
          </cell>
          <cell r="C11162" t="str">
            <v>F502595</v>
          </cell>
          <cell r="D11162">
            <v>13</v>
          </cell>
          <cell r="E11162" t="str">
            <v>F</v>
          </cell>
        </row>
        <row r="11163">
          <cell r="B11163" t="str">
            <v>F520712</v>
          </cell>
          <cell r="C11163" t="str">
            <v>F520712</v>
          </cell>
          <cell r="D11163">
            <v>13</v>
          </cell>
          <cell r="E11163" t="str">
            <v>F</v>
          </cell>
        </row>
        <row r="11164">
          <cell r="B11164" t="str">
            <v>F520956</v>
          </cell>
          <cell r="C11164" t="str">
            <v>F520956</v>
          </cell>
          <cell r="D11164">
            <v>13</v>
          </cell>
          <cell r="E11164" t="str">
            <v>F</v>
          </cell>
        </row>
        <row r="11165">
          <cell r="B11165" t="str">
            <v>F521316</v>
          </cell>
          <cell r="C11165" t="str">
            <v>F521316</v>
          </cell>
          <cell r="D11165">
            <v>13</v>
          </cell>
          <cell r="E11165" t="str">
            <v>F</v>
          </cell>
        </row>
        <row r="11166">
          <cell r="B11166" t="str">
            <v>F521676</v>
          </cell>
          <cell r="C11166" t="str">
            <v>F521676</v>
          </cell>
          <cell r="D11166">
            <v>13</v>
          </cell>
          <cell r="E11166" t="str">
            <v>F</v>
          </cell>
        </row>
        <row r="11167">
          <cell r="B11167" t="str">
            <v>F522036</v>
          </cell>
          <cell r="C11167" t="str">
            <v>F522036</v>
          </cell>
          <cell r="D11167">
            <v>13</v>
          </cell>
          <cell r="E11167" t="str">
            <v>F</v>
          </cell>
        </row>
        <row r="11168">
          <cell r="B11168" t="str">
            <v>F522396</v>
          </cell>
          <cell r="C11168" t="str">
            <v>F522396</v>
          </cell>
          <cell r="D11168">
            <v>13</v>
          </cell>
          <cell r="E11168" t="str">
            <v>F</v>
          </cell>
        </row>
        <row r="11169">
          <cell r="B11169" t="str">
            <v>1000ELOPSANA</v>
          </cell>
          <cell r="C11169" t="str">
            <v>ELOPSANA</v>
          </cell>
          <cell r="D11169">
            <v>12</v>
          </cell>
          <cell r="E11169" t="str">
            <v>G</v>
          </cell>
        </row>
        <row r="11170">
          <cell r="B11170" t="str">
            <v>F500399</v>
          </cell>
          <cell r="C11170" t="str">
            <v>F500399</v>
          </cell>
          <cell r="D11170">
            <v>13</v>
          </cell>
          <cell r="E11170" t="str">
            <v>F</v>
          </cell>
        </row>
        <row r="11171">
          <cell r="B11171" t="str">
            <v>F500400</v>
          </cell>
          <cell r="C11171" t="str">
            <v>F500400</v>
          </cell>
          <cell r="D11171">
            <v>13</v>
          </cell>
          <cell r="E11171" t="str">
            <v>F</v>
          </cell>
        </row>
        <row r="11172">
          <cell r="B11172" t="str">
            <v>F500401</v>
          </cell>
          <cell r="C11172" t="str">
            <v>F500401</v>
          </cell>
          <cell r="D11172">
            <v>13</v>
          </cell>
          <cell r="E11172" t="str">
            <v>F</v>
          </cell>
        </row>
        <row r="11173">
          <cell r="B11173" t="str">
            <v>F500402</v>
          </cell>
          <cell r="C11173" t="str">
            <v>F500402</v>
          </cell>
          <cell r="D11173">
            <v>13</v>
          </cell>
          <cell r="E11173" t="str">
            <v>F</v>
          </cell>
        </row>
        <row r="11174">
          <cell r="B11174" t="str">
            <v>F520942</v>
          </cell>
          <cell r="C11174" t="str">
            <v>F520942</v>
          </cell>
          <cell r="D11174">
            <v>13</v>
          </cell>
          <cell r="E11174" t="str">
            <v>F</v>
          </cell>
        </row>
        <row r="11175">
          <cell r="B11175" t="str">
            <v>F521302</v>
          </cell>
          <cell r="C11175" t="str">
            <v>F521302</v>
          </cell>
          <cell r="D11175">
            <v>13</v>
          </cell>
          <cell r="E11175" t="str">
            <v>F</v>
          </cell>
        </row>
        <row r="11176">
          <cell r="B11176" t="str">
            <v>F521662</v>
          </cell>
          <cell r="C11176" t="str">
            <v>F521662</v>
          </cell>
          <cell r="D11176">
            <v>13</v>
          </cell>
          <cell r="E11176" t="str">
            <v>F</v>
          </cell>
        </row>
        <row r="11177">
          <cell r="B11177" t="str">
            <v>F522022</v>
          </cell>
          <cell r="C11177" t="str">
            <v>F522022</v>
          </cell>
          <cell r="D11177">
            <v>13</v>
          </cell>
          <cell r="E11177" t="str">
            <v>F</v>
          </cell>
        </row>
        <row r="11178">
          <cell r="B11178" t="str">
            <v>F522382</v>
          </cell>
          <cell r="C11178" t="str">
            <v>F522382</v>
          </cell>
          <cell r="D11178">
            <v>13</v>
          </cell>
          <cell r="E11178" t="str">
            <v>F</v>
          </cell>
        </row>
        <row r="11179">
          <cell r="B11179" t="str">
            <v>F523272</v>
          </cell>
          <cell r="C11179" t="str">
            <v>F523272</v>
          </cell>
          <cell r="D11179">
            <v>13</v>
          </cell>
          <cell r="E11179" t="str">
            <v>F</v>
          </cell>
        </row>
        <row r="11180">
          <cell r="B11180" t="str">
            <v>1000SJACSECT</v>
          </cell>
          <cell r="C11180" t="str">
            <v>SJACSECT</v>
          </cell>
          <cell r="D11180">
            <v>12</v>
          </cell>
          <cell r="E11180" t="str">
            <v>G</v>
          </cell>
        </row>
        <row r="11181">
          <cell r="B11181" t="str">
            <v>F500508</v>
          </cell>
          <cell r="C11181" t="str">
            <v>F500508</v>
          </cell>
          <cell r="D11181">
            <v>13</v>
          </cell>
          <cell r="E11181" t="str">
            <v>F</v>
          </cell>
        </row>
        <row r="11182">
          <cell r="B11182" t="str">
            <v>F500509</v>
          </cell>
          <cell r="C11182" t="str">
            <v>F500509</v>
          </cell>
          <cell r="D11182">
            <v>13</v>
          </cell>
          <cell r="E11182" t="str">
            <v>F</v>
          </cell>
        </row>
        <row r="11183">
          <cell r="B11183" t="str">
            <v>F500510</v>
          </cell>
          <cell r="C11183" t="str">
            <v>F500510</v>
          </cell>
          <cell r="D11183">
            <v>13</v>
          </cell>
          <cell r="E11183" t="str">
            <v>F</v>
          </cell>
        </row>
        <row r="11184">
          <cell r="B11184" t="str">
            <v>F500511</v>
          </cell>
          <cell r="C11184" t="str">
            <v>F500511</v>
          </cell>
          <cell r="D11184">
            <v>13</v>
          </cell>
          <cell r="E11184" t="str">
            <v>F</v>
          </cell>
        </row>
        <row r="11185">
          <cell r="B11185" t="str">
            <v>F520964</v>
          </cell>
          <cell r="C11185" t="str">
            <v>F520964</v>
          </cell>
          <cell r="D11185">
            <v>13</v>
          </cell>
          <cell r="E11185" t="str">
            <v>F</v>
          </cell>
        </row>
        <row r="11186">
          <cell r="B11186" t="str">
            <v>F521324</v>
          </cell>
          <cell r="C11186" t="str">
            <v>F521324</v>
          </cell>
          <cell r="D11186">
            <v>13</v>
          </cell>
          <cell r="E11186" t="str">
            <v>F</v>
          </cell>
        </row>
        <row r="11187">
          <cell r="B11187" t="str">
            <v>F521684</v>
          </cell>
          <cell r="C11187" t="str">
            <v>F521684</v>
          </cell>
          <cell r="D11187">
            <v>13</v>
          </cell>
          <cell r="E11187" t="str">
            <v>F</v>
          </cell>
        </row>
        <row r="11188">
          <cell r="B11188" t="str">
            <v>F522044</v>
          </cell>
          <cell r="C11188" t="str">
            <v>F522044</v>
          </cell>
          <cell r="D11188">
            <v>13</v>
          </cell>
          <cell r="E11188" t="str">
            <v>F</v>
          </cell>
        </row>
        <row r="11189">
          <cell r="B11189" t="str">
            <v>F522404</v>
          </cell>
          <cell r="C11189" t="str">
            <v>F522404</v>
          </cell>
          <cell r="D11189">
            <v>13</v>
          </cell>
          <cell r="E11189" t="str">
            <v>F</v>
          </cell>
        </row>
        <row r="11190">
          <cell r="B11190" t="str">
            <v>1000VALLYSUBS</v>
          </cell>
          <cell r="C11190" t="str">
            <v>VALLYSUBS</v>
          </cell>
          <cell r="D11190">
            <v>12</v>
          </cell>
          <cell r="E11190" t="str">
            <v>G</v>
          </cell>
        </row>
        <row r="11191">
          <cell r="B11191" t="str">
            <v>F500487</v>
          </cell>
          <cell r="C11191" t="str">
            <v>F500487</v>
          </cell>
          <cell r="D11191">
            <v>13</v>
          </cell>
          <cell r="E11191" t="str">
            <v>F</v>
          </cell>
        </row>
        <row r="11192">
          <cell r="B11192" t="str">
            <v>F500488</v>
          </cell>
          <cell r="C11192" t="str">
            <v>F500488</v>
          </cell>
          <cell r="D11192">
            <v>13</v>
          </cell>
          <cell r="E11192" t="str">
            <v>F</v>
          </cell>
        </row>
        <row r="11193">
          <cell r="B11193" t="str">
            <v>F500489</v>
          </cell>
          <cell r="C11193" t="str">
            <v>F500489</v>
          </cell>
          <cell r="D11193">
            <v>13</v>
          </cell>
          <cell r="E11193" t="str">
            <v>F</v>
          </cell>
        </row>
        <row r="11194">
          <cell r="B11194" t="str">
            <v>F520958</v>
          </cell>
          <cell r="C11194" t="str">
            <v>F520958</v>
          </cell>
          <cell r="D11194">
            <v>13</v>
          </cell>
          <cell r="E11194" t="str">
            <v>F</v>
          </cell>
        </row>
        <row r="11195">
          <cell r="B11195" t="str">
            <v>F521318</v>
          </cell>
          <cell r="C11195" t="str">
            <v>F521318</v>
          </cell>
          <cell r="D11195">
            <v>13</v>
          </cell>
          <cell r="E11195" t="str">
            <v>F</v>
          </cell>
        </row>
        <row r="11196">
          <cell r="B11196" t="str">
            <v>F521678</v>
          </cell>
          <cell r="C11196" t="str">
            <v>F521678</v>
          </cell>
          <cell r="D11196">
            <v>13</v>
          </cell>
          <cell r="E11196" t="str">
            <v>F</v>
          </cell>
        </row>
        <row r="11197">
          <cell r="B11197" t="str">
            <v>F522038</v>
          </cell>
          <cell r="C11197" t="str">
            <v>F522038</v>
          </cell>
          <cell r="D11197">
            <v>13</v>
          </cell>
          <cell r="E11197" t="str">
            <v>F</v>
          </cell>
        </row>
        <row r="11198">
          <cell r="B11198" t="str">
            <v>F522398</v>
          </cell>
          <cell r="C11198" t="str">
            <v>F522398</v>
          </cell>
          <cell r="D11198">
            <v>13</v>
          </cell>
          <cell r="E11198" t="str">
            <v>F</v>
          </cell>
        </row>
        <row r="11199">
          <cell r="B11199" t="str">
            <v>F522822</v>
          </cell>
          <cell r="C11199" t="str">
            <v>F522822</v>
          </cell>
          <cell r="D11199">
            <v>13</v>
          </cell>
          <cell r="E11199" t="str">
            <v>F</v>
          </cell>
        </row>
        <row r="11200">
          <cell r="B11200" t="str">
            <v>F522855</v>
          </cell>
          <cell r="C11200" t="str">
            <v>F522855</v>
          </cell>
          <cell r="D11200">
            <v>13</v>
          </cell>
          <cell r="E11200" t="str">
            <v>F</v>
          </cell>
        </row>
        <row r="11201">
          <cell r="B11201" t="str">
            <v>F522888</v>
          </cell>
          <cell r="C11201" t="str">
            <v>F522888</v>
          </cell>
          <cell r="D11201">
            <v>13</v>
          </cell>
          <cell r="E11201" t="str">
            <v>F</v>
          </cell>
        </row>
        <row r="11202">
          <cell r="B11202" t="str">
            <v>F522921</v>
          </cell>
          <cell r="C11202" t="str">
            <v>F522921</v>
          </cell>
          <cell r="D11202">
            <v>13</v>
          </cell>
          <cell r="E11202" t="str">
            <v>F</v>
          </cell>
        </row>
        <row r="11203">
          <cell r="B11203" t="str">
            <v>F522954</v>
          </cell>
          <cell r="C11203" t="str">
            <v>F522954</v>
          </cell>
          <cell r="D11203">
            <v>13</v>
          </cell>
          <cell r="E11203" t="str">
            <v>F</v>
          </cell>
        </row>
        <row r="11204">
          <cell r="B11204" t="str">
            <v>F523046</v>
          </cell>
          <cell r="C11204" t="str">
            <v>F523046</v>
          </cell>
          <cell r="D11204">
            <v>13</v>
          </cell>
          <cell r="E11204" t="str">
            <v>F</v>
          </cell>
        </row>
        <row r="11205">
          <cell r="B11205" t="str">
            <v>F523062</v>
          </cell>
          <cell r="C11205" t="str">
            <v>F523062</v>
          </cell>
          <cell r="D11205">
            <v>13</v>
          </cell>
          <cell r="E11205" t="str">
            <v>F</v>
          </cell>
        </row>
        <row r="11206">
          <cell r="B11206" t="str">
            <v>F523078</v>
          </cell>
          <cell r="C11206" t="str">
            <v>F523078</v>
          </cell>
          <cell r="D11206">
            <v>13</v>
          </cell>
          <cell r="E11206" t="str">
            <v>F</v>
          </cell>
        </row>
        <row r="11207">
          <cell r="B11207" t="str">
            <v>F523094</v>
          </cell>
          <cell r="C11207" t="str">
            <v>F523094</v>
          </cell>
          <cell r="D11207">
            <v>13</v>
          </cell>
          <cell r="E11207" t="str">
            <v>F</v>
          </cell>
        </row>
        <row r="11208">
          <cell r="B11208" t="str">
            <v>F523110</v>
          </cell>
          <cell r="C11208" t="str">
            <v>F523110</v>
          </cell>
          <cell r="D11208">
            <v>13</v>
          </cell>
          <cell r="E11208" t="str">
            <v>F</v>
          </cell>
        </row>
        <row r="11209">
          <cell r="B11209" t="str">
            <v>F523126</v>
          </cell>
          <cell r="C11209" t="str">
            <v>F523126</v>
          </cell>
          <cell r="D11209">
            <v>13</v>
          </cell>
          <cell r="E11209" t="str">
            <v>F</v>
          </cell>
        </row>
        <row r="11210">
          <cell r="B11210" t="str">
            <v>F523142</v>
          </cell>
          <cell r="C11210" t="str">
            <v>F523142</v>
          </cell>
          <cell r="D11210">
            <v>13</v>
          </cell>
          <cell r="E11210" t="str">
            <v>F</v>
          </cell>
        </row>
        <row r="11211">
          <cell r="B11211" t="str">
            <v>F523158</v>
          </cell>
          <cell r="C11211" t="str">
            <v>F523158</v>
          </cell>
          <cell r="D11211">
            <v>13</v>
          </cell>
          <cell r="E11211" t="str">
            <v>F</v>
          </cell>
        </row>
        <row r="11212">
          <cell r="B11212" t="str">
            <v>F523174</v>
          </cell>
          <cell r="C11212" t="str">
            <v>F523174</v>
          </cell>
          <cell r="D11212">
            <v>13</v>
          </cell>
          <cell r="E11212" t="str">
            <v>F</v>
          </cell>
        </row>
        <row r="11213">
          <cell r="B11213" t="str">
            <v>F523190</v>
          </cell>
          <cell r="C11213" t="str">
            <v>F523190</v>
          </cell>
          <cell r="D11213">
            <v>13</v>
          </cell>
          <cell r="E11213" t="str">
            <v>F</v>
          </cell>
        </row>
        <row r="11214">
          <cell r="B11214" t="str">
            <v>F523371</v>
          </cell>
          <cell r="C11214" t="str">
            <v>F523371</v>
          </cell>
          <cell r="D11214">
            <v>13</v>
          </cell>
          <cell r="E11214" t="str">
            <v>F</v>
          </cell>
        </row>
        <row r="11215">
          <cell r="B11215" t="str">
            <v>1000VILLASUBS</v>
          </cell>
          <cell r="C11215" t="str">
            <v>VILLASUBS</v>
          </cell>
          <cell r="D11215">
            <v>12</v>
          </cell>
          <cell r="E11215" t="str">
            <v>G</v>
          </cell>
        </row>
        <row r="11216">
          <cell r="B11216" t="str">
            <v>F500485</v>
          </cell>
          <cell r="C11216" t="str">
            <v>F500485</v>
          </cell>
          <cell r="D11216">
            <v>13</v>
          </cell>
          <cell r="E11216" t="str">
            <v>F</v>
          </cell>
        </row>
        <row r="11217">
          <cell r="B11217" t="str">
            <v>F500486</v>
          </cell>
          <cell r="C11217" t="str">
            <v>F500486</v>
          </cell>
          <cell r="D11217">
            <v>13</v>
          </cell>
          <cell r="E11217" t="str">
            <v>F</v>
          </cell>
        </row>
        <row r="11218">
          <cell r="B11218" t="str">
            <v>F520957</v>
          </cell>
          <cell r="C11218" t="str">
            <v>F520957</v>
          </cell>
          <cell r="D11218">
            <v>13</v>
          </cell>
          <cell r="E11218" t="str">
            <v>F</v>
          </cell>
        </row>
        <row r="11219">
          <cell r="B11219" t="str">
            <v>F521317</v>
          </cell>
          <cell r="C11219" t="str">
            <v>F521317</v>
          </cell>
          <cell r="D11219">
            <v>13</v>
          </cell>
          <cell r="E11219" t="str">
            <v>F</v>
          </cell>
        </row>
        <row r="11220">
          <cell r="B11220" t="str">
            <v>F521677</v>
          </cell>
          <cell r="C11220" t="str">
            <v>F521677</v>
          </cell>
          <cell r="D11220">
            <v>13</v>
          </cell>
          <cell r="E11220" t="str">
            <v>F</v>
          </cell>
        </row>
        <row r="11221">
          <cell r="B11221" t="str">
            <v>F522037</v>
          </cell>
          <cell r="C11221" t="str">
            <v>F522037</v>
          </cell>
          <cell r="D11221">
            <v>13</v>
          </cell>
          <cell r="E11221" t="str">
            <v>F</v>
          </cell>
        </row>
        <row r="11222">
          <cell r="B11222" t="str">
            <v>F522397</v>
          </cell>
          <cell r="C11222" t="str">
            <v>F522397</v>
          </cell>
          <cell r="D11222">
            <v>13</v>
          </cell>
          <cell r="E11222" t="str">
            <v>F</v>
          </cell>
        </row>
        <row r="11223">
          <cell r="B11223" t="str">
            <v>1000VILPRKSEC</v>
          </cell>
          <cell r="C11223" t="str">
            <v>VILPRKSEC</v>
          </cell>
          <cell r="D11223">
            <v>12</v>
          </cell>
          <cell r="E11223" t="str">
            <v>G</v>
          </cell>
        </row>
        <row r="11224">
          <cell r="B11224" t="str">
            <v>F500500</v>
          </cell>
          <cell r="C11224" t="str">
            <v>F500500</v>
          </cell>
          <cell r="D11224">
            <v>13</v>
          </cell>
          <cell r="E11224" t="str">
            <v>F</v>
          </cell>
        </row>
        <row r="11225">
          <cell r="B11225" t="str">
            <v>F500501</v>
          </cell>
          <cell r="C11225" t="str">
            <v>F500501</v>
          </cell>
          <cell r="D11225">
            <v>13</v>
          </cell>
          <cell r="E11225" t="str">
            <v>F</v>
          </cell>
        </row>
        <row r="11226">
          <cell r="B11226" t="str">
            <v>F500502</v>
          </cell>
          <cell r="C11226" t="str">
            <v>F500502</v>
          </cell>
          <cell r="D11226">
            <v>13</v>
          </cell>
          <cell r="E11226" t="str">
            <v>F</v>
          </cell>
        </row>
        <row r="11227">
          <cell r="B11227" t="str">
            <v>F500503</v>
          </cell>
          <cell r="C11227" t="str">
            <v>F500503</v>
          </cell>
          <cell r="D11227">
            <v>13</v>
          </cell>
          <cell r="E11227" t="str">
            <v>F</v>
          </cell>
        </row>
        <row r="11228">
          <cell r="B11228" t="str">
            <v>F500504</v>
          </cell>
          <cell r="C11228" t="str">
            <v>F500504</v>
          </cell>
          <cell r="D11228">
            <v>13</v>
          </cell>
          <cell r="E11228" t="str">
            <v>F</v>
          </cell>
        </row>
        <row r="11229">
          <cell r="B11229" t="str">
            <v>F500505</v>
          </cell>
          <cell r="C11229" t="str">
            <v>F500505</v>
          </cell>
          <cell r="D11229">
            <v>13</v>
          </cell>
          <cell r="E11229" t="str">
            <v>F</v>
          </cell>
        </row>
        <row r="11230">
          <cell r="B11230" t="str">
            <v>F500506</v>
          </cell>
          <cell r="C11230" t="str">
            <v>F500506</v>
          </cell>
          <cell r="D11230">
            <v>13</v>
          </cell>
          <cell r="E11230" t="str">
            <v>F</v>
          </cell>
        </row>
        <row r="11231">
          <cell r="B11231" t="str">
            <v>F500507</v>
          </cell>
          <cell r="C11231" t="str">
            <v>F500507</v>
          </cell>
          <cell r="D11231">
            <v>13</v>
          </cell>
          <cell r="E11231" t="str">
            <v>F</v>
          </cell>
        </row>
        <row r="11232">
          <cell r="B11232" t="str">
            <v>F520963</v>
          </cell>
          <cell r="C11232" t="str">
            <v>F520963</v>
          </cell>
          <cell r="D11232">
            <v>13</v>
          </cell>
          <cell r="E11232" t="str">
            <v>F</v>
          </cell>
        </row>
        <row r="11233">
          <cell r="B11233" t="str">
            <v>F521323</v>
          </cell>
          <cell r="C11233" t="str">
            <v>F521323</v>
          </cell>
          <cell r="D11233">
            <v>13</v>
          </cell>
          <cell r="E11233" t="str">
            <v>F</v>
          </cell>
        </row>
        <row r="11234">
          <cell r="B11234" t="str">
            <v>F521683</v>
          </cell>
          <cell r="C11234" t="str">
            <v>F521683</v>
          </cell>
          <cell r="D11234">
            <v>13</v>
          </cell>
          <cell r="E11234" t="str">
            <v>F</v>
          </cell>
        </row>
        <row r="11235">
          <cell r="B11235" t="str">
            <v>F522043</v>
          </cell>
          <cell r="C11235" t="str">
            <v>F522043</v>
          </cell>
          <cell r="D11235">
            <v>13</v>
          </cell>
          <cell r="E11235" t="str">
            <v>F</v>
          </cell>
        </row>
        <row r="11236">
          <cell r="B11236" t="str">
            <v>F522403</v>
          </cell>
          <cell r="C11236" t="str">
            <v>F522403</v>
          </cell>
          <cell r="D11236">
            <v>13</v>
          </cell>
          <cell r="E11236" t="str">
            <v>F</v>
          </cell>
        </row>
        <row r="11237">
          <cell r="B11237" t="str">
            <v>F522823</v>
          </cell>
          <cell r="C11237" t="str">
            <v>F522823</v>
          </cell>
          <cell r="D11237">
            <v>13</v>
          </cell>
          <cell r="E11237" t="str">
            <v>F</v>
          </cell>
        </row>
        <row r="11238">
          <cell r="B11238" t="str">
            <v>F522856</v>
          </cell>
          <cell r="C11238" t="str">
            <v>F522856</v>
          </cell>
          <cell r="D11238">
            <v>13</v>
          </cell>
          <cell r="E11238" t="str">
            <v>F</v>
          </cell>
        </row>
        <row r="11239">
          <cell r="B11239" t="str">
            <v>F522889</v>
          </cell>
          <cell r="C11239" t="str">
            <v>F522889</v>
          </cell>
          <cell r="D11239">
            <v>13</v>
          </cell>
          <cell r="E11239" t="str">
            <v>F</v>
          </cell>
        </row>
        <row r="11240">
          <cell r="B11240" t="str">
            <v>F522922</v>
          </cell>
          <cell r="C11240" t="str">
            <v>F522922</v>
          </cell>
          <cell r="D11240">
            <v>13</v>
          </cell>
          <cell r="E11240" t="str">
            <v>F</v>
          </cell>
        </row>
        <row r="11241">
          <cell r="B11241" t="str">
            <v>F522955</v>
          </cell>
          <cell r="C11241" t="str">
            <v>F522955</v>
          </cell>
          <cell r="D11241">
            <v>13</v>
          </cell>
          <cell r="E11241" t="str">
            <v>F</v>
          </cell>
        </row>
        <row r="11242">
          <cell r="B11242" t="str">
            <v>F523047</v>
          </cell>
          <cell r="C11242" t="str">
            <v>F523047</v>
          </cell>
          <cell r="D11242">
            <v>13</v>
          </cell>
          <cell r="E11242" t="str">
            <v>F</v>
          </cell>
        </row>
        <row r="11243">
          <cell r="B11243" t="str">
            <v>F523063</v>
          </cell>
          <cell r="C11243" t="str">
            <v>F523063</v>
          </cell>
          <cell r="D11243">
            <v>13</v>
          </cell>
          <cell r="E11243" t="str">
            <v>F</v>
          </cell>
        </row>
        <row r="11244">
          <cell r="B11244" t="str">
            <v>F523079</v>
          </cell>
          <cell r="C11244" t="str">
            <v>F523079</v>
          </cell>
          <cell r="D11244">
            <v>13</v>
          </cell>
          <cell r="E11244" t="str">
            <v>F</v>
          </cell>
        </row>
        <row r="11245">
          <cell r="B11245" t="str">
            <v>F523095</v>
          </cell>
          <cell r="C11245" t="str">
            <v>F523095</v>
          </cell>
          <cell r="D11245">
            <v>13</v>
          </cell>
          <cell r="E11245" t="str">
            <v>F</v>
          </cell>
        </row>
        <row r="11246">
          <cell r="B11246" t="str">
            <v>F523111</v>
          </cell>
          <cell r="C11246" t="str">
            <v>F523111</v>
          </cell>
          <cell r="D11246">
            <v>13</v>
          </cell>
          <cell r="E11246" t="str">
            <v>F</v>
          </cell>
        </row>
        <row r="11247">
          <cell r="B11247" t="str">
            <v>F523127</v>
          </cell>
          <cell r="C11247" t="str">
            <v>F523127</v>
          </cell>
          <cell r="D11247">
            <v>13</v>
          </cell>
          <cell r="E11247" t="str">
            <v>F</v>
          </cell>
        </row>
        <row r="11248">
          <cell r="B11248" t="str">
            <v>F523143</v>
          </cell>
          <cell r="C11248" t="str">
            <v>F523143</v>
          </cell>
          <cell r="D11248">
            <v>13</v>
          </cell>
          <cell r="E11248" t="str">
            <v>F</v>
          </cell>
        </row>
        <row r="11249">
          <cell r="B11249" t="str">
            <v>F523159</v>
          </cell>
          <cell r="C11249" t="str">
            <v>F523159</v>
          </cell>
          <cell r="D11249">
            <v>13</v>
          </cell>
          <cell r="E11249" t="str">
            <v>F</v>
          </cell>
        </row>
        <row r="11250">
          <cell r="B11250" t="str">
            <v>F523175</v>
          </cell>
          <cell r="C11250" t="str">
            <v>F523175</v>
          </cell>
          <cell r="D11250">
            <v>13</v>
          </cell>
          <cell r="E11250" t="str">
            <v>F</v>
          </cell>
        </row>
        <row r="11251">
          <cell r="B11251" t="str">
            <v>F523191</v>
          </cell>
          <cell r="C11251" t="str">
            <v>F523191</v>
          </cell>
          <cell r="D11251">
            <v>13</v>
          </cell>
          <cell r="E11251" t="str">
            <v>F</v>
          </cell>
        </row>
        <row r="11252">
          <cell r="B11252" t="str">
            <v>1000SOVALS</v>
          </cell>
          <cell r="C11252" t="str">
            <v>SOVALS</v>
          </cell>
          <cell r="D11252">
            <v>12</v>
          </cell>
          <cell r="E11252" t="str">
            <v>G</v>
          </cell>
        </row>
        <row r="11253">
          <cell r="B11253" t="str">
            <v>1000SOORAS</v>
          </cell>
          <cell r="C11253" t="str">
            <v>SOORAS</v>
          </cell>
          <cell r="D11253">
            <v>12</v>
          </cell>
          <cell r="E11253" t="str">
            <v>G</v>
          </cell>
        </row>
        <row r="11254">
          <cell r="B11254" t="str">
            <v>F525816</v>
          </cell>
          <cell r="C11254" t="str">
            <v>F525816</v>
          </cell>
          <cell r="D11254">
            <v>13</v>
          </cell>
          <cell r="E11254" t="str">
            <v>F</v>
          </cell>
        </row>
        <row r="11255">
          <cell r="B11255" t="str">
            <v>F525817</v>
          </cell>
          <cell r="C11255" t="str">
            <v>F525817</v>
          </cell>
          <cell r="D11255">
            <v>13</v>
          </cell>
          <cell r="E11255" t="str">
            <v>F</v>
          </cell>
        </row>
        <row r="11256">
          <cell r="B11256" t="str">
            <v>1000STLTMGMT</v>
          </cell>
          <cell r="C11256" t="str">
            <v>STLTMGMT</v>
          </cell>
          <cell r="D11256">
            <v>8</v>
          </cell>
          <cell r="E11256" t="str">
            <v>G</v>
          </cell>
        </row>
        <row r="11257">
          <cell r="B11257" t="str">
            <v>F520096</v>
          </cell>
          <cell r="C11257" t="str">
            <v>F520096</v>
          </cell>
          <cell r="D11257">
            <v>9</v>
          </cell>
          <cell r="E11257" t="str">
            <v>F</v>
          </cell>
        </row>
        <row r="11258">
          <cell r="B11258" t="str">
            <v>F520645</v>
          </cell>
          <cell r="C11258" t="str">
            <v>F520645</v>
          </cell>
          <cell r="D11258">
            <v>9</v>
          </cell>
          <cell r="E11258" t="str">
            <v>F</v>
          </cell>
        </row>
        <row r="11259">
          <cell r="B11259" t="str">
            <v>F520697</v>
          </cell>
          <cell r="C11259" t="str">
            <v>F520697</v>
          </cell>
          <cell r="D11259">
            <v>9</v>
          </cell>
          <cell r="E11259" t="str">
            <v>F</v>
          </cell>
        </row>
        <row r="11260">
          <cell r="B11260" t="str">
            <v>F521076</v>
          </cell>
          <cell r="C11260" t="str">
            <v>F521076</v>
          </cell>
          <cell r="D11260">
            <v>9</v>
          </cell>
          <cell r="E11260" t="str">
            <v>F</v>
          </cell>
        </row>
        <row r="11261">
          <cell r="B11261" t="str">
            <v>F521436</v>
          </cell>
          <cell r="C11261" t="str">
            <v>F521436</v>
          </cell>
          <cell r="D11261">
            <v>9</v>
          </cell>
          <cell r="E11261" t="str">
            <v>F</v>
          </cell>
        </row>
        <row r="11262">
          <cell r="B11262" t="str">
            <v>F521796</v>
          </cell>
          <cell r="C11262" t="str">
            <v>F521796</v>
          </cell>
          <cell r="D11262">
            <v>9</v>
          </cell>
          <cell r="E11262" t="str">
            <v>F</v>
          </cell>
        </row>
        <row r="11263">
          <cell r="B11263" t="str">
            <v>F522156</v>
          </cell>
          <cell r="C11263" t="str">
            <v>F522156</v>
          </cell>
          <cell r="D11263">
            <v>9</v>
          </cell>
          <cell r="E11263" t="str">
            <v>F</v>
          </cell>
        </row>
        <row r="11264">
          <cell r="B11264" t="str">
            <v>F522516</v>
          </cell>
          <cell r="C11264" t="str">
            <v>F522516</v>
          </cell>
          <cell r="D11264">
            <v>9</v>
          </cell>
          <cell r="E11264" t="str">
            <v>F</v>
          </cell>
        </row>
        <row r="11265">
          <cell r="B11265" t="str">
            <v>F523339</v>
          </cell>
          <cell r="C11265" t="str">
            <v>F523339</v>
          </cell>
          <cell r="D11265">
            <v>9</v>
          </cell>
          <cell r="E11265" t="str">
            <v>F</v>
          </cell>
        </row>
        <row r="11266">
          <cell r="B11266" t="str">
            <v>F523346</v>
          </cell>
          <cell r="C11266" t="str">
            <v>F523346</v>
          </cell>
          <cell r="D11266">
            <v>9</v>
          </cell>
          <cell r="E11266" t="str">
            <v>F</v>
          </cell>
        </row>
        <row r="11267">
          <cell r="B11267" t="str">
            <v>F523348</v>
          </cell>
          <cell r="C11267" t="str">
            <v>F523348</v>
          </cell>
          <cell r="D11267">
            <v>9</v>
          </cell>
          <cell r="E11267" t="str">
            <v>F</v>
          </cell>
        </row>
        <row r="11268">
          <cell r="B11268" t="str">
            <v>F523349</v>
          </cell>
          <cell r="C11268" t="str">
            <v>F523349</v>
          </cell>
          <cell r="D11268">
            <v>9</v>
          </cell>
          <cell r="E11268" t="str">
            <v>F</v>
          </cell>
        </row>
        <row r="11269">
          <cell r="B11269" t="str">
            <v>1000STLTMAP</v>
          </cell>
          <cell r="C11269" t="str">
            <v>STLTMAP</v>
          </cell>
          <cell r="D11269">
            <v>10</v>
          </cell>
          <cell r="E11269" t="str">
            <v>G</v>
          </cell>
        </row>
        <row r="11270">
          <cell r="B11270" t="str">
            <v>F520466</v>
          </cell>
          <cell r="C11270" t="str">
            <v>F520466</v>
          </cell>
          <cell r="D11270">
            <v>11</v>
          </cell>
          <cell r="E11270" t="str">
            <v>F</v>
          </cell>
        </row>
        <row r="11271">
          <cell r="B11271" t="str">
            <v>F520467</v>
          </cell>
          <cell r="C11271" t="str">
            <v>F520467</v>
          </cell>
          <cell r="D11271">
            <v>11</v>
          </cell>
          <cell r="E11271" t="str">
            <v>F</v>
          </cell>
        </row>
        <row r="11272">
          <cell r="B11272" t="str">
            <v>F520719</v>
          </cell>
          <cell r="C11272" t="str">
            <v>F520719</v>
          </cell>
          <cell r="D11272">
            <v>11</v>
          </cell>
          <cell r="E11272" t="str">
            <v>F</v>
          </cell>
        </row>
        <row r="11273">
          <cell r="B11273" t="str">
            <v>F521143</v>
          </cell>
          <cell r="C11273" t="str">
            <v>F521143</v>
          </cell>
          <cell r="D11273">
            <v>11</v>
          </cell>
          <cell r="E11273" t="str">
            <v>F</v>
          </cell>
        </row>
        <row r="11274">
          <cell r="B11274" t="str">
            <v>F521503</v>
          </cell>
          <cell r="C11274" t="str">
            <v>F521503</v>
          </cell>
          <cell r="D11274">
            <v>11</v>
          </cell>
          <cell r="E11274" t="str">
            <v>F</v>
          </cell>
        </row>
        <row r="11275">
          <cell r="B11275" t="str">
            <v>F521863</v>
          </cell>
          <cell r="C11275" t="str">
            <v>F521863</v>
          </cell>
          <cell r="D11275">
            <v>11</v>
          </cell>
          <cell r="E11275" t="str">
            <v>F</v>
          </cell>
        </row>
        <row r="11276">
          <cell r="B11276" t="str">
            <v>F522223</v>
          </cell>
          <cell r="C11276" t="str">
            <v>F522223</v>
          </cell>
          <cell r="D11276">
            <v>11</v>
          </cell>
          <cell r="E11276" t="str">
            <v>F</v>
          </cell>
        </row>
        <row r="11277">
          <cell r="B11277" t="str">
            <v>F522583</v>
          </cell>
          <cell r="C11277" t="str">
            <v>F522583</v>
          </cell>
          <cell r="D11277">
            <v>11</v>
          </cell>
          <cell r="E11277" t="str">
            <v>F</v>
          </cell>
        </row>
        <row r="11278">
          <cell r="B11278" t="str">
            <v>F522728</v>
          </cell>
          <cell r="C11278" t="str">
            <v>F522728</v>
          </cell>
          <cell r="D11278">
            <v>11</v>
          </cell>
          <cell r="E11278" t="str">
            <v>F</v>
          </cell>
        </row>
        <row r="11279">
          <cell r="B11279" t="str">
            <v>F523338</v>
          </cell>
          <cell r="C11279" t="str">
            <v>F523338</v>
          </cell>
          <cell r="D11279">
            <v>11</v>
          </cell>
          <cell r="E11279" t="str">
            <v>F</v>
          </cell>
        </row>
        <row r="11280">
          <cell r="B11280" t="str">
            <v>F523345</v>
          </cell>
          <cell r="C11280" t="str">
            <v>F523345</v>
          </cell>
          <cell r="D11280">
            <v>11</v>
          </cell>
          <cell r="E11280" t="str">
            <v>F</v>
          </cell>
        </row>
        <row r="11281">
          <cell r="B11281" t="str">
            <v>1000STLTOPSUP</v>
          </cell>
          <cell r="C11281" t="str">
            <v>STLTOPSUP</v>
          </cell>
          <cell r="D11281">
            <v>10</v>
          </cell>
          <cell r="E11281" t="str">
            <v>G</v>
          </cell>
        </row>
        <row r="11282">
          <cell r="B11282" t="str">
            <v>F521165</v>
          </cell>
          <cell r="C11282" t="str">
            <v>F521165</v>
          </cell>
          <cell r="D11282">
            <v>11</v>
          </cell>
          <cell r="E11282" t="str">
            <v>F</v>
          </cell>
        </row>
        <row r="11283">
          <cell r="B11283" t="str">
            <v>F521525</v>
          </cell>
          <cell r="C11283" t="str">
            <v>F521525</v>
          </cell>
          <cell r="D11283">
            <v>11</v>
          </cell>
          <cell r="E11283" t="str">
            <v>F</v>
          </cell>
        </row>
        <row r="11284">
          <cell r="B11284" t="str">
            <v>F521885</v>
          </cell>
          <cell r="C11284" t="str">
            <v>F521885</v>
          </cell>
          <cell r="D11284">
            <v>11</v>
          </cell>
          <cell r="E11284" t="str">
            <v>F</v>
          </cell>
        </row>
        <row r="11285">
          <cell r="B11285" t="str">
            <v>F522245</v>
          </cell>
          <cell r="C11285" t="str">
            <v>F522245</v>
          </cell>
          <cell r="D11285">
            <v>11</v>
          </cell>
          <cell r="E11285" t="str">
            <v>F</v>
          </cell>
        </row>
        <row r="11286">
          <cell r="B11286" t="str">
            <v>F522605</v>
          </cell>
          <cell r="C11286" t="str">
            <v>F522605</v>
          </cell>
          <cell r="D11286">
            <v>11</v>
          </cell>
          <cell r="E11286" t="str">
            <v>F</v>
          </cell>
        </row>
        <row r="11287">
          <cell r="B11287" t="str">
            <v>F523340</v>
          </cell>
          <cell r="C11287" t="str">
            <v>F523340</v>
          </cell>
          <cell r="D11287">
            <v>11</v>
          </cell>
          <cell r="E11287" t="str">
            <v>F</v>
          </cell>
        </row>
        <row r="11288">
          <cell r="B11288" t="str">
            <v>F523347</v>
          </cell>
          <cell r="C11288" t="str">
            <v>F523347</v>
          </cell>
          <cell r="D11288">
            <v>11</v>
          </cell>
          <cell r="E11288" t="str">
            <v>F</v>
          </cell>
        </row>
        <row r="11289">
          <cell r="B11289" t="str">
            <v>1000STLTPATA</v>
          </cell>
          <cell r="C11289" t="str">
            <v>STLTPATA</v>
          </cell>
          <cell r="D11289">
            <v>10</v>
          </cell>
          <cell r="E11289" t="str">
            <v>G</v>
          </cell>
        </row>
        <row r="11290">
          <cell r="B11290" t="str">
            <v>F501960</v>
          </cell>
          <cell r="C11290" t="str">
            <v>F501960</v>
          </cell>
          <cell r="D11290">
            <v>11</v>
          </cell>
          <cell r="E11290" t="str">
            <v>F</v>
          </cell>
        </row>
        <row r="11291">
          <cell r="B11291" t="str">
            <v>F501961</v>
          </cell>
          <cell r="C11291" t="str">
            <v>F501961</v>
          </cell>
          <cell r="D11291">
            <v>11</v>
          </cell>
          <cell r="E11291" t="str">
            <v>F</v>
          </cell>
        </row>
        <row r="11292">
          <cell r="B11292" t="str">
            <v>F501962</v>
          </cell>
          <cell r="C11292" t="str">
            <v>F501962</v>
          </cell>
          <cell r="D11292">
            <v>11</v>
          </cell>
          <cell r="E11292" t="str">
            <v>F</v>
          </cell>
        </row>
        <row r="11293">
          <cell r="B11293" t="str">
            <v>F520468</v>
          </cell>
          <cell r="C11293" t="str">
            <v>F520468</v>
          </cell>
          <cell r="D11293">
            <v>11</v>
          </cell>
          <cell r="E11293" t="str">
            <v>F</v>
          </cell>
        </row>
        <row r="11294">
          <cell r="B11294" t="str">
            <v>F521144</v>
          </cell>
          <cell r="C11294" t="str">
            <v>F521144</v>
          </cell>
          <cell r="D11294">
            <v>11</v>
          </cell>
          <cell r="E11294" t="str">
            <v>F</v>
          </cell>
        </row>
        <row r="11295">
          <cell r="B11295" t="str">
            <v>F521504</v>
          </cell>
          <cell r="C11295" t="str">
            <v>F521504</v>
          </cell>
          <cell r="D11295">
            <v>11</v>
          </cell>
          <cell r="E11295" t="str">
            <v>F</v>
          </cell>
        </row>
        <row r="11296">
          <cell r="B11296" t="str">
            <v>F521864</v>
          </cell>
          <cell r="C11296" t="str">
            <v>F521864</v>
          </cell>
          <cell r="D11296">
            <v>11</v>
          </cell>
          <cell r="E11296" t="str">
            <v>F</v>
          </cell>
        </row>
        <row r="11297">
          <cell r="B11297" t="str">
            <v>F522224</v>
          </cell>
          <cell r="C11297" t="str">
            <v>F522224</v>
          </cell>
          <cell r="D11297">
            <v>11</v>
          </cell>
          <cell r="E11297" t="str">
            <v>F</v>
          </cell>
        </row>
        <row r="11298">
          <cell r="B11298" t="str">
            <v>F522584</v>
          </cell>
          <cell r="C11298" t="str">
            <v>F522584</v>
          </cell>
          <cell r="D11298">
            <v>11</v>
          </cell>
          <cell r="E11298" t="str">
            <v>F</v>
          </cell>
        </row>
        <row r="11299">
          <cell r="B11299" t="str">
            <v>F523333</v>
          </cell>
          <cell r="C11299" t="str">
            <v>F523333</v>
          </cell>
          <cell r="D11299">
            <v>11</v>
          </cell>
          <cell r="E11299" t="str">
            <v>F</v>
          </cell>
        </row>
        <row r="11300">
          <cell r="B11300" t="str">
            <v>F523335</v>
          </cell>
          <cell r="C11300" t="str">
            <v>F523335</v>
          </cell>
          <cell r="D11300">
            <v>11</v>
          </cell>
          <cell r="E11300" t="str">
            <v>F</v>
          </cell>
        </row>
        <row r="11301">
          <cell r="B11301" t="str">
            <v>F523342</v>
          </cell>
          <cell r="C11301" t="str">
            <v>F523342</v>
          </cell>
          <cell r="D11301">
            <v>11</v>
          </cell>
          <cell r="E11301" t="str">
            <v>F</v>
          </cell>
        </row>
        <row r="11302">
          <cell r="B11302" t="str">
            <v>1000SLANTVLY</v>
          </cell>
          <cell r="C11302" t="str">
            <v>SLANTVLY</v>
          </cell>
          <cell r="D11302">
            <v>12</v>
          </cell>
          <cell r="E11302" t="str">
            <v>G</v>
          </cell>
        </row>
        <row r="11303">
          <cell r="B11303" t="str">
            <v>F522723</v>
          </cell>
          <cell r="C11303" t="str">
            <v>F522723</v>
          </cell>
          <cell r="D11303">
            <v>13</v>
          </cell>
          <cell r="E11303" t="str">
            <v>F</v>
          </cell>
        </row>
        <row r="11304">
          <cell r="B11304" t="str">
            <v>1000SLSANJOA</v>
          </cell>
          <cell r="C11304" t="str">
            <v>SLSANJOA</v>
          </cell>
          <cell r="D11304">
            <v>12</v>
          </cell>
          <cell r="E11304" t="str">
            <v>G</v>
          </cell>
        </row>
        <row r="11305">
          <cell r="B11305" t="str">
            <v>1000SLSBARB</v>
          </cell>
          <cell r="C11305" t="str">
            <v>SLSBARB</v>
          </cell>
          <cell r="D11305">
            <v>12</v>
          </cell>
          <cell r="E11305" t="str">
            <v>G</v>
          </cell>
        </row>
        <row r="11306">
          <cell r="B11306" t="str">
            <v>1000SLTHOAKS</v>
          </cell>
          <cell r="C11306" t="str">
            <v>SLTHOAKS</v>
          </cell>
          <cell r="D11306">
            <v>12</v>
          </cell>
          <cell r="E11306" t="str">
            <v>G</v>
          </cell>
        </row>
        <row r="11307">
          <cell r="B11307" t="str">
            <v>1000SLVAL</v>
          </cell>
          <cell r="C11307" t="str">
            <v>SLVAL</v>
          </cell>
          <cell r="D11307">
            <v>12</v>
          </cell>
          <cell r="E11307" t="str">
            <v>G</v>
          </cell>
        </row>
        <row r="11308">
          <cell r="B11308" t="str">
            <v>F522726</v>
          </cell>
          <cell r="C11308" t="str">
            <v>F522726</v>
          </cell>
          <cell r="D11308">
            <v>13</v>
          </cell>
          <cell r="E11308" t="str">
            <v>F</v>
          </cell>
        </row>
        <row r="11309">
          <cell r="B11309" t="str">
            <v>1000SLVENT</v>
          </cell>
          <cell r="C11309" t="str">
            <v>SLVENT</v>
          </cell>
          <cell r="D11309">
            <v>12</v>
          </cell>
          <cell r="E11309" t="str">
            <v>G</v>
          </cell>
        </row>
        <row r="11310">
          <cell r="B11310" t="str">
            <v>1000STLTPATB</v>
          </cell>
          <cell r="C11310" t="str">
            <v>STLTPATB</v>
          </cell>
          <cell r="D11310">
            <v>10</v>
          </cell>
          <cell r="E11310" t="str">
            <v>G</v>
          </cell>
        </row>
        <row r="11311">
          <cell r="B11311" t="str">
            <v>F501954</v>
          </cell>
          <cell r="C11311" t="str">
            <v>F501954</v>
          </cell>
          <cell r="D11311">
            <v>11</v>
          </cell>
          <cell r="E11311" t="str">
            <v>F</v>
          </cell>
        </row>
        <row r="11312">
          <cell r="B11312" t="str">
            <v>F501955</v>
          </cell>
          <cell r="C11312" t="str">
            <v>F501955</v>
          </cell>
          <cell r="D11312">
            <v>11</v>
          </cell>
          <cell r="E11312" t="str">
            <v>F</v>
          </cell>
        </row>
        <row r="11313">
          <cell r="B11313" t="str">
            <v>F501965</v>
          </cell>
          <cell r="C11313" t="str">
            <v>F501965</v>
          </cell>
          <cell r="D11313">
            <v>11</v>
          </cell>
          <cell r="E11313" t="str">
            <v>F</v>
          </cell>
        </row>
        <row r="11314">
          <cell r="B11314" t="str">
            <v>F520469</v>
          </cell>
          <cell r="C11314" t="str">
            <v>F520469</v>
          </cell>
          <cell r="D11314">
            <v>11</v>
          </cell>
          <cell r="E11314" t="str">
            <v>F</v>
          </cell>
        </row>
        <row r="11315">
          <cell r="B11315" t="str">
            <v>F520582</v>
          </cell>
          <cell r="C11315" t="str">
            <v>F520582</v>
          </cell>
          <cell r="D11315">
            <v>11</v>
          </cell>
          <cell r="E11315" t="str">
            <v>F</v>
          </cell>
        </row>
        <row r="11316">
          <cell r="B11316" t="str">
            <v>F521145</v>
          </cell>
          <cell r="C11316" t="str">
            <v>F521145</v>
          </cell>
          <cell r="D11316">
            <v>11</v>
          </cell>
          <cell r="E11316" t="str">
            <v>F</v>
          </cell>
        </row>
        <row r="11317">
          <cell r="B11317" t="str">
            <v>F521505</v>
          </cell>
          <cell r="C11317" t="str">
            <v>F521505</v>
          </cell>
          <cell r="D11317">
            <v>11</v>
          </cell>
          <cell r="E11317" t="str">
            <v>F</v>
          </cell>
        </row>
        <row r="11318">
          <cell r="B11318" t="str">
            <v>F521865</v>
          </cell>
          <cell r="C11318" t="str">
            <v>F521865</v>
          </cell>
          <cell r="D11318">
            <v>11</v>
          </cell>
          <cell r="E11318" t="str">
            <v>F</v>
          </cell>
        </row>
        <row r="11319">
          <cell r="B11319" t="str">
            <v>F522225</v>
          </cell>
          <cell r="C11319" t="str">
            <v>F522225</v>
          </cell>
          <cell r="D11319">
            <v>11</v>
          </cell>
          <cell r="E11319" t="str">
            <v>F</v>
          </cell>
        </row>
        <row r="11320">
          <cell r="B11320" t="str">
            <v>F522585</v>
          </cell>
          <cell r="C11320" t="str">
            <v>F522585</v>
          </cell>
          <cell r="D11320">
            <v>11</v>
          </cell>
          <cell r="E11320" t="str">
            <v>F</v>
          </cell>
        </row>
        <row r="11321">
          <cell r="B11321" t="str">
            <v>F523334</v>
          </cell>
          <cell r="C11321" t="str">
            <v>F523334</v>
          </cell>
          <cell r="D11321">
            <v>11</v>
          </cell>
          <cell r="E11321" t="str">
            <v>F</v>
          </cell>
        </row>
        <row r="11322">
          <cell r="B11322" t="str">
            <v>F523341</v>
          </cell>
          <cell r="C11322" t="str">
            <v>F523341</v>
          </cell>
          <cell r="D11322">
            <v>11</v>
          </cell>
          <cell r="E11322" t="str">
            <v>F</v>
          </cell>
        </row>
        <row r="11323">
          <cell r="B11323" t="str">
            <v>1000SLDOMHL</v>
          </cell>
          <cell r="C11323" t="str">
            <v>SLDOMHL</v>
          </cell>
          <cell r="D11323">
            <v>12</v>
          </cell>
          <cell r="E11323" t="str">
            <v>G</v>
          </cell>
        </row>
        <row r="11324">
          <cell r="B11324" t="str">
            <v>F522721</v>
          </cell>
          <cell r="C11324" t="str">
            <v>F522721</v>
          </cell>
          <cell r="D11324">
            <v>13</v>
          </cell>
          <cell r="E11324" t="str">
            <v>F</v>
          </cell>
        </row>
        <row r="11325">
          <cell r="B11325" t="str">
            <v>1000SLLBEACH</v>
          </cell>
          <cell r="C11325" t="str">
            <v>SLLBEACH</v>
          </cell>
          <cell r="D11325">
            <v>12</v>
          </cell>
          <cell r="E11325" t="str">
            <v>G</v>
          </cell>
        </row>
        <row r="11326">
          <cell r="B11326" t="str">
            <v>1000SLMONROV</v>
          </cell>
          <cell r="C11326" t="str">
            <v>SLMONROV</v>
          </cell>
          <cell r="D11326">
            <v>12</v>
          </cell>
          <cell r="E11326" t="str">
            <v>G</v>
          </cell>
        </row>
        <row r="11327">
          <cell r="B11327" t="str">
            <v>1000SLMONT</v>
          </cell>
          <cell r="C11327" t="str">
            <v>SLMONT</v>
          </cell>
          <cell r="D11327">
            <v>12</v>
          </cell>
          <cell r="E11327" t="str">
            <v>G</v>
          </cell>
        </row>
        <row r="11328">
          <cell r="B11328" t="str">
            <v>1000SLSBAY</v>
          </cell>
          <cell r="C11328" t="str">
            <v>SLSBAY</v>
          </cell>
          <cell r="D11328">
            <v>12</v>
          </cell>
          <cell r="E11328" t="str">
            <v>G</v>
          </cell>
        </row>
        <row r="11329">
          <cell r="B11329" t="str">
            <v>F522725</v>
          </cell>
          <cell r="C11329" t="str">
            <v>F522725</v>
          </cell>
          <cell r="D11329">
            <v>13</v>
          </cell>
          <cell r="E11329" t="str">
            <v>F</v>
          </cell>
        </row>
        <row r="11330">
          <cell r="B11330" t="str">
            <v>1000SLSMONIC</v>
          </cell>
          <cell r="C11330" t="str">
            <v>SLSMONIC</v>
          </cell>
          <cell r="D11330">
            <v>12</v>
          </cell>
          <cell r="E11330" t="str">
            <v>G</v>
          </cell>
        </row>
        <row r="11331">
          <cell r="B11331" t="str">
            <v>F522724</v>
          </cell>
          <cell r="C11331" t="str">
            <v>F522724</v>
          </cell>
          <cell r="D11331">
            <v>13</v>
          </cell>
          <cell r="E11331" t="str">
            <v>F</v>
          </cell>
        </row>
        <row r="11332">
          <cell r="B11332" t="str">
            <v>1000STLTPATC</v>
          </cell>
          <cell r="C11332" t="str">
            <v>STLTPATC</v>
          </cell>
          <cell r="D11332">
            <v>10</v>
          </cell>
          <cell r="E11332" t="str">
            <v>G</v>
          </cell>
        </row>
        <row r="11333">
          <cell r="B11333" t="str">
            <v>F501956</v>
          </cell>
          <cell r="C11333" t="str">
            <v>F501956</v>
          </cell>
          <cell r="D11333">
            <v>11</v>
          </cell>
          <cell r="E11333" t="str">
            <v>F</v>
          </cell>
        </row>
        <row r="11334">
          <cell r="B11334" t="str">
            <v>F501957</v>
          </cell>
          <cell r="C11334" t="str">
            <v>F501957</v>
          </cell>
          <cell r="D11334">
            <v>11</v>
          </cell>
          <cell r="E11334" t="str">
            <v>F</v>
          </cell>
        </row>
        <row r="11335">
          <cell r="B11335" t="str">
            <v>F501963</v>
          </cell>
          <cell r="C11335" t="str">
            <v>F501963</v>
          </cell>
          <cell r="D11335">
            <v>11</v>
          </cell>
          <cell r="E11335" t="str">
            <v>F</v>
          </cell>
        </row>
        <row r="11336">
          <cell r="B11336" t="str">
            <v>F520470</v>
          </cell>
          <cell r="C11336" t="str">
            <v>F520470</v>
          </cell>
          <cell r="D11336">
            <v>11</v>
          </cell>
          <cell r="E11336" t="str">
            <v>F</v>
          </cell>
        </row>
        <row r="11337">
          <cell r="B11337" t="str">
            <v>F521146</v>
          </cell>
          <cell r="C11337" t="str">
            <v>F521146</v>
          </cell>
          <cell r="D11337">
            <v>11</v>
          </cell>
          <cell r="E11337" t="str">
            <v>F</v>
          </cell>
        </row>
        <row r="11338">
          <cell r="B11338" t="str">
            <v>F521506</v>
          </cell>
          <cell r="C11338" t="str">
            <v>F521506</v>
          </cell>
          <cell r="D11338">
            <v>11</v>
          </cell>
          <cell r="E11338" t="str">
            <v>F</v>
          </cell>
        </row>
        <row r="11339">
          <cell r="B11339" t="str">
            <v>F521866</v>
          </cell>
          <cell r="C11339" t="str">
            <v>F521866</v>
          </cell>
          <cell r="D11339">
            <v>11</v>
          </cell>
          <cell r="E11339" t="str">
            <v>F</v>
          </cell>
        </row>
        <row r="11340">
          <cell r="B11340" t="str">
            <v>F522226</v>
          </cell>
          <cell r="C11340" t="str">
            <v>F522226</v>
          </cell>
          <cell r="D11340">
            <v>11</v>
          </cell>
          <cell r="E11340" t="str">
            <v>F</v>
          </cell>
        </row>
        <row r="11341">
          <cell r="B11341" t="str">
            <v>F522586</v>
          </cell>
          <cell r="C11341" t="str">
            <v>F522586</v>
          </cell>
          <cell r="D11341">
            <v>11</v>
          </cell>
          <cell r="E11341" t="str">
            <v>F</v>
          </cell>
        </row>
        <row r="11342">
          <cell r="B11342" t="str">
            <v>F523332</v>
          </cell>
          <cell r="C11342" t="str">
            <v>F523332</v>
          </cell>
          <cell r="D11342">
            <v>11</v>
          </cell>
          <cell r="E11342" t="str">
            <v>F</v>
          </cell>
        </row>
        <row r="11343">
          <cell r="B11343" t="str">
            <v>F523337</v>
          </cell>
          <cell r="C11343" t="str">
            <v>F523337</v>
          </cell>
          <cell r="D11343">
            <v>11</v>
          </cell>
          <cell r="E11343" t="str">
            <v>F</v>
          </cell>
        </row>
        <row r="11344">
          <cell r="B11344" t="str">
            <v>F523344</v>
          </cell>
          <cell r="C11344" t="str">
            <v>F523344</v>
          </cell>
          <cell r="D11344">
            <v>11</v>
          </cell>
          <cell r="E11344" t="str">
            <v>F</v>
          </cell>
        </row>
        <row r="11345">
          <cell r="B11345" t="str">
            <v>1000SLFOOTHL</v>
          </cell>
          <cell r="C11345" t="str">
            <v>SLFOOTHL</v>
          </cell>
          <cell r="D11345">
            <v>12</v>
          </cell>
          <cell r="E11345" t="str">
            <v>G</v>
          </cell>
        </row>
        <row r="11346">
          <cell r="B11346" t="str">
            <v>1000SLONT</v>
          </cell>
          <cell r="C11346" t="str">
            <v>SLONT</v>
          </cell>
          <cell r="D11346">
            <v>12</v>
          </cell>
          <cell r="E11346" t="str">
            <v>G</v>
          </cell>
        </row>
        <row r="11347">
          <cell r="B11347" t="str">
            <v>F522722</v>
          </cell>
          <cell r="C11347" t="str">
            <v>F522722</v>
          </cell>
          <cell r="D11347">
            <v>13</v>
          </cell>
          <cell r="E11347" t="str">
            <v>F</v>
          </cell>
        </row>
        <row r="11348">
          <cell r="B11348" t="str">
            <v>1000SLPALMSP</v>
          </cell>
          <cell r="C11348" t="str">
            <v>SLPALMSP</v>
          </cell>
          <cell r="D11348">
            <v>12</v>
          </cell>
          <cell r="E11348" t="str">
            <v>G</v>
          </cell>
        </row>
        <row r="11349">
          <cell r="B11349" t="str">
            <v>F521167</v>
          </cell>
          <cell r="C11349" t="str">
            <v>F521167</v>
          </cell>
          <cell r="D11349">
            <v>13</v>
          </cell>
          <cell r="E11349" t="str">
            <v>F</v>
          </cell>
        </row>
        <row r="11350">
          <cell r="B11350" t="str">
            <v>F521527</v>
          </cell>
          <cell r="C11350" t="str">
            <v>F521527</v>
          </cell>
          <cell r="D11350">
            <v>13</v>
          </cell>
          <cell r="E11350" t="str">
            <v>F</v>
          </cell>
        </row>
        <row r="11351">
          <cell r="B11351" t="str">
            <v>F521887</v>
          </cell>
          <cell r="C11351" t="str">
            <v>F521887</v>
          </cell>
          <cell r="D11351">
            <v>13</v>
          </cell>
          <cell r="E11351" t="str">
            <v>F</v>
          </cell>
        </row>
        <row r="11352">
          <cell r="B11352" t="str">
            <v>F522247</v>
          </cell>
          <cell r="C11352" t="str">
            <v>F522247</v>
          </cell>
          <cell r="D11352">
            <v>13</v>
          </cell>
          <cell r="E11352" t="str">
            <v>F</v>
          </cell>
        </row>
        <row r="11353">
          <cell r="B11353" t="str">
            <v>F522607</v>
          </cell>
          <cell r="C11353" t="str">
            <v>F522607</v>
          </cell>
          <cell r="D11353">
            <v>13</v>
          </cell>
          <cell r="E11353" t="str">
            <v>F</v>
          </cell>
        </row>
        <row r="11354">
          <cell r="B11354" t="str">
            <v>1000SLREDLND</v>
          </cell>
          <cell r="C11354" t="str">
            <v>SLREDLND</v>
          </cell>
          <cell r="D11354">
            <v>12</v>
          </cell>
          <cell r="E11354" t="str">
            <v>G</v>
          </cell>
        </row>
        <row r="11355">
          <cell r="B11355" t="str">
            <v>1000SLSANJAC</v>
          </cell>
          <cell r="C11355" t="str">
            <v>SLSANJAC</v>
          </cell>
          <cell r="D11355">
            <v>12</v>
          </cell>
          <cell r="E11355" t="str">
            <v>G</v>
          </cell>
        </row>
        <row r="11356">
          <cell r="B11356" t="str">
            <v>F522727</v>
          </cell>
          <cell r="C11356" t="str">
            <v>F522727</v>
          </cell>
          <cell r="D11356">
            <v>13</v>
          </cell>
          <cell r="E11356" t="str">
            <v>F</v>
          </cell>
        </row>
        <row r="11357">
          <cell r="B11357" t="str">
            <v>1000SLVICT</v>
          </cell>
          <cell r="C11357" t="str">
            <v>SLVICT</v>
          </cell>
          <cell r="D11357">
            <v>12</v>
          </cell>
          <cell r="E11357" t="str">
            <v>G</v>
          </cell>
        </row>
        <row r="11358">
          <cell r="B11358" t="str">
            <v>1000SLCOVINA</v>
          </cell>
          <cell r="C11358" t="str">
            <v>SLCOVINA</v>
          </cell>
          <cell r="D11358">
            <v>12</v>
          </cell>
          <cell r="E11358" t="str">
            <v>G</v>
          </cell>
        </row>
        <row r="11359">
          <cell r="B11359" t="str">
            <v>F522719</v>
          </cell>
          <cell r="C11359" t="str">
            <v>F522719</v>
          </cell>
          <cell r="D11359">
            <v>13</v>
          </cell>
          <cell r="E11359" t="str">
            <v>F</v>
          </cell>
        </row>
        <row r="11360">
          <cell r="B11360" t="str">
            <v>1000STLTPATD</v>
          </cell>
          <cell r="C11360" t="str">
            <v>STLTPATD</v>
          </cell>
          <cell r="D11360">
            <v>10</v>
          </cell>
          <cell r="E11360" t="str">
            <v>G</v>
          </cell>
        </row>
        <row r="11361">
          <cell r="B11361" t="str">
            <v>F501958</v>
          </cell>
          <cell r="C11361" t="str">
            <v>F501958</v>
          </cell>
          <cell r="D11361">
            <v>11</v>
          </cell>
          <cell r="E11361" t="str">
            <v>F</v>
          </cell>
        </row>
        <row r="11362">
          <cell r="B11362" t="str">
            <v>F501959</v>
          </cell>
          <cell r="C11362" t="str">
            <v>F501959</v>
          </cell>
          <cell r="D11362">
            <v>11</v>
          </cell>
          <cell r="E11362" t="str">
            <v>F</v>
          </cell>
        </row>
        <row r="11363">
          <cell r="B11363" t="str">
            <v>F501964</v>
          </cell>
          <cell r="C11363" t="str">
            <v>F501964</v>
          </cell>
          <cell r="D11363">
            <v>11</v>
          </cell>
          <cell r="E11363" t="str">
            <v>F</v>
          </cell>
        </row>
        <row r="11364">
          <cell r="B11364" t="str">
            <v>F520471</v>
          </cell>
          <cell r="C11364" t="str">
            <v>F520471</v>
          </cell>
          <cell r="D11364">
            <v>11</v>
          </cell>
          <cell r="E11364" t="str">
            <v>F</v>
          </cell>
        </row>
        <row r="11365">
          <cell r="B11365" t="str">
            <v>F521147</v>
          </cell>
          <cell r="C11365" t="str">
            <v>F521147</v>
          </cell>
          <cell r="D11365">
            <v>11</v>
          </cell>
          <cell r="E11365" t="str">
            <v>F</v>
          </cell>
        </row>
        <row r="11366">
          <cell r="B11366" t="str">
            <v>F521507</v>
          </cell>
          <cell r="C11366" t="str">
            <v>F521507</v>
          </cell>
          <cell r="D11366">
            <v>11</v>
          </cell>
          <cell r="E11366" t="str">
            <v>F</v>
          </cell>
        </row>
        <row r="11367">
          <cell r="B11367" t="str">
            <v>F521867</v>
          </cell>
          <cell r="C11367" t="str">
            <v>F521867</v>
          </cell>
          <cell r="D11367">
            <v>11</v>
          </cell>
          <cell r="E11367" t="str">
            <v>F</v>
          </cell>
        </row>
        <row r="11368">
          <cell r="B11368" t="str">
            <v>F522227</v>
          </cell>
          <cell r="C11368" t="str">
            <v>F522227</v>
          </cell>
          <cell r="D11368">
            <v>11</v>
          </cell>
          <cell r="E11368" t="str">
            <v>F</v>
          </cell>
        </row>
        <row r="11369">
          <cell r="B11369" t="str">
            <v>F522587</v>
          </cell>
          <cell r="C11369" t="str">
            <v>F522587</v>
          </cell>
          <cell r="D11369">
            <v>11</v>
          </cell>
          <cell r="E11369" t="str">
            <v>F</v>
          </cell>
        </row>
        <row r="11370">
          <cell r="B11370" t="str">
            <v>F523331</v>
          </cell>
          <cell r="C11370" t="str">
            <v>F523331</v>
          </cell>
          <cell r="D11370">
            <v>11</v>
          </cell>
          <cell r="E11370" t="str">
            <v>F</v>
          </cell>
        </row>
        <row r="11371">
          <cell r="B11371" t="str">
            <v>F523336</v>
          </cell>
          <cell r="C11371" t="str">
            <v>F523336</v>
          </cell>
          <cell r="D11371">
            <v>11</v>
          </cell>
          <cell r="E11371" t="str">
            <v>F</v>
          </cell>
        </row>
        <row r="11372">
          <cell r="B11372" t="str">
            <v>F523343</v>
          </cell>
          <cell r="C11372" t="str">
            <v>F523343</v>
          </cell>
          <cell r="D11372">
            <v>11</v>
          </cell>
          <cell r="E11372" t="str">
            <v>F</v>
          </cell>
        </row>
        <row r="11373">
          <cell r="B11373" t="str">
            <v>1000SLFULL</v>
          </cell>
          <cell r="C11373" t="str">
            <v>SLFULL</v>
          </cell>
          <cell r="D11373">
            <v>12</v>
          </cell>
          <cell r="E11373" t="str">
            <v>G</v>
          </cell>
        </row>
        <row r="11374">
          <cell r="B11374" t="str">
            <v>1000SLHUNT</v>
          </cell>
          <cell r="C11374" t="str">
            <v>SLHUNT</v>
          </cell>
          <cell r="D11374">
            <v>12</v>
          </cell>
          <cell r="E11374" t="str">
            <v>G</v>
          </cell>
        </row>
        <row r="11375">
          <cell r="B11375" t="str">
            <v>1000SLSADDLE</v>
          </cell>
          <cell r="C11375" t="str">
            <v>SLSADDLE</v>
          </cell>
          <cell r="D11375">
            <v>12</v>
          </cell>
          <cell r="E11375" t="str">
            <v>G</v>
          </cell>
        </row>
        <row r="11376">
          <cell r="B11376" t="str">
            <v>1000SLSANA</v>
          </cell>
          <cell r="C11376" t="str">
            <v>SLSANA</v>
          </cell>
          <cell r="D11376">
            <v>12</v>
          </cell>
          <cell r="E11376" t="str">
            <v>G</v>
          </cell>
        </row>
        <row r="11377">
          <cell r="B11377" t="str">
            <v>F522720</v>
          </cell>
          <cell r="C11377" t="str">
            <v>F522720</v>
          </cell>
          <cell r="D11377">
            <v>13</v>
          </cell>
          <cell r="E11377" t="str">
            <v>F</v>
          </cell>
        </row>
        <row r="11378">
          <cell r="B11378" t="str">
            <v>1000SLWHIT</v>
          </cell>
          <cell r="C11378" t="str">
            <v>SLWHIT</v>
          </cell>
          <cell r="D11378">
            <v>12</v>
          </cell>
          <cell r="E11378" t="str">
            <v>G</v>
          </cell>
        </row>
        <row r="11379">
          <cell r="B11379" t="str">
            <v>1000PWRDVP</v>
          </cell>
          <cell r="C11379" t="str">
            <v>PWRDVP</v>
          </cell>
          <cell r="D11379">
            <v>6</v>
          </cell>
          <cell r="E11379" t="str">
            <v>G</v>
          </cell>
        </row>
        <row r="11380">
          <cell r="B11380" t="str">
            <v>F502655</v>
          </cell>
          <cell r="C11380" t="str">
            <v>F502655</v>
          </cell>
          <cell r="D11380">
            <v>7</v>
          </cell>
          <cell r="E11380" t="str">
            <v>F</v>
          </cell>
        </row>
        <row r="11381">
          <cell r="B11381" t="str">
            <v>F502657</v>
          </cell>
          <cell r="C11381" t="str">
            <v>F502657</v>
          </cell>
          <cell r="D11381">
            <v>7</v>
          </cell>
          <cell r="E11381" t="str">
            <v>F</v>
          </cell>
        </row>
        <row r="11382">
          <cell r="B11382" t="str">
            <v>F502658</v>
          </cell>
          <cell r="C11382" t="str">
            <v>F502658</v>
          </cell>
          <cell r="D11382">
            <v>7</v>
          </cell>
          <cell r="E11382" t="str">
            <v>F</v>
          </cell>
        </row>
        <row r="11383">
          <cell r="B11383" t="str">
            <v>F502659</v>
          </cell>
          <cell r="C11383" t="str">
            <v>F502659</v>
          </cell>
          <cell r="D11383">
            <v>7</v>
          </cell>
          <cell r="E11383" t="str">
            <v>F</v>
          </cell>
        </row>
        <row r="11384">
          <cell r="B11384" t="str">
            <v>F502665</v>
          </cell>
          <cell r="C11384" t="str">
            <v>F502665</v>
          </cell>
          <cell r="D11384">
            <v>7</v>
          </cell>
          <cell r="E11384" t="str">
            <v>F</v>
          </cell>
        </row>
        <row r="11385">
          <cell r="B11385" t="str">
            <v>F502666</v>
          </cell>
          <cell r="C11385" t="str">
            <v>F502666</v>
          </cell>
          <cell r="D11385">
            <v>7</v>
          </cell>
          <cell r="E11385" t="str">
            <v>F</v>
          </cell>
        </row>
        <row r="11386">
          <cell r="B11386" t="str">
            <v>F520061</v>
          </cell>
          <cell r="C11386" t="str">
            <v>F520061</v>
          </cell>
          <cell r="D11386">
            <v>7</v>
          </cell>
          <cell r="E11386" t="str">
            <v>F</v>
          </cell>
        </row>
        <row r="11387">
          <cell r="B11387" t="str">
            <v>F520321</v>
          </cell>
          <cell r="C11387" t="str">
            <v>F520321</v>
          </cell>
          <cell r="D11387">
            <v>7</v>
          </cell>
          <cell r="E11387" t="str">
            <v>F</v>
          </cell>
        </row>
        <row r="11388">
          <cell r="B11388" t="str">
            <v>F520374</v>
          </cell>
          <cell r="C11388" t="str">
            <v>F520374</v>
          </cell>
          <cell r="D11388">
            <v>7</v>
          </cell>
          <cell r="E11388" t="str">
            <v>F</v>
          </cell>
        </row>
        <row r="11389">
          <cell r="B11389" t="str">
            <v>F520453</v>
          </cell>
          <cell r="C11389" t="str">
            <v>F520453</v>
          </cell>
          <cell r="D11389">
            <v>7</v>
          </cell>
          <cell r="E11389" t="str">
            <v>F</v>
          </cell>
        </row>
        <row r="11390">
          <cell r="B11390" t="str">
            <v>F520454</v>
          </cell>
          <cell r="C11390" t="str">
            <v>F520454</v>
          </cell>
          <cell r="D11390">
            <v>7</v>
          </cell>
          <cell r="E11390" t="str">
            <v>F</v>
          </cell>
        </row>
        <row r="11391">
          <cell r="B11391" t="str">
            <v>F520455</v>
          </cell>
          <cell r="C11391" t="str">
            <v>F520455</v>
          </cell>
          <cell r="D11391">
            <v>7</v>
          </cell>
          <cell r="E11391" t="str">
            <v>F</v>
          </cell>
        </row>
        <row r="11392">
          <cell r="B11392" t="str">
            <v>F520456</v>
          </cell>
          <cell r="C11392" t="str">
            <v>F520456</v>
          </cell>
          <cell r="D11392">
            <v>7</v>
          </cell>
          <cell r="E11392" t="str">
            <v>F</v>
          </cell>
        </row>
        <row r="11393">
          <cell r="B11393" t="str">
            <v>F520457</v>
          </cell>
          <cell r="C11393" t="str">
            <v>F520457</v>
          </cell>
          <cell r="D11393">
            <v>7</v>
          </cell>
          <cell r="E11393" t="str">
            <v>F</v>
          </cell>
        </row>
        <row r="11394">
          <cell r="B11394" t="str">
            <v>F520458</v>
          </cell>
          <cell r="C11394" t="str">
            <v>F520458</v>
          </cell>
          <cell r="D11394">
            <v>7</v>
          </cell>
          <cell r="E11394" t="str">
            <v>F</v>
          </cell>
        </row>
        <row r="11395">
          <cell r="B11395" t="str">
            <v>F520459</v>
          </cell>
          <cell r="C11395" t="str">
            <v>F520459</v>
          </cell>
          <cell r="D11395">
            <v>7</v>
          </cell>
          <cell r="E11395" t="str">
            <v>F</v>
          </cell>
        </row>
        <row r="11396">
          <cell r="B11396" t="str">
            <v>F520460</v>
          </cell>
          <cell r="C11396" t="str">
            <v>F520460</v>
          </cell>
          <cell r="D11396">
            <v>7</v>
          </cell>
          <cell r="E11396" t="str">
            <v>F</v>
          </cell>
        </row>
        <row r="11397">
          <cell r="B11397" t="str">
            <v>F520461</v>
          </cell>
          <cell r="C11397" t="str">
            <v>F520461</v>
          </cell>
          <cell r="D11397">
            <v>7</v>
          </cell>
          <cell r="E11397" t="str">
            <v>F</v>
          </cell>
        </row>
        <row r="11398">
          <cell r="B11398" t="str">
            <v>F520462</v>
          </cell>
          <cell r="C11398" t="str">
            <v>F520462</v>
          </cell>
          <cell r="D11398">
            <v>7</v>
          </cell>
          <cell r="E11398" t="str">
            <v>F</v>
          </cell>
        </row>
        <row r="11399">
          <cell r="B11399" t="str">
            <v>F520516</v>
          </cell>
          <cell r="C11399" t="str">
            <v>F520516</v>
          </cell>
          <cell r="D11399">
            <v>7</v>
          </cell>
          <cell r="E11399" t="str">
            <v>F</v>
          </cell>
        </row>
        <row r="11400">
          <cell r="B11400" t="str">
            <v>F520517</v>
          </cell>
          <cell r="C11400" t="str">
            <v>F520517</v>
          </cell>
          <cell r="D11400">
            <v>7</v>
          </cell>
          <cell r="E11400" t="str">
            <v>F</v>
          </cell>
        </row>
        <row r="11401">
          <cell r="B11401" t="str">
            <v>F520518</v>
          </cell>
          <cell r="C11401" t="str">
            <v>F520518</v>
          </cell>
          <cell r="D11401">
            <v>7</v>
          </cell>
          <cell r="E11401" t="str">
            <v>F</v>
          </cell>
        </row>
        <row r="11402">
          <cell r="B11402" t="str">
            <v>F520550</v>
          </cell>
          <cell r="C11402" t="str">
            <v>F520550</v>
          </cell>
          <cell r="D11402">
            <v>7</v>
          </cell>
          <cell r="E11402" t="str">
            <v>F</v>
          </cell>
        </row>
        <row r="11403">
          <cell r="B11403" t="str">
            <v>F520658</v>
          </cell>
          <cell r="C11403" t="str">
            <v>F520658</v>
          </cell>
          <cell r="D11403">
            <v>7</v>
          </cell>
          <cell r="E11403" t="str">
            <v>F</v>
          </cell>
        </row>
        <row r="11404">
          <cell r="B11404" t="str">
            <v>F520703</v>
          </cell>
          <cell r="C11404" t="str">
            <v>F520703</v>
          </cell>
          <cell r="D11404">
            <v>7</v>
          </cell>
          <cell r="E11404" t="str">
            <v>F</v>
          </cell>
        </row>
        <row r="11405">
          <cell r="B11405" t="str">
            <v>F520704</v>
          </cell>
          <cell r="C11405" t="str">
            <v>F520704</v>
          </cell>
          <cell r="D11405">
            <v>7</v>
          </cell>
          <cell r="E11405" t="str">
            <v>F</v>
          </cell>
        </row>
        <row r="11406">
          <cell r="B11406" t="str">
            <v>F520705</v>
          </cell>
          <cell r="C11406" t="str">
            <v>F520705</v>
          </cell>
          <cell r="D11406">
            <v>7</v>
          </cell>
          <cell r="E11406" t="str">
            <v>F</v>
          </cell>
        </row>
        <row r="11407">
          <cell r="B11407" t="str">
            <v>F520706</v>
          </cell>
          <cell r="C11407" t="str">
            <v>F520706</v>
          </cell>
          <cell r="D11407">
            <v>7</v>
          </cell>
          <cell r="E11407" t="str">
            <v>F</v>
          </cell>
        </row>
        <row r="11408">
          <cell r="B11408" t="str">
            <v>F520707</v>
          </cell>
          <cell r="C11408" t="str">
            <v>F520707</v>
          </cell>
          <cell r="D11408">
            <v>7</v>
          </cell>
          <cell r="E11408" t="str">
            <v>F</v>
          </cell>
        </row>
        <row r="11409">
          <cell r="B11409" t="str">
            <v>F521047</v>
          </cell>
          <cell r="C11409" t="str">
            <v>F521047</v>
          </cell>
          <cell r="D11409">
            <v>7</v>
          </cell>
          <cell r="E11409" t="str">
            <v>F</v>
          </cell>
        </row>
        <row r="11410">
          <cell r="B11410" t="str">
            <v>F521407</v>
          </cell>
          <cell r="C11410" t="str">
            <v>F521407</v>
          </cell>
          <cell r="D11410">
            <v>7</v>
          </cell>
          <cell r="E11410" t="str">
            <v>F</v>
          </cell>
        </row>
        <row r="11411">
          <cell r="B11411" t="str">
            <v>F521767</v>
          </cell>
          <cell r="C11411" t="str">
            <v>F521767</v>
          </cell>
          <cell r="D11411">
            <v>7</v>
          </cell>
          <cell r="E11411" t="str">
            <v>F</v>
          </cell>
        </row>
        <row r="11412">
          <cell r="B11412" t="str">
            <v>F522127</v>
          </cell>
          <cell r="C11412" t="str">
            <v>F522127</v>
          </cell>
          <cell r="D11412">
            <v>7</v>
          </cell>
          <cell r="E11412" t="str">
            <v>F</v>
          </cell>
        </row>
        <row r="11413">
          <cell r="B11413" t="str">
            <v>F522487</v>
          </cell>
          <cell r="C11413" t="str">
            <v>F522487</v>
          </cell>
          <cell r="D11413">
            <v>7</v>
          </cell>
          <cell r="E11413" t="str">
            <v>F</v>
          </cell>
        </row>
        <row r="11414">
          <cell r="B11414" t="str">
            <v>1000INSRESRV</v>
          </cell>
          <cell r="C11414" t="str">
            <v>INSRESRV</v>
          </cell>
          <cell r="D11414">
            <v>8</v>
          </cell>
          <cell r="E11414" t="str">
            <v>G</v>
          </cell>
        </row>
        <row r="11415">
          <cell r="B11415" t="str">
            <v>F501778</v>
          </cell>
          <cell r="C11415" t="str">
            <v>F501778</v>
          </cell>
          <cell r="D11415">
            <v>9</v>
          </cell>
          <cell r="E11415" t="str">
            <v>F</v>
          </cell>
        </row>
        <row r="11416">
          <cell r="B11416" t="str">
            <v>F501780</v>
          </cell>
          <cell r="C11416" t="str">
            <v>F501780</v>
          </cell>
          <cell r="D11416">
            <v>9</v>
          </cell>
          <cell r="E11416" t="str">
            <v>F</v>
          </cell>
        </row>
        <row r="11417">
          <cell r="B11417" t="str">
            <v>F501781</v>
          </cell>
          <cell r="C11417" t="str">
            <v>F501781</v>
          </cell>
          <cell r="D11417">
            <v>9</v>
          </cell>
          <cell r="E11417" t="str">
            <v>F</v>
          </cell>
        </row>
        <row r="11418">
          <cell r="B11418" t="str">
            <v>F501783</v>
          </cell>
          <cell r="C11418" t="str">
            <v>F501783</v>
          </cell>
          <cell r="D11418">
            <v>9</v>
          </cell>
          <cell r="E11418" t="str">
            <v>F</v>
          </cell>
        </row>
        <row r="11419">
          <cell r="B11419" t="str">
            <v>F501785</v>
          </cell>
          <cell r="C11419" t="str">
            <v>F501785</v>
          </cell>
          <cell r="D11419">
            <v>9</v>
          </cell>
          <cell r="E11419" t="str">
            <v>F</v>
          </cell>
        </row>
        <row r="11420">
          <cell r="B11420" t="str">
            <v>F501787</v>
          </cell>
          <cell r="C11420" t="str">
            <v>F501787</v>
          </cell>
          <cell r="D11420">
            <v>9</v>
          </cell>
          <cell r="E11420" t="str">
            <v>F</v>
          </cell>
        </row>
        <row r="11421">
          <cell r="B11421" t="str">
            <v>F501788</v>
          </cell>
          <cell r="C11421" t="str">
            <v>F501788</v>
          </cell>
          <cell r="D11421">
            <v>9</v>
          </cell>
          <cell r="E11421" t="str">
            <v>F</v>
          </cell>
        </row>
        <row r="11422">
          <cell r="B11422" t="str">
            <v>F501790</v>
          </cell>
          <cell r="C11422" t="str">
            <v>F501790</v>
          </cell>
          <cell r="D11422">
            <v>9</v>
          </cell>
          <cell r="E11422" t="str">
            <v>F</v>
          </cell>
        </row>
        <row r="11423">
          <cell r="B11423" t="str">
            <v>F501792</v>
          </cell>
          <cell r="C11423" t="str">
            <v>F501792</v>
          </cell>
          <cell r="D11423">
            <v>9</v>
          </cell>
          <cell r="E11423" t="str">
            <v>F</v>
          </cell>
        </row>
        <row r="11424">
          <cell r="B11424" t="str">
            <v>F501794</v>
          </cell>
          <cell r="C11424" t="str">
            <v>F501794</v>
          </cell>
          <cell r="D11424">
            <v>9</v>
          </cell>
          <cell r="E11424" t="str">
            <v>F</v>
          </cell>
        </row>
        <row r="11425">
          <cell r="B11425" t="str">
            <v>F501795</v>
          </cell>
          <cell r="C11425" t="str">
            <v>F501795</v>
          </cell>
          <cell r="D11425">
            <v>9</v>
          </cell>
          <cell r="E11425" t="str">
            <v>F</v>
          </cell>
        </row>
        <row r="11426">
          <cell r="B11426" t="str">
            <v>F501797</v>
          </cell>
          <cell r="C11426" t="str">
            <v>F501797</v>
          </cell>
          <cell r="D11426">
            <v>9</v>
          </cell>
          <cell r="E11426" t="str">
            <v>F</v>
          </cell>
        </row>
        <row r="11427">
          <cell r="B11427" t="str">
            <v>F501799</v>
          </cell>
          <cell r="C11427" t="str">
            <v>F501799</v>
          </cell>
          <cell r="D11427">
            <v>9</v>
          </cell>
          <cell r="E11427" t="str">
            <v>F</v>
          </cell>
        </row>
        <row r="11428">
          <cell r="B11428" t="str">
            <v>F501801</v>
          </cell>
          <cell r="C11428" t="str">
            <v>F501801</v>
          </cell>
          <cell r="D11428">
            <v>9</v>
          </cell>
          <cell r="E11428" t="str">
            <v>F</v>
          </cell>
        </row>
        <row r="11429">
          <cell r="B11429" t="str">
            <v>F501802</v>
          </cell>
          <cell r="C11429" t="str">
            <v>F501802</v>
          </cell>
          <cell r="D11429">
            <v>9</v>
          </cell>
          <cell r="E11429" t="str">
            <v>F</v>
          </cell>
        </row>
        <row r="11430">
          <cell r="B11430" t="str">
            <v>F501804</v>
          </cell>
          <cell r="C11430" t="str">
            <v>F501804</v>
          </cell>
          <cell r="D11430">
            <v>9</v>
          </cell>
          <cell r="E11430" t="str">
            <v>F</v>
          </cell>
        </row>
        <row r="11431">
          <cell r="B11431" t="str">
            <v>F501806</v>
          </cell>
          <cell r="C11431" t="str">
            <v>F501806</v>
          </cell>
          <cell r="D11431">
            <v>9</v>
          </cell>
          <cell r="E11431" t="str">
            <v>F</v>
          </cell>
        </row>
        <row r="11432">
          <cell r="B11432" t="str">
            <v>F501808</v>
          </cell>
          <cell r="C11432" t="str">
            <v>F501808</v>
          </cell>
          <cell r="D11432">
            <v>9</v>
          </cell>
          <cell r="E11432" t="str">
            <v>F</v>
          </cell>
        </row>
        <row r="11433">
          <cell r="B11433" t="str">
            <v>F501809</v>
          </cell>
          <cell r="C11433" t="str">
            <v>F501809</v>
          </cell>
          <cell r="D11433">
            <v>9</v>
          </cell>
          <cell r="E11433" t="str">
            <v>F</v>
          </cell>
        </row>
        <row r="11434">
          <cell r="B11434" t="str">
            <v>F501811</v>
          </cell>
          <cell r="C11434" t="str">
            <v>F501811</v>
          </cell>
          <cell r="D11434">
            <v>9</v>
          </cell>
          <cell r="E11434" t="str">
            <v>F</v>
          </cell>
        </row>
        <row r="11435">
          <cell r="B11435" t="str">
            <v>F501813</v>
          </cell>
          <cell r="C11435" t="str">
            <v>F501813</v>
          </cell>
          <cell r="D11435">
            <v>9</v>
          </cell>
          <cell r="E11435" t="str">
            <v>F</v>
          </cell>
        </row>
        <row r="11436">
          <cell r="B11436" t="str">
            <v>F501815</v>
          </cell>
          <cell r="C11436" t="str">
            <v>F501815</v>
          </cell>
          <cell r="D11436">
            <v>9</v>
          </cell>
          <cell r="E11436" t="str">
            <v>F</v>
          </cell>
        </row>
        <row r="11437">
          <cell r="B11437" t="str">
            <v>F501816</v>
          </cell>
          <cell r="C11437" t="str">
            <v>F501816</v>
          </cell>
          <cell r="D11437">
            <v>9</v>
          </cell>
          <cell r="E11437" t="str">
            <v>F</v>
          </cell>
        </row>
        <row r="11438">
          <cell r="B11438" t="str">
            <v>F501818</v>
          </cell>
          <cell r="C11438" t="str">
            <v>F501818</v>
          </cell>
          <cell r="D11438">
            <v>9</v>
          </cell>
          <cell r="E11438" t="str">
            <v>F</v>
          </cell>
        </row>
        <row r="11439">
          <cell r="B11439" t="str">
            <v>F501820</v>
          </cell>
          <cell r="C11439" t="str">
            <v>F501820</v>
          </cell>
          <cell r="D11439">
            <v>9</v>
          </cell>
          <cell r="E11439" t="str">
            <v>F</v>
          </cell>
        </row>
        <row r="11440">
          <cell r="B11440" t="str">
            <v>F501822</v>
          </cell>
          <cell r="C11440" t="str">
            <v>F501822</v>
          </cell>
          <cell r="D11440">
            <v>9</v>
          </cell>
          <cell r="E11440" t="str">
            <v>F</v>
          </cell>
        </row>
        <row r="11441">
          <cell r="B11441" t="str">
            <v>F501823</v>
          </cell>
          <cell r="C11441" t="str">
            <v>F501823</v>
          </cell>
          <cell r="D11441">
            <v>9</v>
          </cell>
          <cell r="E11441" t="str">
            <v>F</v>
          </cell>
        </row>
        <row r="11442">
          <cell r="B11442" t="str">
            <v>F501825</v>
          </cell>
          <cell r="C11442" t="str">
            <v>F501825</v>
          </cell>
          <cell r="D11442">
            <v>9</v>
          </cell>
          <cell r="E11442" t="str">
            <v>F</v>
          </cell>
        </row>
        <row r="11443">
          <cell r="B11443" t="str">
            <v>F501827</v>
          </cell>
          <cell r="C11443" t="str">
            <v>F501827</v>
          </cell>
          <cell r="D11443">
            <v>9</v>
          </cell>
          <cell r="E11443" t="str">
            <v>F</v>
          </cell>
        </row>
        <row r="11444">
          <cell r="B11444" t="str">
            <v>F501829</v>
          </cell>
          <cell r="C11444" t="str">
            <v>F501829</v>
          </cell>
          <cell r="D11444">
            <v>9</v>
          </cell>
          <cell r="E11444" t="str">
            <v>F</v>
          </cell>
        </row>
        <row r="11445">
          <cell r="B11445" t="str">
            <v>F501830</v>
          </cell>
          <cell r="C11445" t="str">
            <v>F501830</v>
          </cell>
          <cell r="D11445">
            <v>9</v>
          </cell>
          <cell r="E11445" t="str">
            <v>F</v>
          </cell>
        </row>
        <row r="11446">
          <cell r="B11446" t="str">
            <v>F501832</v>
          </cell>
          <cell r="C11446" t="str">
            <v>F501832</v>
          </cell>
          <cell r="D11446">
            <v>9</v>
          </cell>
          <cell r="E11446" t="str">
            <v>F</v>
          </cell>
        </row>
        <row r="11447">
          <cell r="B11447" t="str">
            <v>F501834</v>
          </cell>
          <cell r="C11447" t="str">
            <v>F501834</v>
          </cell>
          <cell r="D11447">
            <v>9</v>
          </cell>
          <cell r="E11447" t="str">
            <v>F</v>
          </cell>
        </row>
        <row r="11448">
          <cell r="B11448" t="str">
            <v>F501835</v>
          </cell>
          <cell r="C11448" t="str">
            <v>F501835</v>
          </cell>
          <cell r="D11448">
            <v>9</v>
          </cell>
          <cell r="E11448" t="str">
            <v>F</v>
          </cell>
        </row>
        <row r="11449">
          <cell r="B11449" t="str">
            <v>F501836</v>
          </cell>
          <cell r="C11449" t="str">
            <v>F501836</v>
          </cell>
          <cell r="D11449">
            <v>9</v>
          </cell>
          <cell r="E11449" t="str">
            <v>F</v>
          </cell>
        </row>
        <row r="11450">
          <cell r="B11450" t="str">
            <v>F501837</v>
          </cell>
          <cell r="C11450" t="str">
            <v>F501837</v>
          </cell>
          <cell r="D11450">
            <v>9</v>
          </cell>
          <cell r="E11450" t="str">
            <v>F</v>
          </cell>
        </row>
        <row r="11451">
          <cell r="B11451" t="str">
            <v>F501838</v>
          </cell>
          <cell r="C11451" t="str">
            <v>F501838</v>
          </cell>
          <cell r="D11451">
            <v>9</v>
          </cell>
          <cell r="E11451" t="str">
            <v>F</v>
          </cell>
        </row>
        <row r="11452">
          <cell r="B11452" t="str">
            <v>F501839</v>
          </cell>
          <cell r="C11452" t="str">
            <v>F501839</v>
          </cell>
          <cell r="D11452">
            <v>9</v>
          </cell>
          <cell r="E11452" t="str">
            <v>F</v>
          </cell>
        </row>
        <row r="11453">
          <cell r="B11453" t="str">
            <v>F501840</v>
          </cell>
          <cell r="C11453" t="str">
            <v>F501840</v>
          </cell>
          <cell r="D11453">
            <v>9</v>
          </cell>
          <cell r="E11453" t="str">
            <v>F</v>
          </cell>
        </row>
        <row r="11454">
          <cell r="B11454" t="str">
            <v>F501841</v>
          </cell>
          <cell r="C11454" t="str">
            <v>F501841</v>
          </cell>
          <cell r="D11454">
            <v>9</v>
          </cell>
          <cell r="E11454" t="str">
            <v>F</v>
          </cell>
        </row>
        <row r="11455">
          <cell r="B11455" t="str">
            <v>F501842</v>
          </cell>
          <cell r="C11455" t="str">
            <v>F501842</v>
          </cell>
          <cell r="D11455">
            <v>9</v>
          </cell>
          <cell r="E11455" t="str">
            <v>F</v>
          </cell>
        </row>
        <row r="11456">
          <cell r="B11456" t="str">
            <v>F501843</v>
          </cell>
          <cell r="C11456" t="str">
            <v>F501843</v>
          </cell>
          <cell r="D11456">
            <v>9</v>
          </cell>
          <cell r="E11456" t="str">
            <v>F</v>
          </cell>
        </row>
        <row r="11457">
          <cell r="B11457" t="str">
            <v>F501844</v>
          </cell>
          <cell r="C11457" t="str">
            <v>F501844</v>
          </cell>
          <cell r="D11457">
            <v>9</v>
          </cell>
          <cell r="E11457" t="str">
            <v>F</v>
          </cell>
        </row>
        <row r="11458">
          <cell r="B11458" t="str">
            <v>F501845</v>
          </cell>
          <cell r="C11458" t="str">
            <v>F501845</v>
          </cell>
          <cell r="D11458">
            <v>9</v>
          </cell>
          <cell r="E11458" t="str">
            <v>F</v>
          </cell>
        </row>
        <row r="11459">
          <cell r="B11459" t="str">
            <v>F501846</v>
          </cell>
          <cell r="C11459" t="str">
            <v>F501846</v>
          </cell>
          <cell r="D11459">
            <v>9</v>
          </cell>
          <cell r="E11459" t="str">
            <v>F</v>
          </cell>
        </row>
        <row r="11460">
          <cell r="B11460" t="str">
            <v>F501847</v>
          </cell>
          <cell r="C11460" t="str">
            <v>F501847</v>
          </cell>
          <cell r="D11460">
            <v>9</v>
          </cell>
          <cell r="E11460" t="str">
            <v>F</v>
          </cell>
        </row>
        <row r="11461">
          <cell r="B11461" t="str">
            <v>F501848</v>
          </cell>
          <cell r="C11461" t="str">
            <v>F501848</v>
          </cell>
          <cell r="D11461">
            <v>9</v>
          </cell>
          <cell r="E11461" t="str">
            <v>F</v>
          </cell>
        </row>
        <row r="11462">
          <cell r="B11462" t="str">
            <v>F501849</v>
          </cell>
          <cell r="C11462" t="str">
            <v>F501849</v>
          </cell>
          <cell r="D11462">
            <v>9</v>
          </cell>
          <cell r="E11462" t="str">
            <v>F</v>
          </cell>
        </row>
        <row r="11463">
          <cell r="B11463" t="str">
            <v>1000SUPSEG</v>
          </cell>
          <cell r="C11463" t="str">
            <v>SUPSEG</v>
          </cell>
          <cell r="D11463">
            <v>8</v>
          </cell>
          <cell r="E11463" t="str">
            <v>G</v>
          </cell>
        </row>
        <row r="11464">
          <cell r="B11464" t="str">
            <v>F522697</v>
          </cell>
          <cell r="C11464" t="str">
            <v>F522697</v>
          </cell>
          <cell r="D11464">
            <v>9</v>
          </cell>
          <cell r="E11464" t="str">
            <v>F</v>
          </cell>
        </row>
        <row r="11465">
          <cell r="B11465" t="str">
            <v>1000MAINTPLNG</v>
          </cell>
          <cell r="C11465" t="str">
            <v>MAINTPLNG</v>
          </cell>
          <cell r="D11465">
            <v>10</v>
          </cell>
          <cell r="E11465" t="str">
            <v>G</v>
          </cell>
        </row>
        <row r="11466">
          <cell r="B11466" t="str">
            <v>F520394</v>
          </cell>
          <cell r="C11466" t="str">
            <v>F520394</v>
          </cell>
          <cell r="D11466">
            <v>11</v>
          </cell>
          <cell r="E11466" t="str">
            <v>F</v>
          </cell>
        </row>
        <row r="11467">
          <cell r="B11467" t="str">
            <v>F520519</v>
          </cell>
          <cell r="C11467" t="str">
            <v>F520519</v>
          </cell>
          <cell r="D11467">
            <v>11</v>
          </cell>
          <cell r="E11467" t="str">
            <v>F</v>
          </cell>
        </row>
        <row r="11468">
          <cell r="B11468" t="str">
            <v>F520547</v>
          </cell>
          <cell r="C11468" t="str">
            <v>F520547</v>
          </cell>
          <cell r="D11468">
            <v>11</v>
          </cell>
          <cell r="E11468" t="str">
            <v>F</v>
          </cell>
        </row>
        <row r="11469">
          <cell r="B11469" t="str">
            <v>F521137</v>
          </cell>
          <cell r="C11469" t="str">
            <v>F521137</v>
          </cell>
          <cell r="D11469">
            <v>11</v>
          </cell>
          <cell r="E11469" t="str">
            <v>F</v>
          </cell>
        </row>
        <row r="11470">
          <cell r="B11470" t="str">
            <v>F521497</v>
          </cell>
          <cell r="C11470" t="str">
            <v>F521497</v>
          </cell>
          <cell r="D11470">
            <v>11</v>
          </cell>
          <cell r="E11470" t="str">
            <v>F</v>
          </cell>
        </row>
        <row r="11471">
          <cell r="B11471" t="str">
            <v>F521857</v>
          </cell>
          <cell r="C11471" t="str">
            <v>F521857</v>
          </cell>
          <cell r="D11471">
            <v>11</v>
          </cell>
          <cell r="E11471" t="str">
            <v>F</v>
          </cell>
        </row>
        <row r="11472">
          <cell r="B11472" t="str">
            <v>F522217</v>
          </cell>
          <cell r="C11472" t="str">
            <v>F522217</v>
          </cell>
          <cell r="D11472">
            <v>11</v>
          </cell>
          <cell r="E11472" t="str">
            <v>F</v>
          </cell>
        </row>
        <row r="11473">
          <cell r="B11473" t="str">
            <v>F522577</v>
          </cell>
          <cell r="C11473" t="str">
            <v>F522577</v>
          </cell>
          <cell r="D11473">
            <v>11</v>
          </cell>
          <cell r="E11473" t="str">
            <v>F</v>
          </cell>
        </row>
        <row r="11474">
          <cell r="B11474" t="str">
            <v>F522689</v>
          </cell>
          <cell r="C11474" t="str">
            <v>F522689</v>
          </cell>
          <cell r="D11474">
            <v>11</v>
          </cell>
          <cell r="E11474" t="str">
            <v>F</v>
          </cell>
        </row>
        <row r="11475">
          <cell r="B11475" t="str">
            <v>F522698</v>
          </cell>
          <cell r="C11475" t="str">
            <v>F522698</v>
          </cell>
          <cell r="D11475">
            <v>11</v>
          </cell>
          <cell r="E11475" t="str">
            <v>F</v>
          </cell>
        </row>
        <row r="11476">
          <cell r="B11476" t="str">
            <v>F522700</v>
          </cell>
          <cell r="C11476" t="str">
            <v>F522700</v>
          </cell>
          <cell r="D11476">
            <v>11</v>
          </cell>
          <cell r="E11476" t="str">
            <v>F</v>
          </cell>
        </row>
        <row r="11477">
          <cell r="B11477" t="str">
            <v>1000MATEQP</v>
          </cell>
          <cell r="C11477" t="str">
            <v>MATEQP</v>
          </cell>
          <cell r="D11477">
            <v>10</v>
          </cell>
          <cell r="E11477" t="str">
            <v>G</v>
          </cell>
        </row>
        <row r="11478">
          <cell r="B11478" t="str">
            <v>F520447</v>
          </cell>
          <cell r="C11478" t="str">
            <v>F520447</v>
          </cell>
          <cell r="D11478">
            <v>11</v>
          </cell>
          <cell r="E11478" t="str">
            <v>F</v>
          </cell>
        </row>
        <row r="11479">
          <cell r="B11479" t="str">
            <v>F520448</v>
          </cell>
          <cell r="C11479" t="str">
            <v>F520448</v>
          </cell>
          <cell r="D11479">
            <v>11</v>
          </cell>
          <cell r="E11479" t="str">
            <v>F</v>
          </cell>
        </row>
        <row r="11480">
          <cell r="B11480" t="str">
            <v>F520449</v>
          </cell>
          <cell r="C11480" t="str">
            <v>F520449</v>
          </cell>
          <cell r="D11480">
            <v>11</v>
          </cell>
          <cell r="E11480" t="str">
            <v>F</v>
          </cell>
        </row>
        <row r="11481">
          <cell r="B11481" t="str">
            <v>F520450</v>
          </cell>
          <cell r="C11481" t="str">
            <v>F520450</v>
          </cell>
          <cell r="D11481">
            <v>11</v>
          </cell>
          <cell r="E11481" t="str">
            <v>F</v>
          </cell>
        </row>
        <row r="11482">
          <cell r="B11482" t="str">
            <v>F520451</v>
          </cell>
          <cell r="C11482" t="str">
            <v>F520451</v>
          </cell>
          <cell r="D11482">
            <v>11</v>
          </cell>
          <cell r="E11482" t="str">
            <v>F</v>
          </cell>
        </row>
        <row r="11483">
          <cell r="B11483" t="str">
            <v>F520452</v>
          </cell>
          <cell r="C11483" t="str">
            <v>F520452</v>
          </cell>
          <cell r="D11483">
            <v>11</v>
          </cell>
          <cell r="E11483" t="str">
            <v>F</v>
          </cell>
        </row>
        <row r="11484">
          <cell r="B11484" t="str">
            <v>F521141</v>
          </cell>
          <cell r="C11484" t="str">
            <v>F521141</v>
          </cell>
          <cell r="D11484">
            <v>11</v>
          </cell>
          <cell r="E11484" t="str">
            <v>F</v>
          </cell>
        </row>
        <row r="11485">
          <cell r="B11485" t="str">
            <v>F521501</v>
          </cell>
          <cell r="C11485" t="str">
            <v>F521501</v>
          </cell>
          <cell r="D11485">
            <v>11</v>
          </cell>
          <cell r="E11485" t="str">
            <v>F</v>
          </cell>
        </row>
        <row r="11486">
          <cell r="B11486" t="str">
            <v>F521861</v>
          </cell>
          <cell r="C11486" t="str">
            <v>F521861</v>
          </cell>
          <cell r="D11486">
            <v>11</v>
          </cell>
          <cell r="E11486" t="str">
            <v>F</v>
          </cell>
        </row>
        <row r="11487">
          <cell r="B11487" t="str">
            <v>F522221</v>
          </cell>
          <cell r="C11487" t="str">
            <v>F522221</v>
          </cell>
          <cell r="D11487">
            <v>11</v>
          </cell>
          <cell r="E11487" t="str">
            <v>F</v>
          </cell>
        </row>
        <row r="11488">
          <cell r="B11488" t="str">
            <v>F522581</v>
          </cell>
          <cell r="C11488" t="str">
            <v>F522581</v>
          </cell>
          <cell r="D11488">
            <v>11</v>
          </cell>
          <cell r="E11488" t="str">
            <v>F</v>
          </cell>
        </row>
        <row r="11489">
          <cell r="B11489" t="str">
            <v>F522699</v>
          </cell>
          <cell r="C11489" t="str">
            <v>F522699</v>
          </cell>
          <cell r="D11489">
            <v>11</v>
          </cell>
          <cell r="E11489" t="str">
            <v>F</v>
          </cell>
        </row>
        <row r="11490">
          <cell r="B11490" t="str">
            <v>1000MGMTWIRE</v>
          </cell>
          <cell r="C11490" t="str">
            <v>MGMTWIRE</v>
          </cell>
          <cell r="D11490">
            <v>10</v>
          </cell>
          <cell r="E11490" t="str">
            <v>G</v>
          </cell>
        </row>
        <row r="11491">
          <cell r="B11491" t="str">
            <v>F520036</v>
          </cell>
          <cell r="C11491" t="str">
            <v>F520036</v>
          </cell>
          <cell r="D11491">
            <v>11</v>
          </cell>
          <cell r="E11491" t="str">
            <v>F</v>
          </cell>
        </row>
        <row r="11492">
          <cell r="B11492" t="str">
            <v>F520043</v>
          </cell>
          <cell r="C11492" t="str">
            <v>F520043</v>
          </cell>
          <cell r="D11492">
            <v>11</v>
          </cell>
          <cell r="E11492" t="str">
            <v>F</v>
          </cell>
        </row>
        <row r="11493">
          <cell r="B11493" t="str">
            <v>F520522</v>
          </cell>
          <cell r="C11493" t="str">
            <v>F520522</v>
          </cell>
          <cell r="D11493">
            <v>11</v>
          </cell>
          <cell r="E11493" t="str">
            <v>F</v>
          </cell>
        </row>
        <row r="11494">
          <cell r="B11494" t="str">
            <v>F521045</v>
          </cell>
          <cell r="C11494" t="str">
            <v>F521045</v>
          </cell>
          <cell r="D11494">
            <v>11</v>
          </cell>
          <cell r="E11494" t="str">
            <v>F</v>
          </cell>
        </row>
        <row r="11495">
          <cell r="B11495" t="str">
            <v>F521405</v>
          </cell>
          <cell r="C11495" t="str">
            <v>F521405</v>
          </cell>
          <cell r="D11495">
            <v>11</v>
          </cell>
          <cell r="E11495" t="str">
            <v>F</v>
          </cell>
        </row>
        <row r="11496">
          <cell r="B11496" t="str">
            <v>F521765</v>
          </cell>
          <cell r="C11496" t="str">
            <v>F521765</v>
          </cell>
          <cell r="D11496">
            <v>11</v>
          </cell>
          <cell r="E11496" t="str">
            <v>F</v>
          </cell>
        </row>
        <row r="11497">
          <cell r="B11497" t="str">
            <v>F522125</v>
          </cell>
          <cell r="C11497" t="str">
            <v>F522125</v>
          </cell>
          <cell r="D11497">
            <v>11</v>
          </cell>
          <cell r="E11497" t="str">
            <v>F</v>
          </cell>
        </row>
        <row r="11498">
          <cell r="B11498" t="str">
            <v>F522485</v>
          </cell>
          <cell r="C11498" t="str">
            <v>F522485</v>
          </cell>
          <cell r="D11498">
            <v>11</v>
          </cell>
          <cell r="E11498" t="str">
            <v>F</v>
          </cell>
        </row>
        <row r="11499">
          <cell r="B11499" t="str">
            <v>1000STORM</v>
          </cell>
          <cell r="C11499" t="str">
            <v>STORM</v>
          </cell>
          <cell r="D11499">
            <v>10</v>
          </cell>
          <cell r="E11499" t="str">
            <v>G</v>
          </cell>
        </row>
        <row r="11500">
          <cell r="B11500" t="str">
            <v>1000RESPLN</v>
          </cell>
          <cell r="C11500" t="str">
            <v>RESPLN</v>
          </cell>
          <cell r="D11500">
            <v>6</v>
          </cell>
          <cell r="E11500" t="str">
            <v>G</v>
          </cell>
        </row>
        <row r="11501">
          <cell r="B11501" t="str">
            <v>F520062</v>
          </cell>
          <cell r="C11501" t="str">
            <v>F520062</v>
          </cell>
          <cell r="D11501">
            <v>7</v>
          </cell>
          <cell r="E11501" t="str">
            <v>F</v>
          </cell>
        </row>
        <row r="11502">
          <cell r="B11502" t="str">
            <v>F520520</v>
          </cell>
          <cell r="C11502" t="str">
            <v>F520520</v>
          </cell>
          <cell r="D11502">
            <v>7</v>
          </cell>
          <cell r="E11502" t="str">
            <v>F</v>
          </cell>
        </row>
        <row r="11503">
          <cell r="B11503" t="str">
            <v>F521048</v>
          </cell>
          <cell r="C11503" t="str">
            <v>F521048</v>
          </cell>
          <cell r="D11503">
            <v>7</v>
          </cell>
          <cell r="E11503" t="str">
            <v>F</v>
          </cell>
        </row>
        <row r="11504">
          <cell r="B11504" t="str">
            <v>F521408</v>
          </cell>
          <cell r="C11504" t="str">
            <v>F521408</v>
          </cell>
          <cell r="D11504">
            <v>7</v>
          </cell>
          <cell r="E11504" t="str">
            <v>F</v>
          </cell>
        </row>
        <row r="11505">
          <cell r="B11505" t="str">
            <v>F521768</v>
          </cell>
          <cell r="C11505" t="str">
            <v>F521768</v>
          </cell>
          <cell r="D11505">
            <v>7</v>
          </cell>
          <cell r="E11505" t="str">
            <v>F</v>
          </cell>
        </row>
        <row r="11506">
          <cell r="B11506" t="str">
            <v>F522128</v>
          </cell>
          <cell r="C11506" t="str">
            <v>F522128</v>
          </cell>
          <cell r="D11506">
            <v>7</v>
          </cell>
          <cell r="E11506" t="str">
            <v>F</v>
          </cell>
        </row>
        <row r="11507">
          <cell r="B11507" t="str">
            <v>F522488</v>
          </cell>
          <cell r="C11507" t="str">
            <v>F522488</v>
          </cell>
          <cell r="D11507">
            <v>7</v>
          </cell>
          <cell r="E11507" t="str">
            <v>F</v>
          </cell>
        </row>
        <row r="11508">
          <cell r="B11508" t="str">
            <v>F523350</v>
          </cell>
          <cell r="C11508" t="str">
            <v>F523350</v>
          </cell>
          <cell r="D11508">
            <v>7</v>
          </cell>
          <cell r="E11508" t="str">
            <v>F</v>
          </cell>
        </row>
        <row r="11509">
          <cell r="B11509" t="str">
            <v>F523351</v>
          </cell>
          <cell r="C11509" t="str">
            <v>F523351</v>
          </cell>
          <cell r="D11509">
            <v>7</v>
          </cell>
          <cell r="E11509" t="str">
            <v>F</v>
          </cell>
        </row>
        <row r="11510">
          <cell r="B11510" t="str">
            <v>F525785</v>
          </cell>
          <cell r="C11510" t="str">
            <v>F525785</v>
          </cell>
          <cell r="D11510">
            <v>7</v>
          </cell>
          <cell r="E11510" t="str">
            <v>F</v>
          </cell>
        </row>
        <row r="11511">
          <cell r="B11511" t="str">
            <v>F526517</v>
          </cell>
          <cell r="C11511" t="str">
            <v>F526517</v>
          </cell>
          <cell r="D11511">
            <v>7</v>
          </cell>
          <cell r="E11511" t="str">
            <v>F</v>
          </cell>
        </row>
        <row r="11512">
          <cell r="B11512" t="str">
            <v>1000CONSMETH</v>
          </cell>
          <cell r="C11512" t="str">
            <v>CONSMETH</v>
          </cell>
          <cell r="D11512">
            <v>8</v>
          </cell>
          <cell r="E11512" t="str">
            <v>G</v>
          </cell>
        </row>
        <row r="11513">
          <cell r="B11513" t="str">
            <v>F520536</v>
          </cell>
          <cell r="C11513" t="str">
            <v>F520536</v>
          </cell>
          <cell r="D11513">
            <v>9</v>
          </cell>
          <cell r="E11513" t="str">
            <v>F</v>
          </cell>
        </row>
        <row r="11514">
          <cell r="B11514" t="str">
            <v>F521155</v>
          </cell>
          <cell r="C11514" t="str">
            <v>F521155</v>
          </cell>
          <cell r="D11514">
            <v>9</v>
          </cell>
          <cell r="E11514" t="str">
            <v>F</v>
          </cell>
        </row>
        <row r="11515">
          <cell r="B11515" t="str">
            <v>F521515</v>
          </cell>
          <cell r="C11515" t="str">
            <v>F521515</v>
          </cell>
          <cell r="D11515">
            <v>9</v>
          </cell>
          <cell r="E11515" t="str">
            <v>F</v>
          </cell>
        </row>
        <row r="11516">
          <cell r="B11516" t="str">
            <v>F521875</v>
          </cell>
          <cell r="C11516" t="str">
            <v>F521875</v>
          </cell>
          <cell r="D11516">
            <v>9</v>
          </cell>
          <cell r="E11516" t="str">
            <v>F</v>
          </cell>
        </row>
        <row r="11517">
          <cell r="B11517" t="str">
            <v>F522235</v>
          </cell>
          <cell r="C11517" t="str">
            <v>F522235</v>
          </cell>
          <cell r="D11517">
            <v>9</v>
          </cell>
          <cell r="E11517" t="str">
            <v>F</v>
          </cell>
        </row>
        <row r="11518">
          <cell r="B11518" t="str">
            <v>F522595</v>
          </cell>
          <cell r="C11518" t="str">
            <v>F522595</v>
          </cell>
          <cell r="D11518">
            <v>9</v>
          </cell>
          <cell r="E11518" t="str">
            <v>F</v>
          </cell>
        </row>
        <row r="11519">
          <cell r="B11519" t="str">
            <v>F522686</v>
          </cell>
          <cell r="C11519" t="str">
            <v>F522686</v>
          </cell>
          <cell r="D11519">
            <v>9</v>
          </cell>
          <cell r="E11519" t="str">
            <v>F</v>
          </cell>
        </row>
        <row r="11520">
          <cell r="B11520" t="str">
            <v>F523233</v>
          </cell>
          <cell r="C11520" t="str">
            <v>F523233</v>
          </cell>
          <cell r="D11520">
            <v>9</v>
          </cell>
          <cell r="E11520" t="str">
            <v>F</v>
          </cell>
        </row>
        <row r="11521">
          <cell r="B11521" t="str">
            <v>F523418</v>
          </cell>
          <cell r="C11521" t="str">
            <v>F523418</v>
          </cell>
          <cell r="D11521">
            <v>9</v>
          </cell>
          <cell r="E11521" t="str">
            <v>F</v>
          </cell>
        </row>
        <row r="11522">
          <cell r="B11522" t="str">
            <v>F525784</v>
          </cell>
          <cell r="C11522" t="str">
            <v>F525784</v>
          </cell>
          <cell r="D11522">
            <v>9</v>
          </cell>
          <cell r="E11522" t="str">
            <v>F</v>
          </cell>
        </row>
        <row r="11523">
          <cell r="B11523" t="str">
            <v>F526516</v>
          </cell>
          <cell r="C11523" t="str">
            <v>F526516</v>
          </cell>
          <cell r="D11523">
            <v>9</v>
          </cell>
          <cell r="E11523" t="str">
            <v>F</v>
          </cell>
        </row>
        <row r="11524">
          <cell r="B11524" t="str">
            <v>1000MAINTPRG</v>
          </cell>
          <cell r="C11524" t="str">
            <v>MAINTPRG</v>
          </cell>
          <cell r="D11524">
            <v>8</v>
          </cell>
          <cell r="E11524" t="str">
            <v>G</v>
          </cell>
        </row>
        <row r="11525">
          <cell r="B11525" t="str">
            <v>F502035</v>
          </cell>
          <cell r="C11525" t="str">
            <v>F502035</v>
          </cell>
          <cell r="D11525">
            <v>9</v>
          </cell>
          <cell r="E11525" t="str">
            <v>F</v>
          </cell>
        </row>
        <row r="11526">
          <cell r="B11526" t="str">
            <v>F520284</v>
          </cell>
          <cell r="C11526" t="str">
            <v>F520284</v>
          </cell>
          <cell r="D11526">
            <v>9</v>
          </cell>
          <cell r="E11526" t="str">
            <v>F</v>
          </cell>
        </row>
        <row r="11527">
          <cell r="B11527" t="str">
            <v>F520397</v>
          </cell>
          <cell r="C11527" t="str">
            <v>F520397</v>
          </cell>
          <cell r="D11527">
            <v>9</v>
          </cell>
          <cell r="E11527" t="str">
            <v>F</v>
          </cell>
        </row>
        <row r="11528">
          <cell r="B11528" t="str">
            <v>F520537</v>
          </cell>
          <cell r="C11528" t="str">
            <v>F520537</v>
          </cell>
          <cell r="D11528">
            <v>9</v>
          </cell>
          <cell r="E11528" t="str">
            <v>F</v>
          </cell>
        </row>
        <row r="11529">
          <cell r="B11529" t="str">
            <v>F520549</v>
          </cell>
          <cell r="C11529" t="str">
            <v>F520549</v>
          </cell>
          <cell r="D11529">
            <v>9</v>
          </cell>
          <cell r="E11529" t="str">
            <v>F</v>
          </cell>
        </row>
        <row r="11530">
          <cell r="B11530" t="str">
            <v>F520603</v>
          </cell>
          <cell r="C11530" t="str">
            <v>F520603</v>
          </cell>
          <cell r="D11530">
            <v>9</v>
          </cell>
          <cell r="E11530" t="str">
            <v>F</v>
          </cell>
        </row>
        <row r="11531">
          <cell r="B11531" t="str">
            <v>F521114</v>
          </cell>
          <cell r="C11531" t="str">
            <v>F521114</v>
          </cell>
          <cell r="D11531">
            <v>9</v>
          </cell>
          <cell r="E11531" t="str">
            <v>F</v>
          </cell>
        </row>
        <row r="11532">
          <cell r="B11532" t="str">
            <v>F521474</v>
          </cell>
          <cell r="C11532" t="str">
            <v>F521474</v>
          </cell>
          <cell r="D11532">
            <v>9</v>
          </cell>
          <cell r="E11532" t="str">
            <v>F</v>
          </cell>
        </row>
        <row r="11533">
          <cell r="B11533" t="str">
            <v>F521834</v>
          </cell>
          <cell r="C11533" t="str">
            <v>F521834</v>
          </cell>
          <cell r="D11533">
            <v>9</v>
          </cell>
          <cell r="E11533" t="str">
            <v>F</v>
          </cell>
        </row>
        <row r="11534">
          <cell r="B11534" t="str">
            <v>F522194</v>
          </cell>
          <cell r="C11534" t="str">
            <v>F522194</v>
          </cell>
          <cell r="D11534">
            <v>9</v>
          </cell>
          <cell r="E11534" t="str">
            <v>F</v>
          </cell>
        </row>
        <row r="11535">
          <cell r="B11535" t="str">
            <v>F522554</v>
          </cell>
          <cell r="C11535" t="str">
            <v>F522554</v>
          </cell>
          <cell r="D11535">
            <v>9</v>
          </cell>
          <cell r="E11535" t="str">
            <v>F</v>
          </cell>
        </row>
        <row r="11536">
          <cell r="B11536" t="str">
            <v>F522687</v>
          </cell>
          <cell r="C11536" t="str">
            <v>F522687</v>
          </cell>
          <cell r="D11536">
            <v>9</v>
          </cell>
          <cell r="E11536" t="str">
            <v>F</v>
          </cell>
        </row>
        <row r="11537">
          <cell r="B11537" t="str">
            <v>F522688</v>
          </cell>
          <cell r="C11537" t="str">
            <v>F522688</v>
          </cell>
          <cell r="D11537">
            <v>9</v>
          </cell>
          <cell r="E11537" t="str">
            <v>F</v>
          </cell>
        </row>
        <row r="11538">
          <cell r="B11538" t="str">
            <v>F525783</v>
          </cell>
          <cell r="C11538" t="str">
            <v>F525783</v>
          </cell>
          <cell r="D11538">
            <v>9</v>
          </cell>
          <cell r="E11538" t="str">
            <v>F</v>
          </cell>
        </row>
        <row r="11539">
          <cell r="B11539" t="str">
            <v>F526515</v>
          </cell>
          <cell r="C11539" t="str">
            <v>F526515</v>
          </cell>
          <cell r="D11539">
            <v>9</v>
          </cell>
          <cell r="E11539" t="str">
            <v>F</v>
          </cell>
        </row>
        <row r="11540">
          <cell r="B11540" t="str">
            <v>1000DIMP</v>
          </cell>
          <cell r="C11540" t="str">
            <v>DIMP</v>
          </cell>
          <cell r="D11540">
            <v>10</v>
          </cell>
          <cell r="E11540" t="str">
            <v>G</v>
          </cell>
        </row>
        <row r="11541">
          <cell r="B11541" t="str">
            <v>F523204</v>
          </cell>
          <cell r="C11541" t="str">
            <v>F523204</v>
          </cell>
          <cell r="D11541">
            <v>11</v>
          </cell>
          <cell r="E11541" t="str">
            <v>F</v>
          </cell>
        </row>
        <row r="11542">
          <cell r="B11542" t="str">
            <v>F523209</v>
          </cell>
          <cell r="C11542" t="str">
            <v>F523209</v>
          </cell>
          <cell r="D11542">
            <v>11</v>
          </cell>
          <cell r="E11542" t="str">
            <v>F</v>
          </cell>
        </row>
        <row r="11543">
          <cell r="B11543" t="str">
            <v>F523214</v>
          </cell>
          <cell r="C11543" t="str">
            <v>F523214</v>
          </cell>
          <cell r="D11543">
            <v>11</v>
          </cell>
          <cell r="E11543" t="str">
            <v>F</v>
          </cell>
        </row>
        <row r="11544">
          <cell r="B11544" t="str">
            <v>F523219</v>
          </cell>
          <cell r="C11544" t="str">
            <v>F523219</v>
          </cell>
          <cell r="D11544">
            <v>11</v>
          </cell>
          <cell r="E11544" t="str">
            <v>F</v>
          </cell>
        </row>
        <row r="11545">
          <cell r="B11545" t="str">
            <v>F523224</v>
          </cell>
          <cell r="C11545" t="str">
            <v>F523224</v>
          </cell>
          <cell r="D11545">
            <v>11</v>
          </cell>
          <cell r="E11545" t="str">
            <v>F</v>
          </cell>
        </row>
        <row r="11546">
          <cell r="B11546" t="str">
            <v>F526518</v>
          </cell>
          <cell r="C11546" t="str">
            <v>F526518</v>
          </cell>
          <cell r="D11546">
            <v>11</v>
          </cell>
          <cell r="E11546" t="str">
            <v>F</v>
          </cell>
        </row>
        <row r="11547">
          <cell r="B11547" t="str">
            <v>1000PERFMGMT</v>
          </cell>
          <cell r="C11547" t="str">
            <v>PERFMGMT</v>
          </cell>
          <cell r="D11547">
            <v>8</v>
          </cell>
          <cell r="E11547" t="str">
            <v>G</v>
          </cell>
        </row>
        <row r="11548">
          <cell r="B11548" t="str">
            <v>1000SEDIVADM</v>
          </cell>
          <cell r="C11548" t="str">
            <v>SEDIVADM</v>
          </cell>
          <cell r="D11548">
            <v>10</v>
          </cell>
          <cell r="E11548" t="str">
            <v>G</v>
          </cell>
        </row>
        <row r="11549">
          <cell r="B11549" t="str">
            <v>F520529</v>
          </cell>
          <cell r="C11549" t="str">
            <v>F520529</v>
          </cell>
          <cell r="D11549">
            <v>11</v>
          </cell>
          <cell r="E11549" t="str">
            <v>F</v>
          </cell>
        </row>
        <row r="11550">
          <cell r="B11550" t="str">
            <v>F520665</v>
          </cell>
          <cell r="C11550" t="str">
            <v>F520665</v>
          </cell>
          <cell r="D11550">
            <v>11</v>
          </cell>
          <cell r="E11550" t="str">
            <v>F</v>
          </cell>
        </row>
        <row r="11551">
          <cell r="B11551" t="str">
            <v>F521154</v>
          </cell>
          <cell r="C11551" t="str">
            <v>F521154</v>
          </cell>
          <cell r="D11551">
            <v>11</v>
          </cell>
          <cell r="E11551" t="str">
            <v>F</v>
          </cell>
        </row>
        <row r="11552">
          <cell r="B11552" t="str">
            <v>F521514</v>
          </cell>
          <cell r="C11552" t="str">
            <v>F521514</v>
          </cell>
          <cell r="D11552">
            <v>11</v>
          </cell>
          <cell r="E11552" t="str">
            <v>F</v>
          </cell>
        </row>
        <row r="11553">
          <cell r="B11553" t="str">
            <v>F521874</v>
          </cell>
          <cell r="C11553" t="str">
            <v>F521874</v>
          </cell>
          <cell r="D11553">
            <v>11</v>
          </cell>
          <cell r="E11553" t="str">
            <v>F</v>
          </cell>
        </row>
        <row r="11554">
          <cell r="B11554" t="str">
            <v>F522234</v>
          </cell>
          <cell r="C11554" t="str">
            <v>F522234</v>
          </cell>
          <cell r="D11554">
            <v>11</v>
          </cell>
          <cell r="E11554" t="str">
            <v>F</v>
          </cell>
        </row>
        <row r="11555">
          <cell r="B11555" t="str">
            <v>F522594</v>
          </cell>
          <cell r="C11555" t="str">
            <v>F522594</v>
          </cell>
          <cell r="D11555">
            <v>11</v>
          </cell>
          <cell r="E11555" t="str">
            <v>F</v>
          </cell>
        </row>
        <row r="11556">
          <cell r="B11556" t="str">
            <v>F522685</v>
          </cell>
          <cell r="C11556" t="str">
            <v>F522685</v>
          </cell>
          <cell r="D11556">
            <v>11</v>
          </cell>
          <cell r="E11556" t="str">
            <v>F</v>
          </cell>
        </row>
        <row r="11557">
          <cell r="B11557" t="str">
            <v>F526519</v>
          </cell>
          <cell r="C11557" t="str">
            <v>F526519</v>
          </cell>
          <cell r="D11557">
            <v>11</v>
          </cell>
          <cell r="E11557" t="str">
            <v>F</v>
          </cell>
        </row>
        <row r="11558">
          <cell r="B11558" t="str">
            <v>1000NWDIVADM</v>
          </cell>
          <cell r="C11558" t="str">
            <v>NWDIVADM</v>
          </cell>
          <cell r="D11558">
            <v>10</v>
          </cell>
          <cell r="E11558" t="str">
            <v>G</v>
          </cell>
        </row>
        <row r="11559">
          <cell r="B11559" t="str">
            <v>F520527</v>
          </cell>
          <cell r="C11559" t="str">
            <v>F520527</v>
          </cell>
          <cell r="D11559">
            <v>11</v>
          </cell>
          <cell r="E11559" t="str">
            <v>F</v>
          </cell>
        </row>
        <row r="11560">
          <cell r="B11560" t="str">
            <v>F521153</v>
          </cell>
          <cell r="C11560" t="str">
            <v>F521153</v>
          </cell>
          <cell r="D11560">
            <v>11</v>
          </cell>
          <cell r="E11560" t="str">
            <v>F</v>
          </cell>
        </row>
        <row r="11561">
          <cell r="B11561" t="str">
            <v>F521513</v>
          </cell>
          <cell r="C11561" t="str">
            <v>F521513</v>
          </cell>
          <cell r="D11561">
            <v>11</v>
          </cell>
          <cell r="E11561" t="str">
            <v>F</v>
          </cell>
        </row>
        <row r="11562">
          <cell r="B11562" t="str">
            <v>F521873</v>
          </cell>
          <cell r="C11562" t="str">
            <v>F521873</v>
          </cell>
          <cell r="D11562">
            <v>11</v>
          </cell>
          <cell r="E11562" t="str">
            <v>F</v>
          </cell>
        </row>
        <row r="11563">
          <cell r="B11563" t="str">
            <v>F522233</v>
          </cell>
          <cell r="C11563" t="str">
            <v>F522233</v>
          </cell>
          <cell r="D11563">
            <v>11</v>
          </cell>
          <cell r="E11563" t="str">
            <v>F</v>
          </cell>
        </row>
        <row r="11564">
          <cell r="B11564" t="str">
            <v>F522593</v>
          </cell>
          <cell r="C11564" t="str">
            <v>F522593</v>
          </cell>
          <cell r="D11564">
            <v>11</v>
          </cell>
          <cell r="E11564" t="str">
            <v>F</v>
          </cell>
        </row>
        <row r="11565">
          <cell r="B11565" t="str">
            <v>1000SCM</v>
          </cell>
          <cell r="C11565" t="str">
            <v>SCM</v>
          </cell>
          <cell r="D11565">
            <v>6</v>
          </cell>
          <cell r="E11565" t="str">
            <v>G</v>
          </cell>
        </row>
        <row r="11566">
          <cell r="B11566" t="str">
            <v>F502945</v>
          </cell>
          <cell r="C11566" t="str">
            <v>F502945</v>
          </cell>
          <cell r="D11566">
            <v>7</v>
          </cell>
          <cell r="E11566" t="str">
            <v>F</v>
          </cell>
        </row>
        <row r="11567">
          <cell r="B11567" t="str">
            <v>F502946</v>
          </cell>
          <cell r="C11567" t="str">
            <v>F502946</v>
          </cell>
          <cell r="D11567">
            <v>7</v>
          </cell>
          <cell r="E11567" t="str">
            <v>F</v>
          </cell>
        </row>
        <row r="11568">
          <cell r="B11568" t="str">
            <v>F502947</v>
          </cell>
          <cell r="C11568" t="str">
            <v>F502947</v>
          </cell>
          <cell r="D11568">
            <v>7</v>
          </cell>
          <cell r="E11568" t="str">
            <v>F</v>
          </cell>
        </row>
        <row r="11569">
          <cell r="B11569" t="str">
            <v>F502948</v>
          </cell>
          <cell r="C11569" t="str">
            <v>F502948</v>
          </cell>
          <cell r="D11569">
            <v>7</v>
          </cell>
          <cell r="E11569" t="str">
            <v>F</v>
          </cell>
        </row>
        <row r="11570">
          <cell r="B11570" t="str">
            <v>F502949</v>
          </cell>
          <cell r="C11570" t="str">
            <v>F502949</v>
          </cell>
          <cell r="D11570">
            <v>7</v>
          </cell>
          <cell r="E11570" t="str">
            <v>F</v>
          </cell>
        </row>
        <row r="11571">
          <cell r="B11571" t="str">
            <v>F520099</v>
          </cell>
          <cell r="C11571" t="str">
            <v>F520099</v>
          </cell>
          <cell r="D11571">
            <v>7</v>
          </cell>
          <cell r="E11571" t="str">
            <v>F</v>
          </cell>
        </row>
        <row r="11572">
          <cell r="B11572" t="str">
            <v>F520496</v>
          </cell>
          <cell r="C11572" t="str">
            <v>F520496</v>
          </cell>
          <cell r="D11572">
            <v>7</v>
          </cell>
          <cell r="E11572" t="str">
            <v>F</v>
          </cell>
        </row>
        <row r="11573">
          <cell r="B11573" t="str">
            <v>F520513</v>
          </cell>
          <cell r="C11573" t="str">
            <v>F520513</v>
          </cell>
          <cell r="D11573">
            <v>7</v>
          </cell>
          <cell r="E11573" t="str">
            <v>F</v>
          </cell>
        </row>
        <row r="11574">
          <cell r="B11574" t="str">
            <v>F520514</v>
          </cell>
          <cell r="C11574" t="str">
            <v>F520514</v>
          </cell>
          <cell r="D11574">
            <v>7</v>
          </cell>
          <cell r="E11574" t="str">
            <v>F</v>
          </cell>
        </row>
        <row r="11575">
          <cell r="B11575" t="str">
            <v>F522157</v>
          </cell>
          <cell r="C11575" t="str">
            <v>F522157</v>
          </cell>
          <cell r="D11575">
            <v>7</v>
          </cell>
          <cell r="E11575" t="str">
            <v>F</v>
          </cell>
        </row>
        <row r="11576">
          <cell r="B11576" t="str">
            <v>F522517</v>
          </cell>
          <cell r="C11576" t="str">
            <v>F522517</v>
          </cell>
          <cell r="D11576">
            <v>7</v>
          </cell>
          <cell r="E11576" t="str">
            <v>F</v>
          </cell>
        </row>
        <row r="11577">
          <cell r="B11577" t="str">
            <v>F523028</v>
          </cell>
          <cell r="C11577" t="str">
            <v>F523028</v>
          </cell>
          <cell r="D11577">
            <v>7</v>
          </cell>
          <cell r="E11577" t="str">
            <v>F</v>
          </cell>
        </row>
        <row r="11578">
          <cell r="B11578" t="str">
            <v>F523029</v>
          </cell>
          <cell r="C11578" t="str">
            <v>F523029</v>
          </cell>
          <cell r="D11578">
            <v>7</v>
          </cell>
          <cell r="E11578" t="str">
            <v>F</v>
          </cell>
        </row>
        <row r="11579">
          <cell r="B11579" t="str">
            <v>F523206</v>
          </cell>
          <cell r="C11579" t="str">
            <v>F523206</v>
          </cell>
          <cell r="D11579">
            <v>7</v>
          </cell>
          <cell r="E11579" t="str">
            <v>F</v>
          </cell>
        </row>
        <row r="11580">
          <cell r="B11580" t="str">
            <v>F523211</v>
          </cell>
          <cell r="C11580" t="str">
            <v>F523211</v>
          </cell>
          <cell r="D11580">
            <v>7</v>
          </cell>
          <cell r="E11580" t="str">
            <v>F</v>
          </cell>
        </row>
        <row r="11581">
          <cell r="B11581" t="str">
            <v>F523216</v>
          </cell>
          <cell r="C11581" t="str">
            <v>F523216</v>
          </cell>
          <cell r="D11581">
            <v>7</v>
          </cell>
          <cell r="E11581" t="str">
            <v>F</v>
          </cell>
        </row>
        <row r="11582">
          <cell r="B11582" t="str">
            <v>F523352</v>
          </cell>
          <cell r="C11582" t="str">
            <v>F523352</v>
          </cell>
          <cell r="D11582">
            <v>7</v>
          </cell>
          <cell r="E11582" t="str">
            <v>F</v>
          </cell>
        </row>
        <row r="11583">
          <cell r="B11583" t="str">
            <v>F525401</v>
          </cell>
          <cell r="C11583" t="str">
            <v>F525401</v>
          </cell>
          <cell r="D11583">
            <v>7</v>
          </cell>
          <cell r="E11583" t="str">
            <v>F</v>
          </cell>
        </row>
        <row r="11584">
          <cell r="B11584" t="str">
            <v>F525945</v>
          </cell>
          <cell r="C11584" t="str">
            <v>F525945</v>
          </cell>
          <cell r="D11584">
            <v>7</v>
          </cell>
          <cell r="E11584" t="str">
            <v>F</v>
          </cell>
        </row>
        <row r="11585">
          <cell r="B11585" t="str">
            <v>F525946</v>
          </cell>
          <cell r="C11585" t="str">
            <v>F525946</v>
          </cell>
          <cell r="D11585">
            <v>7</v>
          </cell>
          <cell r="E11585" t="str">
            <v>F</v>
          </cell>
        </row>
        <row r="11586">
          <cell r="B11586" t="str">
            <v>F525947</v>
          </cell>
          <cell r="C11586" t="str">
            <v>F525947</v>
          </cell>
          <cell r="D11586">
            <v>7</v>
          </cell>
          <cell r="E11586" t="str">
            <v>F</v>
          </cell>
        </row>
        <row r="11587">
          <cell r="B11587" t="str">
            <v>F525948</v>
          </cell>
          <cell r="C11587" t="str">
            <v>F525948</v>
          </cell>
          <cell r="D11587">
            <v>7</v>
          </cell>
          <cell r="E11587" t="str">
            <v>F</v>
          </cell>
        </row>
        <row r="11588">
          <cell r="B11588" t="str">
            <v>F525949</v>
          </cell>
          <cell r="C11588" t="str">
            <v>F525949</v>
          </cell>
          <cell r="D11588">
            <v>7</v>
          </cell>
          <cell r="E11588" t="str">
            <v>F</v>
          </cell>
        </row>
        <row r="11589">
          <cell r="B11589" t="str">
            <v>F525950</v>
          </cell>
          <cell r="C11589" t="str">
            <v>F525950</v>
          </cell>
          <cell r="D11589">
            <v>7</v>
          </cell>
          <cell r="E11589" t="str">
            <v>F</v>
          </cell>
        </row>
        <row r="11590">
          <cell r="B11590" t="str">
            <v>F525953</v>
          </cell>
          <cell r="C11590" t="str">
            <v>F525953</v>
          </cell>
          <cell r="D11590">
            <v>7</v>
          </cell>
          <cell r="E11590" t="str">
            <v>F</v>
          </cell>
        </row>
        <row r="11591">
          <cell r="B11591" t="str">
            <v>F525954</v>
          </cell>
          <cell r="C11591" t="str">
            <v>F525954</v>
          </cell>
          <cell r="D11591">
            <v>7</v>
          </cell>
          <cell r="E11591" t="str">
            <v>F</v>
          </cell>
        </row>
        <row r="11592">
          <cell r="B11592" t="str">
            <v>F525955</v>
          </cell>
          <cell r="C11592" t="str">
            <v>F525955</v>
          </cell>
          <cell r="D11592">
            <v>7</v>
          </cell>
          <cell r="E11592" t="str">
            <v>F</v>
          </cell>
        </row>
        <row r="11593">
          <cell r="B11593" t="str">
            <v>F525956</v>
          </cell>
          <cell r="C11593" t="str">
            <v>F525956</v>
          </cell>
          <cell r="D11593">
            <v>7</v>
          </cell>
          <cell r="E11593" t="str">
            <v>F</v>
          </cell>
        </row>
        <row r="11594">
          <cell r="B11594" t="str">
            <v>F525957</v>
          </cell>
          <cell r="C11594" t="str">
            <v>F525957</v>
          </cell>
          <cell r="D11594">
            <v>7</v>
          </cell>
          <cell r="E11594" t="str">
            <v>F</v>
          </cell>
        </row>
        <row r="11595">
          <cell r="B11595" t="str">
            <v>F525958</v>
          </cell>
          <cell r="C11595" t="str">
            <v>F525958</v>
          </cell>
          <cell r="D11595">
            <v>7</v>
          </cell>
          <cell r="E11595" t="str">
            <v>F</v>
          </cell>
        </row>
        <row r="11596">
          <cell r="B11596" t="str">
            <v>F525959</v>
          </cell>
          <cell r="C11596" t="str">
            <v>F525959</v>
          </cell>
          <cell r="D11596">
            <v>7</v>
          </cell>
          <cell r="E11596" t="str">
            <v>F</v>
          </cell>
        </row>
        <row r="11597">
          <cell r="B11597" t="str">
            <v>F525960</v>
          </cell>
          <cell r="C11597" t="str">
            <v>F525960</v>
          </cell>
          <cell r="D11597">
            <v>7</v>
          </cell>
          <cell r="E11597" t="str">
            <v>F</v>
          </cell>
        </row>
        <row r="11598">
          <cell r="B11598" t="str">
            <v>F525961</v>
          </cell>
          <cell r="C11598" t="str">
            <v>F525961</v>
          </cell>
          <cell r="D11598">
            <v>7</v>
          </cell>
          <cell r="E11598" t="str">
            <v>F</v>
          </cell>
        </row>
        <row r="11599">
          <cell r="B11599" t="str">
            <v>F525962</v>
          </cell>
          <cell r="C11599" t="str">
            <v>F525962</v>
          </cell>
          <cell r="D11599">
            <v>7</v>
          </cell>
          <cell r="E11599" t="str">
            <v>F</v>
          </cell>
        </row>
        <row r="11600">
          <cell r="B11600" t="str">
            <v>F525963</v>
          </cell>
          <cell r="C11600" t="str">
            <v>F525963</v>
          </cell>
          <cell r="D11600">
            <v>7</v>
          </cell>
          <cell r="E11600" t="str">
            <v>F</v>
          </cell>
        </row>
        <row r="11601">
          <cell r="B11601" t="str">
            <v>F525964</v>
          </cell>
          <cell r="C11601" t="str">
            <v>F525964</v>
          </cell>
          <cell r="D11601">
            <v>7</v>
          </cell>
          <cell r="E11601" t="str">
            <v>F</v>
          </cell>
        </row>
        <row r="11602">
          <cell r="B11602" t="str">
            <v>F525965</v>
          </cell>
          <cell r="C11602" t="str">
            <v>F525965</v>
          </cell>
          <cell r="D11602">
            <v>7</v>
          </cell>
          <cell r="E11602" t="str">
            <v>F</v>
          </cell>
        </row>
        <row r="11603">
          <cell r="B11603" t="str">
            <v>F526457</v>
          </cell>
          <cell r="C11603" t="str">
            <v>F526457</v>
          </cell>
          <cell r="D11603">
            <v>7</v>
          </cell>
          <cell r="E11603" t="str">
            <v>F</v>
          </cell>
        </row>
        <row r="11604">
          <cell r="B11604" t="str">
            <v>F526458</v>
          </cell>
          <cell r="C11604" t="str">
            <v>F526458</v>
          </cell>
          <cell r="D11604">
            <v>7</v>
          </cell>
          <cell r="E11604" t="str">
            <v>F</v>
          </cell>
        </row>
        <row r="11605">
          <cell r="B11605" t="str">
            <v>F526459</v>
          </cell>
          <cell r="C11605" t="str">
            <v>F526459</v>
          </cell>
          <cell r="D11605">
            <v>7</v>
          </cell>
          <cell r="E11605" t="str">
            <v>F</v>
          </cell>
        </row>
        <row r="11606">
          <cell r="B11606" t="str">
            <v>F526490</v>
          </cell>
          <cell r="C11606" t="str">
            <v>F526490</v>
          </cell>
          <cell r="D11606">
            <v>7</v>
          </cell>
          <cell r="E11606" t="str">
            <v>F</v>
          </cell>
        </row>
        <row r="11607">
          <cell r="B11607" t="str">
            <v>F526491</v>
          </cell>
          <cell r="C11607" t="str">
            <v>F526491</v>
          </cell>
          <cell r="D11607">
            <v>7</v>
          </cell>
          <cell r="E11607" t="str">
            <v>F</v>
          </cell>
        </row>
        <row r="11608">
          <cell r="B11608" t="str">
            <v>F526500</v>
          </cell>
          <cell r="C11608" t="str">
            <v>F526500</v>
          </cell>
          <cell r="D11608">
            <v>7</v>
          </cell>
          <cell r="E11608" t="str">
            <v>F</v>
          </cell>
        </row>
        <row r="11609">
          <cell r="B11609" t="str">
            <v>F526501</v>
          </cell>
          <cell r="C11609" t="str">
            <v>F526501</v>
          </cell>
          <cell r="D11609">
            <v>7</v>
          </cell>
          <cell r="E11609" t="str">
            <v>F</v>
          </cell>
        </row>
        <row r="11610">
          <cell r="B11610" t="str">
            <v>1000ELDOSUB</v>
          </cell>
          <cell r="C11610" t="str">
            <v>ELDOSUB</v>
          </cell>
          <cell r="D11610">
            <v>8</v>
          </cell>
          <cell r="E11610" t="str">
            <v>G</v>
          </cell>
        </row>
        <row r="11611">
          <cell r="B11611" t="str">
            <v>F520749</v>
          </cell>
          <cell r="C11611" t="str">
            <v>F520749</v>
          </cell>
          <cell r="D11611">
            <v>9</v>
          </cell>
          <cell r="E11611" t="str">
            <v>F</v>
          </cell>
        </row>
        <row r="11612">
          <cell r="B11612" t="str">
            <v>F520751</v>
          </cell>
          <cell r="C11612" t="str">
            <v>F520751</v>
          </cell>
          <cell r="D11612">
            <v>9</v>
          </cell>
          <cell r="E11612" t="str">
            <v>F</v>
          </cell>
        </row>
        <row r="11613">
          <cell r="B11613" t="str">
            <v>F520753</v>
          </cell>
          <cell r="C11613" t="str">
            <v>F520753</v>
          </cell>
          <cell r="D11613">
            <v>9</v>
          </cell>
          <cell r="E11613" t="str">
            <v>F</v>
          </cell>
        </row>
        <row r="11614">
          <cell r="B11614" t="str">
            <v>F520755</v>
          </cell>
          <cell r="C11614" t="str">
            <v>F520755</v>
          </cell>
          <cell r="D11614">
            <v>9</v>
          </cell>
          <cell r="E11614" t="str">
            <v>F</v>
          </cell>
        </row>
        <row r="11615">
          <cell r="B11615" t="str">
            <v>F520757</v>
          </cell>
          <cell r="C11615" t="str">
            <v>F520757</v>
          </cell>
          <cell r="D11615">
            <v>9</v>
          </cell>
          <cell r="E11615" t="str">
            <v>F</v>
          </cell>
        </row>
        <row r="11616">
          <cell r="B11616" t="str">
            <v>F520763</v>
          </cell>
          <cell r="C11616" t="str">
            <v>F520763</v>
          </cell>
          <cell r="D11616">
            <v>9</v>
          </cell>
          <cell r="E11616" t="str">
            <v>F</v>
          </cell>
        </row>
        <row r="11617">
          <cell r="B11617" t="str">
            <v>F520800</v>
          </cell>
          <cell r="C11617" t="str">
            <v>F520800</v>
          </cell>
          <cell r="D11617">
            <v>9</v>
          </cell>
          <cell r="E11617" t="str">
            <v>F</v>
          </cell>
        </row>
        <row r="11618">
          <cell r="B11618" t="str">
            <v>F520801</v>
          </cell>
          <cell r="C11618" t="str">
            <v>F520801</v>
          </cell>
          <cell r="D11618">
            <v>9</v>
          </cell>
          <cell r="E11618" t="str">
            <v>F</v>
          </cell>
        </row>
        <row r="11619">
          <cell r="B11619" t="str">
            <v>F520802</v>
          </cell>
          <cell r="C11619" t="str">
            <v>F520802</v>
          </cell>
          <cell r="D11619">
            <v>9</v>
          </cell>
          <cell r="E11619" t="str">
            <v>F</v>
          </cell>
        </row>
        <row r="11620">
          <cell r="B11620" t="str">
            <v>F520803</v>
          </cell>
          <cell r="C11620" t="str">
            <v>F520803</v>
          </cell>
          <cell r="D11620">
            <v>9</v>
          </cell>
          <cell r="E11620" t="str">
            <v>F</v>
          </cell>
        </row>
        <row r="11621">
          <cell r="B11621" t="str">
            <v>F520804</v>
          </cell>
          <cell r="C11621" t="str">
            <v>F520804</v>
          </cell>
          <cell r="D11621">
            <v>9</v>
          </cell>
          <cell r="E11621" t="str">
            <v>F</v>
          </cell>
        </row>
        <row r="11622">
          <cell r="B11622" t="str">
            <v>F520805</v>
          </cell>
          <cell r="C11622" t="str">
            <v>F520805</v>
          </cell>
          <cell r="D11622">
            <v>9</v>
          </cell>
          <cell r="E11622" t="str">
            <v>F</v>
          </cell>
        </row>
        <row r="11623">
          <cell r="B11623" t="str">
            <v>F520806</v>
          </cell>
          <cell r="C11623" t="str">
            <v>F520806</v>
          </cell>
          <cell r="D11623">
            <v>9</v>
          </cell>
          <cell r="E11623" t="str">
            <v>F</v>
          </cell>
        </row>
        <row r="11624">
          <cell r="B11624" t="str">
            <v>F520807</v>
          </cell>
          <cell r="C11624" t="str">
            <v>F520807</v>
          </cell>
          <cell r="D11624">
            <v>9</v>
          </cell>
          <cell r="E11624" t="str">
            <v>F</v>
          </cell>
        </row>
        <row r="11625">
          <cell r="B11625" t="str">
            <v>F520808</v>
          </cell>
          <cell r="C11625" t="str">
            <v>F520808</v>
          </cell>
          <cell r="D11625">
            <v>9</v>
          </cell>
          <cell r="E11625" t="str">
            <v>F</v>
          </cell>
        </row>
        <row r="11626">
          <cell r="B11626" t="str">
            <v>F520809</v>
          </cell>
          <cell r="C11626" t="str">
            <v>F520809</v>
          </cell>
          <cell r="D11626">
            <v>9</v>
          </cell>
          <cell r="E11626" t="str">
            <v>F</v>
          </cell>
        </row>
        <row r="11627">
          <cell r="B11627" t="str">
            <v>F520810</v>
          </cell>
          <cell r="C11627" t="str">
            <v>F520810</v>
          </cell>
          <cell r="D11627">
            <v>9</v>
          </cell>
          <cell r="E11627" t="str">
            <v>F</v>
          </cell>
        </row>
        <row r="11628">
          <cell r="B11628" t="str">
            <v>F520811</v>
          </cell>
          <cell r="C11628" t="str">
            <v>F520811</v>
          </cell>
          <cell r="D11628">
            <v>9</v>
          </cell>
          <cell r="E11628" t="str">
            <v>F</v>
          </cell>
        </row>
        <row r="11629">
          <cell r="B11629" t="str">
            <v>F520812</v>
          </cell>
          <cell r="C11629" t="str">
            <v>F520812</v>
          </cell>
          <cell r="D11629">
            <v>9</v>
          </cell>
          <cell r="E11629" t="str">
            <v>F</v>
          </cell>
        </row>
        <row r="11630">
          <cell r="B11630" t="str">
            <v>F520814</v>
          </cell>
          <cell r="C11630" t="str">
            <v>F520814</v>
          </cell>
          <cell r="D11630">
            <v>9</v>
          </cell>
          <cell r="E11630" t="str">
            <v>F</v>
          </cell>
        </row>
        <row r="11631">
          <cell r="B11631" t="str">
            <v>F520815</v>
          </cell>
          <cell r="C11631" t="str">
            <v>F520815</v>
          </cell>
          <cell r="D11631">
            <v>9</v>
          </cell>
          <cell r="E11631" t="str">
            <v>F</v>
          </cell>
        </row>
        <row r="11632">
          <cell r="B11632" t="str">
            <v>F520816</v>
          </cell>
          <cell r="C11632" t="str">
            <v>F520816</v>
          </cell>
          <cell r="D11632">
            <v>9</v>
          </cell>
          <cell r="E11632" t="str">
            <v>F</v>
          </cell>
        </row>
        <row r="11633">
          <cell r="B11633" t="str">
            <v>F520817</v>
          </cell>
          <cell r="C11633" t="str">
            <v>F520817</v>
          </cell>
          <cell r="D11633">
            <v>9</v>
          </cell>
          <cell r="E11633" t="str">
            <v>F</v>
          </cell>
        </row>
        <row r="11634">
          <cell r="B11634" t="str">
            <v>F520818</v>
          </cell>
          <cell r="C11634" t="str">
            <v>F520818</v>
          </cell>
          <cell r="D11634">
            <v>9</v>
          </cell>
          <cell r="E11634" t="str">
            <v>F</v>
          </cell>
        </row>
        <row r="11635">
          <cell r="B11635" t="str">
            <v>F520819</v>
          </cell>
          <cell r="C11635" t="str">
            <v>F520819</v>
          </cell>
          <cell r="D11635">
            <v>9</v>
          </cell>
          <cell r="E11635" t="str">
            <v>F</v>
          </cell>
        </row>
        <row r="11636">
          <cell r="B11636" t="str">
            <v>F520820</v>
          </cell>
          <cell r="C11636" t="str">
            <v>F520820</v>
          </cell>
          <cell r="D11636">
            <v>9</v>
          </cell>
          <cell r="E11636" t="str">
            <v>F</v>
          </cell>
        </row>
        <row r="11637">
          <cell r="B11637" t="str">
            <v>F520821</v>
          </cell>
          <cell r="C11637" t="str">
            <v>F520821</v>
          </cell>
          <cell r="D11637">
            <v>9</v>
          </cell>
          <cell r="E11637" t="str">
            <v>F</v>
          </cell>
        </row>
        <row r="11638">
          <cell r="B11638" t="str">
            <v>F520822</v>
          </cell>
          <cell r="C11638" t="str">
            <v>F520822</v>
          </cell>
          <cell r="D11638">
            <v>9</v>
          </cell>
          <cell r="E11638" t="str">
            <v>F</v>
          </cell>
        </row>
        <row r="11639">
          <cell r="B11639" t="str">
            <v>F520823</v>
          </cell>
          <cell r="C11639" t="str">
            <v>F520823</v>
          </cell>
          <cell r="D11639">
            <v>9</v>
          </cell>
          <cell r="E11639" t="str">
            <v>F</v>
          </cell>
        </row>
        <row r="11640">
          <cell r="B11640" t="str">
            <v>F520826</v>
          </cell>
          <cell r="C11640" t="str">
            <v>F520826</v>
          </cell>
          <cell r="D11640">
            <v>9</v>
          </cell>
          <cell r="E11640" t="str">
            <v>F</v>
          </cell>
        </row>
        <row r="11641">
          <cell r="B11641" t="str">
            <v>F525777</v>
          </cell>
          <cell r="C11641" t="str">
            <v>F525777</v>
          </cell>
          <cell r="D11641">
            <v>9</v>
          </cell>
          <cell r="E11641" t="str">
            <v>F</v>
          </cell>
        </row>
        <row r="11642">
          <cell r="B11642" t="str">
            <v>F525778</v>
          </cell>
          <cell r="C11642" t="str">
            <v>F525778</v>
          </cell>
          <cell r="D11642">
            <v>9</v>
          </cell>
          <cell r="E11642" t="str">
            <v>F</v>
          </cell>
        </row>
        <row r="11643">
          <cell r="B11643" t="str">
            <v>F525779</v>
          </cell>
          <cell r="C11643" t="str">
            <v>F525779</v>
          </cell>
          <cell r="D11643">
            <v>9</v>
          </cell>
          <cell r="E11643" t="str">
            <v>F</v>
          </cell>
        </row>
        <row r="11644">
          <cell r="B11644" t="str">
            <v>F525780</v>
          </cell>
          <cell r="C11644" t="str">
            <v>F525780</v>
          </cell>
          <cell r="D11644">
            <v>9</v>
          </cell>
          <cell r="E11644" t="str">
            <v>F</v>
          </cell>
        </row>
        <row r="11645">
          <cell r="B11645" t="str">
            <v>F525781</v>
          </cell>
          <cell r="C11645" t="str">
            <v>F525781</v>
          </cell>
          <cell r="D11645">
            <v>9</v>
          </cell>
          <cell r="E11645" t="str">
            <v>F</v>
          </cell>
        </row>
        <row r="11646">
          <cell r="B11646" t="str">
            <v>F525782</v>
          </cell>
          <cell r="C11646" t="str">
            <v>F525782</v>
          </cell>
          <cell r="D11646">
            <v>9</v>
          </cell>
          <cell r="E11646" t="str">
            <v>F</v>
          </cell>
        </row>
        <row r="11647">
          <cell r="B11647" t="str">
            <v>F526461</v>
          </cell>
          <cell r="C11647" t="str">
            <v>F526461</v>
          </cell>
          <cell r="D11647">
            <v>9</v>
          </cell>
          <cell r="E11647" t="str">
            <v>F</v>
          </cell>
        </row>
        <row r="11648">
          <cell r="B11648" t="str">
            <v>F526462</v>
          </cell>
          <cell r="C11648" t="str">
            <v>F526462</v>
          </cell>
          <cell r="D11648">
            <v>9</v>
          </cell>
          <cell r="E11648" t="str">
            <v>F</v>
          </cell>
        </row>
        <row r="11649">
          <cell r="B11649" t="str">
            <v>F526463</v>
          </cell>
          <cell r="C11649" t="str">
            <v>F526463</v>
          </cell>
          <cell r="D11649">
            <v>9</v>
          </cell>
          <cell r="E11649" t="str">
            <v>F</v>
          </cell>
        </row>
        <row r="11650">
          <cell r="B11650" t="str">
            <v>F526464</v>
          </cell>
          <cell r="C11650" t="str">
            <v>F526464</v>
          </cell>
          <cell r="D11650">
            <v>9</v>
          </cell>
          <cell r="E11650" t="str">
            <v>F</v>
          </cell>
        </row>
        <row r="11651">
          <cell r="B11651" t="str">
            <v>F526465</v>
          </cell>
          <cell r="C11651" t="str">
            <v>F526465</v>
          </cell>
          <cell r="D11651">
            <v>9</v>
          </cell>
          <cell r="E11651" t="str">
            <v>F</v>
          </cell>
        </row>
        <row r="11652">
          <cell r="B11652" t="str">
            <v>F526466</v>
          </cell>
          <cell r="C11652" t="str">
            <v>F526466</v>
          </cell>
          <cell r="D11652">
            <v>9</v>
          </cell>
          <cell r="E11652" t="str">
            <v>F</v>
          </cell>
        </row>
        <row r="11653">
          <cell r="B11653" t="str">
            <v>F526467</v>
          </cell>
          <cell r="C11653" t="str">
            <v>F526467</v>
          </cell>
          <cell r="D11653">
            <v>9</v>
          </cell>
          <cell r="E11653" t="str">
            <v>F</v>
          </cell>
        </row>
        <row r="11654">
          <cell r="B11654" t="str">
            <v>F526468</v>
          </cell>
          <cell r="C11654" t="str">
            <v>F526468</v>
          </cell>
          <cell r="D11654">
            <v>9</v>
          </cell>
          <cell r="E11654" t="str">
            <v>F</v>
          </cell>
        </row>
        <row r="11655">
          <cell r="B11655" t="str">
            <v>F526469</v>
          </cell>
          <cell r="C11655" t="str">
            <v>F526469</v>
          </cell>
          <cell r="D11655">
            <v>9</v>
          </cell>
          <cell r="E11655" t="str">
            <v>F</v>
          </cell>
        </row>
        <row r="11656">
          <cell r="B11656" t="str">
            <v>F526470</v>
          </cell>
          <cell r="C11656" t="str">
            <v>F526470</v>
          </cell>
          <cell r="D11656">
            <v>9</v>
          </cell>
          <cell r="E11656" t="str">
            <v>F</v>
          </cell>
        </row>
        <row r="11657">
          <cell r="B11657" t="str">
            <v>F526471</v>
          </cell>
          <cell r="C11657" t="str">
            <v>F526471</v>
          </cell>
          <cell r="D11657">
            <v>9</v>
          </cell>
          <cell r="E11657" t="str">
            <v>F</v>
          </cell>
        </row>
        <row r="11658">
          <cell r="B11658" t="str">
            <v>F526472</v>
          </cell>
          <cell r="C11658" t="str">
            <v>F526472</v>
          </cell>
          <cell r="D11658">
            <v>9</v>
          </cell>
          <cell r="E11658" t="str">
            <v>F</v>
          </cell>
        </row>
        <row r="11659">
          <cell r="B11659" t="str">
            <v>F526473</v>
          </cell>
          <cell r="C11659" t="str">
            <v>F526473</v>
          </cell>
          <cell r="D11659">
            <v>9</v>
          </cell>
          <cell r="E11659" t="str">
            <v>F</v>
          </cell>
        </row>
        <row r="11660">
          <cell r="B11660" t="str">
            <v>F526474</v>
          </cell>
          <cell r="C11660" t="str">
            <v>F526474</v>
          </cell>
          <cell r="D11660">
            <v>9</v>
          </cell>
          <cell r="E11660" t="str">
            <v>F</v>
          </cell>
        </row>
        <row r="11661">
          <cell r="B11661" t="str">
            <v>F526475</v>
          </cell>
          <cell r="C11661" t="str">
            <v>F526475</v>
          </cell>
          <cell r="D11661">
            <v>9</v>
          </cell>
          <cell r="E11661" t="str">
            <v>F</v>
          </cell>
        </row>
        <row r="11662">
          <cell r="B11662" t="str">
            <v>F526476</v>
          </cell>
          <cell r="C11662" t="str">
            <v>F526476</v>
          </cell>
          <cell r="D11662">
            <v>9</v>
          </cell>
          <cell r="E11662" t="str">
            <v>F</v>
          </cell>
        </row>
        <row r="11663">
          <cell r="B11663" t="str">
            <v>F526477</v>
          </cell>
          <cell r="C11663" t="str">
            <v>F526477</v>
          </cell>
          <cell r="D11663">
            <v>9</v>
          </cell>
          <cell r="E11663" t="str">
            <v>F</v>
          </cell>
        </row>
        <row r="11664">
          <cell r="B11664" t="str">
            <v>F526478</v>
          </cell>
          <cell r="C11664" t="str">
            <v>F526478</v>
          </cell>
          <cell r="D11664">
            <v>9</v>
          </cell>
          <cell r="E11664" t="str">
            <v>F</v>
          </cell>
        </row>
        <row r="11665">
          <cell r="B11665" t="str">
            <v>F526479</v>
          </cell>
          <cell r="C11665" t="str">
            <v>F526479</v>
          </cell>
          <cell r="D11665">
            <v>9</v>
          </cell>
          <cell r="E11665" t="str">
            <v>F</v>
          </cell>
        </row>
        <row r="11666">
          <cell r="B11666" t="str">
            <v>F526480</v>
          </cell>
          <cell r="C11666" t="str">
            <v>F526480</v>
          </cell>
          <cell r="D11666">
            <v>9</v>
          </cell>
          <cell r="E11666" t="str">
            <v>F</v>
          </cell>
        </row>
        <row r="11667">
          <cell r="B11667" t="str">
            <v>F526481</v>
          </cell>
          <cell r="C11667" t="str">
            <v>F526481</v>
          </cell>
          <cell r="D11667">
            <v>9</v>
          </cell>
          <cell r="E11667" t="str">
            <v>F</v>
          </cell>
        </row>
        <row r="11668">
          <cell r="B11668" t="str">
            <v>F526482</v>
          </cell>
          <cell r="C11668" t="str">
            <v>F526482</v>
          </cell>
          <cell r="D11668">
            <v>9</v>
          </cell>
          <cell r="E11668" t="str">
            <v>F</v>
          </cell>
        </row>
        <row r="11669">
          <cell r="B11669" t="str">
            <v>F526483</v>
          </cell>
          <cell r="C11669" t="str">
            <v>F526483</v>
          </cell>
          <cell r="D11669">
            <v>9</v>
          </cell>
          <cell r="E11669" t="str">
            <v>F</v>
          </cell>
        </row>
        <row r="11670">
          <cell r="B11670" t="str">
            <v>F526484</v>
          </cell>
          <cell r="C11670" t="str">
            <v>F526484</v>
          </cell>
          <cell r="D11670">
            <v>9</v>
          </cell>
          <cell r="E11670" t="str">
            <v>F</v>
          </cell>
        </row>
        <row r="11671">
          <cell r="B11671" t="str">
            <v>1000NWSUBMTCT</v>
          </cell>
          <cell r="C11671" t="str">
            <v>NWSUBMTCT</v>
          </cell>
          <cell r="D11671">
            <v>8</v>
          </cell>
          <cell r="E11671" t="str">
            <v>G</v>
          </cell>
        </row>
        <row r="11672">
          <cell r="B11672" t="str">
            <v>F520664</v>
          </cell>
          <cell r="C11672" t="str">
            <v>F520664</v>
          </cell>
          <cell r="D11672">
            <v>9</v>
          </cell>
          <cell r="E11672" t="str">
            <v>F</v>
          </cell>
        </row>
        <row r="11673">
          <cell r="B11673" t="str">
            <v>F521181</v>
          </cell>
          <cell r="C11673" t="str">
            <v>F521181</v>
          </cell>
          <cell r="D11673">
            <v>9</v>
          </cell>
          <cell r="E11673" t="str">
            <v>F</v>
          </cell>
        </row>
        <row r="11674">
          <cell r="B11674" t="str">
            <v>F521541</v>
          </cell>
          <cell r="C11674" t="str">
            <v>F521541</v>
          </cell>
          <cell r="D11674">
            <v>9</v>
          </cell>
          <cell r="E11674" t="str">
            <v>F</v>
          </cell>
        </row>
        <row r="11675">
          <cell r="B11675" t="str">
            <v>F521901</v>
          </cell>
          <cell r="C11675" t="str">
            <v>F521901</v>
          </cell>
          <cell r="D11675">
            <v>9</v>
          </cell>
          <cell r="E11675" t="str">
            <v>F</v>
          </cell>
        </row>
        <row r="11676">
          <cell r="B11676" t="str">
            <v>F522261</v>
          </cell>
          <cell r="C11676" t="str">
            <v>F522261</v>
          </cell>
          <cell r="D11676">
            <v>9</v>
          </cell>
          <cell r="E11676" t="str">
            <v>F</v>
          </cell>
        </row>
        <row r="11677">
          <cell r="B11677" t="str">
            <v>F522621</v>
          </cell>
          <cell r="C11677" t="str">
            <v>F522621</v>
          </cell>
          <cell r="D11677">
            <v>9</v>
          </cell>
          <cell r="E11677" t="str">
            <v>F</v>
          </cell>
        </row>
        <row r="11678">
          <cell r="B11678" t="str">
            <v>F523031</v>
          </cell>
          <cell r="C11678" t="str">
            <v>F523031</v>
          </cell>
          <cell r="D11678">
            <v>9</v>
          </cell>
          <cell r="E11678" t="str">
            <v>F</v>
          </cell>
        </row>
        <row r="11679">
          <cell r="B11679" t="str">
            <v>F523033</v>
          </cell>
          <cell r="C11679" t="str">
            <v>F523033</v>
          </cell>
          <cell r="D11679">
            <v>9</v>
          </cell>
          <cell r="E11679" t="str">
            <v>F</v>
          </cell>
        </row>
        <row r="11680">
          <cell r="B11680" t="str">
            <v>F523035</v>
          </cell>
          <cell r="C11680" t="str">
            <v>F523035</v>
          </cell>
          <cell r="D11680">
            <v>9</v>
          </cell>
          <cell r="E11680" t="str">
            <v>F</v>
          </cell>
        </row>
        <row r="11681">
          <cell r="B11681" t="str">
            <v>1000NWSUBSMTC</v>
          </cell>
          <cell r="C11681" t="str">
            <v>NWSUBSMTC</v>
          </cell>
          <cell r="D11681">
            <v>10</v>
          </cell>
          <cell r="E11681" t="str">
            <v>G</v>
          </cell>
        </row>
        <row r="11682">
          <cell r="B11682" t="str">
            <v>F501519</v>
          </cell>
          <cell r="C11682" t="str">
            <v>F501519</v>
          </cell>
          <cell r="D11682">
            <v>11</v>
          </cell>
          <cell r="E11682" t="str">
            <v>F</v>
          </cell>
        </row>
        <row r="11683">
          <cell r="B11683" t="str">
            <v>F501520</v>
          </cell>
          <cell r="C11683" t="str">
            <v>F501520</v>
          </cell>
          <cell r="D11683">
            <v>11</v>
          </cell>
          <cell r="E11683" t="str">
            <v>F</v>
          </cell>
        </row>
        <row r="11684">
          <cell r="B11684" t="str">
            <v>F501521</v>
          </cell>
          <cell r="C11684" t="str">
            <v>F501521</v>
          </cell>
          <cell r="D11684">
            <v>11</v>
          </cell>
          <cell r="E11684" t="str">
            <v>F</v>
          </cell>
        </row>
        <row r="11685">
          <cell r="B11685" t="str">
            <v>F501522</v>
          </cell>
          <cell r="C11685" t="str">
            <v>F501522</v>
          </cell>
          <cell r="D11685">
            <v>11</v>
          </cell>
          <cell r="E11685" t="str">
            <v>F</v>
          </cell>
        </row>
        <row r="11686">
          <cell r="B11686" t="str">
            <v>F501523</v>
          </cell>
          <cell r="C11686" t="str">
            <v>F501523</v>
          </cell>
          <cell r="D11686">
            <v>11</v>
          </cell>
          <cell r="E11686" t="str">
            <v>F</v>
          </cell>
        </row>
        <row r="11687">
          <cell r="B11687" t="str">
            <v>F501524</v>
          </cell>
          <cell r="C11687" t="str">
            <v>F501524</v>
          </cell>
          <cell r="D11687">
            <v>11</v>
          </cell>
          <cell r="E11687" t="str">
            <v>F</v>
          </cell>
        </row>
        <row r="11688">
          <cell r="B11688" t="str">
            <v>F501525</v>
          </cell>
          <cell r="C11688" t="str">
            <v>F501525</v>
          </cell>
          <cell r="D11688">
            <v>11</v>
          </cell>
          <cell r="E11688" t="str">
            <v>F</v>
          </cell>
        </row>
        <row r="11689">
          <cell r="B11689" t="str">
            <v>F501526</v>
          </cell>
          <cell r="C11689" t="str">
            <v>F501526</v>
          </cell>
          <cell r="D11689">
            <v>11</v>
          </cell>
          <cell r="E11689" t="str">
            <v>F</v>
          </cell>
        </row>
        <row r="11690">
          <cell r="B11690" t="str">
            <v>F501527</v>
          </cell>
          <cell r="C11690" t="str">
            <v>F501527</v>
          </cell>
          <cell r="D11690">
            <v>11</v>
          </cell>
          <cell r="E11690" t="str">
            <v>F</v>
          </cell>
        </row>
        <row r="11691">
          <cell r="B11691" t="str">
            <v>F501528</v>
          </cell>
          <cell r="C11691" t="str">
            <v>F501528</v>
          </cell>
          <cell r="D11691">
            <v>11</v>
          </cell>
          <cell r="E11691" t="str">
            <v>F</v>
          </cell>
        </row>
        <row r="11692">
          <cell r="B11692" t="str">
            <v>F501548</v>
          </cell>
          <cell r="C11692" t="str">
            <v>F501548</v>
          </cell>
          <cell r="D11692">
            <v>11</v>
          </cell>
          <cell r="E11692" t="str">
            <v>F</v>
          </cell>
        </row>
        <row r="11693">
          <cell r="B11693" t="str">
            <v>F501555</v>
          </cell>
          <cell r="C11693" t="str">
            <v>F501555</v>
          </cell>
          <cell r="D11693">
            <v>11</v>
          </cell>
          <cell r="E11693" t="str">
            <v>F</v>
          </cell>
        </row>
        <row r="11694">
          <cell r="B11694" t="str">
            <v>F501556</v>
          </cell>
          <cell r="C11694" t="str">
            <v>F501556</v>
          </cell>
          <cell r="D11694">
            <v>11</v>
          </cell>
          <cell r="E11694" t="str">
            <v>F</v>
          </cell>
        </row>
        <row r="11695">
          <cell r="B11695" t="str">
            <v>F501558</v>
          </cell>
          <cell r="C11695" t="str">
            <v>F501558</v>
          </cell>
          <cell r="D11695">
            <v>11</v>
          </cell>
          <cell r="E11695" t="str">
            <v>F</v>
          </cell>
        </row>
        <row r="11696">
          <cell r="B11696" t="str">
            <v>F501569</v>
          </cell>
          <cell r="C11696" t="str">
            <v>F501569</v>
          </cell>
          <cell r="D11696">
            <v>11</v>
          </cell>
          <cell r="E11696" t="str">
            <v>F</v>
          </cell>
        </row>
        <row r="11697">
          <cell r="B11697" t="str">
            <v>F501570</v>
          </cell>
          <cell r="C11697" t="str">
            <v>F501570</v>
          </cell>
          <cell r="D11697">
            <v>11</v>
          </cell>
          <cell r="E11697" t="str">
            <v>F</v>
          </cell>
        </row>
        <row r="11698">
          <cell r="B11698" t="str">
            <v>F501571</v>
          </cell>
          <cell r="C11698" t="str">
            <v>F501571</v>
          </cell>
          <cell r="D11698">
            <v>11</v>
          </cell>
          <cell r="E11698" t="str">
            <v>F</v>
          </cell>
        </row>
        <row r="11699">
          <cell r="B11699" t="str">
            <v>F501572</v>
          </cell>
          <cell r="C11699" t="str">
            <v>F501572</v>
          </cell>
          <cell r="D11699">
            <v>11</v>
          </cell>
          <cell r="E11699" t="str">
            <v>F</v>
          </cell>
        </row>
        <row r="11700">
          <cell r="B11700" t="str">
            <v>F501573</v>
          </cell>
          <cell r="C11700" t="str">
            <v>F501573</v>
          </cell>
          <cell r="D11700">
            <v>11</v>
          </cell>
          <cell r="E11700" t="str">
            <v>F</v>
          </cell>
        </row>
        <row r="11701">
          <cell r="B11701" t="str">
            <v>F501574</v>
          </cell>
          <cell r="C11701" t="str">
            <v>F501574</v>
          </cell>
          <cell r="D11701">
            <v>11</v>
          </cell>
          <cell r="E11701" t="str">
            <v>F</v>
          </cell>
        </row>
        <row r="11702">
          <cell r="B11702" t="str">
            <v>F501577</v>
          </cell>
          <cell r="C11702" t="str">
            <v>F501577</v>
          </cell>
          <cell r="D11702">
            <v>11</v>
          </cell>
          <cell r="E11702" t="str">
            <v>F</v>
          </cell>
        </row>
        <row r="11703">
          <cell r="B11703" t="str">
            <v>F501578</v>
          </cell>
          <cell r="C11703" t="str">
            <v>F501578</v>
          </cell>
          <cell r="D11703">
            <v>11</v>
          </cell>
          <cell r="E11703" t="str">
            <v>F</v>
          </cell>
        </row>
        <row r="11704">
          <cell r="B11704" t="str">
            <v>F501580</v>
          </cell>
          <cell r="C11704" t="str">
            <v>F501580</v>
          </cell>
          <cell r="D11704">
            <v>11</v>
          </cell>
          <cell r="E11704" t="str">
            <v>F</v>
          </cell>
        </row>
        <row r="11705">
          <cell r="B11705" t="str">
            <v>F501582</v>
          </cell>
          <cell r="C11705" t="str">
            <v>F501582</v>
          </cell>
          <cell r="D11705">
            <v>11</v>
          </cell>
          <cell r="E11705" t="str">
            <v>F</v>
          </cell>
        </row>
        <row r="11706">
          <cell r="B11706" t="str">
            <v>F501586</v>
          </cell>
          <cell r="C11706" t="str">
            <v>F501586</v>
          </cell>
          <cell r="D11706">
            <v>11</v>
          </cell>
          <cell r="E11706" t="str">
            <v>F</v>
          </cell>
        </row>
        <row r="11707">
          <cell r="B11707" t="str">
            <v>F501589</v>
          </cell>
          <cell r="C11707" t="str">
            <v>F501589</v>
          </cell>
          <cell r="D11707">
            <v>11</v>
          </cell>
          <cell r="E11707" t="str">
            <v>F</v>
          </cell>
        </row>
        <row r="11708">
          <cell r="B11708" t="str">
            <v>F501590</v>
          </cell>
          <cell r="C11708" t="str">
            <v>F501590</v>
          </cell>
          <cell r="D11708">
            <v>11</v>
          </cell>
          <cell r="E11708" t="str">
            <v>F</v>
          </cell>
        </row>
        <row r="11709">
          <cell r="B11709" t="str">
            <v>F501593</v>
          </cell>
          <cell r="C11709" t="str">
            <v>F501593</v>
          </cell>
          <cell r="D11709">
            <v>11</v>
          </cell>
          <cell r="E11709" t="str">
            <v>F</v>
          </cell>
        </row>
        <row r="11710">
          <cell r="B11710" t="str">
            <v>F501594</v>
          </cell>
          <cell r="C11710" t="str">
            <v>F501594</v>
          </cell>
          <cell r="D11710">
            <v>11</v>
          </cell>
          <cell r="E11710" t="str">
            <v>F</v>
          </cell>
        </row>
        <row r="11711">
          <cell r="B11711" t="str">
            <v>F501596</v>
          </cell>
          <cell r="C11711" t="str">
            <v>F501596</v>
          </cell>
          <cell r="D11711">
            <v>11</v>
          </cell>
          <cell r="E11711" t="str">
            <v>F</v>
          </cell>
        </row>
        <row r="11712">
          <cell r="B11712" t="str">
            <v>F502637</v>
          </cell>
          <cell r="C11712" t="str">
            <v>F502637</v>
          </cell>
          <cell r="D11712">
            <v>11</v>
          </cell>
          <cell r="E11712" t="str">
            <v>F</v>
          </cell>
        </row>
        <row r="11713">
          <cell r="B11713" t="str">
            <v>F502640</v>
          </cell>
          <cell r="C11713" t="str">
            <v>F502640</v>
          </cell>
          <cell r="D11713">
            <v>11</v>
          </cell>
          <cell r="E11713" t="str">
            <v>F</v>
          </cell>
        </row>
        <row r="11714">
          <cell r="B11714" t="str">
            <v>F502642</v>
          </cell>
          <cell r="C11714" t="str">
            <v>F502642</v>
          </cell>
          <cell r="D11714">
            <v>11</v>
          </cell>
          <cell r="E11714" t="str">
            <v>F</v>
          </cell>
        </row>
        <row r="11715">
          <cell r="B11715" t="str">
            <v>F502644</v>
          </cell>
          <cell r="C11715" t="str">
            <v>F502644</v>
          </cell>
          <cell r="D11715">
            <v>11</v>
          </cell>
          <cell r="E11715" t="str">
            <v>F</v>
          </cell>
        </row>
        <row r="11716">
          <cell r="B11716" t="str">
            <v>F502648</v>
          </cell>
          <cell r="C11716" t="str">
            <v>F502648</v>
          </cell>
          <cell r="D11716">
            <v>11</v>
          </cell>
          <cell r="E11716" t="str">
            <v>F</v>
          </cell>
        </row>
        <row r="11717">
          <cell r="B11717" t="str">
            <v>F502650</v>
          </cell>
          <cell r="C11717" t="str">
            <v>F502650</v>
          </cell>
          <cell r="D11717">
            <v>11</v>
          </cell>
          <cell r="E11717" t="str">
            <v>F</v>
          </cell>
        </row>
        <row r="11718">
          <cell r="B11718" t="str">
            <v>F520472</v>
          </cell>
          <cell r="C11718" t="str">
            <v>F520472</v>
          </cell>
          <cell r="D11718">
            <v>11</v>
          </cell>
          <cell r="E11718" t="str">
            <v>F</v>
          </cell>
        </row>
        <row r="11719">
          <cell r="B11719" t="str">
            <v>F520562</v>
          </cell>
          <cell r="C11719" t="str">
            <v>F520562</v>
          </cell>
          <cell r="D11719">
            <v>11</v>
          </cell>
          <cell r="E11719" t="str">
            <v>F</v>
          </cell>
        </row>
        <row r="11720">
          <cell r="B11720" t="str">
            <v>F520647</v>
          </cell>
          <cell r="C11720" t="str">
            <v>F520647</v>
          </cell>
          <cell r="D11720">
            <v>11</v>
          </cell>
          <cell r="E11720" t="str">
            <v>F</v>
          </cell>
        </row>
        <row r="11721">
          <cell r="B11721" t="str">
            <v>F520738</v>
          </cell>
          <cell r="C11721" t="str">
            <v>F520738</v>
          </cell>
          <cell r="D11721">
            <v>11</v>
          </cell>
          <cell r="E11721" t="str">
            <v>F</v>
          </cell>
        </row>
        <row r="11722">
          <cell r="B11722" t="str">
            <v>F520740</v>
          </cell>
          <cell r="C11722" t="str">
            <v>F520740</v>
          </cell>
          <cell r="D11722">
            <v>11</v>
          </cell>
          <cell r="E11722" t="str">
            <v>F</v>
          </cell>
        </row>
        <row r="11723">
          <cell r="B11723" t="str">
            <v>F520742</v>
          </cell>
          <cell r="C11723" t="str">
            <v>F520742</v>
          </cell>
          <cell r="D11723">
            <v>11</v>
          </cell>
          <cell r="E11723" t="str">
            <v>F</v>
          </cell>
        </row>
        <row r="11724">
          <cell r="B11724" t="str">
            <v>F520744</v>
          </cell>
          <cell r="C11724" t="str">
            <v>F520744</v>
          </cell>
          <cell r="D11724">
            <v>11</v>
          </cell>
          <cell r="E11724" t="str">
            <v>F</v>
          </cell>
        </row>
        <row r="11725">
          <cell r="B11725" t="str">
            <v>F520745</v>
          </cell>
          <cell r="C11725" t="str">
            <v>F520745</v>
          </cell>
          <cell r="D11725">
            <v>11</v>
          </cell>
          <cell r="E11725" t="str">
            <v>F</v>
          </cell>
        </row>
        <row r="11726">
          <cell r="B11726" t="str">
            <v>F520778</v>
          </cell>
          <cell r="C11726" t="str">
            <v>F520778</v>
          </cell>
          <cell r="D11726">
            <v>11</v>
          </cell>
          <cell r="E11726" t="str">
            <v>F</v>
          </cell>
        </row>
        <row r="11727">
          <cell r="B11727" t="str">
            <v>F520836</v>
          </cell>
          <cell r="C11727" t="str">
            <v>F520836</v>
          </cell>
          <cell r="D11727">
            <v>11</v>
          </cell>
          <cell r="E11727" t="str">
            <v>F</v>
          </cell>
        </row>
        <row r="11728">
          <cell r="B11728" t="str">
            <v>F521014</v>
          </cell>
          <cell r="C11728" t="str">
            <v>F521014</v>
          </cell>
          <cell r="D11728">
            <v>11</v>
          </cell>
          <cell r="E11728" t="str">
            <v>F</v>
          </cell>
        </row>
        <row r="11729">
          <cell r="B11729" t="str">
            <v>F521374</v>
          </cell>
          <cell r="C11729" t="str">
            <v>F521374</v>
          </cell>
          <cell r="D11729">
            <v>11</v>
          </cell>
          <cell r="E11729" t="str">
            <v>F</v>
          </cell>
        </row>
        <row r="11730">
          <cell r="B11730" t="str">
            <v>F521734</v>
          </cell>
          <cell r="C11730" t="str">
            <v>F521734</v>
          </cell>
          <cell r="D11730">
            <v>11</v>
          </cell>
          <cell r="E11730" t="str">
            <v>F</v>
          </cell>
        </row>
        <row r="11731">
          <cell r="B11731" t="str">
            <v>F522094</v>
          </cell>
          <cell r="C11731" t="str">
            <v>F522094</v>
          </cell>
          <cell r="D11731">
            <v>11</v>
          </cell>
          <cell r="E11731" t="str">
            <v>F</v>
          </cell>
        </row>
        <row r="11732">
          <cell r="B11732" t="str">
            <v>F522454</v>
          </cell>
          <cell r="C11732" t="str">
            <v>F522454</v>
          </cell>
          <cell r="D11732">
            <v>11</v>
          </cell>
          <cell r="E11732" t="str">
            <v>F</v>
          </cell>
        </row>
        <row r="11733">
          <cell r="B11733" t="str">
            <v>F522637</v>
          </cell>
          <cell r="C11733" t="str">
            <v>F522637</v>
          </cell>
          <cell r="D11733">
            <v>11</v>
          </cell>
          <cell r="E11733" t="str">
            <v>F</v>
          </cell>
        </row>
        <row r="11734">
          <cell r="B11734" t="str">
            <v>F522638</v>
          </cell>
          <cell r="C11734" t="str">
            <v>F522638</v>
          </cell>
          <cell r="D11734">
            <v>11</v>
          </cell>
          <cell r="E11734" t="str">
            <v>F</v>
          </cell>
        </row>
        <row r="11735">
          <cell r="B11735" t="str">
            <v>F523366</v>
          </cell>
          <cell r="C11735" t="str">
            <v>F523366</v>
          </cell>
          <cell r="D11735">
            <v>11</v>
          </cell>
          <cell r="E11735" t="str">
            <v>F</v>
          </cell>
        </row>
        <row r="11736">
          <cell r="B11736" t="str">
            <v>F523370</v>
          </cell>
          <cell r="C11736" t="str">
            <v>F523370</v>
          </cell>
          <cell r="D11736">
            <v>11</v>
          </cell>
          <cell r="E11736" t="str">
            <v>F</v>
          </cell>
        </row>
        <row r="11737">
          <cell r="B11737" t="str">
            <v>F523376</v>
          </cell>
          <cell r="C11737" t="str">
            <v>F523376</v>
          </cell>
          <cell r="D11737">
            <v>11</v>
          </cell>
          <cell r="E11737" t="str">
            <v>F</v>
          </cell>
        </row>
        <row r="11738">
          <cell r="B11738" t="str">
            <v>F523378</v>
          </cell>
          <cell r="C11738" t="str">
            <v>F523378</v>
          </cell>
          <cell r="D11738">
            <v>11</v>
          </cell>
          <cell r="E11738" t="str">
            <v>F</v>
          </cell>
        </row>
        <row r="11739">
          <cell r="B11739" t="str">
            <v>F523415</v>
          </cell>
          <cell r="C11739" t="str">
            <v>F523415</v>
          </cell>
          <cell r="D11739">
            <v>11</v>
          </cell>
          <cell r="E11739" t="str">
            <v>F</v>
          </cell>
        </row>
        <row r="11740">
          <cell r="B11740" t="str">
            <v>F525245</v>
          </cell>
          <cell r="C11740" t="str">
            <v>F525245</v>
          </cell>
          <cell r="D11740">
            <v>11</v>
          </cell>
          <cell r="E11740" t="str">
            <v>F</v>
          </cell>
        </row>
        <row r="11741">
          <cell r="B11741" t="str">
            <v>F525773</v>
          </cell>
          <cell r="C11741" t="str">
            <v>F525773</v>
          </cell>
          <cell r="D11741">
            <v>11</v>
          </cell>
          <cell r="E11741" t="str">
            <v>F</v>
          </cell>
        </row>
        <row r="11742">
          <cell r="B11742" t="str">
            <v>F525774</v>
          </cell>
          <cell r="C11742" t="str">
            <v>F525774</v>
          </cell>
          <cell r="D11742">
            <v>11</v>
          </cell>
          <cell r="E11742" t="str">
            <v>F</v>
          </cell>
        </row>
        <row r="11743">
          <cell r="B11743" t="str">
            <v>F526364</v>
          </cell>
          <cell r="C11743" t="str">
            <v>F526364</v>
          </cell>
          <cell r="D11743">
            <v>11</v>
          </cell>
          <cell r="E11743" t="str">
            <v>F</v>
          </cell>
        </row>
        <row r="11744">
          <cell r="B11744" t="str">
            <v>F526365</v>
          </cell>
          <cell r="C11744" t="str">
            <v>F526365</v>
          </cell>
          <cell r="D11744">
            <v>11</v>
          </cell>
          <cell r="E11744" t="str">
            <v>F</v>
          </cell>
        </row>
        <row r="11745">
          <cell r="B11745" t="str">
            <v>F526368</v>
          </cell>
          <cell r="C11745" t="str">
            <v>F526368</v>
          </cell>
          <cell r="D11745">
            <v>11</v>
          </cell>
          <cell r="E11745" t="str">
            <v>F</v>
          </cell>
        </row>
        <row r="11746">
          <cell r="B11746" t="str">
            <v>F526369</v>
          </cell>
          <cell r="C11746" t="str">
            <v>F526369</v>
          </cell>
          <cell r="D11746">
            <v>11</v>
          </cell>
          <cell r="E11746" t="str">
            <v>F</v>
          </cell>
        </row>
        <row r="11747">
          <cell r="B11747" t="str">
            <v>1000NWAPP</v>
          </cell>
          <cell r="C11747" t="str">
            <v>NWAPP</v>
          </cell>
          <cell r="D11747">
            <v>12</v>
          </cell>
          <cell r="E11747" t="str">
            <v>G</v>
          </cell>
        </row>
        <row r="11748">
          <cell r="B11748" t="str">
            <v>F501547</v>
          </cell>
          <cell r="C11748" t="str">
            <v>F501547</v>
          </cell>
          <cell r="D11748">
            <v>13</v>
          </cell>
          <cell r="E11748" t="str">
            <v>F</v>
          </cell>
        </row>
        <row r="11749">
          <cell r="B11749" t="str">
            <v>F501551</v>
          </cell>
          <cell r="C11749" t="str">
            <v>F501551</v>
          </cell>
          <cell r="D11749">
            <v>13</v>
          </cell>
          <cell r="E11749" t="str">
            <v>F</v>
          </cell>
        </row>
        <row r="11750">
          <cell r="B11750" t="str">
            <v>F501552</v>
          </cell>
          <cell r="C11750" t="str">
            <v>F501552</v>
          </cell>
          <cell r="D11750">
            <v>13</v>
          </cell>
          <cell r="E11750" t="str">
            <v>F</v>
          </cell>
        </row>
        <row r="11751">
          <cell r="B11751" t="str">
            <v>F520038</v>
          </cell>
          <cell r="C11751" t="str">
            <v>F520038</v>
          </cell>
          <cell r="D11751">
            <v>13</v>
          </cell>
          <cell r="E11751" t="str">
            <v>F</v>
          </cell>
        </row>
        <row r="11752">
          <cell r="B11752" t="str">
            <v>F520046</v>
          </cell>
          <cell r="C11752" t="str">
            <v>F520046</v>
          </cell>
          <cell r="D11752">
            <v>13</v>
          </cell>
          <cell r="E11752" t="str">
            <v>F</v>
          </cell>
        </row>
        <row r="11753">
          <cell r="B11753" t="str">
            <v>F520435</v>
          </cell>
          <cell r="C11753" t="str">
            <v>F520435</v>
          </cell>
          <cell r="D11753">
            <v>13</v>
          </cell>
          <cell r="E11753" t="str">
            <v>F</v>
          </cell>
        </row>
        <row r="11754">
          <cell r="B11754" t="str">
            <v>F522126</v>
          </cell>
          <cell r="C11754" t="str">
            <v>F522126</v>
          </cell>
          <cell r="D11754">
            <v>13</v>
          </cell>
          <cell r="E11754" t="str">
            <v>F</v>
          </cell>
        </row>
        <row r="11755">
          <cell r="B11755" t="str">
            <v>F522486</v>
          </cell>
          <cell r="C11755" t="str">
            <v>F522486</v>
          </cell>
          <cell r="D11755">
            <v>13</v>
          </cell>
          <cell r="E11755" t="str">
            <v>F</v>
          </cell>
        </row>
        <row r="11756">
          <cell r="B11756" t="str">
            <v>1000NWSUBTEST</v>
          </cell>
          <cell r="C11756" t="str">
            <v>NWSUBTEST</v>
          </cell>
          <cell r="D11756">
            <v>12</v>
          </cell>
          <cell r="E11756" t="str">
            <v>G</v>
          </cell>
        </row>
        <row r="11757">
          <cell r="B11757" t="str">
            <v>F500318</v>
          </cell>
          <cell r="C11757" t="str">
            <v>F500318</v>
          </cell>
          <cell r="D11757">
            <v>13</v>
          </cell>
          <cell r="E11757" t="str">
            <v>F</v>
          </cell>
        </row>
        <row r="11758">
          <cell r="B11758" t="str">
            <v>F502638</v>
          </cell>
          <cell r="C11758" t="str">
            <v>F502638</v>
          </cell>
          <cell r="D11758">
            <v>13</v>
          </cell>
          <cell r="E11758" t="str">
            <v>F</v>
          </cell>
        </row>
        <row r="11759">
          <cell r="B11759" t="str">
            <v>F522005</v>
          </cell>
          <cell r="C11759" t="str">
            <v>F522005</v>
          </cell>
          <cell r="D11759">
            <v>13</v>
          </cell>
          <cell r="E11759" t="str">
            <v>F</v>
          </cell>
        </row>
        <row r="11760">
          <cell r="B11760" t="str">
            <v>F522365</v>
          </cell>
          <cell r="C11760" t="str">
            <v>F522365</v>
          </cell>
          <cell r="D11760">
            <v>13</v>
          </cell>
          <cell r="E11760" t="str">
            <v>F</v>
          </cell>
        </row>
        <row r="11761">
          <cell r="B11761" t="str">
            <v>F523259</v>
          </cell>
          <cell r="C11761" t="str">
            <v>F523259</v>
          </cell>
          <cell r="D11761">
            <v>13</v>
          </cell>
          <cell r="E11761" t="str">
            <v>F</v>
          </cell>
        </row>
        <row r="11762">
          <cell r="B11762" t="str">
            <v>1000SCMRPPM</v>
          </cell>
          <cell r="C11762" t="str">
            <v>SCMRPPM</v>
          </cell>
          <cell r="D11762">
            <v>8</v>
          </cell>
          <cell r="E11762" t="str">
            <v>G</v>
          </cell>
        </row>
        <row r="11763">
          <cell r="B11763" t="str">
            <v>F520581</v>
          </cell>
          <cell r="C11763" t="str">
            <v>F520581</v>
          </cell>
          <cell r="D11763">
            <v>9</v>
          </cell>
          <cell r="E11763" t="str">
            <v>F</v>
          </cell>
        </row>
        <row r="11764">
          <cell r="B11764" t="str">
            <v>F522600</v>
          </cell>
          <cell r="C11764" t="str">
            <v>F522600</v>
          </cell>
          <cell r="D11764">
            <v>9</v>
          </cell>
          <cell r="E11764" t="str">
            <v>F</v>
          </cell>
        </row>
        <row r="11765">
          <cell r="B11765" t="str">
            <v>F523221</v>
          </cell>
          <cell r="C11765" t="str">
            <v>F523221</v>
          </cell>
          <cell r="D11765">
            <v>9</v>
          </cell>
          <cell r="E11765" t="str">
            <v>F</v>
          </cell>
        </row>
        <row r="11766">
          <cell r="B11766" t="str">
            <v>F526492</v>
          </cell>
          <cell r="C11766" t="str">
            <v>F526492</v>
          </cell>
          <cell r="D11766">
            <v>9</v>
          </cell>
          <cell r="E11766" t="str">
            <v>F</v>
          </cell>
        </row>
        <row r="11767">
          <cell r="B11767" t="str">
            <v>F526493</v>
          </cell>
          <cell r="C11767" t="str">
            <v>F526493</v>
          </cell>
          <cell r="D11767">
            <v>9</v>
          </cell>
          <cell r="E11767" t="str">
            <v>F</v>
          </cell>
        </row>
        <row r="11768">
          <cell r="B11768" t="str">
            <v>F526494</v>
          </cell>
          <cell r="C11768" t="str">
            <v>F526494</v>
          </cell>
          <cell r="D11768">
            <v>9</v>
          </cell>
          <cell r="E11768" t="str">
            <v>F</v>
          </cell>
        </row>
        <row r="11769">
          <cell r="B11769" t="str">
            <v>F526495</v>
          </cell>
          <cell r="C11769" t="str">
            <v>F526495</v>
          </cell>
          <cell r="D11769">
            <v>9</v>
          </cell>
          <cell r="E11769" t="str">
            <v>F</v>
          </cell>
        </row>
        <row r="11770">
          <cell r="B11770" t="str">
            <v>F526496</v>
          </cell>
          <cell r="C11770" t="str">
            <v>F526496</v>
          </cell>
          <cell r="D11770">
            <v>9</v>
          </cell>
          <cell r="E11770" t="str">
            <v>F</v>
          </cell>
        </row>
        <row r="11771">
          <cell r="B11771" t="str">
            <v>F526497</v>
          </cell>
          <cell r="C11771" t="str">
            <v>F526497</v>
          </cell>
          <cell r="D11771">
            <v>9</v>
          </cell>
          <cell r="E11771" t="str">
            <v>F</v>
          </cell>
        </row>
        <row r="11772">
          <cell r="B11772" t="str">
            <v>1000APPARATUS</v>
          </cell>
          <cell r="C11772" t="str">
            <v>APPARATUS</v>
          </cell>
          <cell r="D11772">
            <v>10</v>
          </cell>
          <cell r="E11772" t="str">
            <v>G</v>
          </cell>
        </row>
        <row r="11773">
          <cell r="B11773" t="str">
            <v>1000APMETAREA</v>
          </cell>
          <cell r="C11773" t="str">
            <v>APMETAREA</v>
          </cell>
          <cell r="D11773">
            <v>12</v>
          </cell>
          <cell r="E11773" t="str">
            <v>G</v>
          </cell>
        </row>
        <row r="11774">
          <cell r="B11774" t="str">
            <v>F522240</v>
          </cell>
          <cell r="C11774" t="str">
            <v>F522240</v>
          </cell>
          <cell r="D11774">
            <v>13</v>
          </cell>
          <cell r="E11774" t="str">
            <v>F</v>
          </cell>
        </row>
        <row r="11775">
          <cell r="B11775" t="str">
            <v>F523226</v>
          </cell>
          <cell r="C11775" t="str">
            <v>F523226</v>
          </cell>
          <cell r="D11775">
            <v>13</v>
          </cell>
          <cell r="E11775" t="str">
            <v>F</v>
          </cell>
        </row>
        <row r="11776">
          <cell r="B11776" t="str">
            <v>1000SCMTSS</v>
          </cell>
          <cell r="C11776" t="str">
            <v>SCMTSS</v>
          </cell>
          <cell r="D11776">
            <v>8</v>
          </cell>
          <cell r="E11776" t="str">
            <v>G</v>
          </cell>
        </row>
        <row r="11777">
          <cell r="B11777" t="str">
            <v>1000SESUBMTCT</v>
          </cell>
          <cell r="C11777" t="str">
            <v>SESUBMTCT</v>
          </cell>
          <cell r="D11777">
            <v>8</v>
          </cell>
          <cell r="E11777" t="str">
            <v>G</v>
          </cell>
        </row>
        <row r="11778">
          <cell r="B11778" t="str">
            <v>F520659</v>
          </cell>
          <cell r="C11778" t="str">
            <v>F520659</v>
          </cell>
          <cell r="D11778">
            <v>9</v>
          </cell>
          <cell r="E11778" t="str">
            <v>F</v>
          </cell>
        </row>
        <row r="11779">
          <cell r="B11779" t="str">
            <v>F521180</v>
          </cell>
          <cell r="C11779" t="str">
            <v>F521180</v>
          </cell>
          <cell r="D11779">
            <v>9</v>
          </cell>
          <cell r="E11779" t="str">
            <v>F</v>
          </cell>
        </row>
        <row r="11780">
          <cell r="B11780" t="str">
            <v>F521540</v>
          </cell>
          <cell r="C11780" t="str">
            <v>F521540</v>
          </cell>
          <cell r="D11780">
            <v>9</v>
          </cell>
          <cell r="E11780" t="str">
            <v>F</v>
          </cell>
        </row>
        <row r="11781">
          <cell r="B11781" t="str">
            <v>F521900</v>
          </cell>
          <cell r="C11781" t="str">
            <v>F521900</v>
          </cell>
          <cell r="D11781">
            <v>9</v>
          </cell>
          <cell r="E11781" t="str">
            <v>F</v>
          </cell>
        </row>
        <row r="11782">
          <cell r="B11782" t="str">
            <v>F522260</v>
          </cell>
          <cell r="C11782" t="str">
            <v>F522260</v>
          </cell>
          <cell r="D11782">
            <v>9</v>
          </cell>
          <cell r="E11782" t="str">
            <v>F</v>
          </cell>
        </row>
        <row r="11783">
          <cell r="B11783" t="str">
            <v>F522620</v>
          </cell>
          <cell r="C11783" t="str">
            <v>F522620</v>
          </cell>
          <cell r="D11783">
            <v>9</v>
          </cell>
          <cell r="E11783" t="str">
            <v>F</v>
          </cell>
        </row>
        <row r="11784">
          <cell r="B11784" t="str">
            <v>F523030</v>
          </cell>
          <cell r="C11784" t="str">
            <v>F523030</v>
          </cell>
          <cell r="D11784">
            <v>9</v>
          </cell>
          <cell r="E11784" t="str">
            <v>F</v>
          </cell>
        </row>
        <row r="11785">
          <cell r="B11785" t="str">
            <v>F523032</v>
          </cell>
          <cell r="C11785" t="str">
            <v>F523032</v>
          </cell>
          <cell r="D11785">
            <v>9</v>
          </cell>
          <cell r="E11785" t="str">
            <v>F</v>
          </cell>
        </row>
        <row r="11786">
          <cell r="B11786" t="str">
            <v>F523034</v>
          </cell>
          <cell r="C11786" t="str">
            <v>F523034</v>
          </cell>
          <cell r="D11786">
            <v>9</v>
          </cell>
          <cell r="E11786" t="str">
            <v>F</v>
          </cell>
        </row>
        <row r="11787">
          <cell r="B11787" t="str">
            <v>F523369</v>
          </cell>
          <cell r="C11787" t="str">
            <v>F523369</v>
          </cell>
          <cell r="D11787">
            <v>9</v>
          </cell>
          <cell r="E11787" t="str">
            <v>F</v>
          </cell>
        </row>
        <row r="11788">
          <cell r="B11788" t="str">
            <v>F523374</v>
          </cell>
          <cell r="C11788" t="str">
            <v>F523374</v>
          </cell>
          <cell r="D11788">
            <v>9</v>
          </cell>
          <cell r="E11788" t="str">
            <v>F</v>
          </cell>
        </row>
        <row r="11789">
          <cell r="B11789" t="str">
            <v>1000ESUBMTC</v>
          </cell>
          <cell r="C11789" t="str">
            <v>ESUBMTC</v>
          </cell>
          <cell r="D11789">
            <v>10</v>
          </cell>
          <cell r="E11789" t="str">
            <v>G</v>
          </cell>
        </row>
        <row r="11790">
          <cell r="B11790" t="str">
            <v>1000ESUBTEST</v>
          </cell>
          <cell r="C11790" t="str">
            <v>ESUBTEST</v>
          </cell>
          <cell r="D11790">
            <v>10</v>
          </cell>
          <cell r="E11790" t="str">
            <v>G</v>
          </cell>
        </row>
        <row r="11791">
          <cell r="B11791" t="str">
            <v>1000SESUBSMTC</v>
          </cell>
          <cell r="C11791" t="str">
            <v>SESUBSMTC</v>
          </cell>
          <cell r="D11791">
            <v>10</v>
          </cell>
          <cell r="E11791" t="str">
            <v>G</v>
          </cell>
        </row>
        <row r="11792">
          <cell r="B11792" t="str">
            <v>F500317</v>
          </cell>
          <cell r="C11792" t="str">
            <v>F500317</v>
          </cell>
          <cell r="D11792">
            <v>11</v>
          </cell>
          <cell r="E11792" t="str">
            <v>F</v>
          </cell>
        </row>
        <row r="11793">
          <cell r="B11793" t="str">
            <v>F501509</v>
          </cell>
          <cell r="C11793" t="str">
            <v>F501509</v>
          </cell>
          <cell r="D11793">
            <v>11</v>
          </cell>
          <cell r="E11793" t="str">
            <v>F</v>
          </cell>
        </row>
        <row r="11794">
          <cell r="B11794" t="str">
            <v>F501510</v>
          </cell>
          <cell r="C11794" t="str">
            <v>F501510</v>
          </cell>
          <cell r="D11794">
            <v>11</v>
          </cell>
          <cell r="E11794" t="str">
            <v>F</v>
          </cell>
        </row>
        <row r="11795">
          <cell r="B11795" t="str">
            <v>F501511</v>
          </cell>
          <cell r="C11795" t="str">
            <v>F501511</v>
          </cell>
          <cell r="D11795">
            <v>11</v>
          </cell>
          <cell r="E11795" t="str">
            <v>F</v>
          </cell>
        </row>
        <row r="11796">
          <cell r="B11796" t="str">
            <v>F501512</v>
          </cell>
          <cell r="C11796" t="str">
            <v>F501512</v>
          </cell>
          <cell r="D11796">
            <v>11</v>
          </cell>
          <cell r="E11796" t="str">
            <v>F</v>
          </cell>
        </row>
        <row r="11797">
          <cell r="B11797" t="str">
            <v>F501513</v>
          </cell>
          <cell r="C11797" t="str">
            <v>F501513</v>
          </cell>
          <cell r="D11797">
            <v>11</v>
          </cell>
          <cell r="E11797" t="str">
            <v>F</v>
          </cell>
        </row>
        <row r="11798">
          <cell r="B11798" t="str">
            <v>F501514</v>
          </cell>
          <cell r="C11798" t="str">
            <v>F501514</v>
          </cell>
          <cell r="D11798">
            <v>11</v>
          </cell>
          <cell r="E11798" t="str">
            <v>F</v>
          </cell>
        </row>
        <row r="11799">
          <cell r="B11799" t="str">
            <v>F501515</v>
          </cell>
          <cell r="C11799" t="str">
            <v>F501515</v>
          </cell>
          <cell r="D11799">
            <v>11</v>
          </cell>
          <cell r="E11799" t="str">
            <v>F</v>
          </cell>
        </row>
        <row r="11800">
          <cell r="B11800" t="str">
            <v>F501516</v>
          </cell>
          <cell r="C11800" t="str">
            <v>F501516</v>
          </cell>
          <cell r="D11800">
            <v>11</v>
          </cell>
          <cell r="E11800" t="str">
            <v>F</v>
          </cell>
        </row>
        <row r="11801">
          <cell r="B11801" t="str">
            <v>F501517</v>
          </cell>
          <cell r="C11801" t="str">
            <v>F501517</v>
          </cell>
          <cell r="D11801">
            <v>11</v>
          </cell>
          <cell r="E11801" t="str">
            <v>F</v>
          </cell>
        </row>
        <row r="11802">
          <cell r="B11802" t="str">
            <v>F501518</v>
          </cell>
          <cell r="C11802" t="str">
            <v>F501518</v>
          </cell>
          <cell r="D11802">
            <v>11</v>
          </cell>
          <cell r="E11802" t="str">
            <v>F</v>
          </cell>
        </row>
        <row r="11803">
          <cell r="B11803" t="str">
            <v>F501550</v>
          </cell>
          <cell r="C11803" t="str">
            <v>F501550</v>
          </cell>
          <cell r="D11803">
            <v>11</v>
          </cell>
          <cell r="E11803" t="str">
            <v>F</v>
          </cell>
        </row>
        <row r="11804">
          <cell r="B11804" t="str">
            <v>F501553</v>
          </cell>
          <cell r="C11804" t="str">
            <v>F501553</v>
          </cell>
          <cell r="D11804">
            <v>11</v>
          </cell>
          <cell r="E11804" t="str">
            <v>F</v>
          </cell>
        </row>
        <row r="11805">
          <cell r="B11805" t="str">
            <v>F501554</v>
          </cell>
          <cell r="C11805" t="str">
            <v>F501554</v>
          </cell>
          <cell r="D11805">
            <v>11</v>
          </cell>
          <cell r="E11805" t="str">
            <v>F</v>
          </cell>
        </row>
        <row r="11806">
          <cell r="B11806" t="str">
            <v>F501557</v>
          </cell>
          <cell r="C11806" t="str">
            <v>F501557</v>
          </cell>
          <cell r="D11806">
            <v>11</v>
          </cell>
          <cell r="E11806" t="str">
            <v>F</v>
          </cell>
        </row>
        <row r="11807">
          <cell r="B11807" t="str">
            <v>F501563</v>
          </cell>
          <cell r="C11807" t="str">
            <v>F501563</v>
          </cell>
          <cell r="D11807">
            <v>11</v>
          </cell>
          <cell r="E11807" t="str">
            <v>F</v>
          </cell>
        </row>
        <row r="11808">
          <cell r="B11808" t="str">
            <v>F501564</v>
          </cell>
          <cell r="C11808" t="str">
            <v>F501564</v>
          </cell>
          <cell r="D11808">
            <v>11</v>
          </cell>
          <cell r="E11808" t="str">
            <v>F</v>
          </cell>
        </row>
        <row r="11809">
          <cell r="B11809" t="str">
            <v>F501565</v>
          </cell>
          <cell r="C11809" t="str">
            <v>F501565</v>
          </cell>
          <cell r="D11809">
            <v>11</v>
          </cell>
          <cell r="E11809" t="str">
            <v>F</v>
          </cell>
        </row>
        <row r="11810">
          <cell r="B11810" t="str">
            <v>F501566</v>
          </cell>
          <cell r="C11810" t="str">
            <v>F501566</v>
          </cell>
          <cell r="D11810">
            <v>11</v>
          </cell>
          <cell r="E11810" t="str">
            <v>F</v>
          </cell>
        </row>
        <row r="11811">
          <cell r="B11811" t="str">
            <v>F501567</v>
          </cell>
          <cell r="C11811" t="str">
            <v>F501567</v>
          </cell>
          <cell r="D11811">
            <v>11</v>
          </cell>
          <cell r="E11811" t="str">
            <v>F</v>
          </cell>
        </row>
        <row r="11812">
          <cell r="B11812" t="str">
            <v>F501568</v>
          </cell>
          <cell r="C11812" t="str">
            <v>F501568</v>
          </cell>
          <cell r="D11812">
            <v>11</v>
          </cell>
          <cell r="E11812" t="str">
            <v>F</v>
          </cell>
        </row>
        <row r="11813">
          <cell r="B11813" t="str">
            <v>F501575</v>
          </cell>
          <cell r="C11813" t="str">
            <v>F501575</v>
          </cell>
          <cell r="D11813">
            <v>11</v>
          </cell>
          <cell r="E11813" t="str">
            <v>F</v>
          </cell>
        </row>
        <row r="11814">
          <cell r="B11814" t="str">
            <v>F501576</v>
          </cell>
          <cell r="C11814" t="str">
            <v>F501576</v>
          </cell>
          <cell r="D11814">
            <v>11</v>
          </cell>
          <cell r="E11814" t="str">
            <v>F</v>
          </cell>
        </row>
        <row r="11815">
          <cell r="B11815" t="str">
            <v>F501579</v>
          </cell>
          <cell r="C11815" t="str">
            <v>F501579</v>
          </cell>
          <cell r="D11815">
            <v>11</v>
          </cell>
          <cell r="E11815" t="str">
            <v>F</v>
          </cell>
        </row>
        <row r="11816">
          <cell r="B11816" t="str">
            <v>F501585</v>
          </cell>
          <cell r="C11816" t="str">
            <v>F501585</v>
          </cell>
          <cell r="D11816">
            <v>11</v>
          </cell>
          <cell r="E11816" t="str">
            <v>F</v>
          </cell>
        </row>
        <row r="11817">
          <cell r="B11817" t="str">
            <v>F501587</v>
          </cell>
          <cell r="C11817" t="str">
            <v>F501587</v>
          </cell>
          <cell r="D11817">
            <v>11</v>
          </cell>
          <cell r="E11817" t="str">
            <v>F</v>
          </cell>
        </row>
        <row r="11818">
          <cell r="B11818" t="str">
            <v>F501588</v>
          </cell>
          <cell r="C11818" t="str">
            <v>F501588</v>
          </cell>
          <cell r="D11818">
            <v>11</v>
          </cell>
          <cell r="E11818" t="str">
            <v>F</v>
          </cell>
        </row>
        <row r="11819">
          <cell r="B11819" t="str">
            <v>F501591</v>
          </cell>
          <cell r="C11819" t="str">
            <v>F501591</v>
          </cell>
          <cell r="D11819">
            <v>11</v>
          </cell>
          <cell r="E11819" t="str">
            <v>F</v>
          </cell>
        </row>
        <row r="11820">
          <cell r="B11820" t="str">
            <v>F501592</v>
          </cell>
          <cell r="C11820" t="str">
            <v>F501592</v>
          </cell>
          <cell r="D11820">
            <v>11</v>
          </cell>
          <cell r="E11820" t="str">
            <v>F</v>
          </cell>
        </row>
        <row r="11821">
          <cell r="B11821" t="str">
            <v>F501595</v>
          </cell>
          <cell r="C11821" t="str">
            <v>F501595</v>
          </cell>
          <cell r="D11821">
            <v>11</v>
          </cell>
          <cell r="E11821" t="str">
            <v>F</v>
          </cell>
        </row>
        <row r="11822">
          <cell r="B11822" t="str">
            <v>F501605</v>
          </cell>
          <cell r="C11822" t="str">
            <v>F501605</v>
          </cell>
          <cell r="D11822">
            <v>11</v>
          </cell>
          <cell r="E11822" t="str">
            <v>F</v>
          </cell>
        </row>
        <row r="11823">
          <cell r="B11823" t="str">
            <v>F501606</v>
          </cell>
          <cell r="C11823" t="str">
            <v>F501606</v>
          </cell>
          <cell r="D11823">
            <v>11</v>
          </cell>
          <cell r="E11823" t="str">
            <v>F</v>
          </cell>
        </row>
        <row r="11824">
          <cell r="B11824" t="str">
            <v>F501607</v>
          </cell>
          <cell r="C11824" t="str">
            <v>F501607</v>
          </cell>
          <cell r="D11824">
            <v>11</v>
          </cell>
          <cell r="E11824" t="str">
            <v>F</v>
          </cell>
        </row>
        <row r="11825">
          <cell r="B11825" t="str">
            <v>F501608</v>
          </cell>
          <cell r="C11825" t="str">
            <v>F501608</v>
          </cell>
          <cell r="D11825">
            <v>11</v>
          </cell>
          <cell r="E11825" t="str">
            <v>F</v>
          </cell>
        </row>
        <row r="11826">
          <cell r="B11826" t="str">
            <v>F501609</v>
          </cell>
          <cell r="C11826" t="str">
            <v>F501609</v>
          </cell>
          <cell r="D11826">
            <v>11</v>
          </cell>
          <cell r="E11826" t="str">
            <v>F</v>
          </cell>
        </row>
        <row r="11827">
          <cell r="B11827" t="str">
            <v>F502639</v>
          </cell>
          <cell r="C11827" t="str">
            <v>F502639</v>
          </cell>
          <cell r="D11827">
            <v>11</v>
          </cell>
          <cell r="E11827" t="str">
            <v>F</v>
          </cell>
        </row>
        <row r="11828">
          <cell r="B11828" t="str">
            <v>F502641</v>
          </cell>
          <cell r="C11828" t="str">
            <v>F502641</v>
          </cell>
          <cell r="D11828">
            <v>11</v>
          </cell>
          <cell r="E11828" t="str">
            <v>F</v>
          </cell>
        </row>
        <row r="11829">
          <cell r="B11829" t="str">
            <v>F502643</v>
          </cell>
          <cell r="C11829" t="str">
            <v>F502643</v>
          </cell>
          <cell r="D11829">
            <v>11</v>
          </cell>
          <cell r="E11829" t="str">
            <v>F</v>
          </cell>
        </row>
        <row r="11830">
          <cell r="B11830" t="str">
            <v>F502647</v>
          </cell>
          <cell r="C11830" t="str">
            <v>F502647</v>
          </cell>
          <cell r="D11830">
            <v>11</v>
          </cell>
          <cell r="E11830" t="str">
            <v>F</v>
          </cell>
        </row>
        <row r="11831">
          <cell r="B11831" t="str">
            <v>F502649</v>
          </cell>
          <cell r="C11831" t="str">
            <v>F502649</v>
          </cell>
          <cell r="D11831">
            <v>11</v>
          </cell>
          <cell r="E11831" t="str">
            <v>F</v>
          </cell>
        </row>
        <row r="11832">
          <cell r="B11832" t="str">
            <v>F520473</v>
          </cell>
          <cell r="C11832" t="str">
            <v>F520473</v>
          </cell>
          <cell r="D11832">
            <v>11</v>
          </cell>
          <cell r="E11832" t="str">
            <v>F</v>
          </cell>
        </row>
        <row r="11833">
          <cell r="B11833" t="str">
            <v>F520561</v>
          </cell>
          <cell r="C11833" t="str">
            <v>F520561</v>
          </cell>
          <cell r="D11833">
            <v>11</v>
          </cell>
          <cell r="E11833" t="str">
            <v>F</v>
          </cell>
        </row>
        <row r="11834">
          <cell r="B11834" t="str">
            <v>F520563</v>
          </cell>
          <cell r="C11834" t="str">
            <v>F520563</v>
          </cell>
          <cell r="D11834">
            <v>11</v>
          </cell>
          <cell r="E11834" t="str">
            <v>F</v>
          </cell>
        </row>
        <row r="11835">
          <cell r="B11835" t="str">
            <v>F520564</v>
          </cell>
          <cell r="C11835" t="str">
            <v>F520564</v>
          </cell>
          <cell r="D11835">
            <v>11</v>
          </cell>
          <cell r="E11835" t="str">
            <v>F</v>
          </cell>
        </row>
        <row r="11836">
          <cell r="B11836" t="str">
            <v>F520565</v>
          </cell>
          <cell r="C11836" t="str">
            <v>F520565</v>
          </cell>
          <cell r="D11836">
            <v>11</v>
          </cell>
          <cell r="E11836" t="str">
            <v>F</v>
          </cell>
        </row>
        <row r="11837">
          <cell r="B11837" t="str">
            <v>F520566</v>
          </cell>
          <cell r="C11837" t="str">
            <v>F520566</v>
          </cell>
          <cell r="D11837">
            <v>11</v>
          </cell>
          <cell r="E11837" t="str">
            <v>F</v>
          </cell>
        </row>
        <row r="11838">
          <cell r="B11838" t="str">
            <v>F520567</v>
          </cell>
          <cell r="C11838" t="str">
            <v>F520567</v>
          </cell>
          <cell r="D11838">
            <v>11</v>
          </cell>
          <cell r="E11838" t="str">
            <v>F</v>
          </cell>
        </row>
        <row r="11839">
          <cell r="B11839" t="str">
            <v>F520568</v>
          </cell>
          <cell r="C11839" t="str">
            <v>F520568</v>
          </cell>
          <cell r="D11839">
            <v>11</v>
          </cell>
          <cell r="E11839" t="str">
            <v>F</v>
          </cell>
        </row>
        <row r="11840">
          <cell r="B11840" t="str">
            <v>F520569</v>
          </cell>
          <cell r="C11840" t="str">
            <v>F520569</v>
          </cell>
          <cell r="D11840">
            <v>11</v>
          </cell>
          <cell r="E11840" t="str">
            <v>F</v>
          </cell>
        </row>
        <row r="11841">
          <cell r="B11841" t="str">
            <v>F520570</v>
          </cell>
          <cell r="C11841" t="str">
            <v>F520570</v>
          </cell>
          <cell r="D11841">
            <v>11</v>
          </cell>
          <cell r="E11841" t="str">
            <v>F</v>
          </cell>
        </row>
        <row r="11842">
          <cell r="B11842" t="str">
            <v>F520571</v>
          </cell>
          <cell r="C11842" t="str">
            <v>F520571</v>
          </cell>
          <cell r="D11842">
            <v>11</v>
          </cell>
          <cell r="E11842" t="str">
            <v>F</v>
          </cell>
        </row>
        <row r="11843">
          <cell r="B11843" t="str">
            <v>F520572</v>
          </cell>
          <cell r="C11843" t="str">
            <v>F520572</v>
          </cell>
          <cell r="D11843">
            <v>11</v>
          </cell>
          <cell r="E11843" t="str">
            <v>F</v>
          </cell>
        </row>
        <row r="11844">
          <cell r="B11844" t="str">
            <v>F520573</v>
          </cell>
          <cell r="C11844" t="str">
            <v>F520573</v>
          </cell>
          <cell r="D11844">
            <v>11</v>
          </cell>
          <cell r="E11844" t="str">
            <v>F</v>
          </cell>
        </row>
        <row r="11845">
          <cell r="B11845" t="str">
            <v>F520646</v>
          </cell>
          <cell r="C11845" t="str">
            <v>F520646</v>
          </cell>
          <cell r="D11845">
            <v>11</v>
          </cell>
          <cell r="E11845" t="str">
            <v>F</v>
          </cell>
        </row>
        <row r="11846">
          <cell r="B11846" t="str">
            <v>F520702</v>
          </cell>
          <cell r="C11846" t="str">
            <v>F520702</v>
          </cell>
          <cell r="D11846">
            <v>11</v>
          </cell>
          <cell r="E11846" t="str">
            <v>F</v>
          </cell>
        </row>
        <row r="11847">
          <cell r="B11847" t="str">
            <v>F520739</v>
          </cell>
          <cell r="C11847" t="str">
            <v>F520739</v>
          </cell>
          <cell r="D11847">
            <v>11</v>
          </cell>
          <cell r="E11847" t="str">
            <v>F</v>
          </cell>
        </row>
        <row r="11848">
          <cell r="B11848" t="str">
            <v>F520741</v>
          </cell>
          <cell r="C11848" t="str">
            <v>F520741</v>
          </cell>
          <cell r="D11848">
            <v>11</v>
          </cell>
          <cell r="E11848" t="str">
            <v>F</v>
          </cell>
        </row>
        <row r="11849">
          <cell r="B11849" t="str">
            <v>F520743</v>
          </cell>
          <cell r="C11849" t="str">
            <v>F520743</v>
          </cell>
          <cell r="D11849">
            <v>11</v>
          </cell>
          <cell r="E11849" t="str">
            <v>F</v>
          </cell>
        </row>
        <row r="11850">
          <cell r="B11850" t="str">
            <v>F520746</v>
          </cell>
          <cell r="C11850" t="str">
            <v>F520746</v>
          </cell>
          <cell r="D11850">
            <v>11</v>
          </cell>
          <cell r="E11850" t="str">
            <v>F</v>
          </cell>
        </row>
        <row r="11851">
          <cell r="B11851" t="str">
            <v>F520747</v>
          </cell>
          <cell r="C11851" t="str">
            <v>F520747</v>
          </cell>
          <cell r="D11851">
            <v>11</v>
          </cell>
          <cell r="E11851" t="str">
            <v>F</v>
          </cell>
        </row>
        <row r="11852">
          <cell r="B11852" t="str">
            <v>F520835</v>
          </cell>
          <cell r="C11852" t="str">
            <v>F520835</v>
          </cell>
          <cell r="D11852">
            <v>11</v>
          </cell>
          <cell r="E11852" t="str">
            <v>F</v>
          </cell>
        </row>
        <row r="11853">
          <cell r="B11853" t="str">
            <v>F520924</v>
          </cell>
          <cell r="C11853" t="str">
            <v>F520924</v>
          </cell>
          <cell r="D11853">
            <v>11</v>
          </cell>
          <cell r="E11853" t="str">
            <v>F</v>
          </cell>
        </row>
        <row r="11854">
          <cell r="B11854" t="str">
            <v>F521284</v>
          </cell>
          <cell r="C11854" t="str">
            <v>F521284</v>
          </cell>
          <cell r="D11854">
            <v>11</v>
          </cell>
          <cell r="E11854" t="str">
            <v>F</v>
          </cell>
        </row>
        <row r="11855">
          <cell r="B11855" t="str">
            <v>F521644</v>
          </cell>
          <cell r="C11855" t="str">
            <v>F521644</v>
          </cell>
          <cell r="D11855">
            <v>11</v>
          </cell>
          <cell r="E11855" t="str">
            <v>F</v>
          </cell>
        </row>
        <row r="11856">
          <cell r="B11856" t="str">
            <v>F522004</v>
          </cell>
          <cell r="C11856" t="str">
            <v>F522004</v>
          </cell>
          <cell r="D11856">
            <v>11</v>
          </cell>
          <cell r="E11856" t="str">
            <v>F</v>
          </cell>
        </row>
        <row r="11857">
          <cell r="B11857" t="str">
            <v>F522364</v>
          </cell>
          <cell r="C11857" t="str">
            <v>F522364</v>
          </cell>
          <cell r="D11857">
            <v>11</v>
          </cell>
          <cell r="E11857" t="str">
            <v>F</v>
          </cell>
        </row>
        <row r="11858">
          <cell r="B11858" t="str">
            <v>F523257</v>
          </cell>
          <cell r="C11858" t="str">
            <v>F523257</v>
          </cell>
          <cell r="D11858">
            <v>11</v>
          </cell>
          <cell r="E11858" t="str">
            <v>F</v>
          </cell>
        </row>
        <row r="11859">
          <cell r="B11859" t="str">
            <v>F523383</v>
          </cell>
          <cell r="C11859" t="str">
            <v>F523383</v>
          </cell>
          <cell r="D11859">
            <v>11</v>
          </cell>
          <cell r="E11859" t="str">
            <v>F</v>
          </cell>
        </row>
        <row r="11860">
          <cell r="B11860" t="str">
            <v>F523423</v>
          </cell>
          <cell r="C11860" t="str">
            <v>F523423</v>
          </cell>
          <cell r="D11860">
            <v>11</v>
          </cell>
          <cell r="E11860" t="str">
            <v>F</v>
          </cell>
        </row>
        <row r="11861">
          <cell r="B11861" t="str">
            <v>F523429</v>
          </cell>
          <cell r="C11861" t="str">
            <v>F523429</v>
          </cell>
          <cell r="D11861">
            <v>11</v>
          </cell>
          <cell r="E11861" t="str">
            <v>F</v>
          </cell>
        </row>
        <row r="11862">
          <cell r="B11862" t="str">
            <v>F525775</v>
          </cell>
          <cell r="C11862" t="str">
            <v>F525775</v>
          </cell>
          <cell r="D11862">
            <v>11</v>
          </cell>
          <cell r="E11862" t="str">
            <v>F</v>
          </cell>
        </row>
        <row r="11863">
          <cell r="B11863" t="str">
            <v>F525776</v>
          </cell>
          <cell r="C11863" t="str">
            <v>F525776</v>
          </cell>
          <cell r="D11863">
            <v>11</v>
          </cell>
          <cell r="E11863" t="str">
            <v>F</v>
          </cell>
        </row>
        <row r="11864">
          <cell r="B11864" t="str">
            <v>F526366</v>
          </cell>
          <cell r="C11864" t="str">
            <v>F526366</v>
          </cell>
          <cell r="D11864">
            <v>11</v>
          </cell>
          <cell r="E11864" t="str">
            <v>F</v>
          </cell>
        </row>
        <row r="11865">
          <cell r="B11865" t="str">
            <v>F526367</v>
          </cell>
          <cell r="C11865" t="str">
            <v>F526367</v>
          </cell>
          <cell r="D11865">
            <v>11</v>
          </cell>
          <cell r="E11865" t="str">
            <v>F</v>
          </cell>
        </row>
        <row r="11866">
          <cell r="B11866" t="str">
            <v>F526370</v>
          </cell>
          <cell r="C11866" t="str">
            <v>F526370</v>
          </cell>
          <cell r="D11866">
            <v>11</v>
          </cell>
          <cell r="E11866" t="str">
            <v>F</v>
          </cell>
        </row>
        <row r="11867">
          <cell r="B11867" t="str">
            <v>F526371</v>
          </cell>
          <cell r="C11867" t="str">
            <v>F526371</v>
          </cell>
          <cell r="D11867">
            <v>11</v>
          </cell>
          <cell r="E11867" t="str">
            <v>F</v>
          </cell>
        </row>
        <row r="11868">
          <cell r="B11868" t="str">
            <v>F526372</v>
          </cell>
          <cell r="C11868" t="str">
            <v>F526372</v>
          </cell>
          <cell r="D11868">
            <v>11</v>
          </cell>
          <cell r="E11868" t="str">
            <v>F</v>
          </cell>
        </row>
        <row r="11869">
          <cell r="B11869" t="str">
            <v>1000SEAPP</v>
          </cell>
          <cell r="C11869" t="str">
            <v>SEAPP</v>
          </cell>
          <cell r="D11869">
            <v>12</v>
          </cell>
          <cell r="E11869" t="str">
            <v>G</v>
          </cell>
        </row>
        <row r="11870">
          <cell r="B11870" t="str">
            <v>F501545</v>
          </cell>
          <cell r="C11870" t="str">
            <v>F501545</v>
          </cell>
          <cell r="D11870">
            <v>13</v>
          </cell>
          <cell r="E11870" t="str">
            <v>F</v>
          </cell>
        </row>
        <row r="11871">
          <cell r="B11871" t="str">
            <v>F501546</v>
          </cell>
          <cell r="C11871" t="str">
            <v>F501546</v>
          </cell>
          <cell r="D11871">
            <v>13</v>
          </cell>
          <cell r="E11871" t="str">
            <v>F</v>
          </cell>
        </row>
        <row r="11872">
          <cell r="B11872" t="str">
            <v>F501549</v>
          </cell>
          <cell r="C11872" t="str">
            <v>F501549</v>
          </cell>
          <cell r="D11872">
            <v>13</v>
          </cell>
          <cell r="E11872" t="str">
            <v>F</v>
          </cell>
        </row>
        <row r="11873">
          <cell r="B11873" t="str">
            <v>F522639</v>
          </cell>
          <cell r="C11873" t="str">
            <v>F522639</v>
          </cell>
          <cell r="D11873">
            <v>13</v>
          </cell>
          <cell r="E11873" t="str">
            <v>F</v>
          </cell>
        </row>
        <row r="11874">
          <cell r="B11874" t="str">
            <v>F523377</v>
          </cell>
          <cell r="C11874" t="str">
            <v>F523377</v>
          </cell>
          <cell r="D11874">
            <v>13</v>
          </cell>
          <cell r="E11874" t="str">
            <v>F</v>
          </cell>
        </row>
        <row r="11875">
          <cell r="B11875" t="str">
            <v>F523395</v>
          </cell>
          <cell r="C11875" t="str">
            <v>F523395</v>
          </cell>
          <cell r="D11875">
            <v>13</v>
          </cell>
          <cell r="E11875" t="str">
            <v>F</v>
          </cell>
        </row>
        <row r="11876">
          <cell r="B11876" t="str">
            <v>F523403</v>
          </cell>
          <cell r="C11876" t="str">
            <v>F523403</v>
          </cell>
          <cell r="D11876">
            <v>13</v>
          </cell>
          <cell r="E11876" t="str">
            <v>F</v>
          </cell>
        </row>
        <row r="11877">
          <cell r="B11877" t="str">
            <v>F523408</v>
          </cell>
          <cell r="C11877" t="str">
            <v>F523408</v>
          </cell>
          <cell r="D11877">
            <v>13</v>
          </cell>
          <cell r="E11877" t="str">
            <v>F</v>
          </cell>
        </row>
        <row r="11878">
          <cell r="B11878" t="str">
            <v>F526456</v>
          </cell>
          <cell r="C11878" t="str">
            <v>F526456</v>
          </cell>
          <cell r="D11878">
            <v>13</v>
          </cell>
          <cell r="E11878" t="str">
            <v>F</v>
          </cell>
        </row>
        <row r="11879">
          <cell r="B11879" t="str">
            <v>1000SESUBTEST</v>
          </cell>
          <cell r="C11879" t="str">
            <v>SESUBTEST</v>
          </cell>
          <cell r="D11879">
            <v>10</v>
          </cell>
          <cell r="E11879" t="str">
            <v>G</v>
          </cell>
        </row>
        <row r="11880">
          <cell r="B11880" t="str">
            <v>F520574</v>
          </cell>
          <cell r="C11880" t="str">
            <v>F520574</v>
          </cell>
          <cell r="D11880">
            <v>11</v>
          </cell>
          <cell r="E11880" t="str">
            <v>F</v>
          </cell>
        </row>
        <row r="11881">
          <cell r="B11881" t="str">
            <v>F522239</v>
          </cell>
          <cell r="C11881" t="str">
            <v>F522239</v>
          </cell>
          <cell r="D11881">
            <v>11</v>
          </cell>
          <cell r="E11881" t="str">
            <v>F</v>
          </cell>
        </row>
        <row r="11882">
          <cell r="B11882" t="str">
            <v>F522599</v>
          </cell>
          <cell r="C11882" t="str">
            <v>F522599</v>
          </cell>
          <cell r="D11882">
            <v>11</v>
          </cell>
          <cell r="E11882" t="str">
            <v>F</v>
          </cell>
        </row>
        <row r="11883">
          <cell r="B11883" t="str">
            <v>F523258</v>
          </cell>
          <cell r="C11883" t="str">
            <v>F523258</v>
          </cell>
          <cell r="D11883">
            <v>11</v>
          </cell>
          <cell r="E11883" t="str">
            <v>F</v>
          </cell>
        </row>
        <row r="11884">
          <cell r="B11884" t="str">
            <v>1000SELEFLDSV</v>
          </cell>
          <cell r="C11884" t="str">
            <v>SELEFLDSV</v>
          </cell>
          <cell r="D11884">
            <v>8</v>
          </cell>
          <cell r="E11884" t="str">
            <v>G</v>
          </cell>
        </row>
        <row r="11885">
          <cell r="B11885" t="str">
            <v>F502867</v>
          </cell>
          <cell r="C11885" t="str">
            <v>F502867</v>
          </cell>
          <cell r="D11885">
            <v>9</v>
          </cell>
          <cell r="E11885" t="str">
            <v>F</v>
          </cell>
        </row>
        <row r="11886">
          <cell r="B11886" t="str">
            <v>F502868</v>
          </cell>
          <cell r="C11886" t="str">
            <v>F502868</v>
          </cell>
          <cell r="D11886">
            <v>9</v>
          </cell>
          <cell r="E11886" t="str">
            <v>F</v>
          </cell>
        </row>
        <row r="11887">
          <cell r="B11887" t="str">
            <v>F522116</v>
          </cell>
          <cell r="C11887" t="str">
            <v>F522116</v>
          </cell>
          <cell r="D11887">
            <v>9</v>
          </cell>
          <cell r="E11887" t="str">
            <v>F</v>
          </cell>
        </row>
        <row r="11888">
          <cell r="B11888" t="str">
            <v>F522476</v>
          </cell>
          <cell r="C11888" t="str">
            <v>F522476</v>
          </cell>
          <cell r="D11888">
            <v>9</v>
          </cell>
          <cell r="E11888" t="str">
            <v>F</v>
          </cell>
        </row>
        <row r="11889">
          <cell r="B11889" t="str">
            <v>F523263</v>
          </cell>
          <cell r="C11889" t="str">
            <v>F523263</v>
          </cell>
          <cell r="D11889">
            <v>9</v>
          </cell>
          <cell r="E11889" t="str">
            <v>F</v>
          </cell>
        </row>
        <row r="11890">
          <cell r="B11890" t="str">
            <v>F523384</v>
          </cell>
          <cell r="C11890" t="str">
            <v>F523384</v>
          </cell>
          <cell r="D11890">
            <v>9</v>
          </cell>
          <cell r="E11890" t="str">
            <v>F</v>
          </cell>
        </row>
        <row r="11891">
          <cell r="B11891" t="str">
            <v>F523394</v>
          </cell>
          <cell r="C11891" t="str">
            <v>F523394</v>
          </cell>
          <cell r="D11891">
            <v>9</v>
          </cell>
          <cell r="E11891" t="str">
            <v>F</v>
          </cell>
        </row>
        <row r="11892">
          <cell r="B11892" t="str">
            <v>F523397</v>
          </cell>
          <cell r="C11892" t="str">
            <v>F523397</v>
          </cell>
          <cell r="D11892">
            <v>9</v>
          </cell>
          <cell r="E11892" t="str">
            <v>F</v>
          </cell>
        </row>
        <row r="11893">
          <cell r="B11893" t="str">
            <v>1000SUBSCON</v>
          </cell>
          <cell r="C11893" t="str">
            <v>SUBSCON</v>
          </cell>
          <cell r="D11893">
            <v>8</v>
          </cell>
          <cell r="E11893" t="str">
            <v>G</v>
          </cell>
        </row>
        <row r="11894">
          <cell r="B11894" t="str">
            <v>F520679</v>
          </cell>
          <cell r="C11894" t="str">
            <v>F520679</v>
          </cell>
          <cell r="D11894">
            <v>9</v>
          </cell>
          <cell r="E11894" t="str">
            <v>F</v>
          </cell>
        </row>
        <row r="11895">
          <cell r="B11895" t="str">
            <v>F522265</v>
          </cell>
          <cell r="C11895" t="str">
            <v>F522265</v>
          </cell>
          <cell r="D11895">
            <v>9</v>
          </cell>
          <cell r="E11895" t="str">
            <v>F</v>
          </cell>
        </row>
        <row r="11896">
          <cell r="B11896" t="str">
            <v>F522625</v>
          </cell>
          <cell r="C11896" t="str">
            <v>F522625</v>
          </cell>
          <cell r="D11896">
            <v>9</v>
          </cell>
          <cell r="E11896" t="str">
            <v>F</v>
          </cell>
        </row>
        <row r="11897">
          <cell r="B11897" t="str">
            <v>F523323</v>
          </cell>
          <cell r="C11897" t="str">
            <v>F523323</v>
          </cell>
          <cell r="D11897">
            <v>9</v>
          </cell>
          <cell r="E11897" t="str">
            <v>F</v>
          </cell>
        </row>
        <row r="11898">
          <cell r="B11898" t="str">
            <v>F523356</v>
          </cell>
          <cell r="C11898" t="str">
            <v>F523356</v>
          </cell>
          <cell r="D11898">
            <v>9</v>
          </cell>
          <cell r="E11898" t="str">
            <v>F</v>
          </cell>
        </row>
        <row r="11899">
          <cell r="B11899" t="str">
            <v>F523357</v>
          </cell>
          <cell r="C11899" t="str">
            <v>F523357</v>
          </cell>
          <cell r="D11899">
            <v>9</v>
          </cell>
          <cell r="E11899" t="str">
            <v>F</v>
          </cell>
        </row>
        <row r="11900">
          <cell r="B11900" t="str">
            <v>1000BATSHOP</v>
          </cell>
          <cell r="C11900" t="str">
            <v>BATSHOP</v>
          </cell>
          <cell r="D11900">
            <v>10</v>
          </cell>
          <cell r="E11900" t="str">
            <v>G</v>
          </cell>
        </row>
        <row r="11901">
          <cell r="B11901" t="str">
            <v>F525951</v>
          </cell>
          <cell r="C11901" t="str">
            <v>F525951</v>
          </cell>
          <cell r="D11901">
            <v>11</v>
          </cell>
          <cell r="E11901" t="str">
            <v>F</v>
          </cell>
        </row>
        <row r="11902">
          <cell r="B11902" t="str">
            <v>F525952</v>
          </cell>
          <cell r="C11902" t="str">
            <v>F525952</v>
          </cell>
          <cell r="D11902">
            <v>11</v>
          </cell>
          <cell r="E11902" t="str">
            <v>F</v>
          </cell>
        </row>
        <row r="11903">
          <cell r="B11903" t="str">
            <v>1000MATCONT</v>
          </cell>
          <cell r="C11903" t="str">
            <v>MATCONT</v>
          </cell>
          <cell r="D11903">
            <v>10</v>
          </cell>
          <cell r="E11903" t="str">
            <v>G</v>
          </cell>
        </row>
        <row r="11904">
          <cell r="B11904" t="str">
            <v>1000TRANS</v>
          </cell>
          <cell r="C11904" t="str">
            <v>TRANS</v>
          </cell>
          <cell r="D11904">
            <v>6</v>
          </cell>
          <cell r="E11904" t="str">
            <v>G</v>
          </cell>
        </row>
        <row r="11905">
          <cell r="B11905" t="str">
            <v>F500351</v>
          </cell>
          <cell r="C11905" t="str">
            <v>F500351</v>
          </cell>
          <cell r="D11905">
            <v>7</v>
          </cell>
          <cell r="E11905" t="str">
            <v>F</v>
          </cell>
        </row>
        <row r="11906">
          <cell r="B11906" t="str">
            <v>F500352</v>
          </cell>
          <cell r="C11906" t="str">
            <v>F500352</v>
          </cell>
          <cell r="D11906">
            <v>7</v>
          </cell>
          <cell r="E11906" t="str">
            <v>F</v>
          </cell>
        </row>
        <row r="11907">
          <cell r="B11907" t="str">
            <v>F500353</v>
          </cell>
          <cell r="C11907" t="str">
            <v>F500353</v>
          </cell>
          <cell r="D11907">
            <v>7</v>
          </cell>
          <cell r="E11907" t="str">
            <v>F</v>
          </cell>
        </row>
        <row r="11908">
          <cell r="B11908" t="str">
            <v>F500354</v>
          </cell>
          <cell r="C11908" t="str">
            <v>F500354</v>
          </cell>
          <cell r="D11908">
            <v>7</v>
          </cell>
          <cell r="E11908" t="str">
            <v>F</v>
          </cell>
        </row>
        <row r="11909">
          <cell r="B11909" t="str">
            <v>F500355</v>
          </cell>
          <cell r="C11909" t="str">
            <v>F500355</v>
          </cell>
          <cell r="D11909">
            <v>7</v>
          </cell>
          <cell r="E11909" t="str">
            <v>F</v>
          </cell>
        </row>
        <row r="11910">
          <cell r="B11910" t="str">
            <v>F500356</v>
          </cell>
          <cell r="C11910" t="str">
            <v>F500356</v>
          </cell>
          <cell r="D11910">
            <v>7</v>
          </cell>
          <cell r="E11910" t="str">
            <v>F</v>
          </cell>
        </row>
        <row r="11911">
          <cell r="B11911" t="str">
            <v>F500357</v>
          </cell>
          <cell r="C11911" t="str">
            <v>F500357</v>
          </cell>
          <cell r="D11911">
            <v>7</v>
          </cell>
          <cell r="E11911" t="str">
            <v>F</v>
          </cell>
        </row>
        <row r="11912">
          <cell r="B11912" t="str">
            <v>F500358</v>
          </cell>
          <cell r="C11912" t="str">
            <v>F500358</v>
          </cell>
          <cell r="D11912">
            <v>7</v>
          </cell>
          <cell r="E11912" t="str">
            <v>F</v>
          </cell>
        </row>
        <row r="11913">
          <cell r="B11913" t="str">
            <v>F501581</v>
          </cell>
          <cell r="C11913" t="str">
            <v>F501581</v>
          </cell>
          <cell r="D11913">
            <v>7</v>
          </cell>
          <cell r="E11913" t="str">
            <v>F</v>
          </cell>
        </row>
        <row r="11914">
          <cell r="B11914" t="str">
            <v>F501676</v>
          </cell>
          <cell r="C11914" t="str">
            <v>F501676</v>
          </cell>
          <cell r="D11914">
            <v>7</v>
          </cell>
          <cell r="E11914" t="str">
            <v>F</v>
          </cell>
        </row>
        <row r="11915">
          <cell r="B11915" t="str">
            <v>F501679</v>
          </cell>
          <cell r="C11915" t="str">
            <v>F501679</v>
          </cell>
          <cell r="D11915">
            <v>7</v>
          </cell>
          <cell r="E11915" t="str">
            <v>F</v>
          </cell>
        </row>
        <row r="11916">
          <cell r="B11916" t="str">
            <v>F501682</v>
          </cell>
          <cell r="C11916" t="str">
            <v>F501682</v>
          </cell>
          <cell r="D11916">
            <v>7</v>
          </cell>
          <cell r="E11916" t="str">
            <v>F</v>
          </cell>
        </row>
        <row r="11917">
          <cell r="B11917" t="str">
            <v>F501685</v>
          </cell>
          <cell r="C11917" t="str">
            <v>F501685</v>
          </cell>
          <cell r="D11917">
            <v>7</v>
          </cell>
          <cell r="E11917" t="str">
            <v>F</v>
          </cell>
        </row>
        <row r="11918">
          <cell r="B11918" t="str">
            <v>F501688</v>
          </cell>
          <cell r="C11918" t="str">
            <v>F501688</v>
          </cell>
          <cell r="D11918">
            <v>7</v>
          </cell>
          <cell r="E11918" t="str">
            <v>F</v>
          </cell>
        </row>
        <row r="11919">
          <cell r="B11919" t="str">
            <v>F501691</v>
          </cell>
          <cell r="C11919" t="str">
            <v>F501691</v>
          </cell>
          <cell r="D11919">
            <v>7</v>
          </cell>
          <cell r="E11919" t="str">
            <v>F</v>
          </cell>
        </row>
        <row r="11920">
          <cell r="B11920" t="str">
            <v>F501694</v>
          </cell>
          <cell r="C11920" t="str">
            <v>F501694</v>
          </cell>
          <cell r="D11920">
            <v>7</v>
          </cell>
          <cell r="E11920" t="str">
            <v>F</v>
          </cell>
        </row>
        <row r="11921">
          <cell r="B11921" t="str">
            <v>F501697</v>
          </cell>
          <cell r="C11921" t="str">
            <v>F501697</v>
          </cell>
          <cell r="D11921">
            <v>7</v>
          </cell>
          <cell r="E11921" t="str">
            <v>F</v>
          </cell>
        </row>
        <row r="11922">
          <cell r="B11922" t="str">
            <v>F501700</v>
          </cell>
          <cell r="C11922" t="str">
            <v>F501700</v>
          </cell>
          <cell r="D11922">
            <v>7</v>
          </cell>
          <cell r="E11922" t="str">
            <v>F</v>
          </cell>
        </row>
        <row r="11923">
          <cell r="B11923" t="str">
            <v>F501703</v>
          </cell>
          <cell r="C11923" t="str">
            <v>F501703</v>
          </cell>
          <cell r="D11923">
            <v>7</v>
          </cell>
          <cell r="E11923" t="str">
            <v>F</v>
          </cell>
        </row>
        <row r="11924">
          <cell r="B11924" t="str">
            <v>F501706</v>
          </cell>
          <cell r="C11924" t="str">
            <v>F501706</v>
          </cell>
          <cell r="D11924">
            <v>7</v>
          </cell>
          <cell r="E11924" t="str">
            <v>F</v>
          </cell>
        </row>
        <row r="11925">
          <cell r="B11925" t="str">
            <v>F501709</v>
          </cell>
          <cell r="C11925" t="str">
            <v>F501709</v>
          </cell>
          <cell r="D11925">
            <v>7</v>
          </cell>
          <cell r="E11925" t="str">
            <v>F</v>
          </cell>
        </row>
        <row r="11926">
          <cell r="B11926" t="str">
            <v>F501710</v>
          </cell>
          <cell r="C11926" t="str">
            <v>F501710</v>
          </cell>
          <cell r="D11926">
            <v>7</v>
          </cell>
          <cell r="E11926" t="str">
            <v>F</v>
          </cell>
        </row>
        <row r="11927">
          <cell r="B11927" t="str">
            <v>F501715</v>
          </cell>
          <cell r="C11927" t="str">
            <v>F501715</v>
          </cell>
          <cell r="D11927">
            <v>7</v>
          </cell>
          <cell r="E11927" t="str">
            <v>F</v>
          </cell>
        </row>
        <row r="11928">
          <cell r="B11928" t="str">
            <v>F501718</v>
          </cell>
          <cell r="C11928" t="str">
            <v>F501718</v>
          </cell>
          <cell r="D11928">
            <v>7</v>
          </cell>
          <cell r="E11928" t="str">
            <v>F</v>
          </cell>
        </row>
        <row r="11929">
          <cell r="B11929" t="str">
            <v>F501721</v>
          </cell>
          <cell r="C11929" t="str">
            <v>F501721</v>
          </cell>
          <cell r="D11929">
            <v>7</v>
          </cell>
          <cell r="E11929" t="str">
            <v>F</v>
          </cell>
        </row>
        <row r="11930">
          <cell r="B11930" t="str">
            <v>F501723</v>
          </cell>
          <cell r="C11930" t="str">
            <v>F501723</v>
          </cell>
          <cell r="D11930">
            <v>7</v>
          </cell>
          <cell r="E11930" t="str">
            <v>F</v>
          </cell>
        </row>
        <row r="11931">
          <cell r="B11931" t="str">
            <v>F501724</v>
          </cell>
          <cell r="C11931" t="str">
            <v>F501724</v>
          </cell>
          <cell r="D11931">
            <v>7</v>
          </cell>
          <cell r="E11931" t="str">
            <v>F</v>
          </cell>
        </row>
        <row r="11932">
          <cell r="B11932" t="str">
            <v>F501726</v>
          </cell>
          <cell r="C11932" t="str">
            <v>F501726</v>
          </cell>
          <cell r="D11932">
            <v>7</v>
          </cell>
          <cell r="E11932" t="str">
            <v>F</v>
          </cell>
        </row>
        <row r="11933">
          <cell r="B11933" t="str">
            <v>F501727</v>
          </cell>
          <cell r="C11933" t="str">
            <v>F501727</v>
          </cell>
          <cell r="D11933">
            <v>7</v>
          </cell>
          <cell r="E11933" t="str">
            <v>F</v>
          </cell>
        </row>
        <row r="11934">
          <cell r="B11934" t="str">
            <v>F501728</v>
          </cell>
          <cell r="C11934" t="str">
            <v>F501728</v>
          </cell>
          <cell r="D11934">
            <v>7</v>
          </cell>
          <cell r="E11934" t="str">
            <v>F</v>
          </cell>
        </row>
        <row r="11935">
          <cell r="B11935" t="str">
            <v>F501729</v>
          </cell>
          <cell r="C11935" t="str">
            <v>F501729</v>
          </cell>
          <cell r="D11935">
            <v>7</v>
          </cell>
          <cell r="E11935" t="str">
            <v>F</v>
          </cell>
        </row>
        <row r="11936">
          <cell r="B11936" t="str">
            <v>F501733</v>
          </cell>
          <cell r="C11936" t="str">
            <v>F501733</v>
          </cell>
          <cell r="D11936">
            <v>7</v>
          </cell>
          <cell r="E11936" t="str">
            <v>F</v>
          </cell>
        </row>
        <row r="11937">
          <cell r="B11937" t="str">
            <v>F501734</v>
          </cell>
          <cell r="C11937" t="str">
            <v>F501734</v>
          </cell>
          <cell r="D11937">
            <v>7</v>
          </cell>
          <cell r="E11937" t="str">
            <v>F</v>
          </cell>
        </row>
        <row r="11938">
          <cell r="B11938" t="str">
            <v>F501738</v>
          </cell>
          <cell r="C11938" t="str">
            <v>F501738</v>
          </cell>
          <cell r="D11938">
            <v>7</v>
          </cell>
          <cell r="E11938" t="str">
            <v>F</v>
          </cell>
        </row>
        <row r="11939">
          <cell r="B11939" t="str">
            <v>F501739</v>
          </cell>
          <cell r="C11939" t="str">
            <v>F501739</v>
          </cell>
          <cell r="D11939">
            <v>7</v>
          </cell>
          <cell r="E11939" t="str">
            <v>F</v>
          </cell>
        </row>
        <row r="11940">
          <cell r="B11940" t="str">
            <v>F501743</v>
          </cell>
          <cell r="C11940" t="str">
            <v>F501743</v>
          </cell>
          <cell r="D11940">
            <v>7</v>
          </cell>
          <cell r="E11940" t="str">
            <v>F</v>
          </cell>
        </row>
        <row r="11941">
          <cell r="B11941" t="str">
            <v>F501744</v>
          </cell>
          <cell r="C11941" t="str">
            <v>F501744</v>
          </cell>
          <cell r="D11941">
            <v>7</v>
          </cell>
          <cell r="E11941" t="str">
            <v>F</v>
          </cell>
        </row>
        <row r="11942">
          <cell r="B11942" t="str">
            <v>F501748</v>
          </cell>
          <cell r="C11942" t="str">
            <v>F501748</v>
          </cell>
          <cell r="D11942">
            <v>7</v>
          </cell>
          <cell r="E11942" t="str">
            <v>F</v>
          </cell>
        </row>
        <row r="11943">
          <cell r="B11943" t="str">
            <v>F501749</v>
          </cell>
          <cell r="C11943" t="str">
            <v>F501749</v>
          </cell>
          <cell r="D11943">
            <v>7</v>
          </cell>
          <cell r="E11943" t="str">
            <v>F</v>
          </cell>
        </row>
        <row r="11944">
          <cell r="B11944" t="str">
            <v>F501753</v>
          </cell>
          <cell r="C11944" t="str">
            <v>F501753</v>
          </cell>
          <cell r="D11944">
            <v>7</v>
          </cell>
          <cell r="E11944" t="str">
            <v>F</v>
          </cell>
        </row>
        <row r="11945">
          <cell r="B11945" t="str">
            <v>F501754</v>
          </cell>
          <cell r="C11945" t="str">
            <v>F501754</v>
          </cell>
          <cell r="D11945">
            <v>7</v>
          </cell>
          <cell r="E11945" t="str">
            <v>F</v>
          </cell>
        </row>
        <row r="11946">
          <cell r="B11946" t="str">
            <v>F501758</v>
          </cell>
          <cell r="C11946" t="str">
            <v>F501758</v>
          </cell>
          <cell r="D11946">
            <v>7</v>
          </cell>
          <cell r="E11946" t="str">
            <v>F</v>
          </cell>
        </row>
        <row r="11947">
          <cell r="B11947" t="str">
            <v>F501759</v>
          </cell>
          <cell r="C11947" t="str">
            <v>F501759</v>
          </cell>
          <cell r="D11947">
            <v>7</v>
          </cell>
          <cell r="E11947" t="str">
            <v>F</v>
          </cell>
        </row>
        <row r="11948">
          <cell r="B11948" t="str">
            <v>F501763</v>
          </cell>
          <cell r="C11948" t="str">
            <v>F501763</v>
          </cell>
          <cell r="D11948">
            <v>7</v>
          </cell>
          <cell r="E11948" t="str">
            <v>F</v>
          </cell>
        </row>
        <row r="11949">
          <cell r="B11949" t="str">
            <v>F501764</v>
          </cell>
          <cell r="C11949" t="str">
            <v>F501764</v>
          </cell>
          <cell r="D11949">
            <v>7</v>
          </cell>
          <cell r="E11949" t="str">
            <v>F</v>
          </cell>
        </row>
        <row r="11950">
          <cell r="B11950" t="str">
            <v>F501768</v>
          </cell>
          <cell r="C11950" t="str">
            <v>F501768</v>
          </cell>
          <cell r="D11950">
            <v>7</v>
          </cell>
          <cell r="E11950" t="str">
            <v>F</v>
          </cell>
        </row>
        <row r="11951">
          <cell r="B11951" t="str">
            <v>F501769</v>
          </cell>
          <cell r="C11951" t="str">
            <v>F501769</v>
          </cell>
          <cell r="D11951">
            <v>7</v>
          </cell>
          <cell r="E11951" t="str">
            <v>F</v>
          </cell>
        </row>
        <row r="11952">
          <cell r="B11952" t="str">
            <v>F501770</v>
          </cell>
          <cell r="C11952" t="str">
            <v>F501770</v>
          </cell>
          <cell r="D11952">
            <v>7</v>
          </cell>
          <cell r="E11952" t="str">
            <v>F</v>
          </cell>
        </row>
        <row r="11953">
          <cell r="B11953" t="str">
            <v>F501771</v>
          </cell>
          <cell r="C11953" t="str">
            <v>F501771</v>
          </cell>
          <cell r="D11953">
            <v>7</v>
          </cell>
          <cell r="E11953" t="str">
            <v>F</v>
          </cell>
        </row>
        <row r="11954">
          <cell r="B11954" t="str">
            <v>F501772</v>
          </cell>
          <cell r="C11954" t="str">
            <v>F501772</v>
          </cell>
          <cell r="D11954">
            <v>7</v>
          </cell>
          <cell r="E11954" t="str">
            <v>F</v>
          </cell>
        </row>
        <row r="11955">
          <cell r="B11955" t="str">
            <v>F501773</v>
          </cell>
          <cell r="C11955" t="str">
            <v>F501773</v>
          </cell>
          <cell r="D11955">
            <v>7</v>
          </cell>
          <cell r="E11955" t="str">
            <v>F</v>
          </cell>
        </row>
        <row r="11956">
          <cell r="B11956" t="str">
            <v>F501774</v>
          </cell>
          <cell r="C11956" t="str">
            <v>F501774</v>
          </cell>
          <cell r="D11956">
            <v>7</v>
          </cell>
          <cell r="E11956" t="str">
            <v>F</v>
          </cell>
        </row>
        <row r="11957">
          <cell r="B11957" t="str">
            <v>F501775</v>
          </cell>
          <cell r="C11957" t="str">
            <v>F501775</v>
          </cell>
          <cell r="D11957">
            <v>7</v>
          </cell>
          <cell r="E11957" t="str">
            <v>F</v>
          </cell>
        </row>
        <row r="11958">
          <cell r="B11958" t="str">
            <v>F501776</v>
          </cell>
          <cell r="C11958" t="str">
            <v>F501776</v>
          </cell>
          <cell r="D11958">
            <v>7</v>
          </cell>
          <cell r="E11958" t="str">
            <v>F</v>
          </cell>
        </row>
        <row r="11959">
          <cell r="B11959" t="str">
            <v>F501777</v>
          </cell>
          <cell r="C11959" t="str">
            <v>F501777</v>
          </cell>
          <cell r="D11959">
            <v>7</v>
          </cell>
          <cell r="E11959" t="str">
            <v>F</v>
          </cell>
        </row>
        <row r="11960">
          <cell r="B11960" t="str">
            <v>F501882</v>
          </cell>
          <cell r="C11960" t="str">
            <v>F501882</v>
          </cell>
          <cell r="D11960">
            <v>7</v>
          </cell>
          <cell r="E11960" t="str">
            <v>F</v>
          </cell>
        </row>
        <row r="11961">
          <cell r="B11961" t="str">
            <v>F501883</v>
          </cell>
          <cell r="C11961" t="str">
            <v>F501883</v>
          </cell>
          <cell r="D11961">
            <v>7</v>
          </cell>
          <cell r="E11961" t="str">
            <v>F</v>
          </cell>
        </row>
        <row r="11962">
          <cell r="B11962" t="str">
            <v>F501884</v>
          </cell>
          <cell r="C11962" t="str">
            <v>F501884</v>
          </cell>
          <cell r="D11962">
            <v>7</v>
          </cell>
          <cell r="E11962" t="str">
            <v>F</v>
          </cell>
        </row>
        <row r="11963">
          <cell r="B11963" t="str">
            <v>F501885</v>
          </cell>
          <cell r="C11963" t="str">
            <v>F501885</v>
          </cell>
          <cell r="D11963">
            <v>7</v>
          </cell>
          <cell r="E11963" t="str">
            <v>F</v>
          </cell>
        </row>
        <row r="11964">
          <cell r="B11964" t="str">
            <v>F501886</v>
          </cell>
          <cell r="C11964" t="str">
            <v>F501886</v>
          </cell>
          <cell r="D11964">
            <v>7</v>
          </cell>
          <cell r="E11964" t="str">
            <v>F</v>
          </cell>
        </row>
        <row r="11965">
          <cell r="B11965" t="str">
            <v>F501887</v>
          </cell>
          <cell r="C11965" t="str">
            <v>F501887</v>
          </cell>
          <cell r="D11965">
            <v>7</v>
          </cell>
          <cell r="E11965" t="str">
            <v>F</v>
          </cell>
        </row>
        <row r="11966">
          <cell r="B11966" t="str">
            <v>F501888</v>
          </cell>
          <cell r="C11966" t="str">
            <v>F501888</v>
          </cell>
          <cell r="D11966">
            <v>7</v>
          </cell>
          <cell r="E11966" t="str">
            <v>F</v>
          </cell>
        </row>
        <row r="11967">
          <cell r="B11967" t="str">
            <v>F501889</v>
          </cell>
          <cell r="C11967" t="str">
            <v>F501889</v>
          </cell>
          <cell r="D11967">
            <v>7</v>
          </cell>
          <cell r="E11967" t="str">
            <v>F</v>
          </cell>
        </row>
        <row r="11968">
          <cell r="B11968" t="str">
            <v>F502598</v>
          </cell>
          <cell r="C11968" t="str">
            <v>F502598</v>
          </cell>
          <cell r="D11968">
            <v>7</v>
          </cell>
          <cell r="E11968" t="str">
            <v>F</v>
          </cell>
        </row>
        <row r="11969">
          <cell r="B11969" t="str">
            <v>F520093</v>
          </cell>
          <cell r="C11969" t="str">
            <v>F520093</v>
          </cell>
          <cell r="D11969">
            <v>7</v>
          </cell>
          <cell r="E11969" t="str">
            <v>F</v>
          </cell>
        </row>
        <row r="11970">
          <cell r="B11970" t="str">
            <v>F520555</v>
          </cell>
          <cell r="C11970" t="str">
            <v>F520555</v>
          </cell>
          <cell r="D11970">
            <v>7</v>
          </cell>
          <cell r="E11970" t="str">
            <v>F</v>
          </cell>
        </row>
        <row r="11971">
          <cell r="B11971" t="str">
            <v>F520556</v>
          </cell>
          <cell r="C11971" t="str">
            <v>F520556</v>
          </cell>
          <cell r="D11971">
            <v>7</v>
          </cell>
          <cell r="E11971" t="str">
            <v>F</v>
          </cell>
        </row>
        <row r="11972">
          <cell r="B11972" t="str">
            <v>F520557</v>
          </cell>
          <cell r="C11972" t="str">
            <v>F520557</v>
          </cell>
          <cell r="D11972">
            <v>7</v>
          </cell>
          <cell r="E11972" t="str">
            <v>F</v>
          </cell>
        </row>
        <row r="11973">
          <cell r="B11973" t="str">
            <v>F520558</v>
          </cell>
          <cell r="C11973" t="str">
            <v>F520558</v>
          </cell>
          <cell r="D11973">
            <v>7</v>
          </cell>
          <cell r="E11973" t="str">
            <v>F</v>
          </cell>
        </row>
        <row r="11974">
          <cell r="B11974" t="str">
            <v>F520559</v>
          </cell>
          <cell r="C11974" t="str">
            <v>F520559</v>
          </cell>
          <cell r="D11974">
            <v>7</v>
          </cell>
          <cell r="E11974" t="str">
            <v>F</v>
          </cell>
        </row>
        <row r="11975">
          <cell r="B11975" t="str">
            <v>F520560</v>
          </cell>
          <cell r="C11975" t="str">
            <v>F520560</v>
          </cell>
          <cell r="D11975">
            <v>7</v>
          </cell>
          <cell r="E11975" t="str">
            <v>F</v>
          </cell>
        </row>
        <row r="11976">
          <cell r="B11976" t="str">
            <v>F520668</v>
          </cell>
          <cell r="C11976" t="str">
            <v>F520668</v>
          </cell>
          <cell r="D11976">
            <v>7</v>
          </cell>
          <cell r="E11976" t="str">
            <v>F</v>
          </cell>
        </row>
        <row r="11977">
          <cell r="B11977" t="str">
            <v>F520669</v>
          </cell>
          <cell r="C11977" t="str">
            <v>F520669</v>
          </cell>
          <cell r="D11977">
            <v>7</v>
          </cell>
          <cell r="E11977" t="str">
            <v>F</v>
          </cell>
        </row>
        <row r="11978">
          <cell r="B11978" t="str">
            <v>F520722</v>
          </cell>
          <cell r="C11978" t="str">
            <v>F520722</v>
          </cell>
          <cell r="D11978">
            <v>7</v>
          </cell>
          <cell r="E11978" t="str">
            <v>F</v>
          </cell>
        </row>
        <row r="11979">
          <cell r="B11979" t="str">
            <v>F520723</v>
          </cell>
          <cell r="C11979" t="str">
            <v>F520723</v>
          </cell>
          <cell r="D11979">
            <v>7</v>
          </cell>
          <cell r="E11979" t="str">
            <v>F</v>
          </cell>
        </row>
        <row r="11980">
          <cell r="B11980" t="str">
            <v>F520724</v>
          </cell>
          <cell r="C11980" t="str">
            <v>F520724</v>
          </cell>
          <cell r="D11980">
            <v>7</v>
          </cell>
          <cell r="E11980" t="str">
            <v>F</v>
          </cell>
        </row>
        <row r="11981">
          <cell r="B11981" t="str">
            <v>F520725</v>
          </cell>
          <cell r="C11981" t="str">
            <v>F520725</v>
          </cell>
          <cell r="D11981">
            <v>7</v>
          </cell>
          <cell r="E11981" t="str">
            <v>F</v>
          </cell>
        </row>
        <row r="11982">
          <cell r="B11982" t="str">
            <v>F520726</v>
          </cell>
          <cell r="C11982" t="str">
            <v>F520726</v>
          </cell>
          <cell r="D11982">
            <v>7</v>
          </cell>
          <cell r="E11982" t="str">
            <v>F</v>
          </cell>
        </row>
        <row r="11983">
          <cell r="B11983" t="str">
            <v>F520727</v>
          </cell>
          <cell r="C11983" t="str">
            <v>F520727</v>
          </cell>
          <cell r="D11983">
            <v>7</v>
          </cell>
          <cell r="E11983" t="str">
            <v>F</v>
          </cell>
        </row>
        <row r="11984">
          <cell r="B11984" t="str">
            <v>F520728</v>
          </cell>
          <cell r="C11984" t="str">
            <v>F520728</v>
          </cell>
          <cell r="D11984">
            <v>7</v>
          </cell>
          <cell r="E11984" t="str">
            <v>F</v>
          </cell>
        </row>
        <row r="11985">
          <cell r="B11985" t="str">
            <v>F520729</v>
          </cell>
          <cell r="C11985" t="str">
            <v>F520729</v>
          </cell>
          <cell r="D11985">
            <v>7</v>
          </cell>
          <cell r="E11985" t="str">
            <v>F</v>
          </cell>
        </row>
        <row r="11986">
          <cell r="B11986" t="str">
            <v>F520730</v>
          </cell>
          <cell r="C11986" t="str">
            <v>F520730</v>
          </cell>
          <cell r="D11986">
            <v>7</v>
          </cell>
          <cell r="E11986" t="str">
            <v>F</v>
          </cell>
        </row>
        <row r="11987">
          <cell r="B11987" t="str">
            <v>F520731</v>
          </cell>
          <cell r="C11987" t="str">
            <v>F520731</v>
          </cell>
          <cell r="D11987">
            <v>7</v>
          </cell>
          <cell r="E11987" t="str">
            <v>F</v>
          </cell>
        </row>
        <row r="11988">
          <cell r="B11988" t="str">
            <v>F520732</v>
          </cell>
          <cell r="C11988" t="str">
            <v>F520732</v>
          </cell>
          <cell r="D11988">
            <v>7</v>
          </cell>
          <cell r="E11988" t="str">
            <v>F</v>
          </cell>
        </row>
        <row r="11989">
          <cell r="B11989" t="str">
            <v>F520733</v>
          </cell>
          <cell r="C11989" t="str">
            <v>F520733</v>
          </cell>
          <cell r="D11989">
            <v>7</v>
          </cell>
          <cell r="E11989" t="str">
            <v>F</v>
          </cell>
        </row>
        <row r="11990">
          <cell r="B11990" t="str">
            <v>F520734</v>
          </cell>
          <cell r="C11990" t="str">
            <v>F520734</v>
          </cell>
          <cell r="D11990">
            <v>7</v>
          </cell>
          <cell r="E11990" t="str">
            <v>F</v>
          </cell>
        </row>
        <row r="11991">
          <cell r="B11991" t="str">
            <v>F520735</v>
          </cell>
          <cell r="C11991" t="str">
            <v>F520735</v>
          </cell>
          <cell r="D11991">
            <v>7</v>
          </cell>
          <cell r="E11991" t="str">
            <v>F</v>
          </cell>
        </row>
        <row r="11992">
          <cell r="B11992" t="str">
            <v>F520736</v>
          </cell>
          <cell r="C11992" t="str">
            <v>F520736</v>
          </cell>
          <cell r="D11992">
            <v>7</v>
          </cell>
          <cell r="E11992" t="str">
            <v>F</v>
          </cell>
        </row>
        <row r="11993">
          <cell r="B11993" t="str">
            <v>F520737</v>
          </cell>
          <cell r="C11993" t="str">
            <v>F520737</v>
          </cell>
          <cell r="D11993">
            <v>7</v>
          </cell>
          <cell r="E11993" t="str">
            <v>F</v>
          </cell>
        </row>
        <row r="11994">
          <cell r="B11994" t="str">
            <v>F522006</v>
          </cell>
          <cell r="C11994" t="str">
            <v>F522006</v>
          </cell>
          <cell r="D11994">
            <v>7</v>
          </cell>
          <cell r="E11994" t="str">
            <v>F</v>
          </cell>
        </row>
        <row r="11995">
          <cell r="B11995" t="str">
            <v>F522007</v>
          </cell>
          <cell r="C11995" t="str">
            <v>F522007</v>
          </cell>
          <cell r="D11995">
            <v>7</v>
          </cell>
          <cell r="E11995" t="str">
            <v>F</v>
          </cell>
        </row>
        <row r="11996">
          <cell r="B11996" t="str">
            <v>F522008</v>
          </cell>
          <cell r="C11996" t="str">
            <v>F522008</v>
          </cell>
          <cell r="D11996">
            <v>7</v>
          </cell>
          <cell r="E11996" t="str">
            <v>F</v>
          </cell>
        </row>
        <row r="11997">
          <cell r="B11997" t="str">
            <v>F522009</v>
          </cell>
          <cell r="C11997" t="str">
            <v>F522009</v>
          </cell>
          <cell r="D11997">
            <v>7</v>
          </cell>
          <cell r="E11997" t="str">
            <v>F</v>
          </cell>
        </row>
        <row r="11998">
          <cell r="B11998" t="str">
            <v>F522010</v>
          </cell>
          <cell r="C11998" t="str">
            <v>F522010</v>
          </cell>
          <cell r="D11998">
            <v>7</v>
          </cell>
          <cell r="E11998" t="str">
            <v>F</v>
          </cell>
        </row>
        <row r="11999">
          <cell r="B11999" t="str">
            <v>F522011</v>
          </cell>
          <cell r="C11999" t="str">
            <v>F522011</v>
          </cell>
          <cell r="D11999">
            <v>7</v>
          </cell>
          <cell r="E11999" t="str">
            <v>F</v>
          </cell>
        </row>
        <row r="12000">
          <cell r="B12000" t="str">
            <v>F522012</v>
          </cell>
          <cell r="C12000" t="str">
            <v>F522012</v>
          </cell>
          <cell r="D12000">
            <v>7</v>
          </cell>
          <cell r="E12000" t="str">
            <v>F</v>
          </cell>
        </row>
        <row r="12001">
          <cell r="B12001" t="str">
            <v>F522013</v>
          </cell>
          <cell r="C12001" t="str">
            <v>F522013</v>
          </cell>
          <cell r="D12001">
            <v>7</v>
          </cell>
          <cell r="E12001" t="str">
            <v>F</v>
          </cell>
        </row>
        <row r="12002">
          <cell r="B12002" t="str">
            <v>F522155</v>
          </cell>
          <cell r="C12002" t="str">
            <v>F522155</v>
          </cell>
          <cell r="D12002">
            <v>7</v>
          </cell>
          <cell r="E12002" t="str">
            <v>F</v>
          </cell>
        </row>
        <row r="12003">
          <cell r="B12003" t="str">
            <v>F522228</v>
          </cell>
          <cell r="C12003" t="str">
            <v>F522228</v>
          </cell>
          <cell r="D12003">
            <v>7</v>
          </cell>
          <cell r="E12003" t="str">
            <v>F</v>
          </cell>
        </row>
        <row r="12004">
          <cell r="B12004" t="str">
            <v>F522229</v>
          </cell>
          <cell r="C12004" t="str">
            <v>F522229</v>
          </cell>
          <cell r="D12004">
            <v>7</v>
          </cell>
          <cell r="E12004" t="str">
            <v>F</v>
          </cell>
        </row>
        <row r="12005">
          <cell r="B12005" t="str">
            <v>F522230</v>
          </cell>
          <cell r="C12005" t="str">
            <v>F522230</v>
          </cell>
          <cell r="D12005">
            <v>7</v>
          </cell>
          <cell r="E12005" t="str">
            <v>F</v>
          </cell>
        </row>
        <row r="12006">
          <cell r="B12006" t="str">
            <v>F522231</v>
          </cell>
          <cell r="C12006" t="str">
            <v>F522231</v>
          </cell>
          <cell r="D12006">
            <v>7</v>
          </cell>
          <cell r="E12006" t="str">
            <v>F</v>
          </cell>
        </row>
        <row r="12007">
          <cell r="B12007" t="str">
            <v>F522232</v>
          </cell>
          <cell r="C12007" t="str">
            <v>F522232</v>
          </cell>
          <cell r="D12007">
            <v>7</v>
          </cell>
          <cell r="E12007" t="str">
            <v>F</v>
          </cell>
        </row>
        <row r="12008">
          <cell r="B12008" t="str">
            <v>F522238</v>
          </cell>
          <cell r="C12008" t="str">
            <v>F522238</v>
          </cell>
          <cell r="D12008">
            <v>7</v>
          </cell>
          <cell r="E12008" t="str">
            <v>F</v>
          </cell>
        </row>
        <row r="12009">
          <cell r="B12009" t="str">
            <v>F522366</v>
          </cell>
          <cell r="C12009" t="str">
            <v>F522366</v>
          </cell>
          <cell r="D12009">
            <v>7</v>
          </cell>
          <cell r="E12009" t="str">
            <v>F</v>
          </cell>
        </row>
        <row r="12010">
          <cell r="B12010" t="str">
            <v>F522369</v>
          </cell>
          <cell r="C12010" t="str">
            <v>F522369</v>
          </cell>
          <cell r="D12010">
            <v>7</v>
          </cell>
          <cell r="E12010" t="str">
            <v>F</v>
          </cell>
        </row>
        <row r="12011">
          <cell r="B12011" t="str">
            <v>F522590</v>
          </cell>
          <cell r="C12011" t="str">
            <v>F522590</v>
          </cell>
          <cell r="D12011">
            <v>7</v>
          </cell>
          <cell r="E12011" t="str">
            <v>F</v>
          </cell>
        </row>
        <row r="12012">
          <cell r="B12012" t="str">
            <v>F522598</v>
          </cell>
          <cell r="C12012" t="str">
            <v>F522598</v>
          </cell>
          <cell r="D12012">
            <v>7</v>
          </cell>
          <cell r="E12012" t="str">
            <v>F</v>
          </cell>
        </row>
        <row r="12013">
          <cell r="B12013" t="str">
            <v>F522708</v>
          </cell>
          <cell r="C12013" t="str">
            <v>F522708</v>
          </cell>
          <cell r="D12013">
            <v>7</v>
          </cell>
          <cell r="E12013" t="str">
            <v>F</v>
          </cell>
        </row>
        <row r="12014">
          <cell r="B12014" t="str">
            <v>F522709</v>
          </cell>
          <cell r="C12014" t="str">
            <v>F522709</v>
          </cell>
          <cell r="D12014">
            <v>7</v>
          </cell>
          <cell r="E12014" t="str">
            <v>F</v>
          </cell>
        </row>
        <row r="12015">
          <cell r="B12015" t="str">
            <v>F522710</v>
          </cell>
          <cell r="C12015" t="str">
            <v>F522710</v>
          </cell>
          <cell r="D12015">
            <v>7</v>
          </cell>
          <cell r="E12015" t="str">
            <v>F</v>
          </cell>
        </row>
        <row r="12016">
          <cell r="B12016" t="str">
            <v>F522711</v>
          </cell>
          <cell r="C12016" t="str">
            <v>F522711</v>
          </cell>
          <cell r="D12016">
            <v>7</v>
          </cell>
          <cell r="E12016" t="str">
            <v>F</v>
          </cell>
        </row>
        <row r="12017">
          <cell r="B12017" t="str">
            <v>F522714</v>
          </cell>
          <cell r="C12017" t="str">
            <v>F522714</v>
          </cell>
          <cell r="D12017">
            <v>7</v>
          </cell>
          <cell r="E12017" t="str">
            <v>F</v>
          </cell>
        </row>
        <row r="12018">
          <cell r="B12018" t="str">
            <v>F522715</v>
          </cell>
          <cell r="C12018" t="str">
            <v>F522715</v>
          </cell>
          <cell r="D12018">
            <v>7</v>
          </cell>
          <cell r="E12018" t="str">
            <v>F</v>
          </cell>
        </row>
        <row r="12019">
          <cell r="B12019" t="str">
            <v>F522716</v>
          </cell>
          <cell r="C12019" t="str">
            <v>F522716</v>
          </cell>
          <cell r="D12019">
            <v>7</v>
          </cell>
          <cell r="E12019" t="str">
            <v>F</v>
          </cell>
        </row>
        <row r="12020">
          <cell r="B12020" t="str">
            <v>F522717</v>
          </cell>
          <cell r="C12020" t="str">
            <v>F522717</v>
          </cell>
          <cell r="D12020">
            <v>7</v>
          </cell>
          <cell r="E12020" t="str">
            <v>F</v>
          </cell>
        </row>
        <row r="12021">
          <cell r="B12021" t="str">
            <v>F522718</v>
          </cell>
          <cell r="C12021" t="str">
            <v>F522718</v>
          </cell>
          <cell r="D12021">
            <v>7</v>
          </cell>
          <cell r="E12021" t="str">
            <v>F</v>
          </cell>
        </row>
        <row r="12022">
          <cell r="B12022" t="str">
            <v>F523410</v>
          </cell>
          <cell r="C12022" t="str">
            <v>F523410</v>
          </cell>
          <cell r="D12022">
            <v>7</v>
          </cell>
          <cell r="E12022" t="str">
            <v>F</v>
          </cell>
        </row>
        <row r="12023">
          <cell r="B12023" t="str">
            <v>F523425</v>
          </cell>
          <cell r="C12023" t="str">
            <v>F523425</v>
          </cell>
          <cell r="D12023">
            <v>7</v>
          </cell>
          <cell r="E12023" t="str">
            <v>F</v>
          </cell>
        </row>
        <row r="12024">
          <cell r="B12024" t="str">
            <v>1000TRANASMG</v>
          </cell>
          <cell r="C12024" t="str">
            <v>TRANASMG</v>
          </cell>
          <cell r="D12024">
            <v>8</v>
          </cell>
          <cell r="E12024" t="str">
            <v>G</v>
          </cell>
        </row>
        <row r="12025">
          <cell r="B12025" t="str">
            <v>1000TRNSMNTCE</v>
          </cell>
          <cell r="C12025" t="str">
            <v>TRNSMNTCE</v>
          </cell>
          <cell r="D12025">
            <v>10</v>
          </cell>
          <cell r="E12025" t="str">
            <v>G</v>
          </cell>
        </row>
        <row r="12026">
          <cell r="B12026" t="str">
            <v>F525865</v>
          </cell>
          <cell r="C12026" t="str">
            <v>F525865</v>
          </cell>
          <cell r="D12026">
            <v>11</v>
          </cell>
          <cell r="E12026" t="str">
            <v>F</v>
          </cell>
        </row>
        <row r="12027">
          <cell r="B12027" t="str">
            <v>1000TREAST</v>
          </cell>
          <cell r="C12027" t="str">
            <v>TREAST</v>
          </cell>
          <cell r="D12027">
            <v>12</v>
          </cell>
          <cell r="E12027" t="str">
            <v>G</v>
          </cell>
        </row>
        <row r="12028">
          <cell r="B12028" t="str">
            <v>F501616</v>
          </cell>
          <cell r="C12028" t="str">
            <v>F501616</v>
          </cell>
          <cell r="D12028">
            <v>13</v>
          </cell>
          <cell r="E12028" t="str">
            <v>F</v>
          </cell>
        </row>
        <row r="12029">
          <cell r="B12029" t="str">
            <v>F501617</v>
          </cell>
          <cell r="C12029" t="str">
            <v>F501617</v>
          </cell>
          <cell r="D12029">
            <v>13</v>
          </cell>
          <cell r="E12029" t="str">
            <v>F</v>
          </cell>
        </row>
        <row r="12030">
          <cell r="B12030" t="str">
            <v>F501627</v>
          </cell>
          <cell r="C12030" t="str">
            <v>F501627</v>
          </cell>
          <cell r="D12030">
            <v>13</v>
          </cell>
          <cell r="E12030" t="str">
            <v>F</v>
          </cell>
        </row>
        <row r="12031">
          <cell r="B12031" t="str">
            <v>F501628</v>
          </cell>
          <cell r="C12031" t="str">
            <v>F501628</v>
          </cell>
          <cell r="D12031">
            <v>13</v>
          </cell>
          <cell r="E12031" t="str">
            <v>F</v>
          </cell>
        </row>
        <row r="12032">
          <cell r="B12032" t="str">
            <v>F501633</v>
          </cell>
          <cell r="C12032" t="str">
            <v>F501633</v>
          </cell>
          <cell r="D12032">
            <v>13</v>
          </cell>
          <cell r="E12032" t="str">
            <v>F</v>
          </cell>
        </row>
        <row r="12033">
          <cell r="B12033" t="str">
            <v>F501634</v>
          </cell>
          <cell r="C12033" t="str">
            <v>F501634</v>
          </cell>
          <cell r="D12033">
            <v>13</v>
          </cell>
          <cell r="E12033" t="str">
            <v>F</v>
          </cell>
        </row>
        <row r="12034">
          <cell r="B12034" t="str">
            <v>F501745</v>
          </cell>
          <cell r="C12034" t="str">
            <v>F501745</v>
          </cell>
          <cell r="D12034">
            <v>13</v>
          </cell>
          <cell r="E12034" t="str">
            <v>F</v>
          </cell>
        </row>
        <row r="12035">
          <cell r="B12035" t="str">
            <v>F501755</v>
          </cell>
          <cell r="C12035" t="str">
            <v>F501755</v>
          </cell>
          <cell r="D12035">
            <v>13</v>
          </cell>
          <cell r="E12035" t="str">
            <v>F</v>
          </cell>
        </row>
        <row r="12036">
          <cell r="B12036" t="str">
            <v>F501904</v>
          </cell>
          <cell r="C12036" t="str">
            <v>F501904</v>
          </cell>
          <cell r="D12036">
            <v>13</v>
          </cell>
          <cell r="E12036" t="str">
            <v>F</v>
          </cell>
        </row>
        <row r="12037">
          <cell r="B12037" t="str">
            <v>F501905</v>
          </cell>
          <cell r="C12037" t="str">
            <v>F501905</v>
          </cell>
          <cell r="D12037">
            <v>13</v>
          </cell>
          <cell r="E12037" t="str">
            <v>F</v>
          </cell>
        </row>
        <row r="12038">
          <cell r="B12038" t="str">
            <v>F501908</v>
          </cell>
          <cell r="C12038" t="str">
            <v>F501908</v>
          </cell>
          <cell r="D12038">
            <v>13</v>
          </cell>
          <cell r="E12038" t="str">
            <v>F</v>
          </cell>
        </row>
        <row r="12039">
          <cell r="B12039" t="str">
            <v>F501909</v>
          </cell>
          <cell r="C12039" t="str">
            <v>F501909</v>
          </cell>
          <cell r="D12039">
            <v>13</v>
          </cell>
          <cell r="E12039" t="str">
            <v>F</v>
          </cell>
        </row>
        <row r="12040">
          <cell r="B12040" t="str">
            <v>F526300</v>
          </cell>
          <cell r="C12040" t="str">
            <v>F526300</v>
          </cell>
          <cell r="D12040">
            <v>13</v>
          </cell>
          <cell r="E12040" t="str">
            <v>F</v>
          </cell>
        </row>
        <row r="12041">
          <cell r="B12041" t="str">
            <v>F526301</v>
          </cell>
          <cell r="C12041" t="str">
            <v>F526301</v>
          </cell>
          <cell r="D12041">
            <v>13</v>
          </cell>
          <cell r="E12041" t="str">
            <v>F</v>
          </cell>
        </row>
        <row r="12042">
          <cell r="B12042" t="str">
            <v>F526302</v>
          </cell>
          <cell r="C12042" t="str">
            <v>F526302</v>
          </cell>
          <cell r="D12042">
            <v>13</v>
          </cell>
          <cell r="E12042" t="str">
            <v>F</v>
          </cell>
        </row>
        <row r="12043">
          <cell r="B12043" t="str">
            <v>F526303</v>
          </cell>
          <cell r="C12043" t="str">
            <v>F526303</v>
          </cell>
          <cell r="D12043">
            <v>13</v>
          </cell>
          <cell r="E12043" t="str">
            <v>F</v>
          </cell>
        </row>
        <row r="12044">
          <cell r="B12044" t="str">
            <v>F526304</v>
          </cell>
          <cell r="C12044" t="str">
            <v>F526304</v>
          </cell>
          <cell r="D12044">
            <v>13</v>
          </cell>
          <cell r="E12044" t="str">
            <v>F</v>
          </cell>
        </row>
        <row r="12045">
          <cell r="B12045" t="str">
            <v>F526305</v>
          </cell>
          <cell r="C12045" t="str">
            <v>F526305</v>
          </cell>
          <cell r="D12045">
            <v>13</v>
          </cell>
          <cell r="E12045" t="str">
            <v>F</v>
          </cell>
        </row>
        <row r="12046">
          <cell r="B12046" t="str">
            <v>F526342</v>
          </cell>
          <cell r="C12046" t="str">
            <v>F526342</v>
          </cell>
          <cell r="D12046">
            <v>13</v>
          </cell>
          <cell r="E12046" t="str">
            <v>F</v>
          </cell>
        </row>
        <row r="12047">
          <cell r="B12047" t="str">
            <v>F526343</v>
          </cell>
          <cell r="C12047" t="str">
            <v>F526343</v>
          </cell>
          <cell r="D12047">
            <v>13</v>
          </cell>
          <cell r="E12047" t="str">
            <v>F</v>
          </cell>
        </row>
        <row r="12048">
          <cell r="B12048" t="str">
            <v>F526344</v>
          </cell>
          <cell r="C12048" t="str">
            <v>F526344</v>
          </cell>
          <cell r="D12048">
            <v>13</v>
          </cell>
          <cell r="E12048" t="str">
            <v>F</v>
          </cell>
        </row>
        <row r="12049">
          <cell r="B12049" t="str">
            <v>F526345</v>
          </cell>
          <cell r="C12049" t="str">
            <v>F526345</v>
          </cell>
          <cell r="D12049">
            <v>13</v>
          </cell>
          <cell r="E12049" t="str">
            <v>F</v>
          </cell>
        </row>
        <row r="12050">
          <cell r="B12050" t="str">
            <v>F526346</v>
          </cell>
          <cell r="C12050" t="str">
            <v>F526346</v>
          </cell>
          <cell r="D12050">
            <v>13</v>
          </cell>
          <cell r="E12050" t="str">
            <v>F</v>
          </cell>
        </row>
        <row r="12051">
          <cell r="B12051" t="str">
            <v>F526347</v>
          </cell>
          <cell r="C12051" t="str">
            <v>F526347</v>
          </cell>
          <cell r="D12051">
            <v>13</v>
          </cell>
          <cell r="E12051" t="str">
            <v>F</v>
          </cell>
        </row>
        <row r="12052">
          <cell r="B12052" t="str">
            <v>F526356</v>
          </cell>
          <cell r="C12052" t="str">
            <v>F526356</v>
          </cell>
          <cell r="D12052">
            <v>13</v>
          </cell>
          <cell r="E12052" t="str">
            <v>F</v>
          </cell>
        </row>
        <row r="12053">
          <cell r="B12053" t="str">
            <v>F526363</v>
          </cell>
          <cell r="C12053" t="str">
            <v>F526363</v>
          </cell>
          <cell r="D12053">
            <v>13</v>
          </cell>
          <cell r="E12053" t="str">
            <v>F</v>
          </cell>
        </row>
        <row r="12054">
          <cell r="B12054" t="str">
            <v>1000TRHIGH</v>
          </cell>
          <cell r="C12054" t="str">
            <v>TRHIGH</v>
          </cell>
          <cell r="D12054">
            <v>12</v>
          </cell>
          <cell r="E12054" t="str">
            <v>G</v>
          </cell>
        </row>
        <row r="12055">
          <cell r="B12055" t="str">
            <v>F501639</v>
          </cell>
          <cell r="C12055" t="str">
            <v>F501639</v>
          </cell>
          <cell r="D12055">
            <v>13</v>
          </cell>
          <cell r="E12055" t="str">
            <v>F</v>
          </cell>
        </row>
        <row r="12056">
          <cell r="B12056" t="str">
            <v>F501640</v>
          </cell>
          <cell r="C12056" t="str">
            <v>F501640</v>
          </cell>
          <cell r="D12056">
            <v>13</v>
          </cell>
          <cell r="E12056" t="str">
            <v>F</v>
          </cell>
        </row>
        <row r="12057">
          <cell r="B12057" t="str">
            <v>F501765</v>
          </cell>
          <cell r="C12057" t="str">
            <v>F501765</v>
          </cell>
          <cell r="D12057">
            <v>13</v>
          </cell>
          <cell r="E12057" t="str">
            <v>F</v>
          </cell>
        </row>
        <row r="12058">
          <cell r="B12058" t="str">
            <v>F501912</v>
          </cell>
          <cell r="C12058" t="str">
            <v>F501912</v>
          </cell>
          <cell r="D12058">
            <v>13</v>
          </cell>
          <cell r="E12058" t="str">
            <v>F</v>
          </cell>
        </row>
        <row r="12059">
          <cell r="B12059" t="str">
            <v>F501913</v>
          </cell>
          <cell r="C12059" t="str">
            <v>F501913</v>
          </cell>
          <cell r="D12059">
            <v>13</v>
          </cell>
          <cell r="E12059" t="str">
            <v>F</v>
          </cell>
        </row>
        <row r="12060">
          <cell r="B12060" t="str">
            <v>F526306</v>
          </cell>
          <cell r="C12060" t="str">
            <v>F526306</v>
          </cell>
          <cell r="D12060">
            <v>13</v>
          </cell>
          <cell r="E12060" t="str">
            <v>F</v>
          </cell>
        </row>
        <row r="12061">
          <cell r="B12061" t="str">
            <v>F526307</v>
          </cell>
          <cell r="C12061" t="str">
            <v>F526307</v>
          </cell>
          <cell r="D12061">
            <v>13</v>
          </cell>
          <cell r="E12061" t="str">
            <v>F</v>
          </cell>
        </row>
        <row r="12062">
          <cell r="B12062" t="str">
            <v>F526308</v>
          </cell>
          <cell r="C12062" t="str">
            <v>F526308</v>
          </cell>
          <cell r="D12062">
            <v>13</v>
          </cell>
          <cell r="E12062" t="str">
            <v>F</v>
          </cell>
        </row>
        <row r="12063">
          <cell r="B12063" t="str">
            <v>F526309</v>
          </cell>
          <cell r="C12063" t="str">
            <v>F526309</v>
          </cell>
          <cell r="D12063">
            <v>13</v>
          </cell>
          <cell r="E12063" t="str">
            <v>F</v>
          </cell>
        </row>
        <row r="12064">
          <cell r="B12064" t="str">
            <v>F526310</v>
          </cell>
          <cell r="C12064" t="str">
            <v>F526310</v>
          </cell>
          <cell r="D12064">
            <v>13</v>
          </cell>
          <cell r="E12064" t="str">
            <v>F</v>
          </cell>
        </row>
        <row r="12065">
          <cell r="B12065" t="str">
            <v>F526311</v>
          </cell>
          <cell r="C12065" t="str">
            <v>F526311</v>
          </cell>
          <cell r="D12065">
            <v>13</v>
          </cell>
          <cell r="E12065" t="str">
            <v>F</v>
          </cell>
        </row>
        <row r="12066">
          <cell r="B12066" t="str">
            <v>F526357</v>
          </cell>
          <cell r="C12066" t="str">
            <v>F526357</v>
          </cell>
          <cell r="D12066">
            <v>13</v>
          </cell>
          <cell r="E12066" t="str">
            <v>F</v>
          </cell>
        </row>
        <row r="12067">
          <cell r="B12067" t="str">
            <v>1000TRME</v>
          </cell>
          <cell r="C12067" t="str">
            <v>TRME</v>
          </cell>
          <cell r="D12067">
            <v>12</v>
          </cell>
          <cell r="E12067" t="str">
            <v>G</v>
          </cell>
        </row>
        <row r="12068">
          <cell r="B12068" t="str">
            <v>F501621</v>
          </cell>
          <cell r="C12068" t="str">
            <v>F501621</v>
          </cell>
          <cell r="D12068">
            <v>13</v>
          </cell>
          <cell r="E12068" t="str">
            <v>F</v>
          </cell>
        </row>
        <row r="12069">
          <cell r="B12069" t="str">
            <v>F501622</v>
          </cell>
          <cell r="C12069" t="str">
            <v>F501622</v>
          </cell>
          <cell r="D12069">
            <v>13</v>
          </cell>
          <cell r="E12069" t="str">
            <v>F</v>
          </cell>
        </row>
        <row r="12070">
          <cell r="B12070" t="str">
            <v>F501735</v>
          </cell>
          <cell r="C12070" t="str">
            <v>F501735</v>
          </cell>
          <cell r="D12070">
            <v>13</v>
          </cell>
          <cell r="E12070" t="str">
            <v>F</v>
          </cell>
        </row>
        <row r="12071">
          <cell r="B12071" t="str">
            <v>F501900</v>
          </cell>
          <cell r="C12071" t="str">
            <v>F501900</v>
          </cell>
          <cell r="D12071">
            <v>13</v>
          </cell>
          <cell r="E12071" t="str">
            <v>F</v>
          </cell>
        </row>
        <row r="12072">
          <cell r="B12072" t="str">
            <v>F501901</v>
          </cell>
          <cell r="C12072" t="str">
            <v>F501901</v>
          </cell>
          <cell r="D12072">
            <v>13</v>
          </cell>
          <cell r="E12072" t="str">
            <v>F</v>
          </cell>
        </row>
        <row r="12073">
          <cell r="B12073" t="str">
            <v>F526312</v>
          </cell>
          <cell r="C12073" t="str">
            <v>F526312</v>
          </cell>
          <cell r="D12073">
            <v>13</v>
          </cell>
          <cell r="E12073" t="str">
            <v>F</v>
          </cell>
        </row>
        <row r="12074">
          <cell r="B12074" t="str">
            <v>F526313</v>
          </cell>
          <cell r="C12074" t="str">
            <v>F526313</v>
          </cell>
          <cell r="D12074">
            <v>13</v>
          </cell>
          <cell r="E12074" t="str">
            <v>F</v>
          </cell>
        </row>
        <row r="12075">
          <cell r="B12075" t="str">
            <v>F526314</v>
          </cell>
          <cell r="C12075" t="str">
            <v>F526314</v>
          </cell>
          <cell r="D12075">
            <v>13</v>
          </cell>
          <cell r="E12075" t="str">
            <v>F</v>
          </cell>
        </row>
        <row r="12076">
          <cell r="B12076" t="str">
            <v>F526315</v>
          </cell>
          <cell r="C12076" t="str">
            <v>F526315</v>
          </cell>
          <cell r="D12076">
            <v>13</v>
          </cell>
          <cell r="E12076" t="str">
            <v>F</v>
          </cell>
        </row>
        <row r="12077">
          <cell r="B12077" t="str">
            <v>F526316</v>
          </cell>
          <cell r="C12077" t="str">
            <v>F526316</v>
          </cell>
          <cell r="D12077">
            <v>13</v>
          </cell>
          <cell r="E12077" t="str">
            <v>F</v>
          </cell>
        </row>
        <row r="12078">
          <cell r="B12078" t="str">
            <v>F526317</v>
          </cell>
          <cell r="C12078" t="str">
            <v>F526317</v>
          </cell>
          <cell r="D12078">
            <v>13</v>
          </cell>
          <cell r="E12078" t="str">
            <v>F</v>
          </cell>
        </row>
        <row r="12079">
          <cell r="B12079" t="str">
            <v>F526358</v>
          </cell>
          <cell r="C12079" t="str">
            <v>F526358</v>
          </cell>
          <cell r="D12079">
            <v>13</v>
          </cell>
          <cell r="E12079" t="str">
            <v>F</v>
          </cell>
        </row>
        <row r="12080">
          <cell r="B12080" t="str">
            <v>1000TRMW</v>
          </cell>
          <cell r="C12080" t="str">
            <v>TRMW</v>
          </cell>
          <cell r="D12080">
            <v>12</v>
          </cell>
          <cell r="E12080" t="str">
            <v>G</v>
          </cell>
        </row>
        <row r="12081">
          <cell r="B12081" t="str">
            <v>F501624</v>
          </cell>
          <cell r="C12081" t="str">
            <v>F501624</v>
          </cell>
          <cell r="D12081">
            <v>13</v>
          </cell>
          <cell r="E12081" t="str">
            <v>F</v>
          </cell>
        </row>
        <row r="12082">
          <cell r="B12082" t="str">
            <v>F501625</v>
          </cell>
          <cell r="C12082" t="str">
            <v>F501625</v>
          </cell>
          <cell r="D12082">
            <v>13</v>
          </cell>
          <cell r="E12082" t="str">
            <v>F</v>
          </cell>
        </row>
        <row r="12083">
          <cell r="B12083" t="str">
            <v>F501626</v>
          </cell>
          <cell r="C12083" t="str">
            <v>F501626</v>
          </cell>
          <cell r="D12083">
            <v>13</v>
          </cell>
          <cell r="E12083" t="str">
            <v>F</v>
          </cell>
        </row>
        <row r="12084">
          <cell r="B12084" t="str">
            <v>F501740</v>
          </cell>
          <cell r="C12084" t="str">
            <v>F501740</v>
          </cell>
          <cell r="D12084">
            <v>13</v>
          </cell>
          <cell r="E12084" t="str">
            <v>F</v>
          </cell>
        </row>
        <row r="12085">
          <cell r="B12085" t="str">
            <v>F501902</v>
          </cell>
          <cell r="C12085" t="str">
            <v>F501902</v>
          </cell>
          <cell r="D12085">
            <v>13</v>
          </cell>
          <cell r="E12085" t="str">
            <v>F</v>
          </cell>
        </row>
        <row r="12086">
          <cell r="B12086" t="str">
            <v>F501903</v>
          </cell>
          <cell r="C12086" t="str">
            <v>F501903</v>
          </cell>
          <cell r="D12086">
            <v>13</v>
          </cell>
          <cell r="E12086" t="str">
            <v>F</v>
          </cell>
        </row>
        <row r="12087">
          <cell r="B12087" t="str">
            <v>F526318</v>
          </cell>
          <cell r="C12087" t="str">
            <v>F526318</v>
          </cell>
          <cell r="D12087">
            <v>13</v>
          </cell>
          <cell r="E12087" t="str">
            <v>F</v>
          </cell>
        </row>
        <row r="12088">
          <cell r="B12088" t="str">
            <v>F526319</v>
          </cell>
          <cell r="C12088" t="str">
            <v>F526319</v>
          </cell>
          <cell r="D12088">
            <v>13</v>
          </cell>
          <cell r="E12088" t="str">
            <v>F</v>
          </cell>
        </row>
        <row r="12089">
          <cell r="B12089" t="str">
            <v>F526320</v>
          </cell>
          <cell r="C12089" t="str">
            <v>F526320</v>
          </cell>
          <cell r="D12089">
            <v>13</v>
          </cell>
          <cell r="E12089" t="str">
            <v>F</v>
          </cell>
        </row>
        <row r="12090">
          <cell r="B12090" t="str">
            <v>F526321</v>
          </cell>
          <cell r="C12090" t="str">
            <v>F526321</v>
          </cell>
          <cell r="D12090">
            <v>13</v>
          </cell>
          <cell r="E12090" t="str">
            <v>F</v>
          </cell>
        </row>
        <row r="12091">
          <cell r="B12091" t="str">
            <v>F526322</v>
          </cell>
          <cell r="C12091" t="str">
            <v>F526322</v>
          </cell>
          <cell r="D12091">
            <v>13</v>
          </cell>
          <cell r="E12091" t="str">
            <v>F</v>
          </cell>
        </row>
        <row r="12092">
          <cell r="B12092" t="str">
            <v>F526323</v>
          </cell>
          <cell r="C12092" t="str">
            <v>F526323</v>
          </cell>
          <cell r="D12092">
            <v>13</v>
          </cell>
          <cell r="E12092" t="str">
            <v>F</v>
          </cell>
        </row>
        <row r="12093">
          <cell r="B12093" t="str">
            <v>F526359</v>
          </cell>
          <cell r="C12093" t="str">
            <v>F526359</v>
          </cell>
          <cell r="D12093">
            <v>13</v>
          </cell>
          <cell r="E12093" t="str">
            <v>F</v>
          </cell>
        </row>
        <row r="12094">
          <cell r="B12094" t="str">
            <v>1000TRNCST</v>
          </cell>
          <cell r="C12094" t="str">
            <v>TRNCST</v>
          </cell>
          <cell r="D12094">
            <v>12</v>
          </cell>
          <cell r="E12094" t="str">
            <v>G</v>
          </cell>
        </row>
        <row r="12095">
          <cell r="B12095" t="str">
            <v>F501636</v>
          </cell>
          <cell r="C12095" t="str">
            <v>F501636</v>
          </cell>
          <cell r="D12095">
            <v>13</v>
          </cell>
          <cell r="E12095" t="str">
            <v>F</v>
          </cell>
        </row>
        <row r="12096">
          <cell r="B12096" t="str">
            <v>F501637</v>
          </cell>
          <cell r="C12096" t="str">
            <v>F501637</v>
          </cell>
          <cell r="D12096">
            <v>13</v>
          </cell>
          <cell r="E12096" t="str">
            <v>F</v>
          </cell>
        </row>
        <row r="12097">
          <cell r="B12097" t="str">
            <v>F501760</v>
          </cell>
          <cell r="C12097" t="str">
            <v>F501760</v>
          </cell>
          <cell r="D12097">
            <v>13</v>
          </cell>
          <cell r="E12097" t="str">
            <v>F</v>
          </cell>
        </row>
        <row r="12098">
          <cell r="B12098" t="str">
            <v>F501910</v>
          </cell>
          <cell r="C12098" t="str">
            <v>F501910</v>
          </cell>
          <cell r="D12098">
            <v>13</v>
          </cell>
          <cell r="E12098" t="str">
            <v>F</v>
          </cell>
        </row>
        <row r="12099">
          <cell r="B12099" t="str">
            <v>F501911</v>
          </cell>
          <cell r="C12099" t="str">
            <v>F501911</v>
          </cell>
          <cell r="D12099">
            <v>13</v>
          </cell>
          <cell r="E12099" t="str">
            <v>F</v>
          </cell>
        </row>
        <row r="12100">
          <cell r="B12100" t="str">
            <v>F526324</v>
          </cell>
          <cell r="C12100" t="str">
            <v>F526324</v>
          </cell>
          <cell r="D12100">
            <v>13</v>
          </cell>
          <cell r="E12100" t="str">
            <v>F</v>
          </cell>
        </row>
        <row r="12101">
          <cell r="B12101" t="str">
            <v>F526325</v>
          </cell>
          <cell r="C12101" t="str">
            <v>F526325</v>
          </cell>
          <cell r="D12101">
            <v>13</v>
          </cell>
          <cell r="E12101" t="str">
            <v>F</v>
          </cell>
        </row>
        <row r="12102">
          <cell r="B12102" t="str">
            <v>F526326</v>
          </cell>
          <cell r="C12102" t="str">
            <v>F526326</v>
          </cell>
          <cell r="D12102">
            <v>13</v>
          </cell>
          <cell r="E12102" t="str">
            <v>F</v>
          </cell>
        </row>
        <row r="12103">
          <cell r="B12103" t="str">
            <v>F526327</v>
          </cell>
          <cell r="C12103" t="str">
            <v>F526327</v>
          </cell>
          <cell r="D12103">
            <v>13</v>
          </cell>
          <cell r="E12103" t="str">
            <v>F</v>
          </cell>
        </row>
        <row r="12104">
          <cell r="B12104" t="str">
            <v>F526328</v>
          </cell>
          <cell r="C12104" t="str">
            <v>F526328</v>
          </cell>
          <cell r="D12104">
            <v>13</v>
          </cell>
          <cell r="E12104" t="str">
            <v>F</v>
          </cell>
        </row>
        <row r="12105">
          <cell r="B12105" t="str">
            <v>F526329</v>
          </cell>
          <cell r="C12105" t="str">
            <v>F526329</v>
          </cell>
          <cell r="D12105">
            <v>13</v>
          </cell>
          <cell r="E12105" t="str">
            <v>F</v>
          </cell>
        </row>
        <row r="12106">
          <cell r="B12106" t="str">
            <v>F526360</v>
          </cell>
          <cell r="C12106" t="str">
            <v>F526360</v>
          </cell>
          <cell r="D12106">
            <v>13</v>
          </cell>
          <cell r="E12106" t="str">
            <v>F</v>
          </cell>
        </row>
        <row r="12107">
          <cell r="B12107" t="str">
            <v>1000TRORA</v>
          </cell>
          <cell r="C12107" t="str">
            <v>TRORA</v>
          </cell>
          <cell r="D12107">
            <v>12</v>
          </cell>
          <cell r="E12107" t="str">
            <v>G</v>
          </cell>
        </row>
        <row r="12108">
          <cell r="B12108" t="str">
            <v>F501630</v>
          </cell>
          <cell r="C12108" t="str">
            <v>F501630</v>
          </cell>
          <cell r="D12108">
            <v>13</v>
          </cell>
          <cell r="E12108" t="str">
            <v>F</v>
          </cell>
        </row>
        <row r="12109">
          <cell r="B12109" t="str">
            <v>F501631</v>
          </cell>
          <cell r="C12109" t="str">
            <v>F501631</v>
          </cell>
          <cell r="D12109">
            <v>13</v>
          </cell>
          <cell r="E12109" t="str">
            <v>F</v>
          </cell>
        </row>
        <row r="12110">
          <cell r="B12110" t="str">
            <v>F501750</v>
          </cell>
          <cell r="C12110" t="str">
            <v>F501750</v>
          </cell>
          <cell r="D12110">
            <v>13</v>
          </cell>
          <cell r="E12110" t="str">
            <v>F</v>
          </cell>
        </row>
        <row r="12111">
          <cell r="B12111" t="str">
            <v>F501906</v>
          </cell>
          <cell r="C12111" t="str">
            <v>F501906</v>
          </cell>
          <cell r="D12111">
            <v>13</v>
          </cell>
          <cell r="E12111" t="str">
            <v>F</v>
          </cell>
        </row>
        <row r="12112">
          <cell r="B12112" t="str">
            <v>F501907</v>
          </cell>
          <cell r="C12112" t="str">
            <v>F501907</v>
          </cell>
          <cell r="D12112">
            <v>13</v>
          </cell>
          <cell r="E12112" t="str">
            <v>F</v>
          </cell>
        </row>
        <row r="12113">
          <cell r="B12113" t="str">
            <v>F526330</v>
          </cell>
          <cell r="C12113" t="str">
            <v>F526330</v>
          </cell>
          <cell r="D12113">
            <v>13</v>
          </cell>
          <cell r="E12113" t="str">
            <v>F</v>
          </cell>
        </row>
        <row r="12114">
          <cell r="B12114" t="str">
            <v>F526331</v>
          </cell>
          <cell r="C12114" t="str">
            <v>F526331</v>
          </cell>
          <cell r="D12114">
            <v>13</v>
          </cell>
          <cell r="E12114" t="str">
            <v>F</v>
          </cell>
        </row>
        <row r="12115">
          <cell r="B12115" t="str">
            <v>F526332</v>
          </cell>
          <cell r="C12115" t="str">
            <v>F526332</v>
          </cell>
          <cell r="D12115">
            <v>13</v>
          </cell>
          <cell r="E12115" t="str">
            <v>F</v>
          </cell>
        </row>
        <row r="12116">
          <cell r="B12116" t="str">
            <v>F526333</v>
          </cell>
          <cell r="C12116" t="str">
            <v>F526333</v>
          </cell>
          <cell r="D12116">
            <v>13</v>
          </cell>
          <cell r="E12116" t="str">
            <v>F</v>
          </cell>
        </row>
        <row r="12117">
          <cell r="B12117" t="str">
            <v>F526334</v>
          </cell>
          <cell r="C12117" t="str">
            <v>F526334</v>
          </cell>
          <cell r="D12117">
            <v>13</v>
          </cell>
          <cell r="E12117" t="str">
            <v>F</v>
          </cell>
        </row>
        <row r="12118">
          <cell r="B12118" t="str">
            <v>F526335</v>
          </cell>
          <cell r="C12118" t="str">
            <v>F526335</v>
          </cell>
          <cell r="D12118">
            <v>13</v>
          </cell>
          <cell r="E12118" t="str">
            <v>F</v>
          </cell>
        </row>
        <row r="12119">
          <cell r="B12119" t="str">
            <v>F526361</v>
          </cell>
          <cell r="C12119" t="str">
            <v>F526361</v>
          </cell>
          <cell r="D12119">
            <v>13</v>
          </cell>
          <cell r="E12119" t="str">
            <v>F</v>
          </cell>
        </row>
        <row r="12120">
          <cell r="B12120" t="str">
            <v>1000TRSJOA</v>
          </cell>
          <cell r="C12120" t="str">
            <v>TRSJOA</v>
          </cell>
          <cell r="D12120">
            <v>12</v>
          </cell>
          <cell r="E12120" t="str">
            <v>G</v>
          </cell>
        </row>
        <row r="12121">
          <cell r="B12121" t="str">
            <v>F501618</v>
          </cell>
          <cell r="C12121" t="str">
            <v>F501618</v>
          </cell>
          <cell r="D12121">
            <v>13</v>
          </cell>
          <cell r="E12121" t="str">
            <v>F</v>
          </cell>
        </row>
        <row r="12122">
          <cell r="B12122" t="str">
            <v>F501619</v>
          </cell>
          <cell r="C12122" t="str">
            <v>F501619</v>
          </cell>
          <cell r="D12122">
            <v>13</v>
          </cell>
          <cell r="E12122" t="str">
            <v>F</v>
          </cell>
        </row>
        <row r="12123">
          <cell r="B12123" t="str">
            <v>F501730</v>
          </cell>
          <cell r="C12123" t="str">
            <v>F501730</v>
          </cell>
          <cell r="D12123">
            <v>13</v>
          </cell>
          <cell r="E12123" t="str">
            <v>F</v>
          </cell>
        </row>
        <row r="12124">
          <cell r="B12124" t="str">
            <v>F501898</v>
          </cell>
          <cell r="C12124" t="str">
            <v>F501898</v>
          </cell>
          <cell r="D12124">
            <v>13</v>
          </cell>
          <cell r="E12124" t="str">
            <v>F</v>
          </cell>
        </row>
        <row r="12125">
          <cell r="B12125" t="str">
            <v>F501899</v>
          </cell>
          <cell r="C12125" t="str">
            <v>F501899</v>
          </cell>
          <cell r="D12125">
            <v>13</v>
          </cell>
          <cell r="E12125" t="str">
            <v>F</v>
          </cell>
        </row>
        <row r="12126">
          <cell r="B12126" t="str">
            <v>F526336</v>
          </cell>
          <cell r="C12126" t="str">
            <v>F526336</v>
          </cell>
          <cell r="D12126">
            <v>13</v>
          </cell>
          <cell r="E12126" t="str">
            <v>F</v>
          </cell>
        </row>
        <row r="12127">
          <cell r="B12127" t="str">
            <v>F526337</v>
          </cell>
          <cell r="C12127" t="str">
            <v>F526337</v>
          </cell>
          <cell r="D12127">
            <v>13</v>
          </cell>
          <cell r="E12127" t="str">
            <v>F</v>
          </cell>
        </row>
        <row r="12128">
          <cell r="B12128" t="str">
            <v>F526338</v>
          </cell>
          <cell r="C12128" t="str">
            <v>F526338</v>
          </cell>
          <cell r="D12128">
            <v>13</v>
          </cell>
          <cell r="E12128" t="str">
            <v>F</v>
          </cell>
        </row>
        <row r="12129">
          <cell r="B12129" t="str">
            <v>F526339</v>
          </cell>
          <cell r="C12129" t="str">
            <v>F526339</v>
          </cell>
          <cell r="D12129">
            <v>13</v>
          </cell>
          <cell r="E12129" t="str">
            <v>F</v>
          </cell>
        </row>
        <row r="12130">
          <cell r="B12130" t="str">
            <v>F526340</v>
          </cell>
          <cell r="C12130" t="str">
            <v>F526340</v>
          </cell>
          <cell r="D12130">
            <v>13</v>
          </cell>
          <cell r="E12130" t="str">
            <v>F</v>
          </cell>
        </row>
        <row r="12131">
          <cell r="B12131" t="str">
            <v>F526341</v>
          </cell>
          <cell r="C12131" t="str">
            <v>F526341</v>
          </cell>
          <cell r="D12131">
            <v>13</v>
          </cell>
          <cell r="E12131" t="str">
            <v>F</v>
          </cell>
        </row>
        <row r="12132">
          <cell r="B12132" t="str">
            <v>F526362</v>
          </cell>
          <cell r="C12132" t="str">
            <v>F526362</v>
          </cell>
          <cell r="D12132">
            <v>13</v>
          </cell>
          <cell r="E12132" t="str">
            <v>F</v>
          </cell>
        </row>
        <row r="12133">
          <cell r="B12133" t="str">
            <v>1000TRINSLWSH</v>
          </cell>
          <cell r="C12133" t="str">
            <v>TRINSLWSH</v>
          </cell>
          <cell r="D12133">
            <v>10</v>
          </cell>
          <cell r="E12133" t="str">
            <v>G</v>
          </cell>
        </row>
        <row r="12134">
          <cell r="B12134" t="str">
            <v>F501674</v>
          </cell>
          <cell r="C12134" t="str">
            <v>F501674</v>
          </cell>
          <cell r="D12134">
            <v>11</v>
          </cell>
          <cell r="E12134" t="str">
            <v>F</v>
          </cell>
        </row>
        <row r="12135">
          <cell r="B12135" t="str">
            <v>F501675</v>
          </cell>
          <cell r="C12135" t="str">
            <v>F501675</v>
          </cell>
          <cell r="D12135">
            <v>11</v>
          </cell>
          <cell r="E12135" t="str">
            <v>F</v>
          </cell>
        </row>
        <row r="12136">
          <cell r="B12136" t="str">
            <v>F501677</v>
          </cell>
          <cell r="C12136" t="str">
            <v>F501677</v>
          </cell>
          <cell r="D12136">
            <v>11</v>
          </cell>
          <cell r="E12136" t="str">
            <v>F</v>
          </cell>
        </row>
        <row r="12137">
          <cell r="B12137" t="str">
            <v>F501678</v>
          </cell>
          <cell r="C12137" t="str">
            <v>F501678</v>
          </cell>
          <cell r="D12137">
            <v>11</v>
          </cell>
          <cell r="E12137" t="str">
            <v>F</v>
          </cell>
        </row>
        <row r="12138">
          <cell r="B12138" t="str">
            <v>F501680</v>
          </cell>
          <cell r="C12138" t="str">
            <v>F501680</v>
          </cell>
          <cell r="D12138">
            <v>11</v>
          </cell>
          <cell r="E12138" t="str">
            <v>F</v>
          </cell>
        </row>
        <row r="12139">
          <cell r="B12139" t="str">
            <v>F501681</v>
          </cell>
          <cell r="C12139" t="str">
            <v>F501681</v>
          </cell>
          <cell r="D12139">
            <v>11</v>
          </cell>
          <cell r="E12139" t="str">
            <v>F</v>
          </cell>
        </row>
        <row r="12140">
          <cell r="B12140" t="str">
            <v>F501683</v>
          </cell>
          <cell r="C12140" t="str">
            <v>F501683</v>
          </cell>
          <cell r="D12140">
            <v>11</v>
          </cell>
          <cell r="E12140" t="str">
            <v>F</v>
          </cell>
        </row>
        <row r="12141">
          <cell r="B12141" t="str">
            <v>F501684</v>
          </cell>
          <cell r="C12141" t="str">
            <v>F501684</v>
          </cell>
          <cell r="D12141">
            <v>11</v>
          </cell>
          <cell r="E12141" t="str">
            <v>F</v>
          </cell>
        </row>
        <row r="12142">
          <cell r="B12142" t="str">
            <v>F501686</v>
          </cell>
          <cell r="C12142" t="str">
            <v>F501686</v>
          </cell>
          <cell r="D12142">
            <v>11</v>
          </cell>
          <cell r="E12142" t="str">
            <v>F</v>
          </cell>
        </row>
        <row r="12143">
          <cell r="B12143" t="str">
            <v>F501687</v>
          </cell>
          <cell r="C12143" t="str">
            <v>F501687</v>
          </cell>
          <cell r="D12143">
            <v>11</v>
          </cell>
          <cell r="E12143" t="str">
            <v>F</v>
          </cell>
        </row>
        <row r="12144">
          <cell r="B12144" t="str">
            <v>F501689</v>
          </cell>
          <cell r="C12144" t="str">
            <v>F501689</v>
          </cell>
          <cell r="D12144">
            <v>11</v>
          </cell>
          <cell r="E12144" t="str">
            <v>F</v>
          </cell>
        </row>
        <row r="12145">
          <cell r="B12145" t="str">
            <v>F501690</v>
          </cell>
          <cell r="C12145" t="str">
            <v>F501690</v>
          </cell>
          <cell r="D12145">
            <v>11</v>
          </cell>
          <cell r="E12145" t="str">
            <v>F</v>
          </cell>
        </row>
        <row r="12146">
          <cell r="B12146" t="str">
            <v>F501692</v>
          </cell>
          <cell r="C12146" t="str">
            <v>F501692</v>
          </cell>
          <cell r="D12146">
            <v>11</v>
          </cell>
          <cell r="E12146" t="str">
            <v>F</v>
          </cell>
        </row>
        <row r="12147">
          <cell r="B12147" t="str">
            <v>F501693</v>
          </cell>
          <cell r="C12147" t="str">
            <v>F501693</v>
          </cell>
          <cell r="D12147">
            <v>11</v>
          </cell>
          <cell r="E12147" t="str">
            <v>F</v>
          </cell>
        </row>
        <row r="12148">
          <cell r="B12148" t="str">
            <v>F501695</v>
          </cell>
          <cell r="C12148" t="str">
            <v>F501695</v>
          </cell>
          <cell r="D12148">
            <v>11</v>
          </cell>
          <cell r="E12148" t="str">
            <v>F</v>
          </cell>
        </row>
        <row r="12149">
          <cell r="B12149" t="str">
            <v>F501696</v>
          </cell>
          <cell r="C12149" t="str">
            <v>F501696</v>
          </cell>
          <cell r="D12149">
            <v>11</v>
          </cell>
          <cell r="E12149" t="str">
            <v>F</v>
          </cell>
        </row>
        <row r="12150">
          <cell r="B12150" t="str">
            <v>F525866</v>
          </cell>
          <cell r="C12150" t="str">
            <v>F525866</v>
          </cell>
          <cell r="D12150">
            <v>11</v>
          </cell>
          <cell r="E12150" t="str">
            <v>F</v>
          </cell>
        </row>
        <row r="12151">
          <cell r="B12151" t="str">
            <v>1000TRUGINSP</v>
          </cell>
          <cell r="C12151" t="str">
            <v>TRUGINSP</v>
          </cell>
          <cell r="D12151">
            <v>10</v>
          </cell>
          <cell r="E12151" t="str">
            <v>G</v>
          </cell>
        </row>
        <row r="12152">
          <cell r="B12152" t="str">
            <v>F501699</v>
          </cell>
          <cell r="C12152" t="str">
            <v>F501699</v>
          </cell>
          <cell r="D12152">
            <v>11</v>
          </cell>
          <cell r="E12152" t="str">
            <v>F</v>
          </cell>
        </row>
        <row r="12153">
          <cell r="B12153" t="str">
            <v>F501702</v>
          </cell>
          <cell r="C12153" t="str">
            <v>F501702</v>
          </cell>
          <cell r="D12153">
            <v>11</v>
          </cell>
          <cell r="E12153" t="str">
            <v>F</v>
          </cell>
        </row>
        <row r="12154">
          <cell r="B12154" t="str">
            <v>F501705</v>
          </cell>
          <cell r="C12154" t="str">
            <v>F501705</v>
          </cell>
          <cell r="D12154">
            <v>11</v>
          </cell>
          <cell r="E12154" t="str">
            <v>F</v>
          </cell>
        </row>
        <row r="12155">
          <cell r="B12155" t="str">
            <v>F501708</v>
          </cell>
          <cell r="C12155" t="str">
            <v>F501708</v>
          </cell>
          <cell r="D12155">
            <v>11</v>
          </cell>
          <cell r="E12155" t="str">
            <v>F</v>
          </cell>
        </row>
        <row r="12156">
          <cell r="B12156" t="str">
            <v>F501711</v>
          </cell>
          <cell r="C12156" t="str">
            <v>F501711</v>
          </cell>
          <cell r="D12156">
            <v>11</v>
          </cell>
          <cell r="E12156" t="str">
            <v>F</v>
          </cell>
        </row>
        <row r="12157">
          <cell r="B12157" t="str">
            <v>F501714</v>
          </cell>
          <cell r="C12157" t="str">
            <v>F501714</v>
          </cell>
          <cell r="D12157">
            <v>11</v>
          </cell>
          <cell r="E12157" t="str">
            <v>F</v>
          </cell>
        </row>
        <row r="12158">
          <cell r="B12158" t="str">
            <v>F501717</v>
          </cell>
          <cell r="C12158" t="str">
            <v>F501717</v>
          </cell>
          <cell r="D12158">
            <v>11</v>
          </cell>
          <cell r="E12158" t="str">
            <v>F</v>
          </cell>
        </row>
        <row r="12159">
          <cell r="B12159" t="str">
            <v>F501720</v>
          </cell>
          <cell r="C12159" t="str">
            <v>F501720</v>
          </cell>
          <cell r="D12159">
            <v>11</v>
          </cell>
          <cell r="E12159" t="str">
            <v>F</v>
          </cell>
        </row>
        <row r="12160">
          <cell r="B12160" t="str">
            <v>F525867</v>
          </cell>
          <cell r="C12160" t="str">
            <v>F525867</v>
          </cell>
          <cell r="D12160">
            <v>11</v>
          </cell>
          <cell r="E12160" t="str">
            <v>F</v>
          </cell>
        </row>
        <row r="12161">
          <cell r="B12161" t="str">
            <v>1000TRLNPTRL</v>
          </cell>
          <cell r="C12161" t="str">
            <v>TRLNPTRL</v>
          </cell>
          <cell r="D12161">
            <v>10</v>
          </cell>
          <cell r="E12161" t="str">
            <v>G</v>
          </cell>
        </row>
        <row r="12162">
          <cell r="B12162" t="str">
            <v>F501698</v>
          </cell>
          <cell r="C12162" t="str">
            <v>F501698</v>
          </cell>
          <cell r="D12162">
            <v>11</v>
          </cell>
          <cell r="E12162" t="str">
            <v>F</v>
          </cell>
        </row>
        <row r="12163">
          <cell r="B12163" t="str">
            <v>F501701</v>
          </cell>
          <cell r="C12163" t="str">
            <v>F501701</v>
          </cell>
          <cell r="D12163">
            <v>11</v>
          </cell>
          <cell r="E12163" t="str">
            <v>F</v>
          </cell>
        </row>
        <row r="12164">
          <cell r="B12164" t="str">
            <v>F501704</v>
          </cell>
          <cell r="C12164" t="str">
            <v>F501704</v>
          </cell>
          <cell r="D12164">
            <v>11</v>
          </cell>
          <cell r="E12164" t="str">
            <v>F</v>
          </cell>
        </row>
        <row r="12165">
          <cell r="B12165" t="str">
            <v>F501707</v>
          </cell>
          <cell r="C12165" t="str">
            <v>F501707</v>
          </cell>
          <cell r="D12165">
            <v>11</v>
          </cell>
          <cell r="E12165" t="str">
            <v>F</v>
          </cell>
        </row>
        <row r="12166">
          <cell r="B12166" t="str">
            <v>F501712</v>
          </cell>
          <cell r="C12166" t="str">
            <v>F501712</v>
          </cell>
          <cell r="D12166">
            <v>11</v>
          </cell>
          <cell r="E12166" t="str">
            <v>F</v>
          </cell>
        </row>
        <row r="12167">
          <cell r="B12167" t="str">
            <v>F501713</v>
          </cell>
          <cell r="C12167" t="str">
            <v>F501713</v>
          </cell>
          <cell r="D12167">
            <v>11</v>
          </cell>
          <cell r="E12167" t="str">
            <v>F</v>
          </cell>
        </row>
        <row r="12168">
          <cell r="B12168" t="str">
            <v>F501716</v>
          </cell>
          <cell r="C12168" t="str">
            <v>F501716</v>
          </cell>
          <cell r="D12168">
            <v>11</v>
          </cell>
          <cell r="E12168" t="str">
            <v>F</v>
          </cell>
        </row>
        <row r="12169">
          <cell r="B12169" t="str">
            <v>F501719</v>
          </cell>
          <cell r="C12169" t="str">
            <v>F501719</v>
          </cell>
          <cell r="D12169">
            <v>11</v>
          </cell>
          <cell r="E12169" t="str">
            <v>F</v>
          </cell>
        </row>
        <row r="12170">
          <cell r="B12170" t="str">
            <v>F501914</v>
          </cell>
          <cell r="C12170" t="str">
            <v>F501914</v>
          </cell>
          <cell r="D12170">
            <v>11</v>
          </cell>
          <cell r="E12170" t="str">
            <v>F</v>
          </cell>
        </row>
        <row r="12171">
          <cell r="B12171" t="str">
            <v>F501915</v>
          </cell>
          <cell r="C12171" t="str">
            <v>F501915</v>
          </cell>
          <cell r="D12171">
            <v>11</v>
          </cell>
          <cell r="E12171" t="str">
            <v>F</v>
          </cell>
        </row>
        <row r="12172">
          <cell r="B12172" t="str">
            <v>F501916</v>
          </cell>
          <cell r="C12172" t="str">
            <v>F501916</v>
          </cell>
          <cell r="D12172">
            <v>11</v>
          </cell>
          <cell r="E12172" t="str">
            <v>F</v>
          </cell>
        </row>
        <row r="12173">
          <cell r="B12173" t="str">
            <v>F501917</v>
          </cell>
          <cell r="C12173" t="str">
            <v>F501917</v>
          </cell>
          <cell r="D12173">
            <v>11</v>
          </cell>
          <cell r="E12173" t="str">
            <v>F</v>
          </cell>
        </row>
        <row r="12174">
          <cell r="B12174" t="str">
            <v>F501918</v>
          </cell>
          <cell r="C12174" t="str">
            <v>F501918</v>
          </cell>
          <cell r="D12174">
            <v>11</v>
          </cell>
          <cell r="E12174" t="str">
            <v>F</v>
          </cell>
        </row>
        <row r="12175">
          <cell r="B12175" t="str">
            <v>F501919</v>
          </cell>
          <cell r="C12175" t="str">
            <v>F501919</v>
          </cell>
          <cell r="D12175">
            <v>11</v>
          </cell>
          <cell r="E12175" t="str">
            <v>F</v>
          </cell>
        </row>
        <row r="12176">
          <cell r="B12176" t="str">
            <v>F501920</v>
          </cell>
          <cell r="C12176" t="str">
            <v>F501920</v>
          </cell>
          <cell r="D12176">
            <v>11</v>
          </cell>
          <cell r="E12176" t="str">
            <v>F</v>
          </cell>
        </row>
        <row r="12177">
          <cell r="B12177" t="str">
            <v>F501921</v>
          </cell>
          <cell r="C12177" t="str">
            <v>F501921</v>
          </cell>
          <cell r="D12177">
            <v>11</v>
          </cell>
          <cell r="E12177" t="str">
            <v>F</v>
          </cell>
        </row>
        <row r="12178">
          <cell r="B12178" t="str">
            <v>F520828</v>
          </cell>
          <cell r="C12178" t="str">
            <v>F520828</v>
          </cell>
          <cell r="D12178">
            <v>11</v>
          </cell>
          <cell r="E12178" t="str">
            <v>F</v>
          </cell>
        </row>
        <row r="12179">
          <cell r="B12179" t="str">
            <v>F520831</v>
          </cell>
          <cell r="C12179" t="str">
            <v>F520831</v>
          </cell>
          <cell r="D12179">
            <v>11</v>
          </cell>
          <cell r="E12179" t="str">
            <v>F</v>
          </cell>
        </row>
        <row r="12180">
          <cell r="B12180" t="str">
            <v>F525868</v>
          </cell>
          <cell r="C12180" t="str">
            <v>F525868</v>
          </cell>
          <cell r="D12180">
            <v>11</v>
          </cell>
          <cell r="E12180" t="str">
            <v>F</v>
          </cell>
        </row>
        <row r="12181">
          <cell r="B12181" t="str">
            <v>1000TRSLNEXP</v>
          </cell>
          <cell r="C12181" t="str">
            <v>TRSLNEXP</v>
          </cell>
          <cell r="D12181">
            <v>10</v>
          </cell>
          <cell r="E12181" t="str">
            <v>G</v>
          </cell>
        </row>
        <row r="12182">
          <cell r="B12182" t="str">
            <v>F500343</v>
          </cell>
          <cell r="C12182" t="str">
            <v>F500343</v>
          </cell>
          <cell r="D12182">
            <v>11</v>
          </cell>
          <cell r="E12182" t="str">
            <v>F</v>
          </cell>
        </row>
        <row r="12183">
          <cell r="B12183" t="str">
            <v>F500344</v>
          </cell>
          <cell r="C12183" t="str">
            <v>F500344</v>
          </cell>
          <cell r="D12183">
            <v>11</v>
          </cell>
          <cell r="E12183" t="str">
            <v>F</v>
          </cell>
        </row>
        <row r="12184">
          <cell r="B12184" t="str">
            <v>F500345</v>
          </cell>
          <cell r="C12184" t="str">
            <v>F500345</v>
          </cell>
          <cell r="D12184">
            <v>11</v>
          </cell>
          <cell r="E12184" t="str">
            <v>F</v>
          </cell>
        </row>
        <row r="12185">
          <cell r="B12185" t="str">
            <v>F500346</v>
          </cell>
          <cell r="C12185" t="str">
            <v>F500346</v>
          </cell>
          <cell r="D12185">
            <v>11</v>
          </cell>
          <cell r="E12185" t="str">
            <v>F</v>
          </cell>
        </row>
        <row r="12186">
          <cell r="B12186" t="str">
            <v>F500347</v>
          </cell>
          <cell r="C12186" t="str">
            <v>F500347</v>
          </cell>
          <cell r="D12186">
            <v>11</v>
          </cell>
          <cell r="E12186" t="str">
            <v>F</v>
          </cell>
        </row>
        <row r="12187">
          <cell r="B12187" t="str">
            <v>F500348</v>
          </cell>
          <cell r="C12187" t="str">
            <v>F500348</v>
          </cell>
          <cell r="D12187">
            <v>11</v>
          </cell>
          <cell r="E12187" t="str">
            <v>F</v>
          </cell>
        </row>
        <row r="12188">
          <cell r="B12188" t="str">
            <v>F500349</v>
          </cell>
          <cell r="C12188" t="str">
            <v>F500349</v>
          </cell>
          <cell r="D12188">
            <v>11</v>
          </cell>
          <cell r="E12188" t="str">
            <v>F</v>
          </cell>
        </row>
        <row r="12189">
          <cell r="B12189" t="str">
            <v>F500350</v>
          </cell>
          <cell r="C12189" t="str">
            <v>F500350</v>
          </cell>
          <cell r="D12189">
            <v>11</v>
          </cell>
          <cell r="E12189" t="str">
            <v>F</v>
          </cell>
        </row>
        <row r="12190">
          <cell r="B12190" t="str">
            <v>F520829</v>
          </cell>
          <cell r="C12190" t="str">
            <v>F520829</v>
          </cell>
          <cell r="D12190">
            <v>11</v>
          </cell>
          <cell r="E12190" t="str">
            <v>F</v>
          </cell>
        </row>
        <row r="12191">
          <cell r="B12191" t="str">
            <v>F520832</v>
          </cell>
          <cell r="C12191" t="str">
            <v>F520832</v>
          </cell>
          <cell r="D12191">
            <v>11</v>
          </cell>
          <cell r="E12191" t="str">
            <v>F</v>
          </cell>
        </row>
        <row r="12192">
          <cell r="B12192" t="str">
            <v>F525869</v>
          </cell>
          <cell r="C12192" t="str">
            <v>F525869</v>
          </cell>
          <cell r="D12192">
            <v>11</v>
          </cell>
          <cell r="E12192" t="str">
            <v>F</v>
          </cell>
        </row>
        <row r="12193">
          <cell r="B12193" t="str">
            <v>1000TRANCOMMG</v>
          </cell>
          <cell r="C12193" t="str">
            <v>TRANCOMMG</v>
          </cell>
          <cell r="D12193">
            <v>8</v>
          </cell>
          <cell r="E12193" t="str">
            <v>G</v>
          </cell>
        </row>
        <row r="12194">
          <cell r="B12194" t="str">
            <v>F525860</v>
          </cell>
          <cell r="C12194" t="str">
            <v>F525860</v>
          </cell>
          <cell r="D12194">
            <v>9</v>
          </cell>
          <cell r="E12194" t="str">
            <v>F</v>
          </cell>
        </row>
        <row r="12195">
          <cell r="B12195" t="str">
            <v>1000TRNROWCL</v>
          </cell>
          <cell r="C12195" t="str">
            <v>TRNROWCL</v>
          </cell>
          <cell r="D12195">
            <v>10</v>
          </cell>
          <cell r="E12195" t="str">
            <v>G</v>
          </cell>
        </row>
        <row r="12196">
          <cell r="B12196" t="str">
            <v>F501642</v>
          </cell>
          <cell r="C12196" t="str">
            <v>F501642</v>
          </cell>
          <cell r="D12196">
            <v>11</v>
          </cell>
          <cell r="E12196" t="str">
            <v>F</v>
          </cell>
        </row>
        <row r="12197">
          <cell r="B12197" t="str">
            <v>F501643</v>
          </cell>
          <cell r="C12197" t="str">
            <v>F501643</v>
          </cell>
          <cell r="D12197">
            <v>11</v>
          </cell>
          <cell r="E12197" t="str">
            <v>F</v>
          </cell>
        </row>
        <row r="12198">
          <cell r="B12198" t="str">
            <v>F501644</v>
          </cell>
          <cell r="C12198" t="str">
            <v>F501644</v>
          </cell>
          <cell r="D12198">
            <v>11</v>
          </cell>
          <cell r="E12198" t="str">
            <v>F</v>
          </cell>
        </row>
        <row r="12199">
          <cell r="B12199" t="str">
            <v>F501645</v>
          </cell>
          <cell r="C12199" t="str">
            <v>F501645</v>
          </cell>
          <cell r="D12199">
            <v>11</v>
          </cell>
          <cell r="E12199" t="str">
            <v>F</v>
          </cell>
        </row>
        <row r="12200">
          <cell r="B12200" t="str">
            <v>F501646</v>
          </cell>
          <cell r="C12200" t="str">
            <v>F501646</v>
          </cell>
          <cell r="D12200">
            <v>11</v>
          </cell>
          <cell r="E12200" t="str">
            <v>F</v>
          </cell>
        </row>
        <row r="12201">
          <cell r="B12201" t="str">
            <v>F501647</v>
          </cell>
          <cell r="C12201" t="str">
            <v>F501647</v>
          </cell>
          <cell r="D12201">
            <v>11</v>
          </cell>
          <cell r="E12201" t="str">
            <v>F</v>
          </cell>
        </row>
        <row r="12202">
          <cell r="B12202" t="str">
            <v>F501648</v>
          </cell>
          <cell r="C12202" t="str">
            <v>F501648</v>
          </cell>
          <cell r="D12202">
            <v>11</v>
          </cell>
          <cell r="E12202" t="str">
            <v>F</v>
          </cell>
        </row>
        <row r="12203">
          <cell r="B12203" t="str">
            <v>F501649</v>
          </cell>
          <cell r="C12203" t="str">
            <v>F501649</v>
          </cell>
          <cell r="D12203">
            <v>11</v>
          </cell>
          <cell r="E12203" t="str">
            <v>F</v>
          </cell>
        </row>
        <row r="12204">
          <cell r="B12204" t="str">
            <v>F501650</v>
          </cell>
          <cell r="C12204" t="str">
            <v>F501650</v>
          </cell>
          <cell r="D12204">
            <v>11</v>
          </cell>
          <cell r="E12204" t="str">
            <v>F</v>
          </cell>
        </row>
        <row r="12205">
          <cell r="B12205" t="str">
            <v>F501651</v>
          </cell>
          <cell r="C12205" t="str">
            <v>F501651</v>
          </cell>
          <cell r="D12205">
            <v>11</v>
          </cell>
          <cell r="E12205" t="str">
            <v>F</v>
          </cell>
        </row>
        <row r="12206">
          <cell r="B12206" t="str">
            <v>F501652</v>
          </cell>
          <cell r="C12206" t="str">
            <v>F501652</v>
          </cell>
          <cell r="D12206">
            <v>11</v>
          </cell>
          <cell r="E12206" t="str">
            <v>F</v>
          </cell>
        </row>
        <row r="12207">
          <cell r="B12207" t="str">
            <v>F501653</v>
          </cell>
          <cell r="C12207" t="str">
            <v>F501653</v>
          </cell>
          <cell r="D12207">
            <v>11</v>
          </cell>
          <cell r="E12207" t="str">
            <v>F</v>
          </cell>
        </row>
        <row r="12208">
          <cell r="B12208" t="str">
            <v>F501654</v>
          </cell>
          <cell r="C12208" t="str">
            <v>F501654</v>
          </cell>
          <cell r="D12208">
            <v>11</v>
          </cell>
          <cell r="E12208" t="str">
            <v>F</v>
          </cell>
        </row>
        <row r="12209">
          <cell r="B12209" t="str">
            <v>F501655</v>
          </cell>
          <cell r="C12209" t="str">
            <v>F501655</v>
          </cell>
          <cell r="D12209">
            <v>11</v>
          </cell>
          <cell r="E12209" t="str">
            <v>F</v>
          </cell>
        </row>
        <row r="12210">
          <cell r="B12210" t="str">
            <v>F501656</v>
          </cell>
          <cell r="C12210" t="str">
            <v>F501656</v>
          </cell>
          <cell r="D12210">
            <v>11</v>
          </cell>
          <cell r="E12210" t="str">
            <v>F</v>
          </cell>
        </row>
        <row r="12211">
          <cell r="B12211" t="str">
            <v>F501657</v>
          </cell>
          <cell r="C12211" t="str">
            <v>F501657</v>
          </cell>
          <cell r="D12211">
            <v>11</v>
          </cell>
          <cell r="E12211" t="str">
            <v>F</v>
          </cell>
        </row>
        <row r="12212">
          <cell r="B12212" t="str">
            <v>F501658</v>
          </cell>
          <cell r="C12212" t="str">
            <v>F501658</v>
          </cell>
          <cell r="D12212">
            <v>11</v>
          </cell>
          <cell r="E12212" t="str">
            <v>F</v>
          </cell>
        </row>
        <row r="12213">
          <cell r="B12213" t="str">
            <v>F501659</v>
          </cell>
          <cell r="C12213" t="str">
            <v>F501659</v>
          </cell>
          <cell r="D12213">
            <v>11</v>
          </cell>
          <cell r="E12213" t="str">
            <v>F</v>
          </cell>
        </row>
        <row r="12214">
          <cell r="B12214" t="str">
            <v>F501660</v>
          </cell>
          <cell r="C12214" t="str">
            <v>F501660</v>
          </cell>
          <cell r="D12214">
            <v>11</v>
          </cell>
          <cell r="E12214" t="str">
            <v>F</v>
          </cell>
        </row>
        <row r="12215">
          <cell r="B12215" t="str">
            <v>F501661</v>
          </cell>
          <cell r="C12215" t="str">
            <v>F501661</v>
          </cell>
          <cell r="D12215">
            <v>11</v>
          </cell>
          <cell r="E12215" t="str">
            <v>F</v>
          </cell>
        </row>
        <row r="12216">
          <cell r="B12216" t="str">
            <v>F501662</v>
          </cell>
          <cell r="C12216" t="str">
            <v>F501662</v>
          </cell>
          <cell r="D12216">
            <v>11</v>
          </cell>
          <cell r="E12216" t="str">
            <v>F</v>
          </cell>
        </row>
        <row r="12217">
          <cell r="B12217" t="str">
            <v>F501663</v>
          </cell>
          <cell r="C12217" t="str">
            <v>F501663</v>
          </cell>
          <cell r="D12217">
            <v>11</v>
          </cell>
          <cell r="E12217" t="str">
            <v>F</v>
          </cell>
        </row>
        <row r="12218">
          <cell r="B12218" t="str">
            <v>F501664</v>
          </cell>
          <cell r="C12218" t="str">
            <v>F501664</v>
          </cell>
          <cell r="D12218">
            <v>11</v>
          </cell>
          <cell r="E12218" t="str">
            <v>F</v>
          </cell>
        </row>
        <row r="12219">
          <cell r="B12219" t="str">
            <v>F501665</v>
          </cell>
          <cell r="C12219" t="str">
            <v>F501665</v>
          </cell>
          <cell r="D12219">
            <v>11</v>
          </cell>
          <cell r="E12219" t="str">
            <v>F</v>
          </cell>
        </row>
        <row r="12220">
          <cell r="B12220" t="str">
            <v>F501666</v>
          </cell>
          <cell r="C12220" t="str">
            <v>F501666</v>
          </cell>
          <cell r="D12220">
            <v>11</v>
          </cell>
          <cell r="E12220" t="str">
            <v>F</v>
          </cell>
        </row>
        <row r="12221">
          <cell r="B12221" t="str">
            <v>F501667</v>
          </cell>
          <cell r="C12221" t="str">
            <v>F501667</v>
          </cell>
          <cell r="D12221">
            <v>11</v>
          </cell>
          <cell r="E12221" t="str">
            <v>F</v>
          </cell>
        </row>
        <row r="12222">
          <cell r="B12222" t="str">
            <v>F501668</v>
          </cell>
          <cell r="C12222" t="str">
            <v>F501668</v>
          </cell>
          <cell r="D12222">
            <v>11</v>
          </cell>
          <cell r="E12222" t="str">
            <v>F</v>
          </cell>
        </row>
        <row r="12223">
          <cell r="B12223" t="str">
            <v>F501669</v>
          </cell>
          <cell r="C12223" t="str">
            <v>F501669</v>
          </cell>
          <cell r="D12223">
            <v>11</v>
          </cell>
          <cell r="E12223" t="str">
            <v>F</v>
          </cell>
        </row>
        <row r="12224">
          <cell r="B12224" t="str">
            <v>F501670</v>
          </cell>
          <cell r="C12224" t="str">
            <v>F501670</v>
          </cell>
          <cell r="D12224">
            <v>11</v>
          </cell>
          <cell r="E12224" t="str">
            <v>F</v>
          </cell>
        </row>
        <row r="12225">
          <cell r="B12225" t="str">
            <v>F501671</v>
          </cell>
          <cell r="C12225" t="str">
            <v>F501671</v>
          </cell>
          <cell r="D12225">
            <v>11</v>
          </cell>
          <cell r="E12225" t="str">
            <v>F</v>
          </cell>
        </row>
        <row r="12226">
          <cell r="B12226" t="str">
            <v>F501672</v>
          </cell>
          <cell r="C12226" t="str">
            <v>F501672</v>
          </cell>
          <cell r="D12226">
            <v>11</v>
          </cell>
          <cell r="E12226" t="str">
            <v>F</v>
          </cell>
        </row>
        <row r="12227">
          <cell r="B12227" t="str">
            <v>F501673</v>
          </cell>
          <cell r="C12227" t="str">
            <v>F501673</v>
          </cell>
          <cell r="D12227">
            <v>11</v>
          </cell>
          <cell r="E12227" t="str">
            <v>F</v>
          </cell>
        </row>
        <row r="12228">
          <cell r="B12228" t="str">
            <v>F525870</v>
          </cell>
          <cell r="C12228" t="str">
            <v>F525870</v>
          </cell>
          <cell r="D12228">
            <v>11</v>
          </cell>
          <cell r="E12228" t="str">
            <v>F</v>
          </cell>
        </row>
        <row r="12229">
          <cell r="B12229" t="str">
            <v>F526348</v>
          </cell>
          <cell r="C12229" t="str">
            <v>F526348</v>
          </cell>
          <cell r="D12229">
            <v>11</v>
          </cell>
          <cell r="E12229" t="str">
            <v>F</v>
          </cell>
        </row>
        <row r="12230">
          <cell r="B12230" t="str">
            <v>F526349</v>
          </cell>
          <cell r="C12230" t="str">
            <v>F526349</v>
          </cell>
          <cell r="D12230">
            <v>11</v>
          </cell>
          <cell r="E12230" t="str">
            <v>F</v>
          </cell>
        </row>
        <row r="12231">
          <cell r="B12231" t="str">
            <v>F526350</v>
          </cell>
          <cell r="C12231" t="str">
            <v>F526350</v>
          </cell>
          <cell r="D12231">
            <v>11</v>
          </cell>
          <cell r="E12231" t="str">
            <v>F</v>
          </cell>
        </row>
        <row r="12232">
          <cell r="B12232" t="str">
            <v>F526351</v>
          </cell>
          <cell r="C12232" t="str">
            <v>F526351</v>
          </cell>
          <cell r="D12232">
            <v>11</v>
          </cell>
          <cell r="E12232" t="str">
            <v>F</v>
          </cell>
        </row>
        <row r="12233">
          <cell r="B12233" t="str">
            <v>F526352</v>
          </cell>
          <cell r="C12233" t="str">
            <v>F526352</v>
          </cell>
          <cell r="D12233">
            <v>11</v>
          </cell>
          <cell r="E12233" t="str">
            <v>F</v>
          </cell>
        </row>
        <row r="12234">
          <cell r="B12234" t="str">
            <v>F526353</v>
          </cell>
          <cell r="C12234" t="str">
            <v>F526353</v>
          </cell>
          <cell r="D12234">
            <v>11</v>
          </cell>
          <cell r="E12234" t="str">
            <v>F</v>
          </cell>
        </row>
        <row r="12235">
          <cell r="B12235" t="str">
            <v>F526354</v>
          </cell>
          <cell r="C12235" t="str">
            <v>F526354</v>
          </cell>
          <cell r="D12235">
            <v>11</v>
          </cell>
          <cell r="E12235" t="str">
            <v>F</v>
          </cell>
        </row>
        <row r="12236">
          <cell r="B12236" t="str">
            <v>F526355</v>
          </cell>
          <cell r="C12236" t="str">
            <v>F526355</v>
          </cell>
          <cell r="D12236">
            <v>11</v>
          </cell>
          <cell r="E12236" t="str">
            <v>F</v>
          </cell>
        </row>
        <row r="12237">
          <cell r="B12237" t="str">
            <v>1000TRLNRNTS</v>
          </cell>
          <cell r="C12237" t="str">
            <v>TRLNRNTS</v>
          </cell>
          <cell r="D12237">
            <v>10</v>
          </cell>
          <cell r="E12237" t="str">
            <v>G</v>
          </cell>
        </row>
        <row r="12238">
          <cell r="B12238" t="str">
            <v>F500335</v>
          </cell>
          <cell r="C12238" t="str">
            <v>F500335</v>
          </cell>
          <cell r="D12238">
            <v>11</v>
          </cell>
          <cell r="E12238" t="str">
            <v>F</v>
          </cell>
        </row>
        <row r="12239">
          <cell r="B12239" t="str">
            <v>F500336</v>
          </cell>
          <cell r="C12239" t="str">
            <v>F500336</v>
          </cell>
          <cell r="D12239">
            <v>11</v>
          </cell>
          <cell r="E12239" t="str">
            <v>F</v>
          </cell>
        </row>
        <row r="12240">
          <cell r="B12240" t="str">
            <v>F500337</v>
          </cell>
          <cell r="C12240" t="str">
            <v>F500337</v>
          </cell>
          <cell r="D12240">
            <v>11</v>
          </cell>
          <cell r="E12240" t="str">
            <v>F</v>
          </cell>
        </row>
        <row r="12241">
          <cell r="B12241" t="str">
            <v>F500338</v>
          </cell>
          <cell r="C12241" t="str">
            <v>F500338</v>
          </cell>
          <cell r="D12241">
            <v>11</v>
          </cell>
          <cell r="E12241" t="str">
            <v>F</v>
          </cell>
        </row>
        <row r="12242">
          <cell r="B12242" t="str">
            <v>F500339</v>
          </cell>
          <cell r="C12242" t="str">
            <v>F500339</v>
          </cell>
          <cell r="D12242">
            <v>11</v>
          </cell>
          <cell r="E12242" t="str">
            <v>F</v>
          </cell>
        </row>
        <row r="12243">
          <cell r="B12243" t="str">
            <v>F500340</v>
          </cell>
          <cell r="C12243" t="str">
            <v>F500340</v>
          </cell>
          <cell r="D12243">
            <v>11</v>
          </cell>
          <cell r="E12243" t="str">
            <v>F</v>
          </cell>
        </row>
        <row r="12244">
          <cell r="B12244" t="str">
            <v>F500341</v>
          </cell>
          <cell r="C12244" t="str">
            <v>F500341</v>
          </cell>
          <cell r="D12244">
            <v>11</v>
          </cell>
          <cell r="E12244" t="str">
            <v>F</v>
          </cell>
        </row>
        <row r="12245">
          <cell r="B12245" t="str">
            <v>F500342</v>
          </cell>
          <cell r="C12245" t="str">
            <v>F500342</v>
          </cell>
          <cell r="D12245">
            <v>11</v>
          </cell>
          <cell r="E12245" t="str">
            <v>F</v>
          </cell>
        </row>
        <row r="12246">
          <cell r="B12246" t="str">
            <v>F502599</v>
          </cell>
          <cell r="C12246" t="str">
            <v>F502599</v>
          </cell>
          <cell r="D12246">
            <v>11</v>
          </cell>
          <cell r="E12246" t="str">
            <v>F</v>
          </cell>
        </row>
        <row r="12247">
          <cell r="B12247" t="str">
            <v>F502600</v>
          </cell>
          <cell r="C12247" t="str">
            <v>F502600</v>
          </cell>
          <cell r="D12247">
            <v>11</v>
          </cell>
          <cell r="E12247" t="str">
            <v>F</v>
          </cell>
        </row>
        <row r="12248">
          <cell r="B12248" t="str">
            <v>F502601</v>
          </cell>
          <cell r="C12248" t="str">
            <v>F502601</v>
          </cell>
          <cell r="D12248">
            <v>11</v>
          </cell>
          <cell r="E12248" t="str">
            <v>F</v>
          </cell>
        </row>
        <row r="12249">
          <cell r="B12249" t="str">
            <v>F502602</v>
          </cell>
          <cell r="C12249" t="str">
            <v>F502602</v>
          </cell>
          <cell r="D12249">
            <v>11</v>
          </cell>
          <cell r="E12249" t="str">
            <v>F</v>
          </cell>
        </row>
        <row r="12250">
          <cell r="B12250" t="str">
            <v>F502603</v>
          </cell>
          <cell r="C12250" t="str">
            <v>F502603</v>
          </cell>
          <cell r="D12250">
            <v>11</v>
          </cell>
          <cell r="E12250" t="str">
            <v>F</v>
          </cell>
        </row>
        <row r="12251">
          <cell r="B12251" t="str">
            <v>F502604</v>
          </cell>
          <cell r="C12251" t="str">
            <v>F502604</v>
          </cell>
          <cell r="D12251">
            <v>11</v>
          </cell>
          <cell r="E12251" t="str">
            <v>F</v>
          </cell>
        </row>
        <row r="12252">
          <cell r="B12252" t="str">
            <v>F502605</v>
          </cell>
          <cell r="C12252" t="str">
            <v>F502605</v>
          </cell>
          <cell r="D12252">
            <v>11</v>
          </cell>
          <cell r="E12252" t="str">
            <v>F</v>
          </cell>
        </row>
        <row r="12253">
          <cell r="B12253" t="str">
            <v>F502606</v>
          </cell>
          <cell r="C12253" t="str">
            <v>F502606</v>
          </cell>
          <cell r="D12253">
            <v>11</v>
          </cell>
          <cell r="E12253" t="str">
            <v>F</v>
          </cell>
        </row>
        <row r="12254">
          <cell r="B12254" t="str">
            <v>F520827</v>
          </cell>
          <cell r="C12254" t="str">
            <v>F520827</v>
          </cell>
          <cell r="D12254">
            <v>11</v>
          </cell>
          <cell r="E12254" t="str">
            <v>F</v>
          </cell>
        </row>
        <row r="12255">
          <cell r="B12255" t="str">
            <v>F520830</v>
          </cell>
          <cell r="C12255" t="str">
            <v>F520830</v>
          </cell>
          <cell r="D12255">
            <v>11</v>
          </cell>
          <cell r="E12255" t="str">
            <v>F</v>
          </cell>
        </row>
        <row r="12256">
          <cell r="B12256" t="str">
            <v>F525871</v>
          </cell>
          <cell r="C12256" t="str">
            <v>F525871</v>
          </cell>
          <cell r="D12256">
            <v>11</v>
          </cell>
          <cell r="E12256" t="str">
            <v>F</v>
          </cell>
        </row>
        <row r="12257">
          <cell r="B12257" t="str">
            <v>1000TRANDESMG</v>
          </cell>
          <cell r="C12257" t="str">
            <v>TRANDESMG</v>
          </cell>
          <cell r="D12257">
            <v>8</v>
          </cell>
          <cell r="E12257" t="str">
            <v>G</v>
          </cell>
        </row>
        <row r="12258">
          <cell r="B12258" t="str">
            <v>1000TRWORLTD</v>
          </cell>
          <cell r="C12258" t="str">
            <v>TRWORLTD</v>
          </cell>
          <cell r="D12258">
            <v>10</v>
          </cell>
          <cell r="E12258" t="str">
            <v>G</v>
          </cell>
        </row>
        <row r="12259">
          <cell r="B12259" t="str">
            <v>F501731</v>
          </cell>
          <cell r="C12259" t="str">
            <v>F501731</v>
          </cell>
          <cell r="D12259">
            <v>11</v>
          </cell>
          <cell r="E12259" t="str">
            <v>F</v>
          </cell>
        </row>
        <row r="12260">
          <cell r="B12260" t="str">
            <v>F501732</v>
          </cell>
          <cell r="C12260" t="str">
            <v>F501732</v>
          </cell>
          <cell r="D12260">
            <v>11</v>
          </cell>
          <cell r="E12260" t="str">
            <v>F</v>
          </cell>
        </row>
        <row r="12261">
          <cell r="B12261" t="str">
            <v>F501736</v>
          </cell>
          <cell r="C12261" t="str">
            <v>F501736</v>
          </cell>
          <cell r="D12261">
            <v>11</v>
          </cell>
          <cell r="E12261" t="str">
            <v>F</v>
          </cell>
        </row>
        <row r="12262">
          <cell r="B12262" t="str">
            <v>F501737</v>
          </cell>
          <cell r="C12262" t="str">
            <v>F501737</v>
          </cell>
          <cell r="D12262">
            <v>11</v>
          </cell>
          <cell r="E12262" t="str">
            <v>F</v>
          </cell>
        </row>
        <row r="12263">
          <cell r="B12263" t="str">
            <v>F501741</v>
          </cell>
          <cell r="C12263" t="str">
            <v>F501741</v>
          </cell>
          <cell r="D12263">
            <v>11</v>
          </cell>
          <cell r="E12263" t="str">
            <v>F</v>
          </cell>
        </row>
        <row r="12264">
          <cell r="B12264" t="str">
            <v>F501742</v>
          </cell>
          <cell r="C12264" t="str">
            <v>F501742</v>
          </cell>
          <cell r="D12264">
            <v>11</v>
          </cell>
          <cell r="E12264" t="str">
            <v>F</v>
          </cell>
        </row>
        <row r="12265">
          <cell r="B12265" t="str">
            <v>F501746</v>
          </cell>
          <cell r="C12265" t="str">
            <v>F501746</v>
          </cell>
          <cell r="D12265">
            <v>11</v>
          </cell>
          <cell r="E12265" t="str">
            <v>F</v>
          </cell>
        </row>
        <row r="12266">
          <cell r="B12266" t="str">
            <v>F501747</v>
          </cell>
          <cell r="C12266" t="str">
            <v>F501747</v>
          </cell>
          <cell r="D12266">
            <v>11</v>
          </cell>
          <cell r="E12266" t="str">
            <v>F</v>
          </cell>
        </row>
        <row r="12267">
          <cell r="B12267" t="str">
            <v>F501751</v>
          </cell>
          <cell r="C12267" t="str">
            <v>F501751</v>
          </cell>
          <cell r="D12267">
            <v>11</v>
          </cell>
          <cell r="E12267" t="str">
            <v>F</v>
          </cell>
        </row>
        <row r="12268">
          <cell r="B12268" t="str">
            <v>F501752</v>
          </cell>
          <cell r="C12268" t="str">
            <v>F501752</v>
          </cell>
          <cell r="D12268">
            <v>11</v>
          </cell>
          <cell r="E12268" t="str">
            <v>F</v>
          </cell>
        </row>
        <row r="12269">
          <cell r="B12269" t="str">
            <v>F501756</v>
          </cell>
          <cell r="C12269" t="str">
            <v>F501756</v>
          </cell>
          <cell r="D12269">
            <v>11</v>
          </cell>
          <cell r="E12269" t="str">
            <v>F</v>
          </cell>
        </row>
        <row r="12270">
          <cell r="B12270" t="str">
            <v>F501757</v>
          </cell>
          <cell r="C12270" t="str">
            <v>F501757</v>
          </cell>
          <cell r="D12270">
            <v>11</v>
          </cell>
          <cell r="E12270" t="str">
            <v>F</v>
          </cell>
        </row>
        <row r="12271">
          <cell r="B12271" t="str">
            <v>F501761</v>
          </cell>
          <cell r="C12271" t="str">
            <v>F501761</v>
          </cell>
          <cell r="D12271">
            <v>11</v>
          </cell>
          <cell r="E12271" t="str">
            <v>F</v>
          </cell>
        </row>
        <row r="12272">
          <cell r="B12272" t="str">
            <v>F501762</v>
          </cell>
          <cell r="C12272" t="str">
            <v>F501762</v>
          </cell>
          <cell r="D12272">
            <v>11</v>
          </cell>
          <cell r="E12272" t="str">
            <v>F</v>
          </cell>
        </row>
        <row r="12273">
          <cell r="B12273" t="str">
            <v>F501766</v>
          </cell>
          <cell r="C12273" t="str">
            <v>F501766</v>
          </cell>
          <cell r="D12273">
            <v>11</v>
          </cell>
          <cell r="E12273" t="str">
            <v>F</v>
          </cell>
        </row>
        <row r="12274">
          <cell r="B12274" t="str">
            <v>F501767</v>
          </cell>
          <cell r="C12274" t="str">
            <v>F501767</v>
          </cell>
          <cell r="D12274">
            <v>11</v>
          </cell>
          <cell r="E12274" t="str">
            <v>F</v>
          </cell>
        </row>
        <row r="12275">
          <cell r="B12275" t="str">
            <v>F525872</v>
          </cell>
          <cell r="C12275" t="str">
            <v>F525872</v>
          </cell>
          <cell r="D12275">
            <v>11</v>
          </cell>
          <cell r="E12275" t="str">
            <v>F</v>
          </cell>
        </row>
        <row r="12276">
          <cell r="B12276" t="str">
            <v>1000TRANSFUNC</v>
          </cell>
          <cell r="C12276" t="str">
            <v>TRANSFUNC</v>
          </cell>
          <cell r="D12276">
            <v>8</v>
          </cell>
          <cell r="E12276" t="str">
            <v>G</v>
          </cell>
        </row>
        <row r="12277">
          <cell r="B12277" t="str">
            <v>1000TRMNRMSC</v>
          </cell>
          <cell r="C12277" t="str">
            <v>TRMNRMSC</v>
          </cell>
          <cell r="D12277">
            <v>10</v>
          </cell>
          <cell r="E12277" t="str">
            <v>G</v>
          </cell>
        </row>
        <row r="12278">
          <cell r="B12278" t="str">
            <v>F501890</v>
          </cell>
          <cell r="C12278" t="str">
            <v>F501890</v>
          </cell>
          <cell r="D12278">
            <v>11</v>
          </cell>
          <cell r="E12278" t="str">
            <v>F</v>
          </cell>
        </row>
        <row r="12279">
          <cell r="B12279" t="str">
            <v>F501891</v>
          </cell>
          <cell r="C12279" t="str">
            <v>F501891</v>
          </cell>
          <cell r="D12279">
            <v>11</v>
          </cell>
          <cell r="E12279" t="str">
            <v>F</v>
          </cell>
        </row>
        <row r="12280">
          <cell r="B12280" t="str">
            <v>F501892</v>
          </cell>
          <cell r="C12280" t="str">
            <v>F501892</v>
          </cell>
          <cell r="D12280">
            <v>11</v>
          </cell>
          <cell r="E12280" t="str">
            <v>F</v>
          </cell>
        </row>
        <row r="12281">
          <cell r="B12281" t="str">
            <v>F501893</v>
          </cell>
          <cell r="C12281" t="str">
            <v>F501893</v>
          </cell>
          <cell r="D12281">
            <v>11</v>
          </cell>
          <cell r="E12281" t="str">
            <v>F</v>
          </cell>
        </row>
        <row r="12282">
          <cell r="B12282" t="str">
            <v>F501894</v>
          </cell>
          <cell r="C12282" t="str">
            <v>F501894</v>
          </cell>
          <cell r="D12282">
            <v>11</v>
          </cell>
          <cell r="E12282" t="str">
            <v>F</v>
          </cell>
        </row>
        <row r="12283">
          <cell r="B12283" t="str">
            <v>F501895</v>
          </cell>
          <cell r="C12283" t="str">
            <v>F501895</v>
          </cell>
          <cell r="D12283">
            <v>11</v>
          </cell>
          <cell r="E12283" t="str">
            <v>F</v>
          </cell>
        </row>
        <row r="12284">
          <cell r="B12284" t="str">
            <v>F501896</v>
          </cell>
          <cell r="C12284" t="str">
            <v>F501896</v>
          </cell>
          <cell r="D12284">
            <v>11</v>
          </cell>
          <cell r="E12284" t="str">
            <v>F</v>
          </cell>
        </row>
        <row r="12285">
          <cell r="B12285" t="str">
            <v>F501897</v>
          </cell>
          <cell r="C12285" t="str">
            <v>F501897</v>
          </cell>
          <cell r="D12285">
            <v>11</v>
          </cell>
          <cell r="E12285" t="str">
            <v>F</v>
          </cell>
        </row>
        <row r="12286">
          <cell r="B12286" t="str">
            <v>F520497</v>
          </cell>
          <cell r="C12286" t="str">
            <v>F520497</v>
          </cell>
          <cell r="D12286">
            <v>11</v>
          </cell>
          <cell r="E12286" t="str">
            <v>F</v>
          </cell>
        </row>
        <row r="12287">
          <cell r="B12287" t="str">
            <v>F520498</v>
          </cell>
          <cell r="C12287" t="str">
            <v>F520498</v>
          </cell>
          <cell r="D12287">
            <v>11</v>
          </cell>
          <cell r="E12287" t="str">
            <v>F</v>
          </cell>
        </row>
        <row r="12288">
          <cell r="B12288" t="str">
            <v>F520499</v>
          </cell>
          <cell r="C12288" t="str">
            <v>F520499</v>
          </cell>
          <cell r="D12288">
            <v>11</v>
          </cell>
          <cell r="E12288" t="str">
            <v>F</v>
          </cell>
        </row>
        <row r="12289">
          <cell r="B12289" t="str">
            <v>F520500</v>
          </cell>
          <cell r="C12289" t="str">
            <v>F520500</v>
          </cell>
          <cell r="D12289">
            <v>11</v>
          </cell>
          <cell r="E12289" t="str">
            <v>F</v>
          </cell>
        </row>
        <row r="12290">
          <cell r="B12290" t="str">
            <v>F520501</v>
          </cell>
          <cell r="C12290" t="str">
            <v>F520501</v>
          </cell>
          <cell r="D12290">
            <v>11</v>
          </cell>
          <cell r="E12290" t="str">
            <v>F</v>
          </cell>
        </row>
        <row r="12291">
          <cell r="B12291" t="str">
            <v>F520502</v>
          </cell>
          <cell r="C12291" t="str">
            <v>F520502</v>
          </cell>
          <cell r="D12291">
            <v>11</v>
          </cell>
          <cell r="E12291" t="str">
            <v>F</v>
          </cell>
        </row>
        <row r="12292">
          <cell r="B12292" t="str">
            <v>F520503</v>
          </cell>
          <cell r="C12292" t="str">
            <v>F520503</v>
          </cell>
          <cell r="D12292">
            <v>11</v>
          </cell>
          <cell r="E12292" t="str">
            <v>F</v>
          </cell>
        </row>
        <row r="12293">
          <cell r="B12293" t="str">
            <v>F520504</v>
          </cell>
          <cell r="C12293" t="str">
            <v>F520504</v>
          </cell>
          <cell r="D12293">
            <v>11</v>
          </cell>
          <cell r="E12293" t="str">
            <v>F</v>
          </cell>
        </row>
        <row r="12294">
          <cell r="B12294" t="str">
            <v>F520505</v>
          </cell>
          <cell r="C12294" t="str">
            <v>F520505</v>
          </cell>
          <cell r="D12294">
            <v>11</v>
          </cell>
          <cell r="E12294" t="str">
            <v>F</v>
          </cell>
        </row>
        <row r="12295">
          <cell r="B12295" t="str">
            <v>F520506</v>
          </cell>
          <cell r="C12295" t="str">
            <v>F520506</v>
          </cell>
          <cell r="D12295">
            <v>11</v>
          </cell>
          <cell r="E12295" t="str">
            <v>F</v>
          </cell>
        </row>
        <row r="12296">
          <cell r="B12296" t="str">
            <v>F520507</v>
          </cell>
          <cell r="C12296" t="str">
            <v>F520507</v>
          </cell>
          <cell r="D12296">
            <v>11</v>
          </cell>
          <cell r="E12296" t="str">
            <v>F</v>
          </cell>
        </row>
        <row r="12297">
          <cell r="B12297" t="str">
            <v>F520509</v>
          </cell>
          <cell r="C12297" t="str">
            <v>F520509</v>
          </cell>
          <cell r="D12297">
            <v>11</v>
          </cell>
          <cell r="E12297" t="str">
            <v>F</v>
          </cell>
        </row>
        <row r="12298">
          <cell r="B12298" t="str">
            <v>F520510</v>
          </cell>
          <cell r="C12298" t="str">
            <v>F520510</v>
          </cell>
          <cell r="D12298">
            <v>11</v>
          </cell>
          <cell r="E12298" t="str">
            <v>F</v>
          </cell>
        </row>
        <row r="12299">
          <cell r="B12299" t="str">
            <v>F520515</v>
          </cell>
          <cell r="C12299" t="str">
            <v>F520515</v>
          </cell>
          <cell r="D12299">
            <v>11</v>
          </cell>
          <cell r="E12299" t="str">
            <v>F</v>
          </cell>
        </row>
        <row r="12300">
          <cell r="B12300" t="str">
            <v>F522707</v>
          </cell>
          <cell r="C12300" t="str">
            <v>F522707</v>
          </cell>
          <cell r="D12300">
            <v>11</v>
          </cell>
          <cell r="E12300" t="str">
            <v>F</v>
          </cell>
        </row>
        <row r="12301">
          <cell r="B12301" t="str">
            <v>F522713</v>
          </cell>
          <cell r="C12301" t="str">
            <v>F522713</v>
          </cell>
          <cell r="D12301">
            <v>11</v>
          </cell>
          <cell r="E12301" t="str">
            <v>F</v>
          </cell>
        </row>
        <row r="12302">
          <cell r="B12302" t="str">
            <v>F525864</v>
          </cell>
          <cell r="C12302" t="str">
            <v>F525864</v>
          </cell>
          <cell r="D12302">
            <v>11</v>
          </cell>
          <cell r="E12302" t="str">
            <v>F</v>
          </cell>
        </row>
        <row r="12303">
          <cell r="B12303" t="str">
            <v>F526178</v>
          </cell>
          <cell r="C12303" t="str">
            <v>F526178</v>
          </cell>
          <cell r="D12303">
            <v>11</v>
          </cell>
          <cell r="E12303" t="str">
            <v>F</v>
          </cell>
        </row>
        <row r="12304">
          <cell r="B12304" t="str">
            <v>1000TRNSMGTSUP</v>
          </cell>
          <cell r="C12304" t="str">
            <v>TRNSMGTSUP</v>
          </cell>
          <cell r="D12304">
            <v>10</v>
          </cell>
          <cell r="E12304" t="str">
            <v>G</v>
          </cell>
        </row>
        <row r="12305">
          <cell r="B12305" t="str">
            <v>F500319</v>
          </cell>
          <cell r="C12305" t="str">
            <v>F500319</v>
          </cell>
          <cell r="D12305">
            <v>11</v>
          </cell>
          <cell r="E12305" t="str">
            <v>F</v>
          </cell>
        </row>
        <row r="12306">
          <cell r="B12306" t="str">
            <v>F500320</v>
          </cell>
          <cell r="C12306" t="str">
            <v>F500320</v>
          </cell>
          <cell r="D12306">
            <v>11</v>
          </cell>
          <cell r="E12306" t="str">
            <v>F</v>
          </cell>
        </row>
        <row r="12307">
          <cell r="B12307" t="str">
            <v>F500321</v>
          </cell>
          <cell r="C12307" t="str">
            <v>F500321</v>
          </cell>
          <cell r="D12307">
            <v>11</v>
          </cell>
          <cell r="E12307" t="str">
            <v>F</v>
          </cell>
        </row>
        <row r="12308">
          <cell r="B12308" t="str">
            <v>F500322</v>
          </cell>
          <cell r="C12308" t="str">
            <v>F500322</v>
          </cell>
          <cell r="D12308">
            <v>11</v>
          </cell>
          <cell r="E12308" t="str">
            <v>F</v>
          </cell>
        </row>
        <row r="12309">
          <cell r="B12309" t="str">
            <v>F500323</v>
          </cell>
          <cell r="C12309" t="str">
            <v>F500323</v>
          </cell>
          <cell r="D12309">
            <v>11</v>
          </cell>
          <cell r="E12309" t="str">
            <v>F</v>
          </cell>
        </row>
        <row r="12310">
          <cell r="B12310" t="str">
            <v>F500324</v>
          </cell>
          <cell r="C12310" t="str">
            <v>F500324</v>
          </cell>
          <cell r="D12310">
            <v>11</v>
          </cell>
          <cell r="E12310" t="str">
            <v>F</v>
          </cell>
        </row>
        <row r="12311">
          <cell r="B12311" t="str">
            <v>F500325</v>
          </cell>
          <cell r="C12311" t="str">
            <v>F500325</v>
          </cell>
          <cell r="D12311">
            <v>11</v>
          </cell>
          <cell r="E12311" t="str">
            <v>F</v>
          </cell>
        </row>
        <row r="12312">
          <cell r="B12312" t="str">
            <v>F500326</v>
          </cell>
          <cell r="C12312" t="str">
            <v>F500326</v>
          </cell>
          <cell r="D12312">
            <v>11</v>
          </cell>
          <cell r="E12312" t="str">
            <v>F</v>
          </cell>
        </row>
        <row r="12313">
          <cell r="B12313" t="str">
            <v>F522712</v>
          </cell>
          <cell r="C12313" t="str">
            <v>F522712</v>
          </cell>
          <cell r="D12313">
            <v>11</v>
          </cell>
          <cell r="E12313" t="str">
            <v>F</v>
          </cell>
        </row>
        <row r="12314">
          <cell r="B12314" t="str">
            <v>F525861</v>
          </cell>
          <cell r="C12314" t="str">
            <v>F525861</v>
          </cell>
          <cell r="D12314">
            <v>11</v>
          </cell>
          <cell r="E12314" t="str">
            <v>F</v>
          </cell>
        </row>
        <row r="12315">
          <cell r="B12315" t="str">
            <v>1000TRNSTRNG</v>
          </cell>
          <cell r="C12315" t="str">
            <v>TRNSTRNG</v>
          </cell>
          <cell r="D12315">
            <v>10</v>
          </cell>
          <cell r="E12315" t="str">
            <v>G</v>
          </cell>
        </row>
        <row r="12316">
          <cell r="B12316" t="str">
            <v>F520926</v>
          </cell>
          <cell r="C12316" t="str">
            <v>F520926</v>
          </cell>
          <cell r="D12316">
            <v>11</v>
          </cell>
          <cell r="E12316" t="str">
            <v>F</v>
          </cell>
        </row>
        <row r="12317">
          <cell r="B12317" t="str">
            <v>F520927</v>
          </cell>
          <cell r="C12317" t="str">
            <v>F520927</v>
          </cell>
          <cell r="D12317">
            <v>11</v>
          </cell>
          <cell r="E12317" t="str">
            <v>F</v>
          </cell>
        </row>
        <row r="12318">
          <cell r="B12318" t="str">
            <v>F520928</v>
          </cell>
          <cell r="C12318" t="str">
            <v>F520928</v>
          </cell>
          <cell r="D12318">
            <v>11</v>
          </cell>
          <cell r="E12318" t="str">
            <v>F</v>
          </cell>
        </row>
        <row r="12319">
          <cell r="B12319" t="str">
            <v>F520929</v>
          </cell>
          <cell r="C12319" t="str">
            <v>F520929</v>
          </cell>
          <cell r="D12319">
            <v>11</v>
          </cell>
          <cell r="E12319" t="str">
            <v>F</v>
          </cell>
        </row>
        <row r="12320">
          <cell r="B12320" t="str">
            <v>F520930</v>
          </cell>
          <cell r="C12320" t="str">
            <v>F520930</v>
          </cell>
          <cell r="D12320">
            <v>11</v>
          </cell>
          <cell r="E12320" t="str">
            <v>F</v>
          </cell>
        </row>
        <row r="12321">
          <cell r="B12321" t="str">
            <v>F520931</v>
          </cell>
          <cell r="C12321" t="str">
            <v>F520931</v>
          </cell>
          <cell r="D12321">
            <v>11</v>
          </cell>
          <cell r="E12321" t="str">
            <v>F</v>
          </cell>
        </row>
        <row r="12322">
          <cell r="B12322" t="str">
            <v>F520932</v>
          </cell>
          <cell r="C12322" t="str">
            <v>F520932</v>
          </cell>
          <cell r="D12322">
            <v>11</v>
          </cell>
          <cell r="E12322" t="str">
            <v>F</v>
          </cell>
        </row>
        <row r="12323">
          <cell r="B12323" t="str">
            <v>F520933</v>
          </cell>
          <cell r="C12323" t="str">
            <v>F520933</v>
          </cell>
          <cell r="D12323">
            <v>11</v>
          </cell>
          <cell r="E12323" t="str">
            <v>F</v>
          </cell>
        </row>
        <row r="12324">
          <cell r="B12324" t="str">
            <v>F521075</v>
          </cell>
          <cell r="C12324" t="str">
            <v>F521075</v>
          </cell>
          <cell r="D12324">
            <v>11</v>
          </cell>
          <cell r="E12324" t="str">
            <v>F</v>
          </cell>
        </row>
        <row r="12325">
          <cell r="B12325" t="str">
            <v>F521148</v>
          </cell>
          <cell r="C12325" t="str">
            <v>F521148</v>
          </cell>
          <cell r="D12325">
            <v>11</v>
          </cell>
          <cell r="E12325" t="str">
            <v>F</v>
          </cell>
        </row>
        <row r="12326">
          <cell r="B12326" t="str">
            <v>F521149</v>
          </cell>
          <cell r="C12326" t="str">
            <v>F521149</v>
          </cell>
          <cell r="D12326">
            <v>11</v>
          </cell>
          <cell r="E12326" t="str">
            <v>F</v>
          </cell>
        </row>
        <row r="12327">
          <cell r="B12327" t="str">
            <v>F521150</v>
          </cell>
          <cell r="C12327" t="str">
            <v>F521150</v>
          </cell>
          <cell r="D12327">
            <v>11</v>
          </cell>
          <cell r="E12327" t="str">
            <v>F</v>
          </cell>
        </row>
        <row r="12328">
          <cell r="B12328" t="str">
            <v>F521151</v>
          </cell>
          <cell r="C12328" t="str">
            <v>F521151</v>
          </cell>
          <cell r="D12328">
            <v>11</v>
          </cell>
          <cell r="E12328" t="str">
            <v>F</v>
          </cell>
        </row>
        <row r="12329">
          <cell r="B12329" t="str">
            <v>F521152</v>
          </cell>
          <cell r="C12329" t="str">
            <v>F521152</v>
          </cell>
          <cell r="D12329">
            <v>11</v>
          </cell>
          <cell r="E12329" t="str">
            <v>F</v>
          </cell>
        </row>
        <row r="12330">
          <cell r="B12330" t="str">
            <v>F521158</v>
          </cell>
          <cell r="C12330" t="str">
            <v>F521158</v>
          </cell>
          <cell r="D12330">
            <v>11</v>
          </cell>
          <cell r="E12330" t="str">
            <v>F</v>
          </cell>
        </row>
        <row r="12331">
          <cell r="B12331" t="str">
            <v>F521286</v>
          </cell>
          <cell r="C12331" t="str">
            <v>F521286</v>
          </cell>
          <cell r="D12331">
            <v>11</v>
          </cell>
          <cell r="E12331" t="str">
            <v>F</v>
          </cell>
        </row>
        <row r="12332">
          <cell r="B12332" t="str">
            <v>F521287</v>
          </cell>
          <cell r="C12332" t="str">
            <v>F521287</v>
          </cell>
          <cell r="D12332">
            <v>11</v>
          </cell>
          <cell r="E12332" t="str">
            <v>F</v>
          </cell>
        </row>
        <row r="12333">
          <cell r="B12333" t="str">
            <v>F521288</v>
          </cell>
          <cell r="C12333" t="str">
            <v>F521288</v>
          </cell>
          <cell r="D12333">
            <v>11</v>
          </cell>
          <cell r="E12333" t="str">
            <v>F</v>
          </cell>
        </row>
        <row r="12334">
          <cell r="B12334" t="str">
            <v>F521289</v>
          </cell>
          <cell r="C12334" t="str">
            <v>F521289</v>
          </cell>
          <cell r="D12334">
            <v>11</v>
          </cell>
          <cell r="E12334" t="str">
            <v>F</v>
          </cell>
        </row>
        <row r="12335">
          <cell r="B12335" t="str">
            <v>F521290</v>
          </cell>
          <cell r="C12335" t="str">
            <v>F521290</v>
          </cell>
          <cell r="D12335">
            <v>11</v>
          </cell>
          <cell r="E12335" t="str">
            <v>F</v>
          </cell>
        </row>
        <row r="12336">
          <cell r="B12336" t="str">
            <v>F521291</v>
          </cell>
          <cell r="C12336" t="str">
            <v>F521291</v>
          </cell>
          <cell r="D12336">
            <v>11</v>
          </cell>
          <cell r="E12336" t="str">
            <v>F</v>
          </cell>
        </row>
        <row r="12337">
          <cell r="B12337" t="str">
            <v>F521292</v>
          </cell>
          <cell r="C12337" t="str">
            <v>F521292</v>
          </cell>
          <cell r="D12337">
            <v>11</v>
          </cell>
          <cell r="E12337" t="str">
            <v>F</v>
          </cell>
        </row>
        <row r="12338">
          <cell r="B12338" t="str">
            <v>F521293</v>
          </cell>
          <cell r="C12338" t="str">
            <v>F521293</v>
          </cell>
          <cell r="D12338">
            <v>11</v>
          </cell>
          <cell r="E12338" t="str">
            <v>F</v>
          </cell>
        </row>
        <row r="12339">
          <cell r="B12339" t="str">
            <v>F521435</v>
          </cell>
          <cell r="C12339" t="str">
            <v>F521435</v>
          </cell>
          <cell r="D12339">
            <v>11</v>
          </cell>
          <cell r="E12339" t="str">
            <v>F</v>
          </cell>
        </row>
        <row r="12340">
          <cell r="B12340" t="str">
            <v>F521508</v>
          </cell>
          <cell r="C12340" t="str">
            <v>F521508</v>
          </cell>
          <cell r="D12340">
            <v>11</v>
          </cell>
          <cell r="E12340" t="str">
            <v>F</v>
          </cell>
        </row>
        <row r="12341">
          <cell r="B12341" t="str">
            <v>F521509</v>
          </cell>
          <cell r="C12341" t="str">
            <v>F521509</v>
          </cell>
          <cell r="D12341">
            <v>11</v>
          </cell>
          <cell r="E12341" t="str">
            <v>F</v>
          </cell>
        </row>
        <row r="12342">
          <cell r="B12342" t="str">
            <v>F521510</v>
          </cell>
          <cell r="C12342" t="str">
            <v>F521510</v>
          </cell>
          <cell r="D12342">
            <v>11</v>
          </cell>
          <cell r="E12342" t="str">
            <v>F</v>
          </cell>
        </row>
        <row r="12343">
          <cell r="B12343" t="str">
            <v>F521511</v>
          </cell>
          <cell r="C12343" t="str">
            <v>F521511</v>
          </cell>
          <cell r="D12343">
            <v>11</v>
          </cell>
          <cell r="E12343" t="str">
            <v>F</v>
          </cell>
        </row>
        <row r="12344">
          <cell r="B12344" t="str">
            <v>F521512</v>
          </cell>
          <cell r="C12344" t="str">
            <v>F521512</v>
          </cell>
          <cell r="D12344">
            <v>11</v>
          </cell>
          <cell r="E12344" t="str">
            <v>F</v>
          </cell>
        </row>
        <row r="12345">
          <cell r="B12345" t="str">
            <v>F521518</v>
          </cell>
          <cell r="C12345" t="str">
            <v>F521518</v>
          </cell>
          <cell r="D12345">
            <v>11</v>
          </cell>
          <cell r="E12345" t="str">
            <v>F</v>
          </cell>
        </row>
        <row r="12346">
          <cell r="B12346" t="str">
            <v>F521646</v>
          </cell>
          <cell r="C12346" t="str">
            <v>F521646</v>
          </cell>
          <cell r="D12346">
            <v>11</v>
          </cell>
          <cell r="E12346" t="str">
            <v>F</v>
          </cell>
        </row>
        <row r="12347">
          <cell r="B12347" t="str">
            <v>F521647</v>
          </cell>
          <cell r="C12347" t="str">
            <v>F521647</v>
          </cell>
          <cell r="D12347">
            <v>11</v>
          </cell>
          <cell r="E12347" t="str">
            <v>F</v>
          </cell>
        </row>
        <row r="12348">
          <cell r="B12348" t="str">
            <v>F521648</v>
          </cell>
          <cell r="C12348" t="str">
            <v>F521648</v>
          </cell>
          <cell r="D12348">
            <v>11</v>
          </cell>
          <cell r="E12348" t="str">
            <v>F</v>
          </cell>
        </row>
        <row r="12349">
          <cell r="B12349" t="str">
            <v>F521649</v>
          </cell>
          <cell r="C12349" t="str">
            <v>F521649</v>
          </cell>
          <cell r="D12349">
            <v>11</v>
          </cell>
          <cell r="E12349" t="str">
            <v>F</v>
          </cell>
        </row>
        <row r="12350">
          <cell r="B12350" t="str">
            <v>F521650</v>
          </cell>
          <cell r="C12350" t="str">
            <v>F521650</v>
          </cell>
          <cell r="D12350">
            <v>11</v>
          </cell>
          <cell r="E12350" t="str">
            <v>F</v>
          </cell>
        </row>
        <row r="12351">
          <cell r="B12351" t="str">
            <v>F521651</v>
          </cell>
          <cell r="C12351" t="str">
            <v>F521651</v>
          </cell>
          <cell r="D12351">
            <v>11</v>
          </cell>
          <cell r="E12351" t="str">
            <v>F</v>
          </cell>
        </row>
        <row r="12352">
          <cell r="B12352" t="str">
            <v>F521652</v>
          </cell>
          <cell r="C12352" t="str">
            <v>F521652</v>
          </cell>
          <cell r="D12352">
            <v>11</v>
          </cell>
          <cell r="E12352" t="str">
            <v>F</v>
          </cell>
        </row>
        <row r="12353">
          <cell r="B12353" t="str">
            <v>F521653</v>
          </cell>
          <cell r="C12353" t="str">
            <v>F521653</v>
          </cell>
          <cell r="D12353">
            <v>11</v>
          </cell>
          <cell r="E12353" t="str">
            <v>F</v>
          </cell>
        </row>
        <row r="12354">
          <cell r="B12354" t="str">
            <v>F521795</v>
          </cell>
          <cell r="C12354" t="str">
            <v>F521795</v>
          </cell>
          <cell r="D12354">
            <v>11</v>
          </cell>
          <cell r="E12354" t="str">
            <v>F</v>
          </cell>
        </row>
        <row r="12355">
          <cell r="B12355" t="str">
            <v>F521868</v>
          </cell>
          <cell r="C12355" t="str">
            <v>F521868</v>
          </cell>
          <cell r="D12355">
            <v>11</v>
          </cell>
          <cell r="E12355" t="str">
            <v>F</v>
          </cell>
        </row>
        <row r="12356">
          <cell r="B12356" t="str">
            <v>F521869</v>
          </cell>
          <cell r="C12356" t="str">
            <v>F521869</v>
          </cell>
          <cell r="D12356">
            <v>11</v>
          </cell>
          <cell r="E12356" t="str">
            <v>F</v>
          </cell>
        </row>
        <row r="12357">
          <cell r="B12357" t="str">
            <v>F521870</v>
          </cell>
          <cell r="C12357" t="str">
            <v>F521870</v>
          </cell>
          <cell r="D12357">
            <v>11</v>
          </cell>
          <cell r="E12357" t="str">
            <v>F</v>
          </cell>
        </row>
        <row r="12358">
          <cell r="B12358" t="str">
            <v>F521871</v>
          </cell>
          <cell r="C12358" t="str">
            <v>F521871</v>
          </cell>
          <cell r="D12358">
            <v>11</v>
          </cell>
          <cell r="E12358" t="str">
            <v>F</v>
          </cell>
        </row>
        <row r="12359">
          <cell r="B12359" t="str">
            <v>F521872</v>
          </cell>
          <cell r="C12359" t="str">
            <v>F521872</v>
          </cell>
          <cell r="D12359">
            <v>11</v>
          </cell>
          <cell r="E12359" t="str">
            <v>F</v>
          </cell>
        </row>
        <row r="12360">
          <cell r="B12360" t="str">
            <v>F521878</v>
          </cell>
          <cell r="C12360" t="str">
            <v>F521878</v>
          </cell>
          <cell r="D12360">
            <v>11</v>
          </cell>
          <cell r="E12360" t="str">
            <v>F</v>
          </cell>
        </row>
        <row r="12361">
          <cell r="B12361" t="str">
            <v>F525242</v>
          </cell>
          <cell r="C12361" t="str">
            <v>F525242</v>
          </cell>
          <cell r="D12361">
            <v>11</v>
          </cell>
          <cell r="E12361" t="str">
            <v>F</v>
          </cell>
        </row>
        <row r="12362">
          <cell r="B12362" t="str">
            <v>F525243</v>
          </cell>
          <cell r="C12362" t="str">
            <v>F525243</v>
          </cell>
          <cell r="D12362">
            <v>11</v>
          </cell>
          <cell r="E12362" t="str">
            <v>F</v>
          </cell>
        </row>
        <row r="12363">
          <cell r="B12363" t="str">
            <v>F525244</v>
          </cell>
          <cell r="C12363" t="str">
            <v>F525244</v>
          </cell>
          <cell r="D12363">
            <v>11</v>
          </cell>
          <cell r="E12363" t="str">
            <v>F</v>
          </cell>
        </row>
        <row r="12364">
          <cell r="B12364" t="str">
            <v>F525862</v>
          </cell>
          <cell r="C12364" t="str">
            <v>F525862</v>
          </cell>
          <cell r="D12364">
            <v>11</v>
          </cell>
          <cell r="E12364" t="str">
            <v>F</v>
          </cell>
        </row>
        <row r="12365">
          <cell r="B12365" t="str">
            <v>F526180</v>
          </cell>
          <cell r="C12365" t="str">
            <v>F526180</v>
          </cell>
          <cell r="D12365">
            <v>11</v>
          </cell>
          <cell r="E12365" t="str">
            <v>F</v>
          </cell>
        </row>
        <row r="12366">
          <cell r="B12366" t="str">
            <v>F526181</v>
          </cell>
          <cell r="C12366" t="str">
            <v>F526181</v>
          </cell>
          <cell r="D12366">
            <v>11</v>
          </cell>
          <cell r="E12366" t="str">
            <v>F</v>
          </cell>
        </row>
        <row r="12367">
          <cell r="B12367" t="str">
            <v>F526182</v>
          </cell>
          <cell r="C12367" t="str">
            <v>F526182</v>
          </cell>
          <cell r="D12367">
            <v>11</v>
          </cell>
          <cell r="E12367" t="str">
            <v>F</v>
          </cell>
        </row>
        <row r="12368">
          <cell r="B12368" t="str">
            <v>F526498</v>
          </cell>
          <cell r="C12368" t="str">
            <v>F526498</v>
          </cell>
          <cell r="D12368">
            <v>11</v>
          </cell>
          <cell r="E12368" t="str">
            <v>F</v>
          </cell>
        </row>
        <row r="12369">
          <cell r="B12369" t="str">
            <v>F526499</v>
          </cell>
          <cell r="C12369" t="str">
            <v>F526499</v>
          </cell>
          <cell r="D12369">
            <v>11</v>
          </cell>
          <cell r="E12369" t="str">
            <v>F</v>
          </cell>
        </row>
        <row r="12370">
          <cell r="B12370" t="str">
            <v>1000TRSAFETY</v>
          </cell>
          <cell r="C12370" t="str">
            <v>TRSAFETY</v>
          </cell>
          <cell r="D12370">
            <v>10</v>
          </cell>
          <cell r="E12370" t="str">
            <v>G</v>
          </cell>
        </row>
        <row r="12371">
          <cell r="B12371" t="str">
            <v>F501722</v>
          </cell>
          <cell r="C12371" t="str">
            <v>F501722</v>
          </cell>
          <cell r="D12371">
            <v>11</v>
          </cell>
          <cell r="E12371" t="str">
            <v>F</v>
          </cell>
        </row>
        <row r="12372">
          <cell r="B12372" t="str">
            <v>F501725</v>
          </cell>
          <cell r="C12372" t="str">
            <v>F501725</v>
          </cell>
          <cell r="D12372">
            <v>11</v>
          </cell>
          <cell r="E12372" t="str">
            <v>F</v>
          </cell>
        </row>
        <row r="12373">
          <cell r="B12373" t="str">
            <v>F522367</v>
          </cell>
          <cell r="C12373" t="str">
            <v>F522367</v>
          </cell>
          <cell r="D12373">
            <v>11</v>
          </cell>
          <cell r="E12373" t="str">
            <v>F</v>
          </cell>
        </row>
        <row r="12374">
          <cell r="B12374" t="str">
            <v>F522368</v>
          </cell>
          <cell r="C12374" t="str">
            <v>F522368</v>
          </cell>
          <cell r="D12374">
            <v>11</v>
          </cell>
          <cell r="E12374" t="str">
            <v>F</v>
          </cell>
        </row>
        <row r="12375">
          <cell r="B12375" t="str">
            <v>F522370</v>
          </cell>
          <cell r="C12375" t="str">
            <v>F522370</v>
          </cell>
          <cell r="D12375">
            <v>11</v>
          </cell>
          <cell r="E12375" t="str">
            <v>F</v>
          </cell>
        </row>
        <row r="12376">
          <cell r="B12376" t="str">
            <v>F522371</v>
          </cell>
          <cell r="C12376" t="str">
            <v>F522371</v>
          </cell>
          <cell r="D12376">
            <v>11</v>
          </cell>
          <cell r="E12376" t="str">
            <v>F</v>
          </cell>
        </row>
        <row r="12377">
          <cell r="B12377" t="str">
            <v>F522372</v>
          </cell>
          <cell r="C12377" t="str">
            <v>F522372</v>
          </cell>
          <cell r="D12377">
            <v>11</v>
          </cell>
          <cell r="E12377" t="str">
            <v>F</v>
          </cell>
        </row>
        <row r="12378">
          <cell r="B12378" t="str">
            <v>F522373</v>
          </cell>
          <cell r="C12378" t="str">
            <v>F522373</v>
          </cell>
          <cell r="D12378">
            <v>11</v>
          </cell>
          <cell r="E12378" t="str">
            <v>F</v>
          </cell>
        </row>
        <row r="12379">
          <cell r="B12379" t="str">
            <v>F522515</v>
          </cell>
          <cell r="C12379" t="str">
            <v>F522515</v>
          </cell>
          <cell r="D12379">
            <v>11</v>
          </cell>
          <cell r="E12379" t="str">
            <v>F</v>
          </cell>
        </row>
        <row r="12380">
          <cell r="B12380" t="str">
            <v>F522588</v>
          </cell>
          <cell r="C12380" t="str">
            <v>F522588</v>
          </cell>
          <cell r="D12380">
            <v>11</v>
          </cell>
          <cell r="E12380" t="str">
            <v>F</v>
          </cell>
        </row>
        <row r="12381">
          <cell r="B12381" t="str">
            <v>F522589</v>
          </cell>
          <cell r="C12381" t="str">
            <v>F522589</v>
          </cell>
          <cell r="D12381">
            <v>11</v>
          </cell>
          <cell r="E12381" t="str">
            <v>F</v>
          </cell>
        </row>
        <row r="12382">
          <cell r="B12382" t="str">
            <v>F522591</v>
          </cell>
          <cell r="C12382" t="str">
            <v>F522591</v>
          </cell>
          <cell r="D12382">
            <v>11</v>
          </cell>
          <cell r="E12382" t="str">
            <v>F</v>
          </cell>
        </row>
        <row r="12383">
          <cell r="B12383" t="str">
            <v>F522592</v>
          </cell>
          <cell r="C12383" t="str">
            <v>F522592</v>
          </cell>
          <cell r="D12383">
            <v>11</v>
          </cell>
          <cell r="E12383" t="str">
            <v>F</v>
          </cell>
        </row>
        <row r="12384">
          <cell r="B12384" t="str">
            <v>F525239</v>
          </cell>
          <cell r="C12384" t="str">
            <v>F525239</v>
          </cell>
          <cell r="D12384">
            <v>11</v>
          </cell>
          <cell r="E12384" t="str">
            <v>F</v>
          </cell>
        </row>
        <row r="12385">
          <cell r="B12385" t="str">
            <v>F525240</v>
          </cell>
          <cell r="C12385" t="str">
            <v>F525240</v>
          </cell>
          <cell r="D12385">
            <v>11</v>
          </cell>
          <cell r="E12385" t="str">
            <v>F</v>
          </cell>
        </row>
        <row r="12386">
          <cell r="B12386" t="str">
            <v>F525241</v>
          </cell>
          <cell r="C12386" t="str">
            <v>F525241</v>
          </cell>
          <cell r="D12386">
            <v>11</v>
          </cell>
          <cell r="E12386" t="str">
            <v>F</v>
          </cell>
        </row>
        <row r="12387">
          <cell r="B12387" t="str">
            <v>F525863</v>
          </cell>
          <cell r="C12387" t="str">
            <v>F525863</v>
          </cell>
          <cell r="D12387">
            <v>11</v>
          </cell>
          <cell r="E12387" t="str">
            <v>F</v>
          </cell>
        </row>
        <row r="12388">
          <cell r="B12388" t="str">
            <v>F526179</v>
          </cell>
          <cell r="C12388" t="str">
            <v>F526179</v>
          </cell>
          <cell r="D12388">
            <v>11</v>
          </cell>
          <cell r="E12388" t="str">
            <v>F</v>
          </cell>
        </row>
        <row r="12389">
          <cell r="B12389" t="str">
            <v>1000TRTOOLS</v>
          </cell>
          <cell r="C12389" t="str">
            <v>TRTOOLS</v>
          </cell>
          <cell r="D12389">
            <v>8</v>
          </cell>
          <cell r="E12389" t="str">
            <v>G</v>
          </cell>
        </row>
        <row r="12390">
          <cell r="B12390" t="str">
            <v>F500327</v>
          </cell>
          <cell r="C12390" t="str">
            <v>F500327</v>
          </cell>
          <cell r="D12390">
            <v>9</v>
          </cell>
          <cell r="E12390" t="str">
            <v>F</v>
          </cell>
        </row>
        <row r="12391">
          <cell r="B12391" t="str">
            <v>F500328</v>
          </cell>
          <cell r="C12391" t="str">
            <v>F500328</v>
          </cell>
          <cell r="D12391">
            <v>9</v>
          </cell>
          <cell r="E12391" t="str">
            <v>F</v>
          </cell>
        </row>
        <row r="12392">
          <cell r="B12392" t="str">
            <v>F500329</v>
          </cell>
          <cell r="C12392" t="str">
            <v>F500329</v>
          </cell>
          <cell r="D12392">
            <v>9</v>
          </cell>
          <cell r="E12392" t="str">
            <v>F</v>
          </cell>
        </row>
        <row r="12393">
          <cell r="B12393" t="str">
            <v>F500330</v>
          </cell>
          <cell r="C12393" t="str">
            <v>F500330</v>
          </cell>
          <cell r="D12393">
            <v>9</v>
          </cell>
          <cell r="E12393" t="str">
            <v>F</v>
          </cell>
        </row>
        <row r="12394">
          <cell r="B12394" t="str">
            <v>F500331</v>
          </cell>
          <cell r="C12394" t="str">
            <v>F500331</v>
          </cell>
          <cell r="D12394">
            <v>9</v>
          </cell>
          <cell r="E12394" t="str">
            <v>F</v>
          </cell>
        </row>
        <row r="12395">
          <cell r="B12395" t="str">
            <v>F500332</v>
          </cell>
          <cell r="C12395" t="str">
            <v>F500332</v>
          </cell>
          <cell r="D12395">
            <v>9</v>
          </cell>
          <cell r="E12395" t="str">
            <v>F</v>
          </cell>
        </row>
        <row r="12396">
          <cell r="B12396" t="str">
            <v>F500333</v>
          </cell>
          <cell r="C12396" t="str">
            <v>F500333</v>
          </cell>
          <cell r="D12396">
            <v>9</v>
          </cell>
          <cell r="E12396" t="str">
            <v>F</v>
          </cell>
        </row>
        <row r="12397">
          <cell r="B12397" t="str">
            <v>F500334</v>
          </cell>
          <cell r="C12397" t="str">
            <v>F500334</v>
          </cell>
          <cell r="D12397">
            <v>9</v>
          </cell>
          <cell r="E12397" t="str">
            <v>F</v>
          </cell>
        </row>
        <row r="12398">
          <cell r="B12398" t="str">
            <v>1000RLC</v>
          </cell>
          <cell r="C12398" t="str">
            <v>RLC</v>
          </cell>
          <cell r="D12398">
            <v>4</v>
          </cell>
          <cell r="E12398" t="str">
            <v>G</v>
          </cell>
        </row>
        <row r="12399">
          <cell r="B12399" t="str">
            <v>F500023</v>
          </cell>
          <cell r="C12399" t="str">
            <v>F500023</v>
          </cell>
          <cell r="D12399">
            <v>5</v>
          </cell>
          <cell r="E12399" t="str">
            <v>F</v>
          </cell>
        </row>
        <row r="12400">
          <cell r="B12400" t="str">
            <v>F500024</v>
          </cell>
          <cell r="C12400" t="str">
            <v>F500024</v>
          </cell>
          <cell r="D12400">
            <v>5</v>
          </cell>
          <cell r="E12400" t="str">
            <v>F</v>
          </cell>
        </row>
        <row r="12401">
          <cell r="B12401" t="str">
            <v>F500026</v>
          </cell>
          <cell r="C12401" t="str">
            <v>F500026</v>
          </cell>
          <cell r="D12401">
            <v>5</v>
          </cell>
          <cell r="E12401" t="str">
            <v>F</v>
          </cell>
        </row>
        <row r="12402">
          <cell r="B12402" t="str">
            <v>F500029</v>
          </cell>
          <cell r="C12402" t="str">
            <v>F500029</v>
          </cell>
          <cell r="D12402">
            <v>5</v>
          </cell>
          <cell r="E12402" t="str">
            <v>F</v>
          </cell>
        </row>
        <row r="12403">
          <cell r="B12403" t="str">
            <v>F500030</v>
          </cell>
          <cell r="C12403" t="str">
            <v>F500030</v>
          </cell>
          <cell r="D12403">
            <v>5</v>
          </cell>
          <cell r="E12403" t="str">
            <v>F</v>
          </cell>
        </row>
        <row r="12404">
          <cell r="B12404" t="str">
            <v>F500031</v>
          </cell>
          <cell r="C12404" t="str">
            <v>F500031</v>
          </cell>
          <cell r="D12404">
            <v>5</v>
          </cell>
          <cell r="E12404" t="str">
            <v>F</v>
          </cell>
        </row>
        <row r="12405">
          <cell r="B12405" t="str">
            <v>F500032</v>
          </cell>
          <cell r="C12405" t="str">
            <v>F500032</v>
          </cell>
          <cell r="D12405">
            <v>5</v>
          </cell>
          <cell r="E12405" t="str">
            <v>F</v>
          </cell>
        </row>
        <row r="12406">
          <cell r="B12406" t="str">
            <v>F500033</v>
          </cell>
          <cell r="C12406" t="str">
            <v>F500033</v>
          </cell>
          <cell r="D12406">
            <v>5</v>
          </cell>
          <cell r="E12406" t="str">
            <v>F</v>
          </cell>
        </row>
        <row r="12407">
          <cell r="B12407" t="str">
            <v>F500051</v>
          </cell>
          <cell r="C12407" t="str">
            <v>F500051</v>
          </cell>
          <cell r="D12407">
            <v>5</v>
          </cell>
          <cell r="E12407" t="str">
            <v>F</v>
          </cell>
        </row>
        <row r="12408">
          <cell r="B12408" t="str">
            <v>F500053</v>
          </cell>
          <cell r="C12408" t="str">
            <v>F500053</v>
          </cell>
          <cell r="D12408">
            <v>5</v>
          </cell>
          <cell r="E12408" t="str">
            <v>F</v>
          </cell>
        </row>
        <row r="12409">
          <cell r="B12409" t="str">
            <v>F500054</v>
          </cell>
          <cell r="C12409" t="str">
            <v>F500054</v>
          </cell>
          <cell r="D12409">
            <v>5</v>
          </cell>
          <cell r="E12409" t="str">
            <v>F</v>
          </cell>
        </row>
        <row r="12410">
          <cell r="B12410" t="str">
            <v>F500055</v>
          </cell>
          <cell r="C12410" t="str">
            <v>F500055</v>
          </cell>
          <cell r="D12410">
            <v>5</v>
          </cell>
          <cell r="E12410" t="str">
            <v>F</v>
          </cell>
        </row>
        <row r="12411">
          <cell r="B12411" t="str">
            <v>F500056</v>
          </cell>
          <cell r="C12411" t="str">
            <v>F500056</v>
          </cell>
          <cell r="D12411">
            <v>5</v>
          </cell>
          <cell r="E12411" t="str">
            <v>F</v>
          </cell>
        </row>
        <row r="12412">
          <cell r="B12412" t="str">
            <v>F500135</v>
          </cell>
          <cell r="C12412" t="str">
            <v>F500135</v>
          </cell>
          <cell r="D12412">
            <v>5</v>
          </cell>
          <cell r="E12412" t="str">
            <v>F</v>
          </cell>
        </row>
        <row r="12413">
          <cell r="B12413" t="str">
            <v>F500136</v>
          </cell>
          <cell r="C12413" t="str">
            <v>F500136</v>
          </cell>
          <cell r="D12413">
            <v>5</v>
          </cell>
          <cell r="E12413" t="str">
            <v>F</v>
          </cell>
        </row>
        <row r="12414">
          <cell r="B12414" t="str">
            <v>F520120</v>
          </cell>
          <cell r="C12414" t="str">
            <v>F520120</v>
          </cell>
          <cell r="D12414">
            <v>5</v>
          </cell>
          <cell r="E12414" t="str">
            <v>F</v>
          </cell>
        </row>
        <row r="12415">
          <cell r="B12415" t="str">
            <v>F520126</v>
          </cell>
          <cell r="C12415" t="str">
            <v>F520126</v>
          </cell>
          <cell r="D12415">
            <v>5</v>
          </cell>
          <cell r="E12415" t="str">
            <v>F</v>
          </cell>
        </row>
        <row r="12416">
          <cell r="B12416" t="str">
            <v>F520195</v>
          </cell>
          <cell r="C12416" t="str">
            <v>F520195</v>
          </cell>
          <cell r="D12416">
            <v>5</v>
          </cell>
          <cell r="E12416" t="str">
            <v>F</v>
          </cell>
        </row>
        <row r="12417">
          <cell r="B12417" t="str">
            <v>F520650</v>
          </cell>
          <cell r="C12417" t="str">
            <v>F520650</v>
          </cell>
          <cell r="D12417">
            <v>5</v>
          </cell>
          <cell r="E12417" t="str">
            <v>F</v>
          </cell>
        </row>
        <row r="12418">
          <cell r="B12418" t="str">
            <v>F520842</v>
          </cell>
          <cell r="C12418" t="str">
            <v>F520842</v>
          </cell>
          <cell r="D12418">
            <v>5</v>
          </cell>
          <cell r="E12418" t="str">
            <v>F</v>
          </cell>
        </row>
        <row r="12419">
          <cell r="B12419" t="str">
            <v>F521202</v>
          </cell>
          <cell r="C12419" t="str">
            <v>F521202</v>
          </cell>
          <cell r="D12419">
            <v>5</v>
          </cell>
          <cell r="E12419" t="str">
            <v>F</v>
          </cell>
        </row>
        <row r="12420">
          <cell r="B12420" t="str">
            <v>F521562</v>
          </cell>
          <cell r="C12420" t="str">
            <v>F521562</v>
          </cell>
          <cell r="D12420">
            <v>5</v>
          </cell>
          <cell r="E12420" t="str">
            <v>F</v>
          </cell>
        </row>
        <row r="12421">
          <cell r="B12421" t="str">
            <v>F521922</v>
          </cell>
          <cell r="C12421" t="str">
            <v>F521922</v>
          </cell>
          <cell r="D12421">
            <v>5</v>
          </cell>
          <cell r="E12421" t="str">
            <v>F</v>
          </cell>
        </row>
        <row r="12422">
          <cell r="B12422" t="str">
            <v>F522282</v>
          </cell>
          <cell r="C12422" t="str">
            <v>F522282</v>
          </cell>
          <cell r="D12422">
            <v>5</v>
          </cell>
          <cell r="E12422" t="str">
            <v>F</v>
          </cell>
        </row>
        <row r="12423">
          <cell r="B12423" t="str">
            <v>F523267</v>
          </cell>
          <cell r="C12423" t="str">
            <v>F523267</v>
          </cell>
          <cell r="D12423">
            <v>5</v>
          </cell>
          <cell r="E12423" t="str">
            <v>F</v>
          </cell>
        </row>
        <row r="12424">
          <cell r="B12424" t="str">
            <v>F523393</v>
          </cell>
          <cell r="C12424" t="str">
            <v>F523393</v>
          </cell>
          <cell r="D12424">
            <v>5</v>
          </cell>
          <cell r="E12424" t="str">
            <v>F</v>
          </cell>
        </row>
        <row r="12425">
          <cell r="B12425" t="str">
            <v>F523404</v>
          </cell>
          <cell r="C12425" t="str">
            <v>F523404</v>
          </cell>
          <cell r="D12425">
            <v>5</v>
          </cell>
          <cell r="E12425" t="str">
            <v>F</v>
          </cell>
        </row>
        <row r="12426">
          <cell r="B12426" t="str">
            <v>F523409</v>
          </cell>
          <cell r="C12426" t="str">
            <v>F523409</v>
          </cell>
          <cell r="D12426">
            <v>5</v>
          </cell>
          <cell r="E12426" t="str">
            <v>F</v>
          </cell>
        </row>
        <row r="12427">
          <cell r="B12427" t="str">
            <v>F523426</v>
          </cell>
          <cell r="C12427" t="str">
            <v>F523426</v>
          </cell>
          <cell r="D12427">
            <v>5</v>
          </cell>
          <cell r="E12427" t="str">
            <v>F</v>
          </cell>
        </row>
        <row r="12428">
          <cell r="B12428" t="str">
            <v>F526008</v>
          </cell>
          <cell r="C12428" t="str">
            <v>F526008</v>
          </cell>
          <cell r="D12428">
            <v>5</v>
          </cell>
          <cell r="E12428" t="str">
            <v>F</v>
          </cell>
        </row>
        <row r="12429">
          <cell r="B12429" t="str">
            <v>1000GGRINCODE</v>
          </cell>
          <cell r="C12429" t="str">
            <v>GGRINCODE</v>
          </cell>
          <cell r="D12429">
            <v>6</v>
          </cell>
          <cell r="E12429" t="str">
            <v>G</v>
          </cell>
        </row>
        <row r="12430">
          <cell r="B12430" t="str">
            <v>F520114</v>
          </cell>
          <cell r="C12430" t="str">
            <v>F520114</v>
          </cell>
          <cell r="D12430">
            <v>7</v>
          </cell>
          <cell r="E12430" t="str">
            <v>F</v>
          </cell>
        </row>
        <row r="12431">
          <cell r="B12431" t="str">
            <v>F520117</v>
          </cell>
          <cell r="C12431" t="str">
            <v>F520117</v>
          </cell>
          <cell r="D12431">
            <v>7</v>
          </cell>
          <cell r="E12431" t="str">
            <v>F</v>
          </cell>
        </row>
        <row r="12432">
          <cell r="B12432" t="str">
            <v>F520123</v>
          </cell>
          <cell r="C12432" t="str">
            <v>F520123</v>
          </cell>
          <cell r="D12432">
            <v>7</v>
          </cell>
          <cell r="E12432" t="str">
            <v>F</v>
          </cell>
        </row>
        <row r="12433">
          <cell r="B12433" t="str">
            <v>F520134</v>
          </cell>
          <cell r="C12433" t="str">
            <v>F520134</v>
          </cell>
          <cell r="D12433">
            <v>7</v>
          </cell>
          <cell r="E12433" t="str">
            <v>F</v>
          </cell>
        </row>
        <row r="12434">
          <cell r="B12434" t="str">
            <v>F520150</v>
          </cell>
          <cell r="C12434" t="str">
            <v>F520150</v>
          </cell>
          <cell r="D12434">
            <v>7</v>
          </cell>
          <cell r="E12434" t="str">
            <v>F</v>
          </cell>
        </row>
        <row r="12435">
          <cell r="B12435" t="str">
            <v>F521079</v>
          </cell>
          <cell r="C12435" t="str">
            <v>F521079</v>
          </cell>
          <cell r="D12435">
            <v>7</v>
          </cell>
          <cell r="E12435" t="str">
            <v>F</v>
          </cell>
        </row>
        <row r="12436">
          <cell r="B12436" t="str">
            <v>F521439</v>
          </cell>
          <cell r="C12436" t="str">
            <v>F521439</v>
          </cell>
          <cell r="D12436">
            <v>7</v>
          </cell>
          <cell r="E12436" t="str">
            <v>F</v>
          </cell>
        </row>
        <row r="12437">
          <cell r="B12437" t="str">
            <v>F521799</v>
          </cell>
          <cell r="C12437" t="str">
            <v>F521799</v>
          </cell>
          <cell r="D12437">
            <v>7</v>
          </cell>
          <cell r="E12437" t="str">
            <v>F</v>
          </cell>
        </row>
        <row r="12438">
          <cell r="B12438" t="str">
            <v>F522159</v>
          </cell>
          <cell r="C12438" t="str">
            <v>F522159</v>
          </cell>
          <cell r="D12438">
            <v>7</v>
          </cell>
          <cell r="E12438" t="str">
            <v>F</v>
          </cell>
        </row>
        <row r="12439">
          <cell r="B12439" t="str">
            <v>F522519</v>
          </cell>
          <cell r="C12439" t="str">
            <v>F522519</v>
          </cell>
          <cell r="D12439">
            <v>7</v>
          </cell>
          <cell r="E12439" t="str">
            <v>F</v>
          </cell>
        </row>
        <row r="12440">
          <cell r="B12440" t="str">
            <v>F526009</v>
          </cell>
          <cell r="C12440" t="str">
            <v>F526009</v>
          </cell>
          <cell r="D12440">
            <v>7</v>
          </cell>
          <cell r="E12440" t="str">
            <v>F</v>
          </cell>
        </row>
        <row r="12441">
          <cell r="B12441" t="str">
            <v>1000GCONANAAM</v>
          </cell>
          <cell r="C12441" t="str">
            <v>GCONANAAM</v>
          </cell>
          <cell r="D12441">
            <v>6</v>
          </cell>
          <cell r="E12441" t="str">
            <v>G</v>
          </cell>
        </row>
        <row r="12442">
          <cell r="B12442" t="str">
            <v>F520113</v>
          </cell>
          <cell r="C12442" t="str">
            <v>F520113</v>
          </cell>
          <cell r="D12442">
            <v>7</v>
          </cell>
          <cell r="E12442" t="str">
            <v>F</v>
          </cell>
        </row>
        <row r="12443">
          <cell r="B12443" t="str">
            <v>F520116</v>
          </cell>
          <cell r="C12443" t="str">
            <v>F520116</v>
          </cell>
          <cell r="D12443">
            <v>7</v>
          </cell>
          <cell r="E12443" t="str">
            <v>F</v>
          </cell>
        </row>
        <row r="12444">
          <cell r="B12444" t="str">
            <v>F520119</v>
          </cell>
          <cell r="C12444" t="str">
            <v>F520119</v>
          </cell>
          <cell r="D12444">
            <v>7</v>
          </cell>
          <cell r="E12444" t="str">
            <v>F</v>
          </cell>
        </row>
        <row r="12445">
          <cell r="B12445" t="str">
            <v>F520125</v>
          </cell>
          <cell r="C12445" t="str">
            <v>F520125</v>
          </cell>
          <cell r="D12445">
            <v>7</v>
          </cell>
          <cell r="E12445" t="str">
            <v>F</v>
          </cell>
        </row>
        <row r="12446">
          <cell r="B12446" t="str">
            <v>F521078</v>
          </cell>
          <cell r="C12446" t="str">
            <v>F521078</v>
          </cell>
          <cell r="D12446">
            <v>7</v>
          </cell>
          <cell r="E12446" t="str">
            <v>F</v>
          </cell>
        </row>
        <row r="12447">
          <cell r="B12447" t="str">
            <v>F521438</v>
          </cell>
          <cell r="C12447" t="str">
            <v>F521438</v>
          </cell>
          <cell r="D12447">
            <v>7</v>
          </cell>
          <cell r="E12447" t="str">
            <v>F</v>
          </cell>
        </row>
        <row r="12448">
          <cell r="B12448" t="str">
            <v>F521798</v>
          </cell>
          <cell r="C12448" t="str">
            <v>F521798</v>
          </cell>
          <cell r="D12448">
            <v>7</v>
          </cell>
          <cell r="E12448" t="str">
            <v>F</v>
          </cell>
        </row>
        <row r="12449">
          <cell r="B12449" t="str">
            <v>F522158</v>
          </cell>
          <cell r="C12449" t="str">
            <v>F522158</v>
          </cell>
          <cell r="D12449">
            <v>7</v>
          </cell>
          <cell r="E12449" t="str">
            <v>F</v>
          </cell>
        </row>
        <row r="12450">
          <cell r="B12450" t="str">
            <v>F522518</v>
          </cell>
          <cell r="C12450" t="str">
            <v>F522518</v>
          </cell>
          <cell r="D12450">
            <v>7</v>
          </cell>
          <cell r="E12450" t="str">
            <v>F</v>
          </cell>
        </row>
        <row r="12451">
          <cell r="B12451" t="str">
            <v>F526010</v>
          </cell>
          <cell r="C12451" t="str">
            <v>F526010</v>
          </cell>
          <cell r="D12451">
            <v>7</v>
          </cell>
          <cell r="E12451" t="str">
            <v>F</v>
          </cell>
        </row>
        <row r="12452">
          <cell r="B12452" t="str">
            <v>1000RRELSTDCOM</v>
          </cell>
          <cell r="C12452" t="str">
            <v>RRELSTDCOM</v>
          </cell>
          <cell r="D12452">
            <v>6</v>
          </cell>
          <cell r="E12452" t="str">
            <v>G</v>
          </cell>
        </row>
        <row r="12453">
          <cell r="B12453" t="str">
            <v>F525853</v>
          </cell>
          <cell r="C12453" t="str">
            <v>F525853</v>
          </cell>
          <cell r="D12453">
            <v>7</v>
          </cell>
          <cell r="E12453" t="str">
            <v>F</v>
          </cell>
        </row>
        <row r="12454">
          <cell r="B12454" t="str">
            <v>F525854</v>
          </cell>
          <cell r="C12454" t="str">
            <v>F525854</v>
          </cell>
          <cell r="D12454">
            <v>7</v>
          </cell>
          <cell r="E12454" t="str">
            <v>F</v>
          </cell>
        </row>
        <row r="12455">
          <cell r="B12455" t="str">
            <v>F525855</v>
          </cell>
          <cell r="C12455" t="str">
            <v>F525855</v>
          </cell>
          <cell r="D12455">
            <v>7</v>
          </cell>
          <cell r="E12455" t="str">
            <v>F</v>
          </cell>
        </row>
        <row r="12456">
          <cell r="B12456" t="str">
            <v>F525856</v>
          </cell>
          <cell r="C12456" t="str">
            <v>F525856</v>
          </cell>
          <cell r="D12456">
            <v>7</v>
          </cell>
          <cell r="E12456" t="str">
            <v>F</v>
          </cell>
        </row>
        <row r="12457">
          <cell r="B12457" t="str">
            <v>F525857</v>
          </cell>
          <cell r="C12457" t="str">
            <v>F525857</v>
          </cell>
          <cell r="D12457">
            <v>7</v>
          </cell>
          <cell r="E12457" t="str">
            <v>F</v>
          </cell>
        </row>
        <row r="12458">
          <cell r="B12458" t="str">
            <v>F525858</v>
          </cell>
          <cell r="C12458" t="str">
            <v>F525858</v>
          </cell>
          <cell r="D12458">
            <v>7</v>
          </cell>
          <cell r="E12458" t="str">
            <v>F</v>
          </cell>
        </row>
        <row r="12459">
          <cell r="B12459" t="str">
            <v>F525859</v>
          </cell>
          <cell r="C12459" t="str">
            <v>F525859</v>
          </cell>
          <cell r="D12459">
            <v>7</v>
          </cell>
          <cell r="E12459" t="str">
            <v>F</v>
          </cell>
        </row>
        <row r="12460">
          <cell r="B12460" t="str">
            <v>1000RPRJLIC</v>
          </cell>
          <cell r="C12460" t="str">
            <v>RPRJLIC</v>
          </cell>
          <cell r="D12460">
            <v>6</v>
          </cell>
          <cell r="E12460" t="str">
            <v>G</v>
          </cell>
        </row>
        <row r="12461">
          <cell r="B12461" t="str">
            <v>F521170</v>
          </cell>
          <cell r="C12461" t="str">
            <v>F521170</v>
          </cell>
          <cell r="D12461">
            <v>7</v>
          </cell>
          <cell r="E12461" t="str">
            <v>F</v>
          </cell>
        </row>
        <row r="12462">
          <cell r="B12462" t="str">
            <v>F521530</v>
          </cell>
          <cell r="C12462" t="str">
            <v>F521530</v>
          </cell>
          <cell r="D12462">
            <v>7</v>
          </cell>
          <cell r="E12462" t="str">
            <v>F</v>
          </cell>
        </row>
        <row r="12463">
          <cell r="B12463" t="str">
            <v>F521890</v>
          </cell>
          <cell r="C12463" t="str">
            <v>F521890</v>
          </cell>
          <cell r="D12463">
            <v>7</v>
          </cell>
          <cell r="E12463" t="str">
            <v>F</v>
          </cell>
        </row>
        <row r="12464">
          <cell r="B12464" t="str">
            <v>F522250</v>
          </cell>
          <cell r="C12464" t="str">
            <v>F522250</v>
          </cell>
          <cell r="D12464">
            <v>7</v>
          </cell>
          <cell r="E12464" t="str">
            <v>F</v>
          </cell>
        </row>
        <row r="12465">
          <cell r="B12465" t="str">
            <v>F522610</v>
          </cell>
          <cell r="C12465" t="str">
            <v>F522610</v>
          </cell>
          <cell r="D12465">
            <v>7</v>
          </cell>
          <cell r="E12465" t="str">
            <v>F</v>
          </cell>
        </row>
        <row r="12466">
          <cell r="B12466" t="str">
            <v>1000RTRNREGPC</v>
          </cell>
          <cell r="C12466" t="str">
            <v>RTRNREGPC</v>
          </cell>
          <cell r="D12466">
            <v>6</v>
          </cell>
          <cell r="E12466" t="str">
            <v>G</v>
          </cell>
        </row>
        <row r="12467">
          <cell r="B12467" t="str">
            <v>F500052</v>
          </cell>
          <cell r="C12467" t="str">
            <v>F500052</v>
          </cell>
          <cell r="D12467">
            <v>7</v>
          </cell>
          <cell r="E12467" t="str">
            <v>F</v>
          </cell>
        </row>
        <row r="12468">
          <cell r="B12468" t="str">
            <v>F520122</v>
          </cell>
          <cell r="C12468" t="str">
            <v>F520122</v>
          </cell>
          <cell r="D12468">
            <v>7</v>
          </cell>
          <cell r="E12468" t="str">
            <v>F</v>
          </cell>
        </row>
        <row r="12469">
          <cell r="B12469" t="str">
            <v>F520127</v>
          </cell>
          <cell r="C12469" t="str">
            <v>F520127</v>
          </cell>
          <cell r="D12469">
            <v>7</v>
          </cell>
          <cell r="E12469" t="str">
            <v>F</v>
          </cell>
        </row>
        <row r="12470">
          <cell r="B12470" t="str">
            <v>F520147</v>
          </cell>
          <cell r="C12470" t="str">
            <v>F520147</v>
          </cell>
          <cell r="D12470">
            <v>7</v>
          </cell>
          <cell r="E12470" t="str">
            <v>F</v>
          </cell>
        </row>
        <row r="12471">
          <cell r="B12471" t="str">
            <v>F520183</v>
          </cell>
          <cell r="C12471" t="str">
            <v>F520183</v>
          </cell>
          <cell r="D12471">
            <v>7</v>
          </cell>
          <cell r="E12471" t="str">
            <v>F</v>
          </cell>
        </row>
        <row r="12472">
          <cell r="B12472" t="str">
            <v>F520184</v>
          </cell>
          <cell r="C12472" t="str">
            <v>F520184</v>
          </cell>
          <cell r="D12472">
            <v>7</v>
          </cell>
          <cell r="E12472" t="str">
            <v>F</v>
          </cell>
        </row>
        <row r="12473">
          <cell r="B12473" t="str">
            <v>F520185</v>
          </cell>
          <cell r="C12473" t="str">
            <v>F520185</v>
          </cell>
          <cell r="D12473">
            <v>7</v>
          </cell>
          <cell r="E12473" t="str">
            <v>F</v>
          </cell>
        </row>
        <row r="12474">
          <cell r="B12474" t="str">
            <v>F520848</v>
          </cell>
          <cell r="C12474" t="str">
            <v>F520848</v>
          </cell>
          <cell r="D12474">
            <v>7</v>
          </cell>
          <cell r="E12474" t="str">
            <v>F</v>
          </cell>
        </row>
        <row r="12475">
          <cell r="B12475" t="str">
            <v>F521208</v>
          </cell>
          <cell r="C12475" t="str">
            <v>F521208</v>
          </cell>
          <cell r="D12475">
            <v>7</v>
          </cell>
          <cell r="E12475" t="str">
            <v>F</v>
          </cell>
        </row>
        <row r="12476">
          <cell r="B12476" t="str">
            <v>F521568</v>
          </cell>
          <cell r="C12476" t="str">
            <v>F521568</v>
          </cell>
          <cell r="D12476">
            <v>7</v>
          </cell>
          <cell r="E12476" t="str">
            <v>F</v>
          </cell>
        </row>
        <row r="12477">
          <cell r="B12477" t="str">
            <v>F521928</v>
          </cell>
          <cell r="C12477" t="str">
            <v>F521928</v>
          </cell>
          <cell r="D12477">
            <v>7</v>
          </cell>
          <cell r="E12477" t="str">
            <v>F</v>
          </cell>
        </row>
        <row r="12478">
          <cell r="B12478" t="str">
            <v>F522288</v>
          </cell>
          <cell r="C12478" t="str">
            <v>F522288</v>
          </cell>
          <cell r="D12478">
            <v>7</v>
          </cell>
          <cell r="E12478" t="str">
            <v>F</v>
          </cell>
        </row>
        <row r="12479">
          <cell r="B12479" t="str">
            <v>F526011</v>
          </cell>
          <cell r="C12479" t="str">
            <v>F526011</v>
          </cell>
          <cell r="D12479">
            <v>7</v>
          </cell>
          <cell r="E12479" t="str">
            <v>F</v>
          </cell>
        </row>
        <row r="12480">
          <cell r="B12480" t="str">
            <v>1000ADVTECH</v>
          </cell>
          <cell r="C12480" t="str">
            <v>ADVTECH</v>
          </cell>
          <cell r="D12480">
            <v>4</v>
          </cell>
          <cell r="E12480" t="str">
            <v>G</v>
          </cell>
        </row>
        <row r="12481">
          <cell r="B12481" t="str">
            <v>1000EENGADV</v>
          </cell>
          <cell r="C12481" t="str">
            <v>EENGADV</v>
          </cell>
          <cell r="D12481">
            <v>6</v>
          </cell>
          <cell r="E12481" t="str">
            <v>G</v>
          </cell>
        </row>
        <row r="12482">
          <cell r="B12482" t="str">
            <v>F500126</v>
          </cell>
          <cell r="C12482" t="str">
            <v>F500126</v>
          </cell>
          <cell r="D12482">
            <v>7</v>
          </cell>
          <cell r="E12482" t="str">
            <v>F</v>
          </cell>
        </row>
        <row r="12483">
          <cell r="B12483" t="str">
            <v>F500128</v>
          </cell>
          <cell r="C12483" t="str">
            <v>F500128</v>
          </cell>
          <cell r="D12483">
            <v>7</v>
          </cell>
          <cell r="E12483" t="str">
            <v>F</v>
          </cell>
        </row>
        <row r="12484">
          <cell r="B12484" t="str">
            <v>F520102</v>
          </cell>
          <cell r="C12484" t="str">
            <v>F520102</v>
          </cell>
          <cell r="D12484">
            <v>7</v>
          </cell>
          <cell r="E12484" t="str">
            <v>F</v>
          </cell>
        </row>
        <row r="12485">
          <cell r="B12485" t="str">
            <v>F520129</v>
          </cell>
          <cell r="C12485" t="str">
            <v>F520129</v>
          </cell>
          <cell r="D12485">
            <v>7</v>
          </cell>
          <cell r="E12485" t="str">
            <v>F</v>
          </cell>
        </row>
        <row r="12486">
          <cell r="B12486" t="str">
            <v>F520138</v>
          </cell>
          <cell r="C12486" t="str">
            <v>F520138</v>
          </cell>
          <cell r="D12486">
            <v>7</v>
          </cell>
          <cell r="E12486" t="str">
            <v>F</v>
          </cell>
        </row>
        <row r="12487">
          <cell r="B12487" t="str">
            <v>F520651</v>
          </cell>
          <cell r="C12487" t="str">
            <v>F520651</v>
          </cell>
          <cell r="D12487">
            <v>7</v>
          </cell>
          <cell r="E12487" t="str">
            <v>F</v>
          </cell>
        </row>
        <row r="12488">
          <cell r="B12488" t="str">
            <v>F520864</v>
          </cell>
          <cell r="C12488" t="str">
            <v>F520864</v>
          </cell>
          <cell r="D12488">
            <v>7</v>
          </cell>
          <cell r="E12488" t="str">
            <v>F</v>
          </cell>
        </row>
        <row r="12489">
          <cell r="B12489" t="str">
            <v>F521224</v>
          </cell>
          <cell r="C12489" t="str">
            <v>F521224</v>
          </cell>
          <cell r="D12489">
            <v>7</v>
          </cell>
          <cell r="E12489" t="str">
            <v>F</v>
          </cell>
        </row>
        <row r="12490">
          <cell r="B12490" t="str">
            <v>F521584</v>
          </cell>
          <cell r="C12490" t="str">
            <v>F521584</v>
          </cell>
          <cell r="D12490">
            <v>7</v>
          </cell>
          <cell r="E12490" t="str">
            <v>F</v>
          </cell>
        </row>
        <row r="12491">
          <cell r="B12491" t="str">
            <v>F521944</v>
          </cell>
          <cell r="C12491" t="str">
            <v>F521944</v>
          </cell>
          <cell r="D12491">
            <v>7</v>
          </cell>
          <cell r="E12491" t="str">
            <v>F</v>
          </cell>
        </row>
        <row r="12492">
          <cell r="B12492" t="str">
            <v>F522304</v>
          </cell>
          <cell r="C12492" t="str">
            <v>F522304</v>
          </cell>
          <cell r="D12492">
            <v>7</v>
          </cell>
          <cell r="E12492" t="str">
            <v>F</v>
          </cell>
        </row>
        <row r="12493">
          <cell r="B12493" t="str">
            <v>F522701</v>
          </cell>
          <cell r="C12493" t="str">
            <v>F522701</v>
          </cell>
          <cell r="D12493">
            <v>7</v>
          </cell>
          <cell r="E12493" t="str">
            <v>F</v>
          </cell>
        </row>
        <row r="12494">
          <cell r="B12494" t="str">
            <v>F523271</v>
          </cell>
          <cell r="C12494" t="str">
            <v>F523271</v>
          </cell>
          <cell r="D12494">
            <v>7</v>
          </cell>
          <cell r="E12494" t="str">
            <v>F</v>
          </cell>
        </row>
        <row r="12495">
          <cell r="B12495" t="str">
            <v>F523391</v>
          </cell>
          <cell r="C12495" t="str">
            <v>F523391</v>
          </cell>
          <cell r="D12495">
            <v>7</v>
          </cell>
          <cell r="E12495" t="str">
            <v>F</v>
          </cell>
        </row>
        <row r="12496">
          <cell r="B12496" t="str">
            <v>F525755</v>
          </cell>
          <cell r="C12496" t="str">
            <v>F525755</v>
          </cell>
          <cell r="D12496">
            <v>7</v>
          </cell>
          <cell r="E12496" t="str">
            <v>F</v>
          </cell>
        </row>
        <row r="12497">
          <cell r="B12497" t="str">
            <v>F526567</v>
          </cell>
          <cell r="C12497" t="str">
            <v>F526567</v>
          </cell>
          <cell r="D12497">
            <v>7</v>
          </cell>
          <cell r="E12497" t="str">
            <v>F</v>
          </cell>
        </row>
        <row r="12498">
          <cell r="B12498" t="str">
            <v>F526568</v>
          </cell>
          <cell r="C12498" t="str">
            <v>F526568</v>
          </cell>
          <cell r="D12498">
            <v>7</v>
          </cell>
          <cell r="E12498" t="str">
            <v>F</v>
          </cell>
        </row>
        <row r="12499">
          <cell r="B12499" t="str">
            <v>1000EDRAUTO</v>
          </cell>
          <cell r="C12499" t="str">
            <v>EDRAUTO</v>
          </cell>
          <cell r="D12499">
            <v>8</v>
          </cell>
          <cell r="E12499" t="str">
            <v>G</v>
          </cell>
        </row>
        <row r="12500">
          <cell r="B12500" t="str">
            <v>F500169</v>
          </cell>
          <cell r="C12500" t="str">
            <v>F500169</v>
          </cell>
          <cell r="D12500">
            <v>9</v>
          </cell>
          <cell r="E12500" t="str">
            <v>F</v>
          </cell>
        </row>
        <row r="12501">
          <cell r="B12501" t="str">
            <v>F500170</v>
          </cell>
          <cell r="C12501" t="str">
            <v>F500170</v>
          </cell>
          <cell r="D12501">
            <v>9</v>
          </cell>
          <cell r="E12501" t="str">
            <v>F</v>
          </cell>
        </row>
        <row r="12502">
          <cell r="B12502" t="str">
            <v>F500171</v>
          </cell>
          <cell r="C12502" t="str">
            <v>F500171</v>
          </cell>
          <cell r="D12502">
            <v>9</v>
          </cell>
          <cell r="E12502" t="str">
            <v>F</v>
          </cell>
        </row>
        <row r="12503">
          <cell r="B12503" t="str">
            <v>F520049</v>
          </cell>
          <cell r="C12503" t="str">
            <v>F520049</v>
          </cell>
          <cell r="D12503">
            <v>9</v>
          </cell>
          <cell r="E12503" t="str">
            <v>F</v>
          </cell>
        </row>
        <row r="12504">
          <cell r="B12504" t="str">
            <v>F520872</v>
          </cell>
          <cell r="C12504" t="str">
            <v>F520872</v>
          </cell>
          <cell r="D12504">
            <v>9</v>
          </cell>
          <cell r="E12504" t="str">
            <v>F</v>
          </cell>
        </row>
        <row r="12505">
          <cell r="B12505" t="str">
            <v>F521232</v>
          </cell>
          <cell r="C12505" t="str">
            <v>F521232</v>
          </cell>
          <cell r="D12505">
            <v>9</v>
          </cell>
          <cell r="E12505" t="str">
            <v>F</v>
          </cell>
        </row>
        <row r="12506">
          <cell r="B12506" t="str">
            <v>F521592</v>
          </cell>
          <cell r="C12506" t="str">
            <v>F521592</v>
          </cell>
          <cell r="D12506">
            <v>9</v>
          </cell>
          <cell r="E12506" t="str">
            <v>F</v>
          </cell>
        </row>
        <row r="12507">
          <cell r="B12507" t="str">
            <v>F521952</v>
          </cell>
          <cell r="C12507" t="str">
            <v>F521952</v>
          </cell>
          <cell r="D12507">
            <v>9</v>
          </cell>
          <cell r="E12507" t="str">
            <v>F</v>
          </cell>
        </row>
        <row r="12508">
          <cell r="B12508" t="str">
            <v>F522312</v>
          </cell>
          <cell r="C12508" t="str">
            <v>F522312</v>
          </cell>
          <cell r="D12508">
            <v>9</v>
          </cell>
          <cell r="E12508" t="str">
            <v>F</v>
          </cell>
        </row>
        <row r="12509">
          <cell r="B12509" t="str">
            <v>F522704</v>
          </cell>
          <cell r="C12509" t="str">
            <v>F522704</v>
          </cell>
          <cell r="D12509">
            <v>9</v>
          </cell>
          <cell r="E12509" t="str">
            <v>F</v>
          </cell>
        </row>
        <row r="12510">
          <cell r="B12510" t="str">
            <v>F525756</v>
          </cell>
          <cell r="C12510" t="str">
            <v>F525756</v>
          </cell>
          <cell r="D12510">
            <v>9</v>
          </cell>
          <cell r="E12510" t="str">
            <v>F</v>
          </cell>
        </row>
        <row r="12511">
          <cell r="B12511" t="str">
            <v>F526569</v>
          </cell>
          <cell r="C12511" t="str">
            <v>F526569</v>
          </cell>
          <cell r="D12511">
            <v>9</v>
          </cell>
          <cell r="E12511" t="str">
            <v>F</v>
          </cell>
        </row>
        <row r="12512">
          <cell r="B12512" t="str">
            <v>F526570</v>
          </cell>
          <cell r="C12512" t="str">
            <v>F526570</v>
          </cell>
          <cell r="D12512">
            <v>9</v>
          </cell>
          <cell r="E12512" t="str">
            <v>F</v>
          </cell>
        </row>
        <row r="12513">
          <cell r="B12513" t="str">
            <v>1000EDRGEN</v>
          </cell>
          <cell r="C12513" t="str">
            <v>EDRGEN</v>
          </cell>
          <cell r="D12513">
            <v>8</v>
          </cell>
          <cell r="E12513" t="str">
            <v>G</v>
          </cell>
        </row>
        <row r="12514">
          <cell r="B12514" t="str">
            <v>F500172</v>
          </cell>
          <cell r="C12514" t="str">
            <v>F500172</v>
          </cell>
          <cell r="D12514">
            <v>9</v>
          </cell>
          <cell r="E12514" t="str">
            <v>F</v>
          </cell>
        </row>
        <row r="12515">
          <cell r="B12515" t="str">
            <v>F520873</v>
          </cell>
          <cell r="C12515" t="str">
            <v>F520873</v>
          </cell>
          <cell r="D12515">
            <v>9</v>
          </cell>
          <cell r="E12515" t="str">
            <v>F</v>
          </cell>
        </row>
        <row r="12516">
          <cell r="B12516" t="str">
            <v>F521233</v>
          </cell>
          <cell r="C12516" t="str">
            <v>F521233</v>
          </cell>
          <cell r="D12516">
            <v>9</v>
          </cell>
          <cell r="E12516" t="str">
            <v>F</v>
          </cell>
        </row>
        <row r="12517">
          <cell r="B12517" t="str">
            <v>F521593</v>
          </cell>
          <cell r="C12517" t="str">
            <v>F521593</v>
          </cell>
          <cell r="D12517">
            <v>9</v>
          </cell>
          <cell r="E12517" t="str">
            <v>F</v>
          </cell>
        </row>
        <row r="12518">
          <cell r="B12518" t="str">
            <v>F521953</v>
          </cell>
          <cell r="C12518" t="str">
            <v>F521953</v>
          </cell>
          <cell r="D12518">
            <v>9</v>
          </cell>
          <cell r="E12518" t="str">
            <v>F</v>
          </cell>
        </row>
        <row r="12519">
          <cell r="B12519" t="str">
            <v>F522313</v>
          </cell>
          <cell r="C12519" t="str">
            <v>F522313</v>
          </cell>
          <cell r="D12519">
            <v>9</v>
          </cell>
          <cell r="E12519" t="str">
            <v>F</v>
          </cell>
        </row>
        <row r="12520">
          <cell r="B12520" t="str">
            <v>F522702</v>
          </cell>
          <cell r="C12520" t="str">
            <v>F522702</v>
          </cell>
          <cell r="D12520">
            <v>9</v>
          </cell>
          <cell r="E12520" t="str">
            <v>F</v>
          </cell>
        </row>
        <row r="12521">
          <cell r="B12521" t="str">
            <v>F525757</v>
          </cell>
          <cell r="C12521" t="str">
            <v>F525757</v>
          </cell>
          <cell r="D12521">
            <v>9</v>
          </cell>
          <cell r="E12521" t="str">
            <v>F</v>
          </cell>
        </row>
        <row r="12522">
          <cell r="B12522" t="str">
            <v>F526571</v>
          </cell>
          <cell r="C12522" t="str">
            <v>F526571</v>
          </cell>
          <cell r="D12522">
            <v>9</v>
          </cell>
          <cell r="E12522" t="str">
            <v>F</v>
          </cell>
        </row>
        <row r="12523">
          <cell r="B12523" t="str">
            <v>F526572</v>
          </cell>
          <cell r="C12523" t="str">
            <v>F526572</v>
          </cell>
          <cell r="D12523">
            <v>9</v>
          </cell>
          <cell r="E12523" t="str">
            <v>F</v>
          </cell>
        </row>
        <row r="12524">
          <cell r="B12524" t="str">
            <v>1000ESATTRAN</v>
          </cell>
          <cell r="C12524" t="str">
            <v>ESATTRAN</v>
          </cell>
          <cell r="D12524">
            <v>8</v>
          </cell>
          <cell r="E12524" t="str">
            <v>G</v>
          </cell>
        </row>
        <row r="12525">
          <cell r="B12525" t="str">
            <v>F500139</v>
          </cell>
          <cell r="C12525" t="str">
            <v>F500139</v>
          </cell>
          <cell r="D12525">
            <v>9</v>
          </cell>
          <cell r="E12525" t="str">
            <v>F</v>
          </cell>
        </row>
        <row r="12526">
          <cell r="B12526" t="str">
            <v>F500140</v>
          </cell>
          <cell r="C12526" t="str">
            <v>F500140</v>
          </cell>
          <cell r="D12526">
            <v>9</v>
          </cell>
          <cell r="E12526" t="str">
            <v>F</v>
          </cell>
        </row>
        <row r="12527">
          <cell r="B12527" t="str">
            <v>F520865</v>
          </cell>
          <cell r="C12527" t="str">
            <v>F520865</v>
          </cell>
          <cell r="D12527">
            <v>9</v>
          </cell>
          <cell r="E12527" t="str">
            <v>F</v>
          </cell>
        </row>
        <row r="12528">
          <cell r="B12528" t="str">
            <v>F521225</v>
          </cell>
          <cell r="C12528" t="str">
            <v>F521225</v>
          </cell>
          <cell r="D12528">
            <v>9</v>
          </cell>
          <cell r="E12528" t="str">
            <v>F</v>
          </cell>
        </row>
        <row r="12529">
          <cell r="B12529" t="str">
            <v>F521585</v>
          </cell>
          <cell r="C12529" t="str">
            <v>F521585</v>
          </cell>
          <cell r="D12529">
            <v>9</v>
          </cell>
          <cell r="E12529" t="str">
            <v>F</v>
          </cell>
        </row>
        <row r="12530">
          <cell r="B12530" t="str">
            <v>F521945</v>
          </cell>
          <cell r="C12530" t="str">
            <v>F521945</v>
          </cell>
          <cell r="D12530">
            <v>9</v>
          </cell>
          <cell r="E12530" t="str">
            <v>F</v>
          </cell>
        </row>
        <row r="12531">
          <cell r="B12531" t="str">
            <v>F522305</v>
          </cell>
          <cell r="C12531" t="str">
            <v>F522305</v>
          </cell>
          <cell r="D12531">
            <v>9</v>
          </cell>
          <cell r="E12531" t="str">
            <v>F</v>
          </cell>
        </row>
        <row r="12532">
          <cell r="B12532" t="str">
            <v>1000ETECHINN</v>
          </cell>
          <cell r="C12532" t="str">
            <v>ETECHINN</v>
          </cell>
          <cell r="D12532">
            <v>8</v>
          </cell>
          <cell r="E12532" t="str">
            <v>G</v>
          </cell>
        </row>
        <row r="12533">
          <cell r="B12533" t="str">
            <v>F500241</v>
          </cell>
          <cell r="C12533" t="str">
            <v>F500241</v>
          </cell>
          <cell r="D12533">
            <v>9</v>
          </cell>
          <cell r="E12533" t="str">
            <v>F</v>
          </cell>
        </row>
        <row r="12534">
          <cell r="B12534" t="str">
            <v>F520893</v>
          </cell>
          <cell r="C12534" t="str">
            <v>F520893</v>
          </cell>
          <cell r="D12534">
            <v>9</v>
          </cell>
          <cell r="E12534" t="str">
            <v>F</v>
          </cell>
        </row>
        <row r="12535">
          <cell r="B12535" t="str">
            <v>F521253</v>
          </cell>
          <cell r="C12535" t="str">
            <v>F521253</v>
          </cell>
          <cell r="D12535">
            <v>9</v>
          </cell>
          <cell r="E12535" t="str">
            <v>F</v>
          </cell>
        </row>
        <row r="12536">
          <cell r="B12536" t="str">
            <v>F521613</v>
          </cell>
          <cell r="C12536" t="str">
            <v>F521613</v>
          </cell>
          <cell r="D12536">
            <v>9</v>
          </cell>
          <cell r="E12536" t="str">
            <v>F</v>
          </cell>
        </row>
        <row r="12537">
          <cell r="B12537" t="str">
            <v>F521973</v>
          </cell>
          <cell r="C12537" t="str">
            <v>F521973</v>
          </cell>
          <cell r="D12537">
            <v>9</v>
          </cell>
          <cell r="E12537" t="str">
            <v>F</v>
          </cell>
        </row>
        <row r="12538">
          <cell r="B12538" t="str">
            <v>F522333</v>
          </cell>
          <cell r="C12538" t="str">
            <v>F522333</v>
          </cell>
          <cell r="D12538">
            <v>9</v>
          </cell>
          <cell r="E12538" t="str">
            <v>F</v>
          </cell>
        </row>
        <row r="12539">
          <cell r="B12539" t="str">
            <v>F522703</v>
          </cell>
          <cell r="C12539" t="str">
            <v>F522703</v>
          </cell>
          <cell r="D12539">
            <v>9</v>
          </cell>
          <cell r="E12539" t="str">
            <v>F</v>
          </cell>
        </row>
        <row r="12540">
          <cell r="B12540" t="str">
            <v>F525758</v>
          </cell>
          <cell r="C12540" t="str">
            <v>F525758</v>
          </cell>
          <cell r="D12540">
            <v>9</v>
          </cell>
          <cell r="E12540" t="str">
            <v>F</v>
          </cell>
        </row>
        <row r="12541">
          <cell r="B12541" t="str">
            <v>F526573</v>
          </cell>
          <cell r="C12541" t="str">
            <v>F526573</v>
          </cell>
          <cell r="D12541">
            <v>9</v>
          </cell>
          <cell r="E12541" t="str">
            <v>F</v>
          </cell>
        </row>
        <row r="12542">
          <cell r="B12542" t="str">
            <v>F526574</v>
          </cell>
          <cell r="C12542" t="str">
            <v>F526574</v>
          </cell>
          <cell r="D12542">
            <v>9</v>
          </cell>
          <cell r="E12542" t="str">
            <v>F</v>
          </cell>
        </row>
        <row r="12543">
          <cell r="B12543" t="str">
            <v>1000ETECHINT</v>
          </cell>
          <cell r="C12543" t="str">
            <v>ETECHINT</v>
          </cell>
          <cell r="D12543">
            <v>8</v>
          </cell>
          <cell r="E12543" t="str">
            <v>G</v>
          </cell>
        </row>
        <row r="12544">
          <cell r="B12544" t="str">
            <v>F500299</v>
          </cell>
          <cell r="C12544" t="str">
            <v>F500299</v>
          </cell>
          <cell r="D12544">
            <v>9</v>
          </cell>
          <cell r="E12544" t="str">
            <v>F</v>
          </cell>
        </row>
        <row r="12545">
          <cell r="B12545" t="str">
            <v>F500300</v>
          </cell>
          <cell r="C12545" t="str">
            <v>F500300</v>
          </cell>
          <cell r="D12545">
            <v>9</v>
          </cell>
          <cell r="E12545" t="str">
            <v>F</v>
          </cell>
        </row>
        <row r="12546">
          <cell r="B12546" t="str">
            <v>F520058</v>
          </cell>
          <cell r="C12546" t="str">
            <v>F520058</v>
          </cell>
          <cell r="D12546">
            <v>9</v>
          </cell>
          <cell r="E12546" t="str">
            <v>F</v>
          </cell>
        </row>
        <row r="12547">
          <cell r="B12547" t="str">
            <v>F520105</v>
          </cell>
          <cell r="C12547" t="str">
            <v>F520105</v>
          </cell>
          <cell r="D12547">
            <v>9</v>
          </cell>
          <cell r="E12547" t="str">
            <v>F</v>
          </cell>
        </row>
        <row r="12548">
          <cell r="B12548" t="str">
            <v>F520110</v>
          </cell>
          <cell r="C12548" t="str">
            <v>F520110</v>
          </cell>
          <cell r="D12548">
            <v>9</v>
          </cell>
          <cell r="E12548" t="str">
            <v>F</v>
          </cell>
        </row>
        <row r="12549">
          <cell r="B12549" t="str">
            <v>F520917</v>
          </cell>
          <cell r="C12549" t="str">
            <v>F520917</v>
          </cell>
          <cell r="D12549">
            <v>9</v>
          </cell>
          <cell r="E12549" t="str">
            <v>F</v>
          </cell>
        </row>
        <row r="12550">
          <cell r="B12550" t="str">
            <v>F521277</v>
          </cell>
          <cell r="C12550" t="str">
            <v>F521277</v>
          </cell>
          <cell r="D12550">
            <v>9</v>
          </cell>
          <cell r="E12550" t="str">
            <v>F</v>
          </cell>
        </row>
        <row r="12551">
          <cell r="B12551" t="str">
            <v>F521637</v>
          </cell>
          <cell r="C12551" t="str">
            <v>F521637</v>
          </cell>
          <cell r="D12551">
            <v>9</v>
          </cell>
          <cell r="E12551" t="str">
            <v>F</v>
          </cell>
        </row>
        <row r="12552">
          <cell r="B12552" t="str">
            <v>F521997</v>
          </cell>
          <cell r="C12552" t="str">
            <v>F521997</v>
          </cell>
          <cell r="D12552">
            <v>9</v>
          </cell>
          <cell r="E12552" t="str">
            <v>F</v>
          </cell>
        </row>
        <row r="12553">
          <cell r="B12553" t="str">
            <v>F522357</v>
          </cell>
          <cell r="C12553" t="str">
            <v>F522357</v>
          </cell>
          <cell r="D12553">
            <v>9</v>
          </cell>
          <cell r="E12553" t="str">
            <v>F</v>
          </cell>
        </row>
        <row r="12554">
          <cell r="B12554" t="str">
            <v>F526575</v>
          </cell>
          <cell r="C12554" t="str">
            <v>F526575</v>
          </cell>
          <cell r="D12554">
            <v>9</v>
          </cell>
          <cell r="E12554" t="str">
            <v>F</v>
          </cell>
        </row>
        <row r="12555">
          <cell r="B12555" t="str">
            <v>F526576</v>
          </cell>
          <cell r="C12555" t="str">
            <v>F526576</v>
          </cell>
          <cell r="D12555">
            <v>9</v>
          </cell>
          <cell r="E12555" t="str">
            <v>F</v>
          </cell>
        </row>
        <row r="12556">
          <cell r="B12556" t="str">
            <v>1000SSMRTCON</v>
          </cell>
          <cell r="C12556" t="str">
            <v>SSMRTCON</v>
          </cell>
          <cell r="D12556">
            <v>6</v>
          </cell>
          <cell r="E12556" t="str">
            <v>G</v>
          </cell>
        </row>
        <row r="12557">
          <cell r="B12557" t="str">
            <v>F526013</v>
          </cell>
          <cell r="C12557" t="str">
            <v>F526013</v>
          </cell>
          <cell r="D12557">
            <v>7</v>
          </cell>
          <cell r="E12557" t="str">
            <v>F</v>
          </cell>
        </row>
        <row r="12558">
          <cell r="B12558" t="str">
            <v>F526014</v>
          </cell>
          <cell r="C12558" t="str">
            <v>F526014</v>
          </cell>
          <cell r="D12558">
            <v>7</v>
          </cell>
          <cell r="E12558" t="str">
            <v>F</v>
          </cell>
        </row>
        <row r="12559">
          <cell r="B12559" t="str">
            <v>F526015</v>
          </cell>
          <cell r="C12559" t="str">
            <v>F526015</v>
          </cell>
          <cell r="D12559">
            <v>7</v>
          </cell>
          <cell r="E12559" t="str">
            <v>F</v>
          </cell>
        </row>
        <row r="12560">
          <cell r="B12560" t="str">
            <v>F526016</v>
          </cell>
          <cell r="C12560" t="str">
            <v>F526016</v>
          </cell>
          <cell r="D12560">
            <v>7</v>
          </cell>
          <cell r="E12560" t="str">
            <v>F</v>
          </cell>
        </row>
        <row r="12561">
          <cell r="B12561" t="str">
            <v>F526017</v>
          </cell>
          <cell r="C12561" t="str">
            <v>F526017</v>
          </cell>
          <cell r="D12561">
            <v>7</v>
          </cell>
          <cell r="E12561" t="str">
            <v>F</v>
          </cell>
        </row>
        <row r="12562">
          <cell r="B12562" t="str">
            <v>F526018</v>
          </cell>
          <cell r="C12562" t="str">
            <v>F526018</v>
          </cell>
          <cell r="D12562">
            <v>7</v>
          </cell>
          <cell r="E12562" t="str">
            <v>F</v>
          </cell>
        </row>
        <row r="12563">
          <cell r="B12563" t="str">
            <v>F526019</v>
          </cell>
          <cell r="C12563" t="str">
            <v>F526019</v>
          </cell>
          <cell r="D12563">
            <v>7</v>
          </cell>
          <cell r="E12563" t="str">
            <v>F</v>
          </cell>
        </row>
        <row r="12564">
          <cell r="B12564" t="str">
            <v>F526579</v>
          </cell>
          <cell r="C12564" t="str">
            <v>F526579</v>
          </cell>
          <cell r="D12564">
            <v>7</v>
          </cell>
          <cell r="E12564" t="str">
            <v>F</v>
          </cell>
        </row>
        <row r="12565">
          <cell r="B12565" t="str">
            <v>F526615</v>
          </cell>
          <cell r="C12565" t="str">
            <v>F526615</v>
          </cell>
          <cell r="D12565">
            <v>7</v>
          </cell>
          <cell r="E12565" t="str">
            <v>F</v>
          </cell>
        </row>
        <row r="12566">
          <cell r="B12566" t="str">
            <v>F526616</v>
          </cell>
          <cell r="C12566" t="str">
            <v>F526616</v>
          </cell>
          <cell r="D12566">
            <v>7</v>
          </cell>
          <cell r="E12566" t="str">
            <v>F</v>
          </cell>
        </row>
        <row r="12567">
          <cell r="B12567" t="str">
            <v>1000SELECTRANS</v>
          </cell>
          <cell r="C12567" t="str">
            <v>SELECTRANS</v>
          </cell>
          <cell r="D12567">
            <v>6</v>
          </cell>
          <cell r="E12567" t="str">
            <v>G</v>
          </cell>
        </row>
        <row r="12568">
          <cell r="B12568" t="str">
            <v>F526020</v>
          </cell>
          <cell r="C12568" t="str">
            <v>F526020</v>
          </cell>
          <cell r="D12568">
            <v>7</v>
          </cell>
          <cell r="E12568" t="str">
            <v>F</v>
          </cell>
        </row>
        <row r="12569">
          <cell r="B12569" t="str">
            <v>F526021</v>
          </cell>
          <cell r="C12569" t="str">
            <v>F526021</v>
          </cell>
          <cell r="D12569">
            <v>7</v>
          </cell>
          <cell r="E12569" t="str">
            <v>F</v>
          </cell>
        </row>
        <row r="12570">
          <cell r="B12570" t="str">
            <v>F526022</v>
          </cell>
          <cell r="C12570" t="str">
            <v>F526022</v>
          </cell>
          <cell r="D12570">
            <v>7</v>
          </cell>
          <cell r="E12570" t="str">
            <v>F</v>
          </cell>
        </row>
        <row r="12571">
          <cell r="B12571" t="str">
            <v>F526023</v>
          </cell>
          <cell r="C12571" t="str">
            <v>F526023</v>
          </cell>
          <cell r="D12571">
            <v>7</v>
          </cell>
          <cell r="E12571" t="str">
            <v>F</v>
          </cell>
        </row>
        <row r="12572">
          <cell r="B12572" t="str">
            <v>F526024</v>
          </cell>
          <cell r="C12572" t="str">
            <v>F526024</v>
          </cell>
          <cell r="D12572">
            <v>7</v>
          </cell>
          <cell r="E12572" t="str">
            <v>F</v>
          </cell>
        </row>
        <row r="12573">
          <cell r="B12573" t="str">
            <v>F526025</v>
          </cell>
          <cell r="C12573" t="str">
            <v>F526025</v>
          </cell>
          <cell r="D12573">
            <v>7</v>
          </cell>
          <cell r="E12573" t="str">
            <v>F</v>
          </cell>
        </row>
        <row r="12574">
          <cell r="B12574" t="str">
            <v>F526026</v>
          </cell>
          <cell r="C12574" t="str">
            <v>F526026</v>
          </cell>
          <cell r="D12574">
            <v>7</v>
          </cell>
          <cell r="E12574" t="str">
            <v>F</v>
          </cell>
        </row>
        <row r="12575">
          <cell r="B12575" t="str">
            <v>F526027</v>
          </cell>
          <cell r="C12575" t="str">
            <v>F526027</v>
          </cell>
          <cell r="D12575">
            <v>7</v>
          </cell>
          <cell r="E12575" t="str">
            <v>F</v>
          </cell>
        </row>
        <row r="12576">
          <cell r="B12576" t="str">
            <v>F526028</v>
          </cell>
          <cell r="C12576" t="str">
            <v>F526028</v>
          </cell>
          <cell r="D12576">
            <v>7</v>
          </cell>
          <cell r="E12576" t="str">
            <v>F</v>
          </cell>
        </row>
        <row r="12577">
          <cell r="B12577" t="str">
            <v>F526029</v>
          </cell>
          <cell r="C12577" t="str">
            <v>F526029</v>
          </cell>
          <cell r="D12577">
            <v>7</v>
          </cell>
          <cell r="E12577" t="str">
            <v>F</v>
          </cell>
        </row>
        <row r="12578">
          <cell r="B12578" t="str">
            <v>F526030</v>
          </cell>
          <cell r="C12578" t="str">
            <v>F526030</v>
          </cell>
          <cell r="D12578">
            <v>7</v>
          </cell>
          <cell r="E12578" t="str">
            <v>F</v>
          </cell>
        </row>
        <row r="12579">
          <cell r="B12579" t="str">
            <v>F526031</v>
          </cell>
          <cell r="C12579" t="str">
            <v>F526031</v>
          </cell>
          <cell r="D12579">
            <v>7</v>
          </cell>
          <cell r="E12579" t="str">
            <v>F</v>
          </cell>
        </row>
        <row r="12580">
          <cell r="B12580" t="str">
            <v>F526032</v>
          </cell>
          <cell r="C12580" t="str">
            <v>F526032</v>
          </cell>
          <cell r="D12580">
            <v>7</v>
          </cell>
          <cell r="E12580" t="str">
            <v>F</v>
          </cell>
        </row>
        <row r="12581">
          <cell r="B12581" t="str">
            <v>F526033</v>
          </cell>
          <cell r="C12581" t="str">
            <v>F526033</v>
          </cell>
          <cell r="D12581">
            <v>7</v>
          </cell>
          <cell r="E12581" t="str">
            <v>F</v>
          </cell>
        </row>
        <row r="12582">
          <cell r="B12582" t="str">
            <v>F526034</v>
          </cell>
          <cell r="C12582" t="str">
            <v>F526034</v>
          </cell>
          <cell r="D12582">
            <v>7</v>
          </cell>
          <cell r="E12582" t="str">
            <v>F</v>
          </cell>
        </row>
        <row r="12583">
          <cell r="B12583" t="str">
            <v>F526035</v>
          </cell>
          <cell r="C12583" t="str">
            <v>F526035</v>
          </cell>
          <cell r="D12583">
            <v>7</v>
          </cell>
          <cell r="E12583" t="str">
            <v>F</v>
          </cell>
        </row>
        <row r="12584">
          <cell r="B12584" t="str">
            <v>F526036</v>
          </cell>
          <cell r="C12584" t="str">
            <v>F526036</v>
          </cell>
          <cell r="D12584">
            <v>7</v>
          </cell>
          <cell r="E12584" t="str">
            <v>F</v>
          </cell>
        </row>
        <row r="12585">
          <cell r="B12585" t="str">
            <v>F526037</v>
          </cell>
          <cell r="C12585" t="str">
            <v>F526037</v>
          </cell>
          <cell r="D12585">
            <v>7</v>
          </cell>
          <cell r="E12585" t="str">
            <v>F</v>
          </cell>
        </row>
        <row r="12586">
          <cell r="B12586" t="str">
            <v>F526577</v>
          </cell>
          <cell r="C12586" t="str">
            <v>F526577</v>
          </cell>
          <cell r="D12586">
            <v>7</v>
          </cell>
          <cell r="E12586" t="str">
            <v>F</v>
          </cell>
        </row>
        <row r="12587">
          <cell r="B12587" t="str">
            <v>F526578</v>
          </cell>
          <cell r="C12587" t="str">
            <v>F526578</v>
          </cell>
          <cell r="D12587">
            <v>7</v>
          </cell>
          <cell r="E12587" t="str">
            <v>F</v>
          </cell>
        </row>
        <row r="12588">
          <cell r="B12588" t="str">
            <v>1000TDBUBALACT</v>
          </cell>
          <cell r="C12588" t="str">
            <v>TDBUBALACT</v>
          </cell>
          <cell r="D12588">
            <v>4</v>
          </cell>
          <cell r="E12588" t="str">
            <v>G</v>
          </cell>
        </row>
        <row r="12589">
          <cell r="B12589" t="str">
            <v>F500313</v>
          </cell>
          <cell r="C12589" t="str">
            <v>F500313</v>
          </cell>
          <cell r="D12589">
            <v>5</v>
          </cell>
          <cell r="E12589" t="str">
            <v>F</v>
          </cell>
        </row>
        <row r="12590">
          <cell r="B12590" t="str">
            <v>F502656</v>
          </cell>
          <cell r="C12590" t="str">
            <v>F502656</v>
          </cell>
          <cell r="D12590">
            <v>5</v>
          </cell>
          <cell r="E12590" t="str">
            <v>F</v>
          </cell>
        </row>
        <row r="12591">
          <cell r="B12591" t="str">
            <v>F503031</v>
          </cell>
          <cell r="C12591" t="str">
            <v>F503031</v>
          </cell>
          <cell r="D12591">
            <v>5</v>
          </cell>
          <cell r="E12591" t="str">
            <v>F</v>
          </cell>
        </row>
        <row r="12592">
          <cell r="B12592" t="str">
            <v>F523359</v>
          </cell>
          <cell r="C12592" t="str">
            <v>F523359</v>
          </cell>
          <cell r="D12592">
            <v>5</v>
          </cell>
          <cell r="E12592" t="str">
            <v>F</v>
          </cell>
        </row>
        <row r="12593">
          <cell r="B12593" t="str">
            <v>F523360</v>
          </cell>
          <cell r="C12593" t="str">
            <v>F523360</v>
          </cell>
          <cell r="D12593">
            <v>5</v>
          </cell>
          <cell r="E12593" t="str">
            <v>F</v>
          </cell>
        </row>
        <row r="12594">
          <cell r="B12594" t="str">
            <v>F523361</v>
          </cell>
          <cell r="C12594" t="str">
            <v>F523361</v>
          </cell>
          <cell r="D12594">
            <v>5</v>
          </cell>
          <cell r="E12594" t="str">
            <v>F</v>
          </cell>
        </row>
        <row r="12595">
          <cell r="B12595" t="str">
            <v>F523362</v>
          </cell>
          <cell r="C12595" t="str">
            <v>F523362</v>
          </cell>
          <cell r="D12595">
            <v>5</v>
          </cell>
          <cell r="E12595" t="str">
            <v>F</v>
          </cell>
        </row>
        <row r="12596">
          <cell r="B12596" t="str">
            <v>F523363</v>
          </cell>
          <cell r="C12596" t="str">
            <v>F523363</v>
          </cell>
          <cell r="D12596">
            <v>5</v>
          </cell>
          <cell r="E12596" t="str">
            <v>F</v>
          </cell>
        </row>
        <row r="12597">
          <cell r="B12597" t="str">
            <v>F525772</v>
          </cell>
          <cell r="C12597" t="str">
            <v>F525772</v>
          </cell>
          <cell r="D12597">
            <v>5</v>
          </cell>
          <cell r="E12597" t="str">
            <v>F</v>
          </cell>
        </row>
        <row r="12598">
          <cell r="B12598" t="str">
            <v>1000ERESERCH</v>
          </cell>
          <cell r="C12598" t="str">
            <v>ERESERCH</v>
          </cell>
          <cell r="D12598">
            <v>6</v>
          </cell>
          <cell r="E12598" t="str">
            <v>G</v>
          </cell>
        </row>
        <row r="12599">
          <cell r="B12599" t="str">
            <v>F520022</v>
          </cell>
          <cell r="C12599" t="str">
            <v>F520022</v>
          </cell>
          <cell r="D12599">
            <v>7</v>
          </cell>
          <cell r="E12599" t="str">
            <v>F</v>
          </cell>
        </row>
        <row r="12600">
          <cell r="B12600" t="str">
            <v>F520023</v>
          </cell>
          <cell r="C12600" t="str">
            <v>F520023</v>
          </cell>
          <cell r="D12600">
            <v>7</v>
          </cell>
          <cell r="E12600" t="str">
            <v>F</v>
          </cell>
        </row>
        <row r="12601">
          <cell r="B12601" t="str">
            <v>F521042</v>
          </cell>
          <cell r="C12601" t="str">
            <v>F521042</v>
          </cell>
          <cell r="D12601">
            <v>7</v>
          </cell>
          <cell r="E12601" t="str">
            <v>F</v>
          </cell>
        </row>
        <row r="12602">
          <cell r="B12602" t="str">
            <v>F521402</v>
          </cell>
          <cell r="C12602" t="str">
            <v>F521402</v>
          </cell>
          <cell r="D12602">
            <v>7</v>
          </cell>
          <cell r="E12602" t="str">
            <v>F</v>
          </cell>
        </row>
        <row r="12603">
          <cell r="B12603" t="str">
            <v>F521762</v>
          </cell>
          <cell r="C12603" t="str">
            <v>F521762</v>
          </cell>
          <cell r="D12603">
            <v>7</v>
          </cell>
          <cell r="E12603" t="str">
            <v>F</v>
          </cell>
        </row>
        <row r="12604">
          <cell r="B12604" t="str">
            <v>F522122</v>
          </cell>
          <cell r="C12604" t="str">
            <v>F522122</v>
          </cell>
          <cell r="D12604">
            <v>7</v>
          </cell>
          <cell r="E12604" t="str">
            <v>F</v>
          </cell>
        </row>
        <row r="12605">
          <cell r="B12605" t="str">
            <v>F522482</v>
          </cell>
          <cell r="C12605" t="str">
            <v>F522482</v>
          </cell>
          <cell r="D12605">
            <v>7</v>
          </cell>
          <cell r="E12605" t="str">
            <v>F</v>
          </cell>
        </row>
        <row r="12606">
          <cell r="B12606" t="str">
            <v>1000RRESTAGMT</v>
          </cell>
          <cell r="C12606" t="str">
            <v>RRESTAGMT</v>
          </cell>
          <cell r="D12606">
            <v>6</v>
          </cell>
          <cell r="E12606" t="str">
            <v>G</v>
          </cell>
        </row>
        <row r="12607">
          <cell r="B12607" t="str">
            <v>F520186</v>
          </cell>
          <cell r="C12607" t="str">
            <v>F520186</v>
          </cell>
          <cell r="D12607">
            <v>7</v>
          </cell>
          <cell r="E12607" t="str">
            <v>F</v>
          </cell>
        </row>
        <row r="12608">
          <cell r="B12608" t="str">
            <v>F520187</v>
          </cell>
          <cell r="C12608" t="str">
            <v>F520187</v>
          </cell>
          <cell r="D12608">
            <v>7</v>
          </cell>
          <cell r="E12608" t="str">
            <v>F</v>
          </cell>
        </row>
        <row r="12609">
          <cell r="B12609" t="str">
            <v>F520188</v>
          </cell>
          <cell r="C12609" t="str">
            <v>F520188</v>
          </cell>
          <cell r="D12609">
            <v>7</v>
          </cell>
          <cell r="E12609" t="str">
            <v>F</v>
          </cell>
        </row>
        <row r="12610">
          <cell r="B12610" t="str">
            <v>F520189</v>
          </cell>
          <cell r="C12610" t="str">
            <v>F520189</v>
          </cell>
          <cell r="D12610">
            <v>7</v>
          </cell>
          <cell r="E12610" t="str">
            <v>F</v>
          </cell>
        </row>
        <row r="12611">
          <cell r="B12611" t="str">
            <v>F520190</v>
          </cell>
          <cell r="C12611" t="str">
            <v>F520190</v>
          </cell>
          <cell r="D12611">
            <v>7</v>
          </cell>
          <cell r="E12611" t="str">
            <v>F</v>
          </cell>
        </row>
        <row r="12612">
          <cell r="B12612" t="str">
            <v>F520191</v>
          </cell>
          <cell r="C12612" t="str">
            <v>F520191</v>
          </cell>
          <cell r="D12612">
            <v>7</v>
          </cell>
          <cell r="E12612" t="str">
            <v>F</v>
          </cell>
        </row>
        <row r="12613">
          <cell r="B12613" t="str">
            <v>F520192</v>
          </cell>
          <cell r="C12613" t="str">
            <v>F520192</v>
          </cell>
          <cell r="D12613">
            <v>7</v>
          </cell>
          <cell r="E12613" t="str">
            <v>F</v>
          </cell>
        </row>
        <row r="12614">
          <cell r="B12614" t="str">
            <v>F520193</v>
          </cell>
          <cell r="C12614" t="str">
            <v>F520193</v>
          </cell>
          <cell r="D12614">
            <v>7</v>
          </cell>
          <cell r="E12614" t="str">
            <v>F</v>
          </cell>
        </row>
        <row r="12615">
          <cell r="B12615" t="str">
            <v>F520194</v>
          </cell>
          <cell r="C12615" t="str">
            <v>F520194</v>
          </cell>
          <cell r="D12615">
            <v>7</v>
          </cell>
          <cell r="E12615" t="str">
            <v>F</v>
          </cell>
        </row>
        <row r="12616">
          <cell r="B12616" t="str">
            <v>F521085</v>
          </cell>
          <cell r="C12616" t="str">
            <v>F521085</v>
          </cell>
          <cell r="D12616">
            <v>7</v>
          </cell>
          <cell r="E12616" t="str">
            <v>F</v>
          </cell>
        </row>
        <row r="12617">
          <cell r="B12617" t="str">
            <v>F521445</v>
          </cell>
          <cell r="C12617" t="str">
            <v>F521445</v>
          </cell>
          <cell r="D12617">
            <v>7</v>
          </cell>
          <cell r="E12617" t="str">
            <v>F</v>
          </cell>
        </row>
        <row r="12618">
          <cell r="B12618" t="str">
            <v>F521805</v>
          </cell>
          <cell r="C12618" t="str">
            <v>F521805</v>
          </cell>
          <cell r="D12618">
            <v>7</v>
          </cell>
          <cell r="E12618" t="str">
            <v>F</v>
          </cell>
        </row>
        <row r="12619">
          <cell r="B12619" t="str">
            <v>F522165</v>
          </cell>
          <cell r="C12619" t="str">
            <v>F522165</v>
          </cell>
          <cell r="D12619">
            <v>7</v>
          </cell>
          <cell r="E12619" t="str">
            <v>F</v>
          </cell>
        </row>
        <row r="12620">
          <cell r="B12620" t="str">
            <v>F522525</v>
          </cell>
          <cell r="C12620" t="str">
            <v>F522525</v>
          </cell>
          <cell r="D12620">
            <v>7</v>
          </cell>
          <cell r="E12620" t="str">
            <v>F</v>
          </cell>
        </row>
        <row r="12621">
          <cell r="B12621" t="str">
            <v>1000FCONV</v>
          </cell>
          <cell r="C12621" t="str">
            <v>FCONV</v>
          </cell>
          <cell r="D12621">
            <v>2</v>
          </cell>
          <cell r="E12621" t="str">
            <v>G</v>
          </cell>
        </row>
        <row r="12622">
          <cell r="B12622" t="str">
            <v>F516461</v>
          </cell>
          <cell r="C12622" t="str">
            <v>F516461</v>
          </cell>
          <cell r="D12622">
            <v>3</v>
          </cell>
          <cell r="E12622" t="str">
            <v>F</v>
          </cell>
        </row>
        <row r="12623">
          <cell r="B12623" t="str">
            <v>F800001</v>
          </cell>
          <cell r="C12623" t="str">
            <v>F800001</v>
          </cell>
          <cell r="D12623">
            <v>3</v>
          </cell>
          <cell r="E12623" t="str">
            <v>F</v>
          </cell>
        </row>
        <row r="12624">
          <cell r="B12624" t="str">
            <v>F800002</v>
          </cell>
          <cell r="C12624" t="str">
            <v>F800002</v>
          </cell>
          <cell r="D12624">
            <v>3</v>
          </cell>
          <cell r="E12624" t="str">
            <v>F</v>
          </cell>
        </row>
        <row r="12625">
          <cell r="B12625" t="str">
            <v>F800003</v>
          </cell>
          <cell r="C12625" t="str">
            <v>F800003</v>
          </cell>
          <cell r="D12625">
            <v>3</v>
          </cell>
          <cell r="E12625" t="str">
            <v>F</v>
          </cell>
        </row>
        <row r="12626">
          <cell r="B12626" t="str">
            <v>F800004</v>
          </cell>
          <cell r="C12626" t="str">
            <v>F800004</v>
          </cell>
          <cell r="D12626">
            <v>3</v>
          </cell>
          <cell r="E12626" t="str">
            <v>F</v>
          </cell>
        </row>
        <row r="12627">
          <cell r="B12627" t="str">
            <v>F800005</v>
          </cell>
          <cell r="C12627" t="str">
            <v>F800005</v>
          </cell>
          <cell r="D12627">
            <v>3</v>
          </cell>
          <cell r="E12627" t="str">
            <v>F</v>
          </cell>
        </row>
        <row r="12628">
          <cell r="B12628" t="str">
            <v>F800006</v>
          </cell>
          <cell r="C12628" t="str">
            <v>F800006</v>
          </cell>
          <cell r="D12628">
            <v>3</v>
          </cell>
          <cell r="E12628" t="str">
            <v>F</v>
          </cell>
        </row>
        <row r="12629">
          <cell r="B12629" t="str">
            <v>F800007</v>
          </cell>
          <cell r="C12629" t="str">
            <v>F800007</v>
          </cell>
          <cell r="D12629">
            <v>3</v>
          </cell>
          <cell r="E12629" t="str">
            <v>F</v>
          </cell>
        </row>
        <row r="12630">
          <cell r="B12630" t="str">
            <v>F800008</v>
          </cell>
          <cell r="C12630" t="str">
            <v>F800008</v>
          </cell>
          <cell r="D12630">
            <v>3</v>
          </cell>
          <cell r="E12630" t="str">
            <v>F</v>
          </cell>
        </row>
        <row r="12631">
          <cell r="B12631" t="str">
            <v>F800009</v>
          </cell>
          <cell r="C12631" t="str">
            <v>F800009</v>
          </cell>
          <cell r="D12631">
            <v>3</v>
          </cell>
          <cell r="E12631" t="str">
            <v>F</v>
          </cell>
        </row>
        <row r="12632">
          <cell r="B12632" t="str">
            <v>F800010</v>
          </cell>
          <cell r="C12632" t="str">
            <v>F800010</v>
          </cell>
          <cell r="D12632">
            <v>3</v>
          </cell>
          <cell r="E12632" t="str">
            <v>F</v>
          </cell>
        </row>
        <row r="12633">
          <cell r="B12633" t="str">
            <v>F800011</v>
          </cell>
          <cell r="C12633" t="str">
            <v>F800011</v>
          </cell>
          <cell r="D12633">
            <v>3</v>
          </cell>
          <cell r="E12633" t="str">
            <v>F</v>
          </cell>
        </row>
        <row r="12634">
          <cell r="B12634" t="str">
            <v>F800012</v>
          </cell>
          <cell r="C12634" t="str">
            <v>F800012</v>
          </cell>
          <cell r="D12634">
            <v>3</v>
          </cell>
          <cell r="E12634" t="str">
            <v>F</v>
          </cell>
        </row>
        <row r="12635">
          <cell r="B12635" t="str">
            <v>F800013</v>
          </cell>
          <cell r="C12635" t="str">
            <v>F800013</v>
          </cell>
          <cell r="D12635">
            <v>3</v>
          </cell>
          <cell r="E12635" t="str">
            <v>F</v>
          </cell>
        </row>
        <row r="12636">
          <cell r="B12636" t="str">
            <v>F800014</v>
          </cell>
          <cell r="C12636" t="str">
            <v>F800014</v>
          </cell>
          <cell r="D12636">
            <v>3</v>
          </cell>
          <cell r="E12636" t="str">
            <v>F</v>
          </cell>
        </row>
        <row r="12637">
          <cell r="B12637" t="str">
            <v>F800015</v>
          </cell>
          <cell r="C12637" t="str">
            <v>F800015</v>
          </cell>
          <cell r="D12637">
            <v>3</v>
          </cell>
          <cell r="E12637" t="str">
            <v>F</v>
          </cell>
        </row>
        <row r="12638">
          <cell r="B12638" t="str">
            <v>F800016</v>
          </cell>
          <cell r="C12638" t="str">
            <v>F800016</v>
          </cell>
          <cell r="D12638">
            <v>3</v>
          </cell>
          <cell r="E12638" t="str">
            <v>F</v>
          </cell>
        </row>
        <row r="12639">
          <cell r="B12639" t="str">
            <v>F800017</v>
          </cell>
          <cell r="C12639" t="str">
            <v>F800017</v>
          </cell>
          <cell r="D12639">
            <v>3</v>
          </cell>
          <cell r="E12639" t="str">
            <v>F</v>
          </cell>
        </row>
        <row r="12640">
          <cell r="B12640" t="str">
            <v>F800018</v>
          </cell>
          <cell r="C12640" t="str">
            <v>F800018</v>
          </cell>
          <cell r="D12640">
            <v>3</v>
          </cell>
          <cell r="E12640" t="str">
            <v>F</v>
          </cell>
        </row>
        <row r="12641">
          <cell r="B12641" t="str">
            <v>F800019</v>
          </cell>
          <cell r="C12641" t="str">
            <v>F800019</v>
          </cell>
          <cell r="D12641">
            <v>3</v>
          </cell>
          <cell r="E12641" t="str">
            <v>F</v>
          </cell>
        </row>
        <row r="12642">
          <cell r="B12642" t="str">
            <v>F800020</v>
          </cell>
          <cell r="C12642" t="str">
            <v>F800020</v>
          </cell>
          <cell r="D12642">
            <v>3</v>
          </cell>
          <cell r="E12642" t="str">
            <v>F</v>
          </cell>
        </row>
        <row r="12643">
          <cell r="B12643" t="str">
            <v>F800021</v>
          </cell>
          <cell r="C12643" t="str">
            <v>F800021</v>
          </cell>
          <cell r="D12643">
            <v>3</v>
          </cell>
          <cell r="E12643" t="str">
            <v>F</v>
          </cell>
        </row>
        <row r="12644">
          <cell r="B12644" t="str">
            <v>F800022</v>
          </cell>
          <cell r="C12644" t="str">
            <v>F800022</v>
          </cell>
          <cell r="D12644">
            <v>3</v>
          </cell>
          <cell r="E12644" t="str">
            <v>F</v>
          </cell>
        </row>
        <row r="12645">
          <cell r="B12645" t="str">
            <v>F800023</v>
          </cell>
          <cell r="C12645" t="str">
            <v>F800023</v>
          </cell>
          <cell r="D12645">
            <v>3</v>
          </cell>
          <cell r="E12645" t="str">
            <v>F</v>
          </cell>
        </row>
        <row r="12646">
          <cell r="B12646" t="str">
            <v>F800024</v>
          </cell>
          <cell r="C12646" t="str">
            <v>F800024</v>
          </cell>
          <cell r="D12646">
            <v>3</v>
          </cell>
          <cell r="E12646" t="str">
            <v>F</v>
          </cell>
        </row>
        <row r="12647">
          <cell r="B12647" t="str">
            <v>F800025</v>
          </cell>
          <cell r="C12647" t="str">
            <v>F800025</v>
          </cell>
          <cell r="D12647">
            <v>3</v>
          </cell>
          <cell r="E12647" t="str">
            <v>F</v>
          </cell>
        </row>
        <row r="12648">
          <cell r="B12648" t="str">
            <v>F800026</v>
          </cell>
          <cell r="C12648" t="str">
            <v>F800026</v>
          </cell>
          <cell r="D12648">
            <v>3</v>
          </cell>
          <cell r="E12648" t="str">
            <v>F</v>
          </cell>
        </row>
        <row r="12649">
          <cell r="B12649" t="str">
            <v>F800027</v>
          </cell>
          <cell r="C12649" t="str">
            <v>F800027</v>
          </cell>
          <cell r="D12649">
            <v>3</v>
          </cell>
          <cell r="E12649" t="str">
            <v>F</v>
          </cell>
        </row>
        <row r="12650">
          <cell r="B12650" t="str">
            <v>F800028</v>
          </cell>
          <cell r="C12650" t="str">
            <v>F800028</v>
          </cell>
          <cell r="D12650">
            <v>3</v>
          </cell>
          <cell r="E12650" t="str">
            <v>F</v>
          </cell>
        </row>
        <row r="12651">
          <cell r="B12651" t="str">
            <v>F800029</v>
          </cell>
          <cell r="C12651" t="str">
            <v>F800029</v>
          </cell>
          <cell r="D12651">
            <v>3</v>
          </cell>
          <cell r="E12651" t="str">
            <v>F</v>
          </cell>
        </row>
        <row r="12652">
          <cell r="B12652" t="str">
            <v>F800030</v>
          </cell>
          <cell r="C12652" t="str">
            <v>F800030</v>
          </cell>
          <cell r="D12652">
            <v>3</v>
          </cell>
          <cell r="E12652" t="str">
            <v>F</v>
          </cell>
        </row>
        <row r="12653">
          <cell r="B12653" t="str">
            <v>F800031</v>
          </cell>
          <cell r="C12653" t="str">
            <v>F800031</v>
          </cell>
          <cell r="D12653">
            <v>3</v>
          </cell>
          <cell r="E12653" t="str">
            <v>F</v>
          </cell>
        </row>
        <row r="12654">
          <cell r="B12654" t="str">
            <v>F800032</v>
          </cell>
          <cell r="C12654" t="str">
            <v>F800032</v>
          </cell>
          <cell r="D12654">
            <v>3</v>
          </cell>
          <cell r="E12654" t="str">
            <v>F</v>
          </cell>
        </row>
        <row r="12655">
          <cell r="B12655" t="str">
            <v>F800033</v>
          </cell>
          <cell r="C12655" t="str">
            <v>F800033</v>
          </cell>
          <cell r="D12655">
            <v>3</v>
          </cell>
          <cell r="E12655" t="str">
            <v>F</v>
          </cell>
        </row>
        <row r="12656">
          <cell r="B12656" t="str">
            <v>F800034</v>
          </cell>
          <cell r="C12656" t="str">
            <v>F800034</v>
          </cell>
          <cell r="D12656">
            <v>3</v>
          </cell>
          <cell r="E12656" t="str">
            <v>F</v>
          </cell>
        </row>
        <row r="12657">
          <cell r="B12657" t="str">
            <v>F800035</v>
          </cell>
          <cell r="C12657" t="str">
            <v>F800035</v>
          </cell>
          <cell r="D12657">
            <v>3</v>
          </cell>
          <cell r="E12657" t="str">
            <v>F</v>
          </cell>
        </row>
        <row r="12658">
          <cell r="B12658" t="str">
            <v>F800036</v>
          </cell>
          <cell r="C12658" t="str">
            <v>F800036</v>
          </cell>
          <cell r="D12658">
            <v>3</v>
          </cell>
          <cell r="E12658" t="str">
            <v>F</v>
          </cell>
        </row>
        <row r="12659">
          <cell r="B12659" t="str">
            <v>F800037</v>
          </cell>
          <cell r="C12659" t="str">
            <v>F800037</v>
          </cell>
          <cell r="D12659">
            <v>3</v>
          </cell>
          <cell r="E12659" t="str">
            <v>F</v>
          </cell>
        </row>
        <row r="12660">
          <cell r="B12660" t="str">
            <v>F800038</v>
          </cell>
          <cell r="C12660" t="str">
            <v>F800038</v>
          </cell>
          <cell r="D12660">
            <v>3</v>
          </cell>
          <cell r="E12660" t="str">
            <v>F</v>
          </cell>
        </row>
        <row r="12661">
          <cell r="B12661" t="str">
            <v>F800039</v>
          </cell>
          <cell r="C12661" t="str">
            <v>F800039</v>
          </cell>
          <cell r="D12661">
            <v>3</v>
          </cell>
          <cell r="E12661" t="str">
            <v>F</v>
          </cell>
        </row>
        <row r="12662">
          <cell r="B12662" t="str">
            <v>F800040</v>
          </cell>
          <cell r="C12662" t="str">
            <v>F800040</v>
          </cell>
          <cell r="D12662">
            <v>3</v>
          </cell>
          <cell r="E12662" t="str">
            <v>F</v>
          </cell>
        </row>
        <row r="12663">
          <cell r="B12663" t="str">
            <v>F800041</v>
          </cell>
          <cell r="C12663" t="str">
            <v>F800041</v>
          </cell>
          <cell r="D12663">
            <v>3</v>
          </cell>
          <cell r="E12663" t="str">
            <v>F</v>
          </cell>
        </row>
        <row r="12664">
          <cell r="B12664" t="str">
            <v>F800042</v>
          </cell>
          <cell r="C12664" t="str">
            <v>F800042</v>
          </cell>
          <cell r="D12664">
            <v>3</v>
          </cell>
          <cell r="E12664" t="str">
            <v>F</v>
          </cell>
        </row>
        <row r="12665">
          <cell r="B12665" t="str">
            <v>F800043</v>
          </cell>
          <cell r="C12665" t="str">
            <v>F800043</v>
          </cell>
          <cell r="D12665">
            <v>3</v>
          </cell>
          <cell r="E12665" t="str">
            <v>F</v>
          </cell>
        </row>
        <row r="12666">
          <cell r="B12666" t="str">
            <v>F800044</v>
          </cell>
          <cell r="C12666" t="str">
            <v>F800044</v>
          </cell>
          <cell r="D12666">
            <v>3</v>
          </cell>
          <cell r="E12666" t="str">
            <v>F</v>
          </cell>
        </row>
        <row r="12667">
          <cell r="B12667" t="str">
            <v>F800045</v>
          </cell>
          <cell r="C12667" t="str">
            <v>F800045</v>
          </cell>
          <cell r="D12667">
            <v>3</v>
          </cell>
          <cell r="E12667" t="str">
            <v>F</v>
          </cell>
        </row>
        <row r="12668">
          <cell r="B12668" t="str">
            <v>F800046</v>
          </cell>
          <cell r="C12668" t="str">
            <v>F800046</v>
          </cell>
          <cell r="D12668">
            <v>3</v>
          </cell>
          <cell r="E12668" t="str">
            <v>F</v>
          </cell>
        </row>
        <row r="12669">
          <cell r="B12669" t="str">
            <v>F800047</v>
          </cell>
          <cell r="C12669" t="str">
            <v>F800047</v>
          </cell>
          <cell r="D12669">
            <v>3</v>
          </cell>
          <cell r="E12669" t="str">
            <v>F</v>
          </cell>
        </row>
        <row r="12670">
          <cell r="B12670" t="str">
            <v>F800048</v>
          </cell>
          <cell r="C12670" t="str">
            <v>F800048</v>
          </cell>
          <cell r="D12670">
            <v>3</v>
          </cell>
          <cell r="E12670" t="str">
            <v>F</v>
          </cell>
        </row>
        <row r="12671">
          <cell r="B12671" t="str">
            <v>F800049</v>
          </cell>
          <cell r="C12671" t="str">
            <v>F800049</v>
          </cell>
          <cell r="D12671">
            <v>3</v>
          </cell>
          <cell r="E12671" t="str">
            <v>F</v>
          </cell>
        </row>
        <row r="12672">
          <cell r="B12672" t="str">
            <v>F800050</v>
          </cell>
          <cell r="C12672" t="str">
            <v>F800050</v>
          </cell>
          <cell r="D12672">
            <v>3</v>
          </cell>
          <cell r="E12672" t="str">
            <v>F</v>
          </cell>
        </row>
        <row r="12673">
          <cell r="B12673" t="str">
            <v>F800051</v>
          </cell>
          <cell r="C12673" t="str">
            <v>F800051</v>
          </cell>
          <cell r="D12673">
            <v>3</v>
          </cell>
          <cell r="E12673" t="str">
            <v>F</v>
          </cell>
        </row>
        <row r="12674">
          <cell r="B12674" t="str">
            <v>F800052</v>
          </cell>
          <cell r="C12674" t="str">
            <v>F800052</v>
          </cell>
          <cell r="D12674">
            <v>3</v>
          </cell>
          <cell r="E12674" t="str">
            <v>F</v>
          </cell>
        </row>
        <row r="12675">
          <cell r="B12675" t="str">
            <v>F800053</v>
          </cell>
          <cell r="C12675" t="str">
            <v>F800053</v>
          </cell>
          <cell r="D12675">
            <v>3</v>
          </cell>
          <cell r="E12675" t="str">
            <v>F</v>
          </cell>
        </row>
        <row r="12676">
          <cell r="B12676" t="str">
            <v>F800054</v>
          </cell>
          <cell r="C12676" t="str">
            <v>F800054</v>
          </cell>
          <cell r="D12676">
            <v>3</v>
          </cell>
          <cell r="E12676" t="str">
            <v>F</v>
          </cell>
        </row>
        <row r="12677">
          <cell r="B12677" t="str">
            <v>F800055</v>
          </cell>
          <cell r="C12677" t="str">
            <v>F800055</v>
          </cell>
          <cell r="D12677">
            <v>3</v>
          </cell>
          <cell r="E12677" t="str">
            <v>F</v>
          </cell>
        </row>
        <row r="12678">
          <cell r="B12678" t="str">
            <v>F800056</v>
          </cell>
          <cell r="C12678" t="str">
            <v>F800056</v>
          </cell>
          <cell r="D12678">
            <v>3</v>
          </cell>
          <cell r="E12678" t="str">
            <v>F</v>
          </cell>
        </row>
        <row r="12679">
          <cell r="B12679" t="str">
            <v>F800057</v>
          </cell>
          <cell r="C12679" t="str">
            <v>F800057</v>
          </cell>
          <cell r="D12679">
            <v>3</v>
          </cell>
          <cell r="E12679" t="str">
            <v>F</v>
          </cell>
        </row>
        <row r="12680">
          <cell r="B12680" t="str">
            <v>F800058</v>
          </cell>
          <cell r="C12680" t="str">
            <v>F800058</v>
          </cell>
          <cell r="D12680">
            <v>3</v>
          </cell>
          <cell r="E12680" t="str">
            <v>F</v>
          </cell>
        </row>
        <row r="12681">
          <cell r="B12681" t="str">
            <v>F800059</v>
          </cell>
          <cell r="C12681" t="str">
            <v>F800059</v>
          </cell>
          <cell r="D12681">
            <v>3</v>
          </cell>
          <cell r="E12681" t="str">
            <v>F</v>
          </cell>
        </row>
        <row r="12682">
          <cell r="B12682" t="str">
            <v>F800060</v>
          </cell>
          <cell r="C12682" t="str">
            <v>F800060</v>
          </cell>
          <cell r="D12682">
            <v>3</v>
          </cell>
          <cell r="E12682" t="str">
            <v>F</v>
          </cell>
        </row>
        <row r="12683">
          <cell r="B12683" t="str">
            <v>F800061</v>
          </cell>
          <cell r="C12683" t="str">
            <v>F800061</v>
          </cell>
          <cell r="D12683">
            <v>3</v>
          </cell>
          <cell r="E12683" t="str">
            <v>F</v>
          </cell>
        </row>
        <row r="12684">
          <cell r="B12684" t="str">
            <v>F800062</v>
          </cell>
          <cell r="C12684" t="str">
            <v>F800062</v>
          </cell>
          <cell r="D12684">
            <v>3</v>
          </cell>
          <cell r="E12684" t="str">
            <v>F</v>
          </cell>
        </row>
        <row r="12685">
          <cell r="B12685" t="str">
            <v>F800063</v>
          </cell>
          <cell r="C12685" t="str">
            <v>F800063</v>
          </cell>
          <cell r="D12685">
            <v>3</v>
          </cell>
          <cell r="E12685" t="str">
            <v>F</v>
          </cell>
        </row>
        <row r="12686">
          <cell r="B12686" t="str">
            <v>F800064</v>
          </cell>
          <cell r="C12686" t="str">
            <v>F800064</v>
          </cell>
          <cell r="D12686">
            <v>3</v>
          </cell>
          <cell r="E12686" t="str">
            <v>F</v>
          </cell>
        </row>
        <row r="12687">
          <cell r="B12687" t="str">
            <v>F800065</v>
          </cell>
          <cell r="C12687" t="str">
            <v>F800065</v>
          </cell>
          <cell r="D12687">
            <v>3</v>
          </cell>
          <cell r="E12687" t="str">
            <v>F</v>
          </cell>
        </row>
        <row r="12688">
          <cell r="B12688" t="str">
            <v>F800066</v>
          </cell>
          <cell r="C12688" t="str">
            <v>F800066</v>
          </cell>
          <cell r="D12688">
            <v>3</v>
          </cell>
          <cell r="E12688" t="str">
            <v>F</v>
          </cell>
        </row>
        <row r="12689">
          <cell r="B12689" t="str">
            <v>F800067</v>
          </cell>
          <cell r="C12689" t="str">
            <v>F800067</v>
          </cell>
          <cell r="D12689">
            <v>3</v>
          </cell>
          <cell r="E12689" t="str">
            <v>F</v>
          </cell>
        </row>
        <row r="12690">
          <cell r="B12690" t="str">
            <v>F800068</v>
          </cell>
          <cell r="C12690" t="str">
            <v>F800068</v>
          </cell>
          <cell r="D12690">
            <v>3</v>
          </cell>
          <cell r="E12690" t="str">
            <v>F</v>
          </cell>
        </row>
        <row r="12691">
          <cell r="B12691" t="str">
            <v>F800069</v>
          </cell>
          <cell r="C12691" t="str">
            <v>F800069</v>
          </cell>
          <cell r="D12691">
            <v>3</v>
          </cell>
          <cell r="E12691" t="str">
            <v>F</v>
          </cell>
        </row>
        <row r="12692">
          <cell r="B12692" t="str">
            <v>F800070</v>
          </cell>
          <cell r="C12692" t="str">
            <v>F800070</v>
          </cell>
          <cell r="D12692">
            <v>3</v>
          </cell>
          <cell r="E12692" t="str">
            <v>F</v>
          </cell>
        </row>
        <row r="12693">
          <cell r="B12693" t="str">
            <v>F800071</v>
          </cell>
          <cell r="C12693" t="str">
            <v>F800071</v>
          </cell>
          <cell r="D12693">
            <v>3</v>
          </cell>
          <cell r="E12693" t="str">
            <v>F</v>
          </cell>
        </row>
        <row r="12694">
          <cell r="B12694" t="str">
            <v>F800072</v>
          </cell>
          <cell r="C12694" t="str">
            <v>F800072</v>
          </cell>
          <cell r="D12694">
            <v>3</v>
          </cell>
          <cell r="E12694" t="str">
            <v>F</v>
          </cell>
        </row>
        <row r="12695">
          <cell r="B12695" t="str">
            <v>F800073</v>
          </cell>
          <cell r="C12695" t="str">
            <v>F800073</v>
          </cell>
          <cell r="D12695">
            <v>3</v>
          </cell>
          <cell r="E12695" t="str">
            <v>F</v>
          </cell>
        </row>
        <row r="12696">
          <cell r="B12696" t="str">
            <v>F800074</v>
          </cell>
          <cell r="C12696" t="str">
            <v>F800074</v>
          </cell>
          <cell r="D12696">
            <v>3</v>
          </cell>
          <cell r="E12696" t="str">
            <v>F</v>
          </cell>
        </row>
        <row r="12697">
          <cell r="B12697" t="str">
            <v>F800075</v>
          </cell>
          <cell r="C12697" t="str">
            <v>F800075</v>
          </cell>
          <cell r="D12697">
            <v>3</v>
          </cell>
          <cell r="E12697" t="str">
            <v>F</v>
          </cell>
        </row>
        <row r="12698">
          <cell r="B12698" t="str">
            <v>F800076</v>
          </cell>
          <cell r="C12698" t="str">
            <v>F800076</v>
          </cell>
          <cell r="D12698">
            <v>3</v>
          </cell>
          <cell r="E12698" t="str">
            <v>F</v>
          </cell>
        </row>
        <row r="12699">
          <cell r="B12699" t="str">
            <v>F800077</v>
          </cell>
          <cell r="C12699" t="str">
            <v>F800077</v>
          </cell>
          <cell r="D12699">
            <v>3</v>
          </cell>
          <cell r="E12699" t="str">
            <v>F</v>
          </cell>
        </row>
        <row r="12700">
          <cell r="B12700" t="str">
            <v>F800078</v>
          </cell>
          <cell r="C12700" t="str">
            <v>F800078</v>
          </cell>
          <cell r="D12700">
            <v>3</v>
          </cell>
          <cell r="E12700" t="str">
            <v>F</v>
          </cell>
        </row>
        <row r="12701">
          <cell r="B12701" t="str">
            <v>F800079</v>
          </cell>
          <cell r="C12701" t="str">
            <v>F800079</v>
          </cell>
          <cell r="D12701">
            <v>3</v>
          </cell>
          <cell r="E12701" t="str">
            <v>F</v>
          </cell>
        </row>
        <row r="12702">
          <cell r="B12702" t="str">
            <v>F800080</v>
          </cell>
          <cell r="C12702" t="str">
            <v>F800080</v>
          </cell>
          <cell r="D12702">
            <v>3</v>
          </cell>
          <cell r="E12702" t="str">
            <v>F</v>
          </cell>
        </row>
        <row r="12703">
          <cell r="B12703" t="str">
            <v>F800081</v>
          </cell>
          <cell r="C12703" t="str">
            <v>F800081</v>
          </cell>
          <cell r="D12703">
            <v>3</v>
          </cell>
          <cell r="E12703" t="str">
            <v>F</v>
          </cell>
        </row>
        <row r="12704">
          <cell r="B12704" t="str">
            <v>F800082</v>
          </cell>
          <cell r="C12704" t="str">
            <v>F800082</v>
          </cell>
          <cell r="D12704">
            <v>3</v>
          </cell>
          <cell r="E12704" t="str">
            <v>F</v>
          </cell>
        </row>
        <row r="12705">
          <cell r="B12705" t="str">
            <v>F800083</v>
          </cell>
          <cell r="C12705" t="str">
            <v>F800083</v>
          </cell>
          <cell r="D12705">
            <v>3</v>
          </cell>
          <cell r="E12705" t="str">
            <v>F</v>
          </cell>
        </row>
        <row r="12706">
          <cell r="B12706" t="str">
            <v>F800084</v>
          </cell>
          <cell r="C12706" t="str">
            <v>F800084</v>
          </cell>
          <cell r="D12706">
            <v>3</v>
          </cell>
          <cell r="E12706" t="str">
            <v>F</v>
          </cell>
        </row>
        <row r="12707">
          <cell r="B12707" t="str">
            <v>F800085</v>
          </cell>
          <cell r="C12707" t="str">
            <v>F800085</v>
          </cell>
          <cell r="D12707">
            <v>3</v>
          </cell>
          <cell r="E12707" t="str">
            <v>F</v>
          </cell>
        </row>
        <row r="12708">
          <cell r="B12708" t="str">
            <v>F800086</v>
          </cell>
          <cell r="C12708" t="str">
            <v>F800086</v>
          </cell>
          <cell r="D12708">
            <v>3</v>
          </cell>
          <cell r="E12708" t="str">
            <v>F</v>
          </cell>
        </row>
        <row r="12709">
          <cell r="B12709" t="str">
            <v>F800087</v>
          </cell>
          <cell r="C12709" t="str">
            <v>F800087</v>
          </cell>
          <cell r="D12709">
            <v>3</v>
          </cell>
          <cell r="E12709" t="str">
            <v>F</v>
          </cell>
        </row>
        <row r="12710">
          <cell r="B12710" t="str">
            <v>F800088</v>
          </cell>
          <cell r="C12710" t="str">
            <v>F800088</v>
          </cell>
          <cell r="D12710">
            <v>3</v>
          </cell>
          <cell r="E12710" t="str">
            <v>F</v>
          </cell>
        </row>
        <row r="12711">
          <cell r="B12711" t="str">
            <v>F800089</v>
          </cell>
          <cell r="C12711" t="str">
            <v>F800089</v>
          </cell>
          <cell r="D12711">
            <v>3</v>
          </cell>
          <cell r="E12711" t="str">
            <v>F</v>
          </cell>
        </row>
        <row r="12712">
          <cell r="B12712" t="str">
            <v>F800090</v>
          </cell>
          <cell r="C12712" t="str">
            <v>F800090</v>
          </cell>
          <cell r="D12712">
            <v>3</v>
          </cell>
          <cell r="E12712" t="str">
            <v>F</v>
          </cell>
        </row>
        <row r="12713">
          <cell r="B12713" t="str">
            <v>F800091</v>
          </cell>
          <cell r="C12713" t="str">
            <v>F800091</v>
          </cell>
          <cell r="D12713">
            <v>3</v>
          </cell>
          <cell r="E12713" t="str">
            <v>F</v>
          </cell>
        </row>
        <row r="12714">
          <cell r="B12714" t="str">
            <v>F800092</v>
          </cell>
          <cell r="C12714" t="str">
            <v>F800092</v>
          </cell>
          <cell r="D12714">
            <v>3</v>
          </cell>
          <cell r="E12714" t="str">
            <v>F</v>
          </cell>
        </row>
        <row r="12715">
          <cell r="B12715" t="str">
            <v>F800093</v>
          </cell>
          <cell r="C12715" t="str">
            <v>F800093</v>
          </cell>
          <cell r="D12715">
            <v>3</v>
          </cell>
          <cell r="E12715" t="str">
            <v>F</v>
          </cell>
        </row>
        <row r="12716">
          <cell r="B12716" t="str">
            <v>F800094</v>
          </cell>
          <cell r="C12716" t="str">
            <v>F800094</v>
          </cell>
          <cell r="D12716">
            <v>3</v>
          </cell>
          <cell r="E12716" t="str">
            <v>F</v>
          </cell>
        </row>
        <row r="12717">
          <cell r="B12717" t="str">
            <v>F800095</v>
          </cell>
          <cell r="C12717" t="str">
            <v>F800095</v>
          </cell>
          <cell r="D12717">
            <v>3</v>
          </cell>
          <cell r="E12717" t="str">
            <v>F</v>
          </cell>
        </row>
        <row r="12718">
          <cell r="B12718" t="str">
            <v>F800096</v>
          </cell>
          <cell r="C12718" t="str">
            <v>F800096</v>
          </cell>
          <cell r="D12718">
            <v>3</v>
          </cell>
          <cell r="E12718" t="str">
            <v>F</v>
          </cell>
        </row>
        <row r="12719">
          <cell r="B12719" t="str">
            <v>F800097</v>
          </cell>
          <cell r="C12719" t="str">
            <v>F800097</v>
          </cell>
          <cell r="D12719">
            <v>3</v>
          </cell>
          <cell r="E12719" t="str">
            <v>F</v>
          </cell>
        </row>
        <row r="12720">
          <cell r="B12720" t="str">
            <v>F800098</v>
          </cell>
          <cell r="C12720" t="str">
            <v>F800098</v>
          </cell>
          <cell r="D12720">
            <v>3</v>
          </cell>
          <cell r="E12720" t="str">
            <v>F</v>
          </cell>
        </row>
        <row r="12721">
          <cell r="B12721" t="str">
            <v>F800099</v>
          </cell>
          <cell r="C12721" t="str">
            <v>F800099</v>
          </cell>
          <cell r="D12721">
            <v>3</v>
          </cell>
          <cell r="E12721" t="str">
            <v>F</v>
          </cell>
        </row>
        <row r="12722">
          <cell r="B12722" t="str">
            <v>F800100</v>
          </cell>
          <cell r="C12722" t="str">
            <v>F800100</v>
          </cell>
          <cell r="D12722">
            <v>3</v>
          </cell>
          <cell r="E12722" t="str">
            <v>F</v>
          </cell>
        </row>
        <row r="12723">
          <cell r="B12723" t="str">
            <v>F800101</v>
          </cell>
          <cell r="C12723" t="str">
            <v>F800101</v>
          </cell>
          <cell r="D12723">
            <v>3</v>
          </cell>
          <cell r="E12723" t="str">
            <v>F</v>
          </cell>
        </row>
        <row r="12724">
          <cell r="B12724" t="str">
            <v>F800102</v>
          </cell>
          <cell r="C12724" t="str">
            <v>F800102</v>
          </cell>
          <cell r="D12724">
            <v>3</v>
          </cell>
          <cell r="E12724" t="str">
            <v>F</v>
          </cell>
        </row>
        <row r="12725">
          <cell r="B12725" t="str">
            <v>F800103</v>
          </cell>
          <cell r="C12725" t="str">
            <v>F800103</v>
          </cell>
          <cell r="D12725">
            <v>3</v>
          </cell>
          <cell r="E12725" t="str">
            <v>F</v>
          </cell>
        </row>
        <row r="12726">
          <cell r="B12726" t="str">
            <v>F800104</v>
          </cell>
          <cell r="C12726" t="str">
            <v>F800104</v>
          </cell>
          <cell r="D12726">
            <v>3</v>
          </cell>
          <cell r="E12726" t="str">
            <v>F</v>
          </cell>
        </row>
        <row r="12727">
          <cell r="B12727" t="str">
            <v>F800105</v>
          </cell>
          <cell r="C12727" t="str">
            <v>F800105</v>
          </cell>
          <cell r="D12727">
            <v>3</v>
          </cell>
          <cell r="E12727" t="str">
            <v>F</v>
          </cell>
        </row>
        <row r="12728">
          <cell r="B12728" t="str">
            <v>F800106</v>
          </cell>
          <cell r="C12728" t="str">
            <v>F800106</v>
          </cell>
          <cell r="D12728">
            <v>3</v>
          </cell>
          <cell r="E12728" t="str">
            <v>F</v>
          </cell>
        </row>
        <row r="12729">
          <cell r="B12729" t="str">
            <v>F800107</v>
          </cell>
          <cell r="C12729" t="str">
            <v>F800107</v>
          </cell>
          <cell r="D12729">
            <v>3</v>
          </cell>
          <cell r="E12729" t="str">
            <v>F</v>
          </cell>
        </row>
        <row r="12730">
          <cell r="B12730" t="str">
            <v>F800108</v>
          </cell>
          <cell r="C12730" t="str">
            <v>F800108</v>
          </cell>
          <cell r="D12730">
            <v>3</v>
          </cell>
          <cell r="E12730" t="str">
            <v>F</v>
          </cell>
        </row>
        <row r="12731">
          <cell r="B12731" t="str">
            <v>F800109</v>
          </cell>
          <cell r="C12731" t="str">
            <v>F800109</v>
          </cell>
          <cell r="D12731">
            <v>3</v>
          </cell>
          <cell r="E12731" t="str">
            <v>F</v>
          </cell>
        </row>
        <row r="12732">
          <cell r="B12732" t="str">
            <v>F800110</v>
          </cell>
          <cell r="C12732" t="str">
            <v>F800110</v>
          </cell>
          <cell r="D12732">
            <v>3</v>
          </cell>
          <cell r="E12732" t="str">
            <v>F</v>
          </cell>
        </row>
        <row r="12733">
          <cell r="B12733" t="str">
            <v>F800111</v>
          </cell>
          <cell r="C12733" t="str">
            <v>F800111</v>
          </cell>
          <cell r="D12733">
            <v>3</v>
          </cell>
          <cell r="E12733" t="str">
            <v>F</v>
          </cell>
        </row>
        <row r="12734">
          <cell r="B12734" t="str">
            <v>F800112</v>
          </cell>
          <cell r="C12734" t="str">
            <v>F800112</v>
          </cell>
          <cell r="D12734">
            <v>3</v>
          </cell>
          <cell r="E12734" t="str">
            <v>F</v>
          </cell>
        </row>
        <row r="12735">
          <cell r="B12735" t="str">
            <v>F800113</v>
          </cell>
          <cell r="C12735" t="str">
            <v>F800113</v>
          </cell>
          <cell r="D12735">
            <v>3</v>
          </cell>
          <cell r="E12735" t="str">
            <v>F</v>
          </cell>
        </row>
        <row r="12736">
          <cell r="B12736" t="str">
            <v>F800114</v>
          </cell>
          <cell r="C12736" t="str">
            <v>F800114</v>
          </cell>
          <cell r="D12736">
            <v>3</v>
          </cell>
          <cell r="E12736" t="str">
            <v>F</v>
          </cell>
        </row>
        <row r="12737">
          <cell r="B12737" t="str">
            <v>F800115</v>
          </cell>
          <cell r="C12737" t="str">
            <v>F800115</v>
          </cell>
          <cell r="D12737">
            <v>3</v>
          </cell>
          <cell r="E12737" t="str">
            <v>F</v>
          </cell>
        </row>
        <row r="12738">
          <cell r="B12738" t="str">
            <v>F800116</v>
          </cell>
          <cell r="C12738" t="str">
            <v>F800116</v>
          </cell>
          <cell r="D12738">
            <v>3</v>
          </cell>
          <cell r="E12738" t="str">
            <v>F</v>
          </cell>
        </row>
        <row r="12739">
          <cell r="B12739" t="str">
            <v>F800117</v>
          </cell>
          <cell r="C12739" t="str">
            <v>F800117</v>
          </cell>
          <cell r="D12739">
            <v>3</v>
          </cell>
          <cell r="E12739" t="str">
            <v>F</v>
          </cell>
        </row>
        <row r="12740">
          <cell r="B12740" t="str">
            <v>F800118</v>
          </cell>
          <cell r="C12740" t="str">
            <v>F800118</v>
          </cell>
          <cell r="D12740">
            <v>3</v>
          </cell>
          <cell r="E12740" t="str">
            <v>F</v>
          </cell>
        </row>
        <row r="12741">
          <cell r="B12741" t="str">
            <v>F800119</v>
          </cell>
          <cell r="C12741" t="str">
            <v>F800119</v>
          </cell>
          <cell r="D12741">
            <v>3</v>
          </cell>
          <cell r="E12741" t="str">
            <v>F</v>
          </cell>
        </row>
        <row r="12742">
          <cell r="B12742" t="str">
            <v>F800120</v>
          </cell>
          <cell r="C12742" t="str">
            <v>F800120</v>
          </cell>
          <cell r="D12742">
            <v>3</v>
          </cell>
          <cell r="E12742" t="str">
            <v>F</v>
          </cell>
        </row>
        <row r="12743">
          <cell r="B12743" t="str">
            <v>F800121</v>
          </cell>
          <cell r="C12743" t="str">
            <v>F800121</v>
          </cell>
          <cell r="D12743">
            <v>3</v>
          </cell>
          <cell r="E12743" t="str">
            <v>F</v>
          </cell>
        </row>
        <row r="12744">
          <cell r="B12744" t="str">
            <v>F800122</v>
          </cell>
          <cell r="C12744" t="str">
            <v>F800122</v>
          </cell>
          <cell r="D12744">
            <v>3</v>
          </cell>
          <cell r="E12744" t="str">
            <v>F</v>
          </cell>
        </row>
        <row r="12745">
          <cell r="B12745" t="str">
            <v>F800123</v>
          </cell>
          <cell r="C12745" t="str">
            <v>F800123</v>
          </cell>
          <cell r="D12745">
            <v>3</v>
          </cell>
          <cell r="E12745" t="str">
            <v>F</v>
          </cell>
        </row>
        <row r="12746">
          <cell r="B12746" t="str">
            <v>F800124</v>
          </cell>
          <cell r="C12746" t="str">
            <v>F800124</v>
          </cell>
          <cell r="D12746">
            <v>3</v>
          </cell>
          <cell r="E12746" t="str">
            <v>F</v>
          </cell>
        </row>
        <row r="12747">
          <cell r="B12747" t="str">
            <v>F800125</v>
          </cell>
          <cell r="C12747" t="str">
            <v>F800125</v>
          </cell>
          <cell r="D12747">
            <v>3</v>
          </cell>
          <cell r="E12747" t="str">
            <v>F</v>
          </cell>
        </row>
        <row r="12748">
          <cell r="B12748" t="str">
            <v>F800126</v>
          </cell>
          <cell r="C12748" t="str">
            <v>F800126</v>
          </cell>
          <cell r="D12748">
            <v>3</v>
          </cell>
          <cell r="E12748" t="str">
            <v>F</v>
          </cell>
        </row>
        <row r="12749">
          <cell r="B12749" t="str">
            <v>F800127</v>
          </cell>
          <cell r="C12749" t="str">
            <v>F800127</v>
          </cell>
          <cell r="D12749">
            <v>3</v>
          </cell>
          <cell r="E12749" t="str">
            <v>F</v>
          </cell>
        </row>
        <row r="12750">
          <cell r="B12750" t="str">
            <v>F800128</v>
          </cell>
          <cell r="C12750" t="str">
            <v>F800128</v>
          </cell>
          <cell r="D12750">
            <v>3</v>
          </cell>
          <cell r="E12750" t="str">
            <v>F</v>
          </cell>
        </row>
        <row r="12751">
          <cell r="B12751" t="str">
            <v>F800129</v>
          </cell>
          <cell r="C12751" t="str">
            <v>F800129</v>
          </cell>
          <cell r="D12751">
            <v>3</v>
          </cell>
          <cell r="E12751" t="str">
            <v>F</v>
          </cell>
        </row>
        <row r="12752">
          <cell r="B12752" t="str">
            <v>F800130</v>
          </cell>
          <cell r="C12752" t="str">
            <v>F800130</v>
          </cell>
          <cell r="D12752">
            <v>3</v>
          </cell>
          <cell r="E12752" t="str">
            <v>F</v>
          </cell>
        </row>
        <row r="12753">
          <cell r="B12753" t="str">
            <v>F800131</v>
          </cell>
          <cell r="C12753" t="str">
            <v>F800131</v>
          </cell>
          <cell r="D12753">
            <v>3</v>
          </cell>
          <cell r="E12753" t="str">
            <v>F</v>
          </cell>
        </row>
        <row r="12754">
          <cell r="B12754" t="str">
            <v>F800132</v>
          </cell>
          <cell r="C12754" t="str">
            <v>F800132</v>
          </cell>
          <cell r="D12754">
            <v>3</v>
          </cell>
          <cell r="E12754" t="str">
            <v>F</v>
          </cell>
        </row>
        <row r="12755">
          <cell r="B12755" t="str">
            <v>F800133</v>
          </cell>
          <cell r="C12755" t="str">
            <v>F800133</v>
          </cell>
          <cell r="D12755">
            <v>3</v>
          </cell>
          <cell r="E12755" t="str">
            <v>F</v>
          </cell>
        </row>
        <row r="12756">
          <cell r="B12756" t="str">
            <v>F800134</v>
          </cell>
          <cell r="C12756" t="str">
            <v>F800134</v>
          </cell>
          <cell r="D12756">
            <v>3</v>
          </cell>
          <cell r="E12756" t="str">
            <v>F</v>
          </cell>
        </row>
        <row r="12757">
          <cell r="B12757" t="str">
            <v>F800135</v>
          </cell>
          <cell r="C12757" t="str">
            <v>F800135</v>
          </cell>
          <cell r="D12757">
            <v>3</v>
          </cell>
          <cell r="E12757" t="str">
            <v>F</v>
          </cell>
        </row>
        <row r="12758">
          <cell r="B12758" t="str">
            <v>F800136</v>
          </cell>
          <cell r="C12758" t="str">
            <v>F800136</v>
          </cell>
          <cell r="D12758">
            <v>3</v>
          </cell>
          <cell r="E12758" t="str">
            <v>F</v>
          </cell>
        </row>
        <row r="12759">
          <cell r="B12759" t="str">
            <v>F800137</v>
          </cell>
          <cell r="C12759" t="str">
            <v>F800137</v>
          </cell>
          <cell r="D12759">
            <v>3</v>
          </cell>
          <cell r="E12759" t="str">
            <v>F</v>
          </cell>
        </row>
        <row r="12760">
          <cell r="B12760" t="str">
            <v>F800138</v>
          </cell>
          <cell r="C12760" t="str">
            <v>F800138</v>
          </cell>
          <cell r="D12760">
            <v>3</v>
          </cell>
          <cell r="E12760" t="str">
            <v>F</v>
          </cell>
        </row>
        <row r="12761">
          <cell r="B12761" t="str">
            <v>F800139</v>
          </cell>
          <cell r="C12761" t="str">
            <v>F800139</v>
          </cell>
          <cell r="D12761">
            <v>3</v>
          </cell>
          <cell r="E12761" t="str">
            <v>F</v>
          </cell>
        </row>
        <row r="12762">
          <cell r="B12762" t="str">
            <v>F800140</v>
          </cell>
          <cell r="C12762" t="str">
            <v>F800140</v>
          </cell>
          <cell r="D12762">
            <v>3</v>
          </cell>
          <cell r="E12762" t="str">
            <v>F</v>
          </cell>
        </row>
        <row r="12763">
          <cell r="B12763" t="str">
            <v>F800141</v>
          </cell>
          <cell r="C12763" t="str">
            <v>F800141</v>
          </cell>
          <cell r="D12763">
            <v>3</v>
          </cell>
          <cell r="E12763" t="str">
            <v>F</v>
          </cell>
        </row>
        <row r="12764">
          <cell r="B12764" t="str">
            <v>F800142</v>
          </cell>
          <cell r="C12764" t="str">
            <v>F800142</v>
          </cell>
          <cell r="D12764">
            <v>3</v>
          </cell>
          <cell r="E12764" t="str">
            <v>F</v>
          </cell>
        </row>
        <row r="12765">
          <cell r="B12765" t="str">
            <v>F800143</v>
          </cell>
          <cell r="C12765" t="str">
            <v>F800143</v>
          </cell>
          <cell r="D12765">
            <v>3</v>
          </cell>
          <cell r="E12765" t="str">
            <v>F</v>
          </cell>
        </row>
        <row r="12766">
          <cell r="B12766" t="str">
            <v>F800144</v>
          </cell>
          <cell r="C12766" t="str">
            <v>F800144</v>
          </cell>
          <cell r="D12766">
            <v>3</v>
          </cell>
          <cell r="E12766" t="str">
            <v>F</v>
          </cell>
        </row>
        <row r="12767">
          <cell r="B12767" t="str">
            <v>F800145</v>
          </cell>
          <cell r="C12767" t="str">
            <v>F800145</v>
          </cell>
          <cell r="D12767">
            <v>3</v>
          </cell>
          <cell r="E12767" t="str">
            <v>F</v>
          </cell>
        </row>
        <row r="12768">
          <cell r="B12768" t="str">
            <v>F800146</v>
          </cell>
          <cell r="C12768" t="str">
            <v>F800146</v>
          </cell>
          <cell r="D12768">
            <v>3</v>
          </cell>
          <cell r="E12768" t="str">
            <v>F</v>
          </cell>
        </row>
        <row r="12769">
          <cell r="B12769" t="str">
            <v>F800147</v>
          </cell>
          <cell r="C12769" t="str">
            <v>F800147</v>
          </cell>
          <cell r="D12769">
            <v>3</v>
          </cell>
          <cell r="E12769" t="str">
            <v>F</v>
          </cell>
        </row>
        <row r="12770">
          <cell r="B12770" t="str">
            <v>F800148</v>
          </cell>
          <cell r="C12770" t="str">
            <v>F800148</v>
          </cell>
          <cell r="D12770">
            <v>3</v>
          </cell>
          <cell r="E12770" t="str">
            <v>F</v>
          </cell>
        </row>
        <row r="12771">
          <cell r="B12771" t="str">
            <v>F800149</v>
          </cell>
          <cell r="C12771" t="str">
            <v>F800149</v>
          </cell>
          <cell r="D12771">
            <v>3</v>
          </cell>
          <cell r="E12771" t="str">
            <v>F</v>
          </cell>
        </row>
        <row r="12772">
          <cell r="B12772" t="str">
            <v>F800150</v>
          </cell>
          <cell r="C12772" t="str">
            <v>F800150</v>
          </cell>
          <cell r="D12772">
            <v>3</v>
          </cell>
          <cell r="E12772" t="str">
            <v>F</v>
          </cell>
        </row>
        <row r="12773">
          <cell r="B12773" t="str">
            <v>F800151</v>
          </cell>
          <cell r="C12773" t="str">
            <v>F800151</v>
          </cell>
          <cell r="D12773">
            <v>3</v>
          </cell>
          <cell r="E12773" t="str">
            <v>F</v>
          </cell>
        </row>
        <row r="12774">
          <cell r="B12774" t="str">
            <v>F800152</v>
          </cell>
          <cell r="C12774" t="str">
            <v>F800152</v>
          </cell>
          <cell r="D12774">
            <v>3</v>
          </cell>
          <cell r="E12774" t="str">
            <v>F</v>
          </cell>
        </row>
        <row r="12775">
          <cell r="B12775" t="str">
            <v>F800153</v>
          </cell>
          <cell r="C12775" t="str">
            <v>F800153</v>
          </cell>
          <cell r="D12775">
            <v>3</v>
          </cell>
          <cell r="E12775" t="str">
            <v>F</v>
          </cell>
        </row>
        <row r="12776">
          <cell r="B12776" t="str">
            <v>F800154</v>
          </cell>
          <cell r="C12776" t="str">
            <v>F800154</v>
          </cell>
          <cell r="D12776">
            <v>3</v>
          </cell>
          <cell r="E12776" t="str">
            <v>F</v>
          </cell>
        </row>
        <row r="12777">
          <cell r="B12777" t="str">
            <v>F800155</v>
          </cell>
          <cell r="C12777" t="str">
            <v>F800155</v>
          </cell>
          <cell r="D12777">
            <v>3</v>
          </cell>
          <cell r="E12777" t="str">
            <v>F</v>
          </cell>
        </row>
        <row r="12778">
          <cell r="B12778" t="str">
            <v>F800156</v>
          </cell>
          <cell r="C12778" t="str">
            <v>F800156</v>
          </cell>
          <cell r="D12778">
            <v>3</v>
          </cell>
          <cell r="E12778" t="str">
            <v>F</v>
          </cell>
        </row>
        <row r="12779">
          <cell r="B12779" t="str">
            <v>F800157</v>
          </cell>
          <cell r="C12779" t="str">
            <v>F800157</v>
          </cell>
          <cell r="D12779">
            <v>3</v>
          </cell>
          <cell r="E12779" t="str">
            <v>F</v>
          </cell>
        </row>
        <row r="12780">
          <cell r="B12780" t="str">
            <v>F800158</v>
          </cell>
          <cell r="C12780" t="str">
            <v>F800158</v>
          </cell>
          <cell r="D12780">
            <v>3</v>
          </cell>
          <cell r="E12780" t="str">
            <v>F</v>
          </cell>
        </row>
        <row r="12781">
          <cell r="B12781" t="str">
            <v>F800159</v>
          </cell>
          <cell r="C12781" t="str">
            <v>F800159</v>
          </cell>
          <cell r="D12781">
            <v>3</v>
          </cell>
          <cell r="E12781" t="str">
            <v>F</v>
          </cell>
        </row>
        <row r="12782">
          <cell r="B12782" t="str">
            <v>F800160</v>
          </cell>
          <cell r="C12782" t="str">
            <v>F800160</v>
          </cell>
          <cell r="D12782">
            <v>3</v>
          </cell>
          <cell r="E12782" t="str">
            <v>F</v>
          </cell>
        </row>
        <row r="12783">
          <cell r="B12783" t="str">
            <v>F800161</v>
          </cell>
          <cell r="C12783" t="str">
            <v>F800161</v>
          </cell>
          <cell r="D12783">
            <v>3</v>
          </cell>
          <cell r="E12783" t="str">
            <v>F</v>
          </cell>
        </row>
        <row r="12784">
          <cell r="B12784" t="str">
            <v>F800162</v>
          </cell>
          <cell r="C12784" t="str">
            <v>F800162</v>
          </cell>
          <cell r="D12784">
            <v>3</v>
          </cell>
          <cell r="E12784" t="str">
            <v>F</v>
          </cell>
        </row>
        <row r="12785">
          <cell r="B12785" t="str">
            <v>F800163</v>
          </cell>
          <cell r="C12785" t="str">
            <v>F800163</v>
          </cell>
          <cell r="D12785">
            <v>3</v>
          </cell>
          <cell r="E12785" t="str">
            <v>F</v>
          </cell>
        </row>
        <row r="12786">
          <cell r="B12786" t="str">
            <v>F800164</v>
          </cell>
          <cell r="C12786" t="str">
            <v>F800164</v>
          </cell>
          <cell r="D12786">
            <v>3</v>
          </cell>
          <cell r="E12786" t="str">
            <v>F</v>
          </cell>
        </row>
        <row r="12787">
          <cell r="B12787" t="str">
            <v>F800165</v>
          </cell>
          <cell r="C12787" t="str">
            <v>F800165</v>
          </cell>
          <cell r="D12787">
            <v>3</v>
          </cell>
          <cell r="E12787" t="str">
            <v>F</v>
          </cell>
        </row>
        <row r="12788">
          <cell r="B12788" t="str">
            <v>F800166</v>
          </cell>
          <cell r="C12788" t="str">
            <v>F800166</v>
          </cell>
          <cell r="D12788">
            <v>3</v>
          </cell>
          <cell r="E12788" t="str">
            <v>F</v>
          </cell>
        </row>
        <row r="12789">
          <cell r="B12789" t="str">
            <v>F800167</v>
          </cell>
          <cell r="C12789" t="str">
            <v>F800167</v>
          </cell>
          <cell r="D12789">
            <v>3</v>
          </cell>
          <cell r="E12789" t="str">
            <v>F</v>
          </cell>
        </row>
        <row r="12790">
          <cell r="B12790" t="str">
            <v>F800168</v>
          </cell>
          <cell r="C12790" t="str">
            <v>F800168</v>
          </cell>
          <cell r="D12790">
            <v>3</v>
          </cell>
          <cell r="E12790" t="str">
            <v>F</v>
          </cell>
        </row>
        <row r="12791">
          <cell r="B12791" t="str">
            <v>F800169</v>
          </cell>
          <cell r="C12791" t="str">
            <v>F800169</v>
          </cell>
          <cell r="D12791">
            <v>3</v>
          </cell>
          <cell r="E12791" t="str">
            <v>F</v>
          </cell>
        </row>
        <row r="12792">
          <cell r="B12792" t="str">
            <v>F800170</v>
          </cell>
          <cell r="C12792" t="str">
            <v>F800170</v>
          </cell>
          <cell r="D12792">
            <v>3</v>
          </cell>
          <cell r="E12792" t="str">
            <v>F</v>
          </cell>
        </row>
        <row r="12793">
          <cell r="B12793" t="str">
            <v>F800171</v>
          </cell>
          <cell r="C12793" t="str">
            <v>F800171</v>
          </cell>
          <cell r="D12793">
            <v>3</v>
          </cell>
          <cell r="E12793" t="str">
            <v>F</v>
          </cell>
        </row>
        <row r="12794">
          <cell r="B12794" t="str">
            <v>F800172</v>
          </cell>
          <cell r="C12794" t="str">
            <v>F800172</v>
          </cell>
          <cell r="D12794">
            <v>3</v>
          </cell>
          <cell r="E12794" t="str">
            <v>F</v>
          </cell>
        </row>
        <row r="12795">
          <cell r="B12795" t="str">
            <v>F800173</v>
          </cell>
          <cell r="C12795" t="str">
            <v>F800173</v>
          </cell>
          <cell r="D12795">
            <v>3</v>
          </cell>
          <cell r="E12795" t="str">
            <v>F</v>
          </cell>
        </row>
        <row r="12796">
          <cell r="B12796" t="str">
            <v>F800174</v>
          </cell>
          <cell r="C12796" t="str">
            <v>F800174</v>
          </cell>
          <cell r="D12796">
            <v>3</v>
          </cell>
          <cell r="E12796" t="str">
            <v>F</v>
          </cell>
        </row>
        <row r="12797">
          <cell r="B12797" t="str">
            <v>F800175</v>
          </cell>
          <cell r="C12797" t="str">
            <v>F800175</v>
          </cell>
          <cell r="D12797">
            <v>3</v>
          </cell>
          <cell r="E12797" t="str">
            <v>F</v>
          </cell>
        </row>
        <row r="12798">
          <cell r="B12798" t="str">
            <v>F800176</v>
          </cell>
          <cell r="C12798" t="str">
            <v>F800176</v>
          </cell>
          <cell r="D12798">
            <v>3</v>
          </cell>
          <cell r="E12798" t="str">
            <v>F</v>
          </cell>
        </row>
        <row r="12799">
          <cell r="B12799" t="str">
            <v>F800177</v>
          </cell>
          <cell r="C12799" t="str">
            <v>F800177</v>
          </cell>
          <cell r="D12799">
            <v>3</v>
          </cell>
          <cell r="E12799" t="str">
            <v>F</v>
          </cell>
        </row>
        <row r="12800">
          <cell r="B12800" t="str">
            <v>F800178</v>
          </cell>
          <cell r="C12800" t="str">
            <v>F800178</v>
          </cell>
          <cell r="D12800">
            <v>3</v>
          </cell>
          <cell r="E12800" t="str">
            <v>F</v>
          </cell>
        </row>
        <row r="12801">
          <cell r="B12801" t="str">
            <v>F800179</v>
          </cell>
          <cell r="C12801" t="str">
            <v>F800179</v>
          </cell>
          <cell r="D12801">
            <v>3</v>
          </cell>
          <cell r="E12801" t="str">
            <v>F</v>
          </cell>
        </row>
        <row r="12802">
          <cell r="B12802" t="str">
            <v>F800180</v>
          </cell>
          <cell r="C12802" t="str">
            <v>F800180</v>
          </cell>
          <cell r="D12802">
            <v>3</v>
          </cell>
          <cell r="E12802" t="str">
            <v>F</v>
          </cell>
        </row>
        <row r="12803">
          <cell r="B12803" t="str">
            <v>F800181</v>
          </cell>
          <cell r="C12803" t="str">
            <v>F800181</v>
          </cell>
          <cell r="D12803">
            <v>3</v>
          </cell>
          <cell r="E12803" t="str">
            <v>F</v>
          </cell>
        </row>
        <row r="12804">
          <cell r="B12804" t="str">
            <v>F800182</v>
          </cell>
          <cell r="C12804" t="str">
            <v>F800182</v>
          </cell>
          <cell r="D12804">
            <v>3</v>
          </cell>
          <cell r="E12804" t="str">
            <v>F</v>
          </cell>
        </row>
        <row r="12805">
          <cell r="B12805" t="str">
            <v>F800183</v>
          </cell>
          <cell r="C12805" t="str">
            <v>F800183</v>
          </cell>
          <cell r="D12805">
            <v>3</v>
          </cell>
          <cell r="E12805" t="str">
            <v>F</v>
          </cell>
        </row>
        <row r="12806">
          <cell r="B12806" t="str">
            <v>F800184</v>
          </cell>
          <cell r="C12806" t="str">
            <v>F800184</v>
          </cell>
          <cell r="D12806">
            <v>3</v>
          </cell>
          <cell r="E12806" t="str">
            <v>F</v>
          </cell>
        </row>
        <row r="12807">
          <cell r="B12807" t="str">
            <v>F800185</v>
          </cell>
          <cell r="C12807" t="str">
            <v>F800185</v>
          </cell>
          <cell r="D12807">
            <v>3</v>
          </cell>
          <cell r="E12807" t="str">
            <v>F</v>
          </cell>
        </row>
        <row r="12808">
          <cell r="B12808" t="str">
            <v>F800186</v>
          </cell>
          <cell r="C12808" t="str">
            <v>F800186</v>
          </cell>
          <cell r="D12808">
            <v>3</v>
          </cell>
          <cell r="E12808" t="str">
            <v>F</v>
          </cell>
        </row>
        <row r="12809">
          <cell r="B12809" t="str">
            <v>F800187</v>
          </cell>
          <cell r="C12809" t="str">
            <v>F800187</v>
          </cell>
          <cell r="D12809">
            <v>3</v>
          </cell>
          <cell r="E12809" t="str">
            <v>F</v>
          </cell>
        </row>
        <row r="12810">
          <cell r="B12810" t="str">
            <v>F800188</v>
          </cell>
          <cell r="C12810" t="str">
            <v>F800188</v>
          </cell>
          <cell r="D12810">
            <v>3</v>
          </cell>
          <cell r="E12810" t="str">
            <v>F</v>
          </cell>
        </row>
        <row r="12811">
          <cell r="B12811" t="str">
            <v>F800189</v>
          </cell>
          <cell r="C12811" t="str">
            <v>F800189</v>
          </cell>
          <cell r="D12811">
            <v>3</v>
          </cell>
          <cell r="E12811" t="str">
            <v>F</v>
          </cell>
        </row>
        <row r="12812">
          <cell r="B12812" t="str">
            <v>F800190</v>
          </cell>
          <cell r="C12812" t="str">
            <v>F800190</v>
          </cell>
          <cell r="D12812">
            <v>3</v>
          </cell>
          <cell r="E12812" t="str">
            <v>F</v>
          </cell>
        </row>
        <row r="12813">
          <cell r="B12813" t="str">
            <v>F800191</v>
          </cell>
          <cell r="C12813" t="str">
            <v>F800191</v>
          </cell>
          <cell r="D12813">
            <v>3</v>
          </cell>
          <cell r="E12813" t="str">
            <v>F</v>
          </cell>
        </row>
        <row r="12814">
          <cell r="B12814" t="str">
            <v>F800192</v>
          </cell>
          <cell r="C12814" t="str">
            <v>F800192</v>
          </cell>
          <cell r="D12814">
            <v>3</v>
          </cell>
          <cell r="E12814" t="str">
            <v>F</v>
          </cell>
        </row>
        <row r="12815">
          <cell r="B12815" t="str">
            <v>F800193</v>
          </cell>
          <cell r="C12815" t="str">
            <v>F800193</v>
          </cell>
          <cell r="D12815">
            <v>3</v>
          </cell>
          <cell r="E12815" t="str">
            <v>F</v>
          </cell>
        </row>
        <row r="12816">
          <cell r="B12816" t="str">
            <v>F800194</v>
          </cell>
          <cell r="C12816" t="str">
            <v>F800194</v>
          </cell>
          <cell r="D12816">
            <v>3</v>
          </cell>
          <cell r="E12816" t="str">
            <v>F</v>
          </cell>
        </row>
        <row r="12817">
          <cell r="B12817" t="str">
            <v>F800195</v>
          </cell>
          <cell r="C12817" t="str">
            <v>F800195</v>
          </cell>
          <cell r="D12817">
            <v>3</v>
          </cell>
          <cell r="E12817" t="str">
            <v>F</v>
          </cell>
        </row>
        <row r="12818">
          <cell r="B12818" t="str">
            <v>F800196</v>
          </cell>
          <cell r="C12818" t="str">
            <v>F800196</v>
          </cell>
          <cell r="D12818">
            <v>3</v>
          </cell>
          <cell r="E12818" t="str">
            <v>F</v>
          </cell>
        </row>
        <row r="12819">
          <cell r="B12819" t="str">
            <v>F800197</v>
          </cell>
          <cell r="C12819" t="str">
            <v>F800197</v>
          </cell>
          <cell r="D12819">
            <v>3</v>
          </cell>
          <cell r="E12819" t="str">
            <v>F</v>
          </cell>
        </row>
        <row r="12820">
          <cell r="B12820" t="str">
            <v>F800198</v>
          </cell>
          <cell r="C12820" t="str">
            <v>F800198</v>
          </cell>
          <cell r="D12820">
            <v>3</v>
          </cell>
          <cell r="E12820" t="str">
            <v>F</v>
          </cell>
        </row>
        <row r="12821">
          <cell r="B12821" t="str">
            <v>F800199</v>
          </cell>
          <cell r="C12821" t="str">
            <v>F800199</v>
          </cell>
          <cell r="D12821">
            <v>3</v>
          </cell>
          <cell r="E12821" t="str">
            <v>F</v>
          </cell>
        </row>
        <row r="12822">
          <cell r="B12822" t="str">
            <v>F800200</v>
          </cell>
          <cell r="C12822" t="str">
            <v>F800200</v>
          </cell>
          <cell r="D12822">
            <v>3</v>
          </cell>
          <cell r="E12822" t="str">
            <v>F</v>
          </cell>
        </row>
        <row r="12823">
          <cell r="B12823" t="str">
            <v>F800201</v>
          </cell>
          <cell r="C12823" t="str">
            <v>F800201</v>
          </cell>
          <cell r="D12823">
            <v>3</v>
          </cell>
          <cell r="E12823" t="str">
            <v>F</v>
          </cell>
        </row>
        <row r="12824">
          <cell r="B12824" t="str">
            <v>F800202</v>
          </cell>
          <cell r="C12824" t="str">
            <v>F800202</v>
          </cell>
          <cell r="D12824">
            <v>3</v>
          </cell>
          <cell r="E12824" t="str">
            <v>F</v>
          </cell>
        </row>
        <row r="12825">
          <cell r="B12825" t="str">
            <v>F800203</v>
          </cell>
          <cell r="C12825" t="str">
            <v>F800203</v>
          </cell>
          <cell r="D12825">
            <v>3</v>
          </cell>
          <cell r="E12825" t="str">
            <v>F</v>
          </cell>
        </row>
        <row r="12826">
          <cell r="B12826" t="str">
            <v>F800204</v>
          </cell>
          <cell r="C12826" t="str">
            <v>F800204</v>
          </cell>
          <cell r="D12826">
            <v>3</v>
          </cell>
          <cell r="E12826" t="str">
            <v>F</v>
          </cell>
        </row>
        <row r="12827">
          <cell r="B12827" t="str">
            <v>F800205</v>
          </cell>
          <cell r="C12827" t="str">
            <v>F800205</v>
          </cell>
          <cell r="D12827">
            <v>3</v>
          </cell>
          <cell r="E12827" t="str">
            <v>F</v>
          </cell>
        </row>
        <row r="12828">
          <cell r="B12828" t="str">
            <v>F800206</v>
          </cell>
          <cell r="C12828" t="str">
            <v>F800206</v>
          </cell>
          <cell r="D12828">
            <v>3</v>
          </cell>
          <cell r="E12828" t="str">
            <v>F</v>
          </cell>
        </row>
        <row r="12829">
          <cell r="B12829" t="str">
            <v>F800207</v>
          </cell>
          <cell r="C12829" t="str">
            <v>F800207</v>
          </cell>
          <cell r="D12829">
            <v>3</v>
          </cell>
          <cell r="E12829" t="str">
            <v>F</v>
          </cell>
        </row>
        <row r="12830">
          <cell r="B12830" t="str">
            <v>F800208</v>
          </cell>
          <cell r="C12830" t="str">
            <v>F800208</v>
          </cell>
          <cell r="D12830">
            <v>3</v>
          </cell>
          <cell r="E12830" t="str">
            <v>F</v>
          </cell>
        </row>
        <row r="12831">
          <cell r="B12831" t="str">
            <v>F800209</v>
          </cell>
          <cell r="C12831" t="str">
            <v>F800209</v>
          </cell>
          <cell r="D12831">
            <v>3</v>
          </cell>
          <cell r="E12831" t="str">
            <v>F</v>
          </cell>
        </row>
        <row r="12832">
          <cell r="B12832" t="str">
            <v>F800210</v>
          </cell>
          <cell r="C12832" t="str">
            <v>F800210</v>
          </cell>
          <cell r="D12832">
            <v>3</v>
          </cell>
          <cell r="E12832" t="str">
            <v>F</v>
          </cell>
        </row>
        <row r="12833">
          <cell r="B12833" t="str">
            <v>F800211</v>
          </cell>
          <cell r="C12833" t="str">
            <v>F800211</v>
          </cell>
          <cell r="D12833">
            <v>3</v>
          </cell>
          <cell r="E12833" t="str">
            <v>F</v>
          </cell>
        </row>
        <row r="12834">
          <cell r="B12834" t="str">
            <v>F800212</v>
          </cell>
          <cell r="C12834" t="str">
            <v>F800212</v>
          </cell>
          <cell r="D12834">
            <v>3</v>
          </cell>
          <cell r="E12834" t="str">
            <v>F</v>
          </cell>
        </row>
        <row r="12835">
          <cell r="B12835" t="str">
            <v>F800213</v>
          </cell>
          <cell r="C12835" t="str">
            <v>F800213</v>
          </cell>
          <cell r="D12835">
            <v>3</v>
          </cell>
          <cell r="E12835" t="str">
            <v>F</v>
          </cell>
        </row>
        <row r="12836">
          <cell r="B12836" t="str">
            <v>F800214</v>
          </cell>
          <cell r="C12836" t="str">
            <v>F800214</v>
          </cell>
          <cell r="D12836">
            <v>3</v>
          </cell>
          <cell r="E12836" t="str">
            <v>F</v>
          </cell>
        </row>
        <row r="12837">
          <cell r="B12837" t="str">
            <v>F800215</v>
          </cell>
          <cell r="C12837" t="str">
            <v>F800215</v>
          </cell>
          <cell r="D12837">
            <v>3</v>
          </cell>
          <cell r="E12837" t="str">
            <v>F</v>
          </cell>
        </row>
        <row r="12838">
          <cell r="B12838" t="str">
            <v>F800216</v>
          </cell>
          <cell r="C12838" t="str">
            <v>F800216</v>
          </cell>
          <cell r="D12838">
            <v>3</v>
          </cell>
          <cell r="E12838" t="str">
            <v>F</v>
          </cell>
        </row>
        <row r="12839">
          <cell r="B12839" t="str">
            <v>F800217</v>
          </cell>
          <cell r="C12839" t="str">
            <v>F800217</v>
          </cell>
          <cell r="D12839">
            <v>3</v>
          </cell>
          <cell r="E12839" t="str">
            <v>F</v>
          </cell>
        </row>
        <row r="12840">
          <cell r="B12840" t="str">
            <v>F800218</v>
          </cell>
          <cell r="C12840" t="str">
            <v>F800218</v>
          </cell>
          <cell r="D12840">
            <v>3</v>
          </cell>
          <cell r="E12840" t="str">
            <v>F</v>
          </cell>
        </row>
        <row r="12841">
          <cell r="B12841" t="str">
            <v>F800219</v>
          </cell>
          <cell r="C12841" t="str">
            <v>F800219</v>
          </cell>
          <cell r="D12841">
            <v>3</v>
          </cell>
          <cell r="E12841" t="str">
            <v>F</v>
          </cell>
        </row>
        <row r="12842">
          <cell r="B12842" t="str">
            <v>F800220</v>
          </cell>
          <cell r="C12842" t="str">
            <v>F800220</v>
          </cell>
          <cell r="D12842">
            <v>3</v>
          </cell>
          <cell r="E12842" t="str">
            <v>F</v>
          </cell>
        </row>
        <row r="12843">
          <cell r="B12843" t="str">
            <v>F800221</v>
          </cell>
          <cell r="C12843" t="str">
            <v>F800221</v>
          </cell>
          <cell r="D12843">
            <v>3</v>
          </cell>
          <cell r="E12843" t="str">
            <v>F</v>
          </cell>
        </row>
        <row r="12844">
          <cell r="B12844" t="str">
            <v>F800222</v>
          </cell>
          <cell r="C12844" t="str">
            <v>F800222</v>
          </cell>
          <cell r="D12844">
            <v>3</v>
          </cell>
          <cell r="E12844" t="str">
            <v>F</v>
          </cell>
        </row>
        <row r="12845">
          <cell r="B12845" t="str">
            <v>F800223</v>
          </cell>
          <cell r="C12845" t="str">
            <v>F800223</v>
          </cell>
          <cell r="D12845">
            <v>3</v>
          </cell>
          <cell r="E12845" t="str">
            <v>F</v>
          </cell>
        </row>
        <row r="12846">
          <cell r="B12846" t="str">
            <v>F800224</v>
          </cell>
          <cell r="C12846" t="str">
            <v>F800224</v>
          </cell>
          <cell r="D12846">
            <v>3</v>
          </cell>
          <cell r="E12846" t="str">
            <v>F</v>
          </cell>
        </row>
        <row r="12847">
          <cell r="B12847" t="str">
            <v>F800225</v>
          </cell>
          <cell r="C12847" t="str">
            <v>F800225</v>
          </cell>
          <cell r="D12847">
            <v>3</v>
          </cell>
          <cell r="E12847" t="str">
            <v>F</v>
          </cell>
        </row>
        <row r="12848">
          <cell r="B12848" t="str">
            <v>F800226</v>
          </cell>
          <cell r="C12848" t="str">
            <v>F800226</v>
          </cell>
          <cell r="D12848">
            <v>3</v>
          </cell>
          <cell r="E12848" t="str">
            <v>F</v>
          </cell>
        </row>
        <row r="12849">
          <cell r="B12849" t="str">
            <v>F800227</v>
          </cell>
          <cell r="C12849" t="str">
            <v>F800227</v>
          </cell>
          <cell r="D12849">
            <v>3</v>
          </cell>
          <cell r="E12849" t="str">
            <v>F</v>
          </cell>
        </row>
        <row r="12850">
          <cell r="B12850" t="str">
            <v>F800228</v>
          </cell>
          <cell r="C12850" t="str">
            <v>F800228</v>
          </cell>
          <cell r="D12850">
            <v>3</v>
          </cell>
          <cell r="E12850" t="str">
            <v>F</v>
          </cell>
        </row>
        <row r="12851">
          <cell r="B12851" t="str">
            <v>F800229</v>
          </cell>
          <cell r="C12851" t="str">
            <v>F800229</v>
          </cell>
          <cell r="D12851">
            <v>3</v>
          </cell>
          <cell r="E12851" t="str">
            <v>F</v>
          </cell>
        </row>
        <row r="12852">
          <cell r="B12852" t="str">
            <v>F800230</v>
          </cell>
          <cell r="C12852" t="str">
            <v>F800230</v>
          </cell>
          <cell r="D12852">
            <v>3</v>
          </cell>
          <cell r="E12852" t="str">
            <v>F</v>
          </cell>
        </row>
        <row r="12853">
          <cell r="B12853" t="str">
            <v>F800231</v>
          </cell>
          <cell r="C12853" t="str">
            <v>F800231</v>
          </cell>
          <cell r="D12853">
            <v>3</v>
          </cell>
          <cell r="E12853" t="str">
            <v>F</v>
          </cell>
        </row>
        <row r="12854">
          <cell r="B12854" t="str">
            <v>F800232</v>
          </cell>
          <cell r="C12854" t="str">
            <v>F800232</v>
          </cell>
          <cell r="D12854">
            <v>3</v>
          </cell>
          <cell r="E12854" t="str">
            <v>F</v>
          </cell>
        </row>
        <row r="12855">
          <cell r="B12855" t="str">
            <v>F800233</v>
          </cell>
          <cell r="C12855" t="str">
            <v>F800233</v>
          </cell>
          <cell r="D12855">
            <v>3</v>
          </cell>
          <cell r="E12855" t="str">
            <v>F</v>
          </cell>
        </row>
        <row r="12856">
          <cell r="B12856" t="str">
            <v>F800234</v>
          </cell>
          <cell r="C12856" t="str">
            <v>F800234</v>
          </cell>
          <cell r="D12856">
            <v>3</v>
          </cell>
          <cell r="E12856" t="str">
            <v>F</v>
          </cell>
        </row>
        <row r="12857">
          <cell r="B12857" t="str">
            <v>F800235</v>
          </cell>
          <cell r="C12857" t="str">
            <v>F800235</v>
          </cell>
          <cell r="D12857">
            <v>3</v>
          </cell>
          <cell r="E12857" t="str">
            <v>F</v>
          </cell>
        </row>
        <row r="12858">
          <cell r="B12858" t="str">
            <v>F800236</v>
          </cell>
          <cell r="C12858" t="str">
            <v>F800236</v>
          </cell>
          <cell r="D12858">
            <v>3</v>
          </cell>
          <cell r="E12858" t="str">
            <v>F</v>
          </cell>
        </row>
        <row r="12859">
          <cell r="B12859" t="str">
            <v>F800237</v>
          </cell>
          <cell r="C12859" t="str">
            <v>F800237</v>
          </cell>
          <cell r="D12859">
            <v>3</v>
          </cell>
          <cell r="E12859" t="str">
            <v>F</v>
          </cell>
        </row>
        <row r="12860">
          <cell r="B12860" t="str">
            <v>F800238</v>
          </cell>
          <cell r="C12860" t="str">
            <v>F800238</v>
          </cell>
          <cell r="D12860">
            <v>3</v>
          </cell>
          <cell r="E12860" t="str">
            <v>F</v>
          </cell>
        </row>
        <row r="12861">
          <cell r="B12861" t="str">
            <v>F800239</v>
          </cell>
          <cell r="C12861" t="str">
            <v>F800239</v>
          </cell>
          <cell r="D12861">
            <v>3</v>
          </cell>
          <cell r="E12861" t="str">
            <v>F</v>
          </cell>
        </row>
        <row r="12862">
          <cell r="B12862" t="str">
            <v>F800240</v>
          </cell>
          <cell r="C12862" t="str">
            <v>F800240</v>
          </cell>
          <cell r="D12862">
            <v>3</v>
          </cell>
          <cell r="E12862" t="str">
            <v>F</v>
          </cell>
        </row>
        <row r="12863">
          <cell r="B12863" t="str">
            <v>F800241</v>
          </cell>
          <cell r="C12863" t="str">
            <v>F800241</v>
          </cell>
          <cell r="D12863">
            <v>3</v>
          </cell>
          <cell r="E12863" t="str">
            <v>F</v>
          </cell>
        </row>
        <row r="12864">
          <cell r="B12864" t="str">
            <v>F800242</v>
          </cell>
          <cell r="C12864" t="str">
            <v>F800242</v>
          </cell>
          <cell r="D12864">
            <v>3</v>
          </cell>
          <cell r="E12864" t="str">
            <v>F</v>
          </cell>
        </row>
        <row r="12865">
          <cell r="B12865" t="str">
            <v>F800243</v>
          </cell>
          <cell r="C12865" t="str">
            <v>F800243</v>
          </cell>
          <cell r="D12865">
            <v>3</v>
          </cell>
          <cell r="E12865" t="str">
            <v>F</v>
          </cell>
        </row>
        <row r="12866">
          <cell r="B12866" t="str">
            <v>F800244</v>
          </cell>
          <cell r="C12866" t="str">
            <v>F800244</v>
          </cell>
          <cell r="D12866">
            <v>3</v>
          </cell>
          <cell r="E12866" t="str">
            <v>F</v>
          </cell>
        </row>
        <row r="12867">
          <cell r="B12867" t="str">
            <v>F800245</v>
          </cell>
          <cell r="C12867" t="str">
            <v>F800245</v>
          </cell>
          <cell r="D12867">
            <v>3</v>
          </cell>
          <cell r="E12867" t="str">
            <v>F</v>
          </cell>
        </row>
        <row r="12868">
          <cell r="B12868" t="str">
            <v>F800246</v>
          </cell>
          <cell r="C12868" t="str">
            <v>F800246</v>
          </cell>
          <cell r="D12868">
            <v>3</v>
          </cell>
          <cell r="E12868" t="str">
            <v>F</v>
          </cell>
        </row>
        <row r="12869">
          <cell r="B12869" t="str">
            <v>F800247</v>
          </cell>
          <cell r="C12869" t="str">
            <v>F800247</v>
          </cell>
          <cell r="D12869">
            <v>3</v>
          </cell>
          <cell r="E12869" t="str">
            <v>F</v>
          </cell>
        </row>
        <row r="12870">
          <cell r="B12870" t="str">
            <v>F800248</v>
          </cell>
          <cell r="C12870" t="str">
            <v>F800248</v>
          </cell>
          <cell r="D12870">
            <v>3</v>
          </cell>
          <cell r="E12870" t="str">
            <v>F</v>
          </cell>
        </row>
        <row r="12871">
          <cell r="B12871" t="str">
            <v>F800249</v>
          </cell>
          <cell r="C12871" t="str">
            <v>F800249</v>
          </cell>
          <cell r="D12871">
            <v>3</v>
          </cell>
          <cell r="E12871" t="str">
            <v>F</v>
          </cell>
        </row>
        <row r="12872">
          <cell r="B12872" t="str">
            <v>F800250</v>
          </cell>
          <cell r="C12872" t="str">
            <v>F800250</v>
          </cell>
          <cell r="D12872">
            <v>3</v>
          </cell>
          <cell r="E12872" t="str">
            <v>F</v>
          </cell>
        </row>
        <row r="12873">
          <cell r="B12873" t="str">
            <v>F800251</v>
          </cell>
          <cell r="C12873" t="str">
            <v>F800251</v>
          </cell>
          <cell r="D12873">
            <v>3</v>
          </cell>
          <cell r="E12873" t="str">
            <v>F</v>
          </cell>
        </row>
        <row r="12874">
          <cell r="B12874" t="str">
            <v>F800252</v>
          </cell>
          <cell r="C12874" t="str">
            <v>F800252</v>
          </cell>
          <cell r="D12874">
            <v>3</v>
          </cell>
          <cell r="E12874" t="str">
            <v>F</v>
          </cell>
        </row>
        <row r="12875">
          <cell r="B12875" t="str">
            <v>F800253</v>
          </cell>
          <cell r="C12875" t="str">
            <v>F800253</v>
          </cell>
          <cell r="D12875">
            <v>3</v>
          </cell>
          <cell r="E12875" t="str">
            <v>F</v>
          </cell>
        </row>
        <row r="12876">
          <cell r="B12876" t="str">
            <v>F800254</v>
          </cell>
          <cell r="C12876" t="str">
            <v>F800254</v>
          </cell>
          <cell r="D12876">
            <v>3</v>
          </cell>
          <cell r="E12876" t="str">
            <v>F</v>
          </cell>
        </row>
        <row r="12877">
          <cell r="B12877" t="str">
            <v>F800255</v>
          </cell>
          <cell r="C12877" t="str">
            <v>F800255</v>
          </cell>
          <cell r="D12877">
            <v>3</v>
          </cell>
          <cell r="E12877" t="str">
            <v>F</v>
          </cell>
        </row>
        <row r="12878">
          <cell r="B12878" t="str">
            <v>F800256</v>
          </cell>
          <cell r="C12878" t="str">
            <v>F800256</v>
          </cell>
          <cell r="D12878">
            <v>3</v>
          </cell>
          <cell r="E12878" t="str">
            <v>F</v>
          </cell>
        </row>
        <row r="12879">
          <cell r="B12879" t="str">
            <v>F800257</v>
          </cell>
          <cell r="C12879" t="str">
            <v>F800257</v>
          </cell>
          <cell r="D12879">
            <v>3</v>
          </cell>
          <cell r="E12879" t="str">
            <v>F</v>
          </cell>
        </row>
        <row r="12880">
          <cell r="B12880" t="str">
            <v>F800258</v>
          </cell>
          <cell r="C12880" t="str">
            <v>F800258</v>
          </cell>
          <cell r="D12880">
            <v>3</v>
          </cell>
          <cell r="E12880" t="str">
            <v>F</v>
          </cell>
        </row>
        <row r="12881">
          <cell r="B12881" t="str">
            <v>F800259</v>
          </cell>
          <cell r="C12881" t="str">
            <v>F800259</v>
          </cell>
          <cell r="D12881">
            <v>3</v>
          </cell>
          <cell r="E12881" t="str">
            <v>F</v>
          </cell>
        </row>
        <row r="12882">
          <cell r="B12882" t="str">
            <v>F800260</v>
          </cell>
          <cell r="C12882" t="str">
            <v>F800260</v>
          </cell>
          <cell r="D12882">
            <v>3</v>
          </cell>
          <cell r="E12882" t="str">
            <v>F</v>
          </cell>
        </row>
        <row r="12883">
          <cell r="B12883" t="str">
            <v>F800261</v>
          </cell>
          <cell r="C12883" t="str">
            <v>F800261</v>
          </cell>
          <cell r="D12883">
            <v>3</v>
          </cell>
          <cell r="E12883" t="str">
            <v>F</v>
          </cell>
        </row>
        <row r="12884">
          <cell r="B12884" t="str">
            <v>F800262</v>
          </cell>
          <cell r="C12884" t="str">
            <v>F800262</v>
          </cell>
          <cell r="D12884">
            <v>3</v>
          </cell>
          <cell r="E12884" t="str">
            <v>F</v>
          </cell>
        </row>
        <row r="12885">
          <cell r="B12885" t="str">
            <v>F800263</v>
          </cell>
          <cell r="C12885" t="str">
            <v>F800263</v>
          </cell>
          <cell r="D12885">
            <v>3</v>
          </cell>
          <cell r="E12885" t="str">
            <v>F</v>
          </cell>
        </row>
        <row r="12886">
          <cell r="B12886" t="str">
            <v>F800264</v>
          </cell>
          <cell r="C12886" t="str">
            <v>F800264</v>
          </cell>
          <cell r="D12886">
            <v>3</v>
          </cell>
          <cell r="E12886" t="str">
            <v>F</v>
          </cell>
        </row>
        <row r="12887">
          <cell r="B12887" t="str">
            <v>F800265</v>
          </cell>
          <cell r="C12887" t="str">
            <v>F800265</v>
          </cell>
          <cell r="D12887">
            <v>3</v>
          </cell>
          <cell r="E12887" t="str">
            <v>F</v>
          </cell>
        </row>
        <row r="12888">
          <cell r="B12888" t="str">
            <v>F800266</v>
          </cell>
          <cell r="C12888" t="str">
            <v>F800266</v>
          </cell>
          <cell r="D12888">
            <v>3</v>
          </cell>
          <cell r="E12888" t="str">
            <v>F</v>
          </cell>
        </row>
        <row r="12889">
          <cell r="B12889" t="str">
            <v>F800267</v>
          </cell>
          <cell r="C12889" t="str">
            <v>F800267</v>
          </cell>
          <cell r="D12889">
            <v>3</v>
          </cell>
          <cell r="E12889" t="str">
            <v>F</v>
          </cell>
        </row>
        <row r="12890">
          <cell r="B12890" t="str">
            <v>F800268</v>
          </cell>
          <cell r="C12890" t="str">
            <v>F800268</v>
          </cell>
          <cell r="D12890">
            <v>3</v>
          </cell>
          <cell r="E12890" t="str">
            <v>F</v>
          </cell>
        </row>
        <row r="12891">
          <cell r="B12891" t="str">
            <v>F800269</v>
          </cell>
          <cell r="C12891" t="str">
            <v>F800269</v>
          </cell>
          <cell r="D12891">
            <v>3</v>
          </cell>
          <cell r="E12891" t="str">
            <v>F</v>
          </cell>
        </row>
        <row r="12892">
          <cell r="B12892" t="str">
            <v>F800270</v>
          </cell>
          <cell r="C12892" t="str">
            <v>F800270</v>
          </cell>
          <cell r="D12892">
            <v>3</v>
          </cell>
          <cell r="E12892" t="str">
            <v>F</v>
          </cell>
        </row>
        <row r="12893">
          <cell r="B12893" t="str">
            <v>F800271</v>
          </cell>
          <cell r="C12893" t="str">
            <v>F800271</v>
          </cell>
          <cell r="D12893">
            <v>3</v>
          </cell>
          <cell r="E12893" t="str">
            <v>F</v>
          </cell>
        </row>
        <row r="12894">
          <cell r="B12894" t="str">
            <v>F800272</v>
          </cell>
          <cell r="C12894" t="str">
            <v>F800272</v>
          </cell>
          <cell r="D12894">
            <v>3</v>
          </cell>
          <cell r="E12894" t="str">
            <v>F</v>
          </cell>
        </row>
        <row r="12895">
          <cell r="B12895" t="str">
            <v>F800273</v>
          </cell>
          <cell r="C12895" t="str">
            <v>F800273</v>
          </cell>
          <cell r="D12895">
            <v>3</v>
          </cell>
          <cell r="E12895" t="str">
            <v>F</v>
          </cell>
        </row>
        <row r="12896">
          <cell r="B12896" t="str">
            <v>F800274</v>
          </cell>
          <cell r="C12896" t="str">
            <v>F800274</v>
          </cell>
          <cell r="D12896">
            <v>3</v>
          </cell>
          <cell r="E12896" t="str">
            <v>F</v>
          </cell>
        </row>
        <row r="12897">
          <cell r="B12897" t="str">
            <v>F800275</v>
          </cell>
          <cell r="C12897" t="str">
            <v>F800275</v>
          </cell>
          <cell r="D12897">
            <v>3</v>
          </cell>
          <cell r="E12897" t="str">
            <v>F</v>
          </cell>
        </row>
        <row r="12898">
          <cell r="B12898" t="str">
            <v>F800276</v>
          </cell>
          <cell r="C12898" t="str">
            <v>F800276</v>
          </cell>
          <cell r="D12898">
            <v>3</v>
          </cell>
          <cell r="E12898" t="str">
            <v>F</v>
          </cell>
        </row>
        <row r="12899">
          <cell r="B12899" t="str">
            <v>F800277</v>
          </cell>
          <cell r="C12899" t="str">
            <v>F800277</v>
          </cell>
          <cell r="D12899">
            <v>3</v>
          </cell>
          <cell r="E12899" t="str">
            <v>F</v>
          </cell>
        </row>
        <row r="12900">
          <cell r="B12900" t="str">
            <v>F800278</v>
          </cell>
          <cell r="C12900" t="str">
            <v>F800278</v>
          </cell>
          <cell r="D12900">
            <v>3</v>
          </cell>
          <cell r="E12900" t="str">
            <v>F</v>
          </cell>
        </row>
        <row r="12901">
          <cell r="B12901" t="str">
            <v>F800279</v>
          </cell>
          <cell r="C12901" t="str">
            <v>F800279</v>
          </cell>
          <cell r="D12901">
            <v>3</v>
          </cell>
          <cell r="E12901" t="str">
            <v>F</v>
          </cell>
        </row>
        <row r="12902">
          <cell r="B12902" t="str">
            <v>F800280</v>
          </cell>
          <cell r="C12902" t="str">
            <v>F800280</v>
          </cell>
          <cell r="D12902">
            <v>3</v>
          </cell>
          <cell r="E12902" t="str">
            <v>F</v>
          </cell>
        </row>
        <row r="12903">
          <cell r="B12903" t="str">
            <v>F800281</v>
          </cell>
          <cell r="C12903" t="str">
            <v>F800281</v>
          </cell>
          <cell r="D12903">
            <v>3</v>
          </cell>
          <cell r="E12903" t="str">
            <v>F</v>
          </cell>
        </row>
        <row r="12904">
          <cell r="B12904" t="str">
            <v>F800282</v>
          </cell>
          <cell r="C12904" t="str">
            <v>F800282</v>
          </cell>
          <cell r="D12904">
            <v>3</v>
          </cell>
          <cell r="E12904" t="str">
            <v>F</v>
          </cell>
        </row>
        <row r="12905">
          <cell r="B12905" t="str">
            <v>F800283</v>
          </cell>
          <cell r="C12905" t="str">
            <v>F800283</v>
          </cell>
          <cell r="D12905">
            <v>3</v>
          </cell>
          <cell r="E12905" t="str">
            <v>F</v>
          </cell>
        </row>
        <row r="12906">
          <cell r="B12906" t="str">
            <v>F800284</v>
          </cell>
          <cell r="C12906" t="str">
            <v>F800284</v>
          </cell>
          <cell r="D12906">
            <v>3</v>
          </cell>
          <cell r="E12906" t="str">
            <v>F</v>
          </cell>
        </row>
        <row r="12907">
          <cell r="B12907" t="str">
            <v>F800285</v>
          </cell>
          <cell r="C12907" t="str">
            <v>F800285</v>
          </cell>
          <cell r="D12907">
            <v>3</v>
          </cell>
          <cell r="E12907" t="str">
            <v>F</v>
          </cell>
        </row>
        <row r="12908">
          <cell r="B12908" t="str">
            <v>F800286</v>
          </cell>
          <cell r="C12908" t="str">
            <v>F800286</v>
          </cell>
          <cell r="D12908">
            <v>3</v>
          </cell>
          <cell r="E12908" t="str">
            <v>F</v>
          </cell>
        </row>
        <row r="12909">
          <cell r="B12909" t="str">
            <v>F800287</v>
          </cell>
          <cell r="C12909" t="str">
            <v>F800287</v>
          </cell>
          <cell r="D12909">
            <v>3</v>
          </cell>
          <cell r="E12909" t="str">
            <v>F</v>
          </cell>
        </row>
        <row r="12910">
          <cell r="B12910" t="str">
            <v>F800288</v>
          </cell>
          <cell r="C12910" t="str">
            <v>F800288</v>
          </cell>
          <cell r="D12910">
            <v>3</v>
          </cell>
          <cell r="E12910" t="str">
            <v>F</v>
          </cell>
        </row>
        <row r="12911">
          <cell r="B12911" t="str">
            <v>F800289</v>
          </cell>
          <cell r="C12911" t="str">
            <v>F800289</v>
          </cell>
          <cell r="D12911">
            <v>3</v>
          </cell>
          <cell r="E12911" t="str">
            <v>F</v>
          </cell>
        </row>
        <row r="12912">
          <cell r="B12912" t="str">
            <v>F800290</v>
          </cell>
          <cell r="C12912" t="str">
            <v>F800290</v>
          </cell>
          <cell r="D12912">
            <v>3</v>
          </cell>
          <cell r="E12912" t="str">
            <v>F</v>
          </cell>
        </row>
        <row r="12913">
          <cell r="B12913" t="str">
            <v>F800291</v>
          </cell>
          <cell r="C12913" t="str">
            <v>F800291</v>
          </cell>
          <cell r="D12913">
            <v>3</v>
          </cell>
          <cell r="E12913" t="str">
            <v>F</v>
          </cell>
        </row>
        <row r="12914">
          <cell r="B12914" t="str">
            <v>F800292</v>
          </cell>
          <cell r="C12914" t="str">
            <v>F800292</v>
          </cell>
          <cell r="D12914">
            <v>3</v>
          </cell>
          <cell r="E12914" t="str">
            <v>F</v>
          </cell>
        </row>
        <row r="12915">
          <cell r="B12915" t="str">
            <v>F800293</v>
          </cell>
          <cell r="C12915" t="str">
            <v>F800293</v>
          </cell>
          <cell r="D12915">
            <v>3</v>
          </cell>
          <cell r="E12915" t="str">
            <v>F</v>
          </cell>
        </row>
        <row r="12916">
          <cell r="B12916" t="str">
            <v>F800294</v>
          </cell>
          <cell r="C12916" t="str">
            <v>F800294</v>
          </cell>
          <cell r="D12916">
            <v>3</v>
          </cell>
          <cell r="E12916" t="str">
            <v>F</v>
          </cell>
        </row>
        <row r="12917">
          <cell r="B12917" t="str">
            <v>F800295</v>
          </cell>
          <cell r="C12917" t="str">
            <v>F800295</v>
          </cell>
          <cell r="D12917">
            <v>3</v>
          </cell>
          <cell r="E12917" t="str">
            <v>F</v>
          </cell>
        </row>
        <row r="12918">
          <cell r="B12918" t="str">
            <v>F800296</v>
          </cell>
          <cell r="C12918" t="str">
            <v>F800296</v>
          </cell>
          <cell r="D12918">
            <v>3</v>
          </cell>
          <cell r="E12918" t="str">
            <v>F</v>
          </cell>
        </row>
        <row r="12919">
          <cell r="B12919" t="str">
            <v>F800297</v>
          </cell>
          <cell r="C12919" t="str">
            <v>F800297</v>
          </cell>
          <cell r="D12919">
            <v>3</v>
          </cell>
          <cell r="E12919" t="str">
            <v>F</v>
          </cell>
        </row>
        <row r="12920">
          <cell r="B12920" t="str">
            <v>F800298</v>
          </cell>
          <cell r="C12920" t="str">
            <v>F800298</v>
          </cell>
          <cell r="D12920">
            <v>3</v>
          </cell>
          <cell r="E12920" t="str">
            <v>F</v>
          </cell>
        </row>
        <row r="12921">
          <cell r="B12921" t="str">
            <v>F800299</v>
          </cell>
          <cell r="C12921" t="str">
            <v>F800299</v>
          </cell>
          <cell r="D12921">
            <v>3</v>
          </cell>
          <cell r="E12921" t="str">
            <v>F</v>
          </cell>
        </row>
        <row r="12922">
          <cell r="B12922" t="str">
            <v>F800300</v>
          </cell>
          <cell r="C12922" t="str">
            <v>F800300</v>
          </cell>
          <cell r="D12922">
            <v>3</v>
          </cell>
          <cell r="E12922" t="str">
            <v>F</v>
          </cell>
        </row>
        <row r="12923">
          <cell r="B12923" t="str">
            <v>F800301</v>
          </cell>
          <cell r="C12923" t="str">
            <v>F800301</v>
          </cell>
          <cell r="D12923">
            <v>3</v>
          </cell>
          <cell r="E12923" t="str">
            <v>F</v>
          </cell>
        </row>
        <row r="12924">
          <cell r="B12924" t="str">
            <v>F800302</v>
          </cell>
          <cell r="C12924" t="str">
            <v>F800302</v>
          </cell>
          <cell r="D12924">
            <v>3</v>
          </cell>
          <cell r="E12924" t="str">
            <v>F</v>
          </cell>
        </row>
        <row r="12925">
          <cell r="B12925" t="str">
            <v>F800303</v>
          </cell>
          <cell r="C12925" t="str">
            <v>F800303</v>
          </cell>
          <cell r="D12925">
            <v>3</v>
          </cell>
          <cell r="E12925" t="str">
            <v>F</v>
          </cell>
        </row>
        <row r="12926">
          <cell r="B12926" t="str">
            <v>F800304</v>
          </cell>
          <cell r="C12926" t="str">
            <v>F800304</v>
          </cell>
          <cell r="D12926">
            <v>3</v>
          </cell>
          <cell r="E12926" t="str">
            <v>F</v>
          </cell>
        </row>
        <row r="12927">
          <cell r="B12927" t="str">
            <v>F800305</v>
          </cell>
          <cell r="C12927" t="str">
            <v>F800305</v>
          </cell>
          <cell r="D12927">
            <v>3</v>
          </cell>
          <cell r="E12927" t="str">
            <v>F</v>
          </cell>
        </row>
        <row r="12928">
          <cell r="B12928" t="str">
            <v>F800306</v>
          </cell>
          <cell r="C12928" t="str">
            <v>F800306</v>
          </cell>
          <cell r="D12928">
            <v>3</v>
          </cell>
          <cell r="E12928" t="str">
            <v>F</v>
          </cell>
        </row>
        <row r="12929">
          <cell r="B12929" t="str">
            <v>F800307</v>
          </cell>
          <cell r="C12929" t="str">
            <v>F800307</v>
          </cell>
          <cell r="D12929">
            <v>3</v>
          </cell>
          <cell r="E12929" t="str">
            <v>F</v>
          </cell>
        </row>
        <row r="12930">
          <cell r="B12930" t="str">
            <v>F800308</v>
          </cell>
          <cell r="C12930" t="str">
            <v>F800308</v>
          </cell>
          <cell r="D12930">
            <v>3</v>
          </cell>
          <cell r="E12930" t="str">
            <v>F</v>
          </cell>
        </row>
        <row r="12931">
          <cell r="B12931" t="str">
            <v>F800309</v>
          </cell>
          <cell r="C12931" t="str">
            <v>F800309</v>
          </cell>
          <cell r="D12931">
            <v>3</v>
          </cell>
          <cell r="E12931" t="str">
            <v>F</v>
          </cell>
        </row>
        <row r="12932">
          <cell r="B12932" t="str">
            <v>F800310</v>
          </cell>
          <cell r="C12932" t="str">
            <v>F800310</v>
          </cell>
          <cell r="D12932">
            <v>3</v>
          </cell>
          <cell r="E12932" t="str">
            <v>F</v>
          </cell>
        </row>
        <row r="12933">
          <cell r="B12933" t="str">
            <v>F800311</v>
          </cell>
          <cell r="C12933" t="str">
            <v>F800311</v>
          </cell>
          <cell r="D12933">
            <v>3</v>
          </cell>
          <cell r="E12933" t="str">
            <v>F</v>
          </cell>
        </row>
        <row r="12934">
          <cell r="B12934" t="str">
            <v>F800312</v>
          </cell>
          <cell r="C12934" t="str">
            <v>F800312</v>
          </cell>
          <cell r="D12934">
            <v>3</v>
          </cell>
          <cell r="E12934" t="str">
            <v>F</v>
          </cell>
        </row>
        <row r="12935">
          <cell r="B12935" t="str">
            <v>F800313</v>
          </cell>
          <cell r="C12935" t="str">
            <v>F800313</v>
          </cell>
          <cell r="D12935">
            <v>3</v>
          </cell>
          <cell r="E12935" t="str">
            <v>F</v>
          </cell>
        </row>
        <row r="12936">
          <cell r="B12936" t="str">
            <v>F800314</v>
          </cell>
          <cell r="C12936" t="str">
            <v>F800314</v>
          </cell>
          <cell r="D12936">
            <v>3</v>
          </cell>
          <cell r="E12936" t="str">
            <v>F</v>
          </cell>
        </row>
        <row r="12937">
          <cell r="B12937" t="str">
            <v>F800315</v>
          </cell>
          <cell r="C12937" t="str">
            <v>F800315</v>
          </cell>
          <cell r="D12937">
            <v>3</v>
          </cell>
          <cell r="E12937" t="str">
            <v>F</v>
          </cell>
        </row>
        <row r="12938">
          <cell r="B12938" t="str">
            <v>F800316</v>
          </cell>
          <cell r="C12938" t="str">
            <v>F800316</v>
          </cell>
          <cell r="D12938">
            <v>3</v>
          </cell>
          <cell r="E12938" t="str">
            <v>F</v>
          </cell>
        </row>
        <row r="12939">
          <cell r="B12939" t="str">
            <v>F800317</v>
          </cell>
          <cell r="C12939" t="str">
            <v>F800317</v>
          </cell>
          <cell r="D12939">
            <v>3</v>
          </cell>
          <cell r="E12939" t="str">
            <v>F</v>
          </cell>
        </row>
        <row r="12940">
          <cell r="B12940" t="str">
            <v>F800318</v>
          </cell>
          <cell r="C12940" t="str">
            <v>F800318</v>
          </cell>
          <cell r="D12940">
            <v>3</v>
          </cell>
          <cell r="E12940" t="str">
            <v>F</v>
          </cell>
        </row>
        <row r="12941">
          <cell r="B12941" t="str">
            <v>F800319</v>
          </cell>
          <cell r="C12941" t="str">
            <v>F800319</v>
          </cell>
          <cell r="D12941">
            <v>3</v>
          </cell>
          <cell r="E12941" t="str">
            <v>F</v>
          </cell>
        </row>
        <row r="12942">
          <cell r="B12942" t="str">
            <v>F800320</v>
          </cell>
          <cell r="C12942" t="str">
            <v>F800320</v>
          </cell>
          <cell r="D12942">
            <v>3</v>
          </cell>
          <cell r="E12942" t="str">
            <v>F</v>
          </cell>
        </row>
        <row r="12943">
          <cell r="B12943" t="str">
            <v>F800321</v>
          </cell>
          <cell r="C12943" t="str">
            <v>F800321</v>
          </cell>
          <cell r="D12943">
            <v>3</v>
          </cell>
          <cell r="E12943" t="str">
            <v>F</v>
          </cell>
        </row>
        <row r="12944">
          <cell r="B12944" t="str">
            <v>F800322</v>
          </cell>
          <cell r="C12944" t="str">
            <v>F800322</v>
          </cell>
          <cell r="D12944">
            <v>3</v>
          </cell>
          <cell r="E12944" t="str">
            <v>F</v>
          </cell>
        </row>
        <row r="12945">
          <cell r="B12945" t="str">
            <v>F800323</v>
          </cell>
          <cell r="C12945" t="str">
            <v>F800323</v>
          </cell>
          <cell r="D12945">
            <v>3</v>
          </cell>
          <cell r="E12945" t="str">
            <v>F</v>
          </cell>
        </row>
        <row r="12946">
          <cell r="B12946" t="str">
            <v>F800324</v>
          </cell>
          <cell r="C12946" t="str">
            <v>F800324</v>
          </cell>
          <cell r="D12946">
            <v>3</v>
          </cell>
          <cell r="E12946" t="str">
            <v>F</v>
          </cell>
        </row>
        <row r="12947">
          <cell r="B12947" t="str">
            <v>F800325</v>
          </cell>
          <cell r="C12947" t="str">
            <v>F800325</v>
          </cell>
          <cell r="D12947">
            <v>3</v>
          </cell>
          <cell r="E12947" t="str">
            <v>F</v>
          </cell>
        </row>
        <row r="12948">
          <cell r="B12948" t="str">
            <v>F800326</v>
          </cell>
          <cell r="C12948" t="str">
            <v>F800326</v>
          </cell>
          <cell r="D12948">
            <v>3</v>
          </cell>
          <cell r="E12948" t="str">
            <v>F</v>
          </cell>
        </row>
        <row r="12949">
          <cell r="B12949" t="str">
            <v>F800327</v>
          </cell>
          <cell r="C12949" t="str">
            <v>F800327</v>
          </cell>
          <cell r="D12949">
            <v>3</v>
          </cell>
          <cell r="E12949" t="str">
            <v>F</v>
          </cell>
        </row>
        <row r="12950">
          <cell r="B12950" t="str">
            <v>F800328</v>
          </cell>
          <cell r="C12950" t="str">
            <v>F800328</v>
          </cell>
          <cell r="D12950">
            <v>3</v>
          </cell>
          <cell r="E12950" t="str">
            <v>F</v>
          </cell>
        </row>
        <row r="12951">
          <cell r="B12951" t="str">
            <v>F800329</v>
          </cell>
          <cell r="C12951" t="str">
            <v>F800329</v>
          </cell>
          <cell r="D12951">
            <v>3</v>
          </cell>
          <cell r="E12951" t="str">
            <v>F</v>
          </cell>
        </row>
        <row r="12952">
          <cell r="B12952" t="str">
            <v>F800330</v>
          </cell>
          <cell r="C12952" t="str">
            <v>F800330</v>
          </cell>
          <cell r="D12952">
            <v>3</v>
          </cell>
          <cell r="E12952" t="str">
            <v>F</v>
          </cell>
        </row>
        <row r="12953">
          <cell r="B12953" t="str">
            <v>F800331</v>
          </cell>
          <cell r="C12953" t="str">
            <v>F800331</v>
          </cell>
          <cell r="D12953">
            <v>3</v>
          </cell>
          <cell r="E12953" t="str">
            <v>F</v>
          </cell>
        </row>
        <row r="12954">
          <cell r="B12954" t="str">
            <v>F800332</v>
          </cell>
          <cell r="C12954" t="str">
            <v>F800332</v>
          </cell>
          <cell r="D12954">
            <v>3</v>
          </cell>
          <cell r="E12954" t="str">
            <v>F</v>
          </cell>
        </row>
        <row r="12955">
          <cell r="B12955" t="str">
            <v>F800333</v>
          </cell>
          <cell r="C12955" t="str">
            <v>F800333</v>
          </cell>
          <cell r="D12955">
            <v>3</v>
          </cell>
          <cell r="E12955" t="str">
            <v>F</v>
          </cell>
        </row>
        <row r="12956">
          <cell r="B12956" t="str">
            <v>F800334</v>
          </cell>
          <cell r="C12956" t="str">
            <v>F800334</v>
          </cell>
          <cell r="D12956">
            <v>3</v>
          </cell>
          <cell r="E12956" t="str">
            <v>F</v>
          </cell>
        </row>
        <row r="12957">
          <cell r="B12957" t="str">
            <v>F800335</v>
          </cell>
          <cell r="C12957" t="str">
            <v>F800335</v>
          </cell>
          <cell r="D12957">
            <v>3</v>
          </cell>
          <cell r="E12957" t="str">
            <v>F</v>
          </cell>
        </row>
        <row r="12958">
          <cell r="B12958" t="str">
            <v>F800336</v>
          </cell>
          <cell r="C12958" t="str">
            <v>F800336</v>
          </cell>
          <cell r="D12958">
            <v>3</v>
          </cell>
          <cell r="E12958" t="str">
            <v>F</v>
          </cell>
        </row>
        <row r="12959">
          <cell r="B12959" t="str">
            <v>F800337</v>
          </cell>
          <cell r="C12959" t="str">
            <v>F800337</v>
          </cell>
          <cell r="D12959">
            <v>3</v>
          </cell>
          <cell r="E12959" t="str">
            <v>F</v>
          </cell>
        </row>
        <row r="12960">
          <cell r="B12960" t="str">
            <v>F800338</v>
          </cell>
          <cell r="C12960" t="str">
            <v>F800338</v>
          </cell>
          <cell r="D12960">
            <v>3</v>
          </cell>
          <cell r="E12960" t="str">
            <v>F</v>
          </cell>
        </row>
        <row r="12961">
          <cell r="B12961" t="str">
            <v>F800339</v>
          </cell>
          <cell r="C12961" t="str">
            <v>F800339</v>
          </cell>
          <cell r="D12961">
            <v>3</v>
          </cell>
          <cell r="E12961" t="str">
            <v>F</v>
          </cell>
        </row>
        <row r="12962">
          <cell r="B12962" t="str">
            <v>F800340</v>
          </cell>
          <cell r="C12962" t="str">
            <v>F800340</v>
          </cell>
          <cell r="D12962">
            <v>3</v>
          </cell>
          <cell r="E12962" t="str">
            <v>F</v>
          </cell>
        </row>
        <row r="12963">
          <cell r="B12963" t="str">
            <v>F800341</v>
          </cell>
          <cell r="C12963" t="str">
            <v>F800341</v>
          </cell>
          <cell r="D12963">
            <v>3</v>
          </cell>
          <cell r="E12963" t="str">
            <v>F</v>
          </cell>
        </row>
        <row r="12964">
          <cell r="B12964" t="str">
            <v>F800342</v>
          </cell>
          <cell r="C12964" t="str">
            <v>F800342</v>
          </cell>
          <cell r="D12964">
            <v>3</v>
          </cell>
          <cell r="E12964" t="str">
            <v>F</v>
          </cell>
        </row>
        <row r="12965">
          <cell r="B12965" t="str">
            <v>F800343</v>
          </cell>
          <cell r="C12965" t="str">
            <v>F800343</v>
          </cell>
          <cell r="D12965">
            <v>3</v>
          </cell>
          <cell r="E12965" t="str">
            <v>F</v>
          </cell>
        </row>
        <row r="12966">
          <cell r="B12966" t="str">
            <v>F800344</v>
          </cell>
          <cell r="C12966" t="str">
            <v>F800344</v>
          </cell>
          <cell r="D12966">
            <v>3</v>
          </cell>
          <cell r="E12966" t="str">
            <v>F</v>
          </cell>
        </row>
        <row r="12967">
          <cell r="B12967" t="str">
            <v>F800345</v>
          </cell>
          <cell r="C12967" t="str">
            <v>F800345</v>
          </cell>
          <cell r="D12967">
            <v>3</v>
          </cell>
          <cell r="E12967" t="str">
            <v>F</v>
          </cell>
        </row>
        <row r="12968">
          <cell r="B12968" t="str">
            <v>F800346</v>
          </cell>
          <cell r="C12968" t="str">
            <v>F800346</v>
          </cell>
          <cell r="D12968">
            <v>3</v>
          </cell>
          <cell r="E12968" t="str">
            <v>F</v>
          </cell>
        </row>
        <row r="12969">
          <cell r="B12969" t="str">
            <v>F800347</v>
          </cell>
          <cell r="C12969" t="str">
            <v>F800347</v>
          </cell>
          <cell r="D12969">
            <v>3</v>
          </cell>
          <cell r="E12969" t="str">
            <v>F</v>
          </cell>
        </row>
        <row r="12970">
          <cell r="B12970" t="str">
            <v>F800348</v>
          </cell>
          <cell r="C12970" t="str">
            <v>F800348</v>
          </cell>
          <cell r="D12970">
            <v>3</v>
          </cell>
          <cell r="E12970" t="str">
            <v>F</v>
          </cell>
        </row>
        <row r="12971">
          <cell r="B12971" t="str">
            <v>F800349</v>
          </cell>
          <cell r="C12971" t="str">
            <v>F800349</v>
          </cell>
          <cell r="D12971">
            <v>3</v>
          </cell>
          <cell r="E12971" t="str">
            <v>F</v>
          </cell>
        </row>
        <row r="12972">
          <cell r="B12972" t="str">
            <v>F800350</v>
          </cell>
          <cell r="C12972" t="str">
            <v>F800350</v>
          </cell>
          <cell r="D12972">
            <v>3</v>
          </cell>
          <cell r="E12972" t="str">
            <v>F</v>
          </cell>
        </row>
        <row r="12973">
          <cell r="B12973" t="str">
            <v>F800351</v>
          </cell>
          <cell r="C12973" t="str">
            <v>F800351</v>
          </cell>
          <cell r="D12973">
            <v>3</v>
          </cell>
          <cell r="E12973" t="str">
            <v>F</v>
          </cell>
        </row>
        <row r="12974">
          <cell r="B12974" t="str">
            <v>F800352</v>
          </cell>
          <cell r="C12974" t="str">
            <v>F800352</v>
          </cell>
          <cell r="D12974">
            <v>3</v>
          </cell>
          <cell r="E12974" t="str">
            <v>F</v>
          </cell>
        </row>
        <row r="12975">
          <cell r="B12975" t="str">
            <v>F800353</v>
          </cell>
          <cell r="C12975" t="str">
            <v>F800353</v>
          </cell>
          <cell r="D12975">
            <v>3</v>
          </cell>
          <cell r="E12975" t="str">
            <v>F</v>
          </cell>
        </row>
        <row r="12976">
          <cell r="B12976" t="str">
            <v>F800354</v>
          </cell>
          <cell r="C12976" t="str">
            <v>F800354</v>
          </cell>
          <cell r="D12976">
            <v>3</v>
          </cell>
          <cell r="E12976" t="str">
            <v>F</v>
          </cell>
        </row>
        <row r="12977">
          <cell r="B12977" t="str">
            <v>F800355</v>
          </cell>
          <cell r="C12977" t="str">
            <v>F800355</v>
          </cell>
          <cell r="D12977">
            <v>3</v>
          </cell>
          <cell r="E12977" t="str">
            <v>F</v>
          </cell>
        </row>
        <row r="12978">
          <cell r="B12978" t="str">
            <v>F800356</v>
          </cell>
          <cell r="C12978" t="str">
            <v>F800356</v>
          </cell>
          <cell r="D12978">
            <v>3</v>
          </cell>
          <cell r="E12978" t="str">
            <v>F</v>
          </cell>
        </row>
        <row r="12979">
          <cell r="B12979" t="str">
            <v>F800357</v>
          </cell>
          <cell r="C12979" t="str">
            <v>F800357</v>
          </cell>
          <cell r="D12979">
            <v>3</v>
          </cell>
          <cell r="E12979" t="str">
            <v>F</v>
          </cell>
        </row>
        <row r="12980">
          <cell r="B12980" t="str">
            <v>F800358</v>
          </cell>
          <cell r="C12980" t="str">
            <v>F800358</v>
          </cell>
          <cell r="D12980">
            <v>3</v>
          </cell>
          <cell r="E12980" t="str">
            <v>F</v>
          </cell>
        </row>
        <row r="12981">
          <cell r="B12981" t="str">
            <v>F800359</v>
          </cell>
          <cell r="C12981" t="str">
            <v>F800359</v>
          </cell>
          <cell r="D12981">
            <v>3</v>
          </cell>
          <cell r="E12981" t="str">
            <v>F</v>
          </cell>
        </row>
        <row r="12982">
          <cell r="B12982" t="str">
            <v>F800360</v>
          </cell>
          <cell r="C12982" t="str">
            <v>F800360</v>
          </cell>
          <cell r="D12982">
            <v>3</v>
          </cell>
          <cell r="E12982" t="str">
            <v>F</v>
          </cell>
        </row>
        <row r="12983">
          <cell r="B12983" t="str">
            <v>F800361</v>
          </cell>
          <cell r="C12983" t="str">
            <v>F800361</v>
          </cell>
          <cell r="D12983">
            <v>3</v>
          </cell>
          <cell r="E12983" t="str">
            <v>F</v>
          </cell>
        </row>
        <row r="12984">
          <cell r="B12984" t="str">
            <v>F800362</v>
          </cell>
          <cell r="C12984" t="str">
            <v>F800362</v>
          </cell>
          <cell r="D12984">
            <v>3</v>
          </cell>
          <cell r="E12984" t="str">
            <v>F</v>
          </cell>
        </row>
        <row r="12985">
          <cell r="B12985" t="str">
            <v>F800363</v>
          </cell>
          <cell r="C12985" t="str">
            <v>F800363</v>
          </cell>
          <cell r="D12985">
            <v>3</v>
          </cell>
          <cell r="E12985" t="str">
            <v>F</v>
          </cell>
        </row>
        <row r="12986">
          <cell r="B12986" t="str">
            <v>F800364</v>
          </cell>
          <cell r="C12986" t="str">
            <v>F800364</v>
          </cell>
          <cell r="D12986">
            <v>3</v>
          </cell>
          <cell r="E12986" t="str">
            <v>F</v>
          </cell>
        </row>
        <row r="12987">
          <cell r="B12987" t="str">
            <v>F800365</v>
          </cell>
          <cell r="C12987" t="str">
            <v>F800365</v>
          </cell>
          <cell r="D12987">
            <v>3</v>
          </cell>
          <cell r="E12987" t="str">
            <v>F</v>
          </cell>
        </row>
        <row r="12988">
          <cell r="B12988" t="str">
            <v>F800366</v>
          </cell>
          <cell r="C12988" t="str">
            <v>F800366</v>
          </cell>
          <cell r="D12988">
            <v>3</v>
          </cell>
          <cell r="E12988" t="str">
            <v>F</v>
          </cell>
        </row>
        <row r="12989">
          <cell r="B12989" t="str">
            <v>F800367</v>
          </cell>
          <cell r="C12989" t="str">
            <v>F800367</v>
          </cell>
          <cell r="D12989">
            <v>3</v>
          </cell>
          <cell r="E12989" t="str">
            <v>F</v>
          </cell>
        </row>
        <row r="12990">
          <cell r="B12990" t="str">
            <v>F800368</v>
          </cell>
          <cell r="C12990" t="str">
            <v>F800368</v>
          </cell>
          <cell r="D12990">
            <v>3</v>
          </cell>
          <cell r="E12990" t="str">
            <v>F</v>
          </cell>
        </row>
        <row r="12991">
          <cell r="B12991" t="str">
            <v>F800369</v>
          </cell>
          <cell r="C12991" t="str">
            <v>F800369</v>
          </cell>
          <cell r="D12991">
            <v>3</v>
          </cell>
          <cell r="E12991" t="str">
            <v>F</v>
          </cell>
        </row>
        <row r="12992">
          <cell r="B12992" t="str">
            <v>F800370</v>
          </cell>
          <cell r="C12992" t="str">
            <v>F800370</v>
          </cell>
          <cell r="D12992">
            <v>3</v>
          </cell>
          <cell r="E12992" t="str">
            <v>F</v>
          </cell>
        </row>
        <row r="12993">
          <cell r="B12993" t="str">
            <v>F800371</v>
          </cell>
          <cell r="C12993" t="str">
            <v>F800371</v>
          </cell>
          <cell r="D12993">
            <v>3</v>
          </cell>
          <cell r="E12993" t="str">
            <v>F</v>
          </cell>
        </row>
        <row r="12994">
          <cell r="B12994" t="str">
            <v>F800372</v>
          </cell>
          <cell r="C12994" t="str">
            <v>F800372</v>
          </cell>
          <cell r="D12994">
            <v>3</v>
          </cell>
          <cell r="E12994" t="str">
            <v>F</v>
          </cell>
        </row>
        <row r="12995">
          <cell r="B12995" t="str">
            <v>F800373</v>
          </cell>
          <cell r="C12995" t="str">
            <v>F800373</v>
          </cell>
          <cell r="D12995">
            <v>3</v>
          </cell>
          <cell r="E12995" t="str">
            <v>F</v>
          </cell>
        </row>
        <row r="12996">
          <cell r="B12996" t="str">
            <v>F800374</v>
          </cell>
          <cell r="C12996" t="str">
            <v>F800374</v>
          </cell>
          <cell r="D12996">
            <v>3</v>
          </cell>
          <cell r="E12996" t="str">
            <v>F</v>
          </cell>
        </row>
        <row r="12997">
          <cell r="B12997" t="str">
            <v>F800375</v>
          </cell>
          <cell r="C12997" t="str">
            <v>F800375</v>
          </cell>
          <cell r="D12997">
            <v>3</v>
          </cell>
          <cell r="E12997" t="str">
            <v>F</v>
          </cell>
        </row>
        <row r="12998">
          <cell r="B12998" t="str">
            <v>F800376</v>
          </cell>
          <cell r="C12998" t="str">
            <v>F800376</v>
          </cell>
          <cell r="D12998">
            <v>3</v>
          </cell>
          <cell r="E12998" t="str">
            <v>F</v>
          </cell>
        </row>
        <row r="12999">
          <cell r="B12999" t="str">
            <v>F800377</v>
          </cell>
          <cell r="C12999" t="str">
            <v>F800377</v>
          </cell>
          <cell r="D12999">
            <v>3</v>
          </cell>
          <cell r="E12999" t="str">
            <v>F</v>
          </cell>
        </row>
        <row r="13000">
          <cell r="B13000" t="str">
            <v>F800378</v>
          </cell>
          <cell r="C13000" t="str">
            <v>F800378</v>
          </cell>
          <cell r="D13000">
            <v>3</v>
          </cell>
          <cell r="E13000" t="str">
            <v>F</v>
          </cell>
        </row>
        <row r="13001">
          <cell r="B13001" t="str">
            <v>F800379</v>
          </cell>
          <cell r="C13001" t="str">
            <v>F800379</v>
          </cell>
          <cell r="D13001">
            <v>3</v>
          </cell>
          <cell r="E13001" t="str">
            <v>F</v>
          </cell>
        </row>
        <row r="13002">
          <cell r="B13002" t="str">
            <v>F800380</v>
          </cell>
          <cell r="C13002" t="str">
            <v>F800380</v>
          </cell>
          <cell r="D13002">
            <v>3</v>
          </cell>
          <cell r="E13002" t="str">
            <v>F</v>
          </cell>
        </row>
        <row r="13003">
          <cell r="B13003" t="str">
            <v>F800381</v>
          </cell>
          <cell r="C13003" t="str">
            <v>F800381</v>
          </cell>
          <cell r="D13003">
            <v>3</v>
          </cell>
          <cell r="E13003" t="str">
            <v>F</v>
          </cell>
        </row>
        <row r="13004">
          <cell r="B13004" t="str">
            <v>F800382</v>
          </cell>
          <cell r="C13004" t="str">
            <v>F800382</v>
          </cell>
          <cell r="D13004">
            <v>3</v>
          </cell>
          <cell r="E13004" t="str">
            <v>F</v>
          </cell>
        </row>
        <row r="13005">
          <cell r="B13005" t="str">
            <v>F800383</v>
          </cell>
          <cell r="C13005" t="str">
            <v>F800383</v>
          </cell>
          <cell r="D13005">
            <v>3</v>
          </cell>
          <cell r="E13005" t="str">
            <v>F</v>
          </cell>
        </row>
        <row r="13006">
          <cell r="B13006" t="str">
            <v>F800384</v>
          </cell>
          <cell r="C13006" t="str">
            <v>F800384</v>
          </cell>
          <cell r="D13006">
            <v>3</v>
          </cell>
          <cell r="E13006" t="str">
            <v>F</v>
          </cell>
        </row>
        <row r="13007">
          <cell r="B13007" t="str">
            <v>F800385</v>
          </cell>
          <cell r="C13007" t="str">
            <v>F800385</v>
          </cell>
          <cell r="D13007">
            <v>3</v>
          </cell>
          <cell r="E13007" t="str">
            <v>F</v>
          </cell>
        </row>
        <row r="13008">
          <cell r="B13008" t="str">
            <v>F800386</v>
          </cell>
          <cell r="C13008" t="str">
            <v>F800386</v>
          </cell>
          <cell r="D13008">
            <v>3</v>
          </cell>
          <cell r="E13008" t="str">
            <v>F</v>
          </cell>
        </row>
        <row r="13009">
          <cell r="B13009" t="str">
            <v>F800387</v>
          </cell>
          <cell r="C13009" t="str">
            <v>F800387</v>
          </cell>
          <cell r="D13009">
            <v>3</v>
          </cell>
          <cell r="E13009" t="str">
            <v>F</v>
          </cell>
        </row>
        <row r="13010">
          <cell r="B13010" t="str">
            <v>F800388</v>
          </cell>
          <cell r="C13010" t="str">
            <v>F800388</v>
          </cell>
          <cell r="D13010">
            <v>3</v>
          </cell>
          <cell r="E13010" t="str">
            <v>F</v>
          </cell>
        </row>
        <row r="13011">
          <cell r="B13011" t="str">
            <v>F800389</v>
          </cell>
          <cell r="C13011" t="str">
            <v>F800389</v>
          </cell>
          <cell r="D13011">
            <v>3</v>
          </cell>
          <cell r="E13011" t="str">
            <v>F</v>
          </cell>
        </row>
        <row r="13012">
          <cell r="B13012" t="str">
            <v>F800390</v>
          </cell>
          <cell r="C13012" t="str">
            <v>F800390</v>
          </cell>
          <cell r="D13012">
            <v>3</v>
          </cell>
          <cell r="E13012" t="str">
            <v>F</v>
          </cell>
        </row>
        <row r="13013">
          <cell r="B13013" t="str">
            <v>F800391</v>
          </cell>
          <cell r="C13013" t="str">
            <v>F800391</v>
          </cell>
          <cell r="D13013">
            <v>3</v>
          </cell>
          <cell r="E13013" t="str">
            <v>F</v>
          </cell>
        </row>
        <row r="13014">
          <cell r="B13014" t="str">
            <v>F800392</v>
          </cell>
          <cell r="C13014" t="str">
            <v>F800392</v>
          </cell>
          <cell r="D13014">
            <v>3</v>
          </cell>
          <cell r="E13014" t="str">
            <v>F</v>
          </cell>
        </row>
        <row r="13015">
          <cell r="B13015" t="str">
            <v>F800393</v>
          </cell>
          <cell r="C13015" t="str">
            <v>F800393</v>
          </cell>
          <cell r="D13015">
            <v>3</v>
          </cell>
          <cell r="E13015" t="str">
            <v>F</v>
          </cell>
        </row>
        <row r="13016">
          <cell r="B13016" t="str">
            <v>F800394</v>
          </cell>
          <cell r="C13016" t="str">
            <v>F800394</v>
          </cell>
          <cell r="D13016">
            <v>3</v>
          </cell>
          <cell r="E13016" t="str">
            <v>F</v>
          </cell>
        </row>
        <row r="13017">
          <cell r="B13017" t="str">
            <v>F800395</v>
          </cell>
          <cell r="C13017" t="str">
            <v>F800395</v>
          </cell>
          <cell r="D13017">
            <v>3</v>
          </cell>
          <cell r="E13017" t="str">
            <v>F</v>
          </cell>
        </row>
        <row r="13018">
          <cell r="B13018" t="str">
            <v>F800396</v>
          </cell>
          <cell r="C13018" t="str">
            <v>F800396</v>
          </cell>
          <cell r="D13018">
            <v>3</v>
          </cell>
          <cell r="E13018" t="str">
            <v>F</v>
          </cell>
        </row>
        <row r="13019">
          <cell r="B13019" t="str">
            <v>F800397</v>
          </cell>
          <cell r="C13019" t="str">
            <v>F800397</v>
          </cell>
          <cell r="D13019">
            <v>3</v>
          </cell>
          <cell r="E13019" t="str">
            <v>F</v>
          </cell>
        </row>
        <row r="13020">
          <cell r="B13020" t="str">
            <v>F800398</v>
          </cell>
          <cell r="C13020" t="str">
            <v>F800398</v>
          </cell>
          <cell r="D13020">
            <v>3</v>
          </cell>
          <cell r="E13020" t="str">
            <v>F</v>
          </cell>
        </row>
        <row r="13021">
          <cell r="B13021" t="str">
            <v>F800399</v>
          </cell>
          <cell r="C13021" t="str">
            <v>F800399</v>
          </cell>
          <cell r="D13021">
            <v>3</v>
          </cell>
          <cell r="E13021" t="str">
            <v>F</v>
          </cell>
        </row>
        <row r="13022">
          <cell r="B13022" t="str">
            <v>F800400</v>
          </cell>
          <cell r="C13022" t="str">
            <v>F800400</v>
          </cell>
          <cell r="D13022">
            <v>3</v>
          </cell>
          <cell r="E13022" t="str">
            <v>F</v>
          </cell>
        </row>
        <row r="13023">
          <cell r="B13023" t="str">
            <v>F800401</v>
          </cell>
          <cell r="C13023" t="str">
            <v>F800401</v>
          </cell>
          <cell r="D13023">
            <v>3</v>
          </cell>
          <cell r="E13023" t="str">
            <v>F</v>
          </cell>
        </row>
        <row r="13024">
          <cell r="B13024" t="str">
            <v>F800402</v>
          </cell>
          <cell r="C13024" t="str">
            <v>F800402</v>
          </cell>
          <cell r="D13024">
            <v>3</v>
          </cell>
          <cell r="E13024" t="str">
            <v>F</v>
          </cell>
        </row>
        <row r="13025">
          <cell r="B13025" t="str">
            <v>F800403</v>
          </cell>
          <cell r="C13025" t="str">
            <v>F800403</v>
          </cell>
          <cell r="D13025">
            <v>3</v>
          </cell>
          <cell r="E13025" t="str">
            <v>F</v>
          </cell>
        </row>
        <row r="13026">
          <cell r="B13026" t="str">
            <v>F800404</v>
          </cell>
          <cell r="C13026" t="str">
            <v>F800404</v>
          </cell>
          <cell r="D13026">
            <v>3</v>
          </cell>
          <cell r="E13026" t="str">
            <v>F</v>
          </cell>
        </row>
        <row r="13027">
          <cell r="B13027" t="str">
            <v>F800405</v>
          </cell>
          <cell r="C13027" t="str">
            <v>F800405</v>
          </cell>
          <cell r="D13027">
            <v>3</v>
          </cell>
          <cell r="E13027" t="str">
            <v>F</v>
          </cell>
        </row>
        <row r="13028">
          <cell r="B13028" t="str">
            <v>F800406</v>
          </cell>
          <cell r="C13028" t="str">
            <v>F800406</v>
          </cell>
          <cell r="D13028">
            <v>3</v>
          </cell>
          <cell r="E13028" t="str">
            <v>F</v>
          </cell>
        </row>
        <row r="13029">
          <cell r="B13029" t="str">
            <v>F800407</v>
          </cell>
          <cell r="C13029" t="str">
            <v>F800407</v>
          </cell>
          <cell r="D13029">
            <v>3</v>
          </cell>
          <cell r="E13029" t="str">
            <v>F</v>
          </cell>
        </row>
        <row r="13030">
          <cell r="B13030" t="str">
            <v>F800408</v>
          </cell>
          <cell r="C13030" t="str">
            <v>F800408</v>
          </cell>
          <cell r="D13030">
            <v>3</v>
          </cell>
          <cell r="E13030" t="str">
            <v>F</v>
          </cell>
        </row>
        <row r="13031">
          <cell r="B13031" t="str">
            <v>F800409</v>
          </cell>
          <cell r="C13031" t="str">
            <v>F800409</v>
          </cell>
          <cell r="D13031">
            <v>3</v>
          </cell>
          <cell r="E13031" t="str">
            <v>F</v>
          </cell>
        </row>
        <row r="13032">
          <cell r="B13032" t="str">
            <v>F800410</v>
          </cell>
          <cell r="C13032" t="str">
            <v>F800410</v>
          </cell>
          <cell r="D13032">
            <v>3</v>
          </cell>
          <cell r="E13032" t="str">
            <v>F</v>
          </cell>
        </row>
        <row r="13033">
          <cell r="B13033" t="str">
            <v>F800411</v>
          </cell>
          <cell r="C13033" t="str">
            <v>F800411</v>
          </cell>
          <cell r="D13033">
            <v>3</v>
          </cell>
          <cell r="E13033" t="str">
            <v>F</v>
          </cell>
        </row>
        <row r="13034">
          <cell r="B13034" t="str">
            <v>F800412</v>
          </cell>
          <cell r="C13034" t="str">
            <v>F800412</v>
          </cell>
          <cell r="D13034">
            <v>3</v>
          </cell>
          <cell r="E13034" t="str">
            <v>F</v>
          </cell>
        </row>
        <row r="13035">
          <cell r="B13035" t="str">
            <v>F800413</v>
          </cell>
          <cell r="C13035" t="str">
            <v>F800413</v>
          </cell>
          <cell r="D13035">
            <v>3</v>
          </cell>
          <cell r="E13035" t="str">
            <v>F</v>
          </cell>
        </row>
        <row r="13036">
          <cell r="B13036" t="str">
            <v>F800414</v>
          </cell>
          <cell r="C13036" t="str">
            <v>F800414</v>
          </cell>
          <cell r="D13036">
            <v>3</v>
          </cell>
          <cell r="E13036" t="str">
            <v>F</v>
          </cell>
        </row>
        <row r="13037">
          <cell r="B13037" t="str">
            <v>F800415</v>
          </cell>
          <cell r="C13037" t="str">
            <v>F800415</v>
          </cell>
          <cell r="D13037">
            <v>3</v>
          </cell>
          <cell r="E13037" t="str">
            <v>F</v>
          </cell>
        </row>
        <row r="13038">
          <cell r="B13038" t="str">
            <v>F800416</v>
          </cell>
          <cell r="C13038" t="str">
            <v>F800416</v>
          </cell>
          <cell r="D13038">
            <v>3</v>
          </cell>
          <cell r="E13038" t="str">
            <v>F</v>
          </cell>
        </row>
        <row r="13039">
          <cell r="B13039" t="str">
            <v>F800417</v>
          </cell>
          <cell r="C13039" t="str">
            <v>F800417</v>
          </cell>
          <cell r="D13039">
            <v>3</v>
          </cell>
          <cell r="E13039" t="str">
            <v>F</v>
          </cell>
        </row>
        <row r="13040">
          <cell r="B13040" t="str">
            <v>F800418</v>
          </cell>
          <cell r="C13040" t="str">
            <v>F800418</v>
          </cell>
          <cell r="D13040">
            <v>3</v>
          </cell>
          <cell r="E13040" t="str">
            <v>F</v>
          </cell>
        </row>
        <row r="13041">
          <cell r="B13041" t="str">
            <v>F800419</v>
          </cell>
          <cell r="C13041" t="str">
            <v>F800419</v>
          </cell>
          <cell r="D13041">
            <v>3</v>
          </cell>
          <cell r="E13041" t="str">
            <v>F</v>
          </cell>
        </row>
        <row r="13042">
          <cell r="B13042" t="str">
            <v>F800420</v>
          </cell>
          <cell r="C13042" t="str">
            <v>F800420</v>
          </cell>
          <cell r="D13042">
            <v>3</v>
          </cell>
          <cell r="E13042" t="str">
            <v>F</v>
          </cell>
        </row>
        <row r="13043">
          <cell r="B13043" t="str">
            <v>F800421</v>
          </cell>
          <cell r="C13043" t="str">
            <v>F800421</v>
          </cell>
          <cell r="D13043">
            <v>3</v>
          </cell>
          <cell r="E13043" t="str">
            <v>F</v>
          </cell>
        </row>
        <row r="13044">
          <cell r="B13044" t="str">
            <v>F800422</v>
          </cell>
          <cell r="C13044" t="str">
            <v>F800422</v>
          </cell>
          <cell r="D13044">
            <v>3</v>
          </cell>
          <cell r="E13044" t="str">
            <v>F</v>
          </cell>
        </row>
        <row r="13045">
          <cell r="B13045" t="str">
            <v>F800423</v>
          </cell>
          <cell r="C13045" t="str">
            <v>F800423</v>
          </cell>
          <cell r="D13045">
            <v>3</v>
          </cell>
          <cell r="E13045" t="str">
            <v>F</v>
          </cell>
        </row>
        <row r="13046">
          <cell r="B13046" t="str">
            <v>F800424</v>
          </cell>
          <cell r="C13046" t="str">
            <v>F800424</v>
          </cell>
          <cell r="D13046">
            <v>3</v>
          </cell>
          <cell r="E13046" t="str">
            <v>F</v>
          </cell>
        </row>
        <row r="13047">
          <cell r="B13047" t="str">
            <v>F800425</v>
          </cell>
          <cell r="C13047" t="str">
            <v>F800425</v>
          </cell>
          <cell r="D13047">
            <v>3</v>
          </cell>
          <cell r="E13047" t="str">
            <v>F</v>
          </cell>
        </row>
        <row r="13048">
          <cell r="B13048" t="str">
            <v>F800426</v>
          </cell>
          <cell r="C13048" t="str">
            <v>F800426</v>
          </cell>
          <cell r="D13048">
            <v>3</v>
          </cell>
          <cell r="E13048" t="str">
            <v>F</v>
          </cell>
        </row>
        <row r="13049">
          <cell r="B13049" t="str">
            <v>F800427</v>
          </cell>
          <cell r="C13049" t="str">
            <v>F800427</v>
          </cell>
          <cell r="D13049">
            <v>3</v>
          </cell>
          <cell r="E13049" t="str">
            <v>F</v>
          </cell>
        </row>
        <row r="13050">
          <cell r="B13050" t="str">
            <v>F800428</v>
          </cell>
          <cell r="C13050" t="str">
            <v>F800428</v>
          </cell>
          <cell r="D13050">
            <v>3</v>
          </cell>
          <cell r="E13050" t="str">
            <v>F</v>
          </cell>
        </row>
        <row r="13051">
          <cell r="B13051" t="str">
            <v>F800429</v>
          </cell>
          <cell r="C13051" t="str">
            <v>F800429</v>
          </cell>
          <cell r="D13051">
            <v>3</v>
          </cell>
          <cell r="E13051" t="str">
            <v>F</v>
          </cell>
        </row>
        <row r="13052">
          <cell r="B13052" t="str">
            <v>F800430</v>
          </cell>
          <cell r="C13052" t="str">
            <v>F800430</v>
          </cell>
          <cell r="D13052">
            <v>3</v>
          </cell>
          <cell r="E13052" t="str">
            <v>F</v>
          </cell>
        </row>
        <row r="13053">
          <cell r="B13053" t="str">
            <v>F800431</v>
          </cell>
          <cell r="C13053" t="str">
            <v>F800431</v>
          </cell>
          <cell r="D13053">
            <v>3</v>
          </cell>
          <cell r="E13053" t="str">
            <v>F</v>
          </cell>
        </row>
        <row r="13054">
          <cell r="B13054" t="str">
            <v>F800432</v>
          </cell>
          <cell r="C13054" t="str">
            <v>F800432</v>
          </cell>
          <cell r="D13054">
            <v>3</v>
          </cell>
          <cell r="E13054" t="str">
            <v>F</v>
          </cell>
        </row>
        <row r="13055">
          <cell r="B13055" t="str">
            <v>F800433</v>
          </cell>
          <cell r="C13055" t="str">
            <v>F800433</v>
          </cell>
          <cell r="D13055">
            <v>3</v>
          </cell>
          <cell r="E13055" t="str">
            <v>F</v>
          </cell>
        </row>
        <row r="13056">
          <cell r="B13056" t="str">
            <v>F800434</v>
          </cell>
          <cell r="C13056" t="str">
            <v>F800434</v>
          </cell>
          <cell r="D13056">
            <v>3</v>
          </cell>
          <cell r="E13056" t="str">
            <v>F</v>
          </cell>
        </row>
        <row r="13057">
          <cell r="B13057" t="str">
            <v>F800435</v>
          </cell>
          <cell r="C13057" t="str">
            <v>F800435</v>
          </cell>
          <cell r="D13057">
            <v>3</v>
          </cell>
          <cell r="E13057" t="str">
            <v>F</v>
          </cell>
        </row>
        <row r="13058">
          <cell r="B13058" t="str">
            <v>F800436</v>
          </cell>
          <cell r="C13058" t="str">
            <v>F800436</v>
          </cell>
          <cell r="D13058">
            <v>3</v>
          </cell>
          <cell r="E13058" t="str">
            <v>F</v>
          </cell>
        </row>
        <row r="13059">
          <cell r="B13059" t="str">
            <v>F800437</v>
          </cell>
          <cell r="C13059" t="str">
            <v>F800437</v>
          </cell>
          <cell r="D13059">
            <v>3</v>
          </cell>
          <cell r="E13059" t="str">
            <v>F</v>
          </cell>
        </row>
        <row r="13060">
          <cell r="B13060" t="str">
            <v>F800438</v>
          </cell>
          <cell r="C13060" t="str">
            <v>F800438</v>
          </cell>
          <cell r="D13060">
            <v>3</v>
          </cell>
          <cell r="E13060" t="str">
            <v>F</v>
          </cell>
        </row>
        <row r="13061">
          <cell r="B13061" t="str">
            <v>F800439</v>
          </cell>
          <cell r="C13061" t="str">
            <v>F800439</v>
          </cell>
          <cell r="D13061">
            <v>3</v>
          </cell>
          <cell r="E13061" t="str">
            <v>F</v>
          </cell>
        </row>
        <row r="13062">
          <cell r="B13062" t="str">
            <v>F800440</v>
          </cell>
          <cell r="C13062" t="str">
            <v>F800440</v>
          </cell>
          <cell r="D13062">
            <v>3</v>
          </cell>
          <cell r="E13062" t="str">
            <v>F</v>
          </cell>
        </row>
        <row r="13063">
          <cell r="B13063" t="str">
            <v>F800441</v>
          </cell>
          <cell r="C13063" t="str">
            <v>F800441</v>
          </cell>
          <cell r="D13063">
            <v>3</v>
          </cell>
          <cell r="E13063" t="str">
            <v>F</v>
          </cell>
        </row>
        <row r="13064">
          <cell r="B13064" t="str">
            <v>F800442</v>
          </cell>
          <cell r="C13064" t="str">
            <v>F800442</v>
          </cell>
          <cell r="D13064">
            <v>3</v>
          </cell>
          <cell r="E13064" t="str">
            <v>F</v>
          </cell>
        </row>
        <row r="13065">
          <cell r="B13065" t="str">
            <v>F800443</v>
          </cell>
          <cell r="C13065" t="str">
            <v>F800443</v>
          </cell>
          <cell r="D13065">
            <v>3</v>
          </cell>
          <cell r="E13065" t="str">
            <v>F</v>
          </cell>
        </row>
        <row r="13066">
          <cell r="B13066" t="str">
            <v>F800444</v>
          </cell>
          <cell r="C13066" t="str">
            <v>F800444</v>
          </cell>
          <cell r="D13066">
            <v>3</v>
          </cell>
          <cell r="E13066" t="str">
            <v>F</v>
          </cell>
        </row>
        <row r="13067">
          <cell r="B13067" t="str">
            <v>F800445</v>
          </cell>
          <cell r="C13067" t="str">
            <v>F800445</v>
          </cell>
          <cell r="D13067">
            <v>3</v>
          </cell>
          <cell r="E13067" t="str">
            <v>F</v>
          </cell>
        </row>
        <row r="13068">
          <cell r="B13068" t="str">
            <v>F800446</v>
          </cell>
          <cell r="C13068" t="str">
            <v>F800446</v>
          </cell>
          <cell r="D13068">
            <v>3</v>
          </cell>
          <cell r="E13068" t="str">
            <v>F</v>
          </cell>
        </row>
        <row r="13069">
          <cell r="B13069" t="str">
            <v>F800447</v>
          </cell>
          <cell r="C13069" t="str">
            <v>F800447</v>
          </cell>
          <cell r="D13069">
            <v>3</v>
          </cell>
          <cell r="E13069" t="str">
            <v>F</v>
          </cell>
        </row>
        <row r="13070">
          <cell r="B13070" t="str">
            <v>F800448</v>
          </cell>
          <cell r="C13070" t="str">
            <v>F800448</v>
          </cell>
          <cell r="D13070">
            <v>3</v>
          </cell>
          <cell r="E13070" t="str">
            <v>F</v>
          </cell>
        </row>
        <row r="13071">
          <cell r="B13071" t="str">
            <v>F800449</v>
          </cell>
          <cell r="C13071" t="str">
            <v>F800449</v>
          </cell>
          <cell r="D13071">
            <v>3</v>
          </cell>
          <cell r="E13071" t="str">
            <v>F</v>
          </cell>
        </row>
        <row r="13072">
          <cell r="B13072" t="str">
            <v>F800450</v>
          </cell>
          <cell r="C13072" t="str">
            <v>F800450</v>
          </cell>
          <cell r="D13072">
            <v>3</v>
          </cell>
          <cell r="E13072" t="str">
            <v>F</v>
          </cell>
        </row>
        <row r="13073">
          <cell r="B13073" t="str">
            <v>F800451</v>
          </cell>
          <cell r="C13073" t="str">
            <v>F800451</v>
          </cell>
          <cell r="D13073">
            <v>3</v>
          </cell>
          <cell r="E13073" t="str">
            <v>F</v>
          </cell>
        </row>
        <row r="13074">
          <cell r="B13074" t="str">
            <v>F800452</v>
          </cell>
          <cell r="C13074" t="str">
            <v>F800452</v>
          </cell>
          <cell r="D13074">
            <v>3</v>
          </cell>
          <cell r="E13074" t="str">
            <v>F</v>
          </cell>
        </row>
        <row r="13075">
          <cell r="B13075" t="str">
            <v>F800453</v>
          </cell>
          <cell r="C13075" t="str">
            <v>F800453</v>
          </cell>
          <cell r="D13075">
            <v>3</v>
          </cell>
          <cell r="E13075" t="str">
            <v>F</v>
          </cell>
        </row>
        <row r="13076">
          <cell r="B13076" t="str">
            <v>F800454</v>
          </cell>
          <cell r="C13076" t="str">
            <v>F800454</v>
          </cell>
          <cell r="D13076">
            <v>3</v>
          </cell>
          <cell r="E13076" t="str">
            <v>F</v>
          </cell>
        </row>
        <row r="13077">
          <cell r="B13077" t="str">
            <v>F800455</v>
          </cell>
          <cell r="C13077" t="str">
            <v>F800455</v>
          </cell>
          <cell r="D13077">
            <v>3</v>
          </cell>
          <cell r="E13077" t="str">
            <v>F</v>
          </cell>
        </row>
        <row r="13078">
          <cell r="B13078" t="str">
            <v>F800456</v>
          </cell>
          <cell r="C13078" t="str">
            <v>F800456</v>
          </cell>
          <cell r="D13078">
            <v>3</v>
          </cell>
          <cell r="E13078" t="str">
            <v>F</v>
          </cell>
        </row>
        <row r="13079">
          <cell r="B13079" t="str">
            <v>F800457</v>
          </cell>
          <cell r="C13079" t="str">
            <v>F800457</v>
          </cell>
          <cell r="D13079">
            <v>3</v>
          </cell>
          <cell r="E13079" t="str">
            <v>F</v>
          </cell>
        </row>
        <row r="13080">
          <cell r="B13080" t="str">
            <v>F800458</v>
          </cell>
          <cell r="C13080" t="str">
            <v>F800458</v>
          </cell>
          <cell r="D13080">
            <v>3</v>
          </cell>
          <cell r="E13080" t="str">
            <v>F</v>
          </cell>
        </row>
        <row r="13081">
          <cell r="B13081" t="str">
            <v>F800459</v>
          </cell>
          <cell r="C13081" t="str">
            <v>F800459</v>
          </cell>
          <cell r="D13081">
            <v>3</v>
          </cell>
          <cell r="E13081" t="str">
            <v>F</v>
          </cell>
        </row>
        <row r="13082">
          <cell r="B13082" t="str">
            <v>F800460</v>
          </cell>
          <cell r="C13082" t="str">
            <v>F800460</v>
          </cell>
          <cell r="D13082">
            <v>3</v>
          </cell>
          <cell r="E13082" t="str">
            <v>F</v>
          </cell>
        </row>
        <row r="13083">
          <cell r="B13083" t="str">
            <v>F800461</v>
          </cell>
          <cell r="C13083" t="str">
            <v>F800461</v>
          </cell>
          <cell r="D13083">
            <v>3</v>
          </cell>
          <cell r="E13083" t="str">
            <v>F</v>
          </cell>
        </row>
        <row r="13084">
          <cell r="B13084" t="str">
            <v>F800462</v>
          </cell>
          <cell r="C13084" t="str">
            <v>F800462</v>
          </cell>
          <cell r="D13084">
            <v>3</v>
          </cell>
          <cell r="E13084" t="str">
            <v>F</v>
          </cell>
        </row>
        <row r="13085">
          <cell r="B13085" t="str">
            <v>F800463</v>
          </cell>
          <cell r="C13085" t="str">
            <v>F800463</v>
          </cell>
          <cell r="D13085">
            <v>3</v>
          </cell>
          <cell r="E13085" t="str">
            <v>F</v>
          </cell>
        </row>
        <row r="13086">
          <cell r="B13086" t="str">
            <v>F800464</v>
          </cell>
          <cell r="C13086" t="str">
            <v>F800464</v>
          </cell>
          <cell r="D13086">
            <v>3</v>
          </cell>
          <cell r="E13086" t="str">
            <v>F</v>
          </cell>
        </row>
        <row r="13087">
          <cell r="B13087" t="str">
            <v>F800465</v>
          </cell>
          <cell r="C13087" t="str">
            <v>F800465</v>
          </cell>
          <cell r="D13087">
            <v>3</v>
          </cell>
          <cell r="E13087" t="str">
            <v>F</v>
          </cell>
        </row>
        <row r="13088">
          <cell r="B13088" t="str">
            <v>F800466</v>
          </cell>
          <cell r="C13088" t="str">
            <v>F800466</v>
          </cell>
          <cell r="D13088">
            <v>3</v>
          </cell>
          <cell r="E13088" t="str">
            <v>F</v>
          </cell>
        </row>
        <row r="13089">
          <cell r="B13089" t="str">
            <v>F800467</v>
          </cell>
          <cell r="C13089" t="str">
            <v>F800467</v>
          </cell>
          <cell r="D13089">
            <v>3</v>
          </cell>
          <cell r="E13089" t="str">
            <v>F</v>
          </cell>
        </row>
        <row r="13090">
          <cell r="B13090" t="str">
            <v>F800468</v>
          </cell>
          <cell r="C13090" t="str">
            <v>F800468</v>
          </cell>
          <cell r="D13090">
            <v>3</v>
          </cell>
          <cell r="E13090" t="str">
            <v>F</v>
          </cell>
        </row>
        <row r="13091">
          <cell r="B13091" t="str">
            <v>F800469</v>
          </cell>
          <cell r="C13091" t="str">
            <v>F800469</v>
          </cell>
          <cell r="D13091">
            <v>3</v>
          </cell>
          <cell r="E13091" t="str">
            <v>F</v>
          </cell>
        </row>
        <row r="13092">
          <cell r="B13092" t="str">
            <v>F800470</v>
          </cell>
          <cell r="C13092" t="str">
            <v>F800470</v>
          </cell>
          <cell r="D13092">
            <v>3</v>
          </cell>
          <cell r="E13092" t="str">
            <v>F</v>
          </cell>
        </row>
        <row r="13093">
          <cell r="B13093" t="str">
            <v>F800471</v>
          </cell>
          <cell r="C13093" t="str">
            <v>F800471</v>
          </cell>
          <cell r="D13093">
            <v>3</v>
          </cell>
          <cell r="E13093" t="str">
            <v>F</v>
          </cell>
        </row>
        <row r="13094">
          <cell r="B13094" t="str">
            <v>F800472</v>
          </cell>
          <cell r="C13094" t="str">
            <v>F800472</v>
          </cell>
          <cell r="D13094">
            <v>3</v>
          </cell>
          <cell r="E13094" t="str">
            <v>F</v>
          </cell>
        </row>
        <row r="13095">
          <cell r="B13095" t="str">
            <v>F800473</v>
          </cell>
          <cell r="C13095" t="str">
            <v>F800473</v>
          </cell>
          <cell r="D13095">
            <v>3</v>
          </cell>
          <cell r="E13095" t="str">
            <v>F</v>
          </cell>
        </row>
        <row r="13096">
          <cell r="B13096" t="str">
            <v>F800474</v>
          </cell>
          <cell r="C13096" t="str">
            <v>F800474</v>
          </cell>
          <cell r="D13096">
            <v>3</v>
          </cell>
          <cell r="E13096" t="str">
            <v>F</v>
          </cell>
        </row>
        <row r="13097">
          <cell r="B13097" t="str">
            <v>F800475</v>
          </cell>
          <cell r="C13097" t="str">
            <v>F800475</v>
          </cell>
          <cell r="D13097">
            <v>3</v>
          </cell>
          <cell r="E13097" t="str">
            <v>F</v>
          </cell>
        </row>
        <row r="13098">
          <cell r="B13098" t="str">
            <v>F800476</v>
          </cell>
          <cell r="C13098" t="str">
            <v>F800476</v>
          </cell>
          <cell r="D13098">
            <v>3</v>
          </cell>
          <cell r="E13098" t="str">
            <v>F</v>
          </cell>
        </row>
        <row r="13099">
          <cell r="B13099" t="str">
            <v>F800477</v>
          </cell>
          <cell r="C13099" t="str">
            <v>F800477</v>
          </cell>
          <cell r="D13099">
            <v>3</v>
          </cell>
          <cell r="E13099" t="str">
            <v>F</v>
          </cell>
        </row>
        <row r="13100">
          <cell r="B13100" t="str">
            <v>F800478</v>
          </cell>
          <cell r="C13100" t="str">
            <v>F800478</v>
          </cell>
          <cell r="D13100">
            <v>3</v>
          </cell>
          <cell r="E13100" t="str">
            <v>F</v>
          </cell>
        </row>
        <row r="13101">
          <cell r="B13101" t="str">
            <v>F800479</v>
          </cell>
          <cell r="C13101" t="str">
            <v>F800479</v>
          </cell>
          <cell r="D13101">
            <v>3</v>
          </cell>
          <cell r="E13101" t="str">
            <v>F</v>
          </cell>
        </row>
        <row r="13102">
          <cell r="B13102" t="str">
            <v>F800480</v>
          </cell>
          <cell r="C13102" t="str">
            <v>F800480</v>
          </cell>
          <cell r="D13102">
            <v>3</v>
          </cell>
          <cell r="E13102" t="str">
            <v>F</v>
          </cell>
        </row>
        <row r="13103">
          <cell r="B13103" t="str">
            <v>F800481</v>
          </cell>
          <cell r="C13103" t="str">
            <v>F800481</v>
          </cell>
          <cell r="D13103">
            <v>3</v>
          </cell>
          <cell r="E13103" t="str">
            <v>F</v>
          </cell>
        </row>
        <row r="13104">
          <cell r="B13104" t="str">
            <v>F800482</v>
          </cell>
          <cell r="C13104" t="str">
            <v>F800482</v>
          </cell>
          <cell r="D13104">
            <v>3</v>
          </cell>
          <cell r="E13104" t="str">
            <v>F</v>
          </cell>
        </row>
        <row r="13105">
          <cell r="B13105" t="str">
            <v>F800483</v>
          </cell>
          <cell r="C13105" t="str">
            <v>F800483</v>
          </cell>
          <cell r="D13105">
            <v>3</v>
          </cell>
          <cell r="E13105" t="str">
            <v>F</v>
          </cell>
        </row>
        <row r="13106">
          <cell r="B13106" t="str">
            <v>F800484</v>
          </cell>
          <cell r="C13106" t="str">
            <v>F800484</v>
          </cell>
          <cell r="D13106">
            <v>3</v>
          </cell>
          <cell r="E13106" t="str">
            <v>F</v>
          </cell>
        </row>
        <row r="13107">
          <cell r="B13107" t="str">
            <v>F800485</v>
          </cell>
          <cell r="C13107" t="str">
            <v>F800485</v>
          </cell>
          <cell r="D13107">
            <v>3</v>
          </cell>
          <cell r="E13107" t="str">
            <v>F</v>
          </cell>
        </row>
        <row r="13108">
          <cell r="B13108" t="str">
            <v>F800486</v>
          </cell>
          <cell r="C13108" t="str">
            <v>F800486</v>
          </cell>
          <cell r="D13108">
            <v>3</v>
          </cell>
          <cell r="E13108" t="str">
            <v>F</v>
          </cell>
        </row>
        <row r="13109">
          <cell r="B13109" t="str">
            <v>F800487</v>
          </cell>
          <cell r="C13109" t="str">
            <v>F800487</v>
          </cell>
          <cell r="D13109">
            <v>3</v>
          </cell>
          <cell r="E13109" t="str">
            <v>F</v>
          </cell>
        </row>
        <row r="13110">
          <cell r="B13110" t="str">
            <v>F800488</v>
          </cell>
          <cell r="C13110" t="str">
            <v>F800488</v>
          </cell>
          <cell r="D13110">
            <v>3</v>
          </cell>
          <cell r="E13110" t="str">
            <v>F</v>
          </cell>
        </row>
        <row r="13111">
          <cell r="B13111" t="str">
            <v>F800489</v>
          </cell>
          <cell r="C13111" t="str">
            <v>F800489</v>
          </cell>
          <cell r="D13111">
            <v>3</v>
          </cell>
          <cell r="E13111" t="str">
            <v>F</v>
          </cell>
        </row>
        <row r="13112">
          <cell r="B13112" t="str">
            <v>F800490</v>
          </cell>
          <cell r="C13112" t="str">
            <v>F800490</v>
          </cell>
          <cell r="D13112">
            <v>3</v>
          </cell>
          <cell r="E13112" t="str">
            <v>F</v>
          </cell>
        </row>
        <row r="13113">
          <cell r="B13113" t="str">
            <v>F800491</v>
          </cell>
          <cell r="C13113" t="str">
            <v>F800491</v>
          </cell>
          <cell r="D13113">
            <v>3</v>
          </cell>
          <cell r="E13113" t="str">
            <v>F</v>
          </cell>
        </row>
        <row r="13114">
          <cell r="B13114" t="str">
            <v>F800492</v>
          </cell>
          <cell r="C13114" t="str">
            <v>F800492</v>
          </cell>
          <cell r="D13114">
            <v>3</v>
          </cell>
          <cell r="E13114" t="str">
            <v>F</v>
          </cell>
        </row>
        <row r="13115">
          <cell r="B13115" t="str">
            <v>F800493</v>
          </cell>
          <cell r="C13115" t="str">
            <v>F800493</v>
          </cell>
          <cell r="D13115">
            <v>3</v>
          </cell>
          <cell r="E13115" t="str">
            <v>F</v>
          </cell>
        </row>
        <row r="13116">
          <cell r="B13116" t="str">
            <v>F800494</v>
          </cell>
          <cell r="C13116" t="str">
            <v>F800494</v>
          </cell>
          <cell r="D13116">
            <v>3</v>
          </cell>
          <cell r="E13116" t="str">
            <v>F</v>
          </cell>
        </row>
        <row r="13117">
          <cell r="B13117" t="str">
            <v>F800495</v>
          </cell>
          <cell r="C13117" t="str">
            <v>F800495</v>
          </cell>
          <cell r="D13117">
            <v>3</v>
          </cell>
          <cell r="E13117" t="str">
            <v>F</v>
          </cell>
        </row>
        <row r="13118">
          <cell r="B13118" t="str">
            <v>F800496</v>
          </cell>
          <cell r="C13118" t="str">
            <v>F800496</v>
          </cell>
          <cell r="D13118">
            <v>3</v>
          </cell>
          <cell r="E13118" t="str">
            <v>F</v>
          </cell>
        </row>
        <row r="13119">
          <cell r="B13119" t="str">
            <v>F800497</v>
          </cell>
          <cell r="C13119" t="str">
            <v>F800497</v>
          </cell>
          <cell r="D13119">
            <v>3</v>
          </cell>
          <cell r="E13119" t="str">
            <v>F</v>
          </cell>
        </row>
        <row r="13120">
          <cell r="B13120" t="str">
            <v>F800498</v>
          </cell>
          <cell r="C13120" t="str">
            <v>F800498</v>
          </cell>
          <cell r="D13120">
            <v>3</v>
          </cell>
          <cell r="E13120" t="str">
            <v>F</v>
          </cell>
        </row>
        <row r="13121">
          <cell r="B13121" t="str">
            <v>F800499</v>
          </cell>
          <cell r="C13121" t="str">
            <v>F800499</v>
          </cell>
          <cell r="D13121">
            <v>3</v>
          </cell>
          <cell r="E13121" t="str">
            <v>F</v>
          </cell>
        </row>
        <row r="13122">
          <cell r="B13122" t="str">
            <v>F800500</v>
          </cell>
          <cell r="C13122" t="str">
            <v>F800500</v>
          </cell>
          <cell r="D13122">
            <v>3</v>
          </cell>
          <cell r="E13122" t="str">
            <v>F</v>
          </cell>
        </row>
        <row r="13123">
          <cell r="B13123" t="str">
            <v>F800501</v>
          </cell>
          <cell r="C13123" t="str">
            <v>F800501</v>
          </cell>
          <cell r="D13123">
            <v>3</v>
          </cell>
          <cell r="E13123" t="str">
            <v>F</v>
          </cell>
        </row>
        <row r="13124">
          <cell r="B13124" t="str">
            <v>F800502</v>
          </cell>
          <cell r="C13124" t="str">
            <v>F800502</v>
          </cell>
          <cell r="D13124">
            <v>3</v>
          </cell>
          <cell r="E13124" t="str">
            <v>F</v>
          </cell>
        </row>
        <row r="13125">
          <cell r="B13125" t="str">
            <v>F800503</v>
          </cell>
          <cell r="C13125" t="str">
            <v>F800503</v>
          </cell>
          <cell r="D13125">
            <v>3</v>
          </cell>
          <cell r="E13125" t="str">
            <v>F</v>
          </cell>
        </row>
        <row r="13126">
          <cell r="B13126" t="str">
            <v>F800504</v>
          </cell>
          <cell r="C13126" t="str">
            <v>F800504</v>
          </cell>
          <cell r="D13126">
            <v>3</v>
          </cell>
          <cell r="E13126" t="str">
            <v>F</v>
          </cell>
        </row>
        <row r="13127">
          <cell r="B13127" t="str">
            <v>F800505</v>
          </cell>
          <cell r="C13127" t="str">
            <v>F800505</v>
          </cell>
          <cell r="D13127">
            <v>3</v>
          </cell>
          <cell r="E13127" t="str">
            <v>F</v>
          </cell>
        </row>
        <row r="13128">
          <cell r="B13128" t="str">
            <v>F800506</v>
          </cell>
          <cell r="C13128" t="str">
            <v>F800506</v>
          </cell>
          <cell r="D13128">
            <v>3</v>
          </cell>
          <cell r="E13128" t="str">
            <v>F</v>
          </cell>
        </row>
        <row r="13129">
          <cell r="B13129" t="str">
            <v>F800507</v>
          </cell>
          <cell r="C13129" t="str">
            <v>F800507</v>
          </cell>
          <cell r="D13129">
            <v>3</v>
          </cell>
          <cell r="E13129" t="str">
            <v>F</v>
          </cell>
        </row>
        <row r="13130">
          <cell r="B13130" t="str">
            <v>F800508</v>
          </cell>
          <cell r="C13130" t="str">
            <v>F800508</v>
          </cell>
          <cell r="D13130">
            <v>3</v>
          </cell>
          <cell r="E13130" t="str">
            <v>F</v>
          </cell>
        </row>
        <row r="13131">
          <cell r="B13131" t="str">
            <v>F800509</v>
          </cell>
          <cell r="C13131" t="str">
            <v>F800509</v>
          </cell>
          <cell r="D13131">
            <v>3</v>
          </cell>
          <cell r="E13131" t="str">
            <v>F</v>
          </cell>
        </row>
        <row r="13132">
          <cell r="B13132" t="str">
            <v>F800510</v>
          </cell>
          <cell r="C13132" t="str">
            <v>F800510</v>
          </cell>
          <cell r="D13132">
            <v>3</v>
          </cell>
          <cell r="E13132" t="str">
            <v>F</v>
          </cell>
        </row>
        <row r="13133">
          <cell r="B13133" t="str">
            <v>F800511</v>
          </cell>
          <cell r="C13133" t="str">
            <v>F800511</v>
          </cell>
          <cell r="D13133">
            <v>3</v>
          </cell>
          <cell r="E13133" t="str">
            <v>F</v>
          </cell>
        </row>
        <row r="13134">
          <cell r="B13134" t="str">
            <v>F800512</v>
          </cell>
          <cell r="C13134" t="str">
            <v>F800512</v>
          </cell>
          <cell r="D13134">
            <v>3</v>
          </cell>
          <cell r="E13134" t="str">
            <v>F</v>
          </cell>
        </row>
        <row r="13135">
          <cell r="B13135" t="str">
            <v>F800513</v>
          </cell>
          <cell r="C13135" t="str">
            <v>F800513</v>
          </cell>
          <cell r="D13135">
            <v>3</v>
          </cell>
          <cell r="E13135" t="str">
            <v>F</v>
          </cell>
        </row>
        <row r="13136">
          <cell r="B13136" t="str">
            <v>F800514</v>
          </cell>
          <cell r="C13136" t="str">
            <v>F800514</v>
          </cell>
          <cell r="D13136">
            <v>3</v>
          </cell>
          <cell r="E13136" t="str">
            <v>F</v>
          </cell>
        </row>
        <row r="13137">
          <cell r="B13137" t="str">
            <v>F800515</v>
          </cell>
          <cell r="C13137" t="str">
            <v>F800515</v>
          </cell>
          <cell r="D13137">
            <v>3</v>
          </cell>
          <cell r="E13137" t="str">
            <v>F</v>
          </cell>
        </row>
        <row r="13138">
          <cell r="B13138" t="str">
            <v>F800516</v>
          </cell>
          <cell r="C13138" t="str">
            <v>F800516</v>
          </cell>
          <cell r="D13138">
            <v>3</v>
          </cell>
          <cell r="E13138" t="str">
            <v>F</v>
          </cell>
        </row>
        <row r="13139">
          <cell r="B13139" t="str">
            <v>F800517</v>
          </cell>
          <cell r="C13139" t="str">
            <v>F800517</v>
          </cell>
          <cell r="D13139">
            <v>3</v>
          </cell>
          <cell r="E13139" t="str">
            <v>F</v>
          </cell>
        </row>
        <row r="13140">
          <cell r="B13140" t="str">
            <v>F800518</v>
          </cell>
          <cell r="C13140" t="str">
            <v>F800518</v>
          </cell>
          <cell r="D13140">
            <v>3</v>
          </cell>
          <cell r="E13140" t="str">
            <v>F</v>
          </cell>
        </row>
        <row r="13141">
          <cell r="B13141" t="str">
            <v>F800519</v>
          </cell>
          <cell r="C13141" t="str">
            <v>F800519</v>
          </cell>
          <cell r="D13141">
            <v>3</v>
          </cell>
          <cell r="E13141" t="str">
            <v>F</v>
          </cell>
        </row>
        <row r="13142">
          <cell r="B13142" t="str">
            <v>F800520</v>
          </cell>
          <cell r="C13142" t="str">
            <v>F800520</v>
          </cell>
          <cell r="D13142">
            <v>3</v>
          </cell>
          <cell r="E13142" t="str">
            <v>F</v>
          </cell>
        </row>
        <row r="13143">
          <cell r="B13143" t="str">
            <v>F800521</v>
          </cell>
          <cell r="C13143" t="str">
            <v>F800521</v>
          </cell>
          <cell r="D13143">
            <v>3</v>
          </cell>
          <cell r="E13143" t="str">
            <v>F</v>
          </cell>
        </row>
        <row r="13144">
          <cell r="B13144" t="str">
            <v>F800522</v>
          </cell>
          <cell r="C13144" t="str">
            <v>F800522</v>
          </cell>
          <cell r="D13144">
            <v>3</v>
          </cell>
          <cell r="E13144" t="str">
            <v>F</v>
          </cell>
        </row>
        <row r="13145">
          <cell r="B13145" t="str">
            <v>F800523</v>
          </cell>
          <cell r="C13145" t="str">
            <v>F800523</v>
          </cell>
          <cell r="D13145">
            <v>3</v>
          </cell>
          <cell r="E13145" t="str">
            <v>F</v>
          </cell>
        </row>
        <row r="13146">
          <cell r="B13146" t="str">
            <v>F800524</v>
          </cell>
          <cell r="C13146" t="str">
            <v>F800524</v>
          </cell>
          <cell r="D13146">
            <v>3</v>
          </cell>
          <cell r="E13146" t="str">
            <v>F</v>
          </cell>
        </row>
        <row r="13147">
          <cell r="B13147" t="str">
            <v>F800525</v>
          </cell>
          <cell r="C13147" t="str">
            <v>F800525</v>
          </cell>
          <cell r="D13147">
            <v>3</v>
          </cell>
          <cell r="E13147" t="str">
            <v>F</v>
          </cell>
        </row>
        <row r="13148">
          <cell r="B13148" t="str">
            <v>F800526</v>
          </cell>
          <cell r="C13148" t="str">
            <v>F800526</v>
          </cell>
          <cell r="D13148">
            <v>3</v>
          </cell>
          <cell r="E13148" t="str">
            <v>F</v>
          </cell>
        </row>
        <row r="13149">
          <cell r="B13149" t="str">
            <v>F800527</v>
          </cell>
          <cell r="C13149" t="str">
            <v>F800527</v>
          </cell>
          <cell r="D13149">
            <v>3</v>
          </cell>
          <cell r="E13149" t="str">
            <v>F</v>
          </cell>
        </row>
        <row r="13150">
          <cell r="B13150" t="str">
            <v>F800528</v>
          </cell>
          <cell r="C13150" t="str">
            <v>F800528</v>
          </cell>
          <cell r="D13150">
            <v>3</v>
          </cell>
          <cell r="E13150" t="str">
            <v>F</v>
          </cell>
        </row>
        <row r="13151">
          <cell r="B13151" t="str">
            <v>F800529</v>
          </cell>
          <cell r="C13151" t="str">
            <v>F800529</v>
          </cell>
          <cell r="D13151">
            <v>3</v>
          </cell>
          <cell r="E13151" t="str">
            <v>F</v>
          </cell>
        </row>
        <row r="13152">
          <cell r="B13152" t="str">
            <v>F800530</v>
          </cell>
          <cell r="C13152" t="str">
            <v>F800530</v>
          </cell>
          <cell r="D13152">
            <v>3</v>
          </cell>
          <cell r="E13152" t="str">
            <v>F</v>
          </cell>
        </row>
        <row r="13153">
          <cell r="B13153" t="str">
            <v>F800531</v>
          </cell>
          <cell r="C13153" t="str">
            <v>F800531</v>
          </cell>
          <cell r="D13153">
            <v>3</v>
          </cell>
          <cell r="E13153" t="str">
            <v>F</v>
          </cell>
        </row>
        <row r="13154">
          <cell r="B13154" t="str">
            <v>F800532</v>
          </cell>
          <cell r="C13154" t="str">
            <v>F800532</v>
          </cell>
          <cell r="D13154">
            <v>3</v>
          </cell>
          <cell r="E13154" t="str">
            <v>F</v>
          </cell>
        </row>
        <row r="13155">
          <cell r="B13155" t="str">
            <v>F800533</v>
          </cell>
          <cell r="C13155" t="str">
            <v>F800533</v>
          </cell>
          <cell r="D13155">
            <v>3</v>
          </cell>
          <cell r="E13155" t="str">
            <v>F</v>
          </cell>
        </row>
        <row r="13156">
          <cell r="B13156" t="str">
            <v>F800534</v>
          </cell>
          <cell r="C13156" t="str">
            <v>F800534</v>
          </cell>
          <cell r="D13156">
            <v>3</v>
          </cell>
          <cell r="E13156" t="str">
            <v>F</v>
          </cell>
        </row>
        <row r="13157">
          <cell r="B13157" t="str">
            <v>F800535</v>
          </cell>
          <cell r="C13157" t="str">
            <v>F800535</v>
          </cell>
          <cell r="D13157">
            <v>3</v>
          </cell>
          <cell r="E13157" t="str">
            <v>F</v>
          </cell>
        </row>
        <row r="13158">
          <cell r="B13158" t="str">
            <v>F800536</v>
          </cell>
          <cell r="C13158" t="str">
            <v>F800536</v>
          </cell>
          <cell r="D13158">
            <v>3</v>
          </cell>
          <cell r="E13158" t="str">
            <v>F</v>
          </cell>
        </row>
        <row r="13159">
          <cell r="B13159" t="str">
            <v>F800537</v>
          </cell>
          <cell r="C13159" t="str">
            <v>F800537</v>
          </cell>
          <cell r="D13159">
            <v>3</v>
          </cell>
          <cell r="E13159" t="str">
            <v>F</v>
          </cell>
        </row>
        <row r="13160">
          <cell r="B13160" t="str">
            <v>F800538</v>
          </cell>
          <cell r="C13160" t="str">
            <v>F800538</v>
          </cell>
          <cell r="D13160">
            <v>3</v>
          </cell>
          <cell r="E13160" t="str">
            <v>F</v>
          </cell>
        </row>
        <row r="13161">
          <cell r="B13161" t="str">
            <v>F800539</v>
          </cell>
          <cell r="C13161" t="str">
            <v>F800539</v>
          </cell>
          <cell r="D13161">
            <v>3</v>
          </cell>
          <cell r="E13161" t="str">
            <v>F</v>
          </cell>
        </row>
        <row r="13162">
          <cell r="B13162" t="str">
            <v>F800540</v>
          </cell>
          <cell r="C13162" t="str">
            <v>F800540</v>
          </cell>
          <cell r="D13162">
            <v>3</v>
          </cell>
          <cell r="E13162" t="str">
            <v>F</v>
          </cell>
        </row>
        <row r="13163">
          <cell r="B13163" t="str">
            <v>F800541</v>
          </cell>
          <cell r="C13163" t="str">
            <v>F800541</v>
          </cell>
          <cell r="D13163">
            <v>3</v>
          </cell>
          <cell r="E13163" t="str">
            <v>F</v>
          </cell>
        </row>
        <row r="13164">
          <cell r="B13164" t="str">
            <v>F800542</v>
          </cell>
          <cell r="C13164" t="str">
            <v>F800542</v>
          </cell>
          <cell r="D13164">
            <v>3</v>
          </cell>
          <cell r="E13164" t="str">
            <v>F</v>
          </cell>
        </row>
        <row r="13165">
          <cell r="B13165" t="str">
            <v>F800543</v>
          </cell>
          <cell r="C13165" t="str">
            <v>F800543</v>
          </cell>
          <cell r="D13165">
            <v>3</v>
          </cell>
          <cell r="E13165" t="str">
            <v>F</v>
          </cell>
        </row>
        <row r="13166">
          <cell r="B13166" t="str">
            <v>F800544</v>
          </cell>
          <cell r="C13166" t="str">
            <v>F800544</v>
          </cell>
          <cell r="D13166">
            <v>3</v>
          </cell>
          <cell r="E13166" t="str">
            <v>F</v>
          </cell>
        </row>
        <row r="13167">
          <cell r="B13167" t="str">
            <v>F800545</v>
          </cell>
          <cell r="C13167" t="str">
            <v>F800545</v>
          </cell>
          <cell r="D13167">
            <v>3</v>
          </cell>
          <cell r="E13167" t="str">
            <v>F</v>
          </cell>
        </row>
        <row r="13168">
          <cell r="B13168" t="str">
            <v>F800546</v>
          </cell>
          <cell r="C13168" t="str">
            <v>F800546</v>
          </cell>
          <cell r="D13168">
            <v>3</v>
          </cell>
          <cell r="E13168" t="str">
            <v>F</v>
          </cell>
        </row>
        <row r="13169">
          <cell r="B13169" t="str">
            <v>F800547</v>
          </cell>
          <cell r="C13169" t="str">
            <v>F800547</v>
          </cell>
          <cell r="D13169">
            <v>3</v>
          </cell>
          <cell r="E13169" t="str">
            <v>F</v>
          </cell>
        </row>
        <row r="13170">
          <cell r="B13170" t="str">
            <v>F800548</v>
          </cell>
          <cell r="C13170" t="str">
            <v>F800548</v>
          </cell>
          <cell r="D13170">
            <v>3</v>
          </cell>
          <cell r="E13170" t="str">
            <v>F</v>
          </cell>
        </row>
        <row r="13171">
          <cell r="B13171" t="str">
            <v>F800549</v>
          </cell>
          <cell r="C13171" t="str">
            <v>F800549</v>
          </cell>
          <cell r="D13171">
            <v>3</v>
          </cell>
          <cell r="E13171" t="str">
            <v>F</v>
          </cell>
        </row>
        <row r="13172">
          <cell r="B13172" t="str">
            <v>F800550</v>
          </cell>
          <cell r="C13172" t="str">
            <v>F800550</v>
          </cell>
          <cell r="D13172">
            <v>3</v>
          </cell>
          <cell r="E13172" t="str">
            <v>F</v>
          </cell>
        </row>
        <row r="13173">
          <cell r="B13173" t="str">
            <v>F800551</v>
          </cell>
          <cell r="C13173" t="str">
            <v>F800551</v>
          </cell>
          <cell r="D13173">
            <v>3</v>
          </cell>
          <cell r="E13173" t="str">
            <v>F</v>
          </cell>
        </row>
        <row r="13174">
          <cell r="B13174" t="str">
            <v>F800552</v>
          </cell>
          <cell r="C13174" t="str">
            <v>F800552</v>
          </cell>
          <cell r="D13174">
            <v>3</v>
          </cell>
          <cell r="E13174" t="str">
            <v>F</v>
          </cell>
        </row>
        <row r="13175">
          <cell r="B13175" t="str">
            <v>F800553</v>
          </cell>
          <cell r="C13175" t="str">
            <v>F800553</v>
          </cell>
          <cell r="D13175">
            <v>3</v>
          </cell>
          <cell r="E13175" t="str">
            <v>F</v>
          </cell>
        </row>
        <row r="13176">
          <cell r="B13176" t="str">
            <v>F800554</v>
          </cell>
          <cell r="C13176" t="str">
            <v>F800554</v>
          </cell>
          <cell r="D13176">
            <v>3</v>
          </cell>
          <cell r="E13176" t="str">
            <v>F</v>
          </cell>
        </row>
        <row r="13177">
          <cell r="B13177" t="str">
            <v>F800555</v>
          </cell>
          <cell r="C13177" t="str">
            <v>F800555</v>
          </cell>
          <cell r="D13177">
            <v>3</v>
          </cell>
          <cell r="E13177" t="str">
            <v>F</v>
          </cell>
        </row>
        <row r="13178">
          <cell r="B13178" t="str">
            <v>F800556</v>
          </cell>
          <cell r="C13178" t="str">
            <v>F800556</v>
          </cell>
          <cell r="D13178">
            <v>3</v>
          </cell>
          <cell r="E13178" t="str">
            <v>F</v>
          </cell>
        </row>
        <row r="13179">
          <cell r="B13179" t="str">
            <v>F800557</v>
          </cell>
          <cell r="C13179" t="str">
            <v>F800557</v>
          </cell>
          <cell r="D13179">
            <v>3</v>
          </cell>
          <cell r="E13179" t="str">
            <v>F</v>
          </cell>
        </row>
        <row r="13180">
          <cell r="B13180" t="str">
            <v>F800558</v>
          </cell>
          <cell r="C13180" t="str">
            <v>F800558</v>
          </cell>
          <cell r="D13180">
            <v>3</v>
          </cell>
          <cell r="E13180" t="str">
            <v>F</v>
          </cell>
        </row>
        <row r="13181">
          <cell r="B13181" t="str">
            <v>F800559</v>
          </cell>
          <cell r="C13181" t="str">
            <v>F800559</v>
          </cell>
          <cell r="D13181">
            <v>3</v>
          </cell>
          <cell r="E13181" t="str">
            <v>F</v>
          </cell>
        </row>
        <row r="13182">
          <cell r="B13182" t="str">
            <v>F800560</v>
          </cell>
          <cell r="C13182" t="str">
            <v>F800560</v>
          </cell>
          <cell r="D13182">
            <v>3</v>
          </cell>
          <cell r="E13182" t="str">
            <v>F</v>
          </cell>
        </row>
        <row r="13183">
          <cell r="B13183" t="str">
            <v>F800561</v>
          </cell>
          <cell r="C13183" t="str">
            <v>F800561</v>
          </cell>
          <cell r="D13183">
            <v>3</v>
          </cell>
          <cell r="E13183" t="str">
            <v>F</v>
          </cell>
        </row>
        <row r="13184">
          <cell r="B13184" t="str">
            <v>F800562</v>
          </cell>
          <cell r="C13184" t="str">
            <v>F800562</v>
          </cell>
          <cell r="D13184">
            <v>3</v>
          </cell>
          <cell r="E13184" t="str">
            <v>F</v>
          </cell>
        </row>
        <row r="13185">
          <cell r="B13185" t="str">
            <v>F800563</v>
          </cell>
          <cell r="C13185" t="str">
            <v>F800563</v>
          </cell>
          <cell r="D13185">
            <v>3</v>
          </cell>
          <cell r="E13185" t="str">
            <v>F</v>
          </cell>
        </row>
        <row r="13186">
          <cell r="B13186" t="str">
            <v>F800564</v>
          </cell>
          <cell r="C13186" t="str">
            <v>F800564</v>
          </cell>
          <cell r="D13186">
            <v>3</v>
          </cell>
          <cell r="E13186" t="str">
            <v>F</v>
          </cell>
        </row>
        <row r="13187">
          <cell r="B13187" t="str">
            <v>F800565</v>
          </cell>
          <cell r="C13187" t="str">
            <v>F800565</v>
          </cell>
          <cell r="D13187">
            <v>3</v>
          </cell>
          <cell r="E13187" t="str">
            <v>F</v>
          </cell>
        </row>
        <row r="13188">
          <cell r="B13188" t="str">
            <v>F800566</v>
          </cell>
          <cell r="C13188" t="str">
            <v>F800566</v>
          </cell>
          <cell r="D13188">
            <v>3</v>
          </cell>
          <cell r="E13188" t="str">
            <v>F</v>
          </cell>
        </row>
        <row r="13189">
          <cell r="B13189" t="str">
            <v>F800567</v>
          </cell>
          <cell r="C13189" t="str">
            <v>F800567</v>
          </cell>
          <cell r="D13189">
            <v>3</v>
          </cell>
          <cell r="E13189" t="str">
            <v>F</v>
          </cell>
        </row>
        <row r="13190">
          <cell r="B13190" t="str">
            <v>F800568</v>
          </cell>
          <cell r="C13190" t="str">
            <v>F800568</v>
          </cell>
          <cell r="D13190">
            <v>3</v>
          </cell>
          <cell r="E13190" t="str">
            <v>F</v>
          </cell>
        </row>
        <row r="13191">
          <cell r="B13191" t="str">
            <v>F800569</v>
          </cell>
          <cell r="C13191" t="str">
            <v>F800569</v>
          </cell>
          <cell r="D13191">
            <v>3</v>
          </cell>
          <cell r="E13191" t="str">
            <v>F</v>
          </cell>
        </row>
        <row r="13192">
          <cell r="B13192" t="str">
            <v>F800570</v>
          </cell>
          <cell r="C13192" t="str">
            <v>F800570</v>
          </cell>
          <cell r="D13192">
            <v>3</v>
          </cell>
          <cell r="E13192" t="str">
            <v>F</v>
          </cell>
        </row>
        <row r="13193">
          <cell r="B13193" t="str">
            <v>F800571</v>
          </cell>
          <cell r="C13193" t="str">
            <v>F800571</v>
          </cell>
          <cell r="D13193">
            <v>3</v>
          </cell>
          <cell r="E13193" t="str">
            <v>F</v>
          </cell>
        </row>
        <row r="13194">
          <cell r="B13194" t="str">
            <v>F800572</v>
          </cell>
          <cell r="C13194" t="str">
            <v>F800572</v>
          </cell>
          <cell r="D13194">
            <v>3</v>
          </cell>
          <cell r="E13194" t="str">
            <v>F</v>
          </cell>
        </row>
        <row r="13195">
          <cell r="B13195" t="str">
            <v>F800573</v>
          </cell>
          <cell r="C13195" t="str">
            <v>F800573</v>
          </cell>
          <cell r="D13195">
            <v>3</v>
          </cell>
          <cell r="E13195" t="str">
            <v>F</v>
          </cell>
        </row>
        <row r="13196">
          <cell r="B13196" t="str">
            <v>F800574</v>
          </cell>
          <cell r="C13196" t="str">
            <v>F800574</v>
          </cell>
          <cell r="D13196">
            <v>3</v>
          </cell>
          <cell r="E13196" t="str">
            <v>F</v>
          </cell>
        </row>
        <row r="13197">
          <cell r="B13197" t="str">
            <v>F800575</v>
          </cell>
          <cell r="C13197" t="str">
            <v>F800575</v>
          </cell>
          <cell r="D13197">
            <v>3</v>
          </cell>
          <cell r="E13197" t="str">
            <v>F</v>
          </cell>
        </row>
        <row r="13198">
          <cell r="B13198" t="str">
            <v>F800576</v>
          </cell>
          <cell r="C13198" t="str">
            <v>F800576</v>
          </cell>
          <cell r="D13198">
            <v>3</v>
          </cell>
          <cell r="E13198" t="str">
            <v>F</v>
          </cell>
        </row>
        <row r="13199">
          <cell r="B13199" t="str">
            <v>F800577</v>
          </cell>
          <cell r="C13199" t="str">
            <v>F800577</v>
          </cell>
          <cell r="D13199">
            <v>3</v>
          </cell>
          <cell r="E13199" t="str">
            <v>F</v>
          </cell>
        </row>
        <row r="13200">
          <cell r="B13200" t="str">
            <v>F800578</v>
          </cell>
          <cell r="C13200" t="str">
            <v>F800578</v>
          </cell>
          <cell r="D13200">
            <v>3</v>
          </cell>
          <cell r="E13200" t="str">
            <v>F</v>
          </cell>
        </row>
        <row r="13201">
          <cell r="B13201" t="str">
            <v>F800579</v>
          </cell>
          <cell r="C13201" t="str">
            <v>F800579</v>
          </cell>
          <cell r="D13201">
            <v>3</v>
          </cell>
          <cell r="E13201" t="str">
            <v>F</v>
          </cell>
        </row>
        <row r="13202">
          <cell r="B13202" t="str">
            <v>F800580</v>
          </cell>
          <cell r="C13202" t="str">
            <v>F800580</v>
          </cell>
          <cell r="D13202">
            <v>3</v>
          </cell>
          <cell r="E13202" t="str">
            <v>F</v>
          </cell>
        </row>
        <row r="13203">
          <cell r="B13203" t="str">
            <v>F800581</v>
          </cell>
          <cell r="C13203" t="str">
            <v>F800581</v>
          </cell>
          <cell r="D13203">
            <v>3</v>
          </cell>
          <cell r="E13203" t="str">
            <v>F</v>
          </cell>
        </row>
        <row r="13204">
          <cell r="B13204" t="str">
            <v>F800582</v>
          </cell>
          <cell r="C13204" t="str">
            <v>F800582</v>
          </cell>
          <cell r="D13204">
            <v>3</v>
          </cell>
          <cell r="E13204" t="str">
            <v>F</v>
          </cell>
        </row>
        <row r="13205">
          <cell r="B13205" t="str">
            <v>F800583</v>
          </cell>
          <cell r="C13205" t="str">
            <v>F800583</v>
          </cell>
          <cell r="D13205">
            <v>3</v>
          </cell>
          <cell r="E13205" t="str">
            <v>F</v>
          </cell>
        </row>
        <row r="13206">
          <cell r="B13206" t="str">
            <v>F800584</v>
          </cell>
          <cell r="C13206" t="str">
            <v>F800584</v>
          </cell>
          <cell r="D13206">
            <v>3</v>
          </cell>
          <cell r="E13206" t="str">
            <v>F</v>
          </cell>
        </row>
        <row r="13207">
          <cell r="B13207" t="str">
            <v>F800585</v>
          </cell>
          <cell r="C13207" t="str">
            <v>F800585</v>
          </cell>
          <cell r="D13207">
            <v>3</v>
          </cell>
          <cell r="E13207" t="str">
            <v>F</v>
          </cell>
        </row>
        <row r="13208">
          <cell r="B13208" t="str">
            <v>F800586</v>
          </cell>
          <cell r="C13208" t="str">
            <v>F800586</v>
          </cell>
          <cell r="D13208">
            <v>3</v>
          </cell>
          <cell r="E13208" t="str">
            <v>F</v>
          </cell>
        </row>
        <row r="13209">
          <cell r="B13209" t="str">
            <v>F800587</v>
          </cell>
          <cell r="C13209" t="str">
            <v>F800587</v>
          </cell>
          <cell r="D13209">
            <v>3</v>
          </cell>
          <cell r="E13209" t="str">
            <v>F</v>
          </cell>
        </row>
        <row r="13210">
          <cell r="B13210" t="str">
            <v>F800588</v>
          </cell>
          <cell r="C13210" t="str">
            <v>F800588</v>
          </cell>
          <cell r="D13210">
            <v>3</v>
          </cell>
          <cell r="E13210" t="str">
            <v>F</v>
          </cell>
        </row>
        <row r="13211">
          <cell r="B13211" t="str">
            <v>F800589</v>
          </cell>
          <cell r="C13211" t="str">
            <v>F800589</v>
          </cell>
          <cell r="D13211">
            <v>3</v>
          </cell>
          <cell r="E13211" t="str">
            <v>F</v>
          </cell>
        </row>
        <row r="13212">
          <cell r="B13212" t="str">
            <v>F800590</v>
          </cell>
          <cell r="C13212" t="str">
            <v>F800590</v>
          </cell>
          <cell r="D13212">
            <v>3</v>
          </cell>
          <cell r="E13212" t="str">
            <v>F</v>
          </cell>
        </row>
        <row r="13213">
          <cell r="B13213" t="str">
            <v>F800591</v>
          </cell>
          <cell r="C13213" t="str">
            <v>F800591</v>
          </cell>
          <cell r="D13213">
            <v>3</v>
          </cell>
          <cell r="E13213" t="str">
            <v>F</v>
          </cell>
        </row>
        <row r="13214">
          <cell r="B13214" t="str">
            <v>F800592</v>
          </cell>
          <cell r="C13214" t="str">
            <v>F800592</v>
          </cell>
          <cell r="D13214">
            <v>3</v>
          </cell>
          <cell r="E13214" t="str">
            <v>F</v>
          </cell>
        </row>
        <row r="13215">
          <cell r="B13215" t="str">
            <v>F800593</v>
          </cell>
          <cell r="C13215" t="str">
            <v>F800593</v>
          </cell>
          <cell r="D13215">
            <v>3</v>
          </cell>
          <cell r="E13215" t="str">
            <v>F</v>
          </cell>
        </row>
        <row r="13216">
          <cell r="B13216" t="str">
            <v>F800594</v>
          </cell>
          <cell r="C13216" t="str">
            <v>F800594</v>
          </cell>
          <cell r="D13216">
            <v>3</v>
          </cell>
          <cell r="E13216" t="str">
            <v>F</v>
          </cell>
        </row>
        <row r="13217">
          <cell r="B13217" t="str">
            <v>F800595</v>
          </cell>
          <cell r="C13217" t="str">
            <v>F800595</v>
          </cell>
          <cell r="D13217">
            <v>3</v>
          </cell>
          <cell r="E13217" t="str">
            <v>F</v>
          </cell>
        </row>
        <row r="13218">
          <cell r="B13218" t="str">
            <v>F800596</v>
          </cell>
          <cell r="C13218" t="str">
            <v>F800596</v>
          </cell>
          <cell r="D13218">
            <v>3</v>
          </cell>
          <cell r="E13218" t="str">
            <v>F</v>
          </cell>
        </row>
        <row r="13219">
          <cell r="B13219" t="str">
            <v>F800597</v>
          </cell>
          <cell r="C13219" t="str">
            <v>F800597</v>
          </cell>
          <cell r="D13219">
            <v>3</v>
          </cell>
          <cell r="E13219" t="str">
            <v>F</v>
          </cell>
        </row>
        <row r="13220">
          <cell r="B13220" t="str">
            <v>F800598</v>
          </cell>
          <cell r="C13220" t="str">
            <v>F800598</v>
          </cell>
          <cell r="D13220">
            <v>3</v>
          </cell>
          <cell r="E13220" t="str">
            <v>F</v>
          </cell>
        </row>
        <row r="13221">
          <cell r="B13221" t="str">
            <v>F800599</v>
          </cell>
          <cell r="C13221" t="str">
            <v>F800599</v>
          </cell>
          <cell r="D13221">
            <v>3</v>
          </cell>
          <cell r="E13221" t="str">
            <v>F</v>
          </cell>
        </row>
        <row r="13222">
          <cell r="B13222" t="str">
            <v>F800600</v>
          </cell>
          <cell r="C13222" t="str">
            <v>F800600</v>
          </cell>
          <cell r="D13222">
            <v>3</v>
          </cell>
          <cell r="E13222" t="str">
            <v>F</v>
          </cell>
        </row>
        <row r="13223">
          <cell r="B13223" t="str">
            <v>F800601</v>
          </cell>
          <cell r="C13223" t="str">
            <v>F800601</v>
          </cell>
          <cell r="D13223">
            <v>3</v>
          </cell>
          <cell r="E13223" t="str">
            <v>F</v>
          </cell>
        </row>
        <row r="13224">
          <cell r="B13224" t="str">
            <v>F800602</v>
          </cell>
          <cell r="C13224" t="str">
            <v>F800602</v>
          </cell>
          <cell r="D13224">
            <v>3</v>
          </cell>
          <cell r="E13224" t="str">
            <v>F</v>
          </cell>
        </row>
        <row r="13225">
          <cell r="B13225" t="str">
            <v>F800603</v>
          </cell>
          <cell r="C13225" t="str">
            <v>F800603</v>
          </cell>
          <cell r="D13225">
            <v>3</v>
          </cell>
          <cell r="E13225" t="str">
            <v>F</v>
          </cell>
        </row>
        <row r="13226">
          <cell r="B13226" t="str">
            <v>F800604</v>
          </cell>
          <cell r="C13226" t="str">
            <v>F800604</v>
          </cell>
          <cell r="D13226">
            <v>3</v>
          </cell>
          <cell r="E13226" t="str">
            <v>F</v>
          </cell>
        </row>
        <row r="13227">
          <cell r="B13227" t="str">
            <v>F800605</v>
          </cell>
          <cell r="C13227" t="str">
            <v>F800605</v>
          </cell>
          <cell r="D13227">
            <v>3</v>
          </cell>
          <cell r="E13227" t="str">
            <v>F</v>
          </cell>
        </row>
        <row r="13228">
          <cell r="B13228" t="str">
            <v>F800606</v>
          </cell>
          <cell r="C13228" t="str">
            <v>F800606</v>
          </cell>
          <cell r="D13228">
            <v>3</v>
          </cell>
          <cell r="E13228" t="str">
            <v>F</v>
          </cell>
        </row>
        <row r="13229">
          <cell r="B13229" t="str">
            <v>F800607</v>
          </cell>
          <cell r="C13229" t="str">
            <v>F800607</v>
          </cell>
          <cell r="D13229">
            <v>3</v>
          </cell>
          <cell r="E13229" t="str">
            <v>F</v>
          </cell>
        </row>
        <row r="13230">
          <cell r="B13230" t="str">
            <v>F800608</v>
          </cell>
          <cell r="C13230" t="str">
            <v>F800608</v>
          </cell>
          <cell r="D13230">
            <v>3</v>
          </cell>
          <cell r="E13230" t="str">
            <v>F</v>
          </cell>
        </row>
        <row r="13231">
          <cell r="B13231" t="str">
            <v>F800609</v>
          </cell>
          <cell r="C13231" t="str">
            <v>F800609</v>
          </cell>
          <cell r="D13231">
            <v>3</v>
          </cell>
          <cell r="E13231" t="str">
            <v>F</v>
          </cell>
        </row>
        <row r="13232">
          <cell r="B13232" t="str">
            <v>F800610</v>
          </cell>
          <cell r="C13232" t="str">
            <v>F800610</v>
          </cell>
          <cell r="D13232">
            <v>3</v>
          </cell>
          <cell r="E13232" t="str">
            <v>F</v>
          </cell>
        </row>
        <row r="13233">
          <cell r="B13233" t="str">
            <v>F800611</v>
          </cell>
          <cell r="C13233" t="str">
            <v>F800611</v>
          </cell>
          <cell r="D13233">
            <v>3</v>
          </cell>
          <cell r="E13233" t="str">
            <v>F</v>
          </cell>
        </row>
        <row r="13234">
          <cell r="B13234" t="str">
            <v>F800612</v>
          </cell>
          <cell r="C13234" t="str">
            <v>F800612</v>
          </cell>
          <cell r="D13234">
            <v>3</v>
          </cell>
          <cell r="E13234" t="str">
            <v>F</v>
          </cell>
        </row>
        <row r="13235">
          <cell r="B13235" t="str">
            <v>F800613</v>
          </cell>
          <cell r="C13235" t="str">
            <v>F800613</v>
          </cell>
          <cell r="D13235">
            <v>3</v>
          </cell>
          <cell r="E13235" t="str">
            <v>F</v>
          </cell>
        </row>
        <row r="13236">
          <cell r="B13236" t="str">
            <v>F800614</v>
          </cell>
          <cell r="C13236" t="str">
            <v>F800614</v>
          </cell>
          <cell r="D13236">
            <v>3</v>
          </cell>
          <cell r="E13236" t="str">
            <v>F</v>
          </cell>
        </row>
        <row r="13237">
          <cell r="B13237" t="str">
            <v>F800615</v>
          </cell>
          <cell r="C13237" t="str">
            <v>F800615</v>
          </cell>
          <cell r="D13237">
            <v>3</v>
          </cell>
          <cell r="E13237" t="str">
            <v>F</v>
          </cell>
        </row>
        <row r="13238">
          <cell r="B13238" t="str">
            <v>F800616</v>
          </cell>
          <cell r="C13238" t="str">
            <v>F800616</v>
          </cell>
          <cell r="D13238">
            <v>3</v>
          </cell>
          <cell r="E13238" t="str">
            <v>F</v>
          </cell>
        </row>
        <row r="13239">
          <cell r="B13239" t="str">
            <v>F800617</v>
          </cell>
          <cell r="C13239" t="str">
            <v>F800617</v>
          </cell>
          <cell r="D13239">
            <v>3</v>
          </cell>
          <cell r="E13239" t="str">
            <v>F</v>
          </cell>
        </row>
        <row r="13240">
          <cell r="B13240" t="str">
            <v>F800618</v>
          </cell>
          <cell r="C13240" t="str">
            <v>F800618</v>
          </cell>
          <cell r="D13240">
            <v>3</v>
          </cell>
          <cell r="E13240" t="str">
            <v>F</v>
          </cell>
        </row>
        <row r="13241">
          <cell r="B13241" t="str">
            <v>F800619</v>
          </cell>
          <cell r="C13241" t="str">
            <v>F800619</v>
          </cell>
          <cell r="D13241">
            <v>3</v>
          </cell>
          <cell r="E13241" t="str">
            <v>F</v>
          </cell>
        </row>
        <row r="13242">
          <cell r="B13242" t="str">
            <v>F800620</v>
          </cell>
          <cell r="C13242" t="str">
            <v>F800620</v>
          </cell>
          <cell r="D13242">
            <v>3</v>
          </cell>
          <cell r="E13242" t="str">
            <v>F</v>
          </cell>
        </row>
        <row r="13243">
          <cell r="B13243" t="str">
            <v>F800621</v>
          </cell>
          <cell r="C13243" t="str">
            <v>F800621</v>
          </cell>
          <cell r="D13243">
            <v>3</v>
          </cell>
          <cell r="E13243" t="str">
            <v>F</v>
          </cell>
        </row>
        <row r="13244">
          <cell r="B13244" t="str">
            <v>F800622</v>
          </cell>
          <cell r="C13244" t="str">
            <v>F800622</v>
          </cell>
          <cell r="D13244">
            <v>3</v>
          </cell>
          <cell r="E13244" t="str">
            <v>F</v>
          </cell>
        </row>
        <row r="13245">
          <cell r="B13245" t="str">
            <v>F800623</v>
          </cell>
          <cell r="C13245" t="str">
            <v>F800623</v>
          </cell>
          <cell r="D13245">
            <v>3</v>
          </cell>
          <cell r="E13245" t="str">
            <v>F</v>
          </cell>
        </row>
        <row r="13246">
          <cell r="B13246" t="str">
            <v>F800624</v>
          </cell>
          <cell r="C13246" t="str">
            <v>F800624</v>
          </cell>
          <cell r="D13246">
            <v>3</v>
          </cell>
          <cell r="E13246" t="str">
            <v>F</v>
          </cell>
        </row>
        <row r="13247">
          <cell r="B13247" t="str">
            <v>F800625</v>
          </cell>
          <cell r="C13247" t="str">
            <v>F800625</v>
          </cell>
          <cell r="D13247">
            <v>3</v>
          </cell>
          <cell r="E13247" t="str">
            <v>F</v>
          </cell>
        </row>
        <row r="13248">
          <cell r="B13248" t="str">
            <v>F800626</v>
          </cell>
          <cell r="C13248" t="str">
            <v>F800626</v>
          </cell>
          <cell r="D13248">
            <v>3</v>
          </cell>
          <cell r="E13248" t="str">
            <v>F</v>
          </cell>
        </row>
        <row r="13249">
          <cell r="B13249" t="str">
            <v>F800627</v>
          </cell>
          <cell r="C13249" t="str">
            <v>F800627</v>
          </cell>
          <cell r="D13249">
            <v>3</v>
          </cell>
          <cell r="E13249" t="str">
            <v>F</v>
          </cell>
        </row>
        <row r="13250">
          <cell r="B13250" t="str">
            <v>F800628</v>
          </cell>
          <cell r="C13250" t="str">
            <v>F800628</v>
          </cell>
          <cell r="D13250">
            <v>3</v>
          </cell>
          <cell r="E13250" t="str">
            <v>F</v>
          </cell>
        </row>
        <row r="13251">
          <cell r="B13251" t="str">
            <v>F800629</v>
          </cell>
          <cell r="C13251" t="str">
            <v>F800629</v>
          </cell>
          <cell r="D13251">
            <v>3</v>
          </cell>
          <cell r="E13251" t="str">
            <v>F</v>
          </cell>
        </row>
        <row r="13252">
          <cell r="B13252" t="str">
            <v>F800630</v>
          </cell>
          <cell r="C13252" t="str">
            <v>F800630</v>
          </cell>
          <cell r="D13252">
            <v>3</v>
          </cell>
          <cell r="E13252" t="str">
            <v>F</v>
          </cell>
        </row>
        <row r="13253">
          <cell r="B13253" t="str">
            <v>F800631</v>
          </cell>
          <cell r="C13253" t="str">
            <v>F800631</v>
          </cell>
          <cell r="D13253">
            <v>3</v>
          </cell>
          <cell r="E13253" t="str">
            <v>F</v>
          </cell>
        </row>
        <row r="13254">
          <cell r="B13254" t="str">
            <v>F800632</v>
          </cell>
          <cell r="C13254" t="str">
            <v>F800632</v>
          </cell>
          <cell r="D13254">
            <v>3</v>
          </cell>
          <cell r="E13254" t="str">
            <v>F</v>
          </cell>
        </row>
        <row r="13255">
          <cell r="B13255" t="str">
            <v>F800633</v>
          </cell>
          <cell r="C13255" t="str">
            <v>F800633</v>
          </cell>
          <cell r="D13255">
            <v>3</v>
          </cell>
          <cell r="E13255" t="str">
            <v>F</v>
          </cell>
        </row>
        <row r="13256">
          <cell r="B13256" t="str">
            <v>F800634</v>
          </cell>
          <cell r="C13256" t="str">
            <v>F800634</v>
          </cell>
          <cell r="D13256">
            <v>3</v>
          </cell>
          <cell r="E13256" t="str">
            <v>F</v>
          </cell>
        </row>
        <row r="13257">
          <cell r="B13257" t="str">
            <v>F800635</v>
          </cell>
          <cell r="C13257" t="str">
            <v>F800635</v>
          </cell>
          <cell r="D13257">
            <v>3</v>
          </cell>
          <cell r="E13257" t="str">
            <v>F</v>
          </cell>
        </row>
        <row r="13258">
          <cell r="B13258" t="str">
            <v>F800636</v>
          </cell>
          <cell r="C13258" t="str">
            <v>F800636</v>
          </cell>
          <cell r="D13258">
            <v>3</v>
          </cell>
          <cell r="E13258" t="str">
            <v>F</v>
          </cell>
        </row>
        <row r="13259">
          <cell r="B13259" t="str">
            <v>F800637</v>
          </cell>
          <cell r="C13259" t="str">
            <v>F800637</v>
          </cell>
          <cell r="D13259">
            <v>3</v>
          </cell>
          <cell r="E13259" t="str">
            <v>F</v>
          </cell>
        </row>
        <row r="13260">
          <cell r="B13260" t="str">
            <v>F800638</v>
          </cell>
          <cell r="C13260" t="str">
            <v>F800638</v>
          </cell>
          <cell r="D13260">
            <v>3</v>
          </cell>
          <cell r="E13260" t="str">
            <v>F</v>
          </cell>
        </row>
        <row r="13261">
          <cell r="B13261" t="str">
            <v>F800639</v>
          </cell>
          <cell r="C13261" t="str">
            <v>F800639</v>
          </cell>
          <cell r="D13261">
            <v>3</v>
          </cell>
          <cell r="E13261" t="str">
            <v>F</v>
          </cell>
        </row>
        <row r="13262">
          <cell r="B13262" t="str">
            <v>F800640</v>
          </cell>
          <cell r="C13262" t="str">
            <v>F800640</v>
          </cell>
          <cell r="D13262">
            <v>3</v>
          </cell>
          <cell r="E13262" t="str">
            <v>F</v>
          </cell>
        </row>
        <row r="13263">
          <cell r="B13263" t="str">
            <v>F800641</v>
          </cell>
          <cell r="C13263" t="str">
            <v>F800641</v>
          </cell>
          <cell r="D13263">
            <v>3</v>
          </cell>
          <cell r="E13263" t="str">
            <v>F</v>
          </cell>
        </row>
        <row r="13264">
          <cell r="B13264" t="str">
            <v>F800642</v>
          </cell>
          <cell r="C13264" t="str">
            <v>F800642</v>
          </cell>
          <cell r="D13264">
            <v>3</v>
          </cell>
          <cell r="E13264" t="str">
            <v>F</v>
          </cell>
        </row>
        <row r="13265">
          <cell r="B13265" t="str">
            <v>F800643</v>
          </cell>
          <cell r="C13265" t="str">
            <v>F800643</v>
          </cell>
          <cell r="D13265">
            <v>3</v>
          </cell>
          <cell r="E13265" t="str">
            <v>F</v>
          </cell>
        </row>
        <row r="13266">
          <cell r="B13266" t="str">
            <v>F800644</v>
          </cell>
          <cell r="C13266" t="str">
            <v>F800644</v>
          </cell>
          <cell r="D13266">
            <v>3</v>
          </cell>
          <cell r="E13266" t="str">
            <v>F</v>
          </cell>
        </row>
        <row r="13267">
          <cell r="B13267" t="str">
            <v>F800645</v>
          </cell>
          <cell r="C13267" t="str">
            <v>F800645</v>
          </cell>
          <cell r="D13267">
            <v>3</v>
          </cell>
          <cell r="E13267" t="str">
            <v>F</v>
          </cell>
        </row>
        <row r="13268">
          <cell r="B13268" t="str">
            <v>F800646</v>
          </cell>
          <cell r="C13268" t="str">
            <v>F800646</v>
          </cell>
          <cell r="D13268">
            <v>3</v>
          </cell>
          <cell r="E13268" t="str">
            <v>F</v>
          </cell>
        </row>
        <row r="13269">
          <cell r="B13269" t="str">
            <v>F800647</v>
          </cell>
          <cell r="C13269" t="str">
            <v>F800647</v>
          </cell>
          <cell r="D13269">
            <v>3</v>
          </cell>
          <cell r="E13269" t="str">
            <v>F</v>
          </cell>
        </row>
        <row r="13270">
          <cell r="B13270" t="str">
            <v>F800648</v>
          </cell>
          <cell r="C13270" t="str">
            <v>F800648</v>
          </cell>
          <cell r="D13270">
            <v>3</v>
          </cell>
          <cell r="E13270" t="str">
            <v>F</v>
          </cell>
        </row>
        <row r="13271">
          <cell r="B13271" t="str">
            <v>F800649</v>
          </cell>
          <cell r="C13271" t="str">
            <v>F800649</v>
          </cell>
          <cell r="D13271">
            <v>3</v>
          </cell>
          <cell r="E13271" t="str">
            <v>F</v>
          </cell>
        </row>
        <row r="13272">
          <cell r="B13272" t="str">
            <v>F800650</v>
          </cell>
          <cell r="C13272" t="str">
            <v>F800650</v>
          </cell>
          <cell r="D13272">
            <v>3</v>
          </cell>
          <cell r="E13272" t="str">
            <v>F</v>
          </cell>
        </row>
        <row r="13273">
          <cell r="B13273" t="str">
            <v>F800651</v>
          </cell>
          <cell r="C13273" t="str">
            <v>F800651</v>
          </cell>
          <cell r="D13273">
            <v>3</v>
          </cell>
          <cell r="E13273" t="str">
            <v>F</v>
          </cell>
        </row>
        <row r="13274">
          <cell r="B13274" t="str">
            <v>F800652</v>
          </cell>
          <cell r="C13274" t="str">
            <v>F800652</v>
          </cell>
          <cell r="D13274">
            <v>3</v>
          </cell>
          <cell r="E13274" t="str">
            <v>F</v>
          </cell>
        </row>
        <row r="13275">
          <cell r="B13275" t="str">
            <v>F800653</v>
          </cell>
          <cell r="C13275" t="str">
            <v>F800653</v>
          </cell>
          <cell r="D13275">
            <v>3</v>
          </cell>
          <cell r="E13275" t="str">
            <v>F</v>
          </cell>
        </row>
        <row r="13276">
          <cell r="B13276" t="str">
            <v>F800654</v>
          </cell>
          <cell r="C13276" t="str">
            <v>F800654</v>
          </cell>
          <cell r="D13276">
            <v>3</v>
          </cell>
          <cell r="E13276" t="str">
            <v>F</v>
          </cell>
        </row>
        <row r="13277">
          <cell r="B13277" t="str">
            <v>F800655</v>
          </cell>
          <cell r="C13277" t="str">
            <v>F800655</v>
          </cell>
          <cell r="D13277">
            <v>3</v>
          </cell>
          <cell r="E13277" t="str">
            <v>F</v>
          </cell>
        </row>
        <row r="13278">
          <cell r="B13278" t="str">
            <v>F800656</v>
          </cell>
          <cell r="C13278" t="str">
            <v>F800656</v>
          </cell>
          <cell r="D13278">
            <v>3</v>
          </cell>
          <cell r="E13278" t="str">
            <v>F</v>
          </cell>
        </row>
        <row r="13279">
          <cell r="B13279" t="str">
            <v>F800657</v>
          </cell>
          <cell r="C13279" t="str">
            <v>F800657</v>
          </cell>
          <cell r="D13279">
            <v>3</v>
          </cell>
          <cell r="E13279" t="str">
            <v>F</v>
          </cell>
        </row>
        <row r="13280">
          <cell r="B13280" t="str">
            <v>F800658</v>
          </cell>
          <cell r="C13280" t="str">
            <v>F800658</v>
          </cell>
          <cell r="D13280">
            <v>3</v>
          </cell>
          <cell r="E13280" t="str">
            <v>F</v>
          </cell>
        </row>
        <row r="13281">
          <cell r="B13281" t="str">
            <v>F800659</v>
          </cell>
          <cell r="C13281" t="str">
            <v>F800659</v>
          </cell>
          <cell r="D13281">
            <v>3</v>
          </cell>
          <cell r="E13281" t="str">
            <v>F</v>
          </cell>
        </row>
        <row r="13282">
          <cell r="B13282" t="str">
            <v>F800660</v>
          </cell>
          <cell r="C13282" t="str">
            <v>F800660</v>
          </cell>
          <cell r="D13282">
            <v>3</v>
          </cell>
          <cell r="E13282" t="str">
            <v>F</v>
          </cell>
        </row>
        <row r="13283">
          <cell r="B13283" t="str">
            <v>F800661</v>
          </cell>
          <cell r="C13283" t="str">
            <v>F800661</v>
          </cell>
          <cell r="D13283">
            <v>3</v>
          </cell>
          <cell r="E13283" t="str">
            <v>F</v>
          </cell>
        </row>
        <row r="13284">
          <cell r="B13284" t="str">
            <v>F800662</v>
          </cell>
          <cell r="C13284" t="str">
            <v>F800662</v>
          </cell>
          <cell r="D13284">
            <v>3</v>
          </cell>
          <cell r="E13284" t="str">
            <v>F</v>
          </cell>
        </row>
        <row r="13285">
          <cell r="B13285" t="str">
            <v>F800663</v>
          </cell>
          <cell r="C13285" t="str">
            <v>F800663</v>
          </cell>
          <cell r="D13285">
            <v>3</v>
          </cell>
          <cell r="E13285" t="str">
            <v>F</v>
          </cell>
        </row>
        <row r="13286">
          <cell r="B13286" t="str">
            <v>F800664</v>
          </cell>
          <cell r="C13286" t="str">
            <v>F800664</v>
          </cell>
          <cell r="D13286">
            <v>3</v>
          </cell>
          <cell r="E13286" t="str">
            <v>F</v>
          </cell>
        </row>
        <row r="13287">
          <cell r="B13287" t="str">
            <v>F800665</v>
          </cell>
          <cell r="C13287" t="str">
            <v>F800665</v>
          </cell>
          <cell r="D13287">
            <v>3</v>
          </cell>
          <cell r="E13287" t="str">
            <v>F</v>
          </cell>
        </row>
        <row r="13288">
          <cell r="B13288" t="str">
            <v>F800666</v>
          </cell>
          <cell r="C13288" t="str">
            <v>F800666</v>
          </cell>
          <cell r="D13288">
            <v>3</v>
          </cell>
          <cell r="E13288" t="str">
            <v>F</v>
          </cell>
        </row>
        <row r="13289">
          <cell r="B13289" t="str">
            <v>F800667</v>
          </cell>
          <cell r="C13289" t="str">
            <v>F800667</v>
          </cell>
          <cell r="D13289">
            <v>3</v>
          </cell>
          <cell r="E13289" t="str">
            <v>F</v>
          </cell>
        </row>
        <row r="13290">
          <cell r="B13290" t="str">
            <v>F800668</v>
          </cell>
          <cell r="C13290" t="str">
            <v>F800668</v>
          </cell>
          <cell r="D13290">
            <v>3</v>
          </cell>
          <cell r="E13290" t="str">
            <v>F</v>
          </cell>
        </row>
        <row r="13291">
          <cell r="B13291" t="str">
            <v>F800669</v>
          </cell>
          <cell r="C13291" t="str">
            <v>F800669</v>
          </cell>
          <cell r="D13291">
            <v>3</v>
          </cell>
          <cell r="E13291" t="str">
            <v>F</v>
          </cell>
        </row>
        <row r="13292">
          <cell r="B13292" t="str">
            <v>F800670</v>
          </cell>
          <cell r="C13292" t="str">
            <v>F800670</v>
          </cell>
          <cell r="D13292">
            <v>3</v>
          </cell>
          <cell r="E13292" t="str">
            <v>F</v>
          </cell>
        </row>
        <row r="13293">
          <cell r="B13293" t="str">
            <v>F800671</v>
          </cell>
          <cell r="C13293" t="str">
            <v>F800671</v>
          </cell>
          <cell r="D13293">
            <v>3</v>
          </cell>
          <cell r="E13293" t="str">
            <v>F</v>
          </cell>
        </row>
        <row r="13294">
          <cell r="B13294" t="str">
            <v>F800672</v>
          </cell>
          <cell r="C13294" t="str">
            <v>F800672</v>
          </cell>
          <cell r="D13294">
            <v>3</v>
          </cell>
          <cell r="E13294" t="str">
            <v>F</v>
          </cell>
        </row>
        <row r="13295">
          <cell r="B13295" t="str">
            <v>F800673</v>
          </cell>
          <cell r="C13295" t="str">
            <v>F800673</v>
          </cell>
          <cell r="D13295">
            <v>3</v>
          </cell>
          <cell r="E13295" t="str">
            <v>F</v>
          </cell>
        </row>
        <row r="13296">
          <cell r="B13296" t="str">
            <v>F800674</v>
          </cell>
          <cell r="C13296" t="str">
            <v>F800674</v>
          </cell>
          <cell r="D13296">
            <v>3</v>
          </cell>
          <cell r="E13296" t="str">
            <v>F</v>
          </cell>
        </row>
        <row r="13297">
          <cell r="B13297" t="str">
            <v>F800675</v>
          </cell>
          <cell r="C13297" t="str">
            <v>F800675</v>
          </cell>
          <cell r="D13297">
            <v>3</v>
          </cell>
          <cell r="E13297" t="str">
            <v>F</v>
          </cell>
        </row>
        <row r="13298">
          <cell r="B13298" t="str">
            <v>F800676</v>
          </cell>
          <cell r="C13298" t="str">
            <v>F800676</v>
          </cell>
          <cell r="D13298">
            <v>3</v>
          </cell>
          <cell r="E13298" t="str">
            <v>F</v>
          </cell>
        </row>
        <row r="13299">
          <cell r="B13299" t="str">
            <v>F800677</v>
          </cell>
          <cell r="C13299" t="str">
            <v>F800677</v>
          </cell>
          <cell r="D13299">
            <v>3</v>
          </cell>
          <cell r="E13299" t="str">
            <v>F</v>
          </cell>
        </row>
        <row r="13300">
          <cell r="B13300" t="str">
            <v>F800678</v>
          </cell>
          <cell r="C13300" t="str">
            <v>F800678</v>
          </cell>
          <cell r="D13300">
            <v>3</v>
          </cell>
          <cell r="E13300" t="str">
            <v>F</v>
          </cell>
        </row>
        <row r="13301">
          <cell r="B13301" t="str">
            <v>F800679</v>
          </cell>
          <cell r="C13301" t="str">
            <v>F800679</v>
          </cell>
          <cell r="D13301">
            <v>3</v>
          </cell>
          <cell r="E13301" t="str">
            <v>F</v>
          </cell>
        </row>
        <row r="13302">
          <cell r="B13302" t="str">
            <v>F800680</v>
          </cell>
          <cell r="C13302" t="str">
            <v>F800680</v>
          </cell>
          <cell r="D13302">
            <v>3</v>
          </cell>
          <cell r="E13302" t="str">
            <v>F</v>
          </cell>
        </row>
        <row r="13303">
          <cell r="B13303" t="str">
            <v>F800681</v>
          </cell>
          <cell r="C13303" t="str">
            <v>F800681</v>
          </cell>
          <cell r="D13303">
            <v>3</v>
          </cell>
          <cell r="E13303" t="str">
            <v>F</v>
          </cell>
        </row>
        <row r="13304">
          <cell r="B13304" t="str">
            <v>F800682</v>
          </cell>
          <cell r="C13304" t="str">
            <v>F800682</v>
          </cell>
          <cell r="D13304">
            <v>3</v>
          </cell>
          <cell r="E13304" t="str">
            <v>F</v>
          </cell>
        </row>
        <row r="13305">
          <cell r="B13305" t="str">
            <v>F800683</v>
          </cell>
          <cell r="C13305" t="str">
            <v>F800683</v>
          </cell>
          <cell r="D13305">
            <v>3</v>
          </cell>
          <cell r="E13305" t="str">
            <v>F</v>
          </cell>
        </row>
        <row r="13306">
          <cell r="B13306" t="str">
            <v>F800684</v>
          </cell>
          <cell r="C13306" t="str">
            <v>F800684</v>
          </cell>
          <cell r="D13306">
            <v>3</v>
          </cell>
          <cell r="E13306" t="str">
            <v>F</v>
          </cell>
        </row>
        <row r="13307">
          <cell r="B13307" t="str">
            <v>F800685</v>
          </cell>
          <cell r="C13307" t="str">
            <v>F800685</v>
          </cell>
          <cell r="D13307">
            <v>3</v>
          </cell>
          <cell r="E13307" t="str">
            <v>F</v>
          </cell>
        </row>
        <row r="13308">
          <cell r="B13308" t="str">
            <v>F800686</v>
          </cell>
          <cell r="C13308" t="str">
            <v>F800686</v>
          </cell>
          <cell r="D13308">
            <v>3</v>
          </cell>
          <cell r="E13308" t="str">
            <v>F</v>
          </cell>
        </row>
        <row r="13309">
          <cell r="B13309" t="str">
            <v>F800687</v>
          </cell>
          <cell r="C13309" t="str">
            <v>F800687</v>
          </cell>
          <cell r="D13309">
            <v>3</v>
          </cell>
          <cell r="E13309" t="str">
            <v>F</v>
          </cell>
        </row>
        <row r="13310">
          <cell r="B13310" t="str">
            <v>F800688</v>
          </cell>
          <cell r="C13310" t="str">
            <v>F800688</v>
          </cell>
          <cell r="D13310">
            <v>3</v>
          </cell>
          <cell r="E13310" t="str">
            <v>F</v>
          </cell>
        </row>
        <row r="13311">
          <cell r="B13311" t="str">
            <v>F800689</v>
          </cell>
          <cell r="C13311" t="str">
            <v>F800689</v>
          </cell>
          <cell r="D13311">
            <v>3</v>
          </cell>
          <cell r="E13311" t="str">
            <v>F</v>
          </cell>
        </row>
        <row r="13312">
          <cell r="B13312" t="str">
            <v>F800690</v>
          </cell>
          <cell r="C13312" t="str">
            <v>F800690</v>
          </cell>
          <cell r="D13312">
            <v>3</v>
          </cell>
          <cell r="E13312" t="str">
            <v>F</v>
          </cell>
        </row>
        <row r="13313">
          <cell r="B13313" t="str">
            <v>F800691</v>
          </cell>
          <cell r="C13313" t="str">
            <v>F800691</v>
          </cell>
          <cell r="D13313">
            <v>3</v>
          </cell>
          <cell r="E13313" t="str">
            <v>F</v>
          </cell>
        </row>
        <row r="13314">
          <cell r="B13314" t="str">
            <v>F800692</v>
          </cell>
          <cell r="C13314" t="str">
            <v>F800692</v>
          </cell>
          <cell r="D13314">
            <v>3</v>
          </cell>
          <cell r="E13314" t="str">
            <v>F</v>
          </cell>
        </row>
        <row r="13315">
          <cell r="B13315" t="str">
            <v>F800693</v>
          </cell>
          <cell r="C13315" t="str">
            <v>F800693</v>
          </cell>
          <cell r="D13315">
            <v>3</v>
          </cell>
          <cell r="E13315" t="str">
            <v>F</v>
          </cell>
        </row>
        <row r="13316">
          <cell r="B13316" t="str">
            <v>F800694</v>
          </cell>
          <cell r="C13316" t="str">
            <v>F800694</v>
          </cell>
          <cell r="D13316">
            <v>3</v>
          </cell>
          <cell r="E13316" t="str">
            <v>F</v>
          </cell>
        </row>
        <row r="13317">
          <cell r="B13317" t="str">
            <v>F800695</v>
          </cell>
          <cell r="C13317" t="str">
            <v>F800695</v>
          </cell>
          <cell r="D13317">
            <v>3</v>
          </cell>
          <cell r="E13317" t="str">
            <v>F</v>
          </cell>
        </row>
        <row r="13318">
          <cell r="B13318" t="str">
            <v>F800696</v>
          </cell>
          <cell r="C13318" t="str">
            <v>F800696</v>
          </cell>
          <cell r="D13318">
            <v>3</v>
          </cell>
          <cell r="E13318" t="str">
            <v>F</v>
          </cell>
        </row>
        <row r="13319">
          <cell r="B13319" t="str">
            <v>F800697</v>
          </cell>
          <cell r="C13319" t="str">
            <v>F800697</v>
          </cell>
          <cell r="D13319">
            <v>3</v>
          </cell>
          <cell r="E13319" t="str">
            <v>F</v>
          </cell>
        </row>
        <row r="13320">
          <cell r="B13320" t="str">
            <v>F800698</v>
          </cell>
          <cell r="C13320" t="str">
            <v>F800698</v>
          </cell>
          <cell r="D13320">
            <v>3</v>
          </cell>
          <cell r="E13320" t="str">
            <v>F</v>
          </cell>
        </row>
        <row r="13321">
          <cell r="B13321" t="str">
            <v>F800699</v>
          </cell>
          <cell r="C13321" t="str">
            <v>F800699</v>
          </cell>
          <cell r="D13321">
            <v>3</v>
          </cell>
          <cell r="E13321" t="str">
            <v>F</v>
          </cell>
        </row>
        <row r="13322">
          <cell r="B13322" t="str">
            <v>F800700</v>
          </cell>
          <cell r="C13322" t="str">
            <v>F800700</v>
          </cell>
          <cell r="D13322">
            <v>3</v>
          </cell>
          <cell r="E13322" t="str">
            <v>F</v>
          </cell>
        </row>
        <row r="13323">
          <cell r="B13323" t="str">
            <v>F800701</v>
          </cell>
          <cell r="C13323" t="str">
            <v>F800701</v>
          </cell>
          <cell r="D13323">
            <v>3</v>
          </cell>
          <cell r="E13323" t="str">
            <v>F</v>
          </cell>
        </row>
        <row r="13324">
          <cell r="B13324" t="str">
            <v>F800702</v>
          </cell>
          <cell r="C13324" t="str">
            <v>F800702</v>
          </cell>
          <cell r="D13324">
            <v>3</v>
          </cell>
          <cell r="E13324" t="str">
            <v>F</v>
          </cell>
        </row>
        <row r="13325">
          <cell r="B13325" t="str">
            <v>F800703</v>
          </cell>
          <cell r="C13325" t="str">
            <v>F800703</v>
          </cell>
          <cell r="D13325">
            <v>3</v>
          </cell>
          <cell r="E13325" t="str">
            <v>F</v>
          </cell>
        </row>
        <row r="13326">
          <cell r="B13326" t="str">
            <v>F800704</v>
          </cell>
          <cell r="C13326" t="str">
            <v>F800704</v>
          </cell>
          <cell r="D13326">
            <v>3</v>
          </cell>
          <cell r="E13326" t="str">
            <v>F</v>
          </cell>
        </row>
        <row r="13327">
          <cell r="B13327" t="str">
            <v>F800705</v>
          </cell>
          <cell r="C13327" t="str">
            <v>F800705</v>
          </cell>
          <cell r="D13327">
            <v>3</v>
          </cell>
          <cell r="E13327" t="str">
            <v>F</v>
          </cell>
        </row>
        <row r="13328">
          <cell r="B13328" t="str">
            <v>F800706</v>
          </cell>
          <cell r="C13328" t="str">
            <v>F800706</v>
          </cell>
          <cell r="D13328">
            <v>3</v>
          </cell>
          <cell r="E13328" t="str">
            <v>F</v>
          </cell>
        </row>
        <row r="13329">
          <cell r="B13329" t="str">
            <v>F800707</v>
          </cell>
          <cell r="C13329" t="str">
            <v>F800707</v>
          </cell>
          <cell r="D13329">
            <v>3</v>
          </cell>
          <cell r="E13329" t="str">
            <v>F</v>
          </cell>
        </row>
        <row r="13330">
          <cell r="B13330" t="str">
            <v>F800708</v>
          </cell>
          <cell r="C13330" t="str">
            <v>F800708</v>
          </cell>
          <cell r="D13330">
            <v>3</v>
          </cell>
          <cell r="E13330" t="str">
            <v>F</v>
          </cell>
        </row>
        <row r="13331">
          <cell r="B13331" t="str">
            <v>F800709</v>
          </cell>
          <cell r="C13331" t="str">
            <v>F800709</v>
          </cell>
          <cell r="D13331">
            <v>3</v>
          </cell>
          <cell r="E13331" t="str">
            <v>F</v>
          </cell>
        </row>
        <row r="13332">
          <cell r="B13332" t="str">
            <v>F800710</v>
          </cell>
          <cell r="C13332" t="str">
            <v>F800710</v>
          </cell>
          <cell r="D13332">
            <v>3</v>
          </cell>
          <cell r="E13332" t="str">
            <v>F</v>
          </cell>
        </row>
        <row r="13333">
          <cell r="B13333" t="str">
            <v>F800711</v>
          </cell>
          <cell r="C13333" t="str">
            <v>F800711</v>
          </cell>
          <cell r="D13333">
            <v>3</v>
          </cell>
          <cell r="E13333" t="str">
            <v>F</v>
          </cell>
        </row>
        <row r="13334">
          <cell r="B13334" t="str">
            <v>F800712</v>
          </cell>
          <cell r="C13334" t="str">
            <v>F800712</v>
          </cell>
          <cell r="D13334">
            <v>3</v>
          </cell>
          <cell r="E13334" t="str">
            <v>F</v>
          </cell>
        </row>
        <row r="13335">
          <cell r="B13335" t="str">
            <v>F800713</v>
          </cell>
          <cell r="C13335" t="str">
            <v>F800713</v>
          </cell>
          <cell r="D13335">
            <v>3</v>
          </cell>
          <cell r="E13335" t="str">
            <v>F</v>
          </cell>
        </row>
        <row r="13336">
          <cell r="B13336" t="str">
            <v>F800714</v>
          </cell>
          <cell r="C13336" t="str">
            <v>F800714</v>
          </cell>
          <cell r="D13336">
            <v>3</v>
          </cell>
          <cell r="E13336" t="str">
            <v>F</v>
          </cell>
        </row>
        <row r="13337">
          <cell r="B13337" t="str">
            <v>F800715</v>
          </cell>
          <cell r="C13337" t="str">
            <v>F800715</v>
          </cell>
          <cell r="D13337">
            <v>3</v>
          </cell>
          <cell r="E13337" t="str">
            <v>F</v>
          </cell>
        </row>
        <row r="13338">
          <cell r="B13338" t="str">
            <v>F800716</v>
          </cell>
          <cell r="C13338" t="str">
            <v>F800716</v>
          </cell>
          <cell r="D13338">
            <v>3</v>
          </cell>
          <cell r="E13338" t="str">
            <v>F</v>
          </cell>
        </row>
        <row r="13339">
          <cell r="B13339" t="str">
            <v>F800717</v>
          </cell>
          <cell r="C13339" t="str">
            <v>F800717</v>
          </cell>
          <cell r="D13339">
            <v>3</v>
          </cell>
          <cell r="E13339" t="str">
            <v>F</v>
          </cell>
        </row>
        <row r="13340">
          <cell r="B13340" t="str">
            <v>F800718</v>
          </cell>
          <cell r="C13340" t="str">
            <v>F800718</v>
          </cell>
          <cell r="D13340">
            <v>3</v>
          </cell>
          <cell r="E13340" t="str">
            <v>F</v>
          </cell>
        </row>
        <row r="13341">
          <cell r="B13341" t="str">
            <v>F800719</v>
          </cell>
          <cell r="C13341" t="str">
            <v>F800719</v>
          </cell>
          <cell r="D13341">
            <v>3</v>
          </cell>
          <cell r="E13341" t="str">
            <v>F</v>
          </cell>
        </row>
        <row r="13342">
          <cell r="B13342" t="str">
            <v>F800720</v>
          </cell>
          <cell r="C13342" t="str">
            <v>F800720</v>
          </cell>
          <cell r="D13342">
            <v>3</v>
          </cell>
          <cell r="E13342" t="str">
            <v>F</v>
          </cell>
        </row>
        <row r="13343">
          <cell r="B13343" t="str">
            <v>F800721</v>
          </cell>
          <cell r="C13343" t="str">
            <v>F800721</v>
          </cell>
          <cell r="D13343">
            <v>3</v>
          </cell>
          <cell r="E13343" t="str">
            <v>F</v>
          </cell>
        </row>
        <row r="13344">
          <cell r="B13344" t="str">
            <v>F800722</v>
          </cell>
          <cell r="C13344" t="str">
            <v>F800722</v>
          </cell>
          <cell r="D13344">
            <v>3</v>
          </cell>
          <cell r="E13344" t="str">
            <v>F</v>
          </cell>
        </row>
        <row r="13345">
          <cell r="B13345" t="str">
            <v>F800723</v>
          </cell>
          <cell r="C13345" t="str">
            <v>F800723</v>
          </cell>
          <cell r="D13345">
            <v>3</v>
          </cell>
          <cell r="E13345" t="str">
            <v>F</v>
          </cell>
        </row>
        <row r="13346">
          <cell r="B13346" t="str">
            <v>F800724</v>
          </cell>
          <cell r="C13346" t="str">
            <v>F800724</v>
          </cell>
          <cell r="D13346">
            <v>3</v>
          </cell>
          <cell r="E13346" t="str">
            <v>F</v>
          </cell>
        </row>
        <row r="13347">
          <cell r="B13347" t="str">
            <v>F800725</v>
          </cell>
          <cell r="C13347" t="str">
            <v>F800725</v>
          </cell>
          <cell r="D13347">
            <v>3</v>
          </cell>
          <cell r="E13347" t="str">
            <v>F</v>
          </cell>
        </row>
        <row r="13348">
          <cell r="B13348" t="str">
            <v>F800726</v>
          </cell>
          <cell r="C13348" t="str">
            <v>F800726</v>
          </cell>
          <cell r="D13348">
            <v>3</v>
          </cell>
          <cell r="E13348" t="str">
            <v>F</v>
          </cell>
        </row>
        <row r="13349">
          <cell r="B13349" t="str">
            <v>F800727</v>
          </cell>
          <cell r="C13349" t="str">
            <v>F800727</v>
          </cell>
          <cell r="D13349">
            <v>3</v>
          </cell>
          <cell r="E13349" t="str">
            <v>F</v>
          </cell>
        </row>
        <row r="13350">
          <cell r="B13350" t="str">
            <v>F800728</v>
          </cell>
          <cell r="C13350" t="str">
            <v>F800728</v>
          </cell>
          <cell r="D13350">
            <v>3</v>
          </cell>
          <cell r="E13350" t="str">
            <v>F</v>
          </cell>
        </row>
        <row r="13351">
          <cell r="B13351" t="str">
            <v>F800729</v>
          </cell>
          <cell r="C13351" t="str">
            <v>F800729</v>
          </cell>
          <cell r="D13351">
            <v>3</v>
          </cell>
          <cell r="E13351" t="str">
            <v>F</v>
          </cell>
        </row>
        <row r="13352">
          <cell r="B13352" t="str">
            <v>F800730</v>
          </cell>
          <cell r="C13352" t="str">
            <v>F800730</v>
          </cell>
          <cell r="D13352">
            <v>3</v>
          </cell>
          <cell r="E13352" t="str">
            <v>F</v>
          </cell>
        </row>
        <row r="13353">
          <cell r="B13353" t="str">
            <v>F800731</v>
          </cell>
          <cell r="C13353" t="str">
            <v>F800731</v>
          </cell>
          <cell r="D13353">
            <v>3</v>
          </cell>
          <cell r="E13353" t="str">
            <v>F</v>
          </cell>
        </row>
        <row r="13354">
          <cell r="B13354" t="str">
            <v>F800732</v>
          </cell>
          <cell r="C13354" t="str">
            <v>F800732</v>
          </cell>
          <cell r="D13354">
            <v>3</v>
          </cell>
          <cell r="E13354" t="str">
            <v>F</v>
          </cell>
        </row>
        <row r="13355">
          <cell r="B13355" t="str">
            <v>F800733</v>
          </cell>
          <cell r="C13355" t="str">
            <v>F800733</v>
          </cell>
          <cell r="D13355">
            <v>3</v>
          </cell>
          <cell r="E13355" t="str">
            <v>F</v>
          </cell>
        </row>
        <row r="13356">
          <cell r="B13356" t="str">
            <v>F800734</v>
          </cell>
          <cell r="C13356" t="str">
            <v>F800734</v>
          </cell>
          <cell r="D13356">
            <v>3</v>
          </cell>
          <cell r="E13356" t="str">
            <v>F</v>
          </cell>
        </row>
        <row r="13357">
          <cell r="B13357" t="str">
            <v>F800735</v>
          </cell>
          <cell r="C13357" t="str">
            <v>F800735</v>
          </cell>
          <cell r="D13357">
            <v>3</v>
          </cell>
          <cell r="E13357" t="str">
            <v>F</v>
          </cell>
        </row>
        <row r="13358">
          <cell r="B13358" t="str">
            <v>F800736</v>
          </cell>
          <cell r="C13358" t="str">
            <v>F800736</v>
          </cell>
          <cell r="D13358">
            <v>3</v>
          </cell>
          <cell r="E13358" t="str">
            <v>F</v>
          </cell>
        </row>
        <row r="13359">
          <cell r="B13359" t="str">
            <v>F800737</v>
          </cell>
          <cell r="C13359" t="str">
            <v>F800737</v>
          </cell>
          <cell r="D13359">
            <v>3</v>
          </cell>
          <cell r="E13359" t="str">
            <v>F</v>
          </cell>
        </row>
        <row r="13360">
          <cell r="B13360" t="str">
            <v>F800738</v>
          </cell>
          <cell r="C13360" t="str">
            <v>F800738</v>
          </cell>
          <cell r="D13360">
            <v>3</v>
          </cell>
          <cell r="E13360" t="str">
            <v>F</v>
          </cell>
        </row>
        <row r="13361">
          <cell r="B13361" t="str">
            <v>F800739</v>
          </cell>
          <cell r="C13361" t="str">
            <v>F800739</v>
          </cell>
          <cell r="D13361">
            <v>3</v>
          </cell>
          <cell r="E13361" t="str">
            <v>F</v>
          </cell>
        </row>
        <row r="13362">
          <cell r="B13362" t="str">
            <v>F800740</v>
          </cell>
          <cell r="C13362" t="str">
            <v>F800740</v>
          </cell>
          <cell r="D13362">
            <v>3</v>
          </cell>
          <cell r="E13362" t="str">
            <v>F</v>
          </cell>
        </row>
        <row r="13363">
          <cell r="B13363" t="str">
            <v>F800741</v>
          </cell>
          <cell r="C13363" t="str">
            <v>F800741</v>
          </cell>
          <cell r="D13363">
            <v>3</v>
          </cell>
          <cell r="E13363" t="str">
            <v>F</v>
          </cell>
        </row>
        <row r="13364">
          <cell r="B13364" t="str">
            <v>F800742</v>
          </cell>
          <cell r="C13364" t="str">
            <v>F800742</v>
          </cell>
          <cell r="D13364">
            <v>3</v>
          </cell>
          <cell r="E13364" t="str">
            <v>F</v>
          </cell>
        </row>
        <row r="13365">
          <cell r="B13365" t="str">
            <v>F800743</v>
          </cell>
          <cell r="C13365" t="str">
            <v>F800743</v>
          </cell>
          <cell r="D13365">
            <v>3</v>
          </cell>
          <cell r="E13365" t="str">
            <v>F</v>
          </cell>
        </row>
        <row r="13366">
          <cell r="B13366" t="str">
            <v>F800744</v>
          </cell>
          <cell r="C13366" t="str">
            <v>F800744</v>
          </cell>
          <cell r="D13366">
            <v>3</v>
          </cell>
          <cell r="E13366" t="str">
            <v>F</v>
          </cell>
        </row>
        <row r="13367">
          <cell r="B13367" t="str">
            <v>F800745</v>
          </cell>
          <cell r="C13367" t="str">
            <v>F800745</v>
          </cell>
          <cell r="D13367">
            <v>3</v>
          </cell>
          <cell r="E13367" t="str">
            <v>F</v>
          </cell>
        </row>
        <row r="13368">
          <cell r="B13368" t="str">
            <v>F800746</v>
          </cell>
          <cell r="C13368" t="str">
            <v>F800746</v>
          </cell>
          <cell r="D13368">
            <v>3</v>
          </cell>
          <cell r="E13368" t="str">
            <v>F</v>
          </cell>
        </row>
        <row r="13369">
          <cell r="B13369" t="str">
            <v>F800747</v>
          </cell>
          <cell r="C13369" t="str">
            <v>F800747</v>
          </cell>
          <cell r="D13369">
            <v>3</v>
          </cell>
          <cell r="E13369" t="str">
            <v>F</v>
          </cell>
        </row>
        <row r="13370">
          <cell r="B13370" t="str">
            <v>F800748</v>
          </cell>
          <cell r="C13370" t="str">
            <v>F800748</v>
          </cell>
          <cell r="D13370">
            <v>3</v>
          </cell>
          <cell r="E13370" t="str">
            <v>F</v>
          </cell>
        </row>
        <row r="13371">
          <cell r="B13371" t="str">
            <v>F800749</v>
          </cell>
          <cell r="C13371" t="str">
            <v>F800749</v>
          </cell>
          <cell r="D13371">
            <v>3</v>
          </cell>
          <cell r="E13371" t="str">
            <v>F</v>
          </cell>
        </row>
        <row r="13372">
          <cell r="B13372" t="str">
            <v>F800750</v>
          </cell>
          <cell r="C13372" t="str">
            <v>F800750</v>
          </cell>
          <cell r="D13372">
            <v>3</v>
          </cell>
          <cell r="E13372" t="str">
            <v>F</v>
          </cell>
        </row>
        <row r="13373">
          <cell r="B13373" t="str">
            <v>F800751</v>
          </cell>
          <cell r="C13373" t="str">
            <v>F800751</v>
          </cell>
          <cell r="D13373">
            <v>3</v>
          </cell>
          <cell r="E13373" t="str">
            <v>F</v>
          </cell>
        </row>
        <row r="13374">
          <cell r="B13374" t="str">
            <v>F800752</v>
          </cell>
          <cell r="C13374" t="str">
            <v>F800752</v>
          </cell>
          <cell r="D13374">
            <v>3</v>
          </cell>
          <cell r="E13374" t="str">
            <v>F</v>
          </cell>
        </row>
        <row r="13375">
          <cell r="B13375" t="str">
            <v>F800753</v>
          </cell>
          <cell r="C13375" t="str">
            <v>F800753</v>
          </cell>
          <cell r="D13375">
            <v>3</v>
          </cell>
          <cell r="E13375" t="str">
            <v>F</v>
          </cell>
        </row>
        <row r="13376">
          <cell r="B13376" t="str">
            <v>F800754</v>
          </cell>
          <cell r="C13376" t="str">
            <v>F800754</v>
          </cell>
          <cell r="D13376">
            <v>3</v>
          </cell>
          <cell r="E13376" t="str">
            <v>F</v>
          </cell>
        </row>
        <row r="13377">
          <cell r="B13377" t="str">
            <v>F800755</v>
          </cell>
          <cell r="C13377" t="str">
            <v>F800755</v>
          </cell>
          <cell r="D13377">
            <v>3</v>
          </cell>
          <cell r="E13377" t="str">
            <v>F</v>
          </cell>
        </row>
        <row r="13378">
          <cell r="B13378" t="str">
            <v>F800756</v>
          </cell>
          <cell r="C13378" t="str">
            <v>F800756</v>
          </cell>
          <cell r="D13378">
            <v>3</v>
          </cell>
          <cell r="E13378" t="str">
            <v>F</v>
          </cell>
        </row>
        <row r="13379">
          <cell r="B13379" t="str">
            <v>F800757</v>
          </cell>
          <cell r="C13379" t="str">
            <v>F800757</v>
          </cell>
          <cell r="D13379">
            <v>3</v>
          </cell>
          <cell r="E13379" t="str">
            <v>F</v>
          </cell>
        </row>
        <row r="13380">
          <cell r="B13380" t="str">
            <v>F800758</v>
          </cell>
          <cell r="C13380" t="str">
            <v>F800758</v>
          </cell>
          <cell r="D13380">
            <v>3</v>
          </cell>
          <cell r="E13380" t="str">
            <v>F</v>
          </cell>
        </row>
        <row r="13381">
          <cell r="B13381" t="str">
            <v>F800759</v>
          </cell>
          <cell r="C13381" t="str">
            <v>F800759</v>
          </cell>
          <cell r="D13381">
            <v>3</v>
          </cell>
          <cell r="E13381" t="str">
            <v>F</v>
          </cell>
        </row>
        <row r="13382">
          <cell r="B13382" t="str">
            <v>F800760</v>
          </cell>
          <cell r="C13382" t="str">
            <v>F800760</v>
          </cell>
          <cell r="D13382">
            <v>3</v>
          </cell>
          <cell r="E13382" t="str">
            <v>F</v>
          </cell>
        </row>
        <row r="13383">
          <cell r="B13383" t="str">
            <v>F800761</v>
          </cell>
          <cell r="C13383" t="str">
            <v>F800761</v>
          </cell>
          <cell r="D13383">
            <v>3</v>
          </cell>
          <cell r="E13383" t="str">
            <v>F</v>
          </cell>
        </row>
        <row r="13384">
          <cell r="B13384" t="str">
            <v>F800762</v>
          </cell>
          <cell r="C13384" t="str">
            <v>F800762</v>
          </cell>
          <cell r="D13384">
            <v>3</v>
          </cell>
          <cell r="E13384" t="str">
            <v>F</v>
          </cell>
        </row>
        <row r="13385">
          <cell r="B13385" t="str">
            <v>F800763</v>
          </cell>
          <cell r="C13385" t="str">
            <v>F800763</v>
          </cell>
          <cell r="D13385">
            <v>3</v>
          </cell>
          <cell r="E13385" t="str">
            <v>F</v>
          </cell>
        </row>
        <row r="13386">
          <cell r="B13386" t="str">
            <v>F800764</v>
          </cell>
          <cell r="C13386" t="str">
            <v>F800764</v>
          </cell>
          <cell r="D13386">
            <v>3</v>
          </cell>
          <cell r="E13386" t="str">
            <v>F</v>
          </cell>
        </row>
        <row r="13387">
          <cell r="B13387" t="str">
            <v>F800765</v>
          </cell>
          <cell r="C13387" t="str">
            <v>F800765</v>
          </cell>
          <cell r="D13387">
            <v>3</v>
          </cell>
          <cell r="E13387" t="str">
            <v>F</v>
          </cell>
        </row>
        <row r="13388">
          <cell r="B13388" t="str">
            <v>F800766</v>
          </cell>
          <cell r="C13388" t="str">
            <v>F800766</v>
          </cell>
          <cell r="D13388">
            <v>3</v>
          </cell>
          <cell r="E13388" t="str">
            <v>F</v>
          </cell>
        </row>
        <row r="13389">
          <cell r="B13389" t="str">
            <v>F800767</v>
          </cell>
          <cell r="C13389" t="str">
            <v>F800767</v>
          </cell>
          <cell r="D13389">
            <v>3</v>
          </cell>
          <cell r="E13389" t="str">
            <v>F</v>
          </cell>
        </row>
        <row r="13390">
          <cell r="B13390" t="str">
            <v>F800768</v>
          </cell>
          <cell r="C13390" t="str">
            <v>F800768</v>
          </cell>
          <cell r="D13390">
            <v>3</v>
          </cell>
          <cell r="E13390" t="str">
            <v>F</v>
          </cell>
        </row>
        <row r="13391">
          <cell r="B13391" t="str">
            <v>F800769</v>
          </cell>
          <cell r="C13391" t="str">
            <v>F800769</v>
          </cell>
          <cell r="D13391">
            <v>3</v>
          </cell>
          <cell r="E13391" t="str">
            <v>F</v>
          </cell>
        </row>
        <row r="13392">
          <cell r="B13392" t="str">
            <v>F800770</v>
          </cell>
          <cell r="C13392" t="str">
            <v>F800770</v>
          </cell>
          <cell r="D13392">
            <v>3</v>
          </cell>
          <cell r="E13392" t="str">
            <v>F</v>
          </cell>
        </row>
        <row r="13393">
          <cell r="B13393" t="str">
            <v>F800771</v>
          </cell>
          <cell r="C13393" t="str">
            <v>F800771</v>
          </cell>
          <cell r="D13393">
            <v>3</v>
          </cell>
          <cell r="E13393" t="str">
            <v>F</v>
          </cell>
        </row>
        <row r="13394">
          <cell r="B13394" t="str">
            <v>F800772</v>
          </cell>
          <cell r="C13394" t="str">
            <v>F800772</v>
          </cell>
          <cell r="D13394">
            <v>3</v>
          </cell>
          <cell r="E13394" t="str">
            <v>F</v>
          </cell>
        </row>
        <row r="13395">
          <cell r="B13395" t="str">
            <v>F800773</v>
          </cell>
          <cell r="C13395" t="str">
            <v>F800773</v>
          </cell>
          <cell r="D13395">
            <v>3</v>
          </cell>
          <cell r="E13395" t="str">
            <v>F</v>
          </cell>
        </row>
        <row r="13396">
          <cell r="B13396" t="str">
            <v>F800774</v>
          </cell>
          <cell r="C13396" t="str">
            <v>F800774</v>
          </cell>
          <cell r="D13396">
            <v>3</v>
          </cell>
          <cell r="E13396" t="str">
            <v>F</v>
          </cell>
        </row>
        <row r="13397">
          <cell r="B13397" t="str">
            <v>F800775</v>
          </cell>
          <cell r="C13397" t="str">
            <v>F800775</v>
          </cell>
          <cell r="D13397">
            <v>3</v>
          </cell>
          <cell r="E13397" t="str">
            <v>F</v>
          </cell>
        </row>
        <row r="13398">
          <cell r="B13398" t="str">
            <v>F800776</v>
          </cell>
          <cell r="C13398" t="str">
            <v>F800776</v>
          </cell>
          <cell r="D13398">
            <v>3</v>
          </cell>
          <cell r="E13398" t="str">
            <v>F</v>
          </cell>
        </row>
        <row r="13399">
          <cell r="B13399" t="str">
            <v>F800777</v>
          </cell>
          <cell r="C13399" t="str">
            <v>F800777</v>
          </cell>
          <cell r="D13399">
            <v>3</v>
          </cell>
          <cell r="E13399" t="str">
            <v>F</v>
          </cell>
        </row>
        <row r="13400">
          <cell r="B13400" t="str">
            <v>F800778</v>
          </cell>
          <cell r="C13400" t="str">
            <v>F800778</v>
          </cell>
          <cell r="D13400">
            <v>3</v>
          </cell>
          <cell r="E13400" t="str">
            <v>F</v>
          </cell>
        </row>
        <row r="13401">
          <cell r="B13401" t="str">
            <v>F800779</v>
          </cell>
          <cell r="C13401" t="str">
            <v>F800779</v>
          </cell>
          <cell r="D13401">
            <v>3</v>
          </cell>
          <cell r="E13401" t="str">
            <v>F</v>
          </cell>
        </row>
        <row r="13402">
          <cell r="B13402" t="str">
            <v>F800780</v>
          </cell>
          <cell r="C13402" t="str">
            <v>F800780</v>
          </cell>
          <cell r="D13402">
            <v>3</v>
          </cell>
          <cell r="E13402" t="str">
            <v>F</v>
          </cell>
        </row>
        <row r="13403">
          <cell r="B13403" t="str">
            <v>F800781</v>
          </cell>
          <cell r="C13403" t="str">
            <v>F800781</v>
          </cell>
          <cell r="D13403">
            <v>3</v>
          </cell>
          <cell r="E13403" t="str">
            <v>F</v>
          </cell>
        </row>
        <row r="13404">
          <cell r="B13404" t="str">
            <v>F800782</v>
          </cell>
          <cell r="C13404" t="str">
            <v>F800782</v>
          </cell>
          <cell r="D13404">
            <v>3</v>
          </cell>
          <cell r="E13404" t="str">
            <v>F</v>
          </cell>
        </row>
        <row r="13405">
          <cell r="B13405" t="str">
            <v>F800783</v>
          </cell>
          <cell r="C13405" t="str">
            <v>F800783</v>
          </cell>
          <cell r="D13405">
            <v>3</v>
          </cell>
          <cell r="E13405" t="str">
            <v>F</v>
          </cell>
        </row>
        <row r="13406">
          <cell r="B13406" t="str">
            <v>F800784</v>
          </cell>
          <cell r="C13406" t="str">
            <v>F800784</v>
          </cell>
          <cell r="D13406">
            <v>3</v>
          </cell>
          <cell r="E13406" t="str">
            <v>F</v>
          </cell>
        </row>
        <row r="13407">
          <cell r="B13407" t="str">
            <v>F800785</v>
          </cell>
          <cell r="C13407" t="str">
            <v>F800785</v>
          </cell>
          <cell r="D13407">
            <v>3</v>
          </cell>
          <cell r="E13407" t="str">
            <v>F</v>
          </cell>
        </row>
        <row r="13408">
          <cell r="B13408" t="str">
            <v>F800786</v>
          </cell>
          <cell r="C13408" t="str">
            <v>F800786</v>
          </cell>
          <cell r="D13408">
            <v>3</v>
          </cell>
          <cell r="E13408" t="str">
            <v>F</v>
          </cell>
        </row>
        <row r="13409">
          <cell r="B13409" t="str">
            <v>F800787</v>
          </cell>
          <cell r="C13409" t="str">
            <v>F800787</v>
          </cell>
          <cell r="D13409">
            <v>3</v>
          </cell>
          <cell r="E13409" t="str">
            <v>F</v>
          </cell>
        </row>
        <row r="13410">
          <cell r="B13410" t="str">
            <v>F800788</v>
          </cell>
          <cell r="C13410" t="str">
            <v>F800788</v>
          </cell>
          <cell r="D13410">
            <v>3</v>
          </cell>
          <cell r="E13410" t="str">
            <v>F</v>
          </cell>
        </row>
        <row r="13411">
          <cell r="B13411" t="str">
            <v>F800789</v>
          </cell>
          <cell r="C13411" t="str">
            <v>F800789</v>
          </cell>
          <cell r="D13411">
            <v>3</v>
          </cell>
          <cell r="E13411" t="str">
            <v>F</v>
          </cell>
        </row>
        <row r="13412">
          <cell r="B13412" t="str">
            <v>F800790</v>
          </cell>
          <cell r="C13412" t="str">
            <v>F800790</v>
          </cell>
          <cell r="D13412">
            <v>3</v>
          </cell>
          <cell r="E13412" t="str">
            <v>F</v>
          </cell>
        </row>
        <row r="13413">
          <cell r="B13413" t="str">
            <v>F800791</v>
          </cell>
          <cell r="C13413" t="str">
            <v>F800791</v>
          </cell>
          <cell r="D13413">
            <v>3</v>
          </cell>
          <cell r="E13413" t="str">
            <v>F</v>
          </cell>
        </row>
        <row r="13414">
          <cell r="B13414" t="str">
            <v>F800792</v>
          </cell>
          <cell r="C13414" t="str">
            <v>F800792</v>
          </cell>
          <cell r="D13414">
            <v>3</v>
          </cell>
          <cell r="E13414" t="str">
            <v>F</v>
          </cell>
        </row>
        <row r="13415">
          <cell r="B13415" t="str">
            <v>F800793</v>
          </cell>
          <cell r="C13415" t="str">
            <v>F800793</v>
          </cell>
          <cell r="D13415">
            <v>3</v>
          </cell>
          <cell r="E13415" t="str">
            <v>F</v>
          </cell>
        </row>
        <row r="13416">
          <cell r="B13416" t="str">
            <v>F800794</v>
          </cell>
          <cell r="C13416" t="str">
            <v>F800794</v>
          </cell>
          <cell r="D13416">
            <v>3</v>
          </cell>
          <cell r="E13416" t="str">
            <v>F</v>
          </cell>
        </row>
        <row r="13417">
          <cell r="B13417" t="str">
            <v>F800795</v>
          </cell>
          <cell r="C13417" t="str">
            <v>F800795</v>
          </cell>
          <cell r="D13417">
            <v>3</v>
          </cell>
          <cell r="E13417" t="str">
            <v>F</v>
          </cell>
        </row>
        <row r="13418">
          <cell r="B13418" t="str">
            <v>F800796</v>
          </cell>
          <cell r="C13418" t="str">
            <v>F800796</v>
          </cell>
          <cell r="D13418">
            <v>3</v>
          </cell>
          <cell r="E13418" t="str">
            <v>F</v>
          </cell>
        </row>
        <row r="13419">
          <cell r="B13419" t="str">
            <v>F800797</v>
          </cell>
          <cell r="C13419" t="str">
            <v>F800797</v>
          </cell>
          <cell r="D13419">
            <v>3</v>
          </cell>
          <cell r="E13419" t="str">
            <v>F</v>
          </cell>
        </row>
        <row r="13420">
          <cell r="B13420" t="str">
            <v>F800798</v>
          </cell>
          <cell r="C13420" t="str">
            <v>F800798</v>
          </cell>
          <cell r="D13420">
            <v>3</v>
          </cell>
          <cell r="E13420" t="str">
            <v>F</v>
          </cell>
        </row>
        <row r="13421">
          <cell r="B13421" t="str">
            <v>F800799</v>
          </cell>
          <cell r="C13421" t="str">
            <v>F800799</v>
          </cell>
          <cell r="D13421">
            <v>3</v>
          </cell>
          <cell r="E13421" t="str">
            <v>F</v>
          </cell>
        </row>
        <row r="13422">
          <cell r="B13422" t="str">
            <v>F800800</v>
          </cell>
          <cell r="C13422" t="str">
            <v>F800800</v>
          </cell>
          <cell r="D13422">
            <v>3</v>
          </cell>
          <cell r="E13422" t="str">
            <v>F</v>
          </cell>
        </row>
        <row r="13423">
          <cell r="B13423" t="str">
            <v>F800801</v>
          </cell>
          <cell r="C13423" t="str">
            <v>F800801</v>
          </cell>
          <cell r="D13423">
            <v>3</v>
          </cell>
          <cell r="E13423" t="str">
            <v>F</v>
          </cell>
        </row>
        <row r="13424">
          <cell r="B13424" t="str">
            <v>F800802</v>
          </cell>
          <cell r="C13424" t="str">
            <v>F800802</v>
          </cell>
          <cell r="D13424">
            <v>3</v>
          </cell>
          <cell r="E13424" t="str">
            <v>F</v>
          </cell>
        </row>
        <row r="13425">
          <cell r="B13425" t="str">
            <v>F800803</v>
          </cell>
          <cell r="C13425" t="str">
            <v>F800803</v>
          </cell>
          <cell r="D13425">
            <v>3</v>
          </cell>
          <cell r="E13425" t="str">
            <v>F</v>
          </cell>
        </row>
        <row r="13426">
          <cell r="B13426" t="str">
            <v>F800804</v>
          </cell>
          <cell r="C13426" t="str">
            <v>F800804</v>
          </cell>
          <cell r="D13426">
            <v>3</v>
          </cell>
          <cell r="E13426" t="str">
            <v>F</v>
          </cell>
        </row>
        <row r="13427">
          <cell r="B13427" t="str">
            <v>F800805</v>
          </cell>
          <cell r="C13427" t="str">
            <v>F800805</v>
          </cell>
          <cell r="D13427">
            <v>3</v>
          </cell>
          <cell r="E13427" t="str">
            <v>F</v>
          </cell>
        </row>
        <row r="13428">
          <cell r="B13428" t="str">
            <v>F800806</v>
          </cell>
          <cell r="C13428" t="str">
            <v>F800806</v>
          </cell>
          <cell r="D13428">
            <v>3</v>
          </cell>
          <cell r="E13428" t="str">
            <v>F</v>
          </cell>
        </row>
        <row r="13429">
          <cell r="B13429" t="str">
            <v>F800807</v>
          </cell>
          <cell r="C13429" t="str">
            <v>F800807</v>
          </cell>
          <cell r="D13429">
            <v>3</v>
          </cell>
          <cell r="E13429" t="str">
            <v>F</v>
          </cell>
        </row>
        <row r="13430">
          <cell r="B13430" t="str">
            <v>F800808</v>
          </cell>
          <cell r="C13430" t="str">
            <v>F800808</v>
          </cell>
          <cell r="D13430">
            <v>3</v>
          </cell>
          <cell r="E13430" t="str">
            <v>F</v>
          </cell>
        </row>
        <row r="13431">
          <cell r="B13431" t="str">
            <v>F800809</v>
          </cell>
          <cell r="C13431" t="str">
            <v>F800809</v>
          </cell>
          <cell r="D13431">
            <v>3</v>
          </cell>
          <cell r="E13431" t="str">
            <v>F</v>
          </cell>
        </row>
        <row r="13432">
          <cell r="B13432" t="str">
            <v>F800810</v>
          </cell>
          <cell r="C13432" t="str">
            <v>F800810</v>
          </cell>
          <cell r="D13432">
            <v>3</v>
          </cell>
          <cell r="E13432" t="str">
            <v>F</v>
          </cell>
        </row>
        <row r="13433">
          <cell r="B13433" t="str">
            <v>F800811</v>
          </cell>
          <cell r="C13433" t="str">
            <v>F800811</v>
          </cell>
          <cell r="D13433">
            <v>3</v>
          </cell>
          <cell r="E13433" t="str">
            <v>F</v>
          </cell>
        </row>
        <row r="13434">
          <cell r="B13434" t="str">
            <v>F800812</v>
          </cell>
          <cell r="C13434" t="str">
            <v>F800812</v>
          </cell>
          <cell r="D13434">
            <v>3</v>
          </cell>
          <cell r="E13434" t="str">
            <v>F</v>
          </cell>
        </row>
        <row r="13435">
          <cell r="B13435" t="str">
            <v>F800813</v>
          </cell>
          <cell r="C13435" t="str">
            <v>F800813</v>
          </cell>
          <cell r="D13435">
            <v>3</v>
          </cell>
          <cell r="E13435" t="str">
            <v>F</v>
          </cell>
        </row>
        <row r="13436">
          <cell r="B13436" t="str">
            <v>F800814</v>
          </cell>
          <cell r="C13436" t="str">
            <v>F800814</v>
          </cell>
          <cell r="D13436">
            <v>3</v>
          </cell>
          <cell r="E13436" t="str">
            <v>F</v>
          </cell>
        </row>
        <row r="13437">
          <cell r="B13437" t="str">
            <v>F800815</v>
          </cell>
          <cell r="C13437" t="str">
            <v>F800815</v>
          </cell>
          <cell r="D13437">
            <v>3</v>
          </cell>
          <cell r="E13437" t="str">
            <v>F</v>
          </cell>
        </row>
        <row r="13438">
          <cell r="B13438" t="str">
            <v>F800816</v>
          </cell>
          <cell r="C13438" t="str">
            <v>F800816</v>
          </cell>
          <cell r="D13438">
            <v>3</v>
          </cell>
          <cell r="E13438" t="str">
            <v>F</v>
          </cell>
        </row>
        <row r="13439">
          <cell r="B13439" t="str">
            <v>F800817</v>
          </cell>
          <cell r="C13439" t="str">
            <v>F800817</v>
          </cell>
          <cell r="D13439">
            <v>3</v>
          </cell>
          <cell r="E13439" t="str">
            <v>F</v>
          </cell>
        </row>
        <row r="13440">
          <cell r="B13440" t="str">
            <v>F800818</v>
          </cell>
          <cell r="C13440" t="str">
            <v>F800818</v>
          </cell>
          <cell r="D13440">
            <v>3</v>
          </cell>
          <cell r="E13440" t="str">
            <v>F</v>
          </cell>
        </row>
        <row r="13441">
          <cell r="B13441" t="str">
            <v>F800819</v>
          </cell>
          <cell r="C13441" t="str">
            <v>F800819</v>
          </cell>
          <cell r="D13441">
            <v>3</v>
          </cell>
          <cell r="E13441" t="str">
            <v>F</v>
          </cell>
        </row>
        <row r="13442">
          <cell r="B13442" t="str">
            <v>F800820</v>
          </cell>
          <cell r="C13442" t="str">
            <v>F800820</v>
          </cell>
          <cell r="D13442">
            <v>3</v>
          </cell>
          <cell r="E13442" t="str">
            <v>F</v>
          </cell>
        </row>
        <row r="13443">
          <cell r="B13443" t="str">
            <v>F800821</v>
          </cell>
          <cell r="C13443" t="str">
            <v>F800821</v>
          </cell>
          <cell r="D13443">
            <v>3</v>
          </cell>
          <cell r="E13443" t="str">
            <v>F</v>
          </cell>
        </row>
        <row r="13444">
          <cell r="B13444" t="str">
            <v>F800822</v>
          </cell>
          <cell r="C13444" t="str">
            <v>F800822</v>
          </cell>
          <cell r="D13444">
            <v>3</v>
          </cell>
          <cell r="E13444" t="str">
            <v>F</v>
          </cell>
        </row>
        <row r="13445">
          <cell r="B13445" t="str">
            <v>F800823</v>
          </cell>
          <cell r="C13445" t="str">
            <v>F800823</v>
          </cell>
          <cell r="D13445">
            <v>3</v>
          </cell>
          <cell r="E13445" t="str">
            <v>F</v>
          </cell>
        </row>
        <row r="13446">
          <cell r="B13446" t="str">
            <v>F800824</v>
          </cell>
          <cell r="C13446" t="str">
            <v>F800824</v>
          </cell>
          <cell r="D13446">
            <v>3</v>
          </cell>
          <cell r="E13446" t="str">
            <v>F</v>
          </cell>
        </row>
        <row r="13447">
          <cell r="B13447" t="str">
            <v>F800825</v>
          </cell>
          <cell r="C13447" t="str">
            <v>F800825</v>
          </cell>
          <cell r="D13447">
            <v>3</v>
          </cell>
          <cell r="E13447" t="str">
            <v>F</v>
          </cell>
        </row>
        <row r="13448">
          <cell r="B13448" t="str">
            <v>F800826</v>
          </cell>
          <cell r="C13448" t="str">
            <v>F800826</v>
          </cell>
          <cell r="D13448">
            <v>3</v>
          </cell>
          <cell r="E13448" t="str">
            <v>F</v>
          </cell>
        </row>
        <row r="13449">
          <cell r="B13449" t="str">
            <v>F800827</v>
          </cell>
          <cell r="C13449" t="str">
            <v>F800827</v>
          </cell>
          <cell r="D13449">
            <v>3</v>
          </cell>
          <cell r="E13449" t="str">
            <v>F</v>
          </cell>
        </row>
        <row r="13450">
          <cell r="B13450" t="str">
            <v>F800828</v>
          </cell>
          <cell r="C13450" t="str">
            <v>F800828</v>
          </cell>
          <cell r="D13450">
            <v>3</v>
          </cell>
          <cell r="E13450" t="str">
            <v>F</v>
          </cell>
        </row>
        <row r="13451">
          <cell r="B13451" t="str">
            <v>F800829</v>
          </cell>
          <cell r="C13451" t="str">
            <v>F800829</v>
          </cell>
          <cell r="D13451">
            <v>3</v>
          </cell>
          <cell r="E13451" t="str">
            <v>F</v>
          </cell>
        </row>
        <row r="13452">
          <cell r="B13452" t="str">
            <v>F800830</v>
          </cell>
          <cell r="C13452" t="str">
            <v>F800830</v>
          </cell>
          <cell r="D13452">
            <v>3</v>
          </cell>
          <cell r="E13452" t="str">
            <v>F</v>
          </cell>
        </row>
        <row r="13453">
          <cell r="B13453" t="str">
            <v>F800831</v>
          </cell>
          <cell r="C13453" t="str">
            <v>F800831</v>
          </cell>
          <cell r="D13453">
            <v>3</v>
          </cell>
          <cell r="E13453" t="str">
            <v>F</v>
          </cell>
        </row>
        <row r="13454">
          <cell r="B13454" t="str">
            <v>F800832</v>
          </cell>
          <cell r="C13454" t="str">
            <v>F800832</v>
          </cell>
          <cell r="D13454">
            <v>3</v>
          </cell>
          <cell r="E13454" t="str">
            <v>F</v>
          </cell>
        </row>
        <row r="13455">
          <cell r="B13455" t="str">
            <v>F800833</v>
          </cell>
          <cell r="C13455" t="str">
            <v>F800833</v>
          </cell>
          <cell r="D13455">
            <v>3</v>
          </cell>
          <cell r="E13455" t="str">
            <v>F</v>
          </cell>
        </row>
        <row r="13456">
          <cell r="B13456" t="str">
            <v>F800834</v>
          </cell>
          <cell r="C13456" t="str">
            <v>F800834</v>
          </cell>
          <cell r="D13456">
            <v>3</v>
          </cell>
          <cell r="E13456" t="str">
            <v>F</v>
          </cell>
        </row>
        <row r="13457">
          <cell r="B13457" t="str">
            <v>F800835</v>
          </cell>
          <cell r="C13457" t="str">
            <v>F800835</v>
          </cell>
          <cell r="D13457">
            <v>3</v>
          </cell>
          <cell r="E13457" t="str">
            <v>F</v>
          </cell>
        </row>
        <row r="13458">
          <cell r="B13458" t="str">
            <v>F800836</v>
          </cell>
          <cell r="C13458" t="str">
            <v>F800836</v>
          </cell>
          <cell r="D13458">
            <v>3</v>
          </cell>
          <cell r="E13458" t="str">
            <v>F</v>
          </cell>
        </row>
        <row r="13459">
          <cell r="B13459" t="str">
            <v>F800837</v>
          </cell>
          <cell r="C13459" t="str">
            <v>F800837</v>
          </cell>
          <cell r="D13459">
            <v>3</v>
          </cell>
          <cell r="E13459" t="str">
            <v>F</v>
          </cell>
        </row>
        <row r="13460">
          <cell r="B13460" t="str">
            <v>F800838</v>
          </cell>
          <cell r="C13460" t="str">
            <v>F800838</v>
          </cell>
          <cell r="D13460">
            <v>3</v>
          </cell>
          <cell r="E13460" t="str">
            <v>F</v>
          </cell>
        </row>
        <row r="13461">
          <cell r="B13461" t="str">
            <v>F800839</v>
          </cell>
          <cell r="C13461" t="str">
            <v>F800839</v>
          </cell>
          <cell r="D13461">
            <v>3</v>
          </cell>
          <cell r="E13461" t="str">
            <v>F</v>
          </cell>
        </row>
        <row r="13462">
          <cell r="B13462" t="str">
            <v>F800840</v>
          </cell>
          <cell r="C13462" t="str">
            <v>F800840</v>
          </cell>
          <cell r="D13462">
            <v>3</v>
          </cell>
          <cell r="E13462" t="str">
            <v>F</v>
          </cell>
        </row>
        <row r="13463">
          <cell r="B13463" t="str">
            <v>F800841</v>
          </cell>
          <cell r="C13463" t="str">
            <v>F800841</v>
          </cell>
          <cell r="D13463">
            <v>3</v>
          </cell>
          <cell r="E13463" t="str">
            <v>F</v>
          </cell>
        </row>
        <row r="13464">
          <cell r="B13464" t="str">
            <v>F800842</v>
          </cell>
          <cell r="C13464" t="str">
            <v>F800842</v>
          </cell>
          <cell r="D13464">
            <v>3</v>
          </cell>
          <cell r="E13464" t="str">
            <v>F</v>
          </cell>
        </row>
        <row r="13465">
          <cell r="B13465" t="str">
            <v>F800843</v>
          </cell>
          <cell r="C13465" t="str">
            <v>F800843</v>
          </cell>
          <cell r="D13465">
            <v>3</v>
          </cell>
          <cell r="E13465" t="str">
            <v>F</v>
          </cell>
        </row>
        <row r="13466">
          <cell r="B13466" t="str">
            <v>F800844</v>
          </cell>
          <cell r="C13466" t="str">
            <v>F800844</v>
          </cell>
          <cell r="D13466">
            <v>3</v>
          </cell>
          <cell r="E13466" t="str">
            <v>F</v>
          </cell>
        </row>
        <row r="13467">
          <cell r="B13467" t="str">
            <v>F800845</v>
          </cell>
          <cell r="C13467" t="str">
            <v>F800845</v>
          </cell>
          <cell r="D13467">
            <v>3</v>
          </cell>
          <cell r="E13467" t="str">
            <v>F</v>
          </cell>
        </row>
        <row r="13468">
          <cell r="B13468" t="str">
            <v>F800846</v>
          </cell>
          <cell r="C13468" t="str">
            <v>F800846</v>
          </cell>
          <cell r="D13468">
            <v>3</v>
          </cell>
          <cell r="E13468" t="str">
            <v>F</v>
          </cell>
        </row>
        <row r="13469">
          <cell r="B13469" t="str">
            <v>F800847</v>
          </cell>
          <cell r="C13469" t="str">
            <v>F800847</v>
          </cell>
          <cell r="D13469">
            <v>3</v>
          </cell>
          <cell r="E13469" t="str">
            <v>F</v>
          </cell>
        </row>
        <row r="13470">
          <cell r="B13470" t="str">
            <v>F800848</v>
          </cell>
          <cell r="C13470" t="str">
            <v>F800848</v>
          </cell>
          <cell r="D13470">
            <v>3</v>
          </cell>
          <cell r="E13470" t="str">
            <v>F</v>
          </cell>
        </row>
        <row r="13471">
          <cell r="B13471" t="str">
            <v>F800849</v>
          </cell>
          <cell r="C13471" t="str">
            <v>F800849</v>
          </cell>
          <cell r="D13471">
            <v>3</v>
          </cell>
          <cell r="E13471" t="str">
            <v>F</v>
          </cell>
        </row>
        <row r="13472">
          <cell r="B13472" t="str">
            <v>F800850</v>
          </cell>
          <cell r="C13472" t="str">
            <v>F800850</v>
          </cell>
          <cell r="D13472">
            <v>3</v>
          </cell>
          <cell r="E13472" t="str">
            <v>F</v>
          </cell>
        </row>
        <row r="13473">
          <cell r="B13473" t="str">
            <v>F800851</v>
          </cell>
          <cell r="C13473" t="str">
            <v>F800851</v>
          </cell>
          <cell r="D13473">
            <v>3</v>
          </cell>
          <cell r="E13473" t="str">
            <v>F</v>
          </cell>
        </row>
        <row r="13474">
          <cell r="B13474" t="str">
            <v>F800852</v>
          </cell>
          <cell r="C13474" t="str">
            <v>F800852</v>
          </cell>
          <cell r="D13474">
            <v>3</v>
          </cell>
          <cell r="E13474" t="str">
            <v>F</v>
          </cell>
        </row>
        <row r="13475">
          <cell r="B13475" t="str">
            <v>F800853</v>
          </cell>
          <cell r="C13475" t="str">
            <v>F800853</v>
          </cell>
          <cell r="D13475">
            <v>3</v>
          </cell>
          <cell r="E13475" t="str">
            <v>F</v>
          </cell>
        </row>
        <row r="13476">
          <cell r="B13476" t="str">
            <v>F800854</v>
          </cell>
          <cell r="C13476" t="str">
            <v>F800854</v>
          </cell>
          <cell r="D13476">
            <v>3</v>
          </cell>
          <cell r="E13476" t="str">
            <v>F</v>
          </cell>
        </row>
        <row r="13477">
          <cell r="B13477" t="str">
            <v>F800855</v>
          </cell>
          <cell r="C13477" t="str">
            <v>F800855</v>
          </cell>
          <cell r="D13477">
            <v>3</v>
          </cell>
          <cell r="E13477" t="str">
            <v>F</v>
          </cell>
        </row>
        <row r="13478">
          <cell r="B13478" t="str">
            <v>F800856</v>
          </cell>
          <cell r="C13478" t="str">
            <v>F800856</v>
          </cell>
          <cell r="D13478">
            <v>3</v>
          </cell>
          <cell r="E13478" t="str">
            <v>F</v>
          </cell>
        </row>
        <row r="13479">
          <cell r="B13479" t="str">
            <v>F800857</v>
          </cell>
          <cell r="C13479" t="str">
            <v>F800857</v>
          </cell>
          <cell r="D13479">
            <v>3</v>
          </cell>
          <cell r="E13479" t="str">
            <v>F</v>
          </cell>
        </row>
        <row r="13480">
          <cell r="B13480" t="str">
            <v>F800858</v>
          </cell>
          <cell r="C13480" t="str">
            <v>F800858</v>
          </cell>
          <cell r="D13480">
            <v>3</v>
          </cell>
          <cell r="E13480" t="str">
            <v>F</v>
          </cell>
        </row>
        <row r="13481">
          <cell r="B13481" t="str">
            <v>F800859</v>
          </cell>
          <cell r="C13481" t="str">
            <v>F800859</v>
          </cell>
          <cell r="D13481">
            <v>3</v>
          </cell>
          <cell r="E13481" t="str">
            <v>F</v>
          </cell>
        </row>
        <row r="13482">
          <cell r="B13482" t="str">
            <v>F800860</v>
          </cell>
          <cell r="C13482" t="str">
            <v>F800860</v>
          </cell>
          <cell r="D13482">
            <v>3</v>
          </cell>
          <cell r="E13482" t="str">
            <v>F</v>
          </cell>
        </row>
        <row r="13483">
          <cell r="B13483" t="str">
            <v>F800861</v>
          </cell>
          <cell r="C13483" t="str">
            <v>F800861</v>
          </cell>
          <cell r="D13483">
            <v>3</v>
          </cell>
          <cell r="E13483" t="str">
            <v>F</v>
          </cell>
        </row>
        <row r="13484">
          <cell r="B13484" t="str">
            <v>F800862</v>
          </cell>
          <cell r="C13484" t="str">
            <v>F800862</v>
          </cell>
          <cell r="D13484">
            <v>3</v>
          </cell>
          <cell r="E13484" t="str">
            <v>F</v>
          </cell>
        </row>
        <row r="13485">
          <cell r="B13485" t="str">
            <v>F800863</v>
          </cell>
          <cell r="C13485" t="str">
            <v>F800863</v>
          </cell>
          <cell r="D13485">
            <v>3</v>
          </cell>
          <cell r="E13485" t="str">
            <v>F</v>
          </cell>
        </row>
        <row r="13486">
          <cell r="B13486" t="str">
            <v>F800864</v>
          </cell>
          <cell r="C13486" t="str">
            <v>F800864</v>
          </cell>
          <cell r="D13486">
            <v>3</v>
          </cell>
          <cell r="E13486" t="str">
            <v>F</v>
          </cell>
        </row>
        <row r="13487">
          <cell r="B13487" t="str">
            <v>F800865</v>
          </cell>
          <cell r="C13487" t="str">
            <v>F800865</v>
          </cell>
          <cell r="D13487">
            <v>3</v>
          </cell>
          <cell r="E13487" t="str">
            <v>F</v>
          </cell>
        </row>
        <row r="13488">
          <cell r="B13488" t="str">
            <v>F800866</v>
          </cell>
          <cell r="C13488" t="str">
            <v>F800866</v>
          </cell>
          <cell r="D13488">
            <v>3</v>
          </cell>
          <cell r="E13488" t="str">
            <v>F</v>
          </cell>
        </row>
        <row r="13489">
          <cell r="B13489" t="str">
            <v>F800867</v>
          </cell>
          <cell r="C13489" t="str">
            <v>F800867</v>
          </cell>
          <cell r="D13489">
            <v>3</v>
          </cell>
          <cell r="E13489" t="str">
            <v>F</v>
          </cell>
        </row>
        <row r="13490">
          <cell r="B13490" t="str">
            <v>F800868</v>
          </cell>
          <cell r="C13490" t="str">
            <v>F800868</v>
          </cell>
          <cell r="D13490">
            <v>3</v>
          </cell>
          <cell r="E13490" t="str">
            <v>F</v>
          </cell>
        </row>
        <row r="13491">
          <cell r="B13491" t="str">
            <v>F800869</v>
          </cell>
          <cell r="C13491" t="str">
            <v>F800869</v>
          </cell>
          <cell r="D13491">
            <v>3</v>
          </cell>
          <cell r="E13491" t="str">
            <v>F</v>
          </cell>
        </row>
        <row r="13492">
          <cell r="B13492" t="str">
            <v>F800870</v>
          </cell>
          <cell r="C13492" t="str">
            <v>F800870</v>
          </cell>
          <cell r="D13492">
            <v>3</v>
          </cell>
          <cell r="E13492" t="str">
            <v>F</v>
          </cell>
        </row>
        <row r="13493">
          <cell r="B13493" t="str">
            <v>F800871</v>
          </cell>
          <cell r="C13493" t="str">
            <v>F800871</v>
          </cell>
          <cell r="D13493">
            <v>3</v>
          </cell>
          <cell r="E13493" t="str">
            <v>F</v>
          </cell>
        </row>
        <row r="13494">
          <cell r="B13494" t="str">
            <v>F800872</v>
          </cell>
          <cell r="C13494" t="str">
            <v>F800872</v>
          </cell>
          <cell r="D13494">
            <v>3</v>
          </cell>
          <cell r="E13494" t="str">
            <v>F</v>
          </cell>
        </row>
        <row r="13495">
          <cell r="B13495" t="str">
            <v>F800873</v>
          </cell>
          <cell r="C13495" t="str">
            <v>F800873</v>
          </cell>
          <cell r="D13495">
            <v>3</v>
          </cell>
          <cell r="E13495" t="str">
            <v>F</v>
          </cell>
        </row>
        <row r="13496">
          <cell r="B13496" t="str">
            <v>F800874</v>
          </cell>
          <cell r="C13496" t="str">
            <v>F800874</v>
          </cell>
          <cell r="D13496">
            <v>3</v>
          </cell>
          <cell r="E13496" t="str">
            <v>F</v>
          </cell>
        </row>
        <row r="13497">
          <cell r="B13497" t="str">
            <v>F800875</v>
          </cell>
          <cell r="C13497" t="str">
            <v>F800875</v>
          </cell>
          <cell r="D13497">
            <v>3</v>
          </cell>
          <cell r="E13497" t="str">
            <v>F</v>
          </cell>
        </row>
        <row r="13498">
          <cell r="B13498" t="str">
            <v>F800876</v>
          </cell>
          <cell r="C13498" t="str">
            <v>F800876</v>
          </cell>
          <cell r="D13498">
            <v>3</v>
          </cell>
          <cell r="E13498" t="str">
            <v>F</v>
          </cell>
        </row>
        <row r="13499">
          <cell r="B13499" t="str">
            <v>F800877</v>
          </cell>
          <cell r="C13499" t="str">
            <v>F800877</v>
          </cell>
          <cell r="D13499">
            <v>3</v>
          </cell>
          <cell r="E13499" t="str">
            <v>F</v>
          </cell>
        </row>
        <row r="13500">
          <cell r="B13500" t="str">
            <v>F800878</v>
          </cell>
          <cell r="C13500" t="str">
            <v>F800878</v>
          </cell>
          <cell r="D13500">
            <v>3</v>
          </cell>
          <cell r="E13500" t="str">
            <v>F</v>
          </cell>
        </row>
        <row r="13501">
          <cell r="B13501" t="str">
            <v>F800879</v>
          </cell>
          <cell r="C13501" t="str">
            <v>F800879</v>
          </cell>
          <cell r="D13501">
            <v>3</v>
          </cell>
          <cell r="E13501" t="str">
            <v>F</v>
          </cell>
        </row>
        <row r="13502">
          <cell r="B13502" t="str">
            <v>F800880</v>
          </cell>
          <cell r="C13502" t="str">
            <v>F800880</v>
          </cell>
          <cell r="D13502">
            <v>3</v>
          </cell>
          <cell r="E13502" t="str">
            <v>F</v>
          </cell>
        </row>
        <row r="13503">
          <cell r="B13503" t="str">
            <v>F800881</v>
          </cell>
          <cell r="C13503" t="str">
            <v>F800881</v>
          </cell>
          <cell r="D13503">
            <v>3</v>
          </cell>
          <cell r="E13503" t="str">
            <v>F</v>
          </cell>
        </row>
        <row r="13504">
          <cell r="B13504" t="str">
            <v>F800882</v>
          </cell>
          <cell r="C13504" t="str">
            <v>F800882</v>
          </cell>
          <cell r="D13504">
            <v>3</v>
          </cell>
          <cell r="E13504" t="str">
            <v>F</v>
          </cell>
        </row>
        <row r="13505">
          <cell r="B13505" t="str">
            <v>F800883</v>
          </cell>
          <cell r="C13505" t="str">
            <v>F800883</v>
          </cell>
          <cell r="D13505">
            <v>3</v>
          </cell>
          <cell r="E13505" t="str">
            <v>F</v>
          </cell>
        </row>
        <row r="13506">
          <cell r="B13506" t="str">
            <v>F800884</v>
          </cell>
          <cell r="C13506" t="str">
            <v>F800884</v>
          </cell>
          <cell r="D13506">
            <v>3</v>
          </cell>
          <cell r="E13506" t="str">
            <v>F</v>
          </cell>
        </row>
        <row r="13507">
          <cell r="B13507" t="str">
            <v>F800885</v>
          </cell>
          <cell r="C13507" t="str">
            <v>F800885</v>
          </cell>
          <cell r="D13507">
            <v>3</v>
          </cell>
          <cell r="E13507" t="str">
            <v>F</v>
          </cell>
        </row>
        <row r="13508">
          <cell r="B13508" t="str">
            <v>F800886</v>
          </cell>
          <cell r="C13508" t="str">
            <v>F800886</v>
          </cell>
          <cell r="D13508">
            <v>3</v>
          </cell>
          <cell r="E13508" t="str">
            <v>F</v>
          </cell>
        </row>
        <row r="13509">
          <cell r="B13509" t="str">
            <v>F800887</v>
          </cell>
          <cell r="C13509" t="str">
            <v>F800887</v>
          </cell>
          <cell r="D13509">
            <v>3</v>
          </cell>
          <cell r="E13509" t="str">
            <v>F</v>
          </cell>
        </row>
        <row r="13510">
          <cell r="B13510" t="str">
            <v>F800888</v>
          </cell>
          <cell r="C13510" t="str">
            <v>F800888</v>
          </cell>
          <cell r="D13510">
            <v>3</v>
          </cell>
          <cell r="E13510" t="str">
            <v>F</v>
          </cell>
        </row>
        <row r="13511">
          <cell r="B13511" t="str">
            <v>F800889</v>
          </cell>
          <cell r="C13511" t="str">
            <v>F800889</v>
          </cell>
          <cell r="D13511">
            <v>3</v>
          </cell>
          <cell r="E13511" t="str">
            <v>F</v>
          </cell>
        </row>
        <row r="13512">
          <cell r="B13512" t="str">
            <v>F800890</v>
          </cell>
          <cell r="C13512" t="str">
            <v>F800890</v>
          </cell>
          <cell r="D13512">
            <v>3</v>
          </cell>
          <cell r="E13512" t="str">
            <v>F</v>
          </cell>
        </row>
        <row r="13513">
          <cell r="B13513" t="str">
            <v>F800891</v>
          </cell>
          <cell r="C13513" t="str">
            <v>F800891</v>
          </cell>
          <cell r="D13513">
            <v>3</v>
          </cell>
          <cell r="E13513" t="str">
            <v>F</v>
          </cell>
        </row>
        <row r="13514">
          <cell r="B13514" t="str">
            <v>F800892</v>
          </cell>
          <cell r="C13514" t="str">
            <v>F800892</v>
          </cell>
          <cell r="D13514">
            <v>3</v>
          </cell>
          <cell r="E13514" t="str">
            <v>F</v>
          </cell>
        </row>
        <row r="13515">
          <cell r="B13515" t="str">
            <v>F800893</v>
          </cell>
          <cell r="C13515" t="str">
            <v>F800893</v>
          </cell>
          <cell r="D13515">
            <v>3</v>
          </cell>
          <cell r="E13515" t="str">
            <v>F</v>
          </cell>
        </row>
        <row r="13516">
          <cell r="B13516" t="str">
            <v>F800894</v>
          </cell>
          <cell r="C13516" t="str">
            <v>F800894</v>
          </cell>
          <cell r="D13516">
            <v>3</v>
          </cell>
          <cell r="E13516" t="str">
            <v>F</v>
          </cell>
        </row>
        <row r="13517">
          <cell r="B13517" t="str">
            <v>F800895</v>
          </cell>
          <cell r="C13517" t="str">
            <v>F800895</v>
          </cell>
          <cell r="D13517">
            <v>3</v>
          </cell>
          <cell r="E13517" t="str">
            <v>F</v>
          </cell>
        </row>
        <row r="13518">
          <cell r="B13518" t="str">
            <v>F800896</v>
          </cell>
          <cell r="C13518" t="str">
            <v>F800896</v>
          </cell>
          <cell r="D13518">
            <v>3</v>
          </cell>
          <cell r="E13518" t="str">
            <v>F</v>
          </cell>
        </row>
        <row r="13519">
          <cell r="B13519" t="str">
            <v>F800897</v>
          </cell>
          <cell r="C13519" t="str">
            <v>F800897</v>
          </cell>
          <cell r="D13519">
            <v>3</v>
          </cell>
          <cell r="E13519" t="str">
            <v>F</v>
          </cell>
        </row>
        <row r="13520">
          <cell r="B13520" t="str">
            <v>F800898</v>
          </cell>
          <cell r="C13520" t="str">
            <v>F800898</v>
          </cell>
          <cell r="D13520">
            <v>3</v>
          </cell>
          <cell r="E13520" t="str">
            <v>F</v>
          </cell>
        </row>
        <row r="13521">
          <cell r="B13521" t="str">
            <v>F800899</v>
          </cell>
          <cell r="C13521" t="str">
            <v>F800899</v>
          </cell>
          <cell r="D13521">
            <v>3</v>
          </cell>
          <cell r="E13521" t="str">
            <v>F</v>
          </cell>
        </row>
        <row r="13522">
          <cell r="B13522" t="str">
            <v>F800900</v>
          </cell>
          <cell r="C13522" t="str">
            <v>F800900</v>
          </cell>
          <cell r="D13522">
            <v>3</v>
          </cell>
          <cell r="E13522" t="str">
            <v>F</v>
          </cell>
        </row>
        <row r="13523">
          <cell r="B13523" t="str">
            <v>F800901</v>
          </cell>
          <cell r="C13523" t="str">
            <v>F800901</v>
          </cell>
          <cell r="D13523">
            <v>3</v>
          </cell>
          <cell r="E13523" t="str">
            <v>F</v>
          </cell>
        </row>
        <row r="13524">
          <cell r="B13524" t="str">
            <v>F800902</v>
          </cell>
          <cell r="C13524" t="str">
            <v>F800902</v>
          </cell>
          <cell r="D13524">
            <v>3</v>
          </cell>
          <cell r="E13524" t="str">
            <v>F</v>
          </cell>
        </row>
        <row r="13525">
          <cell r="B13525" t="str">
            <v>F800903</v>
          </cell>
          <cell r="C13525" t="str">
            <v>F800903</v>
          </cell>
          <cell r="D13525">
            <v>3</v>
          </cell>
          <cell r="E13525" t="str">
            <v>F</v>
          </cell>
        </row>
        <row r="13526">
          <cell r="B13526" t="str">
            <v>F800904</v>
          </cell>
          <cell r="C13526" t="str">
            <v>F800904</v>
          </cell>
          <cell r="D13526">
            <v>3</v>
          </cell>
          <cell r="E13526" t="str">
            <v>F</v>
          </cell>
        </row>
        <row r="13527">
          <cell r="B13527" t="str">
            <v>F800905</v>
          </cell>
          <cell r="C13527" t="str">
            <v>F800905</v>
          </cell>
          <cell r="D13527">
            <v>3</v>
          </cell>
          <cell r="E13527" t="str">
            <v>F</v>
          </cell>
        </row>
        <row r="13528">
          <cell r="B13528" t="str">
            <v>F800906</v>
          </cell>
          <cell r="C13528" t="str">
            <v>F800906</v>
          </cell>
          <cell r="D13528">
            <v>3</v>
          </cell>
          <cell r="E13528" t="str">
            <v>F</v>
          </cell>
        </row>
        <row r="13529">
          <cell r="B13529" t="str">
            <v>F800907</v>
          </cell>
          <cell r="C13529" t="str">
            <v>F800907</v>
          </cell>
          <cell r="D13529">
            <v>3</v>
          </cell>
          <cell r="E13529" t="str">
            <v>F</v>
          </cell>
        </row>
        <row r="13530">
          <cell r="B13530" t="str">
            <v>F800908</v>
          </cell>
          <cell r="C13530" t="str">
            <v>F800908</v>
          </cell>
          <cell r="D13530">
            <v>3</v>
          </cell>
          <cell r="E13530" t="str">
            <v>F</v>
          </cell>
        </row>
        <row r="13531">
          <cell r="B13531" t="str">
            <v>F800909</v>
          </cell>
          <cell r="C13531" t="str">
            <v>F800909</v>
          </cell>
          <cell r="D13531">
            <v>3</v>
          </cell>
          <cell r="E13531" t="str">
            <v>F</v>
          </cell>
        </row>
        <row r="13532">
          <cell r="B13532" t="str">
            <v>F800910</v>
          </cell>
          <cell r="C13532" t="str">
            <v>F800910</v>
          </cell>
          <cell r="D13532">
            <v>3</v>
          </cell>
          <cell r="E13532" t="str">
            <v>F</v>
          </cell>
        </row>
        <row r="13533">
          <cell r="B13533" t="str">
            <v>F800911</v>
          </cell>
          <cell r="C13533" t="str">
            <v>F800911</v>
          </cell>
          <cell r="D13533">
            <v>3</v>
          </cell>
          <cell r="E13533" t="str">
            <v>F</v>
          </cell>
        </row>
        <row r="13534">
          <cell r="B13534" t="str">
            <v>F800912</v>
          </cell>
          <cell r="C13534" t="str">
            <v>F800912</v>
          </cell>
          <cell r="D13534">
            <v>3</v>
          </cell>
          <cell r="E13534" t="str">
            <v>F</v>
          </cell>
        </row>
        <row r="13535">
          <cell r="B13535" t="str">
            <v>F800913</v>
          </cell>
          <cell r="C13535" t="str">
            <v>F800913</v>
          </cell>
          <cell r="D13535">
            <v>3</v>
          </cell>
          <cell r="E13535" t="str">
            <v>F</v>
          </cell>
        </row>
        <row r="13536">
          <cell r="B13536" t="str">
            <v>F800914</v>
          </cell>
          <cell r="C13536" t="str">
            <v>F800914</v>
          </cell>
          <cell r="D13536">
            <v>3</v>
          </cell>
          <cell r="E13536" t="str">
            <v>F</v>
          </cell>
        </row>
        <row r="13537">
          <cell r="B13537" t="str">
            <v>F800915</v>
          </cell>
          <cell r="C13537" t="str">
            <v>F800915</v>
          </cell>
          <cell r="D13537">
            <v>3</v>
          </cell>
          <cell r="E13537" t="str">
            <v>F</v>
          </cell>
        </row>
        <row r="13538">
          <cell r="B13538" t="str">
            <v>F800916</v>
          </cell>
          <cell r="C13538" t="str">
            <v>F800916</v>
          </cell>
          <cell r="D13538">
            <v>3</v>
          </cell>
          <cell r="E13538" t="str">
            <v>F</v>
          </cell>
        </row>
        <row r="13539">
          <cell r="B13539" t="str">
            <v>F800917</v>
          </cell>
          <cell r="C13539" t="str">
            <v>F800917</v>
          </cell>
          <cell r="D13539">
            <v>3</v>
          </cell>
          <cell r="E13539" t="str">
            <v>F</v>
          </cell>
        </row>
        <row r="13540">
          <cell r="B13540" t="str">
            <v>F800918</v>
          </cell>
          <cell r="C13540" t="str">
            <v>F800918</v>
          </cell>
          <cell r="D13540">
            <v>3</v>
          </cell>
          <cell r="E13540" t="str">
            <v>F</v>
          </cell>
        </row>
        <row r="13541">
          <cell r="B13541" t="str">
            <v>F800919</v>
          </cell>
          <cell r="C13541" t="str">
            <v>F800919</v>
          </cell>
          <cell r="D13541">
            <v>3</v>
          </cell>
          <cell r="E13541" t="str">
            <v>F</v>
          </cell>
        </row>
        <row r="13542">
          <cell r="B13542" t="str">
            <v>F800920</v>
          </cell>
          <cell r="C13542" t="str">
            <v>F800920</v>
          </cell>
          <cell r="D13542">
            <v>3</v>
          </cell>
          <cell r="E13542" t="str">
            <v>F</v>
          </cell>
        </row>
        <row r="13543">
          <cell r="B13543" t="str">
            <v>F800921</v>
          </cell>
          <cell r="C13543" t="str">
            <v>F800921</v>
          </cell>
          <cell r="D13543">
            <v>3</v>
          </cell>
          <cell r="E13543" t="str">
            <v>F</v>
          </cell>
        </row>
        <row r="13544">
          <cell r="B13544" t="str">
            <v>F800922</v>
          </cell>
          <cell r="C13544" t="str">
            <v>F800922</v>
          </cell>
          <cell r="D13544">
            <v>3</v>
          </cell>
          <cell r="E13544" t="str">
            <v>F</v>
          </cell>
        </row>
        <row r="13545">
          <cell r="B13545" t="str">
            <v>F800923</v>
          </cell>
          <cell r="C13545" t="str">
            <v>F800923</v>
          </cell>
          <cell r="D13545">
            <v>3</v>
          </cell>
          <cell r="E13545" t="str">
            <v>F</v>
          </cell>
        </row>
        <row r="13546">
          <cell r="B13546" t="str">
            <v>F800924</v>
          </cell>
          <cell r="C13546" t="str">
            <v>F800924</v>
          </cell>
          <cell r="D13546">
            <v>3</v>
          </cell>
          <cell r="E13546" t="str">
            <v>F</v>
          </cell>
        </row>
        <row r="13547">
          <cell r="B13547" t="str">
            <v>F800925</v>
          </cell>
          <cell r="C13547" t="str">
            <v>F800925</v>
          </cell>
          <cell r="D13547">
            <v>3</v>
          </cell>
          <cell r="E13547" t="str">
            <v>F</v>
          </cell>
        </row>
        <row r="13548">
          <cell r="B13548" t="str">
            <v>F800926</v>
          </cell>
          <cell r="C13548" t="str">
            <v>F800926</v>
          </cell>
          <cell r="D13548">
            <v>3</v>
          </cell>
          <cell r="E13548" t="str">
            <v>F</v>
          </cell>
        </row>
        <row r="13549">
          <cell r="B13549" t="str">
            <v>F800927</v>
          </cell>
          <cell r="C13549" t="str">
            <v>F800927</v>
          </cell>
          <cell r="D13549">
            <v>3</v>
          </cell>
          <cell r="E13549" t="str">
            <v>F</v>
          </cell>
        </row>
        <row r="13550">
          <cell r="B13550" t="str">
            <v>F800928</v>
          </cell>
          <cell r="C13550" t="str">
            <v>F800928</v>
          </cell>
          <cell r="D13550">
            <v>3</v>
          </cell>
          <cell r="E13550" t="str">
            <v>F</v>
          </cell>
        </row>
        <row r="13551">
          <cell r="B13551" t="str">
            <v>F800929</v>
          </cell>
          <cell r="C13551" t="str">
            <v>F800929</v>
          </cell>
          <cell r="D13551">
            <v>3</v>
          </cell>
          <cell r="E13551" t="str">
            <v>F</v>
          </cell>
        </row>
        <row r="13552">
          <cell r="B13552" t="str">
            <v>F800930</v>
          </cell>
          <cell r="C13552" t="str">
            <v>F800930</v>
          </cell>
          <cell r="D13552">
            <v>3</v>
          </cell>
          <cell r="E13552" t="str">
            <v>F</v>
          </cell>
        </row>
        <row r="13553">
          <cell r="B13553" t="str">
            <v>F800931</v>
          </cell>
          <cell r="C13553" t="str">
            <v>F800931</v>
          </cell>
          <cell r="D13553">
            <v>3</v>
          </cell>
          <cell r="E13553" t="str">
            <v>F</v>
          </cell>
        </row>
        <row r="13554">
          <cell r="B13554" t="str">
            <v>F800932</v>
          </cell>
          <cell r="C13554" t="str">
            <v>F800932</v>
          </cell>
          <cell r="D13554">
            <v>3</v>
          </cell>
          <cell r="E13554" t="str">
            <v>F</v>
          </cell>
        </row>
        <row r="13555">
          <cell r="B13555" t="str">
            <v>F800933</v>
          </cell>
          <cell r="C13555" t="str">
            <v>F800933</v>
          </cell>
          <cell r="D13555">
            <v>3</v>
          </cell>
          <cell r="E13555" t="str">
            <v>F</v>
          </cell>
        </row>
        <row r="13556">
          <cell r="B13556" t="str">
            <v>F800934</v>
          </cell>
          <cell r="C13556" t="str">
            <v>F800934</v>
          </cell>
          <cell r="D13556">
            <v>3</v>
          </cell>
          <cell r="E13556" t="str">
            <v>F</v>
          </cell>
        </row>
        <row r="13557">
          <cell r="B13557" t="str">
            <v>F800935</v>
          </cell>
          <cell r="C13557" t="str">
            <v>F800935</v>
          </cell>
          <cell r="D13557">
            <v>3</v>
          </cell>
          <cell r="E13557" t="str">
            <v>F</v>
          </cell>
        </row>
        <row r="13558">
          <cell r="B13558" t="str">
            <v>F800936</v>
          </cell>
          <cell r="C13558" t="str">
            <v>F800936</v>
          </cell>
          <cell r="D13558">
            <v>3</v>
          </cell>
          <cell r="E13558" t="str">
            <v>F</v>
          </cell>
        </row>
        <row r="13559">
          <cell r="B13559" t="str">
            <v>F800937</v>
          </cell>
          <cell r="C13559" t="str">
            <v>F800937</v>
          </cell>
          <cell r="D13559">
            <v>3</v>
          </cell>
          <cell r="E13559" t="str">
            <v>F</v>
          </cell>
        </row>
        <row r="13560">
          <cell r="B13560" t="str">
            <v>F800938</v>
          </cell>
          <cell r="C13560" t="str">
            <v>F800938</v>
          </cell>
          <cell r="D13560">
            <v>3</v>
          </cell>
          <cell r="E13560" t="str">
            <v>F</v>
          </cell>
        </row>
        <row r="13561">
          <cell r="B13561" t="str">
            <v>F800939</v>
          </cell>
          <cell r="C13561" t="str">
            <v>F800939</v>
          </cell>
          <cell r="D13561">
            <v>3</v>
          </cell>
          <cell r="E13561" t="str">
            <v>F</v>
          </cell>
        </row>
        <row r="13562">
          <cell r="B13562" t="str">
            <v>F800940</v>
          </cell>
          <cell r="C13562" t="str">
            <v>F800940</v>
          </cell>
          <cell r="D13562">
            <v>3</v>
          </cell>
          <cell r="E13562" t="str">
            <v>F</v>
          </cell>
        </row>
        <row r="13563">
          <cell r="B13563" t="str">
            <v>F800941</v>
          </cell>
          <cell r="C13563" t="str">
            <v>F800941</v>
          </cell>
          <cell r="D13563">
            <v>3</v>
          </cell>
          <cell r="E13563" t="str">
            <v>F</v>
          </cell>
        </row>
        <row r="13564">
          <cell r="B13564" t="str">
            <v>F800942</v>
          </cell>
          <cell r="C13564" t="str">
            <v>F800942</v>
          </cell>
          <cell r="D13564">
            <v>3</v>
          </cell>
          <cell r="E13564" t="str">
            <v>F</v>
          </cell>
        </row>
        <row r="13565">
          <cell r="B13565" t="str">
            <v>F800943</v>
          </cell>
          <cell r="C13565" t="str">
            <v>F800943</v>
          </cell>
          <cell r="D13565">
            <v>3</v>
          </cell>
          <cell r="E13565" t="str">
            <v>F</v>
          </cell>
        </row>
        <row r="13566">
          <cell r="B13566" t="str">
            <v>F800944</v>
          </cell>
          <cell r="C13566" t="str">
            <v>F800944</v>
          </cell>
          <cell r="D13566">
            <v>3</v>
          </cell>
          <cell r="E13566" t="str">
            <v>F</v>
          </cell>
        </row>
        <row r="13567">
          <cell r="B13567" t="str">
            <v>F800945</v>
          </cell>
          <cell r="C13567" t="str">
            <v>F800945</v>
          </cell>
          <cell r="D13567">
            <v>3</v>
          </cell>
          <cell r="E13567" t="str">
            <v>F</v>
          </cell>
        </row>
        <row r="13568">
          <cell r="B13568" t="str">
            <v>F800946</v>
          </cell>
          <cell r="C13568" t="str">
            <v>F800946</v>
          </cell>
          <cell r="D13568">
            <v>3</v>
          </cell>
          <cell r="E13568" t="str">
            <v>F</v>
          </cell>
        </row>
        <row r="13569">
          <cell r="B13569" t="str">
            <v>F800947</v>
          </cell>
          <cell r="C13569" t="str">
            <v>F800947</v>
          </cell>
          <cell r="D13569">
            <v>3</v>
          </cell>
          <cell r="E13569" t="str">
            <v>F</v>
          </cell>
        </row>
        <row r="13570">
          <cell r="B13570" t="str">
            <v>F800948</v>
          </cell>
          <cell r="C13570" t="str">
            <v>F800948</v>
          </cell>
          <cell r="D13570">
            <v>3</v>
          </cell>
          <cell r="E13570" t="str">
            <v>F</v>
          </cell>
        </row>
        <row r="13571">
          <cell r="B13571" t="str">
            <v>F800949</v>
          </cell>
          <cell r="C13571" t="str">
            <v>F800949</v>
          </cell>
          <cell r="D13571">
            <v>3</v>
          </cell>
          <cell r="E13571" t="str">
            <v>F</v>
          </cell>
        </row>
        <row r="13572">
          <cell r="B13572" t="str">
            <v>F800950</v>
          </cell>
          <cell r="C13572" t="str">
            <v>F800950</v>
          </cell>
          <cell r="D13572">
            <v>3</v>
          </cell>
          <cell r="E13572" t="str">
            <v>F</v>
          </cell>
        </row>
        <row r="13573">
          <cell r="B13573" t="str">
            <v>F800951</v>
          </cell>
          <cell r="C13573" t="str">
            <v>F800951</v>
          </cell>
          <cell r="D13573">
            <v>3</v>
          </cell>
          <cell r="E13573" t="str">
            <v>F</v>
          </cell>
        </row>
        <row r="13574">
          <cell r="B13574" t="str">
            <v>F800952</v>
          </cell>
          <cell r="C13574" t="str">
            <v>F800952</v>
          </cell>
          <cell r="D13574">
            <v>3</v>
          </cell>
          <cell r="E13574" t="str">
            <v>F</v>
          </cell>
        </row>
        <row r="13575">
          <cell r="B13575" t="str">
            <v>F800953</v>
          </cell>
          <cell r="C13575" t="str">
            <v>F800953</v>
          </cell>
          <cell r="D13575">
            <v>3</v>
          </cell>
          <cell r="E13575" t="str">
            <v>F</v>
          </cell>
        </row>
        <row r="13576">
          <cell r="B13576" t="str">
            <v>F800954</v>
          </cell>
          <cell r="C13576" t="str">
            <v>F800954</v>
          </cell>
          <cell r="D13576">
            <v>3</v>
          </cell>
          <cell r="E13576" t="str">
            <v>F</v>
          </cell>
        </row>
        <row r="13577">
          <cell r="B13577" t="str">
            <v>F800955</v>
          </cell>
          <cell r="C13577" t="str">
            <v>F800955</v>
          </cell>
          <cell r="D13577">
            <v>3</v>
          </cell>
          <cell r="E13577" t="str">
            <v>F</v>
          </cell>
        </row>
        <row r="13578">
          <cell r="B13578" t="str">
            <v>F800956</v>
          </cell>
          <cell r="C13578" t="str">
            <v>F800956</v>
          </cell>
          <cell r="D13578">
            <v>3</v>
          </cell>
          <cell r="E13578" t="str">
            <v>F</v>
          </cell>
        </row>
        <row r="13579">
          <cell r="B13579" t="str">
            <v>F800957</v>
          </cell>
          <cell r="C13579" t="str">
            <v>F800957</v>
          </cell>
          <cell r="D13579">
            <v>3</v>
          </cell>
          <cell r="E13579" t="str">
            <v>F</v>
          </cell>
        </row>
        <row r="13580">
          <cell r="B13580" t="str">
            <v>F800958</v>
          </cell>
          <cell r="C13580" t="str">
            <v>F800958</v>
          </cell>
          <cell r="D13580">
            <v>3</v>
          </cell>
          <cell r="E13580" t="str">
            <v>F</v>
          </cell>
        </row>
        <row r="13581">
          <cell r="B13581" t="str">
            <v>F800959</v>
          </cell>
          <cell r="C13581" t="str">
            <v>F800959</v>
          </cell>
          <cell r="D13581">
            <v>3</v>
          </cell>
          <cell r="E13581" t="str">
            <v>F</v>
          </cell>
        </row>
        <row r="13582">
          <cell r="B13582" t="str">
            <v>F800960</v>
          </cell>
          <cell r="C13582" t="str">
            <v>F800960</v>
          </cell>
          <cell r="D13582">
            <v>3</v>
          </cell>
          <cell r="E13582" t="str">
            <v>F</v>
          </cell>
        </row>
        <row r="13583">
          <cell r="B13583" t="str">
            <v>F800961</v>
          </cell>
          <cell r="C13583" t="str">
            <v>F800961</v>
          </cell>
          <cell r="D13583">
            <v>3</v>
          </cell>
          <cell r="E13583" t="str">
            <v>F</v>
          </cell>
        </row>
        <row r="13584">
          <cell r="B13584" t="str">
            <v>F800962</v>
          </cell>
          <cell r="C13584" t="str">
            <v>F800962</v>
          </cell>
          <cell r="D13584">
            <v>3</v>
          </cell>
          <cell r="E13584" t="str">
            <v>F</v>
          </cell>
        </row>
        <row r="13585">
          <cell r="B13585" t="str">
            <v>F800963</v>
          </cell>
          <cell r="C13585" t="str">
            <v>F800963</v>
          </cell>
          <cell r="D13585">
            <v>3</v>
          </cell>
          <cell r="E13585" t="str">
            <v>F</v>
          </cell>
        </row>
        <row r="13586">
          <cell r="B13586" t="str">
            <v>F800964</v>
          </cell>
          <cell r="C13586" t="str">
            <v>F800964</v>
          </cell>
          <cell r="D13586">
            <v>3</v>
          </cell>
          <cell r="E13586" t="str">
            <v>F</v>
          </cell>
        </row>
        <row r="13587">
          <cell r="B13587" t="str">
            <v>F800965</v>
          </cell>
          <cell r="C13587" t="str">
            <v>F800965</v>
          </cell>
          <cell r="D13587">
            <v>3</v>
          </cell>
          <cell r="E13587" t="str">
            <v>F</v>
          </cell>
        </row>
        <row r="13588">
          <cell r="B13588" t="str">
            <v>F800966</v>
          </cell>
          <cell r="C13588" t="str">
            <v>F800966</v>
          </cell>
          <cell r="D13588">
            <v>3</v>
          </cell>
          <cell r="E13588" t="str">
            <v>F</v>
          </cell>
        </row>
        <row r="13589">
          <cell r="B13589" t="str">
            <v>F800967</v>
          </cell>
          <cell r="C13589" t="str">
            <v>F800967</v>
          </cell>
          <cell r="D13589">
            <v>3</v>
          </cell>
          <cell r="E13589" t="str">
            <v>F</v>
          </cell>
        </row>
        <row r="13590">
          <cell r="B13590" t="str">
            <v>F800968</v>
          </cell>
          <cell r="C13590" t="str">
            <v>F800968</v>
          </cell>
          <cell r="D13590">
            <v>3</v>
          </cell>
          <cell r="E13590" t="str">
            <v>F</v>
          </cell>
        </row>
        <row r="13591">
          <cell r="B13591" t="str">
            <v>F800969</v>
          </cell>
          <cell r="C13591" t="str">
            <v>F800969</v>
          </cell>
          <cell r="D13591">
            <v>3</v>
          </cell>
          <cell r="E13591" t="str">
            <v>F</v>
          </cell>
        </row>
        <row r="13592">
          <cell r="B13592" t="str">
            <v>F800970</v>
          </cell>
          <cell r="C13592" t="str">
            <v>F800970</v>
          </cell>
          <cell r="D13592">
            <v>3</v>
          </cell>
          <cell r="E13592" t="str">
            <v>F</v>
          </cell>
        </row>
        <row r="13593">
          <cell r="B13593" t="str">
            <v>F800971</v>
          </cell>
          <cell r="C13593" t="str">
            <v>F800971</v>
          </cell>
          <cell r="D13593">
            <v>3</v>
          </cell>
          <cell r="E13593" t="str">
            <v>F</v>
          </cell>
        </row>
        <row r="13594">
          <cell r="B13594" t="str">
            <v>F800972</v>
          </cell>
          <cell r="C13594" t="str">
            <v>F800972</v>
          </cell>
          <cell r="D13594">
            <v>3</v>
          </cell>
          <cell r="E13594" t="str">
            <v>F</v>
          </cell>
        </row>
        <row r="13595">
          <cell r="B13595" t="str">
            <v>F800973</v>
          </cell>
          <cell r="C13595" t="str">
            <v>F800973</v>
          </cell>
          <cell r="D13595">
            <v>3</v>
          </cell>
          <cell r="E13595" t="str">
            <v>F</v>
          </cell>
        </row>
        <row r="13596">
          <cell r="B13596" t="str">
            <v>F800974</v>
          </cell>
          <cell r="C13596" t="str">
            <v>F800974</v>
          </cell>
          <cell r="D13596">
            <v>3</v>
          </cell>
          <cell r="E13596" t="str">
            <v>F</v>
          </cell>
        </row>
        <row r="13597">
          <cell r="B13597" t="str">
            <v>F800975</v>
          </cell>
          <cell r="C13597" t="str">
            <v>F800975</v>
          </cell>
          <cell r="D13597">
            <v>3</v>
          </cell>
          <cell r="E13597" t="str">
            <v>F</v>
          </cell>
        </row>
        <row r="13598">
          <cell r="B13598" t="str">
            <v>F800976</v>
          </cell>
          <cell r="C13598" t="str">
            <v>F800976</v>
          </cell>
          <cell r="D13598">
            <v>3</v>
          </cell>
          <cell r="E13598" t="str">
            <v>F</v>
          </cell>
        </row>
        <row r="13599">
          <cell r="B13599" t="str">
            <v>F800977</v>
          </cell>
          <cell r="C13599" t="str">
            <v>F800977</v>
          </cell>
          <cell r="D13599">
            <v>3</v>
          </cell>
          <cell r="E13599" t="str">
            <v>F</v>
          </cell>
        </row>
        <row r="13600">
          <cell r="B13600" t="str">
            <v>F800978</v>
          </cell>
          <cell r="C13600" t="str">
            <v>F800978</v>
          </cell>
          <cell r="D13600">
            <v>3</v>
          </cell>
          <cell r="E13600" t="str">
            <v>F</v>
          </cell>
        </row>
        <row r="13601">
          <cell r="B13601" t="str">
            <v>F800979</v>
          </cell>
          <cell r="C13601" t="str">
            <v>F800979</v>
          </cell>
          <cell r="D13601">
            <v>3</v>
          </cell>
          <cell r="E13601" t="str">
            <v>F</v>
          </cell>
        </row>
        <row r="13602">
          <cell r="B13602" t="str">
            <v>F800980</v>
          </cell>
          <cell r="C13602" t="str">
            <v>F800980</v>
          </cell>
          <cell r="D13602">
            <v>3</v>
          </cell>
          <cell r="E13602" t="str">
            <v>F</v>
          </cell>
        </row>
        <row r="13603">
          <cell r="B13603" t="str">
            <v>F800981</v>
          </cell>
          <cell r="C13603" t="str">
            <v>F800981</v>
          </cell>
          <cell r="D13603">
            <v>3</v>
          </cell>
          <cell r="E13603" t="str">
            <v>F</v>
          </cell>
        </row>
        <row r="13604">
          <cell r="B13604" t="str">
            <v>F800982</v>
          </cell>
          <cell r="C13604" t="str">
            <v>F800982</v>
          </cell>
          <cell r="D13604">
            <v>3</v>
          </cell>
          <cell r="E13604" t="str">
            <v>F</v>
          </cell>
        </row>
        <row r="13605">
          <cell r="B13605" t="str">
            <v>F800983</v>
          </cell>
          <cell r="C13605" t="str">
            <v>F800983</v>
          </cell>
          <cell r="D13605">
            <v>3</v>
          </cell>
          <cell r="E13605" t="str">
            <v>F</v>
          </cell>
        </row>
        <row r="13606">
          <cell r="B13606" t="str">
            <v>F800984</v>
          </cell>
          <cell r="C13606" t="str">
            <v>F800984</v>
          </cell>
          <cell r="D13606">
            <v>3</v>
          </cell>
          <cell r="E13606" t="str">
            <v>F</v>
          </cell>
        </row>
        <row r="13607">
          <cell r="B13607" t="str">
            <v>F800985</v>
          </cell>
          <cell r="C13607" t="str">
            <v>F800985</v>
          </cell>
          <cell r="D13607">
            <v>3</v>
          </cell>
          <cell r="E13607" t="str">
            <v>F</v>
          </cell>
        </row>
        <row r="13608">
          <cell r="B13608" t="str">
            <v>F800986</v>
          </cell>
          <cell r="C13608" t="str">
            <v>F800986</v>
          </cell>
          <cell r="D13608">
            <v>3</v>
          </cell>
          <cell r="E13608" t="str">
            <v>F</v>
          </cell>
        </row>
        <row r="13609">
          <cell r="B13609" t="str">
            <v>F800987</v>
          </cell>
          <cell r="C13609" t="str">
            <v>F800987</v>
          </cell>
          <cell r="D13609">
            <v>3</v>
          </cell>
          <cell r="E13609" t="str">
            <v>F</v>
          </cell>
        </row>
        <row r="13610">
          <cell r="B13610" t="str">
            <v>F800988</v>
          </cell>
          <cell r="C13610" t="str">
            <v>F800988</v>
          </cell>
          <cell r="D13610">
            <v>3</v>
          </cell>
          <cell r="E13610" t="str">
            <v>F</v>
          </cell>
        </row>
        <row r="13611">
          <cell r="B13611" t="str">
            <v>F800989</v>
          </cell>
          <cell r="C13611" t="str">
            <v>F800989</v>
          </cell>
          <cell r="D13611">
            <v>3</v>
          </cell>
          <cell r="E13611" t="str">
            <v>F</v>
          </cell>
        </row>
        <row r="13612">
          <cell r="B13612" t="str">
            <v>F800990</v>
          </cell>
          <cell r="C13612" t="str">
            <v>F800990</v>
          </cell>
          <cell r="D13612">
            <v>3</v>
          </cell>
          <cell r="E13612" t="str">
            <v>F</v>
          </cell>
        </row>
        <row r="13613">
          <cell r="B13613" t="str">
            <v>F800991</v>
          </cell>
          <cell r="C13613" t="str">
            <v>F800991</v>
          </cell>
          <cell r="D13613">
            <v>3</v>
          </cell>
          <cell r="E13613" t="str">
            <v>F</v>
          </cell>
        </row>
        <row r="13614">
          <cell r="B13614" t="str">
            <v>F800992</v>
          </cell>
          <cell r="C13614" t="str">
            <v>F800992</v>
          </cell>
          <cell r="D13614">
            <v>3</v>
          </cell>
          <cell r="E13614" t="str">
            <v>F</v>
          </cell>
        </row>
        <row r="13615">
          <cell r="B13615" t="str">
            <v>F800993</v>
          </cell>
          <cell r="C13615" t="str">
            <v>F800993</v>
          </cell>
          <cell r="D13615">
            <v>3</v>
          </cell>
          <cell r="E13615" t="str">
            <v>F</v>
          </cell>
        </row>
        <row r="13616">
          <cell r="B13616" t="str">
            <v>F800994</v>
          </cell>
          <cell r="C13616" t="str">
            <v>F800994</v>
          </cell>
          <cell r="D13616">
            <v>3</v>
          </cell>
          <cell r="E13616" t="str">
            <v>F</v>
          </cell>
        </row>
        <row r="13617">
          <cell r="B13617" t="str">
            <v>F800995</v>
          </cell>
          <cell r="C13617" t="str">
            <v>F800995</v>
          </cell>
          <cell r="D13617">
            <v>3</v>
          </cell>
          <cell r="E13617" t="str">
            <v>F</v>
          </cell>
        </row>
        <row r="13618">
          <cell r="B13618" t="str">
            <v>F800996</v>
          </cell>
          <cell r="C13618" t="str">
            <v>F800996</v>
          </cell>
          <cell r="D13618">
            <v>3</v>
          </cell>
          <cell r="E13618" t="str">
            <v>F</v>
          </cell>
        </row>
        <row r="13619">
          <cell r="B13619" t="str">
            <v>F800997</v>
          </cell>
          <cell r="C13619" t="str">
            <v>F800997</v>
          </cell>
          <cell r="D13619">
            <v>3</v>
          </cell>
          <cell r="E13619" t="str">
            <v>F</v>
          </cell>
        </row>
        <row r="13620">
          <cell r="B13620" t="str">
            <v>F800998</v>
          </cell>
          <cell r="C13620" t="str">
            <v>F800998</v>
          </cell>
          <cell r="D13620">
            <v>3</v>
          </cell>
          <cell r="E13620" t="str">
            <v>F</v>
          </cell>
        </row>
        <row r="13621">
          <cell r="B13621" t="str">
            <v>F800999</v>
          </cell>
          <cell r="C13621" t="str">
            <v>F800999</v>
          </cell>
          <cell r="D13621">
            <v>3</v>
          </cell>
          <cell r="E13621" t="str">
            <v>F</v>
          </cell>
        </row>
        <row r="13622">
          <cell r="B13622" t="str">
            <v>F801000</v>
          </cell>
          <cell r="C13622" t="str">
            <v>F801000</v>
          </cell>
          <cell r="D13622">
            <v>3</v>
          </cell>
          <cell r="E13622" t="str">
            <v>F</v>
          </cell>
        </row>
        <row r="13623">
          <cell r="B13623" t="str">
            <v>F801001</v>
          </cell>
          <cell r="C13623" t="str">
            <v>F801001</v>
          </cell>
          <cell r="D13623">
            <v>3</v>
          </cell>
          <cell r="E13623" t="str">
            <v>F</v>
          </cell>
        </row>
        <row r="13624">
          <cell r="B13624" t="str">
            <v>F801002</v>
          </cell>
          <cell r="C13624" t="str">
            <v>F801002</v>
          </cell>
          <cell r="D13624">
            <v>3</v>
          </cell>
          <cell r="E13624" t="str">
            <v>F</v>
          </cell>
        </row>
        <row r="13625">
          <cell r="B13625" t="str">
            <v>F801003</v>
          </cell>
          <cell r="C13625" t="str">
            <v>F801003</v>
          </cell>
          <cell r="D13625">
            <v>3</v>
          </cell>
          <cell r="E13625" t="str">
            <v>F</v>
          </cell>
        </row>
        <row r="13626">
          <cell r="B13626" t="str">
            <v>F801004</v>
          </cell>
          <cell r="C13626" t="str">
            <v>F801004</v>
          </cell>
          <cell r="D13626">
            <v>3</v>
          </cell>
          <cell r="E13626" t="str">
            <v>F</v>
          </cell>
        </row>
        <row r="13627">
          <cell r="B13627" t="str">
            <v>F801005</v>
          </cell>
          <cell r="C13627" t="str">
            <v>F801005</v>
          </cell>
          <cell r="D13627">
            <v>3</v>
          </cell>
          <cell r="E13627" t="str">
            <v>F</v>
          </cell>
        </row>
        <row r="13628">
          <cell r="B13628" t="str">
            <v>F801006</v>
          </cell>
          <cell r="C13628" t="str">
            <v>F801006</v>
          </cell>
          <cell r="D13628">
            <v>3</v>
          </cell>
          <cell r="E13628" t="str">
            <v>F</v>
          </cell>
        </row>
        <row r="13629">
          <cell r="B13629" t="str">
            <v>F801007</v>
          </cell>
          <cell r="C13629" t="str">
            <v>F801007</v>
          </cell>
          <cell r="D13629">
            <v>3</v>
          </cell>
          <cell r="E13629" t="str">
            <v>F</v>
          </cell>
        </row>
        <row r="13630">
          <cell r="B13630" t="str">
            <v>F801008</v>
          </cell>
          <cell r="C13630" t="str">
            <v>F801008</v>
          </cell>
          <cell r="D13630">
            <v>3</v>
          </cell>
          <cell r="E13630" t="str">
            <v>F</v>
          </cell>
        </row>
        <row r="13631">
          <cell r="B13631" t="str">
            <v>F801009</v>
          </cell>
          <cell r="C13631" t="str">
            <v>F801009</v>
          </cell>
          <cell r="D13631">
            <v>3</v>
          </cell>
          <cell r="E13631" t="str">
            <v>F</v>
          </cell>
        </row>
        <row r="13632">
          <cell r="B13632" t="str">
            <v>F801010</v>
          </cell>
          <cell r="C13632" t="str">
            <v>F801010</v>
          </cell>
          <cell r="D13632">
            <v>3</v>
          </cell>
          <cell r="E13632" t="str">
            <v>F</v>
          </cell>
        </row>
        <row r="13633">
          <cell r="B13633" t="str">
            <v>F801011</v>
          </cell>
          <cell r="C13633" t="str">
            <v>F801011</v>
          </cell>
          <cell r="D13633">
            <v>3</v>
          </cell>
          <cell r="E13633" t="str">
            <v>F</v>
          </cell>
        </row>
        <row r="13634">
          <cell r="B13634" t="str">
            <v>F801012</v>
          </cell>
          <cell r="C13634" t="str">
            <v>F801012</v>
          </cell>
          <cell r="D13634">
            <v>3</v>
          </cell>
          <cell r="E13634" t="str">
            <v>F</v>
          </cell>
        </row>
        <row r="13635">
          <cell r="B13635" t="str">
            <v>F801013</v>
          </cell>
          <cell r="C13635" t="str">
            <v>F801013</v>
          </cell>
          <cell r="D13635">
            <v>3</v>
          </cell>
          <cell r="E13635" t="str">
            <v>F</v>
          </cell>
        </row>
        <row r="13636">
          <cell r="B13636" t="str">
            <v>F801014</v>
          </cell>
          <cell r="C13636" t="str">
            <v>F801014</v>
          </cell>
          <cell r="D13636">
            <v>3</v>
          </cell>
          <cell r="E13636" t="str">
            <v>F</v>
          </cell>
        </row>
        <row r="13637">
          <cell r="B13637" t="str">
            <v>F801015</v>
          </cell>
          <cell r="C13637" t="str">
            <v>F801015</v>
          </cell>
          <cell r="D13637">
            <v>3</v>
          </cell>
          <cell r="E13637" t="str">
            <v>F</v>
          </cell>
        </row>
        <row r="13638">
          <cell r="B13638" t="str">
            <v>F801016</v>
          </cell>
          <cell r="C13638" t="str">
            <v>F801016</v>
          </cell>
          <cell r="D13638">
            <v>3</v>
          </cell>
          <cell r="E13638" t="str">
            <v>F</v>
          </cell>
        </row>
        <row r="13639">
          <cell r="B13639" t="str">
            <v>F801017</v>
          </cell>
          <cell r="C13639" t="str">
            <v>F801017</v>
          </cell>
          <cell r="D13639">
            <v>3</v>
          </cell>
          <cell r="E13639" t="str">
            <v>F</v>
          </cell>
        </row>
        <row r="13640">
          <cell r="B13640" t="str">
            <v>F801018</v>
          </cell>
          <cell r="C13640" t="str">
            <v>F801018</v>
          </cell>
          <cell r="D13640">
            <v>3</v>
          </cell>
          <cell r="E13640" t="str">
            <v>F</v>
          </cell>
        </row>
        <row r="13641">
          <cell r="B13641" t="str">
            <v>F801019</v>
          </cell>
          <cell r="C13641" t="str">
            <v>F801019</v>
          </cell>
          <cell r="D13641">
            <v>3</v>
          </cell>
          <cell r="E13641" t="str">
            <v>F</v>
          </cell>
        </row>
        <row r="13642">
          <cell r="B13642" t="str">
            <v>F801020</v>
          </cell>
          <cell r="C13642" t="str">
            <v>F801020</v>
          </cell>
          <cell r="D13642">
            <v>3</v>
          </cell>
          <cell r="E13642" t="str">
            <v>F</v>
          </cell>
        </row>
        <row r="13643">
          <cell r="B13643" t="str">
            <v>F801021</v>
          </cell>
          <cell r="C13643" t="str">
            <v>F801021</v>
          </cell>
          <cell r="D13643">
            <v>3</v>
          </cell>
          <cell r="E13643" t="str">
            <v>F</v>
          </cell>
        </row>
        <row r="13644">
          <cell r="B13644" t="str">
            <v>F801022</v>
          </cell>
          <cell r="C13644" t="str">
            <v>F801022</v>
          </cell>
          <cell r="D13644">
            <v>3</v>
          </cell>
          <cell r="E13644" t="str">
            <v>F</v>
          </cell>
        </row>
        <row r="13645">
          <cell r="B13645" t="str">
            <v>F801023</v>
          </cell>
          <cell r="C13645" t="str">
            <v>F801023</v>
          </cell>
          <cell r="D13645">
            <v>3</v>
          </cell>
          <cell r="E13645" t="str">
            <v>F</v>
          </cell>
        </row>
        <row r="13646">
          <cell r="B13646" t="str">
            <v>F801024</v>
          </cell>
          <cell r="C13646" t="str">
            <v>F801024</v>
          </cell>
          <cell r="D13646">
            <v>3</v>
          </cell>
          <cell r="E13646" t="str">
            <v>F</v>
          </cell>
        </row>
        <row r="13647">
          <cell r="B13647" t="str">
            <v>F801025</v>
          </cell>
          <cell r="C13647" t="str">
            <v>F801025</v>
          </cell>
          <cell r="D13647">
            <v>3</v>
          </cell>
          <cell r="E13647" t="str">
            <v>F</v>
          </cell>
        </row>
        <row r="13648">
          <cell r="B13648" t="str">
            <v>F801026</v>
          </cell>
          <cell r="C13648" t="str">
            <v>F801026</v>
          </cell>
          <cell r="D13648">
            <v>3</v>
          </cell>
          <cell r="E13648" t="str">
            <v>F</v>
          </cell>
        </row>
        <row r="13649">
          <cell r="B13649" t="str">
            <v>F801027</v>
          </cell>
          <cell r="C13649" t="str">
            <v>F801027</v>
          </cell>
          <cell r="D13649">
            <v>3</v>
          </cell>
          <cell r="E13649" t="str">
            <v>F</v>
          </cell>
        </row>
        <row r="13650">
          <cell r="B13650" t="str">
            <v>F801028</v>
          </cell>
          <cell r="C13650" t="str">
            <v>F801028</v>
          </cell>
          <cell r="D13650">
            <v>3</v>
          </cell>
          <cell r="E13650" t="str">
            <v>F</v>
          </cell>
        </row>
        <row r="13651">
          <cell r="B13651" t="str">
            <v>F801029</v>
          </cell>
          <cell r="C13651" t="str">
            <v>F801029</v>
          </cell>
          <cell r="D13651">
            <v>3</v>
          </cell>
          <cell r="E13651" t="str">
            <v>F</v>
          </cell>
        </row>
        <row r="13652">
          <cell r="B13652" t="str">
            <v>F801030</v>
          </cell>
          <cell r="C13652" t="str">
            <v>F801030</v>
          </cell>
          <cell r="D13652">
            <v>3</v>
          </cell>
          <cell r="E13652" t="str">
            <v>F</v>
          </cell>
        </row>
        <row r="13653">
          <cell r="B13653" t="str">
            <v>F801031</v>
          </cell>
          <cell r="C13653" t="str">
            <v>F801031</v>
          </cell>
          <cell r="D13653">
            <v>3</v>
          </cell>
          <cell r="E13653" t="str">
            <v>F</v>
          </cell>
        </row>
        <row r="13654">
          <cell r="B13654" t="str">
            <v>F801032</v>
          </cell>
          <cell r="C13654" t="str">
            <v>F801032</v>
          </cell>
          <cell r="D13654">
            <v>3</v>
          </cell>
          <cell r="E13654" t="str">
            <v>F</v>
          </cell>
        </row>
        <row r="13655">
          <cell r="B13655" t="str">
            <v>F801033</v>
          </cell>
          <cell r="C13655" t="str">
            <v>F801033</v>
          </cell>
          <cell r="D13655">
            <v>3</v>
          </cell>
          <cell r="E13655" t="str">
            <v>F</v>
          </cell>
        </row>
        <row r="13656">
          <cell r="B13656" t="str">
            <v>F801034</v>
          </cell>
          <cell r="C13656" t="str">
            <v>F801034</v>
          </cell>
          <cell r="D13656">
            <v>3</v>
          </cell>
          <cell r="E13656" t="str">
            <v>F</v>
          </cell>
        </row>
        <row r="13657">
          <cell r="B13657" t="str">
            <v>F801035</v>
          </cell>
          <cell r="C13657" t="str">
            <v>F801035</v>
          </cell>
          <cell r="D13657">
            <v>3</v>
          </cell>
          <cell r="E13657" t="str">
            <v>F</v>
          </cell>
        </row>
        <row r="13658">
          <cell r="B13658" t="str">
            <v>F801036</v>
          </cell>
          <cell r="C13658" t="str">
            <v>F801036</v>
          </cell>
          <cell r="D13658">
            <v>3</v>
          </cell>
          <cell r="E13658" t="str">
            <v>F</v>
          </cell>
        </row>
        <row r="13659">
          <cell r="B13659" t="str">
            <v>F801037</v>
          </cell>
          <cell r="C13659" t="str">
            <v>F801037</v>
          </cell>
          <cell r="D13659">
            <v>3</v>
          </cell>
          <cell r="E13659" t="str">
            <v>F</v>
          </cell>
        </row>
        <row r="13660">
          <cell r="B13660" t="str">
            <v>F801038</v>
          </cell>
          <cell r="C13660" t="str">
            <v>F801038</v>
          </cell>
          <cell r="D13660">
            <v>3</v>
          </cell>
          <cell r="E13660" t="str">
            <v>F</v>
          </cell>
        </row>
        <row r="13661">
          <cell r="B13661" t="str">
            <v>F801039</v>
          </cell>
          <cell r="C13661" t="str">
            <v>F801039</v>
          </cell>
          <cell r="D13661">
            <v>3</v>
          </cell>
          <cell r="E13661" t="str">
            <v>F</v>
          </cell>
        </row>
        <row r="13662">
          <cell r="B13662" t="str">
            <v>F801040</v>
          </cell>
          <cell r="C13662" t="str">
            <v>F801040</v>
          </cell>
          <cell r="D13662">
            <v>3</v>
          </cell>
          <cell r="E13662" t="str">
            <v>F</v>
          </cell>
        </row>
        <row r="13663">
          <cell r="B13663" t="str">
            <v>F801041</v>
          </cell>
          <cell r="C13663" t="str">
            <v>F801041</v>
          </cell>
          <cell r="D13663">
            <v>3</v>
          </cell>
          <cell r="E13663" t="str">
            <v>F</v>
          </cell>
        </row>
        <row r="13664">
          <cell r="B13664" t="str">
            <v>F801042</v>
          </cell>
          <cell r="C13664" t="str">
            <v>F801042</v>
          </cell>
          <cell r="D13664">
            <v>3</v>
          </cell>
          <cell r="E13664" t="str">
            <v>F</v>
          </cell>
        </row>
        <row r="13665">
          <cell r="B13665" t="str">
            <v>F801043</v>
          </cell>
          <cell r="C13665" t="str">
            <v>F801043</v>
          </cell>
          <cell r="D13665">
            <v>3</v>
          </cell>
          <cell r="E13665" t="str">
            <v>F</v>
          </cell>
        </row>
        <row r="13666">
          <cell r="B13666" t="str">
            <v>F801044</v>
          </cell>
          <cell r="C13666" t="str">
            <v>F801044</v>
          </cell>
          <cell r="D13666">
            <v>3</v>
          </cell>
          <cell r="E13666" t="str">
            <v>F</v>
          </cell>
        </row>
        <row r="13667">
          <cell r="B13667" t="str">
            <v>F801045</v>
          </cell>
          <cell r="C13667" t="str">
            <v>F801045</v>
          </cell>
          <cell r="D13667">
            <v>3</v>
          </cell>
          <cell r="E13667" t="str">
            <v>F</v>
          </cell>
        </row>
        <row r="13668">
          <cell r="B13668" t="str">
            <v>F801046</v>
          </cell>
          <cell r="C13668" t="str">
            <v>F801046</v>
          </cell>
          <cell r="D13668">
            <v>3</v>
          </cell>
          <cell r="E13668" t="str">
            <v>F</v>
          </cell>
        </row>
        <row r="13669">
          <cell r="B13669" t="str">
            <v>F801047</v>
          </cell>
          <cell r="C13669" t="str">
            <v>F801047</v>
          </cell>
          <cell r="D13669">
            <v>3</v>
          </cell>
          <cell r="E13669" t="str">
            <v>F</v>
          </cell>
        </row>
        <row r="13670">
          <cell r="B13670" t="str">
            <v>F801048</v>
          </cell>
          <cell r="C13670" t="str">
            <v>F801048</v>
          </cell>
          <cell r="D13670">
            <v>3</v>
          </cell>
          <cell r="E13670" t="str">
            <v>F</v>
          </cell>
        </row>
        <row r="13671">
          <cell r="B13671" t="str">
            <v>F801049</v>
          </cell>
          <cell r="C13671" t="str">
            <v>F801049</v>
          </cell>
          <cell r="D13671">
            <v>3</v>
          </cell>
          <cell r="E13671" t="str">
            <v>F</v>
          </cell>
        </row>
        <row r="13672">
          <cell r="B13672" t="str">
            <v>F801050</v>
          </cell>
          <cell r="C13672" t="str">
            <v>F801050</v>
          </cell>
          <cell r="D13672">
            <v>3</v>
          </cell>
          <cell r="E13672" t="str">
            <v>F</v>
          </cell>
        </row>
        <row r="13673">
          <cell r="B13673" t="str">
            <v>F801051</v>
          </cell>
          <cell r="C13673" t="str">
            <v>F801051</v>
          </cell>
          <cell r="D13673">
            <v>3</v>
          </cell>
          <cell r="E13673" t="str">
            <v>F</v>
          </cell>
        </row>
        <row r="13674">
          <cell r="B13674" t="str">
            <v>F801052</v>
          </cell>
          <cell r="C13674" t="str">
            <v>F801052</v>
          </cell>
          <cell r="D13674">
            <v>3</v>
          </cell>
          <cell r="E13674" t="str">
            <v>F</v>
          </cell>
        </row>
        <row r="13675">
          <cell r="B13675" t="str">
            <v>F801053</v>
          </cell>
          <cell r="C13675" t="str">
            <v>F801053</v>
          </cell>
          <cell r="D13675">
            <v>3</v>
          </cell>
          <cell r="E13675" t="str">
            <v>F</v>
          </cell>
        </row>
        <row r="13676">
          <cell r="B13676" t="str">
            <v>F801054</v>
          </cell>
          <cell r="C13676" t="str">
            <v>F801054</v>
          </cell>
          <cell r="D13676">
            <v>3</v>
          </cell>
          <cell r="E13676" t="str">
            <v>F</v>
          </cell>
        </row>
        <row r="13677">
          <cell r="B13677" t="str">
            <v>F801055</v>
          </cell>
          <cell r="C13677" t="str">
            <v>F801055</v>
          </cell>
          <cell r="D13677">
            <v>3</v>
          </cell>
          <cell r="E13677" t="str">
            <v>F</v>
          </cell>
        </row>
        <row r="13678">
          <cell r="B13678" t="str">
            <v>F801056</v>
          </cell>
          <cell r="C13678" t="str">
            <v>F801056</v>
          </cell>
          <cell r="D13678">
            <v>3</v>
          </cell>
          <cell r="E13678" t="str">
            <v>F</v>
          </cell>
        </row>
        <row r="13679">
          <cell r="B13679" t="str">
            <v>F801057</v>
          </cell>
          <cell r="C13679" t="str">
            <v>F801057</v>
          </cell>
          <cell r="D13679">
            <v>3</v>
          </cell>
          <cell r="E13679" t="str">
            <v>F</v>
          </cell>
        </row>
        <row r="13680">
          <cell r="B13680" t="str">
            <v>F801058</v>
          </cell>
          <cell r="C13680" t="str">
            <v>F801058</v>
          </cell>
          <cell r="D13680">
            <v>3</v>
          </cell>
          <cell r="E13680" t="str">
            <v>F</v>
          </cell>
        </row>
        <row r="13681">
          <cell r="B13681" t="str">
            <v>F801059</v>
          </cell>
          <cell r="C13681" t="str">
            <v>F801059</v>
          </cell>
          <cell r="D13681">
            <v>3</v>
          </cell>
          <cell r="E13681" t="str">
            <v>F</v>
          </cell>
        </row>
        <row r="13682">
          <cell r="B13682" t="str">
            <v>F801060</v>
          </cell>
          <cell r="C13682" t="str">
            <v>F801060</v>
          </cell>
          <cell r="D13682">
            <v>3</v>
          </cell>
          <cell r="E13682" t="str">
            <v>F</v>
          </cell>
        </row>
        <row r="13683">
          <cell r="B13683" t="str">
            <v>F801061</v>
          </cell>
          <cell r="C13683" t="str">
            <v>F801061</v>
          </cell>
          <cell r="D13683">
            <v>3</v>
          </cell>
          <cell r="E13683" t="str">
            <v>F</v>
          </cell>
        </row>
        <row r="13684">
          <cell r="B13684" t="str">
            <v>F801062</v>
          </cell>
          <cell r="C13684" t="str">
            <v>F801062</v>
          </cell>
          <cell r="D13684">
            <v>3</v>
          </cell>
          <cell r="E13684" t="str">
            <v>F</v>
          </cell>
        </row>
        <row r="13685">
          <cell r="B13685" t="str">
            <v>F801063</v>
          </cell>
          <cell r="C13685" t="str">
            <v>F801063</v>
          </cell>
          <cell r="D13685">
            <v>3</v>
          </cell>
          <cell r="E13685" t="str">
            <v>F</v>
          </cell>
        </row>
        <row r="13686">
          <cell r="B13686" t="str">
            <v>F801064</v>
          </cell>
          <cell r="C13686" t="str">
            <v>F801064</v>
          </cell>
          <cell r="D13686">
            <v>3</v>
          </cell>
          <cell r="E13686" t="str">
            <v>F</v>
          </cell>
        </row>
        <row r="13687">
          <cell r="B13687" t="str">
            <v>F801065</v>
          </cell>
          <cell r="C13687" t="str">
            <v>F801065</v>
          </cell>
          <cell r="D13687">
            <v>3</v>
          </cell>
          <cell r="E13687" t="str">
            <v>F</v>
          </cell>
        </row>
        <row r="13688">
          <cell r="B13688" t="str">
            <v>F801066</v>
          </cell>
          <cell r="C13688" t="str">
            <v>F801066</v>
          </cell>
          <cell r="D13688">
            <v>3</v>
          </cell>
          <cell r="E13688" t="str">
            <v>F</v>
          </cell>
        </row>
        <row r="13689">
          <cell r="B13689" t="str">
            <v>F801067</v>
          </cell>
          <cell r="C13689" t="str">
            <v>F801067</v>
          </cell>
          <cell r="D13689">
            <v>3</v>
          </cell>
          <cell r="E13689" t="str">
            <v>F</v>
          </cell>
        </row>
        <row r="13690">
          <cell r="B13690" t="str">
            <v>F801068</v>
          </cell>
          <cell r="C13690" t="str">
            <v>F801068</v>
          </cell>
          <cell r="D13690">
            <v>3</v>
          </cell>
          <cell r="E13690" t="str">
            <v>F</v>
          </cell>
        </row>
        <row r="13691">
          <cell r="B13691" t="str">
            <v>F801069</v>
          </cell>
          <cell r="C13691" t="str">
            <v>F801069</v>
          </cell>
          <cell r="D13691">
            <v>3</v>
          </cell>
          <cell r="E13691" t="str">
            <v>F</v>
          </cell>
        </row>
        <row r="13692">
          <cell r="B13692" t="str">
            <v>F801070</v>
          </cell>
          <cell r="C13692" t="str">
            <v>F801070</v>
          </cell>
          <cell r="D13692">
            <v>3</v>
          </cell>
          <cell r="E13692" t="str">
            <v>F</v>
          </cell>
        </row>
        <row r="13693">
          <cell r="B13693" t="str">
            <v>F801071</v>
          </cell>
          <cell r="C13693" t="str">
            <v>F801071</v>
          </cell>
          <cell r="D13693">
            <v>3</v>
          </cell>
          <cell r="E13693" t="str">
            <v>F</v>
          </cell>
        </row>
        <row r="13694">
          <cell r="B13694" t="str">
            <v>F801072</v>
          </cell>
          <cell r="C13694" t="str">
            <v>F801072</v>
          </cell>
          <cell r="D13694">
            <v>3</v>
          </cell>
          <cell r="E13694" t="str">
            <v>F</v>
          </cell>
        </row>
        <row r="13695">
          <cell r="B13695" t="str">
            <v>F801073</v>
          </cell>
          <cell r="C13695" t="str">
            <v>F801073</v>
          </cell>
          <cell r="D13695">
            <v>3</v>
          </cell>
          <cell r="E13695" t="str">
            <v>F</v>
          </cell>
        </row>
        <row r="13696">
          <cell r="B13696" t="str">
            <v>F801074</v>
          </cell>
          <cell r="C13696" t="str">
            <v>F801074</v>
          </cell>
          <cell r="D13696">
            <v>3</v>
          </cell>
          <cell r="E13696" t="str">
            <v>F</v>
          </cell>
        </row>
        <row r="13697">
          <cell r="B13697" t="str">
            <v>1000GENFUNC</v>
          </cell>
          <cell r="C13697" t="str">
            <v>GENFUNC</v>
          </cell>
          <cell r="D13697">
            <v>2</v>
          </cell>
          <cell r="E13697" t="str">
            <v>G</v>
          </cell>
        </row>
        <row r="13698">
          <cell r="B13698" t="str">
            <v>F525190</v>
          </cell>
          <cell r="C13698" t="str">
            <v>F525190</v>
          </cell>
          <cell r="D13698">
            <v>3</v>
          </cell>
          <cell r="E13698" t="str">
            <v>F</v>
          </cell>
        </row>
        <row r="13699">
          <cell r="B13699" t="str">
            <v>F525516</v>
          </cell>
          <cell r="C13699" t="str">
            <v>F525516</v>
          </cell>
          <cell r="D13699">
            <v>3</v>
          </cell>
          <cell r="E13699" t="str">
            <v>F</v>
          </cell>
        </row>
        <row r="13700">
          <cell r="B13700" t="str">
            <v>F525517</v>
          </cell>
          <cell r="C13700" t="str">
            <v>F525517</v>
          </cell>
          <cell r="D13700">
            <v>3</v>
          </cell>
          <cell r="E13700" t="str">
            <v>F</v>
          </cell>
        </row>
        <row r="13701">
          <cell r="B13701" t="str">
            <v>F525518</v>
          </cell>
          <cell r="C13701" t="str">
            <v>F525518</v>
          </cell>
          <cell r="D13701">
            <v>3</v>
          </cell>
          <cell r="E13701" t="str">
            <v>F</v>
          </cell>
        </row>
        <row r="13702">
          <cell r="B13702" t="str">
            <v>F990200</v>
          </cell>
          <cell r="C13702" t="str">
            <v>F990200</v>
          </cell>
          <cell r="D13702">
            <v>3</v>
          </cell>
          <cell r="E13702" t="str">
            <v>F</v>
          </cell>
        </row>
        <row r="13703">
          <cell r="B13703" t="str">
            <v>F990201</v>
          </cell>
          <cell r="C13703" t="str">
            <v>F990201</v>
          </cell>
          <cell r="D13703">
            <v>3</v>
          </cell>
          <cell r="E13703" t="str">
            <v>F</v>
          </cell>
        </row>
        <row r="13704">
          <cell r="B13704" t="str">
            <v>1000GF_CATLNA</v>
          </cell>
          <cell r="C13704" t="str">
            <v>GF_CATLNA</v>
          </cell>
          <cell r="D13704">
            <v>4</v>
          </cell>
          <cell r="E13704" t="str">
            <v>G</v>
          </cell>
        </row>
        <row r="13705">
          <cell r="B13705" t="str">
            <v>F502958</v>
          </cell>
          <cell r="C13705" t="str">
            <v>F502958</v>
          </cell>
          <cell r="D13705">
            <v>5</v>
          </cell>
          <cell r="E13705" t="str">
            <v>F</v>
          </cell>
        </row>
        <row r="13706">
          <cell r="B13706" t="str">
            <v>F502993</v>
          </cell>
          <cell r="C13706" t="str">
            <v>F502993</v>
          </cell>
          <cell r="D13706">
            <v>5</v>
          </cell>
          <cell r="E13706" t="str">
            <v>F</v>
          </cell>
        </row>
        <row r="13707">
          <cell r="B13707" t="str">
            <v>F513259</v>
          </cell>
          <cell r="C13707" t="str">
            <v>F513259</v>
          </cell>
          <cell r="D13707">
            <v>5</v>
          </cell>
          <cell r="E13707" t="str">
            <v>F</v>
          </cell>
        </row>
        <row r="13708">
          <cell r="B13708" t="str">
            <v>F513266</v>
          </cell>
          <cell r="C13708" t="str">
            <v>F513266</v>
          </cell>
          <cell r="D13708">
            <v>5</v>
          </cell>
          <cell r="E13708" t="str">
            <v>F</v>
          </cell>
        </row>
        <row r="13709">
          <cell r="B13709" t="str">
            <v>F513267</v>
          </cell>
          <cell r="C13709" t="str">
            <v>F513267</v>
          </cell>
          <cell r="D13709">
            <v>5</v>
          </cell>
          <cell r="E13709" t="str">
            <v>F</v>
          </cell>
        </row>
        <row r="13710">
          <cell r="B13710" t="str">
            <v>F513268</v>
          </cell>
          <cell r="C13710" t="str">
            <v>F513268</v>
          </cell>
          <cell r="D13710">
            <v>5</v>
          </cell>
          <cell r="E13710" t="str">
            <v>F</v>
          </cell>
        </row>
        <row r="13711">
          <cell r="B13711" t="str">
            <v>F515347</v>
          </cell>
          <cell r="C13711" t="str">
            <v>F515347</v>
          </cell>
          <cell r="D13711">
            <v>5</v>
          </cell>
          <cell r="E13711" t="str">
            <v>F</v>
          </cell>
        </row>
        <row r="13712">
          <cell r="B13712" t="str">
            <v>F515348</v>
          </cell>
          <cell r="C13712" t="str">
            <v>F515348</v>
          </cell>
          <cell r="D13712">
            <v>5</v>
          </cell>
          <cell r="E13712" t="str">
            <v>F</v>
          </cell>
        </row>
        <row r="13713">
          <cell r="B13713" t="str">
            <v>F515349</v>
          </cell>
          <cell r="C13713" t="str">
            <v>F515349</v>
          </cell>
          <cell r="D13713">
            <v>5</v>
          </cell>
          <cell r="E13713" t="str">
            <v>F</v>
          </cell>
        </row>
        <row r="13714">
          <cell r="B13714" t="str">
            <v>F515350</v>
          </cell>
          <cell r="C13714" t="str">
            <v>F515350</v>
          </cell>
          <cell r="D13714">
            <v>5</v>
          </cell>
          <cell r="E13714" t="str">
            <v>F</v>
          </cell>
        </row>
        <row r="13715">
          <cell r="B13715" t="str">
            <v>F515383</v>
          </cell>
          <cell r="C13715" t="str">
            <v>F515383</v>
          </cell>
          <cell r="D13715">
            <v>5</v>
          </cell>
          <cell r="E13715" t="str">
            <v>F</v>
          </cell>
        </row>
        <row r="13716">
          <cell r="B13716" t="str">
            <v>F515384</v>
          </cell>
          <cell r="C13716" t="str">
            <v>F515384</v>
          </cell>
          <cell r="D13716">
            <v>5</v>
          </cell>
          <cell r="E13716" t="str">
            <v>F</v>
          </cell>
        </row>
        <row r="13717">
          <cell r="B13717" t="str">
            <v>F515385</v>
          </cell>
          <cell r="C13717" t="str">
            <v>F515385</v>
          </cell>
          <cell r="D13717">
            <v>5</v>
          </cell>
          <cell r="E13717" t="str">
            <v>F</v>
          </cell>
        </row>
        <row r="13718">
          <cell r="B13718" t="str">
            <v>F515417</v>
          </cell>
          <cell r="C13718" t="str">
            <v>F515417</v>
          </cell>
          <cell r="D13718">
            <v>5</v>
          </cell>
          <cell r="E13718" t="str">
            <v>F</v>
          </cell>
        </row>
        <row r="13719">
          <cell r="B13719" t="str">
            <v>F515418</v>
          </cell>
          <cell r="C13719" t="str">
            <v>F515418</v>
          </cell>
          <cell r="D13719">
            <v>5</v>
          </cell>
          <cell r="E13719" t="str">
            <v>F</v>
          </cell>
        </row>
        <row r="13720">
          <cell r="B13720" t="str">
            <v>F516508</v>
          </cell>
          <cell r="C13720" t="str">
            <v>F516508</v>
          </cell>
          <cell r="D13720">
            <v>5</v>
          </cell>
          <cell r="E13720" t="str">
            <v>F</v>
          </cell>
        </row>
        <row r="13721">
          <cell r="B13721" t="str">
            <v>F516509</v>
          </cell>
          <cell r="C13721" t="str">
            <v>F516509</v>
          </cell>
          <cell r="D13721">
            <v>5</v>
          </cell>
          <cell r="E13721" t="str">
            <v>F</v>
          </cell>
        </row>
        <row r="13722">
          <cell r="B13722" t="str">
            <v>F516510</v>
          </cell>
          <cell r="C13722" t="str">
            <v>F516510</v>
          </cell>
          <cell r="D13722">
            <v>5</v>
          </cell>
          <cell r="E13722" t="str">
            <v>F</v>
          </cell>
        </row>
        <row r="13723">
          <cell r="B13723" t="str">
            <v>1000GF_CNTRL</v>
          </cell>
          <cell r="C13723" t="str">
            <v>GF_CNTRL</v>
          </cell>
          <cell r="D13723">
            <v>4</v>
          </cell>
          <cell r="E13723" t="str">
            <v>G</v>
          </cell>
        </row>
        <row r="13724">
          <cell r="B13724" t="str">
            <v>1000GF_CN-OM</v>
          </cell>
          <cell r="C13724" t="str">
            <v>GF_CN-OM</v>
          </cell>
          <cell r="D13724">
            <v>6</v>
          </cell>
          <cell r="E13724" t="str">
            <v>G</v>
          </cell>
        </row>
        <row r="13725">
          <cell r="B13725" t="str">
            <v>F502952</v>
          </cell>
          <cell r="C13725" t="str">
            <v>F502952</v>
          </cell>
          <cell r="D13725">
            <v>7</v>
          </cell>
          <cell r="E13725" t="str">
            <v>F</v>
          </cell>
        </row>
        <row r="13726">
          <cell r="B13726" t="str">
            <v>F502953</v>
          </cell>
          <cell r="C13726" t="str">
            <v>F502953</v>
          </cell>
          <cell r="D13726">
            <v>7</v>
          </cell>
          <cell r="E13726" t="str">
            <v>F</v>
          </cell>
        </row>
        <row r="13727">
          <cell r="B13727" t="str">
            <v>F502955</v>
          </cell>
          <cell r="C13727" t="str">
            <v>F502955</v>
          </cell>
          <cell r="D13727">
            <v>7</v>
          </cell>
          <cell r="E13727" t="str">
            <v>F</v>
          </cell>
        </row>
        <row r="13728">
          <cell r="B13728" t="str">
            <v>F502956</v>
          </cell>
          <cell r="C13728" t="str">
            <v>F502956</v>
          </cell>
          <cell r="D13728">
            <v>7</v>
          </cell>
          <cell r="E13728" t="str">
            <v>F</v>
          </cell>
        </row>
        <row r="13729">
          <cell r="B13729" t="str">
            <v>F502959</v>
          </cell>
          <cell r="C13729" t="str">
            <v>F502959</v>
          </cell>
          <cell r="D13729">
            <v>7</v>
          </cell>
          <cell r="E13729" t="str">
            <v>F</v>
          </cell>
        </row>
        <row r="13730">
          <cell r="B13730" t="str">
            <v>F502960</v>
          </cell>
          <cell r="C13730" t="str">
            <v>F502960</v>
          </cell>
          <cell r="D13730">
            <v>7</v>
          </cell>
          <cell r="E13730" t="str">
            <v>F</v>
          </cell>
        </row>
        <row r="13731">
          <cell r="B13731" t="str">
            <v>F502961</v>
          </cell>
          <cell r="C13731" t="str">
            <v>F502961</v>
          </cell>
          <cell r="D13731">
            <v>7</v>
          </cell>
          <cell r="E13731" t="str">
            <v>F</v>
          </cell>
        </row>
        <row r="13732">
          <cell r="B13732" t="str">
            <v>F502962</v>
          </cell>
          <cell r="C13732" t="str">
            <v>F502962</v>
          </cell>
          <cell r="D13732">
            <v>7</v>
          </cell>
          <cell r="E13732" t="str">
            <v>F</v>
          </cell>
        </row>
        <row r="13733">
          <cell r="B13733" t="str">
            <v>F502963</v>
          </cell>
          <cell r="C13733" t="str">
            <v>F502963</v>
          </cell>
          <cell r="D13733">
            <v>7</v>
          </cell>
          <cell r="E13733" t="str">
            <v>F</v>
          </cell>
        </row>
        <row r="13734">
          <cell r="B13734" t="str">
            <v>F502964</v>
          </cell>
          <cell r="C13734" t="str">
            <v>F502964</v>
          </cell>
          <cell r="D13734">
            <v>7</v>
          </cell>
          <cell r="E13734" t="str">
            <v>F</v>
          </cell>
        </row>
        <row r="13735">
          <cell r="B13735" t="str">
            <v>F502965</v>
          </cell>
          <cell r="C13735" t="str">
            <v>F502965</v>
          </cell>
          <cell r="D13735">
            <v>7</v>
          </cell>
          <cell r="E13735" t="str">
            <v>F</v>
          </cell>
        </row>
        <row r="13736">
          <cell r="B13736" t="str">
            <v>F502968</v>
          </cell>
          <cell r="C13736" t="str">
            <v>F502968</v>
          </cell>
          <cell r="D13736">
            <v>7</v>
          </cell>
          <cell r="E13736" t="str">
            <v>F</v>
          </cell>
        </row>
        <row r="13737">
          <cell r="B13737" t="str">
            <v>F502969</v>
          </cell>
          <cell r="C13737" t="str">
            <v>F502969</v>
          </cell>
          <cell r="D13737">
            <v>7</v>
          </cell>
          <cell r="E13737" t="str">
            <v>F</v>
          </cell>
        </row>
        <row r="13738">
          <cell r="B13738" t="str">
            <v>F502971</v>
          </cell>
          <cell r="C13738" t="str">
            <v>F502971</v>
          </cell>
          <cell r="D13738">
            <v>7</v>
          </cell>
          <cell r="E13738" t="str">
            <v>F</v>
          </cell>
        </row>
        <row r="13739">
          <cell r="B13739" t="str">
            <v>F502972</v>
          </cell>
          <cell r="C13739" t="str">
            <v>F502972</v>
          </cell>
          <cell r="D13739">
            <v>7</v>
          </cell>
          <cell r="E13739" t="str">
            <v>F</v>
          </cell>
        </row>
        <row r="13740">
          <cell r="B13740" t="str">
            <v>F502973</v>
          </cell>
          <cell r="C13740" t="str">
            <v>F502973</v>
          </cell>
          <cell r="D13740">
            <v>7</v>
          </cell>
          <cell r="E13740" t="str">
            <v>F</v>
          </cell>
        </row>
        <row r="13741">
          <cell r="B13741" t="str">
            <v>F502975</v>
          </cell>
          <cell r="C13741" t="str">
            <v>F502975</v>
          </cell>
          <cell r="D13741">
            <v>7</v>
          </cell>
          <cell r="E13741" t="str">
            <v>F</v>
          </cell>
        </row>
        <row r="13742">
          <cell r="B13742" t="str">
            <v>F502976</v>
          </cell>
          <cell r="C13742" t="str">
            <v>F502976</v>
          </cell>
          <cell r="D13742">
            <v>7</v>
          </cell>
          <cell r="E13742" t="str">
            <v>F</v>
          </cell>
        </row>
        <row r="13743">
          <cell r="B13743" t="str">
            <v>F502977</v>
          </cell>
          <cell r="C13743" t="str">
            <v>F502977</v>
          </cell>
          <cell r="D13743">
            <v>7</v>
          </cell>
          <cell r="E13743" t="str">
            <v>F</v>
          </cell>
        </row>
        <row r="13744">
          <cell r="B13744" t="str">
            <v>F502979</v>
          </cell>
          <cell r="C13744" t="str">
            <v>F502979</v>
          </cell>
          <cell r="D13744">
            <v>7</v>
          </cell>
          <cell r="E13744" t="str">
            <v>F</v>
          </cell>
        </row>
        <row r="13745">
          <cell r="B13745" t="str">
            <v>F502981</v>
          </cell>
          <cell r="C13745" t="str">
            <v>F502981</v>
          </cell>
          <cell r="D13745">
            <v>7</v>
          </cell>
          <cell r="E13745" t="str">
            <v>F</v>
          </cell>
        </row>
        <row r="13746">
          <cell r="B13746" t="str">
            <v>F502982</v>
          </cell>
          <cell r="C13746" t="str">
            <v>F502982</v>
          </cell>
          <cell r="D13746">
            <v>7</v>
          </cell>
          <cell r="E13746" t="str">
            <v>F</v>
          </cell>
        </row>
        <row r="13747">
          <cell r="B13747" t="str">
            <v>F502983</v>
          </cell>
          <cell r="C13747" t="str">
            <v>F502983</v>
          </cell>
          <cell r="D13747">
            <v>7</v>
          </cell>
          <cell r="E13747" t="str">
            <v>F</v>
          </cell>
        </row>
        <row r="13748">
          <cell r="B13748" t="str">
            <v>F502984</v>
          </cell>
          <cell r="C13748" t="str">
            <v>F502984</v>
          </cell>
          <cell r="D13748">
            <v>7</v>
          </cell>
          <cell r="E13748" t="str">
            <v>F</v>
          </cell>
        </row>
        <row r="13749">
          <cell r="B13749" t="str">
            <v>F502985</v>
          </cell>
          <cell r="C13749" t="str">
            <v>F502985</v>
          </cell>
          <cell r="D13749">
            <v>7</v>
          </cell>
          <cell r="E13749" t="str">
            <v>F</v>
          </cell>
        </row>
        <row r="13750">
          <cell r="B13750" t="str">
            <v>F502986</v>
          </cell>
          <cell r="C13750" t="str">
            <v>F502986</v>
          </cell>
          <cell r="D13750">
            <v>7</v>
          </cell>
          <cell r="E13750" t="str">
            <v>F</v>
          </cell>
        </row>
        <row r="13751">
          <cell r="B13751" t="str">
            <v>F503002</v>
          </cell>
          <cell r="C13751" t="str">
            <v>F503002</v>
          </cell>
          <cell r="D13751">
            <v>7</v>
          </cell>
          <cell r="E13751" t="str">
            <v>F</v>
          </cell>
        </row>
        <row r="13752">
          <cell r="B13752" t="str">
            <v>F503004</v>
          </cell>
          <cell r="C13752" t="str">
            <v>F503004</v>
          </cell>
          <cell r="D13752">
            <v>7</v>
          </cell>
          <cell r="E13752" t="str">
            <v>F</v>
          </cell>
        </row>
        <row r="13753">
          <cell r="B13753" t="str">
            <v>F503008</v>
          </cell>
          <cell r="C13753" t="str">
            <v>F503008</v>
          </cell>
          <cell r="D13753">
            <v>7</v>
          </cell>
          <cell r="E13753" t="str">
            <v>F</v>
          </cell>
        </row>
        <row r="13754">
          <cell r="B13754" t="str">
            <v>F503009</v>
          </cell>
          <cell r="C13754" t="str">
            <v>F503009</v>
          </cell>
          <cell r="D13754">
            <v>7</v>
          </cell>
          <cell r="E13754" t="str">
            <v>F</v>
          </cell>
        </row>
        <row r="13755">
          <cell r="B13755" t="str">
            <v>F503010</v>
          </cell>
          <cell r="C13755" t="str">
            <v>F503010</v>
          </cell>
          <cell r="D13755">
            <v>7</v>
          </cell>
          <cell r="E13755" t="str">
            <v>F</v>
          </cell>
        </row>
        <row r="13756">
          <cell r="B13756" t="str">
            <v>F503011</v>
          </cell>
          <cell r="C13756" t="str">
            <v>F503011</v>
          </cell>
          <cell r="D13756">
            <v>7</v>
          </cell>
          <cell r="E13756" t="str">
            <v>F</v>
          </cell>
        </row>
        <row r="13757">
          <cell r="B13757" t="str">
            <v>F503012</v>
          </cell>
          <cell r="C13757" t="str">
            <v>F503012</v>
          </cell>
          <cell r="D13757">
            <v>7</v>
          </cell>
          <cell r="E13757" t="str">
            <v>F</v>
          </cell>
        </row>
        <row r="13758">
          <cell r="B13758" t="str">
            <v>F503013</v>
          </cell>
          <cell r="C13758" t="str">
            <v>F503013</v>
          </cell>
          <cell r="D13758">
            <v>7</v>
          </cell>
          <cell r="E13758" t="str">
            <v>F</v>
          </cell>
        </row>
        <row r="13759">
          <cell r="B13759" t="str">
            <v>F503027</v>
          </cell>
          <cell r="C13759" t="str">
            <v>F503027</v>
          </cell>
          <cell r="D13759">
            <v>7</v>
          </cell>
          <cell r="E13759" t="str">
            <v>F</v>
          </cell>
        </row>
        <row r="13760">
          <cell r="B13760" t="str">
            <v>F503032</v>
          </cell>
          <cell r="C13760" t="str">
            <v>F503032</v>
          </cell>
          <cell r="D13760">
            <v>7</v>
          </cell>
          <cell r="E13760" t="str">
            <v>F</v>
          </cell>
        </row>
        <row r="13761">
          <cell r="B13761" t="str">
            <v>F503033</v>
          </cell>
          <cell r="C13761" t="str">
            <v>F503033</v>
          </cell>
          <cell r="D13761">
            <v>7</v>
          </cell>
          <cell r="E13761" t="str">
            <v>F</v>
          </cell>
        </row>
        <row r="13762">
          <cell r="B13762" t="str">
            <v>F503034</v>
          </cell>
          <cell r="C13762" t="str">
            <v>F503034</v>
          </cell>
          <cell r="D13762">
            <v>7</v>
          </cell>
          <cell r="E13762" t="str">
            <v>F</v>
          </cell>
        </row>
        <row r="13763">
          <cell r="B13763" t="str">
            <v>F503055</v>
          </cell>
          <cell r="C13763" t="str">
            <v>F503055</v>
          </cell>
          <cell r="D13763">
            <v>7</v>
          </cell>
          <cell r="E13763" t="str">
            <v>F</v>
          </cell>
        </row>
        <row r="13764">
          <cell r="B13764" t="str">
            <v>F513074</v>
          </cell>
          <cell r="C13764" t="str">
            <v>F513074</v>
          </cell>
          <cell r="D13764">
            <v>7</v>
          </cell>
          <cell r="E13764" t="str">
            <v>F</v>
          </cell>
        </row>
        <row r="13765">
          <cell r="B13765" t="str">
            <v>F513075</v>
          </cell>
          <cell r="C13765" t="str">
            <v>F513075</v>
          </cell>
          <cell r="D13765">
            <v>7</v>
          </cell>
          <cell r="E13765" t="str">
            <v>F</v>
          </cell>
        </row>
        <row r="13766">
          <cell r="B13766" t="str">
            <v>F513080</v>
          </cell>
          <cell r="C13766" t="str">
            <v>F513080</v>
          </cell>
          <cell r="D13766">
            <v>7</v>
          </cell>
          <cell r="E13766" t="str">
            <v>F</v>
          </cell>
        </row>
        <row r="13767">
          <cell r="B13767" t="str">
            <v>F513081</v>
          </cell>
          <cell r="C13767" t="str">
            <v>F513081</v>
          </cell>
          <cell r="D13767">
            <v>7</v>
          </cell>
          <cell r="E13767" t="str">
            <v>F</v>
          </cell>
        </row>
        <row r="13768">
          <cell r="B13768" t="str">
            <v>F513083</v>
          </cell>
          <cell r="C13768" t="str">
            <v>F513083</v>
          </cell>
          <cell r="D13768">
            <v>7</v>
          </cell>
          <cell r="E13768" t="str">
            <v>F</v>
          </cell>
        </row>
        <row r="13769">
          <cell r="B13769" t="str">
            <v>F515321</v>
          </cell>
          <cell r="C13769" t="str">
            <v>F515321</v>
          </cell>
          <cell r="D13769">
            <v>7</v>
          </cell>
          <cell r="E13769" t="str">
            <v>F</v>
          </cell>
        </row>
        <row r="13770">
          <cell r="B13770" t="str">
            <v>F515382</v>
          </cell>
          <cell r="C13770" t="str">
            <v>F515382</v>
          </cell>
          <cell r="D13770">
            <v>7</v>
          </cell>
          <cell r="E13770" t="str">
            <v>F</v>
          </cell>
        </row>
        <row r="13771">
          <cell r="B13771" t="str">
            <v>F515386</v>
          </cell>
          <cell r="C13771" t="str">
            <v>F515386</v>
          </cell>
          <cell r="D13771">
            <v>7</v>
          </cell>
          <cell r="E13771" t="str">
            <v>F</v>
          </cell>
        </row>
        <row r="13772">
          <cell r="B13772" t="str">
            <v>F515387</v>
          </cell>
          <cell r="C13772" t="str">
            <v>F515387</v>
          </cell>
          <cell r="D13772">
            <v>7</v>
          </cell>
          <cell r="E13772" t="str">
            <v>F</v>
          </cell>
        </row>
        <row r="13773">
          <cell r="B13773" t="str">
            <v>F515388</v>
          </cell>
          <cell r="C13773" t="str">
            <v>F515388</v>
          </cell>
          <cell r="D13773">
            <v>7</v>
          </cell>
          <cell r="E13773" t="str">
            <v>F</v>
          </cell>
        </row>
        <row r="13774">
          <cell r="B13774" t="str">
            <v>F515389</v>
          </cell>
          <cell r="C13774" t="str">
            <v>F515389</v>
          </cell>
          <cell r="D13774">
            <v>7</v>
          </cell>
          <cell r="E13774" t="str">
            <v>F</v>
          </cell>
        </row>
        <row r="13775">
          <cell r="B13775" t="str">
            <v>F515390</v>
          </cell>
          <cell r="C13775" t="str">
            <v>F515390</v>
          </cell>
          <cell r="D13775">
            <v>7</v>
          </cell>
          <cell r="E13775" t="str">
            <v>F</v>
          </cell>
        </row>
        <row r="13776">
          <cell r="B13776" t="str">
            <v>F515397</v>
          </cell>
          <cell r="C13776" t="str">
            <v>F515397</v>
          </cell>
          <cell r="D13776">
            <v>7</v>
          </cell>
          <cell r="E13776" t="str">
            <v>F</v>
          </cell>
        </row>
        <row r="13777">
          <cell r="B13777" t="str">
            <v>F515398</v>
          </cell>
          <cell r="C13777" t="str">
            <v>F515398</v>
          </cell>
          <cell r="D13777">
            <v>7</v>
          </cell>
          <cell r="E13777" t="str">
            <v>F</v>
          </cell>
        </row>
        <row r="13778">
          <cell r="B13778" t="str">
            <v>F515399</v>
          </cell>
          <cell r="C13778" t="str">
            <v>F515399</v>
          </cell>
          <cell r="D13778">
            <v>7</v>
          </cell>
          <cell r="E13778" t="str">
            <v>F</v>
          </cell>
        </row>
        <row r="13779">
          <cell r="B13779" t="str">
            <v>F515400</v>
          </cell>
          <cell r="C13779" t="str">
            <v>F515400</v>
          </cell>
          <cell r="D13779">
            <v>7</v>
          </cell>
          <cell r="E13779" t="str">
            <v>F</v>
          </cell>
        </row>
        <row r="13780">
          <cell r="B13780" t="str">
            <v>F515401</v>
          </cell>
          <cell r="C13780" t="str">
            <v>F515401</v>
          </cell>
          <cell r="D13780">
            <v>7</v>
          </cell>
          <cell r="E13780" t="str">
            <v>F</v>
          </cell>
        </row>
        <row r="13781">
          <cell r="B13781" t="str">
            <v>F515402</v>
          </cell>
          <cell r="C13781" t="str">
            <v>F515402</v>
          </cell>
          <cell r="D13781">
            <v>7</v>
          </cell>
          <cell r="E13781" t="str">
            <v>F</v>
          </cell>
        </row>
        <row r="13782">
          <cell r="B13782" t="str">
            <v>F515403</v>
          </cell>
          <cell r="C13782" t="str">
            <v>F515403</v>
          </cell>
          <cell r="D13782">
            <v>7</v>
          </cell>
          <cell r="E13782" t="str">
            <v>F</v>
          </cell>
        </row>
        <row r="13783">
          <cell r="B13783" t="str">
            <v>F515404</v>
          </cell>
          <cell r="C13783" t="str">
            <v>F515404</v>
          </cell>
          <cell r="D13783">
            <v>7</v>
          </cell>
          <cell r="E13783" t="str">
            <v>F</v>
          </cell>
        </row>
        <row r="13784">
          <cell r="B13784" t="str">
            <v>F515405</v>
          </cell>
          <cell r="C13784" t="str">
            <v>F515405</v>
          </cell>
          <cell r="D13784">
            <v>7</v>
          </cell>
          <cell r="E13784" t="str">
            <v>F</v>
          </cell>
        </row>
        <row r="13785">
          <cell r="B13785" t="str">
            <v>F515406</v>
          </cell>
          <cell r="C13785" t="str">
            <v>F515406</v>
          </cell>
          <cell r="D13785">
            <v>7</v>
          </cell>
          <cell r="E13785" t="str">
            <v>F</v>
          </cell>
        </row>
        <row r="13786">
          <cell r="B13786" t="str">
            <v>F515407</v>
          </cell>
          <cell r="C13786" t="str">
            <v>F515407</v>
          </cell>
          <cell r="D13786">
            <v>7</v>
          </cell>
          <cell r="E13786" t="str">
            <v>F</v>
          </cell>
        </row>
        <row r="13787">
          <cell r="B13787" t="str">
            <v>F515409</v>
          </cell>
          <cell r="C13787" t="str">
            <v>F515409</v>
          </cell>
          <cell r="D13787">
            <v>7</v>
          </cell>
          <cell r="E13787" t="str">
            <v>F</v>
          </cell>
        </row>
        <row r="13788">
          <cell r="B13788" t="str">
            <v>F515410</v>
          </cell>
          <cell r="C13788" t="str">
            <v>F515410</v>
          </cell>
          <cell r="D13788">
            <v>7</v>
          </cell>
          <cell r="E13788" t="str">
            <v>F</v>
          </cell>
        </row>
        <row r="13789">
          <cell r="B13789" t="str">
            <v>F515411</v>
          </cell>
          <cell r="C13789" t="str">
            <v>F515411</v>
          </cell>
          <cell r="D13789">
            <v>7</v>
          </cell>
          <cell r="E13789" t="str">
            <v>F</v>
          </cell>
        </row>
        <row r="13790">
          <cell r="B13790" t="str">
            <v>F515412</v>
          </cell>
          <cell r="C13790" t="str">
            <v>F515412</v>
          </cell>
          <cell r="D13790">
            <v>7</v>
          </cell>
          <cell r="E13790" t="str">
            <v>F</v>
          </cell>
        </row>
        <row r="13791">
          <cell r="B13791" t="str">
            <v>F515414</v>
          </cell>
          <cell r="C13791" t="str">
            <v>F515414</v>
          </cell>
          <cell r="D13791">
            <v>7</v>
          </cell>
          <cell r="E13791" t="str">
            <v>F</v>
          </cell>
        </row>
        <row r="13792">
          <cell r="B13792" t="str">
            <v>F515415</v>
          </cell>
          <cell r="C13792" t="str">
            <v>F515415</v>
          </cell>
          <cell r="D13792">
            <v>7</v>
          </cell>
          <cell r="E13792" t="str">
            <v>F</v>
          </cell>
        </row>
        <row r="13793">
          <cell r="B13793" t="str">
            <v>F525103</v>
          </cell>
          <cell r="C13793" t="str">
            <v>F525103</v>
          </cell>
          <cell r="D13793">
            <v>7</v>
          </cell>
          <cell r="E13793" t="str">
            <v>F</v>
          </cell>
        </row>
        <row r="13794">
          <cell r="B13794" t="str">
            <v>1000GF_CN-BTL</v>
          </cell>
          <cell r="C13794" t="str">
            <v>GF_CN-BTL</v>
          </cell>
          <cell r="D13794">
            <v>6</v>
          </cell>
          <cell r="E13794" t="str">
            <v>G</v>
          </cell>
        </row>
        <row r="13795">
          <cell r="B13795" t="str">
            <v>F502978</v>
          </cell>
          <cell r="C13795" t="str">
            <v>F502978</v>
          </cell>
          <cell r="D13795">
            <v>7</v>
          </cell>
          <cell r="E13795" t="str">
            <v>F</v>
          </cell>
        </row>
        <row r="13796">
          <cell r="B13796" t="str">
            <v>F503040</v>
          </cell>
          <cell r="C13796" t="str">
            <v>F503040</v>
          </cell>
          <cell r="D13796">
            <v>7</v>
          </cell>
          <cell r="E13796" t="str">
            <v>F</v>
          </cell>
        </row>
        <row r="13797">
          <cell r="B13797" t="str">
            <v>F525728</v>
          </cell>
          <cell r="C13797" t="str">
            <v>F525728</v>
          </cell>
          <cell r="D13797">
            <v>7</v>
          </cell>
          <cell r="E13797" t="str">
            <v>F</v>
          </cell>
        </row>
        <row r="13798">
          <cell r="B13798" t="str">
            <v>F525729</v>
          </cell>
          <cell r="C13798" t="str">
            <v>F525729</v>
          </cell>
          <cell r="D13798">
            <v>7</v>
          </cell>
          <cell r="E13798" t="str">
            <v>F</v>
          </cell>
        </row>
        <row r="13799">
          <cell r="B13799" t="str">
            <v>F525730</v>
          </cell>
          <cell r="C13799" t="str">
            <v>F525730</v>
          </cell>
          <cell r="D13799">
            <v>7</v>
          </cell>
          <cell r="E13799" t="str">
            <v>F</v>
          </cell>
        </row>
        <row r="13800">
          <cell r="B13800" t="str">
            <v>F525731</v>
          </cell>
          <cell r="C13800" t="str">
            <v>F525731</v>
          </cell>
          <cell r="D13800">
            <v>7</v>
          </cell>
          <cell r="E13800" t="str">
            <v>F</v>
          </cell>
        </row>
        <row r="13801">
          <cell r="B13801" t="str">
            <v>1000GF_CORP</v>
          </cell>
          <cell r="C13801" t="str">
            <v>GF_CORP</v>
          </cell>
          <cell r="D13801">
            <v>4</v>
          </cell>
          <cell r="E13801" t="str">
            <v>G</v>
          </cell>
        </row>
        <row r="13802">
          <cell r="B13802" t="str">
            <v>F516512</v>
          </cell>
          <cell r="C13802" t="str">
            <v>F516512</v>
          </cell>
          <cell r="D13802">
            <v>5</v>
          </cell>
          <cell r="E13802" t="str">
            <v>F</v>
          </cell>
        </row>
        <row r="13803">
          <cell r="B13803" t="str">
            <v>F516513</v>
          </cell>
          <cell r="C13803" t="str">
            <v>F516513</v>
          </cell>
          <cell r="D13803">
            <v>5</v>
          </cell>
          <cell r="E13803" t="str">
            <v>F</v>
          </cell>
        </row>
        <row r="13804">
          <cell r="B13804" t="str">
            <v>F516514</v>
          </cell>
          <cell r="C13804" t="str">
            <v>F516514</v>
          </cell>
          <cell r="D13804">
            <v>5</v>
          </cell>
          <cell r="E13804" t="str">
            <v>F</v>
          </cell>
        </row>
        <row r="13805">
          <cell r="B13805" t="str">
            <v>F516515</v>
          </cell>
          <cell r="C13805" t="str">
            <v>F516515</v>
          </cell>
          <cell r="D13805">
            <v>5</v>
          </cell>
          <cell r="E13805" t="str">
            <v>F</v>
          </cell>
        </row>
        <row r="13806">
          <cell r="B13806" t="str">
            <v>F516516</v>
          </cell>
          <cell r="C13806" t="str">
            <v>F516516</v>
          </cell>
          <cell r="D13806">
            <v>5</v>
          </cell>
          <cell r="E13806" t="str">
            <v>F</v>
          </cell>
        </row>
        <row r="13807">
          <cell r="B13807" t="str">
            <v>F516517</v>
          </cell>
          <cell r="C13807" t="str">
            <v>F516517</v>
          </cell>
          <cell r="D13807">
            <v>5</v>
          </cell>
          <cell r="E13807" t="str">
            <v>F</v>
          </cell>
        </row>
        <row r="13808">
          <cell r="B13808" t="str">
            <v>F516518</v>
          </cell>
          <cell r="C13808" t="str">
            <v>F516518</v>
          </cell>
          <cell r="D13808">
            <v>5</v>
          </cell>
          <cell r="E13808" t="str">
            <v>F</v>
          </cell>
        </row>
        <row r="13809">
          <cell r="B13809" t="str">
            <v>F516519</v>
          </cell>
          <cell r="C13809" t="str">
            <v>F516519</v>
          </cell>
          <cell r="D13809">
            <v>5</v>
          </cell>
          <cell r="E13809" t="str">
            <v>F</v>
          </cell>
        </row>
        <row r="13810">
          <cell r="B13810" t="str">
            <v>F516520</v>
          </cell>
          <cell r="C13810" t="str">
            <v>F516520</v>
          </cell>
          <cell r="D13810">
            <v>5</v>
          </cell>
          <cell r="E13810" t="str">
            <v>F</v>
          </cell>
        </row>
        <row r="13811">
          <cell r="B13811" t="str">
            <v>F516521</v>
          </cell>
          <cell r="C13811" t="str">
            <v>F516521</v>
          </cell>
          <cell r="D13811">
            <v>5</v>
          </cell>
          <cell r="E13811" t="str">
            <v>F</v>
          </cell>
        </row>
        <row r="13812">
          <cell r="B13812" t="str">
            <v>F516522</v>
          </cell>
          <cell r="C13812" t="str">
            <v>F516522</v>
          </cell>
          <cell r="D13812">
            <v>5</v>
          </cell>
          <cell r="E13812" t="str">
            <v>F</v>
          </cell>
        </row>
        <row r="13813">
          <cell r="B13813" t="str">
            <v>F516523</v>
          </cell>
          <cell r="C13813" t="str">
            <v>F516523</v>
          </cell>
          <cell r="D13813">
            <v>5</v>
          </cell>
          <cell r="E13813" t="str">
            <v>F</v>
          </cell>
        </row>
        <row r="13814">
          <cell r="B13814" t="str">
            <v>F516524</v>
          </cell>
          <cell r="C13814" t="str">
            <v>F516524</v>
          </cell>
          <cell r="D13814">
            <v>5</v>
          </cell>
          <cell r="E13814" t="str">
            <v>F</v>
          </cell>
        </row>
        <row r="13815">
          <cell r="B13815" t="str">
            <v>F516525</v>
          </cell>
          <cell r="C13815" t="str">
            <v>F516525</v>
          </cell>
          <cell r="D13815">
            <v>5</v>
          </cell>
          <cell r="E13815" t="str">
            <v>F</v>
          </cell>
        </row>
        <row r="13816">
          <cell r="B13816" t="str">
            <v>F516526</v>
          </cell>
          <cell r="C13816" t="str">
            <v>F516526</v>
          </cell>
          <cell r="D13816">
            <v>5</v>
          </cell>
          <cell r="E13816" t="str">
            <v>F</v>
          </cell>
        </row>
        <row r="13817">
          <cell r="B13817" t="str">
            <v>F516527</v>
          </cell>
          <cell r="C13817" t="str">
            <v>F516527</v>
          </cell>
          <cell r="D13817">
            <v>5</v>
          </cell>
          <cell r="E13817" t="str">
            <v>F</v>
          </cell>
        </row>
        <row r="13818">
          <cell r="B13818" t="str">
            <v>F516528</v>
          </cell>
          <cell r="C13818" t="str">
            <v>F516528</v>
          </cell>
          <cell r="D13818">
            <v>5</v>
          </cell>
          <cell r="E13818" t="str">
            <v>F</v>
          </cell>
        </row>
        <row r="13819">
          <cell r="B13819" t="str">
            <v>F516530</v>
          </cell>
          <cell r="C13819" t="str">
            <v>F516530</v>
          </cell>
          <cell r="D13819">
            <v>5</v>
          </cell>
          <cell r="E13819" t="str">
            <v>F</v>
          </cell>
        </row>
        <row r="13820">
          <cell r="B13820" t="str">
            <v>F516531</v>
          </cell>
          <cell r="C13820" t="str">
            <v>F516531</v>
          </cell>
          <cell r="D13820">
            <v>5</v>
          </cell>
          <cell r="E13820" t="str">
            <v>F</v>
          </cell>
        </row>
        <row r="13821">
          <cell r="B13821" t="str">
            <v>F516532</v>
          </cell>
          <cell r="C13821" t="str">
            <v>F516532</v>
          </cell>
          <cell r="D13821">
            <v>5</v>
          </cell>
          <cell r="E13821" t="str">
            <v>F</v>
          </cell>
        </row>
        <row r="13822">
          <cell r="B13822" t="str">
            <v>F516533</v>
          </cell>
          <cell r="C13822" t="str">
            <v>F516533</v>
          </cell>
          <cell r="D13822">
            <v>5</v>
          </cell>
          <cell r="E13822" t="str">
            <v>F</v>
          </cell>
        </row>
        <row r="13823">
          <cell r="B13823" t="str">
            <v>F516534</v>
          </cell>
          <cell r="C13823" t="str">
            <v>F516534</v>
          </cell>
          <cell r="D13823">
            <v>5</v>
          </cell>
          <cell r="E13823" t="str">
            <v>F</v>
          </cell>
        </row>
        <row r="13824">
          <cell r="B13824" t="str">
            <v>F516535</v>
          </cell>
          <cell r="C13824" t="str">
            <v>F516535</v>
          </cell>
          <cell r="D13824">
            <v>5</v>
          </cell>
          <cell r="E13824" t="str">
            <v>F</v>
          </cell>
        </row>
        <row r="13825">
          <cell r="B13825" t="str">
            <v>F516536</v>
          </cell>
          <cell r="C13825" t="str">
            <v>F516536</v>
          </cell>
          <cell r="D13825">
            <v>5</v>
          </cell>
          <cell r="E13825" t="str">
            <v>F</v>
          </cell>
        </row>
        <row r="13826">
          <cell r="B13826" t="str">
            <v>F516537</v>
          </cell>
          <cell r="C13826" t="str">
            <v>F516537</v>
          </cell>
          <cell r="D13826">
            <v>5</v>
          </cell>
          <cell r="E13826" t="str">
            <v>F</v>
          </cell>
        </row>
        <row r="13827">
          <cell r="B13827" t="str">
            <v>F516538</v>
          </cell>
          <cell r="C13827" t="str">
            <v>F516538</v>
          </cell>
          <cell r="D13827">
            <v>5</v>
          </cell>
          <cell r="E13827" t="str">
            <v>F</v>
          </cell>
        </row>
        <row r="13828">
          <cell r="B13828" t="str">
            <v>F516539</v>
          </cell>
          <cell r="C13828" t="str">
            <v>F516539</v>
          </cell>
          <cell r="D13828">
            <v>5</v>
          </cell>
          <cell r="E13828" t="str">
            <v>F</v>
          </cell>
        </row>
        <row r="13829">
          <cell r="B13829" t="str">
            <v>F516540</v>
          </cell>
          <cell r="C13829" t="str">
            <v>F516540</v>
          </cell>
          <cell r="D13829">
            <v>5</v>
          </cell>
          <cell r="E13829" t="str">
            <v>F</v>
          </cell>
        </row>
        <row r="13830">
          <cell r="B13830" t="str">
            <v>F516541</v>
          </cell>
          <cell r="C13830" t="str">
            <v>F516541</v>
          </cell>
          <cell r="D13830">
            <v>5</v>
          </cell>
          <cell r="E13830" t="str">
            <v>F</v>
          </cell>
        </row>
        <row r="13831">
          <cell r="B13831" t="str">
            <v>F516542</v>
          </cell>
          <cell r="C13831" t="str">
            <v>F516542</v>
          </cell>
          <cell r="D13831">
            <v>5</v>
          </cell>
          <cell r="E13831" t="str">
            <v>F</v>
          </cell>
        </row>
        <row r="13832">
          <cell r="B13832" t="str">
            <v>F516543</v>
          </cell>
          <cell r="C13832" t="str">
            <v>F516543</v>
          </cell>
          <cell r="D13832">
            <v>5</v>
          </cell>
          <cell r="E13832" t="str">
            <v>F</v>
          </cell>
        </row>
        <row r="13833">
          <cell r="B13833" t="str">
            <v>F516544</v>
          </cell>
          <cell r="C13833" t="str">
            <v>F516544</v>
          </cell>
          <cell r="D13833">
            <v>5</v>
          </cell>
          <cell r="E13833" t="str">
            <v>F</v>
          </cell>
        </row>
        <row r="13834">
          <cell r="B13834" t="str">
            <v>F516545</v>
          </cell>
          <cell r="C13834" t="str">
            <v>F516545</v>
          </cell>
          <cell r="D13834">
            <v>5</v>
          </cell>
          <cell r="E13834" t="str">
            <v>F</v>
          </cell>
        </row>
        <row r="13835">
          <cell r="B13835" t="str">
            <v>F516546</v>
          </cell>
          <cell r="C13835" t="str">
            <v>F516546</v>
          </cell>
          <cell r="D13835">
            <v>5</v>
          </cell>
          <cell r="E13835" t="str">
            <v>F</v>
          </cell>
        </row>
        <row r="13836">
          <cell r="B13836" t="str">
            <v>F516547</v>
          </cell>
          <cell r="C13836" t="str">
            <v>F516547</v>
          </cell>
          <cell r="D13836">
            <v>5</v>
          </cell>
          <cell r="E13836" t="str">
            <v>F</v>
          </cell>
        </row>
        <row r="13837">
          <cell r="B13837" t="str">
            <v>F516548</v>
          </cell>
          <cell r="C13837" t="str">
            <v>F516548</v>
          </cell>
          <cell r="D13837">
            <v>5</v>
          </cell>
          <cell r="E13837" t="str">
            <v>F</v>
          </cell>
        </row>
        <row r="13838">
          <cell r="B13838" t="str">
            <v>F516549</v>
          </cell>
          <cell r="C13838" t="str">
            <v>F516549</v>
          </cell>
          <cell r="D13838">
            <v>5</v>
          </cell>
          <cell r="E13838" t="str">
            <v>F</v>
          </cell>
        </row>
        <row r="13839">
          <cell r="B13839" t="str">
            <v>F516550</v>
          </cell>
          <cell r="C13839" t="str">
            <v>F516550</v>
          </cell>
          <cell r="D13839">
            <v>5</v>
          </cell>
          <cell r="E13839" t="str">
            <v>F</v>
          </cell>
        </row>
        <row r="13840">
          <cell r="B13840" t="str">
            <v>F516551</v>
          </cell>
          <cell r="C13840" t="str">
            <v>F516551</v>
          </cell>
          <cell r="D13840">
            <v>5</v>
          </cell>
          <cell r="E13840" t="str">
            <v>F</v>
          </cell>
        </row>
        <row r="13841">
          <cell r="B13841" t="str">
            <v>F516552</v>
          </cell>
          <cell r="C13841" t="str">
            <v>F516552</v>
          </cell>
          <cell r="D13841">
            <v>5</v>
          </cell>
          <cell r="E13841" t="str">
            <v>F</v>
          </cell>
        </row>
        <row r="13842">
          <cell r="B13842" t="str">
            <v>F516661</v>
          </cell>
          <cell r="C13842" t="str">
            <v>F516661</v>
          </cell>
          <cell r="D13842">
            <v>5</v>
          </cell>
          <cell r="E13842" t="str">
            <v>F</v>
          </cell>
        </row>
        <row r="13843">
          <cell r="B13843" t="str">
            <v>F900000</v>
          </cell>
          <cell r="C13843" t="str">
            <v>F900000</v>
          </cell>
          <cell r="D13843">
            <v>5</v>
          </cell>
          <cell r="E13843" t="str">
            <v>F</v>
          </cell>
        </row>
        <row r="13844">
          <cell r="B13844" t="str">
            <v>1000GF_CSBU</v>
          </cell>
          <cell r="C13844" t="str">
            <v>GF_CSBU</v>
          </cell>
          <cell r="D13844">
            <v>4</v>
          </cell>
          <cell r="E13844" t="str">
            <v>G</v>
          </cell>
        </row>
        <row r="13845">
          <cell r="B13845" t="str">
            <v>F502990</v>
          </cell>
          <cell r="C13845" t="str">
            <v>F502990</v>
          </cell>
          <cell r="D13845">
            <v>5</v>
          </cell>
          <cell r="E13845" t="str">
            <v>F</v>
          </cell>
        </row>
        <row r="13846">
          <cell r="B13846" t="str">
            <v>F525170</v>
          </cell>
          <cell r="C13846" t="str">
            <v>F525170</v>
          </cell>
          <cell r="D13846">
            <v>5</v>
          </cell>
          <cell r="E13846" t="str">
            <v>F</v>
          </cell>
        </row>
        <row r="13847">
          <cell r="B13847" t="str">
            <v>F525171</v>
          </cell>
          <cell r="C13847" t="str">
            <v>F525171</v>
          </cell>
          <cell r="D13847">
            <v>5</v>
          </cell>
          <cell r="E13847" t="str">
            <v>F</v>
          </cell>
        </row>
        <row r="13848">
          <cell r="B13848" t="str">
            <v>F525172</v>
          </cell>
          <cell r="C13848" t="str">
            <v>F525172</v>
          </cell>
          <cell r="D13848">
            <v>5</v>
          </cell>
          <cell r="E13848" t="str">
            <v>F</v>
          </cell>
        </row>
        <row r="13849">
          <cell r="B13849" t="str">
            <v>F525173</v>
          </cell>
          <cell r="C13849" t="str">
            <v>F525173</v>
          </cell>
          <cell r="D13849">
            <v>5</v>
          </cell>
          <cell r="E13849" t="str">
            <v>F</v>
          </cell>
        </row>
        <row r="13850">
          <cell r="B13850" t="str">
            <v>F526050</v>
          </cell>
          <cell r="C13850" t="str">
            <v>F526050</v>
          </cell>
          <cell r="D13850">
            <v>5</v>
          </cell>
          <cell r="E13850" t="str">
            <v>F</v>
          </cell>
        </row>
        <row r="13851">
          <cell r="B13851" t="str">
            <v>1000GF_ECS</v>
          </cell>
          <cell r="C13851" t="str">
            <v>GF_ECS</v>
          </cell>
          <cell r="D13851">
            <v>4</v>
          </cell>
          <cell r="E13851" t="str">
            <v>G</v>
          </cell>
        </row>
        <row r="13852">
          <cell r="B13852" t="str">
            <v>F502957</v>
          </cell>
          <cell r="C13852" t="str">
            <v>F502957</v>
          </cell>
          <cell r="D13852">
            <v>5</v>
          </cell>
          <cell r="E13852" t="str">
            <v>F</v>
          </cell>
        </row>
        <row r="13853">
          <cell r="B13853" t="str">
            <v>F515366</v>
          </cell>
          <cell r="C13853" t="str">
            <v>F515366</v>
          </cell>
          <cell r="D13853">
            <v>5</v>
          </cell>
          <cell r="E13853" t="str">
            <v>F</v>
          </cell>
        </row>
        <row r="13854">
          <cell r="B13854" t="str">
            <v>F525199</v>
          </cell>
          <cell r="C13854" t="str">
            <v>F525199</v>
          </cell>
          <cell r="D13854">
            <v>5</v>
          </cell>
          <cell r="E13854" t="str">
            <v>F</v>
          </cell>
        </row>
        <row r="13855">
          <cell r="B13855" t="str">
            <v>1000GF_HR</v>
          </cell>
          <cell r="C13855" t="str">
            <v>GF_HR</v>
          </cell>
          <cell r="D13855">
            <v>4</v>
          </cell>
          <cell r="E13855" t="str">
            <v>G</v>
          </cell>
        </row>
        <row r="13856">
          <cell r="B13856" t="str">
            <v>1000GF_HR-OM</v>
          </cell>
          <cell r="C13856" t="str">
            <v>GF_HR-OM</v>
          </cell>
          <cell r="D13856">
            <v>6</v>
          </cell>
          <cell r="E13856" t="str">
            <v>G</v>
          </cell>
        </row>
        <row r="13857">
          <cell r="B13857" t="str">
            <v>1000DISABILITY</v>
          </cell>
          <cell r="C13857" t="str">
            <v>DISABILITY</v>
          </cell>
          <cell r="D13857">
            <v>8</v>
          </cell>
          <cell r="E13857" t="str">
            <v>G</v>
          </cell>
        </row>
        <row r="13858">
          <cell r="B13858" t="str">
            <v>F503016</v>
          </cell>
          <cell r="C13858" t="str">
            <v>F503016</v>
          </cell>
          <cell r="D13858">
            <v>9</v>
          </cell>
          <cell r="E13858" t="str">
            <v>F</v>
          </cell>
        </row>
        <row r="13859">
          <cell r="B13859" t="str">
            <v>F515393</v>
          </cell>
          <cell r="C13859" t="str">
            <v>F515393</v>
          </cell>
          <cell r="D13859">
            <v>9</v>
          </cell>
          <cell r="E13859" t="str">
            <v>F</v>
          </cell>
        </row>
        <row r="13860">
          <cell r="B13860" t="str">
            <v>F515394</v>
          </cell>
          <cell r="C13860" t="str">
            <v>F515394</v>
          </cell>
          <cell r="D13860">
            <v>9</v>
          </cell>
          <cell r="E13860" t="str">
            <v>F</v>
          </cell>
        </row>
        <row r="13861">
          <cell r="B13861" t="str">
            <v>1000EXEC_COMP</v>
          </cell>
          <cell r="C13861" t="str">
            <v>EXEC_COMP</v>
          </cell>
          <cell r="D13861">
            <v>8</v>
          </cell>
          <cell r="E13861" t="str">
            <v>G</v>
          </cell>
        </row>
        <row r="13862">
          <cell r="B13862" t="str">
            <v>1000EXEC_OFFCR</v>
          </cell>
          <cell r="C13862" t="str">
            <v>EXEC_OFFCR</v>
          </cell>
          <cell r="D13862">
            <v>10</v>
          </cell>
          <cell r="E13862" t="str">
            <v>G</v>
          </cell>
        </row>
        <row r="13863">
          <cell r="B13863" t="str">
            <v>F502951</v>
          </cell>
          <cell r="C13863" t="str">
            <v>F502951</v>
          </cell>
          <cell r="D13863">
            <v>11</v>
          </cell>
          <cell r="E13863" t="str">
            <v>F</v>
          </cell>
        </row>
        <row r="13864">
          <cell r="B13864" t="str">
            <v>F503017</v>
          </cell>
          <cell r="C13864" t="str">
            <v>F503017</v>
          </cell>
          <cell r="D13864">
            <v>11</v>
          </cell>
          <cell r="E13864" t="str">
            <v>F</v>
          </cell>
        </row>
        <row r="13865">
          <cell r="B13865" t="str">
            <v>F503018</v>
          </cell>
          <cell r="C13865" t="str">
            <v>F503018</v>
          </cell>
          <cell r="D13865">
            <v>11</v>
          </cell>
          <cell r="E13865" t="str">
            <v>F</v>
          </cell>
        </row>
        <row r="13866">
          <cell r="B13866" t="str">
            <v>F503019</v>
          </cell>
          <cell r="C13866" t="str">
            <v>F503019</v>
          </cell>
          <cell r="D13866">
            <v>11</v>
          </cell>
          <cell r="E13866" t="str">
            <v>F</v>
          </cell>
        </row>
        <row r="13867">
          <cell r="B13867" t="str">
            <v>F503020</v>
          </cell>
          <cell r="C13867" t="str">
            <v>F503020</v>
          </cell>
          <cell r="D13867">
            <v>11</v>
          </cell>
          <cell r="E13867" t="str">
            <v>F</v>
          </cell>
        </row>
        <row r="13868">
          <cell r="B13868" t="str">
            <v>F503022</v>
          </cell>
          <cell r="C13868" t="str">
            <v>F503022</v>
          </cell>
          <cell r="D13868">
            <v>11</v>
          </cell>
          <cell r="E13868" t="str">
            <v>F</v>
          </cell>
        </row>
        <row r="13869">
          <cell r="B13869" t="str">
            <v>F513076</v>
          </cell>
          <cell r="C13869" t="str">
            <v>F513076</v>
          </cell>
          <cell r="D13869">
            <v>11</v>
          </cell>
          <cell r="E13869" t="str">
            <v>F</v>
          </cell>
        </row>
        <row r="13870">
          <cell r="B13870" t="str">
            <v>1000EXEC_BNFTS</v>
          </cell>
          <cell r="C13870" t="str">
            <v>EXEC_BNFTS</v>
          </cell>
          <cell r="D13870">
            <v>10</v>
          </cell>
          <cell r="E13870" t="str">
            <v>G</v>
          </cell>
        </row>
        <row r="13871">
          <cell r="B13871" t="str">
            <v>F503000</v>
          </cell>
          <cell r="C13871" t="str">
            <v>F503000</v>
          </cell>
          <cell r="D13871">
            <v>11</v>
          </cell>
          <cell r="E13871" t="str">
            <v>F</v>
          </cell>
        </row>
        <row r="13872">
          <cell r="B13872" t="str">
            <v>F513077</v>
          </cell>
          <cell r="C13872" t="str">
            <v>F513077</v>
          </cell>
          <cell r="D13872">
            <v>11</v>
          </cell>
          <cell r="E13872" t="str">
            <v>F</v>
          </cell>
        </row>
        <row r="13873">
          <cell r="B13873" t="str">
            <v>1000HLTH_PLANS</v>
          </cell>
          <cell r="C13873" t="str">
            <v>HLTH_PLANS</v>
          </cell>
          <cell r="D13873">
            <v>8</v>
          </cell>
          <cell r="E13873" t="str">
            <v>G</v>
          </cell>
        </row>
        <row r="13874">
          <cell r="B13874" t="str">
            <v>F502970</v>
          </cell>
          <cell r="C13874" t="str">
            <v>F502970</v>
          </cell>
          <cell r="D13874">
            <v>9</v>
          </cell>
          <cell r="E13874" t="str">
            <v>F</v>
          </cell>
        </row>
        <row r="13875">
          <cell r="B13875" t="str">
            <v>F515395</v>
          </cell>
          <cell r="C13875" t="str">
            <v>F515395</v>
          </cell>
          <cell r="D13875">
            <v>9</v>
          </cell>
          <cell r="E13875" t="str">
            <v>F</v>
          </cell>
        </row>
        <row r="13876">
          <cell r="B13876" t="str">
            <v>F515396</v>
          </cell>
          <cell r="C13876" t="str">
            <v>F515396</v>
          </cell>
          <cell r="D13876">
            <v>9</v>
          </cell>
          <cell r="E13876" t="str">
            <v>F</v>
          </cell>
        </row>
        <row r="13877">
          <cell r="B13877" t="str">
            <v>1000DENTAL</v>
          </cell>
          <cell r="C13877" t="str">
            <v>DENTAL</v>
          </cell>
          <cell r="D13877">
            <v>10</v>
          </cell>
          <cell r="E13877" t="str">
            <v>G</v>
          </cell>
        </row>
        <row r="13878">
          <cell r="B13878" t="str">
            <v>F503015</v>
          </cell>
          <cell r="C13878" t="str">
            <v>F503015</v>
          </cell>
          <cell r="D13878">
            <v>11</v>
          </cell>
          <cell r="E13878" t="str">
            <v>F</v>
          </cell>
        </row>
        <row r="13879">
          <cell r="B13879" t="str">
            <v>F526437</v>
          </cell>
          <cell r="C13879" t="str">
            <v>F526437</v>
          </cell>
          <cell r="D13879">
            <v>11</v>
          </cell>
          <cell r="E13879" t="str">
            <v>F</v>
          </cell>
        </row>
        <row r="13880">
          <cell r="B13880" t="str">
            <v>F526438</v>
          </cell>
          <cell r="C13880" t="str">
            <v>F526438</v>
          </cell>
          <cell r="D13880">
            <v>11</v>
          </cell>
          <cell r="E13880" t="str">
            <v>F</v>
          </cell>
        </row>
        <row r="13881">
          <cell r="B13881" t="str">
            <v>F526439</v>
          </cell>
          <cell r="C13881" t="str">
            <v>F526439</v>
          </cell>
          <cell r="D13881">
            <v>11</v>
          </cell>
          <cell r="E13881" t="str">
            <v>F</v>
          </cell>
        </row>
        <row r="13882">
          <cell r="B13882" t="str">
            <v>F526440</v>
          </cell>
          <cell r="C13882" t="str">
            <v>F526440</v>
          </cell>
          <cell r="D13882">
            <v>11</v>
          </cell>
          <cell r="E13882" t="str">
            <v>F</v>
          </cell>
        </row>
        <row r="13883">
          <cell r="B13883" t="str">
            <v>F526441</v>
          </cell>
          <cell r="C13883" t="str">
            <v>F526441</v>
          </cell>
          <cell r="D13883">
            <v>11</v>
          </cell>
          <cell r="E13883" t="str">
            <v>F</v>
          </cell>
        </row>
        <row r="13884">
          <cell r="B13884" t="str">
            <v>F526442</v>
          </cell>
          <cell r="C13884" t="str">
            <v>F526442</v>
          </cell>
          <cell r="D13884">
            <v>11</v>
          </cell>
          <cell r="E13884" t="str">
            <v>F</v>
          </cell>
        </row>
        <row r="13885">
          <cell r="B13885" t="str">
            <v>F526443</v>
          </cell>
          <cell r="C13885" t="str">
            <v>F526443</v>
          </cell>
          <cell r="D13885">
            <v>11</v>
          </cell>
          <cell r="E13885" t="str">
            <v>F</v>
          </cell>
        </row>
        <row r="13886">
          <cell r="B13886" t="str">
            <v>1000MEDICAL</v>
          </cell>
          <cell r="C13886" t="str">
            <v>MEDICAL</v>
          </cell>
          <cell r="D13886">
            <v>10</v>
          </cell>
          <cell r="E13886" t="str">
            <v>G</v>
          </cell>
        </row>
        <row r="13887">
          <cell r="B13887" t="str">
            <v>F503014</v>
          </cell>
          <cell r="C13887" t="str">
            <v>F503014</v>
          </cell>
          <cell r="D13887">
            <v>11</v>
          </cell>
          <cell r="E13887" t="str">
            <v>F</v>
          </cell>
        </row>
        <row r="13888">
          <cell r="B13888" t="str">
            <v>F526418</v>
          </cell>
          <cell r="C13888" t="str">
            <v>F526418</v>
          </cell>
          <cell r="D13888">
            <v>11</v>
          </cell>
          <cell r="E13888" t="str">
            <v>F</v>
          </cell>
        </row>
        <row r="13889">
          <cell r="B13889" t="str">
            <v>F526419</v>
          </cell>
          <cell r="C13889" t="str">
            <v>F526419</v>
          </cell>
          <cell r="D13889">
            <v>11</v>
          </cell>
          <cell r="E13889" t="str">
            <v>F</v>
          </cell>
        </row>
        <row r="13890">
          <cell r="B13890" t="str">
            <v>F526420</v>
          </cell>
          <cell r="C13890" t="str">
            <v>F526420</v>
          </cell>
          <cell r="D13890">
            <v>11</v>
          </cell>
          <cell r="E13890" t="str">
            <v>F</v>
          </cell>
        </row>
        <row r="13891">
          <cell r="B13891" t="str">
            <v>F526421</v>
          </cell>
          <cell r="C13891" t="str">
            <v>F526421</v>
          </cell>
          <cell r="D13891">
            <v>11</v>
          </cell>
          <cell r="E13891" t="str">
            <v>F</v>
          </cell>
        </row>
        <row r="13892">
          <cell r="B13892" t="str">
            <v>F526422</v>
          </cell>
          <cell r="C13892" t="str">
            <v>F526422</v>
          </cell>
          <cell r="D13892">
            <v>11</v>
          </cell>
          <cell r="E13892" t="str">
            <v>F</v>
          </cell>
        </row>
        <row r="13893">
          <cell r="B13893" t="str">
            <v>F526423</v>
          </cell>
          <cell r="C13893" t="str">
            <v>F526423</v>
          </cell>
          <cell r="D13893">
            <v>11</v>
          </cell>
          <cell r="E13893" t="str">
            <v>F</v>
          </cell>
        </row>
        <row r="13894">
          <cell r="B13894" t="str">
            <v>F526424</v>
          </cell>
          <cell r="C13894" t="str">
            <v>F526424</v>
          </cell>
          <cell r="D13894">
            <v>11</v>
          </cell>
          <cell r="E13894" t="str">
            <v>F</v>
          </cell>
        </row>
        <row r="13895">
          <cell r="B13895" t="str">
            <v>F526425</v>
          </cell>
          <cell r="C13895" t="str">
            <v>F526425</v>
          </cell>
          <cell r="D13895">
            <v>11</v>
          </cell>
          <cell r="E13895" t="str">
            <v>F</v>
          </cell>
        </row>
        <row r="13896">
          <cell r="B13896" t="str">
            <v>F526426</v>
          </cell>
          <cell r="C13896" t="str">
            <v>F526426</v>
          </cell>
          <cell r="D13896">
            <v>11</v>
          </cell>
          <cell r="E13896" t="str">
            <v>F</v>
          </cell>
        </row>
        <row r="13897">
          <cell r="B13897" t="str">
            <v>F526427</v>
          </cell>
          <cell r="C13897" t="str">
            <v>F526427</v>
          </cell>
          <cell r="D13897">
            <v>11</v>
          </cell>
          <cell r="E13897" t="str">
            <v>F</v>
          </cell>
        </row>
        <row r="13898">
          <cell r="B13898" t="str">
            <v>F526428</v>
          </cell>
          <cell r="C13898" t="str">
            <v>F526428</v>
          </cell>
          <cell r="D13898">
            <v>11</v>
          </cell>
          <cell r="E13898" t="str">
            <v>F</v>
          </cell>
        </row>
        <row r="13899">
          <cell r="B13899" t="str">
            <v>F526429</v>
          </cell>
          <cell r="C13899" t="str">
            <v>F526429</v>
          </cell>
          <cell r="D13899">
            <v>11</v>
          </cell>
          <cell r="E13899" t="str">
            <v>F</v>
          </cell>
        </row>
        <row r="13900">
          <cell r="B13900" t="str">
            <v>F526430</v>
          </cell>
          <cell r="C13900" t="str">
            <v>F526430</v>
          </cell>
          <cell r="D13900">
            <v>11</v>
          </cell>
          <cell r="E13900" t="str">
            <v>F</v>
          </cell>
        </row>
        <row r="13901">
          <cell r="B13901" t="str">
            <v>F526431</v>
          </cell>
          <cell r="C13901" t="str">
            <v>F526431</v>
          </cell>
          <cell r="D13901">
            <v>11</v>
          </cell>
          <cell r="E13901" t="str">
            <v>F</v>
          </cell>
        </row>
        <row r="13902">
          <cell r="B13902" t="str">
            <v>F526432</v>
          </cell>
          <cell r="C13902" t="str">
            <v>F526432</v>
          </cell>
          <cell r="D13902">
            <v>11</v>
          </cell>
          <cell r="E13902" t="str">
            <v>F</v>
          </cell>
        </row>
        <row r="13903">
          <cell r="B13903" t="str">
            <v>F526433</v>
          </cell>
          <cell r="C13903" t="str">
            <v>F526433</v>
          </cell>
          <cell r="D13903">
            <v>11</v>
          </cell>
          <cell r="E13903" t="str">
            <v>F</v>
          </cell>
        </row>
        <row r="13904">
          <cell r="B13904" t="str">
            <v>F526434</v>
          </cell>
          <cell r="C13904" t="str">
            <v>F526434</v>
          </cell>
          <cell r="D13904">
            <v>11</v>
          </cell>
          <cell r="E13904" t="str">
            <v>F</v>
          </cell>
        </row>
        <row r="13905">
          <cell r="B13905" t="str">
            <v>F526435</v>
          </cell>
          <cell r="C13905" t="str">
            <v>F526435</v>
          </cell>
          <cell r="D13905">
            <v>11</v>
          </cell>
          <cell r="E13905" t="str">
            <v>F</v>
          </cell>
        </row>
        <row r="13906">
          <cell r="B13906" t="str">
            <v>F526436</v>
          </cell>
          <cell r="C13906" t="str">
            <v>F526436</v>
          </cell>
          <cell r="D13906">
            <v>11</v>
          </cell>
          <cell r="E13906" t="str">
            <v>F</v>
          </cell>
        </row>
        <row r="13907">
          <cell r="B13907" t="str">
            <v>1000VISION</v>
          </cell>
          <cell r="C13907" t="str">
            <v>VISION</v>
          </cell>
          <cell r="D13907">
            <v>10</v>
          </cell>
          <cell r="E13907" t="str">
            <v>G</v>
          </cell>
        </row>
        <row r="13908">
          <cell r="B13908" t="str">
            <v>F503026</v>
          </cell>
          <cell r="C13908" t="str">
            <v>F503026</v>
          </cell>
          <cell r="D13908">
            <v>11</v>
          </cell>
          <cell r="E13908" t="str">
            <v>F</v>
          </cell>
        </row>
        <row r="13909">
          <cell r="B13909" t="str">
            <v>F526444</v>
          </cell>
          <cell r="C13909" t="str">
            <v>F526444</v>
          </cell>
          <cell r="D13909">
            <v>11</v>
          </cell>
          <cell r="E13909" t="str">
            <v>F</v>
          </cell>
        </row>
        <row r="13910">
          <cell r="B13910" t="str">
            <v>F526445</v>
          </cell>
          <cell r="C13910" t="str">
            <v>F526445</v>
          </cell>
          <cell r="D13910">
            <v>11</v>
          </cell>
          <cell r="E13910" t="str">
            <v>F</v>
          </cell>
        </row>
        <row r="13911">
          <cell r="B13911" t="str">
            <v>1000MISC_BNFTS</v>
          </cell>
          <cell r="C13911" t="str">
            <v>MISC_BNFTS</v>
          </cell>
          <cell r="D13911">
            <v>8</v>
          </cell>
          <cell r="E13911" t="str">
            <v>G</v>
          </cell>
        </row>
        <row r="13912">
          <cell r="B13912" t="str">
            <v>F503023</v>
          </cell>
          <cell r="C13912" t="str">
            <v>F503023</v>
          </cell>
          <cell r="D13912">
            <v>9</v>
          </cell>
          <cell r="E13912" t="str">
            <v>F</v>
          </cell>
        </row>
        <row r="13913">
          <cell r="B13913" t="str">
            <v>F503025</v>
          </cell>
          <cell r="C13913" t="str">
            <v>F503025</v>
          </cell>
          <cell r="D13913">
            <v>9</v>
          </cell>
          <cell r="E13913" t="str">
            <v>F</v>
          </cell>
        </row>
        <row r="13914">
          <cell r="B13914" t="str">
            <v>F515392</v>
          </cell>
          <cell r="C13914" t="str">
            <v>F515392</v>
          </cell>
          <cell r="D13914">
            <v>9</v>
          </cell>
          <cell r="E13914" t="str">
            <v>F</v>
          </cell>
        </row>
        <row r="13915">
          <cell r="B13915" t="str">
            <v>F5256411</v>
          </cell>
          <cell r="C13915" t="str">
            <v>F5256411</v>
          </cell>
          <cell r="D13915">
            <v>9</v>
          </cell>
          <cell r="E13915" t="str">
            <v>F</v>
          </cell>
        </row>
        <row r="13916">
          <cell r="B13916" t="str">
            <v>F526400</v>
          </cell>
          <cell r="C13916" t="str">
            <v>F526400</v>
          </cell>
          <cell r="D13916">
            <v>9</v>
          </cell>
          <cell r="E13916" t="str">
            <v>F</v>
          </cell>
        </row>
        <row r="13917">
          <cell r="B13917" t="str">
            <v>F526401</v>
          </cell>
          <cell r="C13917" t="str">
            <v>F526401</v>
          </cell>
          <cell r="D13917">
            <v>9</v>
          </cell>
          <cell r="E13917" t="str">
            <v>F</v>
          </cell>
        </row>
        <row r="13918">
          <cell r="B13918" t="str">
            <v>F526402</v>
          </cell>
          <cell r="C13918" t="str">
            <v>F526402</v>
          </cell>
          <cell r="D13918">
            <v>9</v>
          </cell>
          <cell r="E13918" t="str">
            <v>F</v>
          </cell>
        </row>
        <row r="13919">
          <cell r="B13919" t="str">
            <v>F526403</v>
          </cell>
          <cell r="C13919" t="str">
            <v>F526403</v>
          </cell>
          <cell r="D13919">
            <v>9</v>
          </cell>
          <cell r="E13919" t="str">
            <v>F</v>
          </cell>
        </row>
        <row r="13920">
          <cell r="B13920" t="str">
            <v>F526404</v>
          </cell>
          <cell r="C13920" t="str">
            <v>F526404</v>
          </cell>
          <cell r="D13920">
            <v>9</v>
          </cell>
          <cell r="E13920" t="str">
            <v>F</v>
          </cell>
        </row>
        <row r="13921">
          <cell r="B13921" t="str">
            <v>F526405</v>
          </cell>
          <cell r="C13921" t="str">
            <v>F526405</v>
          </cell>
          <cell r="D13921">
            <v>9</v>
          </cell>
          <cell r="E13921" t="str">
            <v>F</v>
          </cell>
        </row>
        <row r="13922">
          <cell r="B13922" t="str">
            <v>F526406</v>
          </cell>
          <cell r="C13922" t="str">
            <v>F526406</v>
          </cell>
          <cell r="D13922">
            <v>9</v>
          </cell>
          <cell r="E13922" t="str">
            <v>F</v>
          </cell>
        </row>
        <row r="13923">
          <cell r="B13923" t="str">
            <v>F526407</v>
          </cell>
          <cell r="C13923" t="str">
            <v>F526407</v>
          </cell>
          <cell r="D13923">
            <v>9</v>
          </cell>
          <cell r="E13923" t="str">
            <v>F</v>
          </cell>
        </row>
        <row r="13924">
          <cell r="B13924" t="str">
            <v>F526408</v>
          </cell>
          <cell r="C13924" t="str">
            <v>F526408</v>
          </cell>
          <cell r="D13924">
            <v>9</v>
          </cell>
          <cell r="E13924" t="str">
            <v>F</v>
          </cell>
        </row>
        <row r="13925">
          <cell r="B13925" t="str">
            <v>F526409</v>
          </cell>
          <cell r="C13925" t="str">
            <v>F526409</v>
          </cell>
          <cell r="D13925">
            <v>9</v>
          </cell>
          <cell r="E13925" t="str">
            <v>F</v>
          </cell>
        </row>
        <row r="13926">
          <cell r="B13926" t="str">
            <v>F526410</v>
          </cell>
          <cell r="C13926" t="str">
            <v>F526410</v>
          </cell>
          <cell r="D13926">
            <v>9</v>
          </cell>
          <cell r="E13926" t="str">
            <v>F</v>
          </cell>
        </row>
        <row r="13927">
          <cell r="B13927" t="str">
            <v>F526412</v>
          </cell>
          <cell r="C13927" t="str">
            <v>F526412</v>
          </cell>
          <cell r="D13927">
            <v>9</v>
          </cell>
          <cell r="E13927" t="str">
            <v>F</v>
          </cell>
        </row>
        <row r="13928">
          <cell r="B13928" t="str">
            <v>F526413</v>
          </cell>
          <cell r="C13928" t="str">
            <v>F526413</v>
          </cell>
          <cell r="D13928">
            <v>9</v>
          </cell>
          <cell r="E13928" t="str">
            <v>F</v>
          </cell>
        </row>
        <row r="13929">
          <cell r="B13929" t="str">
            <v>1000SHRLDR_BEN</v>
          </cell>
          <cell r="C13929" t="str">
            <v>SHRLDR_BEN</v>
          </cell>
          <cell r="D13929">
            <v>8</v>
          </cell>
          <cell r="E13929" t="str">
            <v>G</v>
          </cell>
        </row>
        <row r="13930">
          <cell r="B13930" t="str">
            <v>1000OTHER_MISC</v>
          </cell>
          <cell r="C13930" t="str">
            <v>OTHER_MISC</v>
          </cell>
          <cell r="D13930">
            <v>10</v>
          </cell>
          <cell r="E13930" t="str">
            <v>G</v>
          </cell>
        </row>
        <row r="13931">
          <cell r="B13931" t="str">
            <v>F503024</v>
          </cell>
          <cell r="C13931" t="str">
            <v>F503024</v>
          </cell>
          <cell r="D13931">
            <v>11</v>
          </cell>
          <cell r="E13931" t="str">
            <v>F</v>
          </cell>
        </row>
        <row r="13932">
          <cell r="B13932" t="str">
            <v>F526414</v>
          </cell>
          <cell r="C13932" t="str">
            <v>F526414</v>
          </cell>
          <cell r="D13932">
            <v>11</v>
          </cell>
          <cell r="E13932" t="str">
            <v>F</v>
          </cell>
        </row>
        <row r="13933">
          <cell r="B13933" t="str">
            <v>F526415</v>
          </cell>
          <cell r="C13933" t="str">
            <v>F526415</v>
          </cell>
          <cell r="D13933">
            <v>11</v>
          </cell>
          <cell r="E13933" t="str">
            <v>F</v>
          </cell>
        </row>
        <row r="13934">
          <cell r="B13934" t="str">
            <v>F526416</v>
          </cell>
          <cell r="C13934" t="str">
            <v>F526416</v>
          </cell>
          <cell r="D13934">
            <v>11</v>
          </cell>
          <cell r="E13934" t="str">
            <v>F</v>
          </cell>
        </row>
        <row r="13935">
          <cell r="B13935" t="str">
            <v>F526417</v>
          </cell>
          <cell r="C13935" t="str">
            <v>F526417</v>
          </cell>
          <cell r="D13935">
            <v>11</v>
          </cell>
          <cell r="E13935" t="str">
            <v>F</v>
          </cell>
        </row>
        <row r="13936">
          <cell r="B13936" t="str">
            <v>1000OTHER_EXEC</v>
          </cell>
          <cell r="C13936" t="str">
            <v>OTHER_EXEC</v>
          </cell>
          <cell r="D13936">
            <v>10</v>
          </cell>
          <cell r="E13936" t="str">
            <v>G</v>
          </cell>
        </row>
        <row r="13937">
          <cell r="B13937" t="str">
            <v>F526552</v>
          </cell>
          <cell r="C13937" t="str">
            <v>F526552</v>
          </cell>
          <cell r="D13937">
            <v>11</v>
          </cell>
          <cell r="E13937" t="str">
            <v>F</v>
          </cell>
        </row>
        <row r="13938">
          <cell r="B13938" t="str">
            <v>1000GF_HR-BTL</v>
          </cell>
          <cell r="C13938" t="str">
            <v>GF_HR-BTL</v>
          </cell>
          <cell r="D13938">
            <v>6</v>
          </cell>
          <cell r="E13938" t="str">
            <v>G</v>
          </cell>
        </row>
        <row r="13939">
          <cell r="B13939" t="str">
            <v>F502994</v>
          </cell>
          <cell r="C13939" t="str">
            <v>F502994</v>
          </cell>
          <cell r="D13939">
            <v>7</v>
          </cell>
          <cell r="E13939" t="str">
            <v>F</v>
          </cell>
        </row>
        <row r="13940">
          <cell r="B13940" t="str">
            <v>F502995</v>
          </cell>
          <cell r="C13940" t="str">
            <v>F502995</v>
          </cell>
          <cell r="D13940">
            <v>7</v>
          </cell>
          <cell r="E13940" t="str">
            <v>F</v>
          </cell>
        </row>
        <row r="13941">
          <cell r="B13941" t="str">
            <v>F502996</v>
          </cell>
          <cell r="C13941" t="str">
            <v>F502996</v>
          </cell>
          <cell r="D13941">
            <v>7</v>
          </cell>
          <cell r="E13941" t="str">
            <v>F</v>
          </cell>
        </row>
        <row r="13942">
          <cell r="B13942" t="str">
            <v>F502997</v>
          </cell>
          <cell r="C13942" t="str">
            <v>F502997</v>
          </cell>
          <cell r="D13942">
            <v>7</v>
          </cell>
          <cell r="E13942" t="str">
            <v>F</v>
          </cell>
        </row>
        <row r="13943">
          <cell r="B13943" t="str">
            <v>F502998</v>
          </cell>
          <cell r="C13943" t="str">
            <v>F502998</v>
          </cell>
          <cell r="D13943">
            <v>7</v>
          </cell>
          <cell r="E13943" t="str">
            <v>F</v>
          </cell>
        </row>
        <row r="13944">
          <cell r="B13944" t="str">
            <v>F502999</v>
          </cell>
          <cell r="C13944" t="str">
            <v>F502999</v>
          </cell>
          <cell r="D13944">
            <v>7</v>
          </cell>
          <cell r="E13944" t="str">
            <v>F</v>
          </cell>
        </row>
        <row r="13945">
          <cell r="B13945" t="str">
            <v>F513078</v>
          </cell>
          <cell r="C13945" t="str">
            <v>F513078</v>
          </cell>
          <cell r="D13945">
            <v>7</v>
          </cell>
          <cell r="E13945" t="str">
            <v>F</v>
          </cell>
        </row>
        <row r="13946">
          <cell r="B13946" t="str">
            <v>1000GF_LAW</v>
          </cell>
          <cell r="C13946" t="str">
            <v>GF_LAW</v>
          </cell>
          <cell r="D13946">
            <v>4</v>
          </cell>
          <cell r="E13946" t="str">
            <v>G</v>
          </cell>
        </row>
        <row r="13947">
          <cell r="B13947" t="str">
            <v>F502966</v>
          </cell>
          <cell r="C13947" t="str">
            <v>F502966</v>
          </cell>
          <cell r="D13947">
            <v>5</v>
          </cell>
          <cell r="E13947" t="str">
            <v>F</v>
          </cell>
        </row>
        <row r="13948">
          <cell r="B13948" t="str">
            <v>F503028</v>
          </cell>
          <cell r="C13948" t="str">
            <v>F503028</v>
          </cell>
          <cell r="D13948">
            <v>5</v>
          </cell>
          <cell r="E13948" t="str">
            <v>F</v>
          </cell>
        </row>
        <row r="13949">
          <cell r="B13949" t="str">
            <v>F503029</v>
          </cell>
          <cell r="C13949" t="str">
            <v>F503029</v>
          </cell>
          <cell r="D13949">
            <v>5</v>
          </cell>
          <cell r="E13949" t="str">
            <v>F</v>
          </cell>
        </row>
        <row r="13950">
          <cell r="B13950" t="str">
            <v>1000GF_LAW-OM</v>
          </cell>
          <cell r="C13950" t="str">
            <v>GF_LAW-OM</v>
          </cell>
          <cell r="D13950">
            <v>6</v>
          </cell>
          <cell r="E13950" t="str">
            <v>G</v>
          </cell>
        </row>
        <row r="13951">
          <cell r="B13951" t="str">
            <v>F100261</v>
          </cell>
          <cell r="C13951" t="str">
            <v>F100261</v>
          </cell>
          <cell r="D13951">
            <v>7</v>
          </cell>
          <cell r="E13951" t="str">
            <v>F</v>
          </cell>
        </row>
        <row r="13952">
          <cell r="B13952" t="str">
            <v>F100262</v>
          </cell>
          <cell r="C13952" t="str">
            <v>F100262</v>
          </cell>
          <cell r="D13952">
            <v>7</v>
          </cell>
          <cell r="E13952" t="str">
            <v>F</v>
          </cell>
        </row>
        <row r="13953">
          <cell r="B13953" t="str">
            <v>F515322</v>
          </cell>
          <cell r="C13953" t="str">
            <v>F515322</v>
          </cell>
          <cell r="D13953">
            <v>7</v>
          </cell>
          <cell r="E13953" t="str">
            <v>F</v>
          </cell>
        </row>
        <row r="13954">
          <cell r="B13954" t="str">
            <v>F515323</v>
          </cell>
          <cell r="C13954" t="str">
            <v>F515323</v>
          </cell>
          <cell r="D13954">
            <v>7</v>
          </cell>
          <cell r="E13954" t="str">
            <v>F</v>
          </cell>
        </row>
        <row r="13955">
          <cell r="B13955" t="str">
            <v>F515324</v>
          </cell>
          <cell r="C13955" t="str">
            <v>F515324</v>
          </cell>
          <cell r="D13955">
            <v>7</v>
          </cell>
          <cell r="E13955" t="str">
            <v>F</v>
          </cell>
        </row>
        <row r="13956">
          <cell r="B13956" t="str">
            <v>F515325</v>
          </cell>
          <cell r="C13956" t="str">
            <v>F515325</v>
          </cell>
          <cell r="D13956">
            <v>7</v>
          </cell>
          <cell r="E13956" t="str">
            <v>F</v>
          </cell>
        </row>
        <row r="13957">
          <cell r="B13957" t="str">
            <v>F515326</v>
          </cell>
          <cell r="C13957" t="str">
            <v>F515326</v>
          </cell>
          <cell r="D13957">
            <v>7</v>
          </cell>
          <cell r="E13957" t="str">
            <v>F</v>
          </cell>
        </row>
        <row r="13958">
          <cell r="B13958" t="str">
            <v>F515328</v>
          </cell>
          <cell r="C13958" t="str">
            <v>F515328</v>
          </cell>
          <cell r="D13958">
            <v>7</v>
          </cell>
          <cell r="E13958" t="str">
            <v>F</v>
          </cell>
        </row>
        <row r="13959">
          <cell r="B13959" t="str">
            <v>1000GF_LAW-BTL</v>
          </cell>
          <cell r="C13959" t="str">
            <v>GF_LAW-BTL</v>
          </cell>
          <cell r="D13959">
            <v>6</v>
          </cell>
          <cell r="E13959" t="str">
            <v>G</v>
          </cell>
        </row>
        <row r="13960">
          <cell r="B13960" t="str">
            <v>F502967</v>
          </cell>
          <cell r="C13960" t="str">
            <v>F502967</v>
          </cell>
          <cell r="D13960">
            <v>7</v>
          </cell>
          <cell r="E13960" t="str">
            <v>F</v>
          </cell>
        </row>
        <row r="13961">
          <cell r="B13961" t="str">
            <v>1000GF_NUC</v>
          </cell>
          <cell r="C13961" t="str">
            <v>GF_NUC</v>
          </cell>
          <cell r="D13961">
            <v>4</v>
          </cell>
          <cell r="E13961" t="str">
            <v>G</v>
          </cell>
        </row>
        <row r="13962">
          <cell r="B13962" t="str">
            <v>F503030</v>
          </cell>
          <cell r="C13962" t="str">
            <v>F503030</v>
          </cell>
          <cell r="D13962">
            <v>5</v>
          </cell>
          <cell r="E13962" t="str">
            <v>F</v>
          </cell>
        </row>
        <row r="13963">
          <cell r="B13963" t="str">
            <v>F503064</v>
          </cell>
          <cell r="C13963" t="str">
            <v>F503064</v>
          </cell>
          <cell r="D13963">
            <v>5</v>
          </cell>
          <cell r="E13963" t="str">
            <v>F</v>
          </cell>
        </row>
        <row r="13964">
          <cell r="B13964" t="str">
            <v>F515391</v>
          </cell>
          <cell r="C13964" t="str">
            <v>F515391</v>
          </cell>
          <cell r="D13964">
            <v>5</v>
          </cell>
          <cell r="E13964" t="str">
            <v>F</v>
          </cell>
        </row>
        <row r="13965">
          <cell r="B13965" t="str">
            <v>F525104</v>
          </cell>
          <cell r="C13965" t="str">
            <v>F525104</v>
          </cell>
          <cell r="D13965">
            <v>5</v>
          </cell>
          <cell r="E13965" t="str">
            <v>F</v>
          </cell>
        </row>
        <row r="13966">
          <cell r="B13966" t="str">
            <v>1000GF_OSBU</v>
          </cell>
          <cell r="C13966" t="str">
            <v>GF_OSBU</v>
          </cell>
          <cell r="D13966">
            <v>4</v>
          </cell>
          <cell r="E13966" t="str">
            <v>G</v>
          </cell>
        </row>
        <row r="13967">
          <cell r="B13967" t="str">
            <v>1000GF_CRE</v>
          </cell>
          <cell r="C13967" t="str">
            <v>GF_CRE</v>
          </cell>
          <cell r="D13967">
            <v>6</v>
          </cell>
          <cell r="E13967" t="str">
            <v>G</v>
          </cell>
        </row>
        <row r="13968">
          <cell r="B13968" t="str">
            <v>F502987</v>
          </cell>
          <cell r="C13968" t="str">
            <v>F502987</v>
          </cell>
          <cell r="D13968">
            <v>7</v>
          </cell>
          <cell r="E13968" t="str">
            <v>F</v>
          </cell>
        </row>
        <row r="13969">
          <cell r="B13969" t="str">
            <v>F502988</v>
          </cell>
          <cell r="C13969" t="str">
            <v>F502988</v>
          </cell>
          <cell r="D13969">
            <v>7</v>
          </cell>
          <cell r="E13969" t="str">
            <v>F</v>
          </cell>
        </row>
        <row r="13970">
          <cell r="B13970" t="str">
            <v>F502989</v>
          </cell>
          <cell r="C13970" t="str">
            <v>F502989</v>
          </cell>
          <cell r="D13970">
            <v>7</v>
          </cell>
          <cell r="E13970" t="str">
            <v>F</v>
          </cell>
        </row>
        <row r="13971">
          <cell r="B13971" t="str">
            <v>1000GF_SCM</v>
          </cell>
          <cell r="C13971" t="str">
            <v>GF_SCM</v>
          </cell>
          <cell r="D13971">
            <v>6</v>
          </cell>
          <cell r="E13971" t="str">
            <v>G</v>
          </cell>
        </row>
        <row r="13972">
          <cell r="B13972" t="str">
            <v>F300330</v>
          </cell>
          <cell r="C13972" t="str">
            <v>F300330</v>
          </cell>
          <cell r="D13972">
            <v>7</v>
          </cell>
          <cell r="E13972" t="str">
            <v>F</v>
          </cell>
        </row>
        <row r="13973">
          <cell r="B13973" t="str">
            <v>1000GF_EMS</v>
          </cell>
          <cell r="C13973" t="str">
            <v>GF_EMS</v>
          </cell>
          <cell r="D13973">
            <v>6</v>
          </cell>
          <cell r="E13973" t="str">
            <v>G</v>
          </cell>
        </row>
        <row r="13974">
          <cell r="B13974" t="str">
            <v>F503037</v>
          </cell>
          <cell r="C13974" t="str">
            <v>F503037</v>
          </cell>
          <cell r="D13974">
            <v>7</v>
          </cell>
          <cell r="E13974" t="str">
            <v>F</v>
          </cell>
        </row>
        <row r="13975">
          <cell r="B13975" t="str">
            <v>F503038</v>
          </cell>
          <cell r="C13975" t="str">
            <v>F503038</v>
          </cell>
          <cell r="D13975">
            <v>7</v>
          </cell>
          <cell r="E13975" t="str">
            <v>F</v>
          </cell>
        </row>
        <row r="13976">
          <cell r="B13976" t="str">
            <v>F503039</v>
          </cell>
          <cell r="C13976" t="str">
            <v>F503039</v>
          </cell>
          <cell r="D13976">
            <v>7</v>
          </cell>
          <cell r="E13976" t="str">
            <v>F</v>
          </cell>
        </row>
        <row r="13977">
          <cell r="B13977" t="str">
            <v>F503058</v>
          </cell>
          <cell r="C13977" t="str">
            <v>F503058</v>
          </cell>
          <cell r="D13977">
            <v>7</v>
          </cell>
          <cell r="E13977" t="str">
            <v>F</v>
          </cell>
        </row>
        <row r="13978">
          <cell r="B13978" t="str">
            <v>1000GF_TSD</v>
          </cell>
          <cell r="C13978" t="str">
            <v>GF_TSD</v>
          </cell>
          <cell r="D13978">
            <v>6</v>
          </cell>
          <cell r="E13978" t="str">
            <v>G</v>
          </cell>
        </row>
        <row r="13979">
          <cell r="B13979" t="str">
            <v>F503057</v>
          </cell>
          <cell r="C13979" t="str">
            <v>F503057</v>
          </cell>
          <cell r="D13979">
            <v>7</v>
          </cell>
          <cell r="E13979" t="str">
            <v>F</v>
          </cell>
        </row>
        <row r="13980">
          <cell r="B13980" t="str">
            <v>1000GF_EHS</v>
          </cell>
          <cell r="C13980" t="str">
            <v>GF_EHS</v>
          </cell>
          <cell r="D13980">
            <v>6</v>
          </cell>
          <cell r="E13980" t="str">
            <v>G</v>
          </cell>
        </row>
        <row r="13981">
          <cell r="B13981" t="str">
            <v>F502991</v>
          </cell>
          <cell r="C13981" t="str">
            <v>F502991</v>
          </cell>
          <cell r="D13981">
            <v>7</v>
          </cell>
          <cell r="E13981" t="str">
            <v>F</v>
          </cell>
        </row>
        <row r="13982">
          <cell r="B13982" t="str">
            <v>F502992</v>
          </cell>
          <cell r="C13982" t="str">
            <v>F502992</v>
          </cell>
          <cell r="D13982">
            <v>7</v>
          </cell>
          <cell r="E13982" t="str">
            <v>F</v>
          </cell>
        </row>
        <row r="13983">
          <cell r="B13983" t="str">
            <v>1000GF_PA</v>
          </cell>
          <cell r="C13983" t="str">
            <v>GF_PA</v>
          </cell>
          <cell r="D13983">
            <v>4</v>
          </cell>
          <cell r="E13983" t="str">
            <v>G</v>
          </cell>
        </row>
        <row r="13984">
          <cell r="B13984" t="str">
            <v>1000GF_PA-OM</v>
          </cell>
          <cell r="C13984" t="str">
            <v>GF_PA-OM</v>
          </cell>
          <cell r="D13984">
            <v>6</v>
          </cell>
          <cell r="E13984" t="str">
            <v>G</v>
          </cell>
        </row>
        <row r="13985">
          <cell r="B13985" t="str">
            <v>F503035</v>
          </cell>
          <cell r="C13985" t="str">
            <v>F503035</v>
          </cell>
          <cell r="D13985">
            <v>7</v>
          </cell>
          <cell r="E13985" t="str">
            <v>F</v>
          </cell>
        </row>
        <row r="13986">
          <cell r="B13986" t="str">
            <v>1000GF_PA-BTL</v>
          </cell>
          <cell r="C13986" t="str">
            <v>GF_PA-BTL</v>
          </cell>
          <cell r="D13986">
            <v>6</v>
          </cell>
          <cell r="E13986" t="str">
            <v>G</v>
          </cell>
        </row>
        <row r="13987">
          <cell r="B13987" t="str">
            <v>F503036</v>
          </cell>
          <cell r="C13987" t="str">
            <v>F503036</v>
          </cell>
          <cell r="D13987">
            <v>7</v>
          </cell>
          <cell r="E13987" t="str">
            <v>F</v>
          </cell>
        </row>
        <row r="13988">
          <cell r="B13988" t="str">
            <v>F515346</v>
          </cell>
          <cell r="C13988" t="str">
            <v>F515346</v>
          </cell>
          <cell r="D13988">
            <v>7</v>
          </cell>
          <cell r="E13988" t="str">
            <v>F</v>
          </cell>
        </row>
        <row r="13989">
          <cell r="B13989" t="str">
            <v>1000GF_PPBU</v>
          </cell>
          <cell r="C13989" t="str">
            <v>GF_PPBU</v>
          </cell>
          <cell r="D13989">
            <v>4</v>
          </cell>
          <cell r="E13989" t="str">
            <v>G</v>
          </cell>
        </row>
        <row r="13990">
          <cell r="B13990" t="str">
            <v>F526053</v>
          </cell>
          <cell r="C13990" t="str">
            <v>F526053</v>
          </cell>
          <cell r="D13990">
            <v>5</v>
          </cell>
          <cell r="E13990" t="str">
            <v>F</v>
          </cell>
        </row>
        <row r="13991">
          <cell r="B13991" t="str">
            <v>1000GF_TAX</v>
          </cell>
          <cell r="C13991" t="str">
            <v>GF_TAX</v>
          </cell>
          <cell r="D13991">
            <v>4</v>
          </cell>
          <cell r="E13991" t="str">
            <v>G</v>
          </cell>
        </row>
        <row r="13992">
          <cell r="B13992" t="str">
            <v>1000GF_TX-OP</v>
          </cell>
          <cell r="C13992" t="str">
            <v>GF_TX-OP</v>
          </cell>
          <cell r="D13992">
            <v>6</v>
          </cell>
          <cell r="E13992" t="str">
            <v>G</v>
          </cell>
        </row>
        <row r="13993">
          <cell r="B13993" t="str">
            <v>F513260</v>
          </cell>
          <cell r="C13993" t="str">
            <v>F513260</v>
          </cell>
          <cell r="D13993">
            <v>7</v>
          </cell>
          <cell r="E13993" t="str">
            <v>F</v>
          </cell>
        </row>
        <row r="13994">
          <cell r="B13994" t="str">
            <v>F513261</v>
          </cell>
          <cell r="C13994" t="str">
            <v>F513261</v>
          </cell>
          <cell r="D13994">
            <v>7</v>
          </cell>
          <cell r="E13994" t="str">
            <v>F</v>
          </cell>
        </row>
        <row r="13995">
          <cell r="B13995" t="str">
            <v>F513262</v>
          </cell>
          <cell r="C13995" t="str">
            <v>F513262</v>
          </cell>
          <cell r="D13995">
            <v>7</v>
          </cell>
          <cell r="E13995" t="str">
            <v>F</v>
          </cell>
        </row>
        <row r="13996">
          <cell r="B13996" t="str">
            <v>F513263</v>
          </cell>
          <cell r="C13996" t="str">
            <v>F513263</v>
          </cell>
          <cell r="D13996">
            <v>7</v>
          </cell>
          <cell r="E13996" t="str">
            <v>F</v>
          </cell>
        </row>
        <row r="13997">
          <cell r="B13997" t="str">
            <v>F513264</v>
          </cell>
          <cell r="C13997" t="str">
            <v>F513264</v>
          </cell>
          <cell r="D13997">
            <v>7</v>
          </cell>
          <cell r="E13997" t="str">
            <v>F</v>
          </cell>
        </row>
        <row r="13998">
          <cell r="B13998" t="str">
            <v>F513265</v>
          </cell>
          <cell r="C13998" t="str">
            <v>F513265</v>
          </cell>
          <cell r="D13998">
            <v>7</v>
          </cell>
          <cell r="E13998" t="str">
            <v>F</v>
          </cell>
        </row>
        <row r="13999">
          <cell r="B13999" t="str">
            <v>F513269</v>
          </cell>
          <cell r="C13999" t="str">
            <v>F513269</v>
          </cell>
          <cell r="D13999">
            <v>7</v>
          </cell>
          <cell r="E13999" t="str">
            <v>F</v>
          </cell>
        </row>
        <row r="14000">
          <cell r="B14000" t="str">
            <v>F513270</v>
          </cell>
          <cell r="C14000" t="str">
            <v>F513270</v>
          </cell>
          <cell r="D14000">
            <v>7</v>
          </cell>
          <cell r="E14000" t="str">
            <v>F</v>
          </cell>
        </row>
        <row r="14001">
          <cell r="B14001" t="str">
            <v>F513271</v>
          </cell>
          <cell r="C14001" t="str">
            <v>F513271</v>
          </cell>
          <cell r="D14001">
            <v>7</v>
          </cell>
          <cell r="E14001" t="str">
            <v>F</v>
          </cell>
        </row>
        <row r="14002">
          <cell r="B14002" t="str">
            <v>F513272</v>
          </cell>
          <cell r="C14002" t="str">
            <v>F513272</v>
          </cell>
          <cell r="D14002">
            <v>7</v>
          </cell>
          <cell r="E14002" t="str">
            <v>F</v>
          </cell>
        </row>
        <row r="14003">
          <cell r="B14003" t="str">
            <v>F513273</v>
          </cell>
          <cell r="C14003" t="str">
            <v>F513273</v>
          </cell>
          <cell r="D14003">
            <v>7</v>
          </cell>
          <cell r="E14003" t="str">
            <v>F</v>
          </cell>
        </row>
        <row r="14004">
          <cell r="B14004" t="str">
            <v>F513274</v>
          </cell>
          <cell r="C14004" t="str">
            <v>F513274</v>
          </cell>
          <cell r="D14004">
            <v>7</v>
          </cell>
          <cell r="E14004" t="str">
            <v>F</v>
          </cell>
        </row>
        <row r="14005">
          <cell r="B14005" t="str">
            <v>F513275</v>
          </cell>
          <cell r="C14005" t="str">
            <v>F513275</v>
          </cell>
          <cell r="D14005">
            <v>7</v>
          </cell>
          <cell r="E14005" t="str">
            <v>F</v>
          </cell>
        </row>
        <row r="14006">
          <cell r="B14006" t="str">
            <v>F513276</v>
          </cell>
          <cell r="C14006" t="str">
            <v>F513276</v>
          </cell>
          <cell r="D14006">
            <v>7</v>
          </cell>
          <cell r="E14006" t="str">
            <v>F</v>
          </cell>
        </row>
        <row r="14007">
          <cell r="B14007" t="str">
            <v>F515352</v>
          </cell>
          <cell r="C14007" t="str">
            <v>F515352</v>
          </cell>
          <cell r="D14007">
            <v>7</v>
          </cell>
          <cell r="E14007" t="str">
            <v>F</v>
          </cell>
        </row>
        <row r="14008">
          <cell r="B14008" t="str">
            <v>F515353</v>
          </cell>
          <cell r="C14008" t="str">
            <v>F515353</v>
          </cell>
          <cell r="D14008">
            <v>7</v>
          </cell>
          <cell r="E14008" t="str">
            <v>F</v>
          </cell>
        </row>
        <row r="14009">
          <cell r="B14009" t="str">
            <v>F515354</v>
          </cell>
          <cell r="C14009" t="str">
            <v>F515354</v>
          </cell>
          <cell r="D14009">
            <v>7</v>
          </cell>
          <cell r="E14009" t="str">
            <v>F</v>
          </cell>
        </row>
        <row r="14010">
          <cell r="B14010" t="str">
            <v>F515355</v>
          </cell>
          <cell r="C14010" t="str">
            <v>F515355</v>
          </cell>
          <cell r="D14010">
            <v>7</v>
          </cell>
          <cell r="E14010" t="str">
            <v>F</v>
          </cell>
        </row>
        <row r="14011">
          <cell r="B14011" t="str">
            <v>F515356</v>
          </cell>
          <cell r="C14011" t="str">
            <v>F515356</v>
          </cell>
          <cell r="D14011">
            <v>7</v>
          </cell>
          <cell r="E14011" t="str">
            <v>F</v>
          </cell>
        </row>
        <row r="14012">
          <cell r="B14012" t="str">
            <v>F515357</v>
          </cell>
          <cell r="C14012" t="str">
            <v>F515357</v>
          </cell>
          <cell r="D14012">
            <v>7</v>
          </cell>
          <cell r="E14012" t="str">
            <v>F</v>
          </cell>
        </row>
        <row r="14013">
          <cell r="B14013" t="str">
            <v>F515358</v>
          </cell>
          <cell r="C14013" t="str">
            <v>F515358</v>
          </cell>
          <cell r="D14013">
            <v>7</v>
          </cell>
          <cell r="E14013" t="str">
            <v>F</v>
          </cell>
        </row>
        <row r="14014">
          <cell r="B14014" t="str">
            <v>F515359</v>
          </cell>
          <cell r="C14014" t="str">
            <v>F515359</v>
          </cell>
          <cell r="D14014">
            <v>7</v>
          </cell>
          <cell r="E14014" t="str">
            <v>F</v>
          </cell>
        </row>
        <row r="14015">
          <cell r="B14015" t="str">
            <v>F515360</v>
          </cell>
          <cell r="C14015" t="str">
            <v>F515360</v>
          </cell>
          <cell r="D14015">
            <v>7</v>
          </cell>
          <cell r="E14015" t="str">
            <v>F</v>
          </cell>
        </row>
        <row r="14016">
          <cell r="B14016" t="str">
            <v>F515361</v>
          </cell>
          <cell r="C14016" t="str">
            <v>F515361</v>
          </cell>
          <cell r="D14016">
            <v>7</v>
          </cell>
          <cell r="E14016" t="str">
            <v>F</v>
          </cell>
        </row>
        <row r="14017">
          <cell r="B14017" t="str">
            <v>F515362</v>
          </cell>
          <cell r="C14017" t="str">
            <v>F515362</v>
          </cell>
          <cell r="D14017">
            <v>7</v>
          </cell>
          <cell r="E14017" t="str">
            <v>F</v>
          </cell>
        </row>
        <row r="14018">
          <cell r="B14018" t="str">
            <v>F515367</v>
          </cell>
          <cell r="C14018" t="str">
            <v>F515367</v>
          </cell>
          <cell r="D14018">
            <v>7</v>
          </cell>
          <cell r="E14018" t="str">
            <v>F</v>
          </cell>
        </row>
        <row r="14019">
          <cell r="B14019" t="str">
            <v>F525102</v>
          </cell>
          <cell r="C14019" t="str">
            <v>F525102</v>
          </cell>
          <cell r="D14019">
            <v>7</v>
          </cell>
          <cell r="E14019" t="str">
            <v>F</v>
          </cell>
        </row>
        <row r="14020">
          <cell r="B14020" t="str">
            <v>1000GF_TX-BTL</v>
          </cell>
          <cell r="C14020" t="str">
            <v>GF_TX-BTL</v>
          </cell>
          <cell r="D14020">
            <v>6</v>
          </cell>
          <cell r="E14020" t="str">
            <v>G</v>
          </cell>
        </row>
        <row r="14021">
          <cell r="B14021" t="str">
            <v>F515363</v>
          </cell>
          <cell r="C14021" t="str">
            <v>F515363</v>
          </cell>
          <cell r="D14021">
            <v>7</v>
          </cell>
          <cell r="E14021" t="str">
            <v>F</v>
          </cell>
        </row>
        <row r="14022">
          <cell r="B14022" t="str">
            <v>F515364</v>
          </cell>
          <cell r="C14022" t="str">
            <v>F515364</v>
          </cell>
          <cell r="D14022">
            <v>7</v>
          </cell>
          <cell r="E14022" t="str">
            <v>F</v>
          </cell>
        </row>
        <row r="14023">
          <cell r="B14023" t="str">
            <v>F515365</v>
          </cell>
          <cell r="C14023" t="str">
            <v>F515365</v>
          </cell>
          <cell r="D14023">
            <v>7</v>
          </cell>
          <cell r="E14023" t="str">
            <v>F</v>
          </cell>
        </row>
        <row r="14024">
          <cell r="B14024" t="str">
            <v>1000GF_TDBU</v>
          </cell>
          <cell r="C14024" t="str">
            <v>GF_TDBU</v>
          </cell>
          <cell r="D14024">
            <v>4</v>
          </cell>
          <cell r="E14024" t="str">
            <v>G</v>
          </cell>
        </row>
        <row r="14025">
          <cell r="B14025" t="str">
            <v>F503042</v>
          </cell>
          <cell r="C14025" t="str">
            <v>F503042</v>
          </cell>
          <cell r="D14025">
            <v>5</v>
          </cell>
          <cell r="E14025" t="str">
            <v>F</v>
          </cell>
        </row>
        <row r="14026">
          <cell r="B14026" t="str">
            <v>F503043</v>
          </cell>
          <cell r="C14026" t="str">
            <v>F503043</v>
          </cell>
          <cell r="D14026">
            <v>5</v>
          </cell>
          <cell r="E14026" t="str">
            <v>F</v>
          </cell>
        </row>
        <row r="14027">
          <cell r="B14027" t="str">
            <v>F503044</v>
          </cell>
          <cell r="C14027" t="str">
            <v>F503044</v>
          </cell>
          <cell r="D14027">
            <v>5</v>
          </cell>
          <cell r="E14027" t="str">
            <v>F</v>
          </cell>
        </row>
        <row r="14028">
          <cell r="B14028" t="str">
            <v>F503046</v>
          </cell>
          <cell r="C14028" t="str">
            <v>F503046</v>
          </cell>
          <cell r="D14028">
            <v>5</v>
          </cell>
          <cell r="E14028" t="str">
            <v>F</v>
          </cell>
        </row>
        <row r="14029">
          <cell r="B14029" t="str">
            <v>F515413</v>
          </cell>
          <cell r="C14029" t="str">
            <v>F515413</v>
          </cell>
          <cell r="D14029">
            <v>5</v>
          </cell>
          <cell r="E14029" t="str">
            <v>F</v>
          </cell>
        </row>
        <row r="14030">
          <cell r="B14030" t="str">
            <v>1000GFGRDCNTRT</v>
          </cell>
          <cell r="C14030" t="str">
            <v>GFGRDCNTRT</v>
          </cell>
          <cell r="D14030">
            <v>6</v>
          </cell>
          <cell r="E14030" t="str">
            <v>G</v>
          </cell>
        </row>
        <row r="14031">
          <cell r="B14031" t="str">
            <v>F503045</v>
          </cell>
          <cell r="C14031" t="str">
            <v>F503045</v>
          </cell>
          <cell r="D14031">
            <v>7</v>
          </cell>
          <cell r="E14031" t="str">
            <v>F</v>
          </cell>
        </row>
        <row r="14032">
          <cell r="B14032" t="str">
            <v>F516529</v>
          </cell>
          <cell r="C14032" t="str">
            <v>F516529</v>
          </cell>
          <cell r="D14032">
            <v>7</v>
          </cell>
          <cell r="E14032" t="str">
            <v>F</v>
          </cell>
        </row>
        <row r="14033">
          <cell r="B14033" t="str">
            <v>1000GSYLCONST</v>
          </cell>
          <cell r="C14033" t="str">
            <v>GSYLCONST</v>
          </cell>
          <cell r="D14033">
            <v>8</v>
          </cell>
          <cell r="E14033" t="str">
            <v>G</v>
          </cell>
        </row>
        <row r="14034">
          <cell r="B14034" t="str">
            <v>F500063</v>
          </cell>
          <cell r="C14034" t="str">
            <v>F500063</v>
          </cell>
          <cell r="D14034">
            <v>9</v>
          </cell>
          <cell r="E14034" t="str">
            <v>F</v>
          </cell>
        </row>
        <row r="14035">
          <cell r="B14035" t="str">
            <v>F500064</v>
          </cell>
          <cell r="C14035" t="str">
            <v>F500064</v>
          </cell>
          <cell r="D14035">
            <v>9</v>
          </cell>
          <cell r="E14035" t="str">
            <v>F</v>
          </cell>
        </row>
        <row r="14036">
          <cell r="B14036" t="str">
            <v>F500065</v>
          </cell>
          <cell r="C14036" t="str">
            <v>F500065</v>
          </cell>
          <cell r="D14036">
            <v>9</v>
          </cell>
          <cell r="E14036" t="str">
            <v>F</v>
          </cell>
        </row>
        <row r="14037">
          <cell r="B14037" t="str">
            <v>F500066</v>
          </cell>
          <cell r="C14037" t="str">
            <v>F500066</v>
          </cell>
          <cell r="D14037">
            <v>9</v>
          </cell>
          <cell r="E14037" t="str">
            <v>F</v>
          </cell>
        </row>
        <row r="14038">
          <cell r="B14038" t="str">
            <v>F500067</v>
          </cell>
          <cell r="C14038" t="str">
            <v>F500067</v>
          </cell>
          <cell r="D14038">
            <v>9</v>
          </cell>
          <cell r="E14038" t="str">
            <v>F</v>
          </cell>
        </row>
        <row r="14039">
          <cell r="B14039" t="str">
            <v>F500068</v>
          </cell>
          <cell r="C14039" t="str">
            <v>F500068</v>
          </cell>
          <cell r="D14039">
            <v>9</v>
          </cell>
          <cell r="E14039" t="str">
            <v>F</v>
          </cell>
        </row>
        <row r="14040">
          <cell r="B14040" t="str">
            <v>F500069</v>
          </cell>
          <cell r="C14040" t="str">
            <v>F500069</v>
          </cell>
          <cell r="D14040">
            <v>9</v>
          </cell>
          <cell r="E14040" t="str">
            <v>F</v>
          </cell>
        </row>
        <row r="14041">
          <cell r="B14041" t="str">
            <v>F500070</v>
          </cell>
          <cell r="C14041" t="str">
            <v>F500070</v>
          </cell>
          <cell r="D14041">
            <v>9</v>
          </cell>
          <cell r="E14041" t="str">
            <v>F</v>
          </cell>
        </row>
        <row r="14042">
          <cell r="B14042" t="str">
            <v>F500071</v>
          </cell>
          <cell r="C14042" t="str">
            <v>F500071</v>
          </cell>
          <cell r="D14042">
            <v>9</v>
          </cell>
          <cell r="E14042" t="str">
            <v>F</v>
          </cell>
        </row>
        <row r="14043">
          <cell r="B14043" t="str">
            <v>F500072</v>
          </cell>
          <cell r="C14043" t="str">
            <v>F500072</v>
          </cell>
          <cell r="D14043">
            <v>9</v>
          </cell>
          <cell r="E14043" t="str">
            <v>F</v>
          </cell>
        </row>
        <row r="14044">
          <cell r="B14044" t="str">
            <v>F500073</v>
          </cell>
          <cell r="C14044" t="str">
            <v>F500073</v>
          </cell>
          <cell r="D14044">
            <v>9</v>
          </cell>
          <cell r="E14044" t="str">
            <v>F</v>
          </cell>
        </row>
        <row r="14045">
          <cell r="B14045" t="str">
            <v>F500074</v>
          </cell>
          <cell r="C14045" t="str">
            <v>F500074</v>
          </cell>
          <cell r="D14045">
            <v>9</v>
          </cell>
          <cell r="E14045" t="str">
            <v>F</v>
          </cell>
        </row>
        <row r="14046">
          <cell r="B14046" t="str">
            <v>F500075</v>
          </cell>
          <cell r="C14046" t="str">
            <v>F500075</v>
          </cell>
          <cell r="D14046">
            <v>9</v>
          </cell>
          <cell r="E14046" t="str">
            <v>F</v>
          </cell>
        </row>
        <row r="14047">
          <cell r="B14047" t="str">
            <v>F500076</v>
          </cell>
          <cell r="C14047" t="str">
            <v>F500076</v>
          </cell>
          <cell r="D14047">
            <v>9</v>
          </cell>
          <cell r="E14047" t="str">
            <v>F</v>
          </cell>
        </row>
        <row r="14048">
          <cell r="B14048" t="str">
            <v>F500077</v>
          </cell>
          <cell r="C14048" t="str">
            <v>F500077</v>
          </cell>
          <cell r="D14048">
            <v>9</v>
          </cell>
          <cell r="E14048" t="str">
            <v>F</v>
          </cell>
        </row>
        <row r="14049">
          <cell r="B14049" t="str">
            <v>F500078</v>
          </cell>
          <cell r="C14049" t="str">
            <v>F500078</v>
          </cell>
          <cell r="D14049">
            <v>9</v>
          </cell>
          <cell r="E14049" t="str">
            <v>F</v>
          </cell>
        </row>
        <row r="14050">
          <cell r="B14050" t="str">
            <v>F500079</v>
          </cell>
          <cell r="C14050" t="str">
            <v>F500079</v>
          </cell>
          <cell r="D14050">
            <v>9</v>
          </cell>
          <cell r="E14050" t="str">
            <v>F</v>
          </cell>
        </row>
        <row r="14051">
          <cell r="B14051" t="str">
            <v>F500080</v>
          </cell>
          <cell r="C14051" t="str">
            <v>F500080</v>
          </cell>
          <cell r="D14051">
            <v>9</v>
          </cell>
          <cell r="E14051" t="str">
            <v>F</v>
          </cell>
        </row>
        <row r="14052">
          <cell r="B14052" t="str">
            <v>F500081</v>
          </cell>
          <cell r="C14052" t="str">
            <v>F500081</v>
          </cell>
          <cell r="D14052">
            <v>9</v>
          </cell>
          <cell r="E14052" t="str">
            <v>F</v>
          </cell>
        </row>
        <row r="14053">
          <cell r="B14053" t="str">
            <v>F500082</v>
          </cell>
          <cell r="C14053" t="str">
            <v>F500082</v>
          </cell>
          <cell r="D14053">
            <v>9</v>
          </cell>
          <cell r="E14053" t="str">
            <v>F</v>
          </cell>
        </row>
        <row r="14054">
          <cell r="B14054" t="str">
            <v>F500083</v>
          </cell>
          <cell r="C14054" t="str">
            <v>F500083</v>
          </cell>
          <cell r="D14054">
            <v>9</v>
          </cell>
          <cell r="E14054" t="str">
            <v>F</v>
          </cell>
        </row>
        <row r="14055">
          <cell r="B14055" t="str">
            <v>F500084</v>
          </cell>
          <cell r="C14055" t="str">
            <v>F500084</v>
          </cell>
          <cell r="D14055">
            <v>9</v>
          </cell>
          <cell r="E14055" t="str">
            <v>F</v>
          </cell>
        </row>
        <row r="14056">
          <cell r="B14056" t="str">
            <v>F500085</v>
          </cell>
          <cell r="C14056" t="str">
            <v>F500085</v>
          </cell>
          <cell r="D14056">
            <v>9</v>
          </cell>
          <cell r="E14056" t="str">
            <v>F</v>
          </cell>
        </row>
        <row r="14057">
          <cell r="B14057" t="str">
            <v>F500086</v>
          </cell>
          <cell r="C14057" t="str">
            <v>F500086</v>
          </cell>
          <cell r="D14057">
            <v>9</v>
          </cell>
          <cell r="E14057" t="str">
            <v>F</v>
          </cell>
        </row>
        <row r="14058">
          <cell r="B14058" t="str">
            <v>F500087</v>
          </cell>
          <cell r="C14058" t="str">
            <v>F500087</v>
          </cell>
          <cell r="D14058">
            <v>9</v>
          </cell>
          <cell r="E14058" t="str">
            <v>F</v>
          </cell>
        </row>
        <row r="14059">
          <cell r="B14059" t="str">
            <v>F520157</v>
          </cell>
          <cell r="C14059" t="str">
            <v>F520157</v>
          </cell>
          <cell r="D14059">
            <v>9</v>
          </cell>
          <cell r="E14059" t="str">
            <v>F</v>
          </cell>
        </row>
        <row r="14060">
          <cell r="B14060" t="str">
            <v>F520158</v>
          </cell>
          <cell r="C14060" t="str">
            <v>F520158</v>
          </cell>
          <cell r="D14060">
            <v>9</v>
          </cell>
          <cell r="E14060" t="str">
            <v>F</v>
          </cell>
        </row>
        <row r="14061">
          <cell r="B14061" t="str">
            <v>F520159</v>
          </cell>
          <cell r="C14061" t="str">
            <v>F520159</v>
          </cell>
          <cell r="D14061">
            <v>9</v>
          </cell>
          <cell r="E14061" t="str">
            <v>F</v>
          </cell>
        </row>
        <row r="14062">
          <cell r="B14062" t="str">
            <v>F520160</v>
          </cell>
          <cell r="C14062" t="str">
            <v>F520160</v>
          </cell>
          <cell r="D14062">
            <v>9</v>
          </cell>
          <cell r="E14062" t="str">
            <v>F</v>
          </cell>
        </row>
        <row r="14063">
          <cell r="B14063" t="str">
            <v>F520161</v>
          </cell>
          <cell r="C14063" t="str">
            <v>F520161</v>
          </cell>
          <cell r="D14063">
            <v>9</v>
          </cell>
          <cell r="E14063" t="str">
            <v>F</v>
          </cell>
        </row>
        <row r="14064">
          <cell r="B14064" t="str">
            <v>F520162</v>
          </cell>
          <cell r="C14064" t="str">
            <v>F520162</v>
          </cell>
          <cell r="D14064">
            <v>9</v>
          </cell>
          <cell r="E14064" t="str">
            <v>F</v>
          </cell>
        </row>
        <row r="14065">
          <cell r="B14065" t="str">
            <v>F520163</v>
          </cell>
          <cell r="C14065" t="str">
            <v>F520163</v>
          </cell>
          <cell r="D14065">
            <v>9</v>
          </cell>
          <cell r="E14065" t="str">
            <v>F</v>
          </cell>
        </row>
        <row r="14066">
          <cell r="B14066" t="str">
            <v>F520164</v>
          </cell>
          <cell r="C14066" t="str">
            <v>F520164</v>
          </cell>
          <cell r="D14066">
            <v>9</v>
          </cell>
          <cell r="E14066" t="str">
            <v>F</v>
          </cell>
        </row>
        <row r="14067">
          <cell r="B14067" t="str">
            <v>F520165</v>
          </cell>
          <cell r="C14067" t="str">
            <v>F520165</v>
          </cell>
          <cell r="D14067">
            <v>9</v>
          </cell>
          <cell r="E14067" t="str">
            <v>F</v>
          </cell>
        </row>
        <row r="14068">
          <cell r="B14068" t="str">
            <v>F520166</v>
          </cell>
          <cell r="C14068" t="str">
            <v>F520166</v>
          </cell>
          <cell r="D14068">
            <v>9</v>
          </cell>
          <cell r="E14068" t="str">
            <v>F</v>
          </cell>
        </row>
        <row r="14069">
          <cell r="B14069" t="str">
            <v>F520167</v>
          </cell>
          <cell r="C14069" t="str">
            <v>F520167</v>
          </cell>
          <cell r="D14069">
            <v>9</v>
          </cell>
          <cell r="E14069" t="str">
            <v>F</v>
          </cell>
        </row>
        <row r="14070">
          <cell r="B14070" t="str">
            <v>F520168</v>
          </cell>
          <cell r="C14070" t="str">
            <v>F520168</v>
          </cell>
          <cell r="D14070">
            <v>9</v>
          </cell>
          <cell r="E14070" t="str">
            <v>F</v>
          </cell>
        </row>
        <row r="14071">
          <cell r="B14071" t="str">
            <v>F520169</v>
          </cell>
          <cell r="C14071" t="str">
            <v>F520169</v>
          </cell>
          <cell r="D14071">
            <v>9</v>
          </cell>
          <cell r="E14071" t="str">
            <v>F</v>
          </cell>
        </row>
        <row r="14072">
          <cell r="B14072" t="str">
            <v>F520170</v>
          </cell>
          <cell r="C14072" t="str">
            <v>F520170</v>
          </cell>
          <cell r="D14072">
            <v>9</v>
          </cell>
          <cell r="E14072" t="str">
            <v>F</v>
          </cell>
        </row>
        <row r="14073">
          <cell r="B14073" t="str">
            <v>F520171</v>
          </cell>
          <cell r="C14073" t="str">
            <v>F520171</v>
          </cell>
          <cell r="D14073">
            <v>9</v>
          </cell>
          <cell r="E14073" t="str">
            <v>F</v>
          </cell>
        </row>
        <row r="14074">
          <cell r="B14074" t="str">
            <v>F520172</v>
          </cell>
          <cell r="C14074" t="str">
            <v>F520172</v>
          </cell>
          <cell r="D14074">
            <v>9</v>
          </cell>
          <cell r="E14074" t="str">
            <v>F</v>
          </cell>
        </row>
        <row r="14075">
          <cell r="B14075" t="str">
            <v>F520173</v>
          </cell>
          <cell r="C14075" t="str">
            <v>F520173</v>
          </cell>
          <cell r="D14075">
            <v>9</v>
          </cell>
          <cell r="E14075" t="str">
            <v>F</v>
          </cell>
        </row>
        <row r="14076">
          <cell r="B14076" t="str">
            <v>F520174</v>
          </cell>
          <cell r="C14076" t="str">
            <v>F520174</v>
          </cell>
          <cell r="D14076">
            <v>9</v>
          </cell>
          <cell r="E14076" t="str">
            <v>F</v>
          </cell>
        </row>
        <row r="14077">
          <cell r="B14077" t="str">
            <v>F520175</v>
          </cell>
          <cell r="C14077" t="str">
            <v>F520175</v>
          </cell>
          <cell r="D14077">
            <v>9</v>
          </cell>
          <cell r="E14077" t="str">
            <v>F</v>
          </cell>
        </row>
        <row r="14078">
          <cell r="B14078" t="str">
            <v>F520176</v>
          </cell>
          <cell r="C14078" t="str">
            <v>F520176</v>
          </cell>
          <cell r="D14078">
            <v>9</v>
          </cell>
          <cell r="E14078" t="str">
            <v>F</v>
          </cell>
        </row>
        <row r="14079">
          <cell r="B14079" t="str">
            <v>F520177</v>
          </cell>
          <cell r="C14079" t="str">
            <v>F520177</v>
          </cell>
          <cell r="D14079">
            <v>9</v>
          </cell>
          <cell r="E14079" t="str">
            <v>F</v>
          </cell>
        </row>
        <row r="14080">
          <cell r="B14080" t="str">
            <v>F520178</v>
          </cell>
          <cell r="C14080" t="str">
            <v>F520178</v>
          </cell>
          <cell r="D14080">
            <v>9</v>
          </cell>
          <cell r="E14080" t="str">
            <v>F</v>
          </cell>
        </row>
        <row r="14081">
          <cell r="B14081" t="str">
            <v>F520179</v>
          </cell>
          <cell r="C14081" t="str">
            <v>F520179</v>
          </cell>
          <cell r="D14081">
            <v>9</v>
          </cell>
          <cell r="E14081" t="str">
            <v>F</v>
          </cell>
        </row>
        <row r="14082">
          <cell r="B14082" t="str">
            <v>F520180</v>
          </cell>
          <cell r="C14082" t="str">
            <v>F520180</v>
          </cell>
          <cell r="D14082">
            <v>9</v>
          </cell>
          <cell r="E14082" t="str">
            <v>F</v>
          </cell>
        </row>
        <row r="14083">
          <cell r="B14083" t="str">
            <v>F520181</v>
          </cell>
          <cell r="C14083" t="str">
            <v>F520181</v>
          </cell>
          <cell r="D14083">
            <v>9</v>
          </cell>
          <cell r="E14083" t="str">
            <v>F</v>
          </cell>
        </row>
        <row r="14084">
          <cell r="B14084" t="str">
            <v>F520182</v>
          </cell>
          <cell r="C14084" t="str">
            <v>F520182</v>
          </cell>
          <cell r="D14084">
            <v>9</v>
          </cell>
          <cell r="E14084" t="str">
            <v>F</v>
          </cell>
        </row>
        <row r="14085">
          <cell r="B14085" t="str">
            <v>F520850</v>
          </cell>
          <cell r="C14085" t="str">
            <v>F520850</v>
          </cell>
          <cell r="D14085">
            <v>9</v>
          </cell>
          <cell r="E14085" t="str">
            <v>F</v>
          </cell>
        </row>
        <row r="14086">
          <cell r="B14086" t="str">
            <v>F521210</v>
          </cell>
          <cell r="C14086" t="str">
            <v>F521210</v>
          </cell>
          <cell r="D14086">
            <v>9</v>
          </cell>
          <cell r="E14086" t="str">
            <v>F</v>
          </cell>
        </row>
        <row r="14087">
          <cell r="B14087" t="str">
            <v>F521570</v>
          </cell>
          <cell r="C14087" t="str">
            <v>F521570</v>
          </cell>
          <cell r="D14087">
            <v>9</v>
          </cell>
          <cell r="E14087" t="str">
            <v>F</v>
          </cell>
        </row>
        <row r="14088">
          <cell r="B14088" t="str">
            <v>F521930</v>
          </cell>
          <cell r="C14088" t="str">
            <v>F521930</v>
          </cell>
          <cell r="D14088">
            <v>9</v>
          </cell>
          <cell r="E14088" t="str">
            <v>F</v>
          </cell>
        </row>
        <row r="14089">
          <cell r="B14089" t="str">
            <v>F522290</v>
          </cell>
          <cell r="C14089" t="str">
            <v>F522290</v>
          </cell>
          <cell r="D14089">
            <v>9</v>
          </cell>
          <cell r="E14089" t="str">
            <v>F</v>
          </cell>
        </row>
        <row r="14090">
          <cell r="B14090" t="str">
            <v>F526239</v>
          </cell>
          <cell r="C14090" t="str">
            <v>F526239</v>
          </cell>
          <cell r="D14090">
            <v>9</v>
          </cell>
          <cell r="E14090" t="str">
            <v>F</v>
          </cell>
        </row>
        <row r="14091">
          <cell r="B14091" t="str">
            <v>F526240</v>
          </cell>
          <cell r="C14091" t="str">
            <v>F526240</v>
          </cell>
          <cell r="D14091">
            <v>9</v>
          </cell>
          <cell r="E14091" t="str">
            <v>F</v>
          </cell>
        </row>
        <row r="14092">
          <cell r="B14092" t="str">
            <v>F526241</v>
          </cell>
          <cell r="C14092" t="str">
            <v>F526241</v>
          </cell>
          <cell r="D14092">
            <v>9</v>
          </cell>
          <cell r="E14092" t="str">
            <v>F</v>
          </cell>
        </row>
        <row r="14093">
          <cell r="B14093" t="str">
            <v>F526242</v>
          </cell>
          <cell r="C14093" t="str">
            <v>F526242</v>
          </cell>
          <cell r="D14093">
            <v>9</v>
          </cell>
          <cell r="E14093" t="str">
            <v>F</v>
          </cell>
        </row>
        <row r="14094">
          <cell r="B14094" t="str">
            <v>F526243</v>
          </cell>
          <cell r="C14094" t="str">
            <v>F526243</v>
          </cell>
          <cell r="D14094">
            <v>9</v>
          </cell>
          <cell r="E14094" t="str">
            <v>F</v>
          </cell>
        </row>
        <row r="14095">
          <cell r="B14095" t="str">
            <v>F526244</v>
          </cell>
          <cell r="C14095" t="str">
            <v>F526244</v>
          </cell>
          <cell r="D14095">
            <v>9</v>
          </cell>
          <cell r="E14095" t="str">
            <v>F</v>
          </cell>
        </row>
        <row r="14096">
          <cell r="B14096" t="str">
            <v>F526245</v>
          </cell>
          <cell r="C14096" t="str">
            <v>F526245</v>
          </cell>
          <cell r="D14096">
            <v>9</v>
          </cell>
          <cell r="E14096" t="str">
            <v>F</v>
          </cell>
        </row>
        <row r="14097">
          <cell r="B14097" t="str">
            <v>F526246</v>
          </cell>
          <cell r="C14097" t="str">
            <v>F526246</v>
          </cell>
          <cell r="D14097">
            <v>9</v>
          </cell>
          <cell r="E14097" t="str">
            <v>F</v>
          </cell>
        </row>
        <row r="14098">
          <cell r="B14098" t="str">
            <v>F526247</v>
          </cell>
          <cell r="C14098" t="str">
            <v>F526247</v>
          </cell>
          <cell r="D14098">
            <v>9</v>
          </cell>
          <cell r="E14098" t="str">
            <v>F</v>
          </cell>
        </row>
        <row r="14099">
          <cell r="B14099" t="str">
            <v>F526248</v>
          </cell>
          <cell r="C14099" t="str">
            <v>F526248</v>
          </cell>
          <cell r="D14099">
            <v>9</v>
          </cell>
          <cell r="E14099" t="str">
            <v>F</v>
          </cell>
        </row>
        <row r="14100">
          <cell r="B14100" t="str">
            <v>F526249</v>
          </cell>
          <cell r="C14100" t="str">
            <v>F526249</v>
          </cell>
          <cell r="D14100">
            <v>9</v>
          </cell>
          <cell r="E14100" t="str">
            <v>F</v>
          </cell>
        </row>
        <row r="14101">
          <cell r="B14101" t="str">
            <v>F526250</v>
          </cell>
          <cell r="C14101" t="str">
            <v>F526250</v>
          </cell>
          <cell r="D14101">
            <v>9</v>
          </cell>
          <cell r="E14101" t="str">
            <v>F</v>
          </cell>
        </row>
        <row r="14102">
          <cell r="B14102" t="str">
            <v>F526251</v>
          </cell>
          <cell r="C14102" t="str">
            <v>F526251</v>
          </cell>
          <cell r="D14102">
            <v>9</v>
          </cell>
          <cell r="E14102" t="str">
            <v>F</v>
          </cell>
        </row>
        <row r="14103">
          <cell r="B14103" t="str">
            <v>F526252</v>
          </cell>
          <cell r="C14103" t="str">
            <v>F526252</v>
          </cell>
          <cell r="D14103">
            <v>9</v>
          </cell>
          <cell r="E14103" t="str">
            <v>F</v>
          </cell>
        </row>
        <row r="14104">
          <cell r="B14104" t="str">
            <v>F526253</v>
          </cell>
          <cell r="C14104" t="str">
            <v>F526253</v>
          </cell>
          <cell r="D14104">
            <v>9</v>
          </cell>
          <cell r="E14104" t="str">
            <v>F</v>
          </cell>
        </row>
        <row r="14105">
          <cell r="B14105" t="str">
            <v>F526254</v>
          </cell>
          <cell r="C14105" t="str">
            <v>F526254</v>
          </cell>
          <cell r="D14105">
            <v>9</v>
          </cell>
          <cell r="E14105" t="str">
            <v>F</v>
          </cell>
        </row>
        <row r="14106">
          <cell r="B14106" t="str">
            <v>F526255</v>
          </cell>
          <cell r="C14106" t="str">
            <v>F526255</v>
          </cell>
          <cell r="D14106">
            <v>9</v>
          </cell>
          <cell r="E14106" t="str">
            <v>F</v>
          </cell>
        </row>
        <row r="14107">
          <cell r="B14107" t="str">
            <v>F526256</v>
          </cell>
          <cell r="C14107" t="str">
            <v>F526256</v>
          </cell>
          <cell r="D14107">
            <v>9</v>
          </cell>
          <cell r="E14107" t="str">
            <v>F</v>
          </cell>
        </row>
        <row r="14108">
          <cell r="B14108" t="str">
            <v>F526257</v>
          </cell>
          <cell r="C14108" t="str">
            <v>F526257</v>
          </cell>
          <cell r="D14108">
            <v>9</v>
          </cell>
          <cell r="E14108" t="str">
            <v>F</v>
          </cell>
        </row>
        <row r="14109">
          <cell r="B14109" t="str">
            <v>F526258</v>
          </cell>
          <cell r="C14109" t="str">
            <v>F526258</v>
          </cell>
          <cell r="D14109">
            <v>9</v>
          </cell>
          <cell r="E14109" t="str">
            <v>F</v>
          </cell>
        </row>
        <row r="14110">
          <cell r="B14110" t="str">
            <v>F526259</v>
          </cell>
          <cell r="C14110" t="str">
            <v>F526259</v>
          </cell>
          <cell r="D14110">
            <v>9</v>
          </cell>
          <cell r="E14110" t="str">
            <v>F</v>
          </cell>
        </row>
        <row r="14111">
          <cell r="B14111" t="str">
            <v>F526260</v>
          </cell>
          <cell r="C14111" t="str">
            <v>F526260</v>
          </cell>
          <cell r="D14111">
            <v>9</v>
          </cell>
          <cell r="E14111" t="str">
            <v>F</v>
          </cell>
        </row>
        <row r="14112">
          <cell r="B14112" t="str">
            <v>F526261</v>
          </cell>
          <cell r="C14112" t="str">
            <v>F526261</v>
          </cell>
          <cell r="D14112">
            <v>9</v>
          </cell>
          <cell r="E14112" t="str">
            <v>F</v>
          </cell>
        </row>
        <row r="14113">
          <cell r="B14113" t="str">
            <v>F526262</v>
          </cell>
          <cell r="C14113" t="str">
            <v>F526262</v>
          </cell>
          <cell r="D14113">
            <v>9</v>
          </cell>
          <cell r="E14113" t="str">
            <v>F</v>
          </cell>
        </row>
        <row r="14114">
          <cell r="B14114" t="str">
            <v>F526263</v>
          </cell>
          <cell r="C14114" t="str">
            <v>F526263</v>
          </cell>
          <cell r="D14114">
            <v>9</v>
          </cell>
          <cell r="E14114" t="str">
            <v>F</v>
          </cell>
        </row>
        <row r="14115">
          <cell r="B14115" t="str">
            <v>F526264</v>
          </cell>
          <cell r="C14115" t="str">
            <v>F526264</v>
          </cell>
          <cell r="D14115">
            <v>9</v>
          </cell>
          <cell r="E14115" t="str">
            <v>F</v>
          </cell>
        </row>
        <row r="14116">
          <cell r="B14116" t="str">
            <v>F526265</v>
          </cell>
          <cell r="C14116" t="str">
            <v>F526265</v>
          </cell>
          <cell r="D14116">
            <v>9</v>
          </cell>
          <cell r="E14116" t="str">
            <v>F</v>
          </cell>
        </row>
        <row r="14117">
          <cell r="B14117" t="str">
            <v>F526266</v>
          </cell>
          <cell r="C14117" t="str">
            <v>F526266</v>
          </cell>
          <cell r="D14117">
            <v>9</v>
          </cell>
          <cell r="E14117" t="str">
            <v>F</v>
          </cell>
        </row>
        <row r="14118">
          <cell r="B14118" t="str">
            <v>F526267</v>
          </cell>
          <cell r="C14118" t="str">
            <v>F526267</v>
          </cell>
          <cell r="D14118">
            <v>9</v>
          </cell>
          <cell r="E14118" t="str">
            <v>F</v>
          </cell>
        </row>
        <row r="14119">
          <cell r="B14119" t="str">
            <v>F526268</v>
          </cell>
          <cell r="C14119" t="str">
            <v>F526268</v>
          </cell>
          <cell r="D14119">
            <v>9</v>
          </cell>
          <cell r="E14119" t="str">
            <v>F</v>
          </cell>
        </row>
        <row r="14120">
          <cell r="B14120" t="str">
            <v>F526269</v>
          </cell>
          <cell r="C14120" t="str">
            <v>F526269</v>
          </cell>
          <cell r="D14120">
            <v>9</v>
          </cell>
          <cell r="E14120" t="str">
            <v>F</v>
          </cell>
        </row>
        <row r="14121">
          <cell r="B14121" t="str">
            <v>F526270</v>
          </cell>
          <cell r="C14121" t="str">
            <v>F526270</v>
          </cell>
          <cell r="D14121">
            <v>9</v>
          </cell>
          <cell r="E14121" t="str">
            <v>F</v>
          </cell>
        </row>
        <row r="14122">
          <cell r="B14122" t="str">
            <v>1000GFBLY/WAPA</v>
          </cell>
          <cell r="C14122" t="str">
            <v>GFBLY/WAPA</v>
          </cell>
          <cell r="D14122">
            <v>8</v>
          </cell>
          <cell r="E14122" t="str">
            <v>G</v>
          </cell>
        </row>
        <row r="14123">
          <cell r="B14123" t="str">
            <v>F526611</v>
          </cell>
          <cell r="C14123" t="str">
            <v>F526611</v>
          </cell>
          <cell r="D14123">
            <v>9</v>
          </cell>
          <cell r="E14123" t="str">
            <v>F</v>
          </cell>
        </row>
        <row r="14124">
          <cell r="B14124" t="str">
            <v>1000GFUPLPHSST</v>
          </cell>
          <cell r="C14124" t="str">
            <v>GFUPLPHSST</v>
          </cell>
          <cell r="D14124">
            <v>8</v>
          </cell>
          <cell r="E14124" t="str">
            <v>G</v>
          </cell>
        </row>
        <row r="14125">
          <cell r="B14125" t="str">
            <v>F503041</v>
          </cell>
          <cell r="C14125" t="str">
            <v>F503041</v>
          </cell>
          <cell r="D14125">
            <v>9</v>
          </cell>
          <cell r="E14125" t="str">
            <v>F</v>
          </cell>
        </row>
        <row r="14126">
          <cell r="B14126" t="str">
            <v>1000GFMEADPRKR</v>
          </cell>
          <cell r="C14126" t="str">
            <v>GFMEADPRKR</v>
          </cell>
          <cell r="D14126">
            <v>8</v>
          </cell>
          <cell r="E14126" t="str">
            <v>G</v>
          </cell>
        </row>
        <row r="14127">
          <cell r="B14127" t="str">
            <v>F526610</v>
          </cell>
          <cell r="C14127" t="str">
            <v>F526610</v>
          </cell>
          <cell r="D14127">
            <v>9</v>
          </cell>
          <cell r="E14127" t="str">
            <v>F</v>
          </cell>
        </row>
        <row r="14128">
          <cell r="B14128" t="str">
            <v>1000GPALSWRCK</v>
          </cell>
          <cell r="C14128" t="str">
            <v>GPALSWRCK</v>
          </cell>
          <cell r="D14128">
            <v>8</v>
          </cell>
          <cell r="E14128" t="str">
            <v>G</v>
          </cell>
        </row>
        <row r="14129">
          <cell r="B14129" t="str">
            <v>F500088</v>
          </cell>
          <cell r="C14129" t="str">
            <v>F500088</v>
          </cell>
          <cell r="D14129">
            <v>9</v>
          </cell>
          <cell r="E14129" t="str">
            <v>F</v>
          </cell>
        </row>
        <row r="14130">
          <cell r="B14130" t="str">
            <v>F500089</v>
          </cell>
          <cell r="C14130" t="str">
            <v>F500089</v>
          </cell>
          <cell r="D14130">
            <v>9</v>
          </cell>
          <cell r="E14130" t="str">
            <v>F</v>
          </cell>
        </row>
        <row r="14131">
          <cell r="B14131" t="str">
            <v>F520851</v>
          </cell>
          <cell r="C14131" t="str">
            <v>F520851</v>
          </cell>
          <cell r="D14131">
            <v>9</v>
          </cell>
          <cell r="E14131" t="str">
            <v>F</v>
          </cell>
        </row>
        <row r="14132">
          <cell r="B14132" t="str">
            <v>F521211</v>
          </cell>
          <cell r="C14132" t="str">
            <v>F521211</v>
          </cell>
          <cell r="D14132">
            <v>9</v>
          </cell>
          <cell r="E14132" t="str">
            <v>F</v>
          </cell>
        </row>
        <row r="14133">
          <cell r="B14133" t="str">
            <v>F521571</v>
          </cell>
          <cell r="C14133" t="str">
            <v>F521571</v>
          </cell>
          <cell r="D14133">
            <v>9</v>
          </cell>
          <cell r="E14133" t="str">
            <v>F</v>
          </cell>
        </row>
        <row r="14134">
          <cell r="B14134" t="str">
            <v>F521931</v>
          </cell>
          <cell r="C14134" t="str">
            <v>F521931</v>
          </cell>
          <cell r="D14134">
            <v>9</v>
          </cell>
          <cell r="E14134" t="str">
            <v>F</v>
          </cell>
        </row>
        <row r="14135">
          <cell r="B14135" t="str">
            <v>F522291</v>
          </cell>
          <cell r="C14135" t="str">
            <v>F522291</v>
          </cell>
          <cell r="D14135">
            <v>9</v>
          </cell>
          <cell r="E14135" t="str">
            <v>F</v>
          </cell>
        </row>
        <row r="14136">
          <cell r="B14136" t="str">
            <v>F526272</v>
          </cell>
          <cell r="C14136" t="str">
            <v>F526272</v>
          </cell>
          <cell r="D14136">
            <v>9</v>
          </cell>
          <cell r="E14136" t="str">
            <v>F</v>
          </cell>
        </row>
        <row r="14137">
          <cell r="B14137" t="str">
            <v>F526273</v>
          </cell>
          <cell r="C14137" t="str">
            <v>F526273</v>
          </cell>
          <cell r="D14137">
            <v>9</v>
          </cell>
          <cell r="E14137" t="str">
            <v>F</v>
          </cell>
        </row>
        <row r="14138">
          <cell r="B14138" t="str">
            <v>1000GFSTORM</v>
          </cell>
          <cell r="C14138" t="str">
            <v>GFSTORM</v>
          </cell>
          <cell r="D14138">
            <v>6</v>
          </cell>
          <cell r="E14138" t="str">
            <v>G</v>
          </cell>
        </row>
        <row r="14139">
          <cell r="B14139" t="str">
            <v>F526064</v>
          </cell>
          <cell r="C14139" t="str">
            <v>F526064</v>
          </cell>
          <cell r="D14139">
            <v>7</v>
          </cell>
          <cell r="E14139" t="str">
            <v>F</v>
          </cell>
        </row>
        <row r="14140">
          <cell r="B14140" t="str">
            <v>F526065</v>
          </cell>
          <cell r="C14140" t="str">
            <v>F526065</v>
          </cell>
          <cell r="D14140">
            <v>7</v>
          </cell>
          <cell r="E14140" t="str">
            <v>F</v>
          </cell>
        </row>
        <row r="14141">
          <cell r="B14141" t="str">
            <v>F526066</v>
          </cell>
          <cell r="C14141" t="str">
            <v>F526066</v>
          </cell>
          <cell r="D14141">
            <v>7</v>
          </cell>
          <cell r="E14141" t="str">
            <v>F</v>
          </cell>
        </row>
        <row r="14142">
          <cell r="B14142" t="str">
            <v>F526067</v>
          </cell>
          <cell r="C14142" t="str">
            <v>F526067</v>
          </cell>
          <cell r="D14142">
            <v>7</v>
          </cell>
          <cell r="E14142" t="str">
            <v>F</v>
          </cell>
        </row>
        <row r="14143">
          <cell r="B14143" t="str">
            <v>F526068</v>
          </cell>
          <cell r="C14143" t="str">
            <v>F526068</v>
          </cell>
          <cell r="D14143">
            <v>7</v>
          </cell>
          <cell r="E14143" t="str">
            <v>F</v>
          </cell>
        </row>
        <row r="14144">
          <cell r="B14144" t="str">
            <v>F526069</v>
          </cell>
          <cell r="C14144" t="str">
            <v>F526069</v>
          </cell>
          <cell r="D14144">
            <v>7</v>
          </cell>
          <cell r="E14144" t="str">
            <v>F</v>
          </cell>
        </row>
        <row r="14145">
          <cell r="B14145" t="str">
            <v>F526070</v>
          </cell>
          <cell r="C14145" t="str">
            <v>F526070</v>
          </cell>
          <cell r="D14145">
            <v>7</v>
          </cell>
          <cell r="E14145" t="str">
            <v>F</v>
          </cell>
        </row>
        <row r="14146">
          <cell r="B14146" t="str">
            <v>F526071</v>
          </cell>
          <cell r="C14146" t="str">
            <v>F526071</v>
          </cell>
          <cell r="D14146">
            <v>7</v>
          </cell>
          <cell r="E14146" t="str">
            <v>F</v>
          </cell>
        </row>
        <row r="14147">
          <cell r="B14147" t="str">
            <v>F526072</v>
          </cell>
          <cell r="C14147" t="str">
            <v>F526072</v>
          </cell>
          <cell r="D14147">
            <v>7</v>
          </cell>
          <cell r="E14147" t="str">
            <v>F</v>
          </cell>
        </row>
        <row r="14148">
          <cell r="B14148" t="str">
            <v>F526073</v>
          </cell>
          <cell r="C14148" t="str">
            <v>F526073</v>
          </cell>
          <cell r="D14148">
            <v>7</v>
          </cell>
          <cell r="E14148" t="str">
            <v>F</v>
          </cell>
        </row>
        <row r="14149">
          <cell r="B14149" t="str">
            <v>F526074</v>
          </cell>
          <cell r="C14149" t="str">
            <v>F526074</v>
          </cell>
          <cell r="D14149">
            <v>7</v>
          </cell>
          <cell r="E14149" t="str">
            <v>F</v>
          </cell>
        </row>
        <row r="14150">
          <cell r="B14150" t="str">
            <v>F526075</v>
          </cell>
          <cell r="C14150" t="str">
            <v>F526075</v>
          </cell>
          <cell r="D14150">
            <v>7</v>
          </cell>
          <cell r="E14150" t="str">
            <v>F</v>
          </cell>
        </row>
        <row r="14151">
          <cell r="B14151" t="str">
            <v>F526076</v>
          </cell>
          <cell r="C14151" t="str">
            <v>F526076</v>
          </cell>
          <cell r="D14151">
            <v>7</v>
          </cell>
          <cell r="E14151" t="str">
            <v>F</v>
          </cell>
        </row>
        <row r="14152">
          <cell r="B14152" t="str">
            <v>F526077</v>
          </cell>
          <cell r="C14152" t="str">
            <v>F526077</v>
          </cell>
          <cell r="D14152">
            <v>7</v>
          </cell>
          <cell r="E14152" t="str">
            <v>F</v>
          </cell>
        </row>
        <row r="14153">
          <cell r="B14153" t="str">
            <v>F526078</v>
          </cell>
          <cell r="C14153" t="str">
            <v>F526078</v>
          </cell>
          <cell r="D14153">
            <v>7</v>
          </cell>
          <cell r="E14153" t="str">
            <v>F</v>
          </cell>
        </row>
        <row r="14154">
          <cell r="B14154" t="str">
            <v>F526079</v>
          </cell>
          <cell r="C14154" t="str">
            <v>F526079</v>
          </cell>
          <cell r="D14154">
            <v>7</v>
          </cell>
          <cell r="E14154" t="str">
            <v>F</v>
          </cell>
        </row>
        <row r="14155">
          <cell r="B14155" t="str">
            <v>F526080</v>
          </cell>
          <cell r="C14155" t="str">
            <v>F526080</v>
          </cell>
          <cell r="D14155">
            <v>7</v>
          </cell>
          <cell r="E14155" t="str">
            <v>F</v>
          </cell>
        </row>
        <row r="14156">
          <cell r="B14156" t="str">
            <v>F526081</v>
          </cell>
          <cell r="C14156" t="str">
            <v>F526081</v>
          </cell>
          <cell r="D14156">
            <v>7</v>
          </cell>
          <cell r="E14156" t="str">
            <v>F</v>
          </cell>
        </row>
        <row r="14157">
          <cell r="B14157" t="str">
            <v>F526082</v>
          </cell>
          <cell r="C14157" t="str">
            <v>F526082</v>
          </cell>
          <cell r="D14157">
            <v>7</v>
          </cell>
          <cell r="E14157" t="str">
            <v>F</v>
          </cell>
        </row>
        <row r="14158">
          <cell r="B14158" t="str">
            <v>F526083</v>
          </cell>
          <cell r="C14158" t="str">
            <v>F526083</v>
          </cell>
          <cell r="D14158">
            <v>7</v>
          </cell>
          <cell r="E14158" t="str">
            <v>F</v>
          </cell>
        </row>
        <row r="14159">
          <cell r="B14159" t="str">
            <v>F526084</v>
          </cell>
          <cell r="C14159" t="str">
            <v>F526084</v>
          </cell>
          <cell r="D14159">
            <v>7</v>
          </cell>
          <cell r="E14159" t="str">
            <v>F</v>
          </cell>
        </row>
        <row r="14160">
          <cell r="B14160" t="str">
            <v>F526085</v>
          </cell>
          <cell r="C14160" t="str">
            <v>F526085</v>
          </cell>
          <cell r="D14160">
            <v>7</v>
          </cell>
          <cell r="E14160" t="str">
            <v>F</v>
          </cell>
        </row>
        <row r="14161">
          <cell r="B14161" t="str">
            <v>F526086</v>
          </cell>
          <cell r="C14161" t="str">
            <v>F526086</v>
          </cell>
          <cell r="D14161">
            <v>7</v>
          </cell>
          <cell r="E14161" t="str">
            <v>F</v>
          </cell>
        </row>
        <row r="14162">
          <cell r="B14162" t="str">
            <v>F526087</v>
          </cell>
          <cell r="C14162" t="str">
            <v>F526087</v>
          </cell>
          <cell r="D14162">
            <v>7</v>
          </cell>
          <cell r="E14162" t="str">
            <v>F</v>
          </cell>
        </row>
        <row r="14163">
          <cell r="B14163" t="str">
            <v>F526088</v>
          </cell>
          <cell r="C14163" t="str">
            <v>F526088</v>
          </cell>
          <cell r="D14163">
            <v>7</v>
          </cell>
          <cell r="E14163" t="str">
            <v>F</v>
          </cell>
        </row>
        <row r="14164">
          <cell r="B14164" t="str">
            <v>F526089</v>
          </cell>
          <cell r="C14164" t="str">
            <v>F526089</v>
          </cell>
          <cell r="D14164">
            <v>7</v>
          </cell>
          <cell r="E14164" t="str">
            <v>F</v>
          </cell>
        </row>
        <row r="14165">
          <cell r="B14165" t="str">
            <v>F526090</v>
          </cell>
          <cell r="C14165" t="str">
            <v>F526090</v>
          </cell>
          <cell r="D14165">
            <v>7</v>
          </cell>
          <cell r="E14165" t="str">
            <v>F</v>
          </cell>
        </row>
        <row r="14166">
          <cell r="B14166" t="str">
            <v>F526091</v>
          </cell>
          <cell r="C14166" t="str">
            <v>F526091</v>
          </cell>
          <cell r="D14166">
            <v>7</v>
          </cell>
          <cell r="E14166" t="str">
            <v>F</v>
          </cell>
        </row>
        <row r="14167">
          <cell r="B14167" t="str">
            <v>F526092</v>
          </cell>
          <cell r="C14167" t="str">
            <v>F526092</v>
          </cell>
          <cell r="D14167">
            <v>7</v>
          </cell>
          <cell r="E14167" t="str">
            <v>F</v>
          </cell>
        </row>
        <row r="14168">
          <cell r="B14168" t="str">
            <v>F526093</v>
          </cell>
          <cell r="C14168" t="str">
            <v>F526093</v>
          </cell>
          <cell r="D14168">
            <v>7</v>
          </cell>
          <cell r="E14168" t="str">
            <v>F</v>
          </cell>
        </row>
        <row r="14169">
          <cell r="B14169" t="str">
            <v>F526094</v>
          </cell>
          <cell r="C14169" t="str">
            <v>F526094</v>
          </cell>
          <cell r="D14169">
            <v>7</v>
          </cell>
          <cell r="E14169" t="str">
            <v>F</v>
          </cell>
        </row>
        <row r="14170">
          <cell r="B14170" t="str">
            <v>F526095</v>
          </cell>
          <cell r="C14170" t="str">
            <v>F526095</v>
          </cell>
          <cell r="D14170">
            <v>7</v>
          </cell>
          <cell r="E14170" t="str">
            <v>F</v>
          </cell>
        </row>
        <row r="14171">
          <cell r="B14171" t="str">
            <v>F526096</v>
          </cell>
          <cell r="C14171" t="str">
            <v>F526096</v>
          </cell>
          <cell r="D14171">
            <v>7</v>
          </cell>
          <cell r="E14171" t="str">
            <v>F</v>
          </cell>
        </row>
        <row r="14172">
          <cell r="B14172" t="str">
            <v>F526097</v>
          </cell>
          <cell r="C14172" t="str">
            <v>F526097</v>
          </cell>
          <cell r="D14172">
            <v>7</v>
          </cell>
          <cell r="E14172" t="str">
            <v>F</v>
          </cell>
        </row>
        <row r="14173">
          <cell r="B14173" t="str">
            <v>F526098</v>
          </cell>
          <cell r="C14173" t="str">
            <v>F526098</v>
          </cell>
          <cell r="D14173">
            <v>7</v>
          </cell>
          <cell r="E14173" t="str">
            <v>F</v>
          </cell>
        </row>
        <row r="14174">
          <cell r="B14174" t="str">
            <v>F526099</v>
          </cell>
          <cell r="C14174" t="str">
            <v>F526099</v>
          </cell>
          <cell r="D14174">
            <v>7</v>
          </cell>
          <cell r="E14174" t="str">
            <v>F</v>
          </cell>
        </row>
        <row r="14175">
          <cell r="B14175" t="str">
            <v>F526100</v>
          </cell>
          <cell r="C14175" t="str">
            <v>F526100</v>
          </cell>
          <cell r="D14175">
            <v>7</v>
          </cell>
          <cell r="E14175" t="str">
            <v>F</v>
          </cell>
        </row>
        <row r="14176">
          <cell r="B14176" t="str">
            <v>F526101</v>
          </cell>
          <cell r="C14176" t="str">
            <v>F526101</v>
          </cell>
          <cell r="D14176">
            <v>7</v>
          </cell>
          <cell r="E14176" t="str">
            <v>F</v>
          </cell>
        </row>
        <row r="14177">
          <cell r="B14177" t="str">
            <v>F526102</v>
          </cell>
          <cell r="C14177" t="str">
            <v>F526102</v>
          </cell>
          <cell r="D14177">
            <v>7</v>
          </cell>
          <cell r="E14177" t="str">
            <v>F</v>
          </cell>
        </row>
        <row r="14178">
          <cell r="B14178" t="str">
            <v>F526103</v>
          </cell>
          <cell r="C14178" t="str">
            <v>F526103</v>
          </cell>
          <cell r="D14178">
            <v>7</v>
          </cell>
          <cell r="E14178" t="str">
            <v>F</v>
          </cell>
        </row>
        <row r="14179">
          <cell r="B14179" t="str">
            <v>F526104</v>
          </cell>
          <cell r="C14179" t="str">
            <v>F526104</v>
          </cell>
          <cell r="D14179">
            <v>7</v>
          </cell>
          <cell r="E14179" t="str">
            <v>F</v>
          </cell>
        </row>
        <row r="14180">
          <cell r="B14180" t="str">
            <v>F526105</v>
          </cell>
          <cell r="C14180" t="str">
            <v>F526105</v>
          </cell>
          <cell r="D14180">
            <v>7</v>
          </cell>
          <cell r="E14180" t="str">
            <v>F</v>
          </cell>
        </row>
        <row r="14181">
          <cell r="B14181" t="str">
            <v>F526106</v>
          </cell>
          <cell r="C14181" t="str">
            <v>F526106</v>
          </cell>
          <cell r="D14181">
            <v>7</v>
          </cell>
          <cell r="E14181" t="str">
            <v>F</v>
          </cell>
        </row>
        <row r="14182">
          <cell r="B14182" t="str">
            <v>F526107</v>
          </cell>
          <cell r="C14182" t="str">
            <v>F526107</v>
          </cell>
          <cell r="D14182">
            <v>7</v>
          </cell>
          <cell r="E14182" t="str">
            <v>F</v>
          </cell>
        </row>
        <row r="14183">
          <cell r="B14183" t="str">
            <v>F526108</v>
          </cell>
          <cell r="C14183" t="str">
            <v>F526108</v>
          </cell>
          <cell r="D14183">
            <v>7</v>
          </cell>
          <cell r="E14183" t="str">
            <v>F</v>
          </cell>
        </row>
        <row r="14184">
          <cell r="B14184" t="str">
            <v>F526109</v>
          </cell>
          <cell r="C14184" t="str">
            <v>F526109</v>
          </cell>
          <cell r="D14184">
            <v>7</v>
          </cell>
          <cell r="E14184" t="str">
            <v>F</v>
          </cell>
        </row>
        <row r="14185">
          <cell r="B14185" t="str">
            <v>F526110</v>
          </cell>
          <cell r="C14185" t="str">
            <v>F526110</v>
          </cell>
          <cell r="D14185">
            <v>7</v>
          </cell>
          <cell r="E14185" t="str">
            <v>F</v>
          </cell>
        </row>
        <row r="14186">
          <cell r="B14186" t="str">
            <v>F526111</v>
          </cell>
          <cell r="C14186" t="str">
            <v>F526111</v>
          </cell>
          <cell r="D14186">
            <v>7</v>
          </cell>
          <cell r="E14186" t="str">
            <v>F</v>
          </cell>
        </row>
        <row r="14187">
          <cell r="B14187" t="str">
            <v>F526112</v>
          </cell>
          <cell r="C14187" t="str">
            <v>F526112</v>
          </cell>
          <cell r="D14187">
            <v>7</v>
          </cell>
          <cell r="E14187" t="str">
            <v>F</v>
          </cell>
        </row>
        <row r="14188">
          <cell r="B14188" t="str">
            <v>F526113</v>
          </cell>
          <cell r="C14188" t="str">
            <v>F526113</v>
          </cell>
          <cell r="D14188">
            <v>7</v>
          </cell>
          <cell r="E14188" t="str">
            <v>F</v>
          </cell>
        </row>
        <row r="14189">
          <cell r="B14189" t="str">
            <v>F526114</v>
          </cell>
          <cell r="C14189" t="str">
            <v>F526114</v>
          </cell>
          <cell r="D14189">
            <v>7</v>
          </cell>
          <cell r="E14189" t="str">
            <v>F</v>
          </cell>
        </row>
        <row r="14190">
          <cell r="B14190" t="str">
            <v>F526115</v>
          </cell>
          <cell r="C14190" t="str">
            <v>F526115</v>
          </cell>
          <cell r="D14190">
            <v>7</v>
          </cell>
          <cell r="E14190" t="str">
            <v>F</v>
          </cell>
        </row>
        <row r="14191">
          <cell r="B14191" t="str">
            <v>F526116</v>
          </cell>
          <cell r="C14191" t="str">
            <v>F526116</v>
          </cell>
          <cell r="D14191">
            <v>7</v>
          </cell>
          <cell r="E14191" t="str">
            <v>F</v>
          </cell>
        </row>
        <row r="14192">
          <cell r="B14192" t="str">
            <v>F526117</v>
          </cell>
          <cell r="C14192" t="str">
            <v>F526117</v>
          </cell>
          <cell r="D14192">
            <v>7</v>
          </cell>
          <cell r="E14192" t="str">
            <v>F</v>
          </cell>
        </row>
        <row r="14193">
          <cell r="B14193" t="str">
            <v>F526118</v>
          </cell>
          <cell r="C14193" t="str">
            <v>F526118</v>
          </cell>
          <cell r="D14193">
            <v>7</v>
          </cell>
          <cell r="E14193" t="str">
            <v>F</v>
          </cell>
        </row>
        <row r="14194">
          <cell r="B14194" t="str">
            <v>F526119</v>
          </cell>
          <cell r="C14194" t="str">
            <v>F526119</v>
          </cell>
          <cell r="D14194">
            <v>7</v>
          </cell>
          <cell r="E14194" t="str">
            <v>F</v>
          </cell>
        </row>
        <row r="14195">
          <cell r="B14195" t="str">
            <v>F526120</v>
          </cell>
          <cell r="C14195" t="str">
            <v>F526120</v>
          </cell>
          <cell r="D14195">
            <v>7</v>
          </cell>
          <cell r="E14195" t="str">
            <v>F</v>
          </cell>
        </row>
        <row r="14196">
          <cell r="B14196" t="str">
            <v>1000GFTOXIC</v>
          </cell>
          <cell r="C14196" t="str">
            <v>GFTOXIC</v>
          </cell>
          <cell r="D14196">
            <v>6</v>
          </cell>
          <cell r="E14196" t="str">
            <v>G</v>
          </cell>
        </row>
        <row r="14197">
          <cell r="B14197" t="str">
            <v>F526121</v>
          </cell>
          <cell r="C14197" t="str">
            <v>F526121</v>
          </cell>
          <cell r="D14197">
            <v>7</v>
          </cell>
          <cell r="E14197" t="str">
            <v>F</v>
          </cell>
        </row>
        <row r="14198">
          <cell r="B14198" t="str">
            <v>F526122</v>
          </cell>
          <cell r="C14198" t="str">
            <v>F526122</v>
          </cell>
          <cell r="D14198">
            <v>7</v>
          </cell>
          <cell r="E14198" t="str">
            <v>F</v>
          </cell>
        </row>
        <row r="14199">
          <cell r="B14199" t="str">
            <v>F526123</v>
          </cell>
          <cell r="C14199" t="str">
            <v>F526123</v>
          </cell>
          <cell r="D14199">
            <v>7</v>
          </cell>
          <cell r="E14199" t="str">
            <v>F</v>
          </cell>
        </row>
        <row r="14200">
          <cell r="B14200" t="str">
            <v>F526124</v>
          </cell>
          <cell r="C14200" t="str">
            <v>F526124</v>
          </cell>
          <cell r="D14200">
            <v>7</v>
          </cell>
          <cell r="E14200" t="str">
            <v>F</v>
          </cell>
        </row>
        <row r="14201">
          <cell r="B14201" t="str">
            <v>F526125</v>
          </cell>
          <cell r="C14201" t="str">
            <v>F526125</v>
          </cell>
          <cell r="D14201">
            <v>7</v>
          </cell>
          <cell r="E14201" t="str">
            <v>F</v>
          </cell>
        </row>
        <row r="14202">
          <cell r="B14202" t="str">
            <v>F526126</v>
          </cell>
          <cell r="C14202" t="str">
            <v>F526126</v>
          </cell>
          <cell r="D14202">
            <v>7</v>
          </cell>
          <cell r="E14202" t="str">
            <v>F</v>
          </cell>
        </row>
        <row r="14203">
          <cell r="B14203" t="str">
            <v>F526127</v>
          </cell>
          <cell r="C14203" t="str">
            <v>F526127</v>
          </cell>
          <cell r="D14203">
            <v>7</v>
          </cell>
          <cell r="E14203" t="str">
            <v>F</v>
          </cell>
        </row>
        <row r="14204">
          <cell r="B14204" t="str">
            <v>F526128</v>
          </cell>
          <cell r="C14204" t="str">
            <v>F526128</v>
          </cell>
          <cell r="D14204">
            <v>7</v>
          </cell>
          <cell r="E14204" t="str">
            <v>F</v>
          </cell>
        </row>
        <row r="14205">
          <cell r="B14205" t="str">
            <v>F526129</v>
          </cell>
          <cell r="C14205" t="str">
            <v>F526129</v>
          </cell>
          <cell r="D14205">
            <v>7</v>
          </cell>
          <cell r="E14205" t="str">
            <v>F</v>
          </cell>
        </row>
        <row r="14206">
          <cell r="B14206" t="str">
            <v>F526130</v>
          </cell>
          <cell r="C14206" t="str">
            <v>F526130</v>
          </cell>
          <cell r="D14206">
            <v>7</v>
          </cell>
          <cell r="E14206" t="str">
            <v>F</v>
          </cell>
        </row>
        <row r="14207">
          <cell r="B14207" t="str">
            <v>F526131</v>
          </cell>
          <cell r="C14207" t="str">
            <v>F526131</v>
          </cell>
          <cell r="D14207">
            <v>7</v>
          </cell>
          <cell r="E14207" t="str">
            <v>F</v>
          </cell>
        </row>
        <row r="14208">
          <cell r="B14208" t="str">
            <v>F526132</v>
          </cell>
          <cell r="C14208" t="str">
            <v>F526132</v>
          </cell>
          <cell r="D14208">
            <v>7</v>
          </cell>
          <cell r="E14208" t="str">
            <v>F</v>
          </cell>
        </row>
        <row r="14209">
          <cell r="B14209" t="str">
            <v>F526133</v>
          </cell>
          <cell r="C14209" t="str">
            <v>F526133</v>
          </cell>
          <cell r="D14209">
            <v>7</v>
          </cell>
          <cell r="E14209" t="str">
            <v>F</v>
          </cell>
        </row>
        <row r="14210">
          <cell r="B14210" t="str">
            <v>F526134</v>
          </cell>
          <cell r="C14210" t="str">
            <v>F526134</v>
          </cell>
          <cell r="D14210">
            <v>7</v>
          </cell>
          <cell r="E14210" t="str">
            <v>F</v>
          </cell>
        </row>
        <row r="14211">
          <cell r="B14211" t="str">
            <v>F526135</v>
          </cell>
          <cell r="C14211" t="str">
            <v>F526135</v>
          </cell>
          <cell r="D14211">
            <v>7</v>
          </cell>
          <cell r="E14211" t="str">
            <v>F</v>
          </cell>
        </row>
        <row r="14212">
          <cell r="B14212" t="str">
            <v>F526136</v>
          </cell>
          <cell r="C14212" t="str">
            <v>F526136</v>
          </cell>
          <cell r="D14212">
            <v>7</v>
          </cell>
          <cell r="E14212" t="str">
            <v>F</v>
          </cell>
        </row>
        <row r="14213">
          <cell r="B14213" t="str">
            <v>F526137</v>
          </cell>
          <cell r="C14213" t="str">
            <v>F526137</v>
          </cell>
          <cell r="D14213">
            <v>7</v>
          </cell>
          <cell r="E14213" t="str">
            <v>F</v>
          </cell>
        </row>
        <row r="14214">
          <cell r="B14214" t="str">
            <v>F526138</v>
          </cell>
          <cell r="C14214" t="str">
            <v>F526138</v>
          </cell>
          <cell r="D14214">
            <v>7</v>
          </cell>
          <cell r="E14214" t="str">
            <v>F</v>
          </cell>
        </row>
        <row r="14215">
          <cell r="B14215" t="str">
            <v>F526139</v>
          </cell>
          <cell r="C14215" t="str">
            <v>F526139</v>
          </cell>
          <cell r="D14215">
            <v>7</v>
          </cell>
          <cell r="E14215" t="str">
            <v>F</v>
          </cell>
        </row>
        <row r="14216">
          <cell r="B14216" t="str">
            <v>F526140</v>
          </cell>
          <cell r="C14216" t="str">
            <v>F526140</v>
          </cell>
          <cell r="D14216">
            <v>7</v>
          </cell>
          <cell r="E14216" t="str">
            <v>F</v>
          </cell>
        </row>
        <row r="14217">
          <cell r="B14217" t="str">
            <v>F526141</v>
          </cell>
          <cell r="C14217" t="str">
            <v>F526141</v>
          </cell>
          <cell r="D14217">
            <v>7</v>
          </cell>
          <cell r="E14217" t="str">
            <v>F</v>
          </cell>
        </row>
        <row r="14218">
          <cell r="B14218" t="str">
            <v>F526142</v>
          </cell>
          <cell r="C14218" t="str">
            <v>F526142</v>
          </cell>
          <cell r="D14218">
            <v>7</v>
          </cell>
          <cell r="E14218" t="str">
            <v>F</v>
          </cell>
        </row>
        <row r="14219">
          <cell r="B14219" t="str">
            <v>F526143</v>
          </cell>
          <cell r="C14219" t="str">
            <v>F526143</v>
          </cell>
          <cell r="D14219">
            <v>7</v>
          </cell>
          <cell r="E14219" t="str">
            <v>F</v>
          </cell>
        </row>
        <row r="14220">
          <cell r="B14220" t="str">
            <v>F526144</v>
          </cell>
          <cell r="C14220" t="str">
            <v>F526144</v>
          </cell>
          <cell r="D14220">
            <v>7</v>
          </cell>
          <cell r="E14220" t="str">
            <v>F</v>
          </cell>
        </row>
        <row r="14221">
          <cell r="B14221" t="str">
            <v>F526145</v>
          </cell>
          <cell r="C14221" t="str">
            <v>F526145</v>
          </cell>
          <cell r="D14221">
            <v>7</v>
          </cell>
          <cell r="E14221" t="str">
            <v>F</v>
          </cell>
        </row>
        <row r="14222">
          <cell r="B14222" t="str">
            <v>F526146</v>
          </cell>
          <cell r="C14222" t="str">
            <v>F526146</v>
          </cell>
          <cell r="D14222">
            <v>7</v>
          </cell>
          <cell r="E14222" t="str">
            <v>F</v>
          </cell>
        </row>
        <row r="14223">
          <cell r="B14223" t="str">
            <v>F526147</v>
          </cell>
          <cell r="C14223" t="str">
            <v>F526147</v>
          </cell>
          <cell r="D14223">
            <v>7</v>
          </cell>
          <cell r="E14223" t="str">
            <v>F</v>
          </cell>
        </row>
        <row r="14224">
          <cell r="B14224" t="str">
            <v>F526148</v>
          </cell>
          <cell r="C14224" t="str">
            <v>F526148</v>
          </cell>
          <cell r="D14224">
            <v>7</v>
          </cell>
          <cell r="E14224" t="str">
            <v>F</v>
          </cell>
        </row>
        <row r="14225">
          <cell r="B14225" t="str">
            <v>F526149</v>
          </cell>
          <cell r="C14225" t="str">
            <v>F526149</v>
          </cell>
          <cell r="D14225">
            <v>7</v>
          </cell>
          <cell r="E14225" t="str">
            <v>F</v>
          </cell>
        </row>
        <row r="14226">
          <cell r="B14226" t="str">
            <v>F526150</v>
          </cell>
          <cell r="C14226" t="str">
            <v>F526150</v>
          </cell>
          <cell r="D14226">
            <v>7</v>
          </cell>
          <cell r="E14226" t="str">
            <v>F</v>
          </cell>
        </row>
        <row r="14227">
          <cell r="B14227" t="str">
            <v>F526151</v>
          </cell>
          <cell r="C14227" t="str">
            <v>F526151</v>
          </cell>
          <cell r="D14227">
            <v>7</v>
          </cell>
          <cell r="E14227" t="str">
            <v>F</v>
          </cell>
        </row>
        <row r="14228">
          <cell r="B14228" t="str">
            <v>F526152</v>
          </cell>
          <cell r="C14228" t="str">
            <v>F526152</v>
          </cell>
          <cell r="D14228">
            <v>7</v>
          </cell>
          <cell r="E14228" t="str">
            <v>F</v>
          </cell>
        </row>
        <row r="14229">
          <cell r="B14229" t="str">
            <v>F526153</v>
          </cell>
          <cell r="C14229" t="str">
            <v>F526153</v>
          </cell>
          <cell r="D14229">
            <v>7</v>
          </cell>
          <cell r="E14229" t="str">
            <v>F</v>
          </cell>
        </row>
        <row r="14230">
          <cell r="B14230" t="str">
            <v>F526154</v>
          </cell>
          <cell r="C14230" t="str">
            <v>F526154</v>
          </cell>
          <cell r="D14230">
            <v>7</v>
          </cell>
          <cell r="E14230" t="str">
            <v>F</v>
          </cell>
        </row>
        <row r="14231">
          <cell r="B14231" t="str">
            <v>F526155</v>
          </cell>
          <cell r="C14231" t="str">
            <v>F526155</v>
          </cell>
          <cell r="D14231">
            <v>7</v>
          </cell>
          <cell r="E14231" t="str">
            <v>F</v>
          </cell>
        </row>
        <row r="14232">
          <cell r="B14232" t="str">
            <v>F526156</v>
          </cell>
          <cell r="C14232" t="str">
            <v>F526156</v>
          </cell>
          <cell r="D14232">
            <v>7</v>
          </cell>
          <cell r="E14232" t="str">
            <v>F</v>
          </cell>
        </row>
        <row r="14233">
          <cell r="B14233" t="str">
            <v>F526157</v>
          </cell>
          <cell r="C14233" t="str">
            <v>F526157</v>
          </cell>
          <cell r="D14233">
            <v>7</v>
          </cell>
          <cell r="E14233" t="str">
            <v>F</v>
          </cell>
        </row>
        <row r="14234">
          <cell r="B14234" t="str">
            <v>F526158</v>
          </cell>
          <cell r="C14234" t="str">
            <v>F526158</v>
          </cell>
          <cell r="D14234">
            <v>7</v>
          </cell>
          <cell r="E14234" t="str">
            <v>F</v>
          </cell>
        </row>
        <row r="14235">
          <cell r="B14235" t="str">
            <v>F526159</v>
          </cell>
          <cell r="C14235" t="str">
            <v>F526159</v>
          </cell>
          <cell r="D14235">
            <v>7</v>
          </cell>
          <cell r="E14235" t="str">
            <v>F</v>
          </cell>
        </row>
        <row r="14236">
          <cell r="B14236" t="str">
            <v>F526160</v>
          </cell>
          <cell r="C14236" t="str">
            <v>F526160</v>
          </cell>
          <cell r="D14236">
            <v>7</v>
          </cell>
          <cell r="E14236" t="str">
            <v>F</v>
          </cell>
        </row>
        <row r="14237">
          <cell r="B14237" t="str">
            <v>F526161</v>
          </cell>
          <cell r="C14237" t="str">
            <v>F526161</v>
          </cell>
          <cell r="D14237">
            <v>7</v>
          </cell>
          <cell r="E14237" t="str">
            <v>F</v>
          </cell>
        </row>
        <row r="14238">
          <cell r="B14238" t="str">
            <v>F526162</v>
          </cell>
          <cell r="C14238" t="str">
            <v>F526162</v>
          </cell>
          <cell r="D14238">
            <v>7</v>
          </cell>
          <cell r="E14238" t="str">
            <v>F</v>
          </cell>
        </row>
        <row r="14239">
          <cell r="B14239" t="str">
            <v>F526163</v>
          </cell>
          <cell r="C14239" t="str">
            <v>F526163</v>
          </cell>
          <cell r="D14239">
            <v>7</v>
          </cell>
          <cell r="E14239" t="str">
            <v>F</v>
          </cell>
        </row>
        <row r="14240">
          <cell r="B14240" t="str">
            <v>F526164</v>
          </cell>
          <cell r="C14240" t="str">
            <v>F526164</v>
          </cell>
          <cell r="D14240">
            <v>7</v>
          </cell>
          <cell r="E14240" t="str">
            <v>F</v>
          </cell>
        </row>
        <row r="14241">
          <cell r="B14241" t="str">
            <v>F526165</v>
          </cell>
          <cell r="C14241" t="str">
            <v>F526165</v>
          </cell>
          <cell r="D14241">
            <v>7</v>
          </cell>
          <cell r="E14241" t="str">
            <v>F</v>
          </cell>
        </row>
        <row r="14242">
          <cell r="B14242" t="str">
            <v>F526166</v>
          </cell>
          <cell r="C14242" t="str">
            <v>F526166</v>
          </cell>
          <cell r="D14242">
            <v>7</v>
          </cell>
          <cell r="E14242" t="str">
            <v>F</v>
          </cell>
        </row>
        <row r="14243">
          <cell r="B14243" t="str">
            <v>F526167</v>
          </cell>
          <cell r="C14243" t="str">
            <v>F526167</v>
          </cell>
          <cell r="D14243">
            <v>7</v>
          </cell>
          <cell r="E14243" t="str">
            <v>F</v>
          </cell>
        </row>
        <row r="14244">
          <cell r="B14244" t="str">
            <v>F526168</v>
          </cell>
          <cell r="C14244" t="str">
            <v>F526168</v>
          </cell>
          <cell r="D14244">
            <v>7</v>
          </cell>
          <cell r="E14244" t="str">
            <v>F</v>
          </cell>
        </row>
        <row r="14245">
          <cell r="B14245" t="str">
            <v>F526169</v>
          </cell>
          <cell r="C14245" t="str">
            <v>F526169</v>
          </cell>
          <cell r="D14245">
            <v>7</v>
          </cell>
          <cell r="E14245" t="str">
            <v>F</v>
          </cell>
        </row>
        <row r="14246">
          <cell r="B14246" t="str">
            <v>F526170</v>
          </cell>
          <cell r="C14246" t="str">
            <v>F526170</v>
          </cell>
          <cell r="D14246">
            <v>7</v>
          </cell>
          <cell r="E14246" t="str">
            <v>F</v>
          </cell>
        </row>
        <row r="14247">
          <cell r="B14247" t="str">
            <v>F526171</v>
          </cell>
          <cell r="C14247" t="str">
            <v>F526171</v>
          </cell>
          <cell r="D14247">
            <v>7</v>
          </cell>
          <cell r="E14247" t="str">
            <v>F</v>
          </cell>
        </row>
        <row r="14248">
          <cell r="B14248" t="str">
            <v>F526172</v>
          </cell>
          <cell r="C14248" t="str">
            <v>F526172</v>
          </cell>
          <cell r="D14248">
            <v>7</v>
          </cell>
          <cell r="E14248" t="str">
            <v>F</v>
          </cell>
        </row>
        <row r="14249">
          <cell r="B14249" t="str">
            <v>F526174</v>
          </cell>
          <cell r="C14249" t="str">
            <v>F526174</v>
          </cell>
          <cell r="D14249">
            <v>7</v>
          </cell>
          <cell r="E14249" t="str">
            <v>F</v>
          </cell>
        </row>
        <row r="14250">
          <cell r="B14250" t="str">
            <v>F526175</v>
          </cell>
          <cell r="C14250" t="str">
            <v>F526175</v>
          </cell>
          <cell r="D14250">
            <v>7</v>
          </cell>
          <cell r="E14250" t="str">
            <v>F</v>
          </cell>
        </row>
        <row r="14251">
          <cell r="B14251" t="str">
            <v>F526176</v>
          </cell>
          <cell r="C14251" t="str">
            <v>F526176</v>
          </cell>
          <cell r="D14251">
            <v>7</v>
          </cell>
          <cell r="E14251" t="str">
            <v>F</v>
          </cell>
        </row>
        <row r="14252">
          <cell r="B14252" t="str">
            <v>F526177</v>
          </cell>
          <cell r="C14252" t="str">
            <v>F526177</v>
          </cell>
          <cell r="D14252">
            <v>7</v>
          </cell>
          <cell r="E14252" t="str">
            <v>F</v>
          </cell>
        </row>
        <row r="14253">
          <cell r="B14253" t="str">
            <v>1000GF_TREAS</v>
          </cell>
          <cell r="C14253" t="str">
            <v>GF_TREAS</v>
          </cell>
          <cell r="D14253">
            <v>4</v>
          </cell>
          <cell r="E14253" t="str">
            <v>G</v>
          </cell>
        </row>
        <row r="14254">
          <cell r="B14254" t="str">
            <v>1000GF_TR-OM</v>
          </cell>
          <cell r="C14254" t="str">
            <v>GF_TR-OM</v>
          </cell>
          <cell r="D14254">
            <v>6</v>
          </cell>
          <cell r="E14254" t="str">
            <v>G</v>
          </cell>
        </row>
        <row r="14255">
          <cell r="B14255" t="str">
            <v>F503047</v>
          </cell>
          <cell r="C14255" t="str">
            <v>F503047</v>
          </cell>
          <cell r="D14255">
            <v>7</v>
          </cell>
          <cell r="E14255" t="str">
            <v>F</v>
          </cell>
        </row>
        <row r="14256">
          <cell r="B14256" t="str">
            <v>F503048</v>
          </cell>
          <cell r="C14256" t="str">
            <v>F503048</v>
          </cell>
          <cell r="D14256">
            <v>7</v>
          </cell>
          <cell r="E14256" t="str">
            <v>F</v>
          </cell>
        </row>
        <row r="14257">
          <cell r="B14257" t="str">
            <v>F503049</v>
          </cell>
          <cell r="C14257" t="str">
            <v>F503049</v>
          </cell>
          <cell r="D14257">
            <v>7</v>
          </cell>
          <cell r="E14257" t="str">
            <v>F</v>
          </cell>
        </row>
        <row r="14258">
          <cell r="B14258" t="str">
            <v>F503050</v>
          </cell>
          <cell r="C14258" t="str">
            <v>F503050</v>
          </cell>
          <cell r="D14258">
            <v>7</v>
          </cell>
          <cell r="E14258" t="str">
            <v>F</v>
          </cell>
        </row>
        <row r="14259">
          <cell r="B14259" t="str">
            <v>F503051</v>
          </cell>
          <cell r="C14259" t="str">
            <v>F503051</v>
          </cell>
          <cell r="D14259">
            <v>7</v>
          </cell>
          <cell r="E14259" t="str">
            <v>F</v>
          </cell>
        </row>
        <row r="14260">
          <cell r="B14260" t="str">
            <v>F503052</v>
          </cell>
          <cell r="C14260" t="str">
            <v>F503052</v>
          </cell>
          <cell r="D14260">
            <v>7</v>
          </cell>
          <cell r="E14260" t="str">
            <v>F</v>
          </cell>
        </row>
        <row r="14261">
          <cell r="B14261" t="str">
            <v>F503054</v>
          </cell>
          <cell r="C14261" t="str">
            <v>F503054</v>
          </cell>
          <cell r="D14261">
            <v>7</v>
          </cell>
          <cell r="E14261" t="str">
            <v>F</v>
          </cell>
        </row>
        <row r="14262">
          <cell r="B14262" t="str">
            <v>F503056</v>
          </cell>
          <cell r="C14262" t="str">
            <v>F503056</v>
          </cell>
          <cell r="D14262">
            <v>7</v>
          </cell>
          <cell r="E14262" t="str">
            <v>F</v>
          </cell>
        </row>
        <row r="14263">
          <cell r="B14263" t="str">
            <v>F503059</v>
          </cell>
          <cell r="C14263" t="str">
            <v>F503059</v>
          </cell>
          <cell r="D14263">
            <v>7</v>
          </cell>
          <cell r="E14263" t="str">
            <v>F</v>
          </cell>
        </row>
        <row r="14264">
          <cell r="B14264" t="str">
            <v>F515327</v>
          </cell>
          <cell r="C14264" t="str">
            <v>F515327</v>
          </cell>
          <cell r="D14264">
            <v>7</v>
          </cell>
          <cell r="E14264" t="str">
            <v>F</v>
          </cell>
        </row>
        <row r="14265">
          <cell r="B14265" t="str">
            <v>F515329</v>
          </cell>
          <cell r="C14265" t="str">
            <v>F515329</v>
          </cell>
          <cell r="D14265">
            <v>7</v>
          </cell>
          <cell r="E14265" t="str">
            <v>F</v>
          </cell>
        </row>
        <row r="14266">
          <cell r="B14266" t="str">
            <v>F515330</v>
          </cell>
          <cell r="C14266" t="str">
            <v>F515330</v>
          </cell>
          <cell r="D14266">
            <v>7</v>
          </cell>
          <cell r="E14266" t="str">
            <v>F</v>
          </cell>
        </row>
        <row r="14267">
          <cell r="B14267" t="str">
            <v>F515331</v>
          </cell>
          <cell r="C14267" t="str">
            <v>F515331</v>
          </cell>
          <cell r="D14267">
            <v>7</v>
          </cell>
          <cell r="E14267" t="str">
            <v>F</v>
          </cell>
        </row>
        <row r="14268">
          <cell r="B14268" t="str">
            <v>F515332</v>
          </cell>
          <cell r="C14268" t="str">
            <v>F515332</v>
          </cell>
          <cell r="D14268">
            <v>7</v>
          </cell>
          <cell r="E14268" t="str">
            <v>F</v>
          </cell>
        </row>
        <row r="14269">
          <cell r="B14269" t="str">
            <v>F515333</v>
          </cell>
          <cell r="C14269" t="str">
            <v>F515333</v>
          </cell>
          <cell r="D14269">
            <v>7</v>
          </cell>
          <cell r="E14269" t="str">
            <v>F</v>
          </cell>
        </row>
        <row r="14270">
          <cell r="B14270" t="str">
            <v>F515334</v>
          </cell>
          <cell r="C14270" t="str">
            <v>F515334</v>
          </cell>
          <cell r="D14270">
            <v>7</v>
          </cell>
          <cell r="E14270" t="str">
            <v>F</v>
          </cell>
        </row>
        <row r="14271">
          <cell r="B14271" t="str">
            <v>F515335</v>
          </cell>
          <cell r="C14271" t="str">
            <v>F515335</v>
          </cell>
          <cell r="D14271">
            <v>7</v>
          </cell>
          <cell r="E14271" t="str">
            <v>F</v>
          </cell>
        </row>
        <row r="14272">
          <cell r="B14272" t="str">
            <v>F515336</v>
          </cell>
          <cell r="C14272" t="str">
            <v>F515336</v>
          </cell>
          <cell r="D14272">
            <v>7</v>
          </cell>
          <cell r="E14272" t="str">
            <v>F</v>
          </cell>
        </row>
        <row r="14273">
          <cell r="B14273" t="str">
            <v>F515337</v>
          </cell>
          <cell r="C14273" t="str">
            <v>F515337</v>
          </cell>
          <cell r="D14273">
            <v>7</v>
          </cell>
          <cell r="E14273" t="str">
            <v>F</v>
          </cell>
        </row>
        <row r="14274">
          <cell r="B14274" t="str">
            <v>F515338</v>
          </cell>
          <cell r="C14274" t="str">
            <v>F515338</v>
          </cell>
          <cell r="D14274">
            <v>7</v>
          </cell>
          <cell r="E14274" t="str">
            <v>F</v>
          </cell>
        </row>
        <row r="14275">
          <cell r="B14275" t="str">
            <v>F515339</v>
          </cell>
          <cell r="C14275" t="str">
            <v>F515339</v>
          </cell>
          <cell r="D14275">
            <v>7</v>
          </cell>
          <cell r="E14275" t="str">
            <v>F</v>
          </cell>
        </row>
        <row r="14276">
          <cell r="B14276" t="str">
            <v>F515340</v>
          </cell>
          <cell r="C14276" t="str">
            <v>F515340</v>
          </cell>
          <cell r="D14276">
            <v>7</v>
          </cell>
          <cell r="E14276" t="str">
            <v>F</v>
          </cell>
        </row>
        <row r="14277">
          <cell r="B14277" t="str">
            <v>F515341</v>
          </cell>
          <cell r="C14277" t="str">
            <v>F515341</v>
          </cell>
          <cell r="D14277">
            <v>7</v>
          </cell>
          <cell r="E14277" t="str">
            <v>F</v>
          </cell>
        </row>
        <row r="14278">
          <cell r="B14278" t="str">
            <v>F515342</v>
          </cell>
          <cell r="C14278" t="str">
            <v>F515342</v>
          </cell>
          <cell r="D14278">
            <v>7</v>
          </cell>
          <cell r="E14278" t="str">
            <v>F</v>
          </cell>
        </row>
        <row r="14279">
          <cell r="B14279" t="str">
            <v>F515344</v>
          </cell>
          <cell r="C14279" t="str">
            <v>F515344</v>
          </cell>
          <cell r="D14279">
            <v>7</v>
          </cell>
          <cell r="E14279" t="str">
            <v>F</v>
          </cell>
        </row>
        <row r="14280">
          <cell r="B14280" t="str">
            <v>F515345</v>
          </cell>
          <cell r="C14280" t="str">
            <v>F515345</v>
          </cell>
          <cell r="D14280">
            <v>7</v>
          </cell>
          <cell r="E14280" t="str">
            <v>F</v>
          </cell>
        </row>
        <row r="14281">
          <cell r="B14281" t="str">
            <v>F515416</v>
          </cell>
          <cell r="C14281" t="str">
            <v>F515416</v>
          </cell>
          <cell r="D14281">
            <v>7</v>
          </cell>
          <cell r="E14281" t="str">
            <v>F</v>
          </cell>
        </row>
        <row r="14282">
          <cell r="B14282" t="str">
            <v>1000GF_TR-BTL</v>
          </cell>
          <cell r="C14282" t="str">
            <v>GF_TR-BTL</v>
          </cell>
          <cell r="D14282">
            <v>6</v>
          </cell>
          <cell r="E14282" t="str">
            <v>G</v>
          </cell>
        </row>
        <row r="14283">
          <cell r="B14283" t="str">
            <v>F503053</v>
          </cell>
          <cell r="C14283" t="str">
            <v>F503053</v>
          </cell>
          <cell r="D14283">
            <v>7</v>
          </cell>
          <cell r="E14283" t="str">
            <v>F</v>
          </cell>
        </row>
      </sheetData>
      <sheetData sheetId="4"/>
      <sheetData sheetId="5" refreshError="1"/>
      <sheetData sheetId="6" refreshError="1"/>
      <sheetData sheetId="7" refreshError="1"/>
      <sheetData sheetId="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
    </sheetNames>
    <sheetDataSet>
      <sheetData sheetId="0">
        <row r="75">
          <cell r="H75">
            <v>265507127.80000001</v>
          </cell>
        </row>
      </sheetData>
      <sheetData sheetId="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parer and Reviewer"/>
      <sheetName val="Workpaper Index"/>
      <sheetName val="Open Items"/>
      <sheetName val="Carryforward Notes"/>
      <sheetName val="M3"/>
      <sheetName val="M1s"/>
      <sheetName val="M-1 v Accrual"/>
      <sheetName val="A1 Misc Perm or Flowthru Items"/>
      <sheetName val="Meals Query"/>
      <sheetName val="A3 Lobbying"/>
      <sheetName val="A20 Goodwill Summary"/>
      <sheetName val="A20-1 Goodwill Amort Queries"/>
      <sheetName val="B1 Vacation "/>
      <sheetName val="B2 Medical"/>
      <sheetName val="MED DENT QUERY"/>
      <sheetName val="B3 Pension"/>
      <sheetName val="B4 Employee Perf Pay"/>
      <sheetName val="B5 OPEB"/>
      <sheetName val="B6 Exec Retirement"/>
      <sheetName val="B7 Exec Def Comp"/>
      <sheetName val="B8 Exec Perf Pay &amp; NQSO"/>
      <sheetName val="B9 Restricted Shares"/>
      <sheetName val="B10 Directors Benefits"/>
      <sheetName val="B12 Medicare Subsidy"/>
      <sheetName val="C1 CIAC, Adv, Grossups"/>
      <sheetName val="CIAC Query"/>
      <sheetName val="CIAC Memo"/>
      <sheetName val="D5 Depr Charged to O M"/>
      <sheetName val="E1 Equity in Subs"/>
      <sheetName val="F1 Deferred Debits "/>
      <sheetName val="F2 Provision Regulatory Assets"/>
      <sheetName val="F3 Transmission Rebate"/>
      <sheetName val="G1 Amort of Def Land Gains"/>
      <sheetName val="H1 Bad Debt"/>
      <sheetName val="I1 Interest"/>
      <sheetName val="L1 Misc M1s"/>
      <sheetName val="L1-4 254 Query"/>
      <sheetName val="L1-5 Support for Reserve"/>
      <sheetName val="O1 AFUDC"/>
      <sheetName val="R1 Regulatory Assets"/>
      <sheetName val="R2 Summary of Merger Expense"/>
      <sheetName val="R2-1 Merger Detail"/>
      <sheetName val="R2-4 Merger Cost Amort Queries"/>
      <sheetName val="R3 Merger Costs Deducted S195"/>
      <sheetName val="S1 Bond Redemptions"/>
      <sheetName val="428000 Query"/>
      <sheetName val="Trial Balance"/>
      <sheetName val="Income Statement"/>
      <sheetName val="SS  M-1 v Accrual"/>
      <sheetName val="Array Tabl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onusDepreciation"/>
      <sheetName val="PropReclassTypes"/>
      <sheetName val="BonusModeling"/>
      <sheetName val="Setup"/>
      <sheetName val="Location pivot"/>
      <sheetName val="TAX DEPRECIATION METHODS"/>
      <sheetName val="Agriliance-allassets"/>
      <sheetName val="Assets"/>
      <sheetName val="All Assets"/>
      <sheetName val="AccumDep"/>
      <sheetName val="AccumDepRA"/>
      <sheetName val="LStemplate"/>
      <sheetName val="ACEDetail"/>
      <sheetName val="FederalDetail"/>
      <sheetName val="AMTDetail"/>
      <sheetName val="Output"/>
      <sheetName val="TaxOutput"/>
      <sheetName val="481a"/>
      <sheetName val="ReclassPositions"/>
      <sheetName val="SCtemplate"/>
      <sheetName val="PhaseISummary"/>
      <sheetName val="PhaseI"/>
      <sheetName val="Output(CR)"/>
      <sheetName val="CorrectOutput"/>
      <sheetName val="Methods"/>
      <sheetName val="FiscalYearEndRules"/>
      <sheetName val="AMTRules"/>
      <sheetName val="TroubleShooting"/>
      <sheetName val="Federal"/>
      <sheetName val="AMT"/>
      <sheetName val="ACE"/>
      <sheetName val="Eff-YearAssets"/>
      <sheetName val="DSU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amp;S Adj"/>
      <sheetName val="W&amp;S Nonsj"/>
      <sheetName val="W&amp;S sj"/>
      <sheetName val="W&amp;S by group"/>
      <sheetName val="RengOu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IS"/>
      <sheetName val="Sheet1"/>
    </sheetNames>
    <sheetDataSet>
      <sheetData sheetId="0"/>
      <sheetData sheetId="1" refreshError="1"/>
      <sheetData sheetId="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Sheet1"/>
    </sheetNames>
    <sheetDataSet>
      <sheetData sheetId="0"/>
      <sheetData sheetId="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FI use"/>
      <sheetName val="FERC Stmts"/>
      <sheetName val="UCM Share Repurchase"/>
      <sheetName val="Goodwill"/>
      <sheetName val="available fossil proceeds"/>
      <sheetName val="Div Declared"/>
      <sheetName val="Sheet1"/>
      <sheetName val="SETUP - Review"/>
      <sheetName val="Table of Contents"/>
      <sheetName val="1-IncStmt-MTH"/>
      <sheetName val="1a-IncStmt-MTD Adj"/>
      <sheetName val="2-IncStmt-QTR"/>
      <sheetName val="2b-IncStmt-QTD Adj"/>
      <sheetName val="3-IncStmt-YTD"/>
      <sheetName val="3a-IncStmt-YTD Adj"/>
      <sheetName val="4-Capital Structure"/>
      <sheetName val="5-Balance Sheet"/>
      <sheetName val="5b - Detail of BS Close Entries"/>
      <sheetName val="6-5% Test"/>
      <sheetName val="6a-5% Test Detail"/>
      <sheetName val="7 - Cash Flows Consolidated"/>
      <sheetName val="7a - Cash Flow Summary"/>
      <sheetName val="7b - Cash Flows - ComEd"/>
      <sheetName val="7c - Cash Flows - PECO"/>
      <sheetName val="7d - Cash Flows - Genco"/>
      <sheetName val="7e - Cash Flows - Enterprises"/>
      <sheetName val="7f - Corp BSC"/>
      <sheetName val="8 - PPE"/>
      <sheetName val="9 - Investments"/>
      <sheetName val="10-LTD"/>
      <sheetName val="11-GW Amort and Other Assets"/>
      <sheetName val="12-Equity Rollforward"/>
      <sheetName val="12a- OCI Qtr"/>
      <sheetName val="12b - OCI ytd"/>
      <sheetName val="13 - Footnote disclosures "/>
      <sheetName val="14-Schedule II - Valuations"/>
      <sheetName val="15-Statistics -QTR"/>
      <sheetName val="16-Statistics - YTD"/>
      <sheetName val="17-Add'l Info"/>
      <sheetName val="21-Revised 12.04 BS"/>
      <sheetName val="22 - Revised PY BS"/>
      <sheetName val="23-QTD 2005 DO Summary"/>
      <sheetName val="23a-QTD 2005 DO Detail"/>
      <sheetName val="24-YTD 2005 DO Summary"/>
      <sheetName val="24a-YTD 2005 DO Detail"/>
      <sheetName val="25-QTD 2004 DO Summary"/>
      <sheetName val="25a-QTD 2004 DO Detail"/>
      <sheetName val="26-YTD 2004 DO Summary"/>
      <sheetName val="26a-YTD 2004 DO Detail"/>
      <sheetName val="PETT 1999 A-2 3-1-03"/>
      <sheetName val="PETT 2000 C-1 3-1-10"/>
      <sheetName val="PETT 1999 A-3 3-1-04 Libor"/>
      <sheetName val="PETT 1999 A-4 3-1-05"/>
      <sheetName val="PETT 1999 A-5 9-1-07 Libor"/>
      <sheetName val="PETT 1999 A-6 3-1-07"/>
      <sheetName val="PETT 1999 A-7  9-1-08"/>
      <sheetName val="PETT 2000 B-2 9-1-02"/>
      <sheetName val="PETT 2000 B-3 3-1-09"/>
      <sheetName val="PETT 2000 B-4 9-1-09"/>
      <sheetName val="Wolf Hollow"/>
      <sheetName val="Major Maintenance_without Hud 2"/>
    </sheetNames>
    <sheetDataSet>
      <sheetData sheetId="0" refreshError="1">
        <row r="1">
          <cell r="I1" t="str">
            <v>Inc/(dec)</v>
          </cell>
          <cell r="J1" t="str">
            <v>Inc/(dec)</v>
          </cell>
          <cell r="L1" t="str">
            <v>Premium/</v>
          </cell>
        </row>
        <row r="2">
          <cell r="C2" t="str">
            <v>Shares</v>
          </cell>
          <cell r="D2" t="str">
            <v>Principal</v>
          </cell>
          <cell r="I2" t="str">
            <v>in Interest</v>
          </cell>
          <cell r="J2" t="str">
            <v>in Div's</v>
          </cell>
          <cell r="L2" t="str">
            <v>Fees</v>
          </cell>
          <cell r="N2" t="str">
            <v>Cash</v>
          </cell>
          <cell r="O2" t="str">
            <v>Interest</v>
          </cell>
        </row>
        <row r="3">
          <cell r="B3" t="str">
            <v>Issue</v>
          </cell>
          <cell r="C3" t="str">
            <v>in millions</v>
          </cell>
          <cell r="D3" t="str">
            <v>in millions</v>
          </cell>
          <cell r="I3" t="str">
            <v>in millions</v>
          </cell>
          <cell r="J3" t="str">
            <v>in millions</v>
          </cell>
          <cell r="L3" t="str">
            <v>in millions</v>
          </cell>
          <cell r="N3" t="str">
            <v>Balance</v>
          </cell>
          <cell r="O3" t="str">
            <v>Income</v>
          </cell>
        </row>
        <row r="4">
          <cell r="B4" t="str">
            <v>Initial Proceeds</v>
          </cell>
          <cell r="D4">
            <v>3400</v>
          </cell>
          <cell r="F4">
            <v>5.5800000000000002E-2</v>
          </cell>
          <cell r="I4">
            <v>189.72</v>
          </cell>
          <cell r="L4">
            <v>-40</v>
          </cell>
          <cell r="N4">
            <v>3360</v>
          </cell>
        </row>
        <row r="5">
          <cell r="I5">
            <v>0</v>
          </cell>
        </row>
        <row r="6">
          <cell r="B6" t="str">
            <v>CP</v>
          </cell>
          <cell r="D6">
            <v>-272</v>
          </cell>
          <cell r="F6">
            <v>5.1999999999999998E-2</v>
          </cell>
          <cell r="I6">
            <v>-14.144</v>
          </cell>
          <cell r="K6" t="str">
            <v>$43 was originally used in the 8-K</v>
          </cell>
          <cell r="N6">
            <v>3088</v>
          </cell>
        </row>
        <row r="7">
          <cell r="A7" t="str">
            <v>6M shares</v>
          </cell>
          <cell r="B7" t="str">
            <v>Common(1)</v>
          </cell>
          <cell r="D7">
            <v>-230</v>
          </cell>
          <cell r="I7">
            <v>0</v>
          </cell>
          <cell r="K7" t="str">
            <v xml:space="preserve">the amount calc's to $66.5.  What </v>
          </cell>
          <cell r="N7">
            <v>2858</v>
          </cell>
        </row>
        <row r="8">
          <cell r="B8" t="str">
            <v>CP</v>
          </cell>
          <cell r="D8">
            <v>-106.4</v>
          </cell>
          <cell r="F8">
            <v>5.6500000000000002E-2</v>
          </cell>
          <cell r="I8">
            <v>-6.0116000000000005</v>
          </cell>
          <cell r="K8" t="str">
            <v>is the difference?</v>
          </cell>
          <cell r="N8">
            <v>2751.6</v>
          </cell>
        </row>
        <row r="9">
          <cell r="B9" t="str">
            <v>CP</v>
          </cell>
          <cell r="D9">
            <v>-47.3</v>
          </cell>
          <cell r="F9">
            <v>6.2199999999999998E-2</v>
          </cell>
          <cell r="I9">
            <v>-2.9420599999999997</v>
          </cell>
          <cell r="N9">
            <v>2704.2999999999997</v>
          </cell>
        </row>
        <row r="10">
          <cell r="B10" t="str">
            <v>Pref</v>
          </cell>
          <cell r="C10">
            <v>11.519894000000001</v>
          </cell>
          <cell r="D10">
            <v>-534.20000000000005</v>
          </cell>
          <cell r="G10">
            <v>5.78</v>
          </cell>
          <cell r="I10">
            <v>0</v>
          </cell>
          <cell r="J10">
            <v>-43</v>
          </cell>
          <cell r="L10">
            <v>-5.9</v>
          </cell>
          <cell r="N10">
            <v>2164.1999999999994</v>
          </cell>
        </row>
        <row r="11">
          <cell r="B11" t="str">
            <v>LTD</v>
          </cell>
          <cell r="D11">
            <v>-730</v>
          </cell>
          <cell r="F11">
            <v>8.2199999999999995E-2</v>
          </cell>
          <cell r="I11">
            <v>-60.005999999999993</v>
          </cell>
          <cell r="L11">
            <v>-18.5</v>
          </cell>
          <cell r="N11">
            <v>1415.6999999999994</v>
          </cell>
        </row>
        <row r="12">
          <cell r="B12" t="str">
            <v>LTD</v>
          </cell>
          <cell r="D12">
            <v>-30.3</v>
          </cell>
          <cell r="F12">
            <v>9.3799999999999994E-2</v>
          </cell>
          <cell r="I12">
            <v>-2.8421400000000001</v>
          </cell>
          <cell r="L12">
            <v>-1.4</v>
          </cell>
          <cell r="N12">
            <v>1383.9999999999993</v>
          </cell>
        </row>
        <row r="13">
          <cell r="A13">
            <v>36187</v>
          </cell>
          <cell r="B13" t="str">
            <v>Common</v>
          </cell>
          <cell r="D13">
            <v>-6.8</v>
          </cell>
          <cell r="I13">
            <v>0</v>
          </cell>
          <cell r="N13">
            <v>1377.1999999999994</v>
          </cell>
        </row>
        <row r="14">
          <cell r="A14" t="str">
            <v>Forward</v>
          </cell>
          <cell r="B14" t="str">
            <v>Common</v>
          </cell>
          <cell r="D14">
            <v>-495</v>
          </cell>
          <cell r="I14">
            <v>0</v>
          </cell>
          <cell r="N14">
            <v>882.19999999999936</v>
          </cell>
        </row>
        <row r="15">
          <cell r="B15" t="str">
            <v>LTD</v>
          </cell>
          <cell r="D15">
            <v>-198.9</v>
          </cell>
          <cell r="F15">
            <v>9.6500000000000002E-2</v>
          </cell>
          <cell r="I15">
            <v>-19.193850000000001</v>
          </cell>
          <cell r="L15">
            <v>-15</v>
          </cell>
          <cell r="N15">
            <v>668.29999999999939</v>
          </cell>
        </row>
        <row r="16">
          <cell r="B16" t="str">
            <v>CP</v>
          </cell>
          <cell r="D16">
            <v>-65</v>
          </cell>
          <cell r="F16">
            <v>6.2E-2</v>
          </cell>
          <cell r="I16">
            <v>-4.03</v>
          </cell>
          <cell r="N16">
            <v>603.29999999999939</v>
          </cell>
        </row>
        <row r="17">
          <cell r="B17" t="str">
            <v>LTD</v>
          </cell>
          <cell r="D17">
            <v>-58</v>
          </cell>
          <cell r="F17">
            <v>7.6300000000000007E-2</v>
          </cell>
          <cell r="I17">
            <v>-4.4254000000000007</v>
          </cell>
          <cell r="L17">
            <v>-0.06</v>
          </cell>
          <cell r="N17">
            <v>545.23999999999944</v>
          </cell>
        </row>
        <row r="18">
          <cell r="B18" t="str">
            <v>CP</v>
          </cell>
          <cell r="D18">
            <v>-9.3000000000000007</v>
          </cell>
          <cell r="F18">
            <v>6.13E-2</v>
          </cell>
          <cell r="I18">
            <v>-0.5700900000000001</v>
          </cell>
          <cell r="N18">
            <v>535.93999999999949</v>
          </cell>
        </row>
        <row r="19">
          <cell r="A19" t="str">
            <v>March</v>
          </cell>
          <cell r="B19" t="str">
            <v>Common</v>
          </cell>
          <cell r="D19">
            <v>-186.90000000000003</v>
          </cell>
          <cell r="I19">
            <v>0</v>
          </cell>
          <cell r="N19">
            <v>349.03999999999945</v>
          </cell>
        </row>
        <row r="20">
          <cell r="B20" t="str">
            <v>LTD</v>
          </cell>
          <cell r="D20">
            <v>-0.1</v>
          </cell>
          <cell r="F20">
            <v>9.4100000000000003E-2</v>
          </cell>
          <cell r="I20">
            <v>-9.4100000000000017E-3</v>
          </cell>
          <cell r="L20">
            <v>-4.0999999999999996</v>
          </cell>
          <cell r="N20">
            <v>344.83999999999941</v>
          </cell>
        </row>
        <row r="21">
          <cell r="B21" t="str">
            <v>Pref</v>
          </cell>
          <cell r="C21">
            <v>3</v>
          </cell>
          <cell r="D21">
            <v>-75</v>
          </cell>
          <cell r="G21">
            <v>2.4300000000000002</v>
          </cell>
          <cell r="I21">
            <v>0</v>
          </cell>
          <cell r="J21">
            <v>-7.2900000000000009</v>
          </cell>
          <cell r="L21">
            <v>-2.2999999999999998</v>
          </cell>
          <cell r="N21">
            <v>267.5399999999994</v>
          </cell>
        </row>
        <row r="22">
          <cell r="N22">
            <v>267.5399999999994</v>
          </cell>
        </row>
        <row r="23">
          <cell r="B23" t="str">
            <v>Seaway Loan</v>
          </cell>
          <cell r="D23">
            <v>-3.6</v>
          </cell>
          <cell r="F23">
            <v>-0.08</v>
          </cell>
          <cell r="I23">
            <v>0.28800000000000003</v>
          </cell>
          <cell r="N23">
            <v>263.93999999999937</v>
          </cell>
        </row>
        <row r="24">
          <cell r="B24" t="str">
            <v>MTN</v>
          </cell>
          <cell r="D24">
            <v>-140</v>
          </cell>
          <cell r="F24">
            <v>9.0423214285714273E-2</v>
          </cell>
          <cell r="I24">
            <v>-12.659249999999998</v>
          </cell>
          <cell r="L24">
            <v>0</v>
          </cell>
          <cell r="N24">
            <v>123.93999999999937</v>
          </cell>
        </row>
        <row r="25">
          <cell r="O25">
            <v>4.4999999999999998E-2</v>
          </cell>
        </row>
        <row r="26">
          <cell r="B26" t="str">
            <v>Balance</v>
          </cell>
          <cell r="D26">
            <v>211.19999999999953</v>
          </cell>
          <cell r="I26">
            <v>63.174200000000013</v>
          </cell>
          <cell r="J26">
            <v>-50.29</v>
          </cell>
          <cell r="L26">
            <v>-87.26</v>
          </cell>
          <cell r="O26">
            <v>5.5772999999999717</v>
          </cell>
        </row>
        <row r="28">
          <cell r="B28" t="str">
            <v>Fees</v>
          </cell>
          <cell r="D28">
            <v>-87.26</v>
          </cell>
        </row>
        <row r="29">
          <cell r="D29">
            <v>123.93999999999953</v>
          </cell>
        </row>
        <row r="31">
          <cell r="B31" t="str">
            <v>Addback items which</v>
          </cell>
        </row>
        <row r="32">
          <cell r="B32" t="str">
            <v xml:space="preserve">have not happen through </v>
          </cell>
        </row>
        <row r="33">
          <cell r="B33" t="str">
            <v>September 30, 1999</v>
          </cell>
        </row>
        <row r="34">
          <cell r="B34" t="str">
            <v>Common(1)</v>
          </cell>
          <cell r="D34">
            <v>230</v>
          </cell>
        </row>
        <row r="35">
          <cell r="B35" t="str">
            <v>MTN</v>
          </cell>
          <cell r="D35">
            <v>140</v>
          </cell>
        </row>
        <row r="36">
          <cell r="D36">
            <v>493.93999999999954</v>
          </cell>
          <cell r="E36" t="str">
            <v>Ana, I believe this should be the $496M we discussed on the phone.</v>
          </cell>
        </row>
        <row r="37">
          <cell r="E37" t="str">
            <v>Do you know what the difference is?</v>
          </cell>
        </row>
        <row r="39">
          <cell r="A39" t="str">
            <v>"(1)  represents estimate of additional shares to be repurchases due to merger other than the $750M.</v>
          </cell>
        </row>
        <row r="43">
          <cell r="A43" t="str">
            <v>PER INFORMATION ABOVE</v>
          </cell>
        </row>
        <row r="44">
          <cell r="A44" t="str">
            <v>Income Statement Impact</v>
          </cell>
          <cell r="D44" t="str">
            <v>Int Exp/Inc</v>
          </cell>
          <cell r="F44" t="str">
            <v>Fees</v>
          </cell>
          <cell r="H44" t="str">
            <v>Total</v>
          </cell>
        </row>
        <row r="45">
          <cell r="A45" t="str">
            <v>Fees and Premiums</v>
          </cell>
          <cell r="F45">
            <v>39.06</v>
          </cell>
          <cell r="H45">
            <v>39.06</v>
          </cell>
        </row>
        <row r="46">
          <cell r="A46" t="str">
            <v>Increased Interest Expense</v>
          </cell>
          <cell r="D46">
            <v>63.174200000000013</v>
          </cell>
          <cell r="H46">
            <v>63.174200000000013</v>
          </cell>
        </row>
        <row r="47">
          <cell r="A47" t="str">
            <v>Increase Interest Income</v>
          </cell>
          <cell r="D47">
            <v>5.5772999999999717</v>
          </cell>
          <cell r="H47">
            <v>5.5772999999999717</v>
          </cell>
        </row>
        <row r="48">
          <cell r="A48" t="str">
            <v>Change to Taxable Income</v>
          </cell>
          <cell r="D48">
            <v>-57.596900000000041</v>
          </cell>
          <cell r="F48">
            <v>-39.06</v>
          </cell>
          <cell r="H48">
            <v>-96.656900000000036</v>
          </cell>
        </row>
        <row r="49">
          <cell r="A49" t="str">
            <v>Change to income taxes(fed)</v>
          </cell>
          <cell r="D49">
            <v>18.742031260000015</v>
          </cell>
          <cell r="E49">
            <v>0.32540000000000002</v>
          </cell>
          <cell r="F49">
            <v>12.710124000000002</v>
          </cell>
          <cell r="H49">
            <v>31.452155260000019</v>
          </cell>
        </row>
        <row r="50">
          <cell r="A50" t="str">
            <v>Change to income taxes(State)</v>
          </cell>
          <cell r="D50">
            <v>4.0433023800000027</v>
          </cell>
          <cell r="E50">
            <v>7.0199999999999999E-2</v>
          </cell>
          <cell r="F50">
            <v>2.7420119999999999</v>
          </cell>
          <cell r="H50">
            <v>6.7853143800000026</v>
          </cell>
        </row>
        <row r="51">
          <cell r="A51" t="str">
            <v>Incr/(decr) to income</v>
          </cell>
          <cell r="D51">
            <v>-34.811566360000029</v>
          </cell>
          <cell r="F51">
            <v>-23.607864000000003</v>
          </cell>
          <cell r="H51">
            <v>-58.419430360000035</v>
          </cell>
        </row>
        <row r="52">
          <cell r="A52" t="str">
            <v>Decrease Pref Div</v>
          </cell>
          <cell r="D52">
            <v>50.29</v>
          </cell>
          <cell r="F52">
            <v>-8.1999999999999993</v>
          </cell>
          <cell r="H52">
            <v>42.09</v>
          </cell>
        </row>
        <row r="53">
          <cell r="A53" t="str">
            <v xml:space="preserve">Incr/(decr) to inc to common </v>
          </cell>
          <cell r="D53">
            <v>15.47843363999997</v>
          </cell>
          <cell r="H53">
            <v>-16.329430360000032</v>
          </cell>
        </row>
        <row r="55">
          <cell r="A55" t="str">
            <v xml:space="preserve">USE FOR PRESENTATION PURPOSES </v>
          </cell>
        </row>
        <row r="56">
          <cell r="A56" t="str">
            <v>Income Statement Impact</v>
          </cell>
          <cell r="D56" t="str">
            <v>Int Exp/Inc</v>
          </cell>
          <cell r="F56" t="str">
            <v>Fees</v>
          </cell>
          <cell r="H56" t="str">
            <v>Total</v>
          </cell>
        </row>
        <row r="57">
          <cell r="A57" t="str">
            <v>Fees and Premiums</v>
          </cell>
          <cell r="F57">
            <v>45.6</v>
          </cell>
          <cell r="G57" t="str">
            <v>(1)</v>
          </cell>
          <cell r="H57">
            <v>45.6</v>
          </cell>
          <cell r="J57" t="str">
            <v>(1)  use per trial balance extraordinary item, for FERc reporting use account 426</v>
          </cell>
        </row>
        <row r="58">
          <cell r="A58" t="str">
            <v>Increased Interest Expense</v>
          </cell>
          <cell r="D58">
            <v>63.174200000000013</v>
          </cell>
          <cell r="H58">
            <v>63.174200000000013</v>
          </cell>
        </row>
        <row r="59">
          <cell r="A59" t="str">
            <v>Increase Interest Income</v>
          </cell>
          <cell r="D59">
            <v>5.5772999999999717</v>
          </cell>
          <cell r="H59">
            <v>5.5772999999999717</v>
          </cell>
          <cell r="J59" t="str">
            <v>Note: the format for FERC Form 1 reporting does not include provision</v>
          </cell>
        </row>
        <row r="60">
          <cell r="A60" t="str">
            <v>Change to Taxable Income</v>
          </cell>
          <cell r="D60">
            <v>-57.596900000000041</v>
          </cell>
          <cell r="F60">
            <v>-45.6</v>
          </cell>
          <cell r="H60">
            <v>-103.19690000000004</v>
          </cell>
          <cell r="J60" t="str">
            <v>for pref dividends.  Any item affecting the provision is not reflected</v>
          </cell>
        </row>
        <row r="61">
          <cell r="A61" t="str">
            <v>Change to income taxes(fed)</v>
          </cell>
          <cell r="D61">
            <v>18.742031260000015</v>
          </cell>
          <cell r="E61">
            <v>0.32540000000000002</v>
          </cell>
          <cell r="F61">
            <v>14.838240000000001</v>
          </cell>
          <cell r="H61">
            <v>33.580271260000018</v>
          </cell>
          <cell r="J61" t="str">
            <v>in the incomestatement for this filing.</v>
          </cell>
        </row>
        <row r="62">
          <cell r="A62" t="str">
            <v>Change to income taxes(State)</v>
          </cell>
          <cell r="D62">
            <v>4.0433023800000027</v>
          </cell>
          <cell r="E62">
            <v>7.0199999999999999E-2</v>
          </cell>
          <cell r="F62">
            <v>3.20112</v>
          </cell>
          <cell r="H62">
            <v>7.2444223800000032</v>
          </cell>
        </row>
        <row r="63">
          <cell r="A63" t="str">
            <v>Incr/(decr) to income</v>
          </cell>
          <cell r="D63">
            <v>-34.811566360000029</v>
          </cell>
          <cell r="F63">
            <v>-27.560640000000003</v>
          </cell>
          <cell r="H63">
            <v>-62.372206360000035</v>
          </cell>
        </row>
        <row r="64">
          <cell r="A64" t="str">
            <v>Decrease Pref Div</v>
          </cell>
          <cell r="D64">
            <v>50.29</v>
          </cell>
          <cell r="F64">
            <v>-12.3</v>
          </cell>
          <cell r="G64" t="str">
            <v>(2)</v>
          </cell>
          <cell r="H64">
            <v>37.989999999999995</v>
          </cell>
          <cell r="J64" t="str">
            <v>(2)  per Trial balance account 216051</v>
          </cell>
        </row>
        <row r="65">
          <cell r="A65" t="str">
            <v xml:space="preserve">Incr/(decr) to inc to common </v>
          </cell>
          <cell r="D65">
            <v>15.47843363999997</v>
          </cell>
          <cell r="H65">
            <v>-24.38220636000004</v>
          </cell>
        </row>
        <row r="68">
          <cell r="D68" t="str">
            <v>Total from above</v>
          </cell>
          <cell r="H68" t="str">
            <v>Actually Used in 1998</v>
          </cell>
          <cell r="L68" t="str">
            <v>Proceeds used after 1998</v>
          </cell>
          <cell r="O68" t="str">
            <v>Use these #'s for presentation purposes</v>
          </cell>
        </row>
        <row r="69">
          <cell r="C69" t="str">
            <v>Principal</v>
          </cell>
          <cell r="D69" t="str">
            <v>Fees</v>
          </cell>
          <cell r="E69" t="str">
            <v>Total</v>
          </cell>
          <cell r="G69" t="str">
            <v>Principal</v>
          </cell>
          <cell r="H69" t="str">
            <v>Fees</v>
          </cell>
          <cell r="I69" t="str">
            <v>Total</v>
          </cell>
          <cell r="K69" t="str">
            <v>Principal</v>
          </cell>
          <cell r="L69" t="str">
            <v>Fees</v>
          </cell>
          <cell r="M69" t="str">
            <v>Total</v>
          </cell>
          <cell r="O69" t="str">
            <v>Principal</v>
          </cell>
          <cell r="Q69" t="str">
            <v>Fees</v>
          </cell>
          <cell r="R69" t="str">
            <v>Total</v>
          </cell>
        </row>
        <row r="70">
          <cell r="A70" t="str">
            <v>CP</v>
          </cell>
          <cell r="C70">
            <v>-500</v>
          </cell>
          <cell r="D70">
            <v>0</v>
          </cell>
          <cell r="E70">
            <v>-500</v>
          </cell>
          <cell r="G70">
            <v>-332</v>
          </cell>
          <cell r="I70">
            <v>-332</v>
          </cell>
          <cell r="K70">
            <v>-168</v>
          </cell>
          <cell r="L70">
            <v>0</v>
          </cell>
          <cell r="M70">
            <v>-168</v>
          </cell>
          <cell r="O70">
            <v>-168</v>
          </cell>
          <cell r="Q70">
            <v>0</v>
          </cell>
          <cell r="R70">
            <v>-168</v>
          </cell>
        </row>
        <row r="71">
          <cell r="A71" t="str">
            <v>Common</v>
          </cell>
          <cell r="C71">
            <v>-918.7</v>
          </cell>
          <cell r="D71">
            <v>0</v>
          </cell>
          <cell r="E71">
            <v>-918.7</v>
          </cell>
          <cell r="G71">
            <v>0</v>
          </cell>
          <cell r="H71">
            <v>0</v>
          </cell>
          <cell r="I71">
            <v>0</v>
          </cell>
          <cell r="K71">
            <v>-918.7</v>
          </cell>
          <cell r="L71">
            <v>0</v>
          </cell>
          <cell r="M71">
            <v>-918.7</v>
          </cell>
          <cell r="O71">
            <v>-1020.973024</v>
          </cell>
          <cell r="P71" t="str">
            <v xml:space="preserve">(3)  </v>
          </cell>
          <cell r="Q71">
            <v>0</v>
          </cell>
          <cell r="R71">
            <v>-1021</v>
          </cell>
        </row>
        <row r="72">
          <cell r="A72" t="str">
            <v>LTD</v>
          </cell>
          <cell r="C72">
            <v>-1160.9000000000001</v>
          </cell>
          <cell r="D72">
            <v>-39.06</v>
          </cell>
          <cell r="E72">
            <v>-1199.96</v>
          </cell>
          <cell r="G72">
            <v>0</v>
          </cell>
          <cell r="I72">
            <v>0</v>
          </cell>
          <cell r="K72">
            <v>-1160.9000000000001</v>
          </cell>
          <cell r="L72">
            <v>-39.06</v>
          </cell>
          <cell r="M72">
            <v>-1199.96</v>
          </cell>
          <cell r="O72">
            <v>-1160.9000000000001</v>
          </cell>
          <cell r="Q72">
            <v>-45.6</v>
          </cell>
          <cell r="R72">
            <v>-1206.5</v>
          </cell>
        </row>
        <row r="73">
          <cell r="A73" t="str">
            <v>Pref</v>
          </cell>
          <cell r="C73">
            <v>-609.20000000000005</v>
          </cell>
          <cell r="D73">
            <v>-8.1999999999999993</v>
          </cell>
          <cell r="E73">
            <v>-617.40000000000009</v>
          </cell>
          <cell r="G73">
            <v>0</v>
          </cell>
          <cell r="H73">
            <v>0</v>
          </cell>
          <cell r="I73">
            <v>0</v>
          </cell>
          <cell r="K73">
            <v>-609.20000000000005</v>
          </cell>
          <cell r="L73">
            <v>-8.1999999999999993</v>
          </cell>
          <cell r="M73">
            <v>-617.40000000000009</v>
          </cell>
          <cell r="O73">
            <v>-609.20000000000005</v>
          </cell>
          <cell r="Q73">
            <v>12.3</v>
          </cell>
          <cell r="R73">
            <v>-596.9</v>
          </cell>
        </row>
        <row r="74">
          <cell r="C74">
            <v>-3188.8</v>
          </cell>
          <cell r="D74">
            <v>-47.260000000000005</v>
          </cell>
          <cell r="E74">
            <v>-3236.06</v>
          </cell>
          <cell r="G74">
            <v>-332</v>
          </cell>
          <cell r="H74">
            <v>0</v>
          </cell>
          <cell r="I74">
            <v>-332</v>
          </cell>
          <cell r="K74">
            <v>-2856.8</v>
          </cell>
          <cell r="L74">
            <v>-47.260000000000005</v>
          </cell>
          <cell r="M74">
            <v>-2904.06</v>
          </cell>
          <cell r="O74">
            <v>-2959.0730240000003</v>
          </cell>
          <cell r="Q74">
            <v>-33.299999999999997</v>
          </cell>
          <cell r="R74">
            <v>-2992.4</v>
          </cell>
        </row>
        <row r="75">
          <cell r="A75" t="str">
            <v>Other uses</v>
          </cell>
        </row>
        <row r="76">
          <cell r="A76" t="str">
            <v>Initail Fees</v>
          </cell>
          <cell r="E76">
            <v>-40</v>
          </cell>
          <cell r="I76">
            <v>-40</v>
          </cell>
          <cell r="M76">
            <v>0</v>
          </cell>
          <cell r="O76">
            <v>0</v>
          </cell>
          <cell r="R76">
            <v>0</v>
          </cell>
        </row>
        <row r="77">
          <cell r="E77">
            <v>-3276.06</v>
          </cell>
          <cell r="I77">
            <v>-372</v>
          </cell>
          <cell r="M77">
            <v>-2904.06</v>
          </cell>
          <cell r="O77">
            <v>-2959.0730240000003</v>
          </cell>
          <cell r="R77">
            <v>-2992.4</v>
          </cell>
        </row>
        <row r="78">
          <cell r="A78" t="str">
            <v>Initail Proceeds</v>
          </cell>
          <cell r="E78">
            <v>3400</v>
          </cell>
        </row>
        <row r="79">
          <cell r="A79" t="str">
            <v>Remaining proceeds</v>
          </cell>
          <cell r="E79">
            <v>123.94000000000005</v>
          </cell>
        </row>
        <row r="81">
          <cell r="O81" t="str">
            <v>(3)    See UCM Share Repurchase tab.    This is</v>
          </cell>
        </row>
        <row r="82">
          <cell r="A82" t="str">
            <v>F:\STAFF\jdm\KMH\Merge\FERC Filing\[FERC stmts2.XLS]TFI use</v>
          </cell>
          <cell r="O82" t="str">
            <v xml:space="preserve">         the same amount that was use in the 8-K </v>
          </cell>
        </row>
        <row r="83">
          <cell r="O83" t="str">
            <v xml:space="preserve">          filing for the merger.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onth"/>
      <sheetName val="ALL"/>
      <sheetName val="Percent Read YTD "/>
      <sheetName val="ACE-Review"/>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1">
          <cell r="A1" t="str">
            <v>COMPANY</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ACTIVE$"/>
      <sheetName val="summary"/>
      <sheetName val="proforma int"/>
      <sheetName val="fit"/>
      <sheetName val="Dollar Computations By Co"/>
      <sheetName val="Mon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REF"/>
    </sheetNames>
    <sheetDataSet>
      <sheetData sheetId="0" refreshError="1"/>
      <sheetData sheetId="1" refreshError="1"/>
      <sheetData sheetId="2" refreshError="1"/>
      <sheetData sheetId="3" refreshError="1"/>
      <sheetData sheetId="4" refreshError="1"/>
      <sheetData sheetId="5" refreshError="1"/>
      <sheetData sheetId="6">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yee Headcount"/>
      <sheetName val="Sheet1"/>
      <sheetName val="Tony's Categories"/>
    </sheetNames>
    <sheetDataSet>
      <sheetData sheetId="0">
        <row r="6">
          <cell r="N6" t="str">
            <v>A00</v>
          </cell>
          <cell r="O6" t="str">
            <v>SUPPORT SVCS</v>
          </cell>
          <cell r="Q6" t="str">
            <v>A00</v>
          </cell>
          <cell r="R6">
            <v>100</v>
          </cell>
          <cell r="S6" t="str">
            <v>NELSON, RF</v>
          </cell>
        </row>
        <row r="7">
          <cell r="N7" t="str">
            <v>A08</v>
          </cell>
          <cell r="O7" t="str">
            <v>COM ENERGY TRADING</v>
          </cell>
          <cell r="Q7" t="str">
            <v>A08</v>
          </cell>
          <cell r="R7">
            <v>100</v>
          </cell>
          <cell r="S7" t="str">
            <v>NELSON, RF</v>
          </cell>
        </row>
        <row r="8">
          <cell r="N8" t="str">
            <v>A10</v>
          </cell>
          <cell r="O8" t="str">
            <v>COM DELIVERY/TRANS</v>
          </cell>
          <cell r="Q8" t="str">
            <v>A10</v>
          </cell>
          <cell r="R8">
            <v>100</v>
          </cell>
          <cell r="S8" t="str">
            <v>NELSON, RF</v>
          </cell>
        </row>
        <row r="9">
          <cell r="N9" t="str">
            <v>A11</v>
          </cell>
          <cell r="O9" t="str">
            <v>COM ENGY DELIVERY</v>
          </cell>
          <cell r="Q9" t="str">
            <v>A11</v>
          </cell>
          <cell r="R9">
            <v>100</v>
          </cell>
          <cell r="S9" t="str">
            <v>NELSON, RF</v>
          </cell>
        </row>
        <row r="10">
          <cell r="N10" t="str">
            <v>A12</v>
          </cell>
          <cell r="O10" t="str">
            <v>ELEC ENGY DELIVERY</v>
          </cell>
          <cell r="Q10" t="str">
            <v>A12</v>
          </cell>
          <cell r="R10">
            <v>100</v>
          </cell>
          <cell r="S10" t="str">
            <v>NELSON, RF</v>
          </cell>
        </row>
        <row r="11">
          <cell r="N11" t="str">
            <v>A13</v>
          </cell>
          <cell r="O11" t="str">
            <v>GAS ENGY DELIVERY</v>
          </cell>
          <cell r="Q11" t="str">
            <v>A13</v>
          </cell>
          <cell r="R11">
            <v>100</v>
          </cell>
          <cell r="S11" t="str">
            <v>NELSON, RF</v>
          </cell>
        </row>
        <row r="12">
          <cell r="N12" t="str">
            <v>A14</v>
          </cell>
          <cell r="O12" t="str">
            <v>NU DELIVERY SVC</v>
          </cell>
          <cell r="Q12" t="str">
            <v>A14</v>
          </cell>
          <cell r="R12">
            <v>100</v>
          </cell>
          <cell r="S12" t="str">
            <v>NELSON, RF</v>
          </cell>
        </row>
        <row r="13">
          <cell r="N13" t="str">
            <v>A16</v>
          </cell>
          <cell r="O13" t="str">
            <v>GENERATION</v>
          </cell>
          <cell r="Q13" t="str">
            <v>A16</v>
          </cell>
          <cell r="R13">
            <v>100</v>
          </cell>
          <cell r="S13" t="str">
            <v>NELSON, RF</v>
          </cell>
        </row>
        <row r="14">
          <cell r="N14" t="str">
            <v>A17</v>
          </cell>
          <cell r="O14" t="str">
            <v>TRANSMISSION</v>
          </cell>
          <cell r="Q14" t="str">
            <v>A17</v>
          </cell>
          <cell r="R14">
            <v>100</v>
          </cell>
          <cell r="S14" t="str">
            <v>NELSON, RF</v>
          </cell>
        </row>
        <row r="15">
          <cell r="N15" t="str">
            <v>A18</v>
          </cell>
          <cell r="O15" t="str">
            <v>ELECTRIC TRADING</v>
          </cell>
          <cell r="Q15" t="str">
            <v>A18</v>
          </cell>
          <cell r="R15">
            <v>100</v>
          </cell>
          <cell r="S15" t="str">
            <v>NELSON, RF</v>
          </cell>
        </row>
        <row r="16">
          <cell r="N16" t="str">
            <v>A19</v>
          </cell>
          <cell r="O16" t="str">
            <v>SS ELEC TRADING</v>
          </cell>
          <cell r="Q16" t="str">
            <v>A19</v>
          </cell>
          <cell r="R16">
            <v>100</v>
          </cell>
          <cell r="S16" t="str">
            <v>NELSON, RF</v>
          </cell>
        </row>
        <row r="17">
          <cell r="N17" t="str">
            <v>A22</v>
          </cell>
          <cell r="O17" t="str">
            <v>SS ELEC ENGY DEL</v>
          </cell>
          <cell r="Q17" t="str">
            <v>A22</v>
          </cell>
          <cell r="R17">
            <v>200</v>
          </cell>
          <cell r="S17" t="str">
            <v>NELSON, RF</v>
          </cell>
        </row>
        <row r="18">
          <cell r="N18" t="str">
            <v>A23</v>
          </cell>
          <cell r="O18" t="str">
            <v>SS GAS ENGY DEL</v>
          </cell>
          <cell r="Q18" t="str">
            <v>A23</v>
          </cell>
          <cell r="R18">
            <v>200</v>
          </cell>
          <cell r="S18" t="str">
            <v>NELSON, RF</v>
          </cell>
        </row>
        <row r="19">
          <cell r="N19" t="str">
            <v>A24</v>
          </cell>
          <cell r="O19" t="str">
            <v>SS NU DEL SVC</v>
          </cell>
          <cell r="Q19" t="str">
            <v>A24</v>
          </cell>
          <cell r="R19">
            <v>100</v>
          </cell>
          <cell r="S19" t="str">
            <v>NELSON, RF</v>
          </cell>
        </row>
        <row r="20">
          <cell r="N20" t="str">
            <v>A27</v>
          </cell>
          <cell r="O20" t="str">
            <v>SS TRANSMISSION</v>
          </cell>
          <cell r="Q20" t="str">
            <v>A27</v>
          </cell>
          <cell r="R20">
            <v>100</v>
          </cell>
          <cell r="S20" t="str">
            <v>NELSON, RF</v>
          </cell>
        </row>
        <row r="21">
          <cell r="N21" t="str">
            <v>A28</v>
          </cell>
          <cell r="O21" t="str">
            <v>GAS TRADING</v>
          </cell>
          <cell r="Q21" t="str">
            <v>A28</v>
          </cell>
          <cell r="R21">
            <v>100</v>
          </cell>
          <cell r="S21" t="str">
            <v>NELSON, RF</v>
          </cell>
        </row>
        <row r="22">
          <cell r="N22" t="str">
            <v>A29</v>
          </cell>
          <cell r="O22" t="str">
            <v>SS GAS TRADING</v>
          </cell>
          <cell r="Q22" t="str">
            <v>A29</v>
          </cell>
          <cell r="R22">
            <v>100</v>
          </cell>
          <cell r="S22" t="str">
            <v>NELSON, RF</v>
          </cell>
        </row>
        <row r="23">
          <cell r="N23" t="str">
            <v>A38</v>
          </cell>
          <cell r="O23" t="str">
            <v>NONREG TRADING</v>
          </cell>
          <cell r="Q23" t="str">
            <v>A38</v>
          </cell>
          <cell r="R23">
            <v>100</v>
          </cell>
          <cell r="S23" t="str">
            <v>NELSON, RF</v>
          </cell>
        </row>
        <row r="24">
          <cell r="N24" t="str">
            <v>A39</v>
          </cell>
          <cell r="O24" t="str">
            <v>SS NONREG TRADING</v>
          </cell>
          <cell r="Q24" t="str">
            <v>A39</v>
          </cell>
          <cell r="R24">
            <v>100</v>
          </cell>
          <cell r="S24" t="str">
            <v>NELSON, RF</v>
          </cell>
        </row>
        <row r="25">
          <cell r="N25" t="str">
            <v>A41</v>
          </cell>
          <cell r="O25" t="str">
            <v>SS COMMON MRKTNG</v>
          </cell>
          <cell r="Q25" t="str">
            <v>A41</v>
          </cell>
          <cell r="R25">
            <v>100</v>
          </cell>
          <cell r="S25" t="str">
            <v>NELSON, RF</v>
          </cell>
        </row>
        <row r="26">
          <cell r="N26" t="str">
            <v>A44</v>
          </cell>
          <cell r="O26" t="str">
            <v>UNREG RETAIL SVCS</v>
          </cell>
          <cell r="Q26" t="str">
            <v>A44</v>
          </cell>
          <cell r="R26">
            <v>100</v>
          </cell>
          <cell r="S26" t="str">
            <v>NELSON, RF</v>
          </cell>
        </row>
        <row r="27">
          <cell r="N27" t="str">
            <v>A90</v>
          </cell>
          <cell r="O27" t="str">
            <v>CORPORATE SVCS</v>
          </cell>
          <cell r="Q27" t="str">
            <v>A90</v>
          </cell>
          <cell r="R27">
            <v>100</v>
          </cell>
          <cell r="S27" t="str">
            <v>NELSON, RF</v>
          </cell>
        </row>
        <row r="28">
          <cell r="N28" t="str">
            <v>B00</v>
          </cell>
          <cell r="O28" t="str">
            <v>SUPPORT SVCS</v>
          </cell>
          <cell r="Q28" t="str">
            <v>B00</v>
          </cell>
          <cell r="R28">
            <v>100</v>
          </cell>
          <cell r="S28" t="str">
            <v>SMITH, CJ</v>
          </cell>
        </row>
        <row r="29">
          <cell r="N29" t="str">
            <v>B08</v>
          </cell>
          <cell r="O29" t="str">
            <v>COM ENERGY TRADING</v>
          </cell>
          <cell r="Q29" t="str">
            <v>B08</v>
          </cell>
          <cell r="R29">
            <v>100</v>
          </cell>
          <cell r="S29" t="str">
            <v>PARKER, JC</v>
          </cell>
        </row>
        <row r="30">
          <cell r="N30" t="str">
            <v>B10</v>
          </cell>
          <cell r="O30" t="str">
            <v>COM DELIVERY/TRANS</v>
          </cell>
          <cell r="Q30" t="str">
            <v>B10</v>
          </cell>
          <cell r="R30">
            <v>100</v>
          </cell>
          <cell r="S30" t="str">
            <v>CAMPBELL, B</v>
          </cell>
        </row>
        <row r="31">
          <cell r="N31" t="str">
            <v>B11</v>
          </cell>
          <cell r="O31" t="str">
            <v>COM ENGY DELIVERY</v>
          </cell>
          <cell r="Q31" t="str">
            <v>B11</v>
          </cell>
          <cell r="R31">
            <v>100</v>
          </cell>
          <cell r="S31" t="str">
            <v>CAMPBELL, B</v>
          </cell>
        </row>
        <row r="32">
          <cell r="N32" t="str">
            <v>B12</v>
          </cell>
          <cell r="O32" t="str">
            <v>ELEC ENGY DELIVERY</v>
          </cell>
          <cell r="Q32" t="str">
            <v>B12</v>
          </cell>
          <cell r="R32">
            <v>100</v>
          </cell>
          <cell r="S32" t="str">
            <v>CAMPBELL, B</v>
          </cell>
        </row>
        <row r="33">
          <cell r="N33" t="str">
            <v>B13</v>
          </cell>
          <cell r="O33" t="str">
            <v>GAS ENGY DELIVERY</v>
          </cell>
          <cell r="Q33" t="str">
            <v>B13</v>
          </cell>
          <cell r="R33">
            <v>100</v>
          </cell>
          <cell r="S33" t="str">
            <v>CAMPBELL, B</v>
          </cell>
        </row>
        <row r="34">
          <cell r="N34" t="str">
            <v>B14</v>
          </cell>
          <cell r="O34" t="str">
            <v>NU DELIVERY SVC</v>
          </cell>
          <cell r="Q34" t="str">
            <v>B14</v>
          </cell>
          <cell r="R34">
            <v>100</v>
          </cell>
          <cell r="S34" t="str">
            <v>CAMPBELL, B</v>
          </cell>
        </row>
        <row r="35">
          <cell r="N35" t="str">
            <v>B16</v>
          </cell>
          <cell r="O35" t="str">
            <v>GENERATION</v>
          </cell>
          <cell r="Q35" t="str">
            <v>B16</v>
          </cell>
          <cell r="R35">
            <v>100</v>
          </cell>
          <cell r="S35" t="str">
            <v>FEHRMAN, WJ</v>
          </cell>
        </row>
        <row r="36">
          <cell r="N36" t="str">
            <v>B17</v>
          </cell>
          <cell r="O36" t="str">
            <v>TRANSMISSION</v>
          </cell>
          <cell r="Q36" t="str">
            <v>B17</v>
          </cell>
          <cell r="R36">
            <v>100</v>
          </cell>
          <cell r="S36" t="str">
            <v>GUST, JJ</v>
          </cell>
        </row>
        <row r="37">
          <cell r="N37" t="str">
            <v>B18</v>
          </cell>
          <cell r="O37" t="str">
            <v>ELECTRIC TRADING</v>
          </cell>
          <cell r="Q37" t="str">
            <v>B18</v>
          </cell>
          <cell r="R37">
            <v>100</v>
          </cell>
          <cell r="S37" t="str">
            <v>PARKER, JC</v>
          </cell>
        </row>
        <row r="38">
          <cell r="N38" t="str">
            <v>B28</v>
          </cell>
          <cell r="O38" t="str">
            <v>GAS TRADING</v>
          </cell>
          <cell r="Q38" t="str">
            <v>B28</v>
          </cell>
          <cell r="R38">
            <v>100</v>
          </cell>
          <cell r="S38" t="str">
            <v>BADURA, DJ</v>
          </cell>
        </row>
        <row r="39">
          <cell r="N39" t="str">
            <v>B38</v>
          </cell>
          <cell r="O39" t="str">
            <v>NONREG TRADING</v>
          </cell>
          <cell r="Q39" t="str">
            <v>B38</v>
          </cell>
          <cell r="R39">
            <v>100</v>
          </cell>
          <cell r="S39" t="str">
            <v>PARKER, JC</v>
          </cell>
        </row>
        <row r="40">
          <cell r="N40" t="str">
            <v>B44</v>
          </cell>
          <cell r="O40" t="str">
            <v>UNREG RETAIL SVCS</v>
          </cell>
          <cell r="Q40" t="str">
            <v>B44</v>
          </cell>
          <cell r="R40">
            <v>100</v>
          </cell>
          <cell r="S40" t="str">
            <v>KELLEHER, JP</v>
          </cell>
        </row>
        <row r="41">
          <cell r="N41" t="str">
            <v>ETA</v>
          </cell>
          <cell r="O41" t="str">
            <v>ELEC TRANSM AMERICA</v>
          </cell>
          <cell r="Q41" t="str">
            <v>ETA</v>
          </cell>
          <cell r="R41">
            <v>100</v>
          </cell>
          <cell r="S41" t="str">
            <v>VACANT</v>
          </cell>
        </row>
        <row r="42">
          <cell r="N42" t="str">
            <v>ETT</v>
          </cell>
          <cell r="O42" t="str">
            <v>ELEC TRANSM TEXAS</v>
          </cell>
          <cell r="Q42" t="str">
            <v>ETT</v>
          </cell>
          <cell r="R42">
            <v>100</v>
          </cell>
          <cell r="S42" t="str">
            <v>VACANT</v>
          </cell>
        </row>
        <row r="43">
          <cell r="N43" t="str">
            <v>KR1</v>
          </cell>
          <cell r="O43" t="str">
            <v>KERN RIVER</v>
          </cell>
          <cell r="Q43" t="str">
            <v>KR1</v>
          </cell>
          <cell r="R43">
            <v>100</v>
          </cell>
          <cell r="S43" t="str">
            <v>VACANT</v>
          </cell>
        </row>
        <row r="44">
          <cell r="N44" t="str">
            <v>MH1</v>
          </cell>
          <cell r="O44" t="str">
            <v>MIDAM ENRGY HLDNG CO</v>
          </cell>
          <cell r="Q44" t="str">
            <v>MH1</v>
          </cell>
          <cell r="R44">
            <v>100</v>
          </cell>
          <cell r="S44" t="str">
            <v>VACANT</v>
          </cell>
        </row>
        <row r="45">
          <cell r="N45" t="str">
            <v>MH2</v>
          </cell>
          <cell r="O45" t="str">
            <v>CE ELECT UK FUNDING</v>
          </cell>
          <cell r="Q45" t="str">
            <v>MH2</v>
          </cell>
          <cell r="R45">
            <v>100</v>
          </cell>
          <cell r="S45" t="str">
            <v>VACANT</v>
          </cell>
        </row>
        <row r="46">
          <cell r="N46" t="str">
            <v>MH3</v>
          </cell>
          <cell r="O46" t="str">
            <v>CE GENERATION</v>
          </cell>
          <cell r="Q46" t="str">
            <v>MH3</v>
          </cell>
          <cell r="R46">
            <v>100</v>
          </cell>
          <cell r="S46" t="str">
            <v>VACANT</v>
          </cell>
        </row>
        <row r="47">
          <cell r="N47" t="str">
            <v>MH4</v>
          </cell>
          <cell r="O47" t="str">
            <v>PHILIPPINES</v>
          </cell>
          <cell r="Q47" t="str">
            <v>MH4</v>
          </cell>
          <cell r="R47">
            <v>100</v>
          </cell>
          <cell r="S47" t="str">
            <v>VACANT</v>
          </cell>
        </row>
        <row r="48">
          <cell r="N48" t="str">
            <v>MH7</v>
          </cell>
          <cell r="O48" t="str">
            <v>CE GEN SUBSIDIARIES</v>
          </cell>
          <cell r="Q48" t="str">
            <v>MH7</v>
          </cell>
          <cell r="R48">
            <v>100</v>
          </cell>
          <cell r="S48" t="str">
            <v>VACANT</v>
          </cell>
        </row>
        <row r="49">
          <cell r="N49" t="str">
            <v>MII</v>
          </cell>
          <cell r="O49" t="str">
            <v>MEHC INVESTMENT INC</v>
          </cell>
          <cell r="Q49" t="str">
            <v>MII</v>
          </cell>
          <cell r="R49">
            <v>100</v>
          </cell>
          <cell r="S49" t="str">
            <v>VACANT</v>
          </cell>
        </row>
        <row r="50">
          <cell r="N50" t="str">
            <v>MMS</v>
          </cell>
          <cell r="O50" t="str">
            <v>MEC MACHINING SVC</v>
          </cell>
          <cell r="Q50" t="str">
            <v>MMS</v>
          </cell>
          <cell r="R50">
            <v>100</v>
          </cell>
          <cell r="S50" t="str">
            <v>VACANT</v>
          </cell>
        </row>
        <row r="51">
          <cell r="N51" t="str">
            <v>NNG</v>
          </cell>
          <cell r="O51" t="str">
            <v>NORTHERN NATURAL GAS</v>
          </cell>
          <cell r="Q51" t="str">
            <v>NNG</v>
          </cell>
          <cell r="R51">
            <v>100</v>
          </cell>
          <cell r="S51" t="str">
            <v>VACANT</v>
          </cell>
        </row>
        <row r="52">
          <cell r="N52" t="str">
            <v>N75</v>
          </cell>
          <cell r="O52" t="str">
            <v>MW CAPITAL GROUP</v>
          </cell>
          <cell r="Q52" t="str">
            <v>N75</v>
          </cell>
          <cell r="R52">
            <v>100</v>
          </cell>
          <cell r="S52" t="str">
            <v>MULLER, CJ</v>
          </cell>
        </row>
        <row r="53">
          <cell r="N53" t="str">
            <v>N76</v>
          </cell>
          <cell r="O53" t="str">
            <v>DAKOTA DUNES DEV CO</v>
          </cell>
          <cell r="Q53" t="str">
            <v>N76</v>
          </cell>
          <cell r="R53">
            <v>100</v>
          </cell>
          <cell r="S53" t="str">
            <v>MULLER, CJ</v>
          </cell>
        </row>
        <row r="54">
          <cell r="N54" t="str">
            <v>PPW</v>
          </cell>
          <cell r="O54" t="str">
            <v>PACIFICORP</v>
          </cell>
          <cell r="Q54" t="str">
            <v>PPW</v>
          </cell>
          <cell r="R54">
            <v>100</v>
          </cell>
          <cell r="S54" t="str">
            <v>VACANT</v>
          </cell>
        </row>
        <row r="55">
          <cell r="N55" t="str">
            <v>PRC</v>
          </cell>
          <cell r="O55" t="str">
            <v>PERCO</v>
          </cell>
          <cell r="Q55" t="str">
            <v>PRC</v>
          </cell>
          <cell r="R55">
            <v>100</v>
          </cell>
          <cell r="S55" t="str">
            <v>VACANT</v>
          </cell>
        </row>
        <row r="56">
          <cell r="N56" t="str">
            <v>P16</v>
          </cell>
          <cell r="O56" t="str">
            <v>NONREG ELE WHOLESALE</v>
          </cell>
          <cell r="Q56" t="str">
            <v>P16</v>
          </cell>
          <cell r="R56">
            <v>100</v>
          </cell>
          <cell r="S56" t="str">
            <v>PARKER, JC</v>
          </cell>
        </row>
        <row r="57">
          <cell r="N57" t="str">
            <v>P20</v>
          </cell>
          <cell r="O57" t="str">
            <v>RESIDENTIAL SERVICES</v>
          </cell>
          <cell r="Q57" t="str">
            <v>P20</v>
          </cell>
          <cell r="R57">
            <v>100</v>
          </cell>
          <cell r="S57" t="str">
            <v>KIRKPATRICK, AM</v>
          </cell>
        </row>
        <row r="58">
          <cell r="N58" t="str">
            <v>P27</v>
          </cell>
          <cell r="O58" t="str">
            <v>SVC FOR TELECOMM CO</v>
          </cell>
          <cell r="Q58" t="str">
            <v>P27</v>
          </cell>
          <cell r="R58">
            <v>100</v>
          </cell>
          <cell r="S58" t="str">
            <v>CAMPBELL, B</v>
          </cell>
        </row>
        <row r="59">
          <cell r="N59" t="str">
            <v>P40</v>
          </cell>
          <cell r="O59" t="str">
            <v>REGULATED ELECTRIC</v>
          </cell>
          <cell r="Q59" t="str">
            <v>P40</v>
          </cell>
          <cell r="R59">
            <v>100</v>
          </cell>
          <cell r="S59" t="str">
            <v>CAMPBELL, B</v>
          </cell>
        </row>
        <row r="60">
          <cell r="N60" t="str">
            <v>P45</v>
          </cell>
          <cell r="O60" t="str">
            <v>REGULATED GAS</v>
          </cell>
          <cell r="Q60" t="str">
            <v>P45</v>
          </cell>
          <cell r="R60">
            <v>100</v>
          </cell>
          <cell r="S60" t="str">
            <v>CAMPBELL, B</v>
          </cell>
        </row>
        <row r="61">
          <cell r="N61" t="str">
            <v>P50</v>
          </cell>
          <cell r="O61" t="str">
            <v>NON REG ELECTRIC</v>
          </cell>
          <cell r="Q61" t="str">
            <v>P50</v>
          </cell>
          <cell r="R61">
            <v>100</v>
          </cell>
          <cell r="S61" t="str">
            <v>YOCUM, MC</v>
          </cell>
        </row>
        <row r="62">
          <cell r="N62" t="str">
            <v>P51</v>
          </cell>
          <cell r="O62" t="str">
            <v>NON REG GAS RETL</v>
          </cell>
          <cell r="Q62" t="str">
            <v>P51</v>
          </cell>
          <cell r="R62">
            <v>100</v>
          </cell>
          <cell r="S62" t="str">
            <v>YOCUM, MC</v>
          </cell>
        </row>
        <row r="63">
          <cell r="N63" t="str">
            <v>P52</v>
          </cell>
          <cell r="O63" t="str">
            <v>UNREG GAS TRADING</v>
          </cell>
          <cell r="Q63" t="str">
            <v>P52</v>
          </cell>
          <cell r="R63">
            <v>100</v>
          </cell>
          <cell r="S63" t="str">
            <v>YOCUM, MC</v>
          </cell>
        </row>
        <row r="64">
          <cell r="N64" t="str">
            <v>P69</v>
          </cell>
          <cell r="O64" t="str">
            <v>SALES TAX EXEMPT SVC</v>
          </cell>
          <cell r="Q64" t="str">
            <v>P69</v>
          </cell>
          <cell r="R64">
            <v>100</v>
          </cell>
          <cell r="S64" t="str">
            <v>YOCUM, MC</v>
          </cell>
        </row>
        <row r="65">
          <cell r="N65" t="str">
            <v>P70</v>
          </cell>
          <cell r="O65" t="str">
            <v>IN TERRITORY ESP</v>
          </cell>
          <cell r="Q65" t="str">
            <v>P70</v>
          </cell>
          <cell r="R65">
            <v>100</v>
          </cell>
          <cell r="S65" t="str">
            <v>YOCUM, MC</v>
          </cell>
        </row>
        <row r="66">
          <cell r="N66" t="str">
            <v>P75</v>
          </cell>
          <cell r="O66" t="str">
            <v>PAYMENT PROTECTION</v>
          </cell>
          <cell r="Q66" t="str">
            <v>P75</v>
          </cell>
          <cell r="R66">
            <v>100</v>
          </cell>
          <cell r="S66" t="str">
            <v>YOCUM, MC</v>
          </cell>
        </row>
        <row r="67">
          <cell r="N67" t="str">
            <v>Q01</v>
          </cell>
          <cell r="O67" t="str">
            <v>QC ENERGY COMPANY</v>
          </cell>
          <cell r="Q67" t="str">
            <v>Q01</v>
          </cell>
          <cell r="R67">
            <v>100</v>
          </cell>
          <cell r="S67" t="str">
            <v>VACANT</v>
          </cell>
        </row>
        <row r="68">
          <cell r="N68" t="str">
            <v>S01</v>
          </cell>
          <cell r="O68" t="str">
            <v>HOMESERVICES.COM</v>
          </cell>
          <cell r="Q68" t="str">
            <v>S01</v>
          </cell>
          <cell r="R68">
            <v>100</v>
          </cell>
          <cell r="S68" t="str">
            <v>VACANT</v>
          </cell>
        </row>
        <row r="69">
          <cell r="N69" t="str">
            <v>S02</v>
          </cell>
          <cell r="O69" t="str">
            <v>IOWA REALTY</v>
          </cell>
          <cell r="Q69" t="str">
            <v>S02</v>
          </cell>
          <cell r="R69">
            <v>100</v>
          </cell>
          <cell r="S69" t="str">
            <v>VACANT</v>
          </cell>
        </row>
        <row r="70">
          <cell r="N70" t="str">
            <v>T01</v>
          </cell>
          <cell r="O70" t="str">
            <v>INTERCOAST CAP CO</v>
          </cell>
          <cell r="Q70" t="str">
            <v>T01</v>
          </cell>
          <cell r="R70">
            <v>100</v>
          </cell>
          <cell r="S70" t="str">
            <v>MULLER, CJ</v>
          </cell>
        </row>
        <row r="71">
          <cell r="N71" t="str">
            <v>T25</v>
          </cell>
          <cell r="O71" t="str">
            <v>MHC INVESTMENT CO</v>
          </cell>
          <cell r="Q71" t="str">
            <v>T25</v>
          </cell>
          <cell r="R71">
            <v>100</v>
          </cell>
          <cell r="S71" t="str">
            <v>MULLER, CJ</v>
          </cell>
        </row>
        <row r="72">
          <cell r="N72" t="str">
            <v>T34</v>
          </cell>
          <cell r="O72" t="str">
            <v>CIMMRED LEASING</v>
          </cell>
          <cell r="Q72" t="str">
            <v>T34</v>
          </cell>
          <cell r="R72">
            <v>100</v>
          </cell>
          <cell r="S72" t="str">
            <v>MULLER, CJ</v>
          </cell>
        </row>
        <row r="73">
          <cell r="N73" t="str">
            <v>T35</v>
          </cell>
          <cell r="O73" t="str">
            <v>DCCO INC</v>
          </cell>
          <cell r="Q73" t="str">
            <v>T35</v>
          </cell>
          <cell r="R73">
            <v>100</v>
          </cell>
          <cell r="S73" t="str">
            <v>MULLER, CJ</v>
          </cell>
        </row>
        <row r="74">
          <cell r="N74" t="str">
            <v>T36</v>
          </cell>
          <cell r="O74" t="str">
            <v>MWR CAPITAL</v>
          </cell>
          <cell r="Q74" t="str">
            <v>T36</v>
          </cell>
          <cell r="R74">
            <v>100</v>
          </cell>
          <cell r="S74" t="str">
            <v>MULLER, CJ</v>
          </cell>
        </row>
        <row r="75">
          <cell r="N75" t="str">
            <v>T51</v>
          </cell>
          <cell r="O75" t="str">
            <v>INTERCOAST ENERGY CO</v>
          </cell>
          <cell r="Q75" t="str">
            <v>T51</v>
          </cell>
          <cell r="R75">
            <v>100</v>
          </cell>
          <cell r="S75" t="str">
            <v>MULLER, CJ</v>
          </cell>
        </row>
        <row r="76">
          <cell r="N76">
            <v>1</v>
          </cell>
          <cell r="O76" t="str">
            <v>CEO</v>
          </cell>
          <cell r="Q76" t="str">
            <v>B90</v>
          </cell>
          <cell r="R76">
            <v>100</v>
          </cell>
          <cell r="S76" t="str">
            <v>ABEL, GE</v>
          </cell>
        </row>
        <row r="77">
          <cell r="N77">
            <v>2</v>
          </cell>
          <cell r="O77" t="str">
            <v>SUBSIDIARY EMPLOYEES</v>
          </cell>
          <cell r="Q77" t="str">
            <v>B00</v>
          </cell>
          <cell r="R77">
            <v>100</v>
          </cell>
          <cell r="S77" t="str">
            <v>MULLER, CJ</v>
          </cell>
        </row>
        <row r="78">
          <cell r="N78">
            <v>7</v>
          </cell>
          <cell r="O78" t="str">
            <v>CORPORATE INSURANCE</v>
          </cell>
          <cell r="Q78" t="str">
            <v>B90</v>
          </cell>
          <cell r="R78">
            <v>100</v>
          </cell>
          <cell r="S78" t="str">
            <v>SCHILLINGER, SJ</v>
          </cell>
        </row>
        <row r="79">
          <cell r="N79">
            <v>8</v>
          </cell>
          <cell r="O79" t="str">
            <v>LEGISLATION</v>
          </cell>
          <cell r="Q79" t="str">
            <v>B00</v>
          </cell>
          <cell r="R79">
            <v>100</v>
          </cell>
          <cell r="S79" t="str">
            <v>CARIS, DC</v>
          </cell>
        </row>
        <row r="80">
          <cell r="N80">
            <v>10</v>
          </cell>
          <cell r="O80" t="str">
            <v>PRESIDENT MEC</v>
          </cell>
          <cell r="Q80" t="str">
            <v>B00</v>
          </cell>
          <cell r="R80">
            <v>100</v>
          </cell>
          <cell r="S80" t="str">
            <v>FEHRMAN, WJ</v>
          </cell>
        </row>
        <row r="81">
          <cell r="N81">
            <v>12</v>
          </cell>
          <cell r="O81" t="str">
            <v>MEC LEGAL SERVICES</v>
          </cell>
          <cell r="Q81" t="str">
            <v>B00</v>
          </cell>
          <cell r="R81">
            <v>100</v>
          </cell>
          <cell r="S81" t="str">
            <v>WEISS, SR</v>
          </cell>
        </row>
        <row r="82">
          <cell r="N82">
            <v>14</v>
          </cell>
          <cell r="O82" t="str">
            <v>FINANCIAL SERVICES</v>
          </cell>
          <cell r="Q82" t="str">
            <v>B00</v>
          </cell>
          <cell r="R82">
            <v>100</v>
          </cell>
          <cell r="S82" t="str">
            <v>OSBORN, GW</v>
          </cell>
        </row>
        <row r="83">
          <cell r="N83">
            <v>15</v>
          </cell>
          <cell r="O83" t="str">
            <v>FIN SVCS &amp; INVSTMENT</v>
          </cell>
          <cell r="Q83" t="str">
            <v>B90</v>
          </cell>
          <cell r="R83">
            <v>100</v>
          </cell>
          <cell r="S83" t="str">
            <v>OSBORN, GW</v>
          </cell>
        </row>
        <row r="84">
          <cell r="N84">
            <v>16</v>
          </cell>
          <cell r="O84" t="str">
            <v>MARKET ASSESSMENT</v>
          </cell>
          <cell r="Q84" t="str">
            <v>B90</v>
          </cell>
          <cell r="R84">
            <v>100</v>
          </cell>
          <cell r="S84" t="str">
            <v>STEVENS, OD</v>
          </cell>
        </row>
        <row r="85">
          <cell r="N85">
            <v>21</v>
          </cell>
          <cell r="O85" t="str">
            <v>TREASURY</v>
          </cell>
          <cell r="Q85" t="str">
            <v>B90</v>
          </cell>
          <cell r="R85">
            <v>100</v>
          </cell>
          <cell r="S85" t="str">
            <v>GALT, JC</v>
          </cell>
        </row>
        <row r="86">
          <cell r="N86">
            <v>23</v>
          </cell>
          <cell r="O86" t="str">
            <v>TAX SERVICES</v>
          </cell>
          <cell r="Q86" t="str">
            <v>B90</v>
          </cell>
          <cell r="R86">
            <v>100</v>
          </cell>
          <cell r="S86" t="str">
            <v>EVANS, SR</v>
          </cell>
        </row>
        <row r="87">
          <cell r="N87">
            <v>24</v>
          </cell>
          <cell r="O87" t="str">
            <v>RISK MANAGEMENT</v>
          </cell>
          <cell r="Q87" t="str">
            <v>B00</v>
          </cell>
          <cell r="R87">
            <v>100</v>
          </cell>
          <cell r="S87" t="str">
            <v>WIESE, BJ</v>
          </cell>
        </row>
        <row r="88">
          <cell r="N88">
            <v>30</v>
          </cell>
          <cell r="O88" t="str">
            <v>US REG ACCT&amp;MEC CNTL</v>
          </cell>
          <cell r="Q88" t="str">
            <v>B00</v>
          </cell>
          <cell r="R88">
            <v>100</v>
          </cell>
          <cell r="S88" t="str">
            <v>SPECKETER, TB</v>
          </cell>
        </row>
        <row r="89">
          <cell r="N89">
            <v>31</v>
          </cell>
          <cell r="O89" t="str">
            <v>REG &amp; BU ACCOUNTING</v>
          </cell>
          <cell r="Q89" t="str">
            <v>B00</v>
          </cell>
          <cell r="R89">
            <v>100</v>
          </cell>
          <cell r="S89" t="str">
            <v>SMITH, CJ</v>
          </cell>
        </row>
        <row r="90">
          <cell r="N90">
            <v>32</v>
          </cell>
          <cell r="O90" t="str">
            <v>PROPERTY ACCOUNTING</v>
          </cell>
          <cell r="Q90" t="str">
            <v>B00</v>
          </cell>
          <cell r="R90">
            <v>100</v>
          </cell>
          <cell r="S90" t="str">
            <v>MILLER, DE</v>
          </cell>
        </row>
        <row r="91">
          <cell r="N91">
            <v>33</v>
          </cell>
          <cell r="O91" t="str">
            <v>CORPORATE ACCOUNTING</v>
          </cell>
          <cell r="Q91" t="str">
            <v>B00</v>
          </cell>
          <cell r="R91">
            <v>100</v>
          </cell>
          <cell r="S91" t="str">
            <v>TUNNING, RR</v>
          </cell>
        </row>
        <row r="92">
          <cell r="N92">
            <v>34</v>
          </cell>
          <cell r="O92" t="str">
            <v>ACCTG SYS SUPPORT</v>
          </cell>
          <cell r="Q92" t="str">
            <v>B00</v>
          </cell>
          <cell r="R92">
            <v>100</v>
          </cell>
          <cell r="S92" t="str">
            <v>NELSON, RF</v>
          </cell>
        </row>
        <row r="93">
          <cell r="N93">
            <v>35</v>
          </cell>
          <cell r="O93" t="str">
            <v>ACCOUNTS PAYABLE</v>
          </cell>
          <cell r="Q93" t="str">
            <v>B00</v>
          </cell>
          <cell r="R93">
            <v>100</v>
          </cell>
          <cell r="S93" t="str">
            <v>BONESCHANS, LJ</v>
          </cell>
        </row>
        <row r="94">
          <cell r="N94">
            <v>36</v>
          </cell>
          <cell r="O94" t="str">
            <v>ENERGY MGT ACCTG</v>
          </cell>
          <cell r="Q94" t="str">
            <v>B08</v>
          </cell>
          <cell r="R94">
            <v>100</v>
          </cell>
          <cell r="S94" t="str">
            <v>VIETZ, SL</v>
          </cell>
        </row>
        <row r="95">
          <cell r="N95">
            <v>40</v>
          </cell>
          <cell r="O95" t="str">
            <v>SR VP &amp; CFO</v>
          </cell>
          <cell r="Q95" t="str">
            <v>B90</v>
          </cell>
          <cell r="R95">
            <v>100</v>
          </cell>
          <cell r="S95" t="str">
            <v>GOODMAN, PJ</v>
          </cell>
        </row>
        <row r="96">
          <cell r="N96">
            <v>41</v>
          </cell>
          <cell r="O96" t="str">
            <v>INTERNAL AUDIT</v>
          </cell>
          <cell r="Q96" t="str">
            <v>B90</v>
          </cell>
          <cell r="R96">
            <v>100</v>
          </cell>
          <cell r="S96" t="str">
            <v>GOODING, DL</v>
          </cell>
        </row>
        <row r="97">
          <cell r="N97">
            <v>42</v>
          </cell>
          <cell r="O97" t="str">
            <v>COMMUNICATIONS SVCS</v>
          </cell>
          <cell r="Q97" t="str">
            <v>B90</v>
          </cell>
          <cell r="R97">
            <v>100</v>
          </cell>
          <cell r="S97" t="str">
            <v>GRABINSKI, TD</v>
          </cell>
        </row>
        <row r="98">
          <cell r="N98">
            <v>46</v>
          </cell>
          <cell r="O98" t="str">
            <v>SUPPLY CHAIN</v>
          </cell>
          <cell r="Q98" t="str">
            <v>B00</v>
          </cell>
          <cell r="R98">
            <v>100</v>
          </cell>
          <cell r="S98" t="str">
            <v>ROCHE, JW</v>
          </cell>
        </row>
        <row r="99">
          <cell r="N99">
            <v>50</v>
          </cell>
          <cell r="O99" t="str">
            <v>CORP COMMUNICATIONS</v>
          </cell>
          <cell r="Q99" t="str">
            <v>B90</v>
          </cell>
          <cell r="R99">
            <v>100</v>
          </cell>
          <cell r="S99" t="str">
            <v>THELEN, A</v>
          </cell>
        </row>
        <row r="100">
          <cell r="N100">
            <v>51</v>
          </cell>
          <cell r="O100" t="str">
            <v>COMPENSATION</v>
          </cell>
          <cell r="Q100" t="str">
            <v>B90</v>
          </cell>
          <cell r="R100">
            <v>100</v>
          </cell>
          <cell r="S100" t="str">
            <v>GRANNES, M</v>
          </cell>
        </row>
        <row r="101">
          <cell r="N101">
            <v>52</v>
          </cell>
          <cell r="O101" t="str">
            <v>HUMAN RESOURCES</v>
          </cell>
          <cell r="Q101" t="str">
            <v>B90</v>
          </cell>
          <cell r="R101">
            <v>100</v>
          </cell>
          <cell r="S101" t="str">
            <v>BACON, JE</v>
          </cell>
        </row>
        <row r="102">
          <cell r="N102">
            <v>54</v>
          </cell>
          <cell r="O102" t="str">
            <v>BENEFITS/COMMUN</v>
          </cell>
          <cell r="Q102" t="str">
            <v>B90</v>
          </cell>
          <cell r="R102">
            <v>100</v>
          </cell>
          <cell r="S102" t="str">
            <v>FRANCIS, SK</v>
          </cell>
        </row>
        <row r="103">
          <cell r="N103">
            <v>55</v>
          </cell>
          <cell r="O103" t="str">
            <v>PAYROLL</v>
          </cell>
          <cell r="Q103" t="str">
            <v>B90</v>
          </cell>
          <cell r="R103">
            <v>100</v>
          </cell>
          <cell r="S103" t="str">
            <v>SMITH, SM</v>
          </cell>
        </row>
        <row r="104">
          <cell r="N104">
            <v>56</v>
          </cell>
          <cell r="O104" t="str">
            <v>LEARNING SYSTEMS</v>
          </cell>
          <cell r="Q104" t="str">
            <v>B90</v>
          </cell>
          <cell r="R104">
            <v>100</v>
          </cell>
          <cell r="S104" t="str">
            <v>WATSON, J</v>
          </cell>
        </row>
        <row r="105">
          <cell r="N105">
            <v>58</v>
          </cell>
          <cell r="O105" t="str">
            <v>EMP REL &amp; HR CMPLNCE</v>
          </cell>
          <cell r="Q105" t="str">
            <v>B90</v>
          </cell>
          <cell r="R105">
            <v>100</v>
          </cell>
          <cell r="S105" t="str">
            <v>PRIEST, PB</v>
          </cell>
        </row>
        <row r="106">
          <cell r="N106">
            <v>59</v>
          </cell>
          <cell r="O106" t="str">
            <v>LABOR RELATIONS</v>
          </cell>
          <cell r="Q106" t="str">
            <v>B00</v>
          </cell>
          <cell r="R106">
            <v>100</v>
          </cell>
          <cell r="S106" t="str">
            <v>LOVIG, RG</v>
          </cell>
        </row>
        <row r="107">
          <cell r="N107">
            <v>61</v>
          </cell>
          <cell r="O107" t="str">
            <v>STAFFING</v>
          </cell>
          <cell r="Q107" t="str">
            <v>B00</v>
          </cell>
          <cell r="R107">
            <v>100</v>
          </cell>
          <cell r="S107" t="str">
            <v>WATSON, J</v>
          </cell>
        </row>
        <row r="108">
          <cell r="N108">
            <v>76</v>
          </cell>
          <cell r="O108" t="str">
            <v>IT DATABASE ADMIN</v>
          </cell>
          <cell r="Q108" t="str">
            <v>B00</v>
          </cell>
          <cell r="R108">
            <v>100</v>
          </cell>
          <cell r="S108" t="str">
            <v>BLACKWELL, DJ</v>
          </cell>
        </row>
        <row r="109">
          <cell r="N109">
            <v>78</v>
          </cell>
          <cell r="O109" t="str">
            <v>IT QUALITY ASSURANCE</v>
          </cell>
          <cell r="Q109" t="str">
            <v>B00</v>
          </cell>
          <cell r="R109">
            <v>100</v>
          </cell>
          <cell r="S109" t="str">
            <v>JENSEN, TJ</v>
          </cell>
        </row>
        <row r="110">
          <cell r="N110">
            <v>79</v>
          </cell>
          <cell r="O110" t="str">
            <v>IT INFO PROTECTION</v>
          </cell>
          <cell r="Q110" t="str">
            <v>B00</v>
          </cell>
          <cell r="R110">
            <v>100</v>
          </cell>
          <cell r="S110" t="str">
            <v>KERBER, JR</v>
          </cell>
        </row>
        <row r="111">
          <cell r="N111">
            <v>80</v>
          </cell>
          <cell r="O111" t="str">
            <v>IT DATA CNTR OPERS</v>
          </cell>
          <cell r="Q111" t="str">
            <v>B00</v>
          </cell>
          <cell r="R111">
            <v>100</v>
          </cell>
          <cell r="S111" t="str">
            <v>VOGEL, CS</v>
          </cell>
        </row>
        <row r="112">
          <cell r="N112">
            <v>81</v>
          </cell>
          <cell r="O112" t="str">
            <v>IT MF/DATA SERVICE</v>
          </cell>
          <cell r="Q112" t="str">
            <v>B00</v>
          </cell>
          <cell r="R112">
            <v>100</v>
          </cell>
          <cell r="S112" t="str">
            <v>MILLER, CW</v>
          </cell>
        </row>
        <row r="113">
          <cell r="N113">
            <v>82</v>
          </cell>
          <cell r="O113" t="str">
            <v>IT WIN/UNIX SYSTEMS</v>
          </cell>
          <cell r="Q113" t="str">
            <v>B90</v>
          </cell>
          <cell r="R113">
            <v>100</v>
          </cell>
          <cell r="S113" t="str">
            <v>HINDMAN, MS</v>
          </cell>
        </row>
        <row r="114">
          <cell r="N114">
            <v>84</v>
          </cell>
          <cell r="O114" t="str">
            <v>IT TECH MGT</v>
          </cell>
          <cell r="Q114" t="str">
            <v>B00</v>
          </cell>
          <cell r="R114">
            <v>100</v>
          </cell>
          <cell r="S114" t="str">
            <v>METCALF, RS</v>
          </cell>
        </row>
        <row r="115">
          <cell r="N115">
            <v>86</v>
          </cell>
          <cell r="O115" t="str">
            <v>INFO TECHNOLOGY</v>
          </cell>
          <cell r="Q115" t="str">
            <v>B00</v>
          </cell>
          <cell r="R115">
            <v>100</v>
          </cell>
          <cell r="S115" t="str">
            <v>KRENC, PE</v>
          </cell>
        </row>
        <row r="116">
          <cell r="N116">
            <v>87</v>
          </cell>
          <cell r="O116" t="str">
            <v>IT TECH RESOURCE CTR</v>
          </cell>
          <cell r="Q116" t="str">
            <v>B00</v>
          </cell>
          <cell r="R116">
            <v>100</v>
          </cell>
          <cell r="S116" t="str">
            <v>ASWEGAN, TL</v>
          </cell>
        </row>
        <row r="117">
          <cell r="N117">
            <v>89</v>
          </cell>
          <cell r="O117" t="str">
            <v>IT BUSINESS MGT</v>
          </cell>
          <cell r="Q117" t="str">
            <v>B00</v>
          </cell>
          <cell r="R117">
            <v>100</v>
          </cell>
          <cell r="S117" t="str">
            <v>JENSEN, TJ</v>
          </cell>
        </row>
        <row r="118">
          <cell r="N118">
            <v>90</v>
          </cell>
          <cell r="O118" t="str">
            <v>GENERAL SERVICES</v>
          </cell>
          <cell r="Q118" t="str">
            <v>B00</v>
          </cell>
          <cell r="R118">
            <v>100</v>
          </cell>
          <cell r="S118" t="str">
            <v>WHITE, RH</v>
          </cell>
        </row>
        <row r="119">
          <cell r="N119">
            <v>91</v>
          </cell>
          <cell r="O119" t="str">
            <v>BUSINESS CONTINUITY</v>
          </cell>
          <cell r="Q119" t="str">
            <v>B00</v>
          </cell>
          <cell r="R119">
            <v>100</v>
          </cell>
          <cell r="S119" t="str">
            <v>GRANDGEORGE, PA</v>
          </cell>
        </row>
        <row r="120">
          <cell r="N120">
            <v>92</v>
          </cell>
          <cell r="O120" t="str">
            <v>CORP SECURITY</v>
          </cell>
          <cell r="Q120" t="str">
            <v>B00</v>
          </cell>
          <cell r="R120">
            <v>100</v>
          </cell>
          <cell r="S120" t="str">
            <v>NELSON, CM</v>
          </cell>
        </row>
        <row r="121">
          <cell r="N121">
            <v>93</v>
          </cell>
          <cell r="O121" t="str">
            <v>TRAVEL SERVICES</v>
          </cell>
          <cell r="Q121" t="str">
            <v>B00</v>
          </cell>
          <cell r="R121">
            <v>100</v>
          </cell>
          <cell r="S121" t="str">
            <v>HUFF, LL</v>
          </cell>
        </row>
        <row r="122">
          <cell r="N122">
            <v>98</v>
          </cell>
          <cell r="O122" t="str">
            <v>OFFICE SERVICES</v>
          </cell>
          <cell r="Q122" t="str">
            <v>B00</v>
          </cell>
          <cell r="R122">
            <v>100</v>
          </cell>
          <cell r="S122" t="str">
            <v>SONNENBURG, SA</v>
          </cell>
        </row>
        <row r="123">
          <cell r="N123">
            <v>100</v>
          </cell>
          <cell r="O123" t="str">
            <v>FACILITIES-WEST</v>
          </cell>
          <cell r="Q123" t="str">
            <v>B00</v>
          </cell>
          <cell r="R123">
            <v>100</v>
          </cell>
          <cell r="S123" t="str">
            <v>BAKER, HD</v>
          </cell>
        </row>
        <row r="124">
          <cell r="N124">
            <v>102</v>
          </cell>
          <cell r="O124" t="str">
            <v>FACILITIES-CENTRAL</v>
          </cell>
          <cell r="Q124" t="str">
            <v>B00</v>
          </cell>
          <cell r="R124">
            <v>100</v>
          </cell>
          <cell r="S124" t="str">
            <v>ROGERS, RA</v>
          </cell>
        </row>
        <row r="125">
          <cell r="N125">
            <v>103</v>
          </cell>
          <cell r="O125" t="str">
            <v>FAC CONSTRUCTION</v>
          </cell>
          <cell r="Q125" t="str">
            <v>B00</v>
          </cell>
          <cell r="R125">
            <v>100</v>
          </cell>
          <cell r="S125" t="str">
            <v>BOOK, RB</v>
          </cell>
        </row>
        <row r="126">
          <cell r="N126">
            <v>104</v>
          </cell>
          <cell r="O126" t="str">
            <v>ACCESS MGMT</v>
          </cell>
          <cell r="Q126" t="str">
            <v>B00</v>
          </cell>
          <cell r="R126">
            <v>100</v>
          </cell>
          <cell r="S126" t="str">
            <v>JAQUES, RP</v>
          </cell>
        </row>
        <row r="127">
          <cell r="N127">
            <v>105</v>
          </cell>
          <cell r="O127" t="str">
            <v>DELIVERY BUS MGMT</v>
          </cell>
          <cell r="Q127" t="str">
            <v>B10</v>
          </cell>
          <cell r="R127">
            <v>100</v>
          </cell>
          <cell r="S127" t="str">
            <v>STRATTON, SP</v>
          </cell>
        </row>
        <row r="128">
          <cell r="N128">
            <v>106</v>
          </cell>
          <cell r="O128" t="str">
            <v>CLAIMS</v>
          </cell>
          <cell r="Q128" t="str">
            <v>B10</v>
          </cell>
          <cell r="R128">
            <v>100</v>
          </cell>
          <cell r="S128" t="str">
            <v>BEAMAN, HD</v>
          </cell>
        </row>
        <row r="129">
          <cell r="N129">
            <v>107</v>
          </cell>
          <cell r="O129" t="str">
            <v>WORKERS COMPENSATION</v>
          </cell>
          <cell r="Q129" t="str">
            <v>B00</v>
          </cell>
          <cell r="R129">
            <v>100</v>
          </cell>
          <cell r="S129" t="str">
            <v>ANHALT, AM</v>
          </cell>
        </row>
        <row r="130">
          <cell r="N130">
            <v>110</v>
          </cell>
          <cell r="O130" t="str">
            <v>FACILITIES-EAST</v>
          </cell>
          <cell r="Q130" t="str">
            <v>B00</v>
          </cell>
          <cell r="R130">
            <v>100</v>
          </cell>
          <cell r="S130" t="str">
            <v>ELLSTROM, JR</v>
          </cell>
        </row>
        <row r="131">
          <cell r="N131">
            <v>111</v>
          </cell>
          <cell r="O131" t="str">
            <v>OFFICE SUPPORT-EAST</v>
          </cell>
          <cell r="Q131" t="str">
            <v>B00</v>
          </cell>
          <cell r="R131">
            <v>100</v>
          </cell>
          <cell r="S131" t="str">
            <v>BRYANT, SD</v>
          </cell>
        </row>
        <row r="132">
          <cell r="N132">
            <v>112</v>
          </cell>
          <cell r="O132" t="str">
            <v>OFFICE SUPPORT-WEST</v>
          </cell>
          <cell r="Q132" t="str">
            <v>B00</v>
          </cell>
          <cell r="R132">
            <v>100</v>
          </cell>
          <cell r="S132" t="str">
            <v>MILLER, MD</v>
          </cell>
        </row>
        <row r="133">
          <cell r="N133">
            <v>113</v>
          </cell>
          <cell r="O133" t="str">
            <v>RECORDS/FAC PROJECTS</v>
          </cell>
          <cell r="Q133" t="str">
            <v>B00</v>
          </cell>
          <cell r="R133">
            <v>100</v>
          </cell>
          <cell r="S133" t="str">
            <v>VARGASON, RW</v>
          </cell>
        </row>
        <row r="134">
          <cell r="N134">
            <v>114</v>
          </cell>
          <cell r="O134" t="str">
            <v>OFFICE SUPPT-CENTRAL</v>
          </cell>
          <cell r="Q134" t="str">
            <v>B00</v>
          </cell>
          <cell r="R134">
            <v>100</v>
          </cell>
          <cell r="S134" t="str">
            <v>MARTIN, DI</v>
          </cell>
        </row>
        <row r="135">
          <cell r="N135">
            <v>115</v>
          </cell>
          <cell r="O135" t="str">
            <v>SAFETY/AUDIT/COMPL</v>
          </cell>
          <cell r="Q135" t="str">
            <v>B00</v>
          </cell>
          <cell r="R135">
            <v>100</v>
          </cell>
          <cell r="S135" t="str">
            <v>BURT, JM</v>
          </cell>
        </row>
        <row r="136">
          <cell r="N136">
            <v>142</v>
          </cell>
          <cell r="O136" t="str">
            <v>COMM REL/ECON DEV</v>
          </cell>
          <cell r="Q136" t="str">
            <v>B00</v>
          </cell>
          <cell r="R136">
            <v>100</v>
          </cell>
          <cell r="S136" t="str">
            <v>KUNERT, KM</v>
          </cell>
        </row>
        <row r="137">
          <cell r="N137">
            <v>170</v>
          </cell>
          <cell r="O137" t="str">
            <v>IT DATA MANAGEMENT</v>
          </cell>
          <cell r="Q137" t="str">
            <v>B00</v>
          </cell>
          <cell r="R137">
            <v>100</v>
          </cell>
          <cell r="S137" t="str">
            <v>BOUCHER-CHOQUETTE, A</v>
          </cell>
        </row>
        <row r="138">
          <cell r="N138">
            <v>172</v>
          </cell>
          <cell r="O138" t="str">
            <v>IT ENERGY DEL ACT</v>
          </cell>
          <cell r="Q138" t="str">
            <v>B10</v>
          </cell>
          <cell r="R138">
            <v>100</v>
          </cell>
          <cell r="S138" t="str">
            <v>DOTY, MJ</v>
          </cell>
        </row>
        <row r="139">
          <cell r="N139">
            <v>173</v>
          </cell>
          <cell r="O139" t="str">
            <v>IT ENERGY SUPP APPS</v>
          </cell>
          <cell r="Q139" t="str">
            <v>B16</v>
          </cell>
          <cell r="R139">
            <v>100</v>
          </cell>
          <cell r="S139" t="str">
            <v>SCHAAP, RJ</v>
          </cell>
        </row>
        <row r="140">
          <cell r="N140">
            <v>174</v>
          </cell>
          <cell r="O140" t="str">
            <v>IT CORP ACCOUNTS</v>
          </cell>
          <cell r="Q140" t="str">
            <v>B00</v>
          </cell>
          <cell r="R140">
            <v>100</v>
          </cell>
          <cell r="S140" t="str">
            <v>GRAHAM, BT</v>
          </cell>
        </row>
        <row r="141">
          <cell r="N141">
            <v>175</v>
          </cell>
          <cell r="O141" t="str">
            <v>IT CORP EDI SERVICES</v>
          </cell>
          <cell r="Q141" t="str">
            <v>B90</v>
          </cell>
          <cell r="R141">
            <v>100</v>
          </cell>
          <cell r="S141" t="str">
            <v>GRAHAM, BT</v>
          </cell>
        </row>
        <row r="142">
          <cell r="N142">
            <v>176</v>
          </cell>
          <cell r="O142" t="str">
            <v>IT UNREG RETAIL SVCS</v>
          </cell>
          <cell r="Q142" t="str">
            <v>B44</v>
          </cell>
          <cell r="R142">
            <v>100</v>
          </cell>
          <cell r="S142" t="str">
            <v>GRADERT, SK</v>
          </cell>
        </row>
        <row r="143">
          <cell r="N143">
            <v>177</v>
          </cell>
          <cell r="O143" t="str">
            <v>IT ORACLE APPS</v>
          </cell>
          <cell r="Q143" t="str">
            <v>B90</v>
          </cell>
          <cell r="R143">
            <v>100</v>
          </cell>
          <cell r="S143" t="str">
            <v>GRAHAM, BT</v>
          </cell>
        </row>
        <row r="144">
          <cell r="N144">
            <v>179</v>
          </cell>
          <cell r="O144" t="str">
            <v>IT CORP HR SERVICES</v>
          </cell>
          <cell r="Q144" t="str">
            <v>B90</v>
          </cell>
          <cell r="R144">
            <v>100</v>
          </cell>
          <cell r="S144" t="str">
            <v>GRAHAM, BT</v>
          </cell>
        </row>
        <row r="145">
          <cell r="N145">
            <v>180</v>
          </cell>
          <cell r="O145" t="str">
            <v>IT DATA CENTER</v>
          </cell>
          <cell r="Q145" t="str">
            <v>B00</v>
          </cell>
          <cell r="R145">
            <v>100</v>
          </cell>
          <cell r="S145" t="str">
            <v>MILLER, CW</v>
          </cell>
        </row>
        <row r="146">
          <cell r="N146">
            <v>182</v>
          </cell>
          <cell r="O146" t="str">
            <v>IT TELECOM</v>
          </cell>
          <cell r="Q146" t="str">
            <v>B00</v>
          </cell>
          <cell r="R146">
            <v>100</v>
          </cell>
          <cell r="S146" t="str">
            <v>SLY, RL</v>
          </cell>
        </row>
        <row r="147">
          <cell r="N147">
            <v>183</v>
          </cell>
          <cell r="O147" t="str">
            <v>IT DESKTOP SERVICES</v>
          </cell>
          <cell r="Q147" t="str">
            <v>B00</v>
          </cell>
          <cell r="R147">
            <v>100</v>
          </cell>
          <cell r="S147" t="str">
            <v>RIECK, JT</v>
          </cell>
        </row>
        <row r="148">
          <cell r="N148">
            <v>184</v>
          </cell>
          <cell r="O148" t="str">
            <v>IT DISASTER RECOVERY</v>
          </cell>
          <cell r="Q148" t="str">
            <v>B00</v>
          </cell>
          <cell r="R148">
            <v>100</v>
          </cell>
          <cell r="S148" t="str">
            <v>JOHNSEN, AM</v>
          </cell>
        </row>
        <row r="149">
          <cell r="N149">
            <v>185</v>
          </cell>
          <cell r="O149" t="str">
            <v>IT CUSTOMER APPL</v>
          </cell>
          <cell r="Q149" t="str">
            <v>B11</v>
          </cell>
          <cell r="R149">
            <v>100</v>
          </cell>
          <cell r="S149" t="str">
            <v>JULSON, AR</v>
          </cell>
        </row>
        <row r="150">
          <cell r="N150">
            <v>186</v>
          </cell>
          <cell r="O150" t="str">
            <v>IT NETWORK COM</v>
          </cell>
          <cell r="Q150" t="str">
            <v>B90</v>
          </cell>
          <cell r="R150">
            <v>100</v>
          </cell>
          <cell r="S150" t="str">
            <v>SLY, RL</v>
          </cell>
        </row>
        <row r="151">
          <cell r="N151">
            <v>289</v>
          </cell>
          <cell r="O151" t="str">
            <v>DIS ENG-AIM OPS</v>
          </cell>
          <cell r="Q151" t="str">
            <v>B11</v>
          </cell>
          <cell r="R151">
            <v>100</v>
          </cell>
          <cell r="S151" t="str">
            <v>TEAGER, WF</v>
          </cell>
        </row>
        <row r="152">
          <cell r="N152">
            <v>290</v>
          </cell>
          <cell r="O152" t="str">
            <v>GAS ENGINEERING</v>
          </cell>
          <cell r="Q152" t="str">
            <v>B13</v>
          </cell>
          <cell r="R152">
            <v>100</v>
          </cell>
          <cell r="S152" t="str">
            <v>DREESMAN, EA</v>
          </cell>
        </row>
        <row r="153">
          <cell r="N153">
            <v>295</v>
          </cell>
          <cell r="O153" t="str">
            <v>REMEDIATION SERVICES</v>
          </cell>
          <cell r="Q153" t="str">
            <v>B11</v>
          </cell>
          <cell r="R153">
            <v>100</v>
          </cell>
          <cell r="S153" t="str">
            <v>DODSON, KD</v>
          </cell>
        </row>
        <row r="154">
          <cell r="N154">
            <v>301</v>
          </cell>
          <cell r="O154" t="str">
            <v>GAS SUPPLY OPERATION</v>
          </cell>
          <cell r="Q154" t="str">
            <v>B13</v>
          </cell>
          <cell r="R154">
            <v>100</v>
          </cell>
          <cell r="S154" t="str">
            <v>GESELL, TA</v>
          </cell>
        </row>
        <row r="155">
          <cell r="N155">
            <v>302</v>
          </cell>
          <cell r="O155" t="str">
            <v>LNG PLANTS</v>
          </cell>
          <cell r="Q155" t="str">
            <v>B13</v>
          </cell>
          <cell r="R155">
            <v>100</v>
          </cell>
          <cell r="S155" t="str">
            <v>FALK, MD</v>
          </cell>
        </row>
        <row r="156">
          <cell r="N156">
            <v>341</v>
          </cell>
          <cell r="O156" t="str">
            <v>GAS SUPPLY/TRADING</v>
          </cell>
          <cell r="Q156" t="str">
            <v>B28</v>
          </cell>
          <cell r="R156">
            <v>100</v>
          </cell>
          <cell r="S156" t="str">
            <v>BADURA, DJ</v>
          </cell>
        </row>
        <row r="157">
          <cell r="N157">
            <v>390</v>
          </cell>
          <cell r="O157" t="str">
            <v>COST OF GAS</v>
          </cell>
          <cell r="Q157" t="str">
            <v>B28</v>
          </cell>
          <cell r="R157">
            <v>100</v>
          </cell>
          <cell r="S157" t="str">
            <v>PARKER, JC</v>
          </cell>
        </row>
        <row r="158">
          <cell r="N158">
            <v>401</v>
          </cell>
          <cell r="O158" t="str">
            <v>RETAIL TRANS SUPPORT</v>
          </cell>
          <cell r="Q158" t="str">
            <v>B44</v>
          </cell>
          <cell r="R158">
            <v>100</v>
          </cell>
          <cell r="S158" t="str">
            <v>JOHNSTON, EA</v>
          </cell>
        </row>
        <row r="159">
          <cell r="N159">
            <v>420</v>
          </cell>
          <cell r="O159" t="str">
            <v>UNREG RETAIL SVCS</v>
          </cell>
          <cell r="Q159" t="str">
            <v>B44</v>
          </cell>
          <cell r="R159">
            <v>100</v>
          </cell>
          <cell r="S159" t="str">
            <v>KELLEHER, JP</v>
          </cell>
        </row>
        <row r="160">
          <cell r="N160">
            <v>425</v>
          </cell>
          <cell r="O160" t="str">
            <v>CONTRACT ADMIN</v>
          </cell>
          <cell r="Q160" t="str">
            <v>B44</v>
          </cell>
          <cell r="R160">
            <v>100</v>
          </cell>
          <cell r="S160" t="str">
            <v>STRALEY, J</v>
          </cell>
        </row>
        <row r="161">
          <cell r="N161">
            <v>443</v>
          </cell>
          <cell r="O161" t="str">
            <v>SALES</v>
          </cell>
          <cell r="Q161" t="str">
            <v>B44</v>
          </cell>
          <cell r="R161">
            <v>100</v>
          </cell>
          <cell r="S161" t="str">
            <v>MARZEN, RJ</v>
          </cell>
        </row>
        <row r="162">
          <cell r="N162">
            <v>445</v>
          </cell>
          <cell r="O162" t="str">
            <v>SALES AGENTS</v>
          </cell>
          <cell r="Q162" t="str">
            <v>B44</v>
          </cell>
          <cell r="R162">
            <v>100</v>
          </cell>
          <cell r="S162" t="str">
            <v>JACOBS, GM</v>
          </cell>
        </row>
        <row r="163">
          <cell r="N163">
            <v>447</v>
          </cell>
          <cell r="O163" t="str">
            <v>UNREG RETAIL TRADING</v>
          </cell>
          <cell r="Q163" t="str">
            <v>B44</v>
          </cell>
          <cell r="R163">
            <v>100</v>
          </cell>
          <cell r="S163" t="str">
            <v>RUPERTO, MM</v>
          </cell>
        </row>
        <row r="164">
          <cell r="N164">
            <v>448</v>
          </cell>
          <cell r="O164" t="str">
            <v>ENERGY PRODUCTS</v>
          </cell>
          <cell r="Q164" t="str">
            <v>B44</v>
          </cell>
          <cell r="R164">
            <v>100</v>
          </cell>
          <cell r="S164" t="str">
            <v>NGUYEN, V</v>
          </cell>
        </row>
        <row r="165">
          <cell r="N165">
            <v>460</v>
          </cell>
          <cell r="O165" t="str">
            <v>RETAIL CUSTOMER SVC</v>
          </cell>
          <cell r="Q165" t="str">
            <v>B44</v>
          </cell>
          <cell r="R165">
            <v>100</v>
          </cell>
          <cell r="S165" t="str">
            <v>TWIGG, KA</v>
          </cell>
        </row>
        <row r="166">
          <cell r="N166">
            <v>490</v>
          </cell>
          <cell r="O166" t="str">
            <v>WARRANTY PRODUCTS</v>
          </cell>
          <cell r="Q166" t="str">
            <v>B44</v>
          </cell>
          <cell r="R166">
            <v>100</v>
          </cell>
          <cell r="S166" t="str">
            <v>KELLEHER, JP</v>
          </cell>
        </row>
        <row r="167">
          <cell r="N167">
            <v>505</v>
          </cell>
          <cell r="O167" t="str">
            <v>COMP &amp; STANDARDS</v>
          </cell>
          <cell r="Q167" t="str">
            <v>B10</v>
          </cell>
          <cell r="R167">
            <v>100</v>
          </cell>
          <cell r="S167" t="str">
            <v>GUST, JJ</v>
          </cell>
        </row>
        <row r="168">
          <cell r="N168">
            <v>506</v>
          </cell>
          <cell r="O168" t="str">
            <v>NERC/CIP COMPLIANCE</v>
          </cell>
          <cell r="Q168" t="str">
            <v>B10</v>
          </cell>
          <cell r="R168">
            <v>100</v>
          </cell>
          <cell r="S168" t="str">
            <v>JOHNSTON, AJ</v>
          </cell>
        </row>
        <row r="169">
          <cell r="N169">
            <v>513</v>
          </cell>
          <cell r="O169" t="str">
            <v>ELECTRIC STANDARDS</v>
          </cell>
          <cell r="Q169" t="str">
            <v>B12</v>
          </cell>
          <cell r="R169">
            <v>100</v>
          </cell>
          <cell r="S169" t="str">
            <v>LITTERST, DR</v>
          </cell>
        </row>
        <row r="170">
          <cell r="N170">
            <v>520</v>
          </cell>
          <cell r="O170" t="str">
            <v>DIST ENGINEERING</v>
          </cell>
          <cell r="Q170" t="str">
            <v>B11</v>
          </cell>
          <cell r="R170">
            <v>200</v>
          </cell>
          <cell r="S170" t="str">
            <v>HARRIS, BM</v>
          </cell>
        </row>
        <row r="171">
          <cell r="N171">
            <v>521</v>
          </cell>
          <cell r="O171" t="str">
            <v>DIS ENG-CENTRAL</v>
          </cell>
          <cell r="Q171" t="str">
            <v>B11</v>
          </cell>
          <cell r="R171">
            <v>200</v>
          </cell>
          <cell r="S171" t="str">
            <v>ENGLAND, TE</v>
          </cell>
        </row>
        <row r="172">
          <cell r="N172">
            <v>522</v>
          </cell>
          <cell r="O172" t="str">
            <v>DIS ENG-EAST</v>
          </cell>
          <cell r="Q172" t="str">
            <v>B11</v>
          </cell>
          <cell r="R172">
            <v>100</v>
          </cell>
          <cell r="S172" t="str">
            <v>EMMERT, SL</v>
          </cell>
        </row>
        <row r="173">
          <cell r="N173">
            <v>523</v>
          </cell>
          <cell r="O173" t="str">
            <v>DIS ENG-WEST</v>
          </cell>
          <cell r="Q173" t="str">
            <v>B11</v>
          </cell>
          <cell r="R173">
            <v>100</v>
          </cell>
          <cell r="S173" t="str">
            <v>BREON, DJ</v>
          </cell>
        </row>
        <row r="174">
          <cell r="N174">
            <v>524</v>
          </cell>
          <cell r="O174" t="str">
            <v>DIS ENG-CEDAR VALLEY</v>
          </cell>
          <cell r="Q174" t="str">
            <v>B11</v>
          </cell>
          <cell r="R174">
            <v>200</v>
          </cell>
          <cell r="S174" t="str">
            <v>EMMERT, SL</v>
          </cell>
        </row>
        <row r="175">
          <cell r="N175">
            <v>545</v>
          </cell>
          <cell r="O175" t="str">
            <v>SUBSTN OPS</v>
          </cell>
          <cell r="Q175" t="str">
            <v>B12</v>
          </cell>
          <cell r="R175">
            <v>100</v>
          </cell>
          <cell r="S175" t="str">
            <v>ELDEN, GB</v>
          </cell>
        </row>
        <row r="176">
          <cell r="N176">
            <v>546</v>
          </cell>
          <cell r="O176" t="str">
            <v>SUBSTN-DM</v>
          </cell>
          <cell r="Q176" t="str">
            <v>B12</v>
          </cell>
          <cell r="R176">
            <v>200</v>
          </cell>
          <cell r="S176" t="str">
            <v>MITCHELL, M</v>
          </cell>
        </row>
        <row r="177">
          <cell r="N177">
            <v>547</v>
          </cell>
          <cell r="O177" t="str">
            <v>SUBSTN-SC</v>
          </cell>
          <cell r="Q177" t="str">
            <v>B12</v>
          </cell>
          <cell r="R177">
            <v>200</v>
          </cell>
          <cell r="S177" t="str">
            <v>SEGGERMAN, RJ</v>
          </cell>
        </row>
        <row r="178">
          <cell r="N178">
            <v>552</v>
          </cell>
          <cell r="O178" t="str">
            <v>SUBSTN-WAT</v>
          </cell>
          <cell r="Q178" t="str">
            <v>B12</v>
          </cell>
          <cell r="R178">
            <v>200</v>
          </cell>
          <cell r="S178" t="str">
            <v>NIELSEN, JL</v>
          </cell>
        </row>
        <row r="179">
          <cell r="N179">
            <v>553</v>
          </cell>
          <cell r="O179" t="str">
            <v>SUBSTN-QC</v>
          </cell>
          <cell r="Q179" t="str">
            <v>B12</v>
          </cell>
          <cell r="R179">
            <v>200</v>
          </cell>
          <cell r="S179" t="str">
            <v>GEEST, AR</v>
          </cell>
        </row>
        <row r="180">
          <cell r="N180">
            <v>554</v>
          </cell>
          <cell r="O180" t="str">
            <v>SUBSTN-CB</v>
          </cell>
          <cell r="Q180" t="str">
            <v>B12</v>
          </cell>
          <cell r="R180">
            <v>200</v>
          </cell>
          <cell r="S180" t="str">
            <v>RIIBE JR, GL</v>
          </cell>
        </row>
        <row r="181">
          <cell r="N181">
            <v>556</v>
          </cell>
          <cell r="O181" t="str">
            <v>SUBSTN-FD</v>
          </cell>
          <cell r="Q181" t="str">
            <v>B12</v>
          </cell>
          <cell r="R181">
            <v>200</v>
          </cell>
          <cell r="S181" t="str">
            <v>KESTEL, PM</v>
          </cell>
        </row>
        <row r="182">
          <cell r="N182">
            <v>557</v>
          </cell>
          <cell r="O182" t="str">
            <v>SUBSTN-IC</v>
          </cell>
          <cell r="Q182" t="str">
            <v>B12</v>
          </cell>
          <cell r="R182">
            <v>200</v>
          </cell>
          <cell r="S182" t="str">
            <v>DALTON, JF</v>
          </cell>
        </row>
        <row r="183">
          <cell r="N183">
            <v>603</v>
          </cell>
          <cell r="O183" t="str">
            <v>CUSTOMER ACCOUNTING</v>
          </cell>
          <cell r="Q183" t="str">
            <v>B11</v>
          </cell>
          <cell r="R183">
            <v>100</v>
          </cell>
          <cell r="S183" t="str">
            <v>KNIGHT, GR</v>
          </cell>
        </row>
        <row r="184">
          <cell r="N184">
            <v>604</v>
          </cell>
          <cell r="O184" t="str">
            <v>CREDIT/REMITTANCE</v>
          </cell>
          <cell r="Q184" t="str">
            <v>B11</v>
          </cell>
          <cell r="R184">
            <v>100</v>
          </cell>
          <cell r="S184" t="str">
            <v>DESALVO, JA</v>
          </cell>
        </row>
        <row r="185">
          <cell r="N185">
            <v>605</v>
          </cell>
          <cell r="O185" t="str">
            <v>CREDIT</v>
          </cell>
          <cell r="Q185" t="str">
            <v>B11</v>
          </cell>
          <cell r="R185">
            <v>100</v>
          </cell>
          <cell r="S185" t="str">
            <v>GILL, BA</v>
          </cell>
        </row>
        <row r="186">
          <cell r="N186">
            <v>607</v>
          </cell>
          <cell r="O186" t="str">
            <v>REMITTANCE</v>
          </cell>
          <cell r="Q186" t="str">
            <v>B11</v>
          </cell>
          <cell r="R186">
            <v>100</v>
          </cell>
          <cell r="S186" t="str">
            <v>BURHOP-LOGAN, PM</v>
          </cell>
        </row>
        <row r="187">
          <cell r="N187">
            <v>608</v>
          </cell>
          <cell r="O187" t="str">
            <v>BILLING</v>
          </cell>
          <cell r="Q187" t="str">
            <v>B11</v>
          </cell>
          <cell r="R187">
            <v>100</v>
          </cell>
          <cell r="S187" t="str">
            <v>GILL, JL</v>
          </cell>
        </row>
        <row r="188">
          <cell r="N188">
            <v>609</v>
          </cell>
          <cell r="O188" t="str">
            <v>MAJOR ACCOUNT BILLNG</v>
          </cell>
          <cell r="Q188" t="str">
            <v>B11</v>
          </cell>
          <cell r="R188">
            <v>100</v>
          </cell>
          <cell r="S188" t="str">
            <v>HORVATH, AM</v>
          </cell>
        </row>
        <row r="189">
          <cell r="N189">
            <v>610</v>
          </cell>
          <cell r="O189" t="str">
            <v>MASS BILLING</v>
          </cell>
          <cell r="Q189" t="str">
            <v>B11</v>
          </cell>
          <cell r="R189">
            <v>100</v>
          </cell>
          <cell r="S189" t="str">
            <v>NIEMAN, SL</v>
          </cell>
        </row>
        <row r="190">
          <cell r="N190">
            <v>614</v>
          </cell>
          <cell r="O190" t="str">
            <v>SCHED/CNST SV-DM</v>
          </cell>
          <cell r="Q190" t="str">
            <v>B11</v>
          </cell>
          <cell r="R190">
            <v>100</v>
          </cell>
          <cell r="S190" t="str">
            <v>HUTCHINS, TH</v>
          </cell>
        </row>
        <row r="191">
          <cell r="N191">
            <v>615</v>
          </cell>
          <cell r="O191" t="str">
            <v>MTR UTIL/LOC-DM</v>
          </cell>
          <cell r="Q191" t="str">
            <v>B11</v>
          </cell>
          <cell r="R191">
            <v>100</v>
          </cell>
          <cell r="S191" t="str">
            <v>HUTCHINS, TH</v>
          </cell>
        </row>
        <row r="192">
          <cell r="N192">
            <v>617</v>
          </cell>
          <cell r="O192" t="str">
            <v>FLD SVC-DM G/CMN</v>
          </cell>
          <cell r="Q192" t="str">
            <v>B11</v>
          </cell>
          <cell r="R192">
            <v>200</v>
          </cell>
          <cell r="S192" t="str">
            <v>DELOUIS, FE</v>
          </cell>
        </row>
        <row r="193">
          <cell r="N193">
            <v>618</v>
          </cell>
          <cell r="O193" t="str">
            <v>FLD SVC-DM E/CMN</v>
          </cell>
          <cell r="Q193" t="str">
            <v>B11</v>
          </cell>
          <cell r="R193">
            <v>200</v>
          </cell>
          <cell r="S193" t="str">
            <v>WILSON, TJ</v>
          </cell>
        </row>
        <row r="194">
          <cell r="N194">
            <v>619</v>
          </cell>
          <cell r="O194" t="str">
            <v>FLD SVC-QC</v>
          </cell>
          <cell r="Q194" t="str">
            <v>B11</v>
          </cell>
          <cell r="R194">
            <v>200</v>
          </cell>
          <cell r="S194" t="str">
            <v>HOOD, GL</v>
          </cell>
        </row>
        <row r="195">
          <cell r="N195">
            <v>620</v>
          </cell>
          <cell r="O195" t="str">
            <v>FLD SVC-FD</v>
          </cell>
          <cell r="Q195" t="str">
            <v>B11</v>
          </cell>
          <cell r="R195">
            <v>200</v>
          </cell>
          <cell r="S195" t="str">
            <v>OSTHEIMER, DJ</v>
          </cell>
        </row>
        <row r="196">
          <cell r="N196">
            <v>621</v>
          </cell>
          <cell r="O196" t="str">
            <v>FLD SVC-WAT</v>
          </cell>
          <cell r="Q196" t="str">
            <v>B11</v>
          </cell>
          <cell r="R196">
            <v>200</v>
          </cell>
          <cell r="S196" t="str">
            <v>GEHRINGER, MA</v>
          </cell>
        </row>
        <row r="197">
          <cell r="N197">
            <v>622</v>
          </cell>
          <cell r="O197" t="str">
            <v>FLD SVC-CR/IC</v>
          </cell>
          <cell r="Q197" t="str">
            <v>B11</v>
          </cell>
          <cell r="R197">
            <v>200</v>
          </cell>
          <cell r="S197" t="str">
            <v>HOOD, GL</v>
          </cell>
        </row>
        <row r="198">
          <cell r="N198">
            <v>623</v>
          </cell>
          <cell r="O198" t="str">
            <v>FLD SVC-SC</v>
          </cell>
          <cell r="Q198" t="str">
            <v>B11</v>
          </cell>
          <cell r="R198">
            <v>200</v>
          </cell>
          <cell r="S198" t="str">
            <v>NIBAUR, ME</v>
          </cell>
        </row>
        <row r="199">
          <cell r="N199">
            <v>625</v>
          </cell>
          <cell r="O199" t="str">
            <v>DIST OPS/FLD SVC-LEM</v>
          </cell>
          <cell r="Q199" t="str">
            <v>B11</v>
          </cell>
          <cell r="R199">
            <v>200</v>
          </cell>
          <cell r="S199" t="str">
            <v>NIBAUR, ME</v>
          </cell>
        </row>
        <row r="200">
          <cell r="N200">
            <v>626</v>
          </cell>
          <cell r="O200" t="str">
            <v>DIST OPS/FLD SVC-IDA</v>
          </cell>
          <cell r="Q200" t="str">
            <v>B11</v>
          </cell>
          <cell r="R200">
            <v>200</v>
          </cell>
          <cell r="S200" t="str">
            <v>NIBAUR, ME</v>
          </cell>
        </row>
        <row r="201">
          <cell r="N201">
            <v>629</v>
          </cell>
          <cell r="O201" t="str">
            <v>CUST SATISFACTION</v>
          </cell>
          <cell r="Q201" t="str">
            <v>B11</v>
          </cell>
          <cell r="R201">
            <v>100</v>
          </cell>
          <cell r="S201" t="str">
            <v>OUSLEY, TT</v>
          </cell>
        </row>
        <row r="202">
          <cell r="N202">
            <v>630</v>
          </cell>
          <cell r="O202" t="str">
            <v>CALL CENTER</v>
          </cell>
          <cell r="Q202" t="str">
            <v>B11</v>
          </cell>
          <cell r="R202">
            <v>100</v>
          </cell>
          <cell r="S202" t="str">
            <v>NEUMANN, CJ</v>
          </cell>
        </row>
        <row r="203">
          <cell r="N203">
            <v>631</v>
          </cell>
          <cell r="O203" t="str">
            <v>CALL CNTR-BUS ADVANT</v>
          </cell>
          <cell r="Q203" t="str">
            <v>B11</v>
          </cell>
          <cell r="R203">
            <v>100</v>
          </cell>
          <cell r="S203" t="str">
            <v>CASAD, NJ</v>
          </cell>
        </row>
        <row r="204">
          <cell r="N204">
            <v>632</v>
          </cell>
          <cell r="O204" t="str">
            <v>CALL CNTR-SUP SRV/MC</v>
          </cell>
          <cell r="Q204" t="str">
            <v>B11</v>
          </cell>
          <cell r="R204">
            <v>100</v>
          </cell>
          <cell r="S204" t="str">
            <v>CASAD, NJ</v>
          </cell>
        </row>
        <row r="205">
          <cell r="N205">
            <v>633</v>
          </cell>
          <cell r="O205" t="str">
            <v>DM W METER READERS</v>
          </cell>
          <cell r="Q205" t="str">
            <v>B11</v>
          </cell>
          <cell r="R205">
            <v>100</v>
          </cell>
          <cell r="S205" t="str">
            <v>ELLIOTT, GA</v>
          </cell>
        </row>
        <row r="206">
          <cell r="N206">
            <v>636</v>
          </cell>
          <cell r="O206" t="str">
            <v>CS OFC/MT RD/AMR</v>
          </cell>
          <cell r="Q206" t="str">
            <v>B11</v>
          </cell>
          <cell r="R206">
            <v>100</v>
          </cell>
          <cell r="S206" t="str">
            <v>ALLISON, KJ</v>
          </cell>
        </row>
        <row r="207">
          <cell r="N207">
            <v>637</v>
          </cell>
          <cell r="O207" t="str">
            <v>CUST OFFICES/MR OPS</v>
          </cell>
          <cell r="Q207" t="str">
            <v>B11</v>
          </cell>
          <cell r="R207">
            <v>100</v>
          </cell>
          <cell r="S207" t="str">
            <v>ELLIOTT, GA</v>
          </cell>
        </row>
        <row r="208">
          <cell r="N208">
            <v>638</v>
          </cell>
          <cell r="O208" t="str">
            <v>SIOUX FALLS OFFICE</v>
          </cell>
          <cell r="Q208" t="str">
            <v>B11</v>
          </cell>
          <cell r="R208">
            <v>100</v>
          </cell>
          <cell r="S208" t="str">
            <v>OLESEN, M</v>
          </cell>
        </row>
        <row r="209">
          <cell r="N209">
            <v>639</v>
          </cell>
          <cell r="O209" t="str">
            <v>SIOUX CITY OFFICE</v>
          </cell>
          <cell r="Q209" t="str">
            <v>B11</v>
          </cell>
          <cell r="R209">
            <v>100</v>
          </cell>
          <cell r="S209" t="str">
            <v>JACOBSON, DK</v>
          </cell>
        </row>
        <row r="210">
          <cell r="N210">
            <v>640</v>
          </cell>
          <cell r="O210" t="str">
            <v>CO BLUFFS OFFICE</v>
          </cell>
          <cell r="Q210" t="str">
            <v>B11</v>
          </cell>
          <cell r="R210">
            <v>100</v>
          </cell>
          <cell r="S210" t="str">
            <v>HARRISON, DL</v>
          </cell>
        </row>
        <row r="211">
          <cell r="N211">
            <v>641</v>
          </cell>
          <cell r="O211" t="str">
            <v>OSKALOOSA OFFICE</v>
          </cell>
          <cell r="Q211" t="str">
            <v>B11</v>
          </cell>
          <cell r="R211">
            <v>100</v>
          </cell>
          <cell r="S211" t="str">
            <v>SMITH, GA</v>
          </cell>
        </row>
        <row r="212">
          <cell r="N212">
            <v>642</v>
          </cell>
          <cell r="O212" t="str">
            <v>IOWA CITY OFFICE</v>
          </cell>
          <cell r="Q212" t="str">
            <v>B11</v>
          </cell>
          <cell r="R212">
            <v>100</v>
          </cell>
          <cell r="S212" t="str">
            <v>ASHMORE, DR</v>
          </cell>
        </row>
        <row r="213">
          <cell r="N213">
            <v>643</v>
          </cell>
          <cell r="O213" t="str">
            <v>STORM LAKE OFFICE</v>
          </cell>
          <cell r="Q213" t="str">
            <v>B11</v>
          </cell>
          <cell r="R213">
            <v>100</v>
          </cell>
          <cell r="S213" t="str">
            <v>LEONARD, DJ</v>
          </cell>
        </row>
        <row r="214">
          <cell r="N214">
            <v>644</v>
          </cell>
          <cell r="O214" t="str">
            <v>FORT DODGE OFFICE</v>
          </cell>
          <cell r="Q214" t="str">
            <v>B11</v>
          </cell>
          <cell r="R214">
            <v>100</v>
          </cell>
          <cell r="S214" t="str">
            <v>CONRAD, NC</v>
          </cell>
        </row>
        <row r="215">
          <cell r="N215">
            <v>645</v>
          </cell>
          <cell r="O215" t="str">
            <v>DES MOINES OFFICE</v>
          </cell>
          <cell r="Q215" t="str">
            <v>B11</v>
          </cell>
          <cell r="R215">
            <v>100</v>
          </cell>
          <cell r="S215" t="str">
            <v>SIEREN, MG</v>
          </cell>
        </row>
        <row r="216">
          <cell r="N216">
            <v>646</v>
          </cell>
          <cell r="O216" t="str">
            <v>WATERLOO OFFICE</v>
          </cell>
          <cell r="Q216" t="str">
            <v>B11</v>
          </cell>
          <cell r="R216">
            <v>100</v>
          </cell>
          <cell r="S216" t="str">
            <v>GORMAN, SM</v>
          </cell>
        </row>
        <row r="217">
          <cell r="N217">
            <v>647</v>
          </cell>
          <cell r="O217" t="str">
            <v>CEDAR RAPIDS OFFICE</v>
          </cell>
          <cell r="Q217" t="str">
            <v>B11</v>
          </cell>
          <cell r="R217">
            <v>100</v>
          </cell>
          <cell r="S217" t="str">
            <v>ASHMORE, DR</v>
          </cell>
        </row>
        <row r="218">
          <cell r="N218">
            <v>648</v>
          </cell>
          <cell r="O218" t="str">
            <v>QUAD CITIES OFFICE</v>
          </cell>
          <cell r="Q218" t="str">
            <v>B11</v>
          </cell>
          <cell r="R218">
            <v>100</v>
          </cell>
          <cell r="S218" t="str">
            <v>TAYLOR, WL</v>
          </cell>
        </row>
        <row r="219">
          <cell r="N219">
            <v>649</v>
          </cell>
          <cell r="O219" t="str">
            <v>CUST OPER SUPPORT</v>
          </cell>
          <cell r="Q219" t="str">
            <v>B11</v>
          </cell>
          <cell r="R219">
            <v>100</v>
          </cell>
          <cell r="S219" t="str">
            <v>ANDERSON, TM</v>
          </cell>
        </row>
        <row r="220">
          <cell r="N220">
            <v>654</v>
          </cell>
          <cell r="O220" t="str">
            <v>ENERGY SUPPLY</v>
          </cell>
          <cell r="Q220" t="str">
            <v>B08</v>
          </cell>
          <cell r="R220">
            <v>100</v>
          </cell>
          <cell r="S220" t="str">
            <v>PARKER, JC</v>
          </cell>
        </row>
        <row r="221">
          <cell r="N221">
            <v>655</v>
          </cell>
          <cell r="O221" t="str">
            <v>ELECTRIC TRADING</v>
          </cell>
          <cell r="Q221" t="str">
            <v>B18</v>
          </cell>
          <cell r="R221">
            <v>100</v>
          </cell>
          <cell r="S221" t="str">
            <v>PARKER, JC</v>
          </cell>
        </row>
        <row r="222">
          <cell r="N222">
            <v>656</v>
          </cell>
          <cell r="O222" t="str">
            <v>ENERGY INTERCHANGE</v>
          </cell>
          <cell r="Q222" t="str">
            <v>B18</v>
          </cell>
          <cell r="R222">
            <v>600</v>
          </cell>
          <cell r="S222" t="str">
            <v>PARKER, JC</v>
          </cell>
        </row>
        <row r="223">
          <cell r="N223">
            <v>657</v>
          </cell>
          <cell r="O223" t="str">
            <v>NONREG ENERGY PURCH</v>
          </cell>
          <cell r="Q223" t="str">
            <v>B38</v>
          </cell>
          <cell r="R223">
            <v>100</v>
          </cell>
          <cell r="S223" t="str">
            <v>PARKER, JC</v>
          </cell>
        </row>
        <row r="224">
          <cell r="N224">
            <v>659</v>
          </cell>
          <cell r="O224" t="str">
            <v>GENERATN ENGINEERING</v>
          </cell>
          <cell r="Q224" t="str">
            <v>B16</v>
          </cell>
          <cell r="R224">
            <v>100</v>
          </cell>
          <cell r="S224" t="str">
            <v>WHITNEY, WR</v>
          </cell>
        </row>
        <row r="225">
          <cell r="N225">
            <v>662</v>
          </cell>
          <cell r="O225" t="str">
            <v>COMBUSTION TURBINES</v>
          </cell>
          <cell r="Q225" t="str">
            <v>B16</v>
          </cell>
          <cell r="R225">
            <v>100</v>
          </cell>
          <cell r="S225" t="str">
            <v>KRUEMPEL, GE</v>
          </cell>
        </row>
        <row r="226">
          <cell r="N226">
            <v>663</v>
          </cell>
          <cell r="O226" t="str">
            <v>FUEL</v>
          </cell>
          <cell r="Q226" t="str">
            <v>B16</v>
          </cell>
          <cell r="R226">
            <v>100</v>
          </cell>
          <cell r="S226" t="str">
            <v>SINGER, RJ</v>
          </cell>
        </row>
        <row r="227">
          <cell r="N227">
            <v>664</v>
          </cell>
          <cell r="O227" t="str">
            <v>WIND</v>
          </cell>
          <cell r="Q227" t="str">
            <v>B16</v>
          </cell>
          <cell r="R227">
            <v>100</v>
          </cell>
          <cell r="S227" t="str">
            <v>BUDLER, TJ</v>
          </cell>
        </row>
        <row r="228">
          <cell r="N228">
            <v>665</v>
          </cell>
          <cell r="O228" t="str">
            <v>GENERATION SERVICES</v>
          </cell>
          <cell r="Q228" t="str">
            <v>B16</v>
          </cell>
          <cell r="R228">
            <v>100</v>
          </cell>
          <cell r="S228" t="str">
            <v>HARDING, SD</v>
          </cell>
        </row>
        <row r="229">
          <cell r="N229">
            <v>670</v>
          </cell>
          <cell r="O229" t="str">
            <v>NEAL ENERGY CENTER</v>
          </cell>
          <cell r="Q229" t="str">
            <v>B16</v>
          </cell>
          <cell r="R229">
            <v>100</v>
          </cell>
          <cell r="S229" t="str">
            <v>RALSTON, D</v>
          </cell>
        </row>
        <row r="230">
          <cell r="N230">
            <v>671</v>
          </cell>
          <cell r="O230" t="str">
            <v>NEAL NORTH</v>
          </cell>
          <cell r="Q230" t="str">
            <v>B16</v>
          </cell>
          <cell r="R230">
            <v>100</v>
          </cell>
          <cell r="S230" t="str">
            <v>SKINNER, MW</v>
          </cell>
        </row>
        <row r="231">
          <cell r="N231">
            <v>675</v>
          </cell>
          <cell r="O231" t="str">
            <v>NEAL CENTRAL STORERM</v>
          </cell>
          <cell r="Q231" t="str">
            <v>B16</v>
          </cell>
          <cell r="R231">
            <v>100</v>
          </cell>
          <cell r="S231" t="str">
            <v>CLEVELAND, DR</v>
          </cell>
        </row>
        <row r="232">
          <cell r="N232">
            <v>678</v>
          </cell>
          <cell r="O232" t="str">
            <v>NEAL TECHNICAL SUPPT</v>
          </cell>
          <cell r="Q232" t="str">
            <v>B16</v>
          </cell>
          <cell r="R232">
            <v>100</v>
          </cell>
          <cell r="S232" t="str">
            <v>KEEGEL, DL</v>
          </cell>
        </row>
        <row r="233">
          <cell r="N233">
            <v>679</v>
          </cell>
          <cell r="O233" t="str">
            <v>ENVIRO/HLTH &amp; SVCS</v>
          </cell>
          <cell r="Q233" t="str">
            <v>B16</v>
          </cell>
          <cell r="R233">
            <v>100</v>
          </cell>
          <cell r="S233" t="str">
            <v>NELSON, SL</v>
          </cell>
        </row>
        <row r="234">
          <cell r="N234">
            <v>680</v>
          </cell>
          <cell r="O234" t="str">
            <v>NEAL UNIT 4</v>
          </cell>
          <cell r="Q234" t="str">
            <v>B16</v>
          </cell>
          <cell r="R234">
            <v>100</v>
          </cell>
          <cell r="S234" t="str">
            <v>LEWIS, BJ</v>
          </cell>
        </row>
        <row r="235">
          <cell r="N235">
            <v>690</v>
          </cell>
          <cell r="O235" t="str">
            <v>WS ENERGY CENTER</v>
          </cell>
          <cell r="Q235" t="str">
            <v>B16</v>
          </cell>
          <cell r="R235">
            <v>100</v>
          </cell>
          <cell r="S235" t="str">
            <v>ULOZAS, DW</v>
          </cell>
        </row>
        <row r="236">
          <cell r="N236">
            <v>695</v>
          </cell>
          <cell r="O236" t="str">
            <v>GDMEC</v>
          </cell>
          <cell r="Q236" t="str">
            <v>B16</v>
          </cell>
          <cell r="R236">
            <v>100</v>
          </cell>
          <cell r="S236" t="str">
            <v>HOOTS, LF</v>
          </cell>
        </row>
        <row r="237">
          <cell r="N237">
            <v>700</v>
          </cell>
          <cell r="O237" t="str">
            <v>LGS</v>
          </cell>
          <cell r="Q237" t="str">
            <v>B16</v>
          </cell>
          <cell r="R237">
            <v>100</v>
          </cell>
          <cell r="S237" t="str">
            <v>NELSON, NT</v>
          </cell>
        </row>
        <row r="238">
          <cell r="N238">
            <v>710</v>
          </cell>
          <cell r="O238" t="str">
            <v>RIVERSIDE GEN STATN</v>
          </cell>
          <cell r="Q238" t="str">
            <v>B16</v>
          </cell>
          <cell r="R238">
            <v>100</v>
          </cell>
          <cell r="S238" t="str">
            <v>HAISTON, DH</v>
          </cell>
        </row>
        <row r="239">
          <cell r="N239">
            <v>720</v>
          </cell>
          <cell r="O239" t="str">
            <v>OTTUMWA PLANT</v>
          </cell>
          <cell r="Q239" t="str">
            <v>B16</v>
          </cell>
          <cell r="R239">
            <v>100</v>
          </cell>
          <cell r="S239" t="str">
            <v>RYAN, SC</v>
          </cell>
        </row>
        <row r="240">
          <cell r="N240">
            <v>721</v>
          </cell>
          <cell r="O240" t="str">
            <v>WS #4 CREDIT</v>
          </cell>
          <cell r="Q240" t="str">
            <v>B16</v>
          </cell>
          <cell r="R240">
            <v>100</v>
          </cell>
          <cell r="S240" t="str">
            <v>REYNOLDS, JA</v>
          </cell>
        </row>
        <row r="241">
          <cell r="N241">
            <v>722</v>
          </cell>
          <cell r="O241" t="str">
            <v>JP TRANS O&amp;M CR</v>
          </cell>
          <cell r="Q241" t="str">
            <v>B16</v>
          </cell>
          <cell r="R241">
            <v>100</v>
          </cell>
          <cell r="S241" t="str">
            <v>REYNOLDS, JA</v>
          </cell>
        </row>
        <row r="242">
          <cell r="N242">
            <v>723</v>
          </cell>
          <cell r="O242" t="str">
            <v>WS #3 CREDIT</v>
          </cell>
          <cell r="Q242" t="str">
            <v>B16</v>
          </cell>
          <cell r="R242">
            <v>100</v>
          </cell>
          <cell r="S242" t="str">
            <v>REYNOLDS, JA</v>
          </cell>
        </row>
        <row r="243">
          <cell r="N243">
            <v>724</v>
          </cell>
          <cell r="O243" t="str">
            <v>LOUISA CREDIT</v>
          </cell>
          <cell r="Q243" t="str">
            <v>B16</v>
          </cell>
          <cell r="R243">
            <v>100</v>
          </cell>
          <cell r="S243" t="str">
            <v>REYNOLDS, JA</v>
          </cell>
        </row>
        <row r="244">
          <cell r="N244">
            <v>725</v>
          </cell>
          <cell r="O244" t="str">
            <v>NEAL #3 CREDIT</v>
          </cell>
          <cell r="Q244" t="str">
            <v>B16</v>
          </cell>
          <cell r="R244">
            <v>100</v>
          </cell>
          <cell r="S244" t="str">
            <v>REYNOLDS, JA</v>
          </cell>
        </row>
        <row r="245">
          <cell r="N245">
            <v>726</v>
          </cell>
          <cell r="O245" t="str">
            <v>NEAL #4 CREDIT</v>
          </cell>
          <cell r="Q245" t="str">
            <v>B16</v>
          </cell>
          <cell r="R245">
            <v>100</v>
          </cell>
          <cell r="S245" t="str">
            <v>REYNOLDS, JA</v>
          </cell>
        </row>
        <row r="246">
          <cell r="N246">
            <v>728</v>
          </cell>
          <cell r="O246" t="str">
            <v>QCNPS</v>
          </cell>
          <cell r="Q246" t="str">
            <v>B16</v>
          </cell>
          <cell r="R246">
            <v>100</v>
          </cell>
          <cell r="S246" t="str">
            <v>GUST, JJ</v>
          </cell>
        </row>
        <row r="247">
          <cell r="N247">
            <v>729</v>
          </cell>
          <cell r="O247" t="str">
            <v>FUEL - ELECTRIC</v>
          </cell>
          <cell r="Q247" t="str">
            <v>B16</v>
          </cell>
          <cell r="R247">
            <v>100</v>
          </cell>
          <cell r="S247" t="str">
            <v>SINGER, RJ</v>
          </cell>
        </row>
        <row r="248">
          <cell r="N248">
            <v>730</v>
          </cell>
          <cell r="O248" t="str">
            <v>FUEL</v>
          </cell>
          <cell r="Q248" t="str">
            <v>B16</v>
          </cell>
          <cell r="R248">
            <v>100</v>
          </cell>
          <cell r="S248" t="str">
            <v>SINGER, RJ</v>
          </cell>
        </row>
        <row r="249">
          <cell r="N249">
            <v>744</v>
          </cell>
          <cell r="O249" t="str">
            <v>TRANS BY OTHERS</v>
          </cell>
          <cell r="Q249" t="str">
            <v>B17</v>
          </cell>
          <cell r="R249">
            <v>100</v>
          </cell>
          <cell r="S249" t="str">
            <v>STEVENS, DA</v>
          </cell>
        </row>
        <row r="250">
          <cell r="N250">
            <v>747</v>
          </cell>
          <cell r="O250" t="str">
            <v>DISTR BY OTHERS</v>
          </cell>
          <cell r="Q250" t="str">
            <v>B12</v>
          </cell>
          <cell r="R250">
            <v>100</v>
          </cell>
          <cell r="S250" t="str">
            <v>STEVENS, DA</v>
          </cell>
        </row>
        <row r="251">
          <cell r="N251">
            <v>749</v>
          </cell>
          <cell r="O251" t="str">
            <v>TRANSMISSION SVC</v>
          </cell>
          <cell r="Q251" t="str">
            <v>B12</v>
          </cell>
          <cell r="R251">
            <v>100</v>
          </cell>
          <cell r="S251" t="str">
            <v>STEVENS, DA</v>
          </cell>
        </row>
        <row r="252">
          <cell r="N252">
            <v>754</v>
          </cell>
          <cell r="O252" t="str">
            <v>GAS SVC DISPATCH</v>
          </cell>
          <cell r="Q252" t="str">
            <v>B13</v>
          </cell>
          <cell r="R252">
            <v>100</v>
          </cell>
          <cell r="S252" t="str">
            <v>KIRTS, CJ</v>
          </cell>
        </row>
        <row r="253">
          <cell r="N253">
            <v>755</v>
          </cell>
          <cell r="O253" t="str">
            <v>TRANS OPERS</v>
          </cell>
          <cell r="Q253" t="str">
            <v>B17</v>
          </cell>
          <cell r="R253">
            <v>100</v>
          </cell>
          <cell r="S253" t="str">
            <v>SMITH, TL</v>
          </cell>
        </row>
        <row r="254">
          <cell r="N254">
            <v>756</v>
          </cell>
          <cell r="O254" t="str">
            <v>DIR SYSTEM CONTROL</v>
          </cell>
          <cell r="Q254" t="str">
            <v>B12</v>
          </cell>
          <cell r="R254">
            <v>100</v>
          </cell>
          <cell r="S254" t="str">
            <v>SMITH, TL</v>
          </cell>
        </row>
        <row r="255">
          <cell r="N255">
            <v>757</v>
          </cell>
          <cell r="O255" t="str">
            <v>DISTR OPERATIONS</v>
          </cell>
          <cell r="Q255" t="str">
            <v>B12</v>
          </cell>
          <cell r="R255">
            <v>100</v>
          </cell>
          <cell r="S255" t="str">
            <v>SMITH, TL</v>
          </cell>
        </row>
        <row r="256">
          <cell r="N256">
            <v>758</v>
          </cell>
          <cell r="O256" t="str">
            <v>JP TRANS O&amp;M CR</v>
          </cell>
          <cell r="Q256" t="str">
            <v>B17</v>
          </cell>
          <cell r="R256">
            <v>100</v>
          </cell>
          <cell r="S256" t="str">
            <v>SMITH, CJ</v>
          </cell>
        </row>
        <row r="257">
          <cell r="N257">
            <v>760</v>
          </cell>
          <cell r="O257" t="str">
            <v>ELECTRIC ENGINEERING</v>
          </cell>
          <cell r="Q257" t="str">
            <v>B12</v>
          </cell>
          <cell r="R257">
            <v>100</v>
          </cell>
          <cell r="S257" t="str">
            <v>POLESKY, RW</v>
          </cell>
        </row>
        <row r="258">
          <cell r="N258">
            <v>761</v>
          </cell>
          <cell r="O258" t="str">
            <v>ELE SYS PLANNING</v>
          </cell>
          <cell r="Q258" t="str">
            <v>B12</v>
          </cell>
          <cell r="R258">
            <v>100</v>
          </cell>
          <cell r="S258" t="str">
            <v>MIELNIK, TC</v>
          </cell>
        </row>
        <row r="259">
          <cell r="N259">
            <v>762</v>
          </cell>
          <cell r="O259" t="str">
            <v>HV ENGINEERING</v>
          </cell>
          <cell r="Q259" t="str">
            <v>B12</v>
          </cell>
          <cell r="R259">
            <v>100</v>
          </cell>
          <cell r="S259" t="str">
            <v>ALBERTSON, KT</v>
          </cell>
        </row>
        <row r="260">
          <cell r="N260">
            <v>763</v>
          </cell>
          <cell r="O260" t="str">
            <v>SUB ENGINEERING</v>
          </cell>
          <cell r="Q260" t="str">
            <v>B12</v>
          </cell>
          <cell r="R260">
            <v>100</v>
          </cell>
          <cell r="S260" t="str">
            <v>HAACKE, SL</v>
          </cell>
        </row>
        <row r="261">
          <cell r="N261">
            <v>764</v>
          </cell>
          <cell r="O261" t="str">
            <v>SYS PROTECTION</v>
          </cell>
          <cell r="Q261" t="str">
            <v>B12</v>
          </cell>
          <cell r="R261">
            <v>100</v>
          </cell>
          <cell r="S261" t="str">
            <v>HELD, MG</v>
          </cell>
        </row>
        <row r="262">
          <cell r="N262">
            <v>765</v>
          </cell>
          <cell r="O262" t="str">
            <v>ENGINEERING FLD SVC</v>
          </cell>
          <cell r="Q262" t="str">
            <v>B12</v>
          </cell>
          <cell r="R262">
            <v>100</v>
          </cell>
          <cell r="S262" t="str">
            <v>WAYTENICK, PL</v>
          </cell>
        </row>
        <row r="263">
          <cell r="N263">
            <v>772</v>
          </cell>
          <cell r="O263" t="str">
            <v>ENVIRONMENTAL</v>
          </cell>
          <cell r="Q263" t="str">
            <v>B90</v>
          </cell>
          <cell r="R263">
            <v>100</v>
          </cell>
          <cell r="S263" t="str">
            <v>DODSON, KD</v>
          </cell>
        </row>
        <row r="264">
          <cell r="N264">
            <v>774</v>
          </cell>
          <cell r="O264" t="str">
            <v>RIGHT OF WAY SVC</v>
          </cell>
          <cell r="Q264" t="str">
            <v>B10</v>
          </cell>
          <cell r="R264">
            <v>100</v>
          </cell>
          <cell r="S264" t="str">
            <v>KNIGHTS, BK</v>
          </cell>
        </row>
        <row r="265">
          <cell r="N265">
            <v>775</v>
          </cell>
          <cell r="O265" t="str">
            <v>ELEC RELIABILITY</v>
          </cell>
          <cell r="Q265" t="str">
            <v>B12</v>
          </cell>
          <cell r="R265">
            <v>100</v>
          </cell>
          <cell r="S265" t="str">
            <v>MACK, JE</v>
          </cell>
        </row>
        <row r="266">
          <cell r="N266">
            <v>780</v>
          </cell>
          <cell r="O266" t="str">
            <v>REGULATION</v>
          </cell>
          <cell r="Q266" t="str">
            <v>B00</v>
          </cell>
          <cell r="R266">
            <v>100</v>
          </cell>
          <cell r="S266" t="str">
            <v>CRIST, DA</v>
          </cell>
        </row>
        <row r="267">
          <cell r="N267">
            <v>800</v>
          </cell>
          <cell r="O267" t="str">
            <v>DELIVERY SERVICES</v>
          </cell>
          <cell r="Q267" t="str">
            <v>B10</v>
          </cell>
          <cell r="R267">
            <v>100</v>
          </cell>
          <cell r="S267" t="str">
            <v>CAMPBELL, B</v>
          </cell>
        </row>
        <row r="268">
          <cell r="N268">
            <v>802</v>
          </cell>
          <cell r="O268" t="str">
            <v>PROC &amp; TRNG SUPP</v>
          </cell>
          <cell r="Q268" t="str">
            <v>B11</v>
          </cell>
          <cell r="R268">
            <v>100</v>
          </cell>
          <cell r="S268" t="str">
            <v>CRUCHELOW, SM</v>
          </cell>
        </row>
        <row r="269">
          <cell r="N269">
            <v>804</v>
          </cell>
          <cell r="O269" t="str">
            <v>QUALITY &amp; CUST COMM</v>
          </cell>
          <cell r="Q269" t="str">
            <v>B11</v>
          </cell>
          <cell r="R269">
            <v>100</v>
          </cell>
          <cell r="S269" t="str">
            <v>GUNN, RE</v>
          </cell>
        </row>
        <row r="270">
          <cell r="N270">
            <v>805</v>
          </cell>
          <cell r="O270" t="str">
            <v>MUNICIPAL RELATIONS</v>
          </cell>
          <cell r="Q270" t="str">
            <v>B10</v>
          </cell>
          <cell r="R270">
            <v>100</v>
          </cell>
          <cell r="S270" t="str">
            <v>KUNERT, KM</v>
          </cell>
        </row>
        <row r="271">
          <cell r="N271">
            <v>809</v>
          </cell>
          <cell r="O271" t="str">
            <v>COMP/DELIVERY SUPPT</v>
          </cell>
          <cell r="Q271" t="str">
            <v>B11</v>
          </cell>
          <cell r="R271">
            <v>100</v>
          </cell>
          <cell r="S271" t="str">
            <v>DIMICK, PD</v>
          </cell>
        </row>
        <row r="272">
          <cell r="N272">
            <v>810</v>
          </cell>
          <cell r="O272" t="str">
            <v>VP DISTRIB OPS</v>
          </cell>
          <cell r="Q272" t="str">
            <v>B11</v>
          </cell>
          <cell r="R272">
            <v>100</v>
          </cell>
          <cell r="S272" t="str">
            <v>JOHNSON, NR</v>
          </cell>
        </row>
        <row r="273">
          <cell r="N273">
            <v>811</v>
          </cell>
          <cell r="O273" t="str">
            <v>MET/TRN/RG CR</v>
          </cell>
          <cell r="Q273" t="str">
            <v>B11</v>
          </cell>
          <cell r="R273">
            <v>200</v>
          </cell>
          <cell r="S273" t="str">
            <v>JOHNSON, NR</v>
          </cell>
        </row>
        <row r="274">
          <cell r="N274">
            <v>812</v>
          </cell>
          <cell r="O274" t="str">
            <v>CLAIMS BILLING CR</v>
          </cell>
          <cell r="Q274" t="str">
            <v>B11</v>
          </cell>
          <cell r="R274">
            <v>100</v>
          </cell>
          <cell r="S274" t="str">
            <v>JOHNSON, NR</v>
          </cell>
        </row>
        <row r="275">
          <cell r="N275">
            <v>815</v>
          </cell>
          <cell r="O275" t="str">
            <v>DISTRIB OPS CNTRL</v>
          </cell>
          <cell r="Q275" t="str">
            <v>B11</v>
          </cell>
          <cell r="R275">
            <v>100</v>
          </cell>
          <cell r="S275" t="str">
            <v>DELOUIS, FE</v>
          </cell>
        </row>
        <row r="276">
          <cell r="N276">
            <v>816</v>
          </cell>
          <cell r="O276" t="str">
            <v>DIST OPS/FLD SVC-SF</v>
          </cell>
          <cell r="Q276" t="str">
            <v>B13</v>
          </cell>
          <cell r="R276">
            <v>400</v>
          </cell>
          <cell r="S276" t="str">
            <v>DAKE, RW</v>
          </cell>
        </row>
        <row r="277">
          <cell r="N277">
            <v>817</v>
          </cell>
          <cell r="O277" t="str">
            <v>COMPLIANCE &amp; SUPPORT</v>
          </cell>
          <cell r="Q277" t="str">
            <v>B11</v>
          </cell>
          <cell r="R277">
            <v>200</v>
          </cell>
          <cell r="S277" t="str">
            <v>PHELPS, BJ</v>
          </cell>
        </row>
        <row r="278">
          <cell r="N278">
            <v>820</v>
          </cell>
          <cell r="O278" t="str">
            <v>DISTRIB OPS-DM WEST</v>
          </cell>
          <cell r="Q278" t="str">
            <v>B11</v>
          </cell>
          <cell r="R278">
            <v>200</v>
          </cell>
          <cell r="S278" t="str">
            <v>HUTCHINS, TH</v>
          </cell>
        </row>
        <row r="279">
          <cell r="N279">
            <v>822</v>
          </cell>
          <cell r="O279" t="str">
            <v>DISTRIB OPS-CR</v>
          </cell>
          <cell r="Q279" t="str">
            <v>B13</v>
          </cell>
          <cell r="R279">
            <v>200</v>
          </cell>
          <cell r="S279" t="str">
            <v>PADLEY, TH</v>
          </cell>
        </row>
        <row r="280">
          <cell r="N280">
            <v>824</v>
          </cell>
          <cell r="O280" t="str">
            <v>DISTRIB OPS-IC</v>
          </cell>
          <cell r="Q280" t="str">
            <v>B11</v>
          </cell>
          <cell r="R280">
            <v>200</v>
          </cell>
          <cell r="S280" t="str">
            <v>HOOD, GL</v>
          </cell>
        </row>
        <row r="281">
          <cell r="N281">
            <v>825</v>
          </cell>
          <cell r="O281" t="str">
            <v>DISTRIB OPS-QC IA</v>
          </cell>
          <cell r="Q281" t="str">
            <v>B11</v>
          </cell>
          <cell r="R281">
            <v>200</v>
          </cell>
          <cell r="S281" t="str">
            <v>BOHL, RS</v>
          </cell>
        </row>
        <row r="282">
          <cell r="N282">
            <v>831</v>
          </cell>
          <cell r="O282" t="str">
            <v>DISTRIB OPS-SC</v>
          </cell>
          <cell r="Q282" t="str">
            <v>B11</v>
          </cell>
          <cell r="R282">
            <v>200</v>
          </cell>
          <cell r="S282" t="str">
            <v>STEIN, RL</v>
          </cell>
        </row>
        <row r="283">
          <cell r="N283">
            <v>832</v>
          </cell>
          <cell r="O283" t="str">
            <v>DISTRIB OPS-NW IA</v>
          </cell>
          <cell r="Q283" t="str">
            <v>B11</v>
          </cell>
          <cell r="R283">
            <v>200</v>
          </cell>
          <cell r="S283" t="str">
            <v>NIBAUR, ME</v>
          </cell>
        </row>
        <row r="284">
          <cell r="N284">
            <v>833</v>
          </cell>
          <cell r="O284" t="str">
            <v>DIST OPS/FS CB SW IA</v>
          </cell>
          <cell r="Q284" t="str">
            <v>B11</v>
          </cell>
          <cell r="R284">
            <v>200</v>
          </cell>
          <cell r="S284" t="str">
            <v>PEEK, GR</v>
          </cell>
        </row>
        <row r="285">
          <cell r="N285">
            <v>834</v>
          </cell>
          <cell r="O285" t="str">
            <v>DISTRIB OPS-CARROLL</v>
          </cell>
          <cell r="Q285" t="str">
            <v>B11</v>
          </cell>
          <cell r="R285">
            <v>200</v>
          </cell>
          <cell r="S285" t="str">
            <v>NIBAUR, ME</v>
          </cell>
        </row>
        <row r="286">
          <cell r="N286">
            <v>835</v>
          </cell>
          <cell r="O286" t="str">
            <v>DISTRIB OPS-FD</v>
          </cell>
          <cell r="Q286" t="str">
            <v>B11</v>
          </cell>
          <cell r="R286">
            <v>200</v>
          </cell>
          <cell r="S286" t="str">
            <v>OSTHEIMER, DJ</v>
          </cell>
        </row>
        <row r="287">
          <cell r="N287">
            <v>836</v>
          </cell>
          <cell r="O287" t="str">
            <v>DIST OPS/FS-SL/CHE</v>
          </cell>
          <cell r="Q287" t="str">
            <v>B11</v>
          </cell>
          <cell r="R287">
            <v>200</v>
          </cell>
          <cell r="S287" t="str">
            <v>NIBAUR, ME</v>
          </cell>
        </row>
        <row r="288">
          <cell r="N288">
            <v>837</v>
          </cell>
          <cell r="O288" t="str">
            <v>DISTRIB OPS-DM EAST</v>
          </cell>
          <cell r="Q288" t="str">
            <v>B11</v>
          </cell>
          <cell r="R288">
            <v>200</v>
          </cell>
          <cell r="S288" t="str">
            <v>WILSON, TJ</v>
          </cell>
        </row>
        <row r="289">
          <cell r="N289">
            <v>838</v>
          </cell>
          <cell r="O289" t="str">
            <v>DISTRIB OPS-DM SOUTH</v>
          </cell>
          <cell r="Q289" t="str">
            <v>B11</v>
          </cell>
          <cell r="R289">
            <v>200</v>
          </cell>
          <cell r="S289" t="str">
            <v>WILSON, TJ</v>
          </cell>
        </row>
        <row r="290">
          <cell r="N290">
            <v>839</v>
          </cell>
          <cell r="O290" t="str">
            <v>DISTRIB OPS-WAT</v>
          </cell>
          <cell r="Q290" t="str">
            <v>B11</v>
          </cell>
          <cell r="R290">
            <v>200</v>
          </cell>
          <cell r="S290" t="str">
            <v>GEHRINGER, MA</v>
          </cell>
        </row>
        <row r="291">
          <cell r="N291">
            <v>842</v>
          </cell>
          <cell r="O291" t="str">
            <v>DISTRIB OPS-QC IL</v>
          </cell>
          <cell r="Q291" t="str">
            <v>B11</v>
          </cell>
          <cell r="R291">
            <v>200</v>
          </cell>
          <cell r="S291" t="str">
            <v>HIRL, BJ</v>
          </cell>
        </row>
        <row r="292">
          <cell r="N292">
            <v>843</v>
          </cell>
          <cell r="O292" t="str">
            <v>DISTRIB OPS-FM</v>
          </cell>
          <cell r="Q292" t="str">
            <v>B13</v>
          </cell>
          <cell r="R292">
            <v>200</v>
          </cell>
          <cell r="S292" t="str">
            <v>PADLEY, TH</v>
          </cell>
        </row>
        <row r="293">
          <cell r="N293">
            <v>844</v>
          </cell>
          <cell r="O293" t="str">
            <v>FORESTRY OPER</v>
          </cell>
          <cell r="Q293" t="str">
            <v>B12</v>
          </cell>
          <cell r="R293">
            <v>100</v>
          </cell>
          <cell r="S293" t="str">
            <v>ANDERSON, TM</v>
          </cell>
        </row>
        <row r="294">
          <cell r="N294">
            <v>845</v>
          </cell>
          <cell r="O294" t="str">
            <v>CONTRACT SERVICES</v>
          </cell>
          <cell r="Q294" t="str">
            <v>B11</v>
          </cell>
          <cell r="R294">
            <v>100</v>
          </cell>
          <cell r="S294" t="str">
            <v>WEEKS, MS</v>
          </cell>
        </row>
        <row r="295">
          <cell r="N295">
            <v>846</v>
          </cell>
          <cell r="O295" t="str">
            <v>DM UDD NETWORK</v>
          </cell>
          <cell r="Q295" t="str">
            <v>B12</v>
          </cell>
          <cell r="R295">
            <v>200</v>
          </cell>
          <cell r="S295" t="str">
            <v>MITCHELL, M</v>
          </cell>
        </row>
        <row r="296">
          <cell r="N296">
            <v>850</v>
          </cell>
          <cell r="O296" t="str">
            <v>MEHC</v>
          </cell>
          <cell r="Q296" t="str">
            <v>B00</v>
          </cell>
          <cell r="R296">
            <v>100</v>
          </cell>
          <cell r="S296" t="str">
            <v>SMITH, CJ</v>
          </cell>
        </row>
        <row r="297">
          <cell r="N297">
            <v>856</v>
          </cell>
          <cell r="O297" t="str">
            <v>ELEC METER</v>
          </cell>
          <cell r="Q297" t="str">
            <v>B12</v>
          </cell>
          <cell r="R297">
            <v>100</v>
          </cell>
          <cell r="S297" t="str">
            <v>KLINKENBERG, JR</v>
          </cell>
        </row>
        <row r="298">
          <cell r="N298">
            <v>857</v>
          </cell>
          <cell r="O298" t="str">
            <v>GAS MEAS/REG</v>
          </cell>
          <cell r="Q298" t="str">
            <v>B13</v>
          </cell>
          <cell r="R298">
            <v>100</v>
          </cell>
          <cell r="S298" t="str">
            <v>HOSCHEID, SL</v>
          </cell>
        </row>
        <row r="299">
          <cell r="N299">
            <v>861</v>
          </cell>
          <cell r="O299" t="str">
            <v>STORES-QC</v>
          </cell>
          <cell r="Q299" t="str">
            <v>B11</v>
          </cell>
          <cell r="R299">
            <v>300</v>
          </cell>
          <cell r="S299" t="str">
            <v>SMITH, DJ</v>
          </cell>
        </row>
        <row r="300">
          <cell r="N300">
            <v>862</v>
          </cell>
          <cell r="O300" t="str">
            <v>STORES-DM</v>
          </cell>
          <cell r="Q300" t="str">
            <v>B11</v>
          </cell>
          <cell r="R300">
            <v>200</v>
          </cell>
          <cell r="S300" t="str">
            <v>SMITH, DJ</v>
          </cell>
        </row>
        <row r="301">
          <cell r="N301">
            <v>863</v>
          </cell>
          <cell r="O301" t="str">
            <v>STORES-SC</v>
          </cell>
          <cell r="Q301" t="str">
            <v>B11</v>
          </cell>
          <cell r="R301">
            <v>200</v>
          </cell>
          <cell r="S301" t="str">
            <v>SMITH, DJ</v>
          </cell>
        </row>
        <row r="302">
          <cell r="N302">
            <v>864</v>
          </cell>
          <cell r="O302" t="str">
            <v>ST/FLEET-WAT</v>
          </cell>
          <cell r="Q302" t="str">
            <v>B11</v>
          </cell>
          <cell r="R302">
            <v>200</v>
          </cell>
          <cell r="S302" t="str">
            <v>SMITH, DJ</v>
          </cell>
        </row>
        <row r="303">
          <cell r="N303">
            <v>865</v>
          </cell>
          <cell r="O303" t="str">
            <v>ST/FLEET-CB</v>
          </cell>
          <cell r="Q303" t="str">
            <v>B11</v>
          </cell>
          <cell r="R303">
            <v>200</v>
          </cell>
          <cell r="S303" t="str">
            <v>SMITH, DJ</v>
          </cell>
        </row>
        <row r="304">
          <cell r="N304">
            <v>866</v>
          </cell>
          <cell r="O304" t="str">
            <v>ST/FLEET-FD</v>
          </cell>
          <cell r="Q304" t="str">
            <v>B11</v>
          </cell>
          <cell r="R304">
            <v>200</v>
          </cell>
          <cell r="S304" t="str">
            <v>SMITH, DJ</v>
          </cell>
        </row>
        <row r="305">
          <cell r="N305">
            <v>867</v>
          </cell>
          <cell r="O305" t="str">
            <v>FLEET-DM</v>
          </cell>
          <cell r="Q305" t="str">
            <v>B11</v>
          </cell>
          <cell r="R305">
            <v>200</v>
          </cell>
          <cell r="S305" t="str">
            <v>HEMPEL, JJ</v>
          </cell>
        </row>
        <row r="306">
          <cell r="N306">
            <v>868</v>
          </cell>
          <cell r="O306" t="str">
            <v>FLEET-QC</v>
          </cell>
          <cell r="Q306" t="str">
            <v>B11</v>
          </cell>
          <cell r="R306">
            <v>300</v>
          </cell>
          <cell r="S306" t="str">
            <v>HEMPEL, JJ</v>
          </cell>
        </row>
        <row r="307">
          <cell r="N307">
            <v>869</v>
          </cell>
          <cell r="O307" t="str">
            <v>FLEET-SC</v>
          </cell>
          <cell r="Q307" t="str">
            <v>B11</v>
          </cell>
          <cell r="R307">
            <v>200</v>
          </cell>
          <cell r="S307" t="str">
            <v>HEMPEL, JJ</v>
          </cell>
        </row>
        <row r="308">
          <cell r="N308">
            <v>870</v>
          </cell>
          <cell r="O308" t="str">
            <v>KEY ACCOUNTS</v>
          </cell>
          <cell r="Q308" t="str">
            <v>B11</v>
          </cell>
          <cell r="R308">
            <v>100</v>
          </cell>
          <cell r="S308" t="str">
            <v>SHARP, RA</v>
          </cell>
        </row>
        <row r="309">
          <cell r="N309">
            <v>872</v>
          </cell>
          <cell r="O309" t="str">
            <v>ENERGY EFF ADM</v>
          </cell>
          <cell r="Q309" t="str">
            <v>B11</v>
          </cell>
          <cell r="R309">
            <v>100</v>
          </cell>
          <cell r="S309" t="str">
            <v>LEUTHAUSER, RA</v>
          </cell>
        </row>
        <row r="310">
          <cell r="N310">
            <v>873</v>
          </cell>
          <cell r="O310" t="str">
            <v>ENERGY EXP GAS</v>
          </cell>
          <cell r="Q310" t="str">
            <v>B13</v>
          </cell>
          <cell r="R310">
            <v>100</v>
          </cell>
          <cell r="S310" t="str">
            <v>LEUTHAUSER, RA</v>
          </cell>
        </row>
        <row r="311">
          <cell r="N311">
            <v>874</v>
          </cell>
          <cell r="O311" t="str">
            <v>ENERGY EXP ELE</v>
          </cell>
          <cell r="Q311" t="str">
            <v>B12</v>
          </cell>
          <cell r="R311">
            <v>100</v>
          </cell>
          <cell r="S311" t="str">
            <v>LEUTHAUSER, RA</v>
          </cell>
        </row>
        <row r="312">
          <cell r="N312">
            <v>880</v>
          </cell>
          <cell r="O312" t="str">
            <v>SAFE/ENV CMP/RSK MGT</v>
          </cell>
          <cell r="Q312" t="str">
            <v>B00</v>
          </cell>
          <cell r="R312">
            <v>100</v>
          </cell>
          <cell r="S312" t="str">
            <v>BURT, JM</v>
          </cell>
        </row>
        <row r="313">
          <cell r="N313">
            <v>900</v>
          </cell>
          <cell r="O313" t="str">
            <v>MEC REVENUE</v>
          </cell>
          <cell r="Q313" t="str">
            <v>B00</v>
          </cell>
          <cell r="R313">
            <v>100</v>
          </cell>
          <cell r="S313" t="str">
            <v>SMITH, CJ</v>
          </cell>
        </row>
        <row r="314">
          <cell r="N314">
            <v>910</v>
          </cell>
          <cell r="O314" t="str">
            <v>COM DEL/TRANS</v>
          </cell>
          <cell r="Q314" t="str">
            <v>B10</v>
          </cell>
          <cell r="R314">
            <v>100</v>
          </cell>
          <cell r="S314" t="str">
            <v>CAMPBELL, B</v>
          </cell>
        </row>
        <row r="315">
          <cell r="N315">
            <v>911</v>
          </cell>
          <cell r="O315" t="str">
            <v>COM ENGY DEL</v>
          </cell>
          <cell r="Q315" t="str">
            <v>B11</v>
          </cell>
          <cell r="R315">
            <v>100</v>
          </cell>
          <cell r="S315" t="str">
            <v>CAMPBELL, B</v>
          </cell>
        </row>
        <row r="316">
          <cell r="N316">
            <v>914</v>
          </cell>
          <cell r="O316" t="str">
            <v>NONUTIL DELIVERY SVC</v>
          </cell>
          <cell r="Q316" t="str">
            <v>B14</v>
          </cell>
          <cell r="R316">
            <v>100</v>
          </cell>
          <cell r="S316" t="str">
            <v>CAMPBELL, B</v>
          </cell>
        </row>
        <row r="317">
          <cell r="N317">
            <v>916</v>
          </cell>
          <cell r="O317" t="str">
            <v>GENERATION</v>
          </cell>
          <cell r="Q317" t="str">
            <v>B16</v>
          </cell>
          <cell r="R317">
            <v>100</v>
          </cell>
          <cell r="S317" t="str">
            <v>REYNOLDS, JA</v>
          </cell>
        </row>
        <row r="318">
          <cell r="N318">
            <v>917</v>
          </cell>
          <cell r="O318" t="str">
            <v>TRANSMISSION</v>
          </cell>
          <cell r="Q318" t="str">
            <v>B17</v>
          </cell>
          <cell r="R318">
            <v>100</v>
          </cell>
          <cell r="S318" t="str">
            <v>GUST, JJ</v>
          </cell>
        </row>
        <row r="319">
          <cell r="N319">
            <v>918</v>
          </cell>
          <cell r="O319" t="str">
            <v>ELECTRIC TRADING</v>
          </cell>
          <cell r="Q319" t="str">
            <v>B18</v>
          </cell>
          <cell r="R319">
            <v>100</v>
          </cell>
          <cell r="S319" t="str">
            <v>VACANT</v>
          </cell>
        </row>
        <row r="320">
          <cell r="N320">
            <v>928</v>
          </cell>
          <cell r="O320" t="str">
            <v>GAS TRADING</v>
          </cell>
          <cell r="Q320" t="str">
            <v>B28</v>
          </cell>
          <cell r="R320">
            <v>100</v>
          </cell>
          <cell r="S320" t="str">
            <v>BADURA, DJ</v>
          </cell>
        </row>
        <row r="321">
          <cell r="N321">
            <v>938</v>
          </cell>
          <cell r="O321" t="str">
            <v>NONREG TRADING</v>
          </cell>
          <cell r="Q321" t="str">
            <v>B38</v>
          </cell>
          <cell r="R321">
            <v>100</v>
          </cell>
          <cell r="S321" t="str">
            <v>PARKER, JC</v>
          </cell>
        </row>
        <row r="322">
          <cell r="N322">
            <v>941</v>
          </cell>
          <cell r="O322" t="str">
            <v>CSS REVENUES</v>
          </cell>
          <cell r="Q322" t="str">
            <v>B11</v>
          </cell>
          <cell r="R322">
            <v>100</v>
          </cell>
          <cell r="S322" t="str">
            <v>NELSON, RF</v>
          </cell>
        </row>
        <row r="323">
          <cell r="N323">
            <v>944</v>
          </cell>
          <cell r="O323" t="str">
            <v>UNREG RETAIL SVCS</v>
          </cell>
          <cell r="Q323" t="str">
            <v>B44</v>
          </cell>
          <cell r="R323">
            <v>100</v>
          </cell>
          <cell r="S323" t="str">
            <v>KELLEHER, JP</v>
          </cell>
        </row>
        <row r="324">
          <cell r="N324">
            <v>950</v>
          </cell>
          <cell r="O324" t="str">
            <v>COMMON FINANCIAL</v>
          </cell>
          <cell r="Q324" t="str">
            <v>B00</v>
          </cell>
          <cell r="R324">
            <v>100</v>
          </cell>
          <cell r="S324" t="str">
            <v>SMITH, CJ</v>
          </cell>
        </row>
        <row r="325">
          <cell r="N325">
            <v>951</v>
          </cell>
          <cell r="O325" t="str">
            <v>ALLOCATION FINANCIAL</v>
          </cell>
          <cell r="Q325" t="str">
            <v>B00</v>
          </cell>
          <cell r="R325">
            <v>100</v>
          </cell>
          <cell r="S325" t="str">
            <v>NELSON, RF</v>
          </cell>
        </row>
        <row r="326">
          <cell r="N326">
            <v>953</v>
          </cell>
          <cell r="O326" t="str">
            <v>TAXES</v>
          </cell>
          <cell r="Q326" t="str">
            <v>B00</v>
          </cell>
          <cell r="R326">
            <v>100</v>
          </cell>
          <cell r="S326" t="str">
            <v>EVANS, SR</v>
          </cell>
        </row>
        <row r="327">
          <cell r="N327">
            <v>954</v>
          </cell>
          <cell r="O327" t="str">
            <v>INSURANCE</v>
          </cell>
          <cell r="Q327" t="str">
            <v>B00</v>
          </cell>
          <cell r="R327">
            <v>100</v>
          </cell>
          <cell r="S327" t="str">
            <v>HEUERTZ, KE</v>
          </cell>
        </row>
        <row r="328">
          <cell r="N328">
            <v>955</v>
          </cell>
          <cell r="O328" t="str">
            <v>INTEREST, ETC</v>
          </cell>
          <cell r="Q328" t="str">
            <v>B00</v>
          </cell>
          <cell r="R328">
            <v>100</v>
          </cell>
          <cell r="S328" t="str">
            <v>GALT, JC</v>
          </cell>
        </row>
        <row r="329">
          <cell r="N329">
            <v>956</v>
          </cell>
          <cell r="O329" t="str">
            <v>BENEFITS</v>
          </cell>
          <cell r="Q329" t="str">
            <v>B00</v>
          </cell>
          <cell r="R329">
            <v>100</v>
          </cell>
          <cell r="S329" t="str">
            <v>FRANCIS, SK</v>
          </cell>
        </row>
        <row r="330">
          <cell r="N330">
            <v>957</v>
          </cell>
          <cell r="O330" t="str">
            <v>PAYROLL TAXES</v>
          </cell>
          <cell r="Q330" t="str">
            <v>B00</v>
          </cell>
          <cell r="R330">
            <v>100</v>
          </cell>
          <cell r="S330" t="str">
            <v>SMITH, SM</v>
          </cell>
        </row>
        <row r="331">
          <cell r="N331">
            <v>958</v>
          </cell>
          <cell r="O331" t="str">
            <v>LOADINGS</v>
          </cell>
          <cell r="Q331" t="str">
            <v>B00</v>
          </cell>
          <cell r="R331">
            <v>100</v>
          </cell>
          <cell r="S331" t="str">
            <v>SMITH, CJ</v>
          </cell>
        </row>
        <row r="332">
          <cell r="N332">
            <v>959</v>
          </cell>
          <cell r="O332" t="str">
            <v>CLAIMS DISTRIBUTION</v>
          </cell>
          <cell r="Q332" t="str">
            <v>B00</v>
          </cell>
          <cell r="R332">
            <v>100</v>
          </cell>
          <cell r="S332" t="str">
            <v>ANHALT, AM</v>
          </cell>
        </row>
        <row r="333">
          <cell r="N333">
            <v>960</v>
          </cell>
          <cell r="O333" t="str">
            <v>EXEC COMPENSATION</v>
          </cell>
          <cell r="Q333" t="str">
            <v>B00</v>
          </cell>
          <cell r="R333">
            <v>100</v>
          </cell>
          <cell r="S333" t="str">
            <v>GRANNES, M</v>
          </cell>
        </row>
        <row r="334">
          <cell r="N334">
            <v>966</v>
          </cell>
          <cell r="O334" t="str">
            <v>UNION EMPL BENEFITS</v>
          </cell>
          <cell r="Q334" t="str">
            <v>B00</v>
          </cell>
          <cell r="R334">
            <v>100</v>
          </cell>
          <cell r="S334" t="str">
            <v>FRANCIS, SK</v>
          </cell>
        </row>
        <row r="335">
          <cell r="N335">
            <v>991</v>
          </cell>
          <cell r="O335" t="str">
            <v>DM DIST GARAGE</v>
          </cell>
          <cell r="Q335" t="str">
            <v>B00</v>
          </cell>
          <cell r="R335">
            <v>100</v>
          </cell>
          <cell r="S335" t="str">
            <v>NONE</v>
          </cell>
        </row>
        <row r="336">
          <cell r="N336">
            <v>999</v>
          </cell>
          <cell r="O336" t="str">
            <v>TRANSP OFFSET</v>
          </cell>
          <cell r="Q336" t="str">
            <v>B00</v>
          </cell>
          <cell r="R336">
            <v>100</v>
          </cell>
          <cell r="S336" t="str">
            <v>NONE</v>
          </cell>
        </row>
        <row r="337">
          <cell r="N337" t="str">
            <v>AGT</v>
          </cell>
          <cell r="O337" t="str">
            <v>ALASKA GAS TRANS CO</v>
          </cell>
          <cell r="P337" t="str">
            <v>Closed</v>
          </cell>
          <cell r="Q337" t="str">
            <v>AGT</v>
          </cell>
          <cell r="R337">
            <v>100</v>
          </cell>
          <cell r="S337" t="str">
            <v>VACANT</v>
          </cell>
        </row>
        <row r="338">
          <cell r="N338" t="str">
            <v>A01</v>
          </cell>
          <cell r="O338" t="str">
            <v>ELECTRIC AC</v>
          </cell>
          <cell r="P338" t="str">
            <v>Closed</v>
          </cell>
          <cell r="Q338" t="str">
            <v>A01</v>
          </cell>
          <cell r="R338">
            <v>100</v>
          </cell>
          <cell r="S338" t="str">
            <v>VACANT</v>
          </cell>
        </row>
        <row r="339">
          <cell r="N339" t="str">
            <v>A02</v>
          </cell>
          <cell r="O339" t="str">
            <v>E-DISTRIBUTION AC</v>
          </cell>
          <cell r="P339" t="str">
            <v>Closed</v>
          </cell>
          <cell r="Q339" t="str">
            <v>A02</v>
          </cell>
          <cell r="R339">
            <v>100</v>
          </cell>
          <cell r="S339" t="str">
            <v>VACANT</v>
          </cell>
        </row>
        <row r="340">
          <cell r="N340" t="str">
            <v>A03</v>
          </cell>
          <cell r="O340" t="str">
            <v>E-SC DIST AC</v>
          </cell>
          <cell r="P340" t="str">
            <v>Closed</v>
          </cell>
          <cell r="Q340" t="str">
            <v>A03</v>
          </cell>
          <cell r="R340">
            <v>100</v>
          </cell>
          <cell r="S340" t="str">
            <v>VACANT</v>
          </cell>
        </row>
        <row r="341">
          <cell r="N341" t="str">
            <v>A04</v>
          </cell>
          <cell r="O341" t="str">
            <v>E-DM DIST AC</v>
          </cell>
          <cell r="P341" t="str">
            <v>Closed</v>
          </cell>
          <cell r="Q341" t="str">
            <v>A04</v>
          </cell>
          <cell r="R341">
            <v>200</v>
          </cell>
          <cell r="S341" t="str">
            <v>VACANT</v>
          </cell>
        </row>
        <row r="342">
          <cell r="N342" t="str">
            <v>A05</v>
          </cell>
          <cell r="O342" t="str">
            <v>E-WT DIST AC</v>
          </cell>
          <cell r="P342" t="str">
            <v>Closed</v>
          </cell>
          <cell r="Q342" t="str">
            <v>A05</v>
          </cell>
          <cell r="R342">
            <v>200</v>
          </cell>
          <cell r="S342" t="str">
            <v>VACANT</v>
          </cell>
        </row>
        <row r="343">
          <cell r="N343" t="str">
            <v>A06</v>
          </cell>
          <cell r="O343" t="str">
            <v>E-QC DIST AC</v>
          </cell>
          <cell r="P343" t="str">
            <v>Closed</v>
          </cell>
          <cell r="Q343" t="str">
            <v>A06</v>
          </cell>
          <cell r="R343">
            <v>100</v>
          </cell>
          <cell r="S343" t="str">
            <v>VACANT</v>
          </cell>
        </row>
        <row r="344">
          <cell r="N344" t="str">
            <v>A15</v>
          </cell>
          <cell r="O344" t="str">
            <v>E-G &amp; T AC</v>
          </cell>
          <cell r="P344" t="str">
            <v>Closed</v>
          </cell>
          <cell r="Q344" t="str">
            <v>A15</v>
          </cell>
          <cell r="R344">
            <v>100</v>
          </cell>
          <cell r="S344" t="str">
            <v>VACANT</v>
          </cell>
        </row>
        <row r="345">
          <cell r="N345" t="str">
            <v>A20</v>
          </cell>
          <cell r="O345" t="str">
            <v>GAS AC</v>
          </cell>
          <cell r="P345" t="str">
            <v>Closed</v>
          </cell>
          <cell r="Q345" t="str">
            <v>A20</v>
          </cell>
          <cell r="R345">
            <v>100</v>
          </cell>
          <cell r="S345" t="str">
            <v>VACANT</v>
          </cell>
        </row>
        <row r="346">
          <cell r="N346" t="str">
            <v>A21</v>
          </cell>
          <cell r="O346" t="str">
            <v>G-SL DIST AC</v>
          </cell>
          <cell r="P346" t="str">
            <v>Closed</v>
          </cell>
          <cell r="Q346" t="str">
            <v>A21</v>
          </cell>
          <cell r="R346">
            <v>100</v>
          </cell>
          <cell r="S346" t="str">
            <v>VACANT</v>
          </cell>
        </row>
        <row r="347">
          <cell r="N347" t="str">
            <v>A30</v>
          </cell>
          <cell r="O347" t="str">
            <v>APPLIANCE SERVICE AC</v>
          </cell>
          <cell r="P347" t="str">
            <v>Closed</v>
          </cell>
          <cell r="Q347" t="str">
            <v>A30</v>
          </cell>
          <cell r="R347">
            <v>100</v>
          </cell>
          <cell r="S347" t="str">
            <v>VACANT</v>
          </cell>
        </row>
        <row r="348">
          <cell r="N348" t="str">
            <v>A34</v>
          </cell>
          <cell r="O348" t="str">
            <v>REG ELEC MKT/SALES</v>
          </cell>
          <cell r="P348" t="str">
            <v>Closed</v>
          </cell>
          <cell r="Q348" t="str">
            <v>A34</v>
          </cell>
          <cell r="R348">
            <v>100</v>
          </cell>
          <cell r="S348" t="str">
            <v>NELSON, RF</v>
          </cell>
        </row>
        <row r="349">
          <cell r="N349" t="str">
            <v>A40</v>
          </cell>
          <cell r="O349" t="str">
            <v>RETAIL COMPANY AC</v>
          </cell>
          <cell r="P349" t="str">
            <v>Closed</v>
          </cell>
          <cell r="Q349" t="str">
            <v>A40</v>
          </cell>
          <cell r="R349">
            <v>100</v>
          </cell>
          <cell r="S349" t="str">
            <v>VACANT</v>
          </cell>
        </row>
        <row r="350">
          <cell r="N350" t="str">
            <v>A42</v>
          </cell>
          <cell r="O350" t="str">
            <v>ELEC MARKETING AC</v>
          </cell>
          <cell r="P350" t="str">
            <v>Closed</v>
          </cell>
          <cell r="Q350" t="str">
            <v>A42</v>
          </cell>
          <cell r="R350">
            <v>100</v>
          </cell>
          <cell r="S350" t="str">
            <v>VACANT</v>
          </cell>
        </row>
        <row r="351">
          <cell r="N351" t="str">
            <v>A43</v>
          </cell>
          <cell r="O351" t="str">
            <v>GAS MARKETING AC</v>
          </cell>
          <cell r="P351" t="str">
            <v>Closed</v>
          </cell>
          <cell r="Q351" t="str">
            <v>A43</v>
          </cell>
          <cell r="R351">
            <v>100</v>
          </cell>
          <cell r="S351" t="str">
            <v>VACANT</v>
          </cell>
        </row>
        <row r="352">
          <cell r="N352" t="str">
            <v>A70</v>
          </cell>
          <cell r="O352" t="str">
            <v>ALC SIOUXLAND ELEC</v>
          </cell>
          <cell r="P352" t="str">
            <v>Closed</v>
          </cell>
          <cell r="Q352" t="str">
            <v>A70</v>
          </cell>
          <cell r="R352">
            <v>200</v>
          </cell>
          <cell r="S352" t="str">
            <v>VACANT</v>
          </cell>
        </row>
        <row r="353">
          <cell r="N353" t="str">
            <v>A71</v>
          </cell>
          <cell r="O353" t="str">
            <v>ALC SIOUX CITY ELEC</v>
          </cell>
          <cell r="P353" t="str">
            <v>Closed</v>
          </cell>
          <cell r="Q353" t="str">
            <v>A71</v>
          </cell>
          <cell r="R353">
            <v>200</v>
          </cell>
          <cell r="S353" t="str">
            <v>VACANT</v>
          </cell>
        </row>
        <row r="354">
          <cell r="N354" t="str">
            <v>A72</v>
          </cell>
          <cell r="O354" t="str">
            <v>ALC DES MOINES ELEC</v>
          </cell>
          <cell r="P354" t="str">
            <v>Closed</v>
          </cell>
          <cell r="Q354" t="str">
            <v>A72</v>
          </cell>
          <cell r="R354">
            <v>200</v>
          </cell>
          <cell r="S354" t="str">
            <v>VACANT</v>
          </cell>
        </row>
        <row r="355">
          <cell r="N355" t="str">
            <v>A73</v>
          </cell>
          <cell r="O355" t="str">
            <v>ALC CEDAR VALLEY ELE</v>
          </cell>
          <cell r="P355" t="str">
            <v>Closed</v>
          </cell>
          <cell r="Q355" t="str">
            <v>A73</v>
          </cell>
          <cell r="R355">
            <v>200</v>
          </cell>
          <cell r="S355" t="str">
            <v>VACANT</v>
          </cell>
        </row>
        <row r="356">
          <cell r="N356" t="str">
            <v>A74</v>
          </cell>
          <cell r="O356" t="str">
            <v>ALC QUAD CITIES ELEC</v>
          </cell>
          <cell r="P356" t="str">
            <v>Closed</v>
          </cell>
          <cell r="Q356" t="str">
            <v>A74</v>
          </cell>
          <cell r="R356">
            <v>300</v>
          </cell>
          <cell r="S356" t="str">
            <v>VACANT</v>
          </cell>
        </row>
        <row r="357">
          <cell r="N357" t="str">
            <v>A75</v>
          </cell>
          <cell r="O357" t="str">
            <v>ALC SIOUXLAND GAS</v>
          </cell>
          <cell r="P357" t="str">
            <v>Closed</v>
          </cell>
          <cell r="Q357" t="str">
            <v>A75</v>
          </cell>
          <cell r="R357">
            <v>400</v>
          </cell>
          <cell r="S357" t="str">
            <v>VACANT</v>
          </cell>
        </row>
        <row r="358">
          <cell r="N358" t="str">
            <v>A76</v>
          </cell>
          <cell r="O358" t="str">
            <v>ALC SIOUX CITY GAS</v>
          </cell>
          <cell r="P358" t="str">
            <v>Closed</v>
          </cell>
          <cell r="Q358" t="str">
            <v>A76</v>
          </cell>
          <cell r="R358">
            <v>200</v>
          </cell>
          <cell r="S358" t="str">
            <v>VACANT</v>
          </cell>
        </row>
        <row r="359">
          <cell r="N359" t="str">
            <v>A77</v>
          </cell>
          <cell r="O359" t="str">
            <v>ALC DES MOINES GAS</v>
          </cell>
          <cell r="P359" t="str">
            <v>Closed</v>
          </cell>
          <cell r="Q359" t="str">
            <v>A77</v>
          </cell>
          <cell r="R359">
            <v>200</v>
          </cell>
          <cell r="S359" t="str">
            <v>VACANT</v>
          </cell>
        </row>
        <row r="360">
          <cell r="N360" t="str">
            <v>A78</v>
          </cell>
          <cell r="O360" t="str">
            <v>ALC CEDAR VALLEY GAS</v>
          </cell>
          <cell r="P360" t="str">
            <v>Closed</v>
          </cell>
          <cell r="Q360" t="str">
            <v>A78</v>
          </cell>
          <cell r="R360">
            <v>200</v>
          </cell>
          <cell r="S360" t="str">
            <v>VACANT</v>
          </cell>
        </row>
        <row r="361">
          <cell r="N361" t="str">
            <v>A79</v>
          </cell>
          <cell r="O361" t="str">
            <v>ALC QUAD CITIES GAS</v>
          </cell>
          <cell r="P361" t="str">
            <v>Closed</v>
          </cell>
          <cell r="Q361" t="str">
            <v>A79</v>
          </cell>
          <cell r="R361">
            <v>200</v>
          </cell>
          <cell r="S361" t="str">
            <v>VACANT</v>
          </cell>
        </row>
        <row r="362">
          <cell r="N362" t="str">
            <v>A91</v>
          </cell>
          <cell r="O362" t="str">
            <v>ALC NU CORP SVCS</v>
          </cell>
          <cell r="P362" t="str">
            <v>Closed</v>
          </cell>
          <cell r="Q362" t="str">
            <v>A91</v>
          </cell>
          <cell r="R362">
            <v>200</v>
          </cell>
          <cell r="S362" t="str">
            <v>VACANT</v>
          </cell>
        </row>
        <row r="363">
          <cell r="N363" t="str">
            <v>A92</v>
          </cell>
          <cell r="O363" t="str">
            <v>ALC ELEC CORP SVCS</v>
          </cell>
          <cell r="P363" t="str">
            <v>Closed</v>
          </cell>
          <cell r="Q363" t="str">
            <v>A92</v>
          </cell>
          <cell r="R363">
            <v>200</v>
          </cell>
          <cell r="S363" t="str">
            <v>VACANT</v>
          </cell>
        </row>
        <row r="364">
          <cell r="N364" t="str">
            <v>A93</v>
          </cell>
          <cell r="O364" t="str">
            <v>ALC GAS CORP SVCS</v>
          </cell>
          <cell r="P364" t="str">
            <v>Closed</v>
          </cell>
          <cell r="Q364" t="str">
            <v>A93</v>
          </cell>
          <cell r="R364">
            <v>200</v>
          </cell>
          <cell r="S364" t="str">
            <v>VACANT</v>
          </cell>
        </row>
        <row r="365">
          <cell r="N365" t="str">
            <v>A94</v>
          </cell>
          <cell r="O365" t="str">
            <v>ALC QUAD CITIES DIST</v>
          </cell>
          <cell r="P365" t="str">
            <v>Closed</v>
          </cell>
          <cell r="Q365" t="str">
            <v>A94</v>
          </cell>
          <cell r="R365">
            <v>300</v>
          </cell>
          <cell r="S365" t="str">
            <v>VACANT</v>
          </cell>
        </row>
        <row r="366">
          <cell r="N366" t="str">
            <v>B01</v>
          </cell>
          <cell r="O366" t="str">
            <v>ELECTRIC BC</v>
          </cell>
          <cell r="P366" t="str">
            <v>Closed</v>
          </cell>
          <cell r="Q366" t="str">
            <v>B01</v>
          </cell>
          <cell r="R366">
            <v>100</v>
          </cell>
          <cell r="S366" t="str">
            <v>VACANT</v>
          </cell>
        </row>
        <row r="367">
          <cell r="N367" t="str">
            <v>B02</v>
          </cell>
          <cell r="O367" t="str">
            <v>E-DISTRIBUTION BC</v>
          </cell>
          <cell r="P367" t="str">
            <v>Closed</v>
          </cell>
          <cell r="Q367" t="str">
            <v>B02</v>
          </cell>
          <cell r="R367">
            <v>100</v>
          </cell>
          <cell r="S367" t="str">
            <v>VACANT</v>
          </cell>
        </row>
        <row r="368">
          <cell r="N368" t="str">
            <v>B03</v>
          </cell>
          <cell r="O368" t="str">
            <v>E-SC DIST BC</v>
          </cell>
          <cell r="P368" t="str">
            <v>Closed</v>
          </cell>
          <cell r="Q368" t="str">
            <v>B03</v>
          </cell>
          <cell r="R368">
            <v>200</v>
          </cell>
          <cell r="S368" t="str">
            <v>VACANT</v>
          </cell>
        </row>
        <row r="369">
          <cell r="N369" t="str">
            <v>B04</v>
          </cell>
          <cell r="O369" t="str">
            <v>E-DM DIST BC</v>
          </cell>
          <cell r="P369" t="str">
            <v>Closed</v>
          </cell>
          <cell r="Q369" t="str">
            <v>B04</v>
          </cell>
          <cell r="R369">
            <v>200</v>
          </cell>
          <cell r="S369" t="str">
            <v>VACANT</v>
          </cell>
        </row>
        <row r="370">
          <cell r="N370" t="str">
            <v>B05</v>
          </cell>
          <cell r="O370" t="str">
            <v>E-WT DIST BC</v>
          </cell>
          <cell r="P370" t="str">
            <v>Closed</v>
          </cell>
          <cell r="Q370" t="str">
            <v>B05</v>
          </cell>
          <cell r="R370">
            <v>200</v>
          </cell>
          <cell r="S370" t="str">
            <v>VACANT</v>
          </cell>
        </row>
        <row r="371">
          <cell r="N371" t="str">
            <v>B06</v>
          </cell>
          <cell r="O371" t="str">
            <v>E-QC DIST BC</v>
          </cell>
          <cell r="P371" t="str">
            <v>Closed</v>
          </cell>
          <cell r="Q371" t="str">
            <v>B06</v>
          </cell>
          <cell r="R371">
            <v>100</v>
          </cell>
          <cell r="S371" t="str">
            <v>VACANT</v>
          </cell>
        </row>
        <row r="372">
          <cell r="N372" t="str">
            <v>B15</v>
          </cell>
          <cell r="O372" t="str">
            <v>E-G &amp; T BC</v>
          </cell>
          <cell r="P372" t="str">
            <v>Closed</v>
          </cell>
          <cell r="Q372" t="str">
            <v>B15</v>
          </cell>
          <cell r="R372">
            <v>100</v>
          </cell>
          <cell r="S372" t="str">
            <v>VACANT</v>
          </cell>
        </row>
        <row r="373">
          <cell r="N373" t="str">
            <v>B19</v>
          </cell>
          <cell r="O373" t="str">
            <v>E-UNBILLED REV BC</v>
          </cell>
          <cell r="P373" t="str">
            <v>Closed</v>
          </cell>
          <cell r="Q373" t="str">
            <v>B19</v>
          </cell>
          <cell r="R373">
            <v>100</v>
          </cell>
          <cell r="S373" t="str">
            <v>VACANT</v>
          </cell>
        </row>
        <row r="374">
          <cell r="N374" t="str">
            <v>B20</v>
          </cell>
          <cell r="O374" t="str">
            <v>GAS BC</v>
          </cell>
          <cell r="P374" t="str">
            <v>Closed</v>
          </cell>
          <cell r="Q374" t="str">
            <v>B20</v>
          </cell>
          <cell r="R374">
            <v>100</v>
          </cell>
          <cell r="S374" t="str">
            <v>VACANT</v>
          </cell>
        </row>
        <row r="375">
          <cell r="N375" t="str">
            <v>B21</v>
          </cell>
          <cell r="O375" t="str">
            <v>G-SL DIST BC</v>
          </cell>
          <cell r="P375" t="str">
            <v>Closed</v>
          </cell>
          <cell r="Q375" t="str">
            <v>B21</v>
          </cell>
          <cell r="R375">
            <v>100</v>
          </cell>
          <cell r="S375" t="str">
            <v>VACANT</v>
          </cell>
        </row>
        <row r="376">
          <cell r="N376" t="str">
            <v>B22</v>
          </cell>
          <cell r="O376" t="str">
            <v>G-LH DIST BC</v>
          </cell>
          <cell r="P376" t="str">
            <v>Closed</v>
          </cell>
          <cell r="Q376" t="str">
            <v>B22</v>
          </cell>
          <cell r="R376">
            <v>200</v>
          </cell>
          <cell r="S376" t="str">
            <v>VACANT</v>
          </cell>
        </row>
        <row r="377">
          <cell r="N377" t="str">
            <v>B23</v>
          </cell>
          <cell r="O377" t="str">
            <v>G-CV DIST BC</v>
          </cell>
          <cell r="P377" t="str">
            <v>Closed</v>
          </cell>
          <cell r="Q377" t="str">
            <v>B23</v>
          </cell>
          <cell r="R377">
            <v>200</v>
          </cell>
          <cell r="S377" t="str">
            <v>VACANT</v>
          </cell>
        </row>
        <row r="378">
          <cell r="N378" t="str">
            <v>B24</v>
          </cell>
          <cell r="O378" t="str">
            <v>G-MV DIST BC</v>
          </cell>
          <cell r="P378" t="str">
            <v>Closed</v>
          </cell>
          <cell r="Q378" t="str">
            <v>B24</v>
          </cell>
          <cell r="R378">
            <v>100</v>
          </cell>
          <cell r="S378" t="str">
            <v>VACANT</v>
          </cell>
        </row>
        <row r="379">
          <cell r="N379" t="str">
            <v>B29</v>
          </cell>
          <cell r="O379" t="str">
            <v>G-UNBILLED REV BC</v>
          </cell>
          <cell r="P379" t="str">
            <v>Closed</v>
          </cell>
          <cell r="Q379" t="str">
            <v>B29</v>
          </cell>
          <cell r="R379">
            <v>100</v>
          </cell>
          <cell r="S379" t="str">
            <v>VACANT</v>
          </cell>
        </row>
        <row r="380">
          <cell r="N380" t="str">
            <v>B30</v>
          </cell>
          <cell r="O380" t="str">
            <v>APPLIANCE SERVICE BC</v>
          </cell>
          <cell r="P380" t="str">
            <v>Closed</v>
          </cell>
          <cell r="Q380" t="str">
            <v>B30</v>
          </cell>
          <cell r="R380">
            <v>100</v>
          </cell>
          <cell r="S380" t="str">
            <v>VACANT</v>
          </cell>
        </row>
        <row r="381">
          <cell r="N381" t="str">
            <v>B34</v>
          </cell>
          <cell r="O381" t="str">
            <v>REG ELEC MKT/SALES</v>
          </cell>
          <cell r="P381" t="str">
            <v>Closed</v>
          </cell>
          <cell r="Q381" t="str">
            <v>B34</v>
          </cell>
          <cell r="R381">
            <v>100</v>
          </cell>
          <cell r="S381" t="str">
            <v>KELLEHER, JP</v>
          </cell>
        </row>
        <row r="382">
          <cell r="N382" t="str">
            <v>B40</v>
          </cell>
          <cell r="O382" t="str">
            <v>RETAIL COMPANY BC</v>
          </cell>
          <cell r="P382" t="str">
            <v>Closed</v>
          </cell>
          <cell r="Q382" t="str">
            <v>B40</v>
          </cell>
          <cell r="R382">
            <v>100</v>
          </cell>
          <cell r="S382" t="str">
            <v>VACANT</v>
          </cell>
        </row>
        <row r="383">
          <cell r="N383" t="str">
            <v>B41</v>
          </cell>
          <cell r="O383" t="str">
            <v>COMMON MARKETING BC</v>
          </cell>
          <cell r="P383" t="str">
            <v>Closed</v>
          </cell>
          <cell r="Q383" t="str">
            <v>B41</v>
          </cell>
          <cell r="R383">
            <v>100</v>
          </cell>
          <cell r="S383" t="str">
            <v>VACANT</v>
          </cell>
        </row>
        <row r="384">
          <cell r="N384" t="str">
            <v>B42</v>
          </cell>
          <cell r="O384" t="str">
            <v>ELEC MARKETING BC</v>
          </cell>
          <cell r="P384" t="str">
            <v>Closed</v>
          </cell>
          <cell r="Q384" t="str">
            <v>B42</v>
          </cell>
          <cell r="R384">
            <v>100</v>
          </cell>
          <cell r="S384" t="str">
            <v>VACANT</v>
          </cell>
        </row>
        <row r="385">
          <cell r="N385" t="str">
            <v>B43</v>
          </cell>
          <cell r="O385" t="str">
            <v>GAS MARKETING BC</v>
          </cell>
          <cell r="P385" t="str">
            <v>Closed</v>
          </cell>
          <cell r="Q385" t="str">
            <v>B43</v>
          </cell>
          <cell r="R385">
            <v>100</v>
          </cell>
          <cell r="S385" t="str">
            <v>VACANT</v>
          </cell>
        </row>
        <row r="386">
          <cell r="N386" t="str">
            <v>B90</v>
          </cell>
          <cell r="O386" t="str">
            <v>CORPORATE SVCS</v>
          </cell>
          <cell r="P386" t="str">
            <v>Closed</v>
          </cell>
          <cell r="Q386" t="str">
            <v>B90</v>
          </cell>
          <cell r="R386">
            <v>100</v>
          </cell>
          <cell r="S386" t="str">
            <v>NELSON, RF</v>
          </cell>
        </row>
        <row r="387">
          <cell r="N387" t="str">
            <v>B91</v>
          </cell>
          <cell r="O387" t="str">
            <v>NU CORP SVCS</v>
          </cell>
          <cell r="P387" t="str">
            <v>Closed</v>
          </cell>
          <cell r="Q387" t="str">
            <v>B91</v>
          </cell>
          <cell r="R387">
            <v>100</v>
          </cell>
          <cell r="S387" t="str">
            <v>VACANT</v>
          </cell>
        </row>
        <row r="388">
          <cell r="N388" t="str">
            <v>B92</v>
          </cell>
          <cell r="O388" t="str">
            <v>ELEC CORP SVCS</v>
          </cell>
          <cell r="P388" t="str">
            <v>Closed</v>
          </cell>
          <cell r="Q388" t="str">
            <v>B92</v>
          </cell>
          <cell r="R388">
            <v>200</v>
          </cell>
          <cell r="S388" t="str">
            <v>VACANT</v>
          </cell>
        </row>
        <row r="389">
          <cell r="N389" t="str">
            <v>B93</v>
          </cell>
          <cell r="O389" t="str">
            <v>GAS CORP SVCS</v>
          </cell>
          <cell r="P389" t="str">
            <v>Closed</v>
          </cell>
          <cell r="Q389" t="str">
            <v>B93</v>
          </cell>
          <cell r="R389">
            <v>200</v>
          </cell>
          <cell r="S389" t="str">
            <v>VACANT</v>
          </cell>
        </row>
        <row r="390">
          <cell r="N390" t="str">
            <v>IGC</v>
          </cell>
          <cell r="O390" t="str">
            <v>IGC (ROOSEVELT)</v>
          </cell>
          <cell r="P390" t="str">
            <v>Closed</v>
          </cell>
          <cell r="Q390" t="str">
            <v>IGC</v>
          </cell>
          <cell r="R390">
            <v>100</v>
          </cell>
          <cell r="S390" t="str">
            <v>VACANT</v>
          </cell>
        </row>
        <row r="391">
          <cell r="N391" t="str">
            <v>MH0</v>
          </cell>
          <cell r="O391" t="str">
            <v>SERVCO</v>
          </cell>
          <cell r="P391" t="str">
            <v>Closed</v>
          </cell>
          <cell r="Q391" t="str">
            <v>MH0</v>
          </cell>
          <cell r="R391">
            <v>100</v>
          </cell>
          <cell r="S391" t="str">
            <v>VACANT</v>
          </cell>
        </row>
        <row r="392">
          <cell r="N392" t="str">
            <v>MH5</v>
          </cell>
          <cell r="O392" t="str">
            <v>INDONESIA</v>
          </cell>
          <cell r="P392" t="str">
            <v>Closed</v>
          </cell>
          <cell r="Q392" t="str">
            <v>MH5</v>
          </cell>
          <cell r="R392">
            <v>100</v>
          </cell>
          <cell r="S392" t="str">
            <v>VACANT</v>
          </cell>
        </row>
        <row r="393">
          <cell r="N393" t="str">
            <v>MH6</v>
          </cell>
          <cell r="O393" t="str">
            <v>NORCON</v>
          </cell>
          <cell r="P393" t="str">
            <v>Closed</v>
          </cell>
          <cell r="Q393" t="str">
            <v>MH6</v>
          </cell>
          <cell r="R393">
            <v>100</v>
          </cell>
          <cell r="S393" t="str">
            <v>VACANT</v>
          </cell>
        </row>
        <row r="394">
          <cell r="N394" t="str">
            <v>P01</v>
          </cell>
          <cell r="O394" t="str">
            <v>CEM</v>
          </cell>
          <cell r="P394" t="str">
            <v>Closed</v>
          </cell>
          <cell r="Q394" t="str">
            <v>P01</v>
          </cell>
          <cell r="R394">
            <v>100</v>
          </cell>
          <cell r="S394" t="str">
            <v>YOCUM, MC</v>
          </cell>
        </row>
        <row r="395">
          <cell r="N395" t="str">
            <v>P15</v>
          </cell>
          <cell r="O395" t="str">
            <v>NONREG GAS WHOLESALE</v>
          </cell>
          <cell r="P395" t="str">
            <v>Closed</v>
          </cell>
          <cell r="Q395" t="str">
            <v>P15</v>
          </cell>
          <cell r="R395">
            <v>100</v>
          </cell>
          <cell r="S395" t="str">
            <v>KELLEHER, JP</v>
          </cell>
        </row>
        <row r="396">
          <cell r="N396" t="str">
            <v>P21</v>
          </cell>
          <cell r="O396" t="str">
            <v>COMM/INDUST SERVICES</v>
          </cell>
          <cell r="P396" t="str">
            <v>Closed</v>
          </cell>
          <cell r="Q396" t="str">
            <v>P21</v>
          </cell>
          <cell r="R396">
            <v>100</v>
          </cell>
          <cell r="S396" t="str">
            <v>VACANT</v>
          </cell>
        </row>
        <row r="397">
          <cell r="N397" t="str">
            <v>P22</v>
          </cell>
          <cell r="O397" t="str">
            <v>SERVICE-MUNICIPALS</v>
          </cell>
          <cell r="P397" t="str">
            <v>Closed</v>
          </cell>
          <cell r="Q397" t="str">
            <v>P22</v>
          </cell>
          <cell r="R397">
            <v>100</v>
          </cell>
          <cell r="S397" t="str">
            <v>VACANT</v>
          </cell>
        </row>
        <row r="398">
          <cell r="N398" t="str">
            <v>P23</v>
          </cell>
          <cell r="O398" t="str">
            <v>SERVICE FOR RECS</v>
          </cell>
          <cell r="P398" t="str">
            <v>Closed</v>
          </cell>
          <cell r="Q398" t="str">
            <v>P23</v>
          </cell>
          <cell r="R398">
            <v>100</v>
          </cell>
          <cell r="S398" t="str">
            <v>VACANT</v>
          </cell>
        </row>
        <row r="399">
          <cell r="N399" t="str">
            <v>P24</v>
          </cell>
          <cell r="O399" t="str">
            <v>RETAIL FORESTRY SVC</v>
          </cell>
          <cell r="P399" t="str">
            <v>Closed</v>
          </cell>
          <cell r="Q399" t="str">
            <v>P24</v>
          </cell>
          <cell r="R399">
            <v>100</v>
          </cell>
          <cell r="S399" t="str">
            <v>VACANT</v>
          </cell>
        </row>
        <row r="400">
          <cell r="N400" t="str">
            <v>P26</v>
          </cell>
          <cell r="O400" t="str">
            <v>DIRECTNL BORING SVC</v>
          </cell>
          <cell r="P400" t="str">
            <v>Closed</v>
          </cell>
          <cell r="Q400" t="str">
            <v>P26</v>
          </cell>
          <cell r="R400">
            <v>100</v>
          </cell>
          <cell r="S400" t="str">
            <v>VACANT</v>
          </cell>
        </row>
        <row r="401">
          <cell r="N401" t="str">
            <v>P28</v>
          </cell>
          <cell r="O401" t="str">
            <v>SVC FOR GENERATION</v>
          </cell>
          <cell r="P401" t="str">
            <v>Closed</v>
          </cell>
          <cell r="Q401" t="str">
            <v>P28</v>
          </cell>
          <cell r="R401">
            <v>100</v>
          </cell>
          <cell r="S401" t="str">
            <v>VACANT</v>
          </cell>
        </row>
        <row r="402">
          <cell r="N402" t="str">
            <v>P29</v>
          </cell>
          <cell r="O402" t="str">
            <v>MTR SRVC PROVIDER</v>
          </cell>
          <cell r="P402" t="str">
            <v>Closed</v>
          </cell>
          <cell r="Q402" t="str">
            <v>P29</v>
          </cell>
          <cell r="R402">
            <v>100</v>
          </cell>
          <cell r="S402" t="str">
            <v>VACANT</v>
          </cell>
        </row>
        <row r="403">
          <cell r="N403" t="str">
            <v>P30</v>
          </cell>
          <cell r="O403" t="str">
            <v>SVC ON CUST FAC-ELEC</v>
          </cell>
          <cell r="P403" t="str">
            <v>Closed</v>
          </cell>
          <cell r="Q403" t="str">
            <v>P30</v>
          </cell>
          <cell r="R403">
            <v>100</v>
          </cell>
          <cell r="S403" t="str">
            <v>VACANT</v>
          </cell>
        </row>
        <row r="404">
          <cell r="N404" t="str">
            <v>P31</v>
          </cell>
          <cell r="O404" t="str">
            <v>IND SVC BEYOND METER</v>
          </cell>
          <cell r="P404" t="str">
            <v>Closed</v>
          </cell>
          <cell r="Q404" t="str">
            <v>P31</v>
          </cell>
          <cell r="R404">
            <v>100</v>
          </cell>
          <cell r="S404" t="str">
            <v>VACANT</v>
          </cell>
        </row>
        <row r="405">
          <cell r="N405" t="str">
            <v>P32</v>
          </cell>
          <cell r="O405" t="str">
            <v>SVC FOR MUNIS &amp; RECS</v>
          </cell>
          <cell r="P405" t="str">
            <v>Closed</v>
          </cell>
          <cell r="Q405" t="str">
            <v>P32</v>
          </cell>
          <cell r="R405">
            <v>100</v>
          </cell>
          <cell r="S405" t="str">
            <v>VACANT</v>
          </cell>
        </row>
        <row r="406">
          <cell r="N406" t="str">
            <v>P34</v>
          </cell>
          <cell r="O406" t="str">
            <v>FORESTRY SERVICES</v>
          </cell>
          <cell r="P406" t="str">
            <v>Closed</v>
          </cell>
          <cell r="Q406" t="str">
            <v>P34</v>
          </cell>
          <cell r="R406">
            <v>100</v>
          </cell>
          <cell r="S406" t="str">
            <v>VACANT</v>
          </cell>
        </row>
        <row r="407">
          <cell r="N407" t="str">
            <v>P35</v>
          </cell>
          <cell r="O407" t="str">
            <v>SVC ON CUST FAC GAS</v>
          </cell>
          <cell r="P407" t="str">
            <v>Closed</v>
          </cell>
          <cell r="Q407" t="str">
            <v>P35</v>
          </cell>
          <cell r="R407">
            <v>100</v>
          </cell>
          <cell r="S407" t="str">
            <v>VACANT</v>
          </cell>
        </row>
        <row r="408">
          <cell r="N408" t="str">
            <v>P37</v>
          </cell>
          <cell r="O408" t="str">
            <v>SVC FOR TELECOMMNTNS</v>
          </cell>
          <cell r="P408" t="str">
            <v>Closed</v>
          </cell>
          <cell r="Q408" t="str">
            <v>P37</v>
          </cell>
          <cell r="R408">
            <v>100</v>
          </cell>
          <cell r="S408" t="str">
            <v>VACANT</v>
          </cell>
        </row>
        <row r="409">
          <cell r="N409" t="str">
            <v>P38</v>
          </cell>
          <cell r="O409" t="str">
            <v>SVC FOR GENERATION</v>
          </cell>
          <cell r="P409" t="str">
            <v>Closed</v>
          </cell>
          <cell r="Q409" t="str">
            <v>P38</v>
          </cell>
          <cell r="R409">
            <v>100</v>
          </cell>
          <cell r="S409" t="str">
            <v>VACANT</v>
          </cell>
        </row>
        <row r="410">
          <cell r="N410" t="str">
            <v>P39</v>
          </cell>
          <cell r="O410" t="str">
            <v>ED SERVICES</v>
          </cell>
          <cell r="P410" t="str">
            <v>Closed</v>
          </cell>
          <cell r="Q410" t="str">
            <v>P39</v>
          </cell>
          <cell r="R410">
            <v>100</v>
          </cell>
          <cell r="S410" t="str">
            <v>VACANT</v>
          </cell>
        </row>
        <row r="411">
          <cell r="N411" t="str">
            <v>P41</v>
          </cell>
          <cell r="O411" t="str">
            <v>PORTABLE GENERATION</v>
          </cell>
          <cell r="P411" t="str">
            <v>Closed</v>
          </cell>
          <cell r="Q411" t="str">
            <v>P41</v>
          </cell>
          <cell r="R411">
            <v>100</v>
          </cell>
          <cell r="S411" t="str">
            <v>YOCUM, MC</v>
          </cell>
        </row>
        <row r="412">
          <cell r="N412" t="str">
            <v>P42</v>
          </cell>
          <cell r="O412" t="str">
            <v>UBC TMS</v>
          </cell>
          <cell r="P412" t="str">
            <v>Closed</v>
          </cell>
          <cell r="Q412" t="str">
            <v>P42</v>
          </cell>
          <cell r="R412">
            <v>100</v>
          </cell>
          <cell r="S412" t="str">
            <v>YOCUM, MC</v>
          </cell>
        </row>
        <row r="413">
          <cell r="N413" t="str">
            <v>P43</v>
          </cell>
          <cell r="O413" t="str">
            <v>STANDBY POWER POOL</v>
          </cell>
          <cell r="P413" t="str">
            <v>Closed</v>
          </cell>
          <cell r="Q413" t="str">
            <v>P43</v>
          </cell>
          <cell r="R413">
            <v>100</v>
          </cell>
          <cell r="S413" t="str">
            <v>YOCUM, MC</v>
          </cell>
        </row>
        <row r="414">
          <cell r="N414" t="str">
            <v>P53</v>
          </cell>
          <cell r="O414" t="str">
            <v>REPAIR/REMODELING</v>
          </cell>
          <cell r="P414" t="str">
            <v>Closed</v>
          </cell>
          <cell r="Q414" t="str">
            <v>P53</v>
          </cell>
          <cell r="R414">
            <v>100</v>
          </cell>
          <cell r="S414" t="str">
            <v>VACANT</v>
          </cell>
        </row>
        <row r="415">
          <cell r="N415" t="str">
            <v>P54</v>
          </cell>
          <cell r="O415" t="str">
            <v>ENERGY EFF FINANCING</v>
          </cell>
          <cell r="P415" t="str">
            <v>Closed</v>
          </cell>
          <cell r="Q415" t="str">
            <v>P54</v>
          </cell>
          <cell r="R415">
            <v>100</v>
          </cell>
          <cell r="S415" t="str">
            <v>VACANT</v>
          </cell>
        </row>
        <row r="416">
          <cell r="N416" t="str">
            <v>P55</v>
          </cell>
          <cell r="O416" t="str">
            <v>INTERIOR LIGHTING</v>
          </cell>
          <cell r="P416" t="str">
            <v>Closed</v>
          </cell>
          <cell r="Q416" t="str">
            <v>P55</v>
          </cell>
          <cell r="R416">
            <v>100</v>
          </cell>
          <cell r="S416" t="str">
            <v>VACANT</v>
          </cell>
        </row>
        <row r="417">
          <cell r="N417" t="str">
            <v>P56</v>
          </cell>
          <cell r="O417" t="str">
            <v>PROCESS HEATING</v>
          </cell>
          <cell r="P417" t="str">
            <v>Closed</v>
          </cell>
          <cell r="Q417" t="str">
            <v>P56</v>
          </cell>
          <cell r="R417">
            <v>100</v>
          </cell>
          <cell r="S417" t="str">
            <v>VACANT</v>
          </cell>
        </row>
        <row r="418">
          <cell r="N418" t="str">
            <v>P57</v>
          </cell>
          <cell r="O418" t="str">
            <v>HVAC</v>
          </cell>
          <cell r="P418" t="str">
            <v>Closed</v>
          </cell>
          <cell r="Q418" t="str">
            <v>P57</v>
          </cell>
          <cell r="R418">
            <v>100</v>
          </cell>
          <cell r="S418" t="str">
            <v>VACANT</v>
          </cell>
        </row>
        <row r="419">
          <cell r="N419" t="str">
            <v>P58</v>
          </cell>
          <cell r="O419" t="str">
            <v>AIR COMPRESSORS</v>
          </cell>
          <cell r="P419" t="str">
            <v>Closed</v>
          </cell>
          <cell r="Q419" t="str">
            <v>P58</v>
          </cell>
          <cell r="R419">
            <v>100</v>
          </cell>
          <cell r="S419" t="str">
            <v>VACANT</v>
          </cell>
        </row>
        <row r="420">
          <cell r="N420" t="str">
            <v>P59</v>
          </cell>
          <cell r="O420" t="str">
            <v>CONTROLS</v>
          </cell>
          <cell r="P420" t="str">
            <v>Closed</v>
          </cell>
          <cell r="Q420" t="str">
            <v>P59</v>
          </cell>
          <cell r="R420">
            <v>100</v>
          </cell>
          <cell r="S420" t="str">
            <v>VACANT</v>
          </cell>
        </row>
        <row r="421">
          <cell r="N421" t="str">
            <v>P60</v>
          </cell>
          <cell r="O421" t="str">
            <v>POWER QUALITY</v>
          </cell>
          <cell r="P421" t="str">
            <v>Closed</v>
          </cell>
          <cell r="Q421" t="str">
            <v>P60</v>
          </cell>
          <cell r="R421">
            <v>100</v>
          </cell>
          <cell r="S421" t="str">
            <v>VACANT</v>
          </cell>
        </row>
        <row r="422">
          <cell r="N422" t="str">
            <v>P61</v>
          </cell>
          <cell r="O422" t="str">
            <v>SEA</v>
          </cell>
          <cell r="P422" t="str">
            <v>Closed</v>
          </cell>
          <cell r="Q422" t="str">
            <v>P61</v>
          </cell>
          <cell r="R422">
            <v>100</v>
          </cell>
          <cell r="S422" t="str">
            <v>VACANT</v>
          </cell>
        </row>
        <row r="423">
          <cell r="N423" t="str">
            <v>P62</v>
          </cell>
          <cell r="O423" t="str">
            <v>SECURITY</v>
          </cell>
          <cell r="P423" t="str">
            <v>Closed</v>
          </cell>
          <cell r="Q423" t="str">
            <v>P62</v>
          </cell>
          <cell r="R423">
            <v>100</v>
          </cell>
          <cell r="S423" t="str">
            <v>VACANT</v>
          </cell>
        </row>
        <row r="424">
          <cell r="N424" t="str">
            <v>P63</v>
          </cell>
          <cell r="O424" t="str">
            <v>EXTERIOR LIGHTING</v>
          </cell>
          <cell r="P424" t="str">
            <v>Closed</v>
          </cell>
          <cell r="Q424" t="str">
            <v>P63</v>
          </cell>
          <cell r="R424">
            <v>100</v>
          </cell>
          <cell r="S424" t="str">
            <v>VACANT</v>
          </cell>
        </row>
        <row r="425">
          <cell r="N425" t="str">
            <v>P64</v>
          </cell>
          <cell r="O425" t="str">
            <v>PROCESS COOLING</v>
          </cell>
          <cell r="P425" t="str">
            <v>Closed</v>
          </cell>
          <cell r="Q425" t="str">
            <v>P64</v>
          </cell>
          <cell r="R425">
            <v>100</v>
          </cell>
          <cell r="S425" t="str">
            <v>VACANT</v>
          </cell>
        </row>
        <row r="426">
          <cell r="N426" t="str">
            <v>P65</v>
          </cell>
          <cell r="O426" t="str">
            <v>REFRIGERATION</v>
          </cell>
          <cell r="P426" t="str">
            <v>Closed</v>
          </cell>
          <cell r="Q426" t="str">
            <v>P65</v>
          </cell>
          <cell r="R426">
            <v>100</v>
          </cell>
          <cell r="S426" t="str">
            <v>YOCUM, MC</v>
          </cell>
        </row>
        <row r="427">
          <cell r="N427" t="str">
            <v>P66</v>
          </cell>
          <cell r="O427" t="str">
            <v>INDUSTRIAL WASTE H20</v>
          </cell>
          <cell r="P427" t="str">
            <v>Closed</v>
          </cell>
          <cell r="Q427" t="str">
            <v>P66</v>
          </cell>
          <cell r="R427">
            <v>100</v>
          </cell>
          <cell r="S427" t="str">
            <v>VACANT</v>
          </cell>
        </row>
        <row r="428">
          <cell r="N428" t="str">
            <v>P67</v>
          </cell>
          <cell r="O428" t="str">
            <v>STANDBY GENERATION</v>
          </cell>
          <cell r="P428" t="str">
            <v>Closed</v>
          </cell>
          <cell r="Q428" t="str">
            <v>P67</v>
          </cell>
          <cell r="R428">
            <v>100</v>
          </cell>
          <cell r="S428" t="str">
            <v>VACANT</v>
          </cell>
        </row>
        <row r="429">
          <cell r="N429" t="str">
            <v>P68</v>
          </cell>
          <cell r="O429" t="str">
            <v>STANDBY PROPANE</v>
          </cell>
          <cell r="P429" t="str">
            <v>Closed</v>
          </cell>
          <cell r="Q429" t="str">
            <v>P68</v>
          </cell>
          <cell r="R429">
            <v>100</v>
          </cell>
          <cell r="S429" t="str">
            <v>VACANT</v>
          </cell>
        </row>
        <row r="430">
          <cell r="N430" t="str">
            <v>P71</v>
          </cell>
          <cell r="O430" t="str">
            <v>OUT TERRITORY ESP</v>
          </cell>
          <cell r="P430" t="str">
            <v>Closed</v>
          </cell>
          <cell r="Q430" t="str">
            <v>P71</v>
          </cell>
          <cell r="R430">
            <v>100</v>
          </cell>
          <cell r="S430" t="str">
            <v>YOCUM, MC</v>
          </cell>
        </row>
        <row r="431">
          <cell r="N431" t="str">
            <v>P72</v>
          </cell>
          <cell r="O431" t="str">
            <v>COMMERCIAL ESP</v>
          </cell>
          <cell r="P431" t="str">
            <v>Closed</v>
          </cell>
          <cell r="Q431" t="str">
            <v>P72</v>
          </cell>
          <cell r="R431">
            <v>100</v>
          </cell>
          <cell r="S431" t="str">
            <v>VACANT</v>
          </cell>
        </row>
        <row r="432">
          <cell r="N432" t="str">
            <v>P73</v>
          </cell>
          <cell r="O432" t="str">
            <v>HOME WARRANTY</v>
          </cell>
          <cell r="P432" t="str">
            <v>Closed</v>
          </cell>
          <cell r="Q432" t="str">
            <v>P73</v>
          </cell>
          <cell r="R432">
            <v>100</v>
          </cell>
          <cell r="S432" t="str">
            <v>VACANT</v>
          </cell>
        </row>
        <row r="433">
          <cell r="N433" t="str">
            <v>P74</v>
          </cell>
          <cell r="O433" t="str">
            <v>WATER HEATER RENTAL</v>
          </cell>
          <cell r="P433" t="str">
            <v>Closed</v>
          </cell>
          <cell r="Q433" t="str">
            <v>P74</v>
          </cell>
          <cell r="R433">
            <v>100</v>
          </cell>
          <cell r="S433" t="str">
            <v>VACANT</v>
          </cell>
        </row>
        <row r="434">
          <cell r="N434" t="str">
            <v>P76</v>
          </cell>
          <cell r="O434" t="str">
            <v>EMS</v>
          </cell>
          <cell r="P434" t="str">
            <v>Closed</v>
          </cell>
          <cell r="Q434" t="str">
            <v>P76</v>
          </cell>
          <cell r="R434">
            <v>100</v>
          </cell>
          <cell r="S434" t="str">
            <v>VACANT</v>
          </cell>
        </row>
        <row r="435">
          <cell r="N435" t="str">
            <v>P77</v>
          </cell>
          <cell r="O435" t="str">
            <v>CASH BACK CARD</v>
          </cell>
          <cell r="P435" t="str">
            <v>Closed</v>
          </cell>
          <cell r="Q435" t="str">
            <v>P77</v>
          </cell>
          <cell r="R435">
            <v>100</v>
          </cell>
          <cell r="S435" t="str">
            <v>VACANT</v>
          </cell>
        </row>
        <row r="436">
          <cell r="N436" t="str">
            <v>P78</v>
          </cell>
          <cell r="O436" t="str">
            <v>COMPREHENSIVE TMS</v>
          </cell>
          <cell r="P436" t="str">
            <v>Closed</v>
          </cell>
          <cell r="Q436" t="str">
            <v>P78</v>
          </cell>
          <cell r="R436">
            <v>100</v>
          </cell>
          <cell r="S436" t="str">
            <v>VACANT</v>
          </cell>
        </row>
        <row r="437">
          <cell r="N437" t="str">
            <v>P79</v>
          </cell>
          <cell r="O437" t="str">
            <v>HOME CONNECT</v>
          </cell>
          <cell r="P437" t="str">
            <v>Closed</v>
          </cell>
          <cell r="Q437" t="str">
            <v>P79</v>
          </cell>
          <cell r="R437">
            <v>100</v>
          </cell>
          <cell r="S437" t="str">
            <v>VACANT</v>
          </cell>
        </row>
        <row r="438">
          <cell r="N438" t="str">
            <v>P80</v>
          </cell>
          <cell r="O438" t="str">
            <v>ILL OPEN MKT LARGE</v>
          </cell>
          <cell r="P438" t="str">
            <v>Closed</v>
          </cell>
          <cell r="Q438" t="str">
            <v>P80</v>
          </cell>
          <cell r="R438">
            <v>100</v>
          </cell>
          <cell r="S438" t="str">
            <v>VACANT</v>
          </cell>
        </row>
        <row r="439">
          <cell r="N439" t="str">
            <v>P81</v>
          </cell>
          <cell r="O439" t="str">
            <v>ILL OPEN MKT GEN BUS</v>
          </cell>
          <cell r="P439" t="str">
            <v>Closed</v>
          </cell>
          <cell r="Q439" t="str">
            <v>P81</v>
          </cell>
          <cell r="R439">
            <v>100</v>
          </cell>
          <cell r="S439" t="str">
            <v>VACANT</v>
          </cell>
        </row>
        <row r="440">
          <cell r="N440" t="str">
            <v>P82</v>
          </cell>
          <cell r="O440" t="str">
            <v>ELE % OFF TARIFF PPO</v>
          </cell>
          <cell r="P440" t="str">
            <v>Closed</v>
          </cell>
          <cell r="Q440" t="str">
            <v>P82</v>
          </cell>
          <cell r="R440">
            <v>300</v>
          </cell>
          <cell r="S440" t="str">
            <v>MERRILL, DT</v>
          </cell>
        </row>
        <row r="441">
          <cell r="N441" t="str">
            <v>P83</v>
          </cell>
          <cell r="O441" t="str">
            <v>% OFF TARIFF 3RD PTY</v>
          </cell>
          <cell r="P441" t="str">
            <v>Closed</v>
          </cell>
          <cell r="Q441" t="str">
            <v>P83</v>
          </cell>
          <cell r="R441">
            <v>300</v>
          </cell>
          <cell r="S441" t="str">
            <v>MERRILL, DT</v>
          </cell>
        </row>
        <row r="442">
          <cell r="N442" t="str">
            <v>P84</v>
          </cell>
          <cell r="O442" t="str">
            <v>ELE IN TERR RETENT</v>
          </cell>
          <cell r="P442" t="str">
            <v>Closed</v>
          </cell>
          <cell r="Q442" t="str">
            <v>P84</v>
          </cell>
          <cell r="R442">
            <v>300</v>
          </cell>
          <cell r="S442" t="str">
            <v>MERRILL, DT</v>
          </cell>
        </row>
        <row r="443">
          <cell r="N443" t="str">
            <v>P85</v>
          </cell>
          <cell r="O443" t="str">
            <v>FIXED PRICE - PPO</v>
          </cell>
          <cell r="P443" t="str">
            <v>Closed</v>
          </cell>
          <cell r="Q443" t="str">
            <v>P85</v>
          </cell>
          <cell r="R443">
            <v>300</v>
          </cell>
          <cell r="S443" t="str">
            <v>MERRILL, DT</v>
          </cell>
        </row>
        <row r="444">
          <cell r="N444" t="str">
            <v>P86</v>
          </cell>
          <cell r="O444" t="str">
            <v>NON-REG ELEC-MAS</v>
          </cell>
          <cell r="P444" t="str">
            <v>Closed</v>
          </cell>
          <cell r="Q444" t="str">
            <v>P86</v>
          </cell>
          <cell r="R444">
            <v>200</v>
          </cell>
          <cell r="S444" t="str">
            <v>VACANT</v>
          </cell>
        </row>
        <row r="445">
          <cell r="N445" t="str">
            <v>P87</v>
          </cell>
          <cell r="O445" t="str">
            <v>NON-REG ELEC-EMAS</v>
          </cell>
          <cell r="P445" t="str">
            <v>Closed</v>
          </cell>
          <cell r="Q445" t="str">
            <v>P87</v>
          </cell>
          <cell r="R445">
            <v>200</v>
          </cell>
          <cell r="S445" t="str">
            <v>VACANT</v>
          </cell>
        </row>
        <row r="446">
          <cell r="N446" t="str">
            <v>P88</v>
          </cell>
          <cell r="O446" t="str">
            <v>FIXED PRICE-3RD PTY</v>
          </cell>
          <cell r="P446" t="str">
            <v>Closed</v>
          </cell>
          <cell r="Q446" t="str">
            <v>P88</v>
          </cell>
          <cell r="R446">
            <v>300</v>
          </cell>
          <cell r="S446" t="str">
            <v>MERRILL, DT</v>
          </cell>
        </row>
        <row r="447">
          <cell r="N447" t="str">
            <v>P90</v>
          </cell>
          <cell r="O447" t="str">
            <v>NON UTIL METER READ</v>
          </cell>
          <cell r="P447" t="str">
            <v>Closed</v>
          </cell>
          <cell r="Q447" t="str">
            <v>P90</v>
          </cell>
          <cell r="R447">
            <v>100</v>
          </cell>
          <cell r="S447" t="str">
            <v>VACANT</v>
          </cell>
        </row>
        <row r="448">
          <cell r="N448" t="str">
            <v>S03</v>
          </cell>
          <cell r="O448" t="str">
            <v>CAROL JONES</v>
          </cell>
          <cell r="P448" t="str">
            <v>Closed</v>
          </cell>
          <cell r="Q448" t="str">
            <v>S03</v>
          </cell>
          <cell r="R448">
            <v>100</v>
          </cell>
          <cell r="S448" t="str">
            <v>VACANT</v>
          </cell>
        </row>
        <row r="449">
          <cell r="N449" t="str">
            <v>S04</v>
          </cell>
          <cell r="O449" t="str">
            <v>FIRST REALTY</v>
          </cell>
          <cell r="P449" t="str">
            <v>Closed</v>
          </cell>
          <cell r="Q449" t="str">
            <v>S04</v>
          </cell>
          <cell r="R449">
            <v>100</v>
          </cell>
          <cell r="S449" t="str">
            <v>VACANT</v>
          </cell>
        </row>
        <row r="450">
          <cell r="N450" t="str">
            <v>S05</v>
          </cell>
          <cell r="O450" t="str">
            <v>IOWA TITLE</v>
          </cell>
          <cell r="P450" t="str">
            <v>Closed</v>
          </cell>
          <cell r="Q450" t="str">
            <v>S05</v>
          </cell>
          <cell r="R450">
            <v>100</v>
          </cell>
          <cell r="S450" t="str">
            <v>VACANT</v>
          </cell>
        </row>
        <row r="451">
          <cell r="N451" t="str">
            <v>S06</v>
          </cell>
          <cell r="O451" t="str">
            <v>MIDLAND ESCROW</v>
          </cell>
          <cell r="P451" t="str">
            <v>Closed</v>
          </cell>
          <cell r="Q451" t="str">
            <v>S06</v>
          </cell>
          <cell r="R451">
            <v>100</v>
          </cell>
          <cell r="S451" t="str">
            <v>VACANT</v>
          </cell>
        </row>
        <row r="452">
          <cell r="N452" t="str">
            <v>S07</v>
          </cell>
          <cell r="O452" t="str">
            <v>IOWA REALTY INS</v>
          </cell>
          <cell r="P452" t="str">
            <v>Closed</v>
          </cell>
          <cell r="Q452" t="str">
            <v>S07</v>
          </cell>
          <cell r="R452">
            <v>100</v>
          </cell>
          <cell r="S452" t="str">
            <v>VACANT</v>
          </cell>
        </row>
        <row r="453">
          <cell r="N453" t="str">
            <v>S08</v>
          </cell>
          <cell r="O453" t="str">
            <v>EDINA FINANCIAL SVC</v>
          </cell>
          <cell r="P453" t="str">
            <v>Closed</v>
          </cell>
          <cell r="Q453" t="str">
            <v>S08</v>
          </cell>
          <cell r="R453">
            <v>100</v>
          </cell>
          <cell r="S453" t="str">
            <v>VACANT</v>
          </cell>
        </row>
        <row r="454">
          <cell r="N454" t="str">
            <v>S09</v>
          </cell>
          <cell r="O454" t="str">
            <v>EDINA REALTY</v>
          </cell>
          <cell r="P454" t="str">
            <v>Closed</v>
          </cell>
          <cell r="Q454" t="str">
            <v>S09</v>
          </cell>
          <cell r="R454">
            <v>100</v>
          </cell>
          <cell r="S454" t="str">
            <v>VACANT</v>
          </cell>
        </row>
        <row r="455">
          <cell r="N455" t="str">
            <v>S10</v>
          </cell>
          <cell r="O455" t="str">
            <v>EDINA TITLE</v>
          </cell>
          <cell r="P455" t="str">
            <v>Closed</v>
          </cell>
          <cell r="Q455" t="str">
            <v>S10</v>
          </cell>
          <cell r="R455">
            <v>100</v>
          </cell>
          <cell r="S455" t="str">
            <v>VACANT</v>
          </cell>
        </row>
        <row r="456">
          <cell r="N456" t="str">
            <v>S11</v>
          </cell>
          <cell r="O456" t="str">
            <v>HOME REAL ESTATE</v>
          </cell>
          <cell r="P456" t="str">
            <v>Closed</v>
          </cell>
          <cell r="Q456" t="str">
            <v>S11</v>
          </cell>
          <cell r="R456">
            <v>100</v>
          </cell>
          <cell r="S456" t="str">
            <v>VACANT</v>
          </cell>
        </row>
        <row r="457">
          <cell r="N457" t="str">
            <v>S12</v>
          </cell>
          <cell r="O457" t="str">
            <v>CBS REAL ESTATE</v>
          </cell>
          <cell r="P457" t="str">
            <v>Closed</v>
          </cell>
          <cell r="Q457" t="str">
            <v>S12</v>
          </cell>
          <cell r="R457">
            <v>100</v>
          </cell>
          <cell r="S457" t="str">
            <v>VACANT</v>
          </cell>
        </row>
        <row r="458">
          <cell r="N458" t="str">
            <v>S13</v>
          </cell>
          <cell r="O458" t="str">
            <v>J.C. NICHOLS REALTY</v>
          </cell>
          <cell r="P458" t="str">
            <v>Closed</v>
          </cell>
          <cell r="Q458" t="str">
            <v>S13</v>
          </cell>
          <cell r="R458">
            <v>100</v>
          </cell>
          <cell r="S458" t="str">
            <v>VACANT</v>
          </cell>
        </row>
        <row r="459">
          <cell r="N459" t="str">
            <v>S14</v>
          </cell>
          <cell r="O459" t="str">
            <v>CBS HOME REAL ESTATE</v>
          </cell>
          <cell r="P459" t="str">
            <v>Closed</v>
          </cell>
          <cell r="Q459" t="str">
            <v>S14</v>
          </cell>
          <cell r="R459">
            <v>100</v>
          </cell>
          <cell r="S459" t="str">
            <v>VACANT</v>
          </cell>
        </row>
        <row r="460">
          <cell r="N460" t="str">
            <v>S15</v>
          </cell>
          <cell r="O460" t="str">
            <v>MRT-NEB LAND &amp; ABST</v>
          </cell>
          <cell r="P460" t="str">
            <v>Closed</v>
          </cell>
          <cell r="Q460" t="str">
            <v>S15</v>
          </cell>
          <cell r="R460">
            <v>100</v>
          </cell>
          <cell r="S460" t="str">
            <v>VACANT</v>
          </cell>
        </row>
        <row r="461">
          <cell r="N461" t="str">
            <v>S16</v>
          </cell>
          <cell r="O461" t="str">
            <v>PAUL SEMONIN CO</v>
          </cell>
          <cell r="P461" t="str">
            <v>Closed</v>
          </cell>
          <cell r="Q461" t="str">
            <v>S16</v>
          </cell>
          <cell r="R461">
            <v>100</v>
          </cell>
          <cell r="S461" t="str">
            <v>VACANT</v>
          </cell>
        </row>
        <row r="462">
          <cell r="N462" t="str">
            <v>S17</v>
          </cell>
          <cell r="O462" t="str">
            <v>LONG REALTY COMPANY</v>
          </cell>
          <cell r="P462" t="str">
            <v>Closed</v>
          </cell>
          <cell r="Q462" t="str">
            <v>S17</v>
          </cell>
          <cell r="R462">
            <v>100</v>
          </cell>
          <cell r="S462" t="str">
            <v>VACANT</v>
          </cell>
        </row>
        <row r="463">
          <cell r="N463" t="str">
            <v>TL1</v>
          </cell>
          <cell r="O463" t="str">
            <v>TRANSLINK DEV CO</v>
          </cell>
          <cell r="P463" t="str">
            <v>Closed</v>
          </cell>
          <cell r="Q463" t="str">
            <v>TL1</v>
          </cell>
          <cell r="R463">
            <v>100</v>
          </cell>
          <cell r="S463" t="str">
            <v>WALKER, DT</v>
          </cell>
        </row>
        <row r="464">
          <cell r="N464" t="str">
            <v>T02</v>
          </cell>
          <cell r="O464" t="str">
            <v>INTERCOAST CAPITAL</v>
          </cell>
          <cell r="P464" t="str">
            <v>Closed</v>
          </cell>
          <cell r="Q464" t="str">
            <v>T02</v>
          </cell>
          <cell r="R464">
            <v>100</v>
          </cell>
          <cell r="S464" t="str">
            <v>MULLER, CJ</v>
          </cell>
        </row>
        <row r="465">
          <cell r="N465" t="str">
            <v>T03</v>
          </cell>
          <cell r="O465" t="str">
            <v>IWG3</v>
          </cell>
          <cell r="P465" t="str">
            <v>Closed</v>
          </cell>
          <cell r="Q465" t="str">
            <v>T03</v>
          </cell>
          <cell r="R465">
            <v>100</v>
          </cell>
          <cell r="S465" t="str">
            <v>VACANT</v>
          </cell>
        </row>
        <row r="466">
          <cell r="N466" t="str">
            <v>T04</v>
          </cell>
          <cell r="O466" t="str">
            <v>IWG CO 4</v>
          </cell>
          <cell r="P466" t="str">
            <v>Closed</v>
          </cell>
          <cell r="Q466" t="str">
            <v>T04</v>
          </cell>
          <cell r="R466">
            <v>100</v>
          </cell>
          <cell r="S466" t="str">
            <v>VACANT</v>
          </cell>
        </row>
        <row r="467">
          <cell r="N467" t="str">
            <v>T06</v>
          </cell>
          <cell r="O467" t="str">
            <v>INTERCOAST VENTURES</v>
          </cell>
          <cell r="P467" t="str">
            <v>Closed</v>
          </cell>
          <cell r="Q467" t="str">
            <v>T06</v>
          </cell>
          <cell r="R467">
            <v>100</v>
          </cell>
          <cell r="S467" t="str">
            <v>VACANT</v>
          </cell>
        </row>
        <row r="468">
          <cell r="N468" t="str">
            <v>T07</v>
          </cell>
          <cell r="O468" t="str">
            <v>INTERCOAST POWER CO</v>
          </cell>
          <cell r="P468" t="str">
            <v>Closed</v>
          </cell>
          <cell r="Q468" t="str">
            <v>T07</v>
          </cell>
          <cell r="R468">
            <v>100</v>
          </cell>
          <cell r="S468" t="str">
            <v>MULLER, CJ</v>
          </cell>
        </row>
        <row r="469">
          <cell r="N469" t="str">
            <v>T08</v>
          </cell>
          <cell r="O469" t="str">
            <v>IWG8</v>
          </cell>
          <cell r="P469" t="str">
            <v>Closed</v>
          </cell>
          <cell r="Q469" t="str">
            <v>T08</v>
          </cell>
          <cell r="R469">
            <v>100</v>
          </cell>
          <cell r="S469" t="str">
            <v>MULLER, CJ</v>
          </cell>
        </row>
        <row r="470">
          <cell r="N470" t="str">
            <v>T09</v>
          </cell>
          <cell r="O470" t="str">
            <v>IWG9</v>
          </cell>
          <cell r="P470" t="str">
            <v>Closed</v>
          </cell>
          <cell r="Q470" t="str">
            <v>T09</v>
          </cell>
          <cell r="R470">
            <v>100</v>
          </cell>
          <cell r="S470" t="str">
            <v>VACANT</v>
          </cell>
        </row>
        <row r="471">
          <cell r="N471" t="str">
            <v>T10</v>
          </cell>
          <cell r="O471" t="str">
            <v>INTERCOAST GAS MRKTG</v>
          </cell>
          <cell r="P471" t="str">
            <v>Closed</v>
          </cell>
          <cell r="Q471" t="str">
            <v>T10</v>
          </cell>
          <cell r="R471">
            <v>100</v>
          </cell>
          <cell r="S471" t="str">
            <v>VACANT</v>
          </cell>
        </row>
        <row r="472">
          <cell r="N472" t="str">
            <v>T12</v>
          </cell>
          <cell r="O472" t="str">
            <v>INTERCOAST WINDRIVER</v>
          </cell>
          <cell r="P472" t="str">
            <v>Closed</v>
          </cell>
          <cell r="Q472" t="str">
            <v>T12</v>
          </cell>
          <cell r="R472">
            <v>100</v>
          </cell>
          <cell r="S472" t="str">
            <v>VACANT</v>
          </cell>
        </row>
        <row r="473">
          <cell r="N473" t="str">
            <v>T13</v>
          </cell>
          <cell r="O473" t="str">
            <v>INCST GAS SVC CO-OK</v>
          </cell>
          <cell r="P473" t="str">
            <v>Closed</v>
          </cell>
          <cell r="Q473" t="str">
            <v>T13</v>
          </cell>
          <cell r="R473">
            <v>100</v>
          </cell>
          <cell r="S473" t="str">
            <v>VACANT</v>
          </cell>
        </row>
        <row r="474">
          <cell r="N474" t="str">
            <v>T14</v>
          </cell>
          <cell r="O474" t="str">
            <v>INTERCST OIL/GAS CO</v>
          </cell>
          <cell r="P474" t="str">
            <v>Closed</v>
          </cell>
          <cell r="Q474" t="str">
            <v>T14</v>
          </cell>
          <cell r="R474">
            <v>100</v>
          </cell>
          <cell r="S474" t="str">
            <v>VACANT</v>
          </cell>
        </row>
        <row r="475">
          <cell r="N475" t="str">
            <v>T15</v>
          </cell>
          <cell r="O475" t="str">
            <v>INTRCST SIERRA POWER</v>
          </cell>
          <cell r="P475" t="str">
            <v>Closed</v>
          </cell>
          <cell r="Q475" t="str">
            <v>T15</v>
          </cell>
          <cell r="R475">
            <v>100</v>
          </cell>
          <cell r="S475" t="str">
            <v>MULLER, CJ</v>
          </cell>
        </row>
        <row r="476">
          <cell r="N476" t="str">
            <v>T16</v>
          </cell>
          <cell r="O476" t="str">
            <v>INCST ENRGY MKTG SVC</v>
          </cell>
          <cell r="P476" t="str">
            <v>Closed</v>
          </cell>
          <cell r="Q476" t="str">
            <v>T16</v>
          </cell>
          <cell r="R476">
            <v>100</v>
          </cell>
          <cell r="S476" t="str">
            <v>VACANT</v>
          </cell>
        </row>
        <row r="477">
          <cell r="N477" t="str">
            <v>T17</v>
          </cell>
          <cell r="O477" t="str">
            <v>INTERCST POWER MKTG</v>
          </cell>
          <cell r="P477" t="str">
            <v>Closed</v>
          </cell>
          <cell r="Q477" t="str">
            <v>T17</v>
          </cell>
          <cell r="R477">
            <v>100</v>
          </cell>
          <cell r="S477" t="str">
            <v>MULLER, CJ</v>
          </cell>
        </row>
        <row r="478">
          <cell r="N478" t="str">
            <v>T18</v>
          </cell>
          <cell r="O478" t="str">
            <v>CONTINENTAL PWR EXCH</v>
          </cell>
          <cell r="P478" t="str">
            <v>Closed</v>
          </cell>
          <cell r="Q478" t="str">
            <v>T18</v>
          </cell>
          <cell r="R478">
            <v>100</v>
          </cell>
          <cell r="S478" t="str">
            <v>MULLER, CJ</v>
          </cell>
        </row>
        <row r="479">
          <cell r="N479" t="str">
            <v>T19</v>
          </cell>
          <cell r="O479" t="str">
            <v>IA ILL VENTURES</v>
          </cell>
          <cell r="P479" t="str">
            <v>Closed</v>
          </cell>
          <cell r="Q479" t="str">
            <v>T19</v>
          </cell>
          <cell r="R479">
            <v>100</v>
          </cell>
          <cell r="S479" t="str">
            <v>VACANT</v>
          </cell>
        </row>
        <row r="480">
          <cell r="N480" t="str">
            <v>T20</v>
          </cell>
          <cell r="O480" t="str">
            <v>INTERCST INVEST GRP</v>
          </cell>
          <cell r="P480" t="str">
            <v>Closed</v>
          </cell>
          <cell r="Q480" t="str">
            <v>T20</v>
          </cell>
          <cell r="R480">
            <v>100</v>
          </cell>
          <cell r="S480" t="str">
            <v>VACANT</v>
          </cell>
        </row>
        <row r="481">
          <cell r="N481" t="str">
            <v>T21</v>
          </cell>
          <cell r="O481" t="str">
            <v>INTERCST GLOBAL MGMT</v>
          </cell>
          <cell r="P481" t="str">
            <v>Closed</v>
          </cell>
          <cell r="Q481" t="str">
            <v>T21</v>
          </cell>
          <cell r="R481">
            <v>100</v>
          </cell>
          <cell r="S481" t="str">
            <v>MULLER, CJ</v>
          </cell>
        </row>
        <row r="482">
          <cell r="N482" t="str">
            <v>T22</v>
          </cell>
          <cell r="O482" t="str">
            <v>GED ENERGY SERV INC.</v>
          </cell>
          <cell r="P482" t="str">
            <v>Closed</v>
          </cell>
          <cell r="Q482" t="str">
            <v>T22</v>
          </cell>
          <cell r="R482">
            <v>100</v>
          </cell>
          <cell r="S482" t="str">
            <v>VACANT</v>
          </cell>
        </row>
        <row r="483">
          <cell r="N483" t="str">
            <v>T23</v>
          </cell>
          <cell r="O483" t="str">
            <v>INTCST TRADE/RES INC</v>
          </cell>
          <cell r="P483" t="str">
            <v>Closed</v>
          </cell>
          <cell r="Q483" t="str">
            <v>T23</v>
          </cell>
          <cell r="R483">
            <v>100</v>
          </cell>
          <cell r="S483" t="str">
            <v>MULLER, CJ</v>
          </cell>
        </row>
        <row r="484">
          <cell r="N484" t="str">
            <v>T24</v>
          </cell>
          <cell r="O484" t="str">
            <v>AAA SECURITY</v>
          </cell>
          <cell r="P484" t="str">
            <v>Closed</v>
          </cell>
          <cell r="Q484" t="str">
            <v>T24</v>
          </cell>
          <cell r="R484">
            <v>100</v>
          </cell>
          <cell r="S484" t="str">
            <v>VACANT</v>
          </cell>
        </row>
        <row r="485">
          <cell r="N485" t="str">
            <v>T26</v>
          </cell>
          <cell r="O485" t="str">
            <v>A/C SECURITY SYS INC</v>
          </cell>
          <cell r="P485" t="str">
            <v>Closed</v>
          </cell>
          <cell r="Q485" t="str">
            <v>T26</v>
          </cell>
          <cell r="R485">
            <v>100</v>
          </cell>
          <cell r="S485" t="str">
            <v>VACANT</v>
          </cell>
        </row>
        <row r="486">
          <cell r="N486" t="str">
            <v>T27</v>
          </cell>
          <cell r="O486" t="str">
            <v>MEC SERVICES COMPANY</v>
          </cell>
          <cell r="P486" t="str">
            <v>Closed</v>
          </cell>
          <cell r="Q486" t="str">
            <v>T27</v>
          </cell>
          <cell r="R486">
            <v>100</v>
          </cell>
          <cell r="S486" t="str">
            <v>VACANT</v>
          </cell>
        </row>
        <row r="487">
          <cell r="N487" t="str">
            <v>T28</v>
          </cell>
          <cell r="O487" t="str">
            <v>MEC SECURITY COMPANY</v>
          </cell>
          <cell r="P487" t="str">
            <v>Closed</v>
          </cell>
          <cell r="Q487" t="str">
            <v>T28</v>
          </cell>
          <cell r="R487">
            <v>100</v>
          </cell>
          <cell r="S487" t="str">
            <v>VACANT</v>
          </cell>
        </row>
        <row r="488">
          <cell r="N488" t="str">
            <v>T30</v>
          </cell>
          <cell r="O488" t="str">
            <v>AMGAS INC</v>
          </cell>
          <cell r="P488" t="str">
            <v>Closed</v>
          </cell>
          <cell r="Q488" t="str">
            <v>T30</v>
          </cell>
          <cell r="R488">
            <v>100</v>
          </cell>
          <cell r="S488" t="str">
            <v>VACANT</v>
          </cell>
        </row>
        <row r="489">
          <cell r="N489" t="str">
            <v>T31</v>
          </cell>
          <cell r="O489" t="str">
            <v>CIMMRED CAPITAL</v>
          </cell>
          <cell r="P489" t="str">
            <v>Closed</v>
          </cell>
          <cell r="Q489" t="str">
            <v>T31</v>
          </cell>
          <cell r="R489">
            <v>100</v>
          </cell>
          <cell r="S489" t="str">
            <v>VACANT</v>
          </cell>
        </row>
        <row r="490">
          <cell r="N490" t="str">
            <v>T32</v>
          </cell>
          <cell r="O490" t="str">
            <v>CIMMRED ENERGY</v>
          </cell>
          <cell r="P490" t="str">
            <v>Closed</v>
          </cell>
          <cell r="Q490" t="str">
            <v>T32</v>
          </cell>
          <cell r="R490">
            <v>100</v>
          </cell>
          <cell r="S490" t="str">
            <v>VACANT</v>
          </cell>
        </row>
        <row r="491">
          <cell r="N491" t="str">
            <v>T33</v>
          </cell>
          <cell r="O491" t="str">
            <v>ENEREX INC</v>
          </cell>
          <cell r="P491" t="str">
            <v>Closed</v>
          </cell>
          <cell r="Q491" t="str">
            <v>T33</v>
          </cell>
          <cell r="R491">
            <v>100</v>
          </cell>
          <cell r="S491" t="str">
            <v>VACANT</v>
          </cell>
        </row>
        <row r="492">
          <cell r="N492" t="str">
            <v>T37</v>
          </cell>
          <cell r="O492" t="str">
            <v>MWR INVESTMENT</v>
          </cell>
          <cell r="P492" t="str">
            <v>Closed</v>
          </cell>
          <cell r="Q492" t="str">
            <v>T37</v>
          </cell>
          <cell r="R492">
            <v>100</v>
          </cell>
          <cell r="S492" t="str">
            <v>VACANT</v>
          </cell>
        </row>
        <row r="493">
          <cell r="N493" t="str">
            <v>T38</v>
          </cell>
          <cell r="O493" t="str">
            <v>TTP INC</v>
          </cell>
          <cell r="P493" t="str">
            <v>Closed</v>
          </cell>
          <cell r="Q493" t="str">
            <v>T38</v>
          </cell>
          <cell r="R493">
            <v>100</v>
          </cell>
          <cell r="S493" t="str">
            <v>MULLER, CJ</v>
          </cell>
        </row>
        <row r="494">
          <cell r="N494" t="str">
            <v>T39</v>
          </cell>
          <cell r="O494" t="str">
            <v>MEC RAIL INC</v>
          </cell>
          <cell r="P494" t="str">
            <v>Closed</v>
          </cell>
          <cell r="Q494" t="str">
            <v>T39</v>
          </cell>
          <cell r="R494">
            <v>100</v>
          </cell>
          <cell r="S494" t="str">
            <v>VACANT</v>
          </cell>
        </row>
        <row r="495">
          <cell r="N495" t="str">
            <v>T40</v>
          </cell>
          <cell r="O495" t="str">
            <v>UNITRAIN LEASING</v>
          </cell>
          <cell r="P495" t="str">
            <v>Closed</v>
          </cell>
          <cell r="Q495" t="str">
            <v>T40</v>
          </cell>
          <cell r="R495">
            <v>100</v>
          </cell>
          <cell r="S495" t="str">
            <v>VACANT</v>
          </cell>
        </row>
        <row r="496">
          <cell r="N496" t="str">
            <v>T41</v>
          </cell>
          <cell r="O496" t="str">
            <v>CNHUSKER RAILCAR SER</v>
          </cell>
          <cell r="P496" t="str">
            <v>Closed</v>
          </cell>
          <cell r="Q496" t="str">
            <v>T41</v>
          </cell>
          <cell r="R496">
            <v>100</v>
          </cell>
          <cell r="S496" t="str">
            <v>VACANT</v>
          </cell>
        </row>
        <row r="497">
          <cell r="N497" t="str">
            <v>T42</v>
          </cell>
          <cell r="O497" t="str">
            <v>UNITRAIN SERS P'SHIP</v>
          </cell>
          <cell r="P497" t="str">
            <v>Closed</v>
          </cell>
          <cell r="Q497" t="str">
            <v>T42</v>
          </cell>
          <cell r="R497">
            <v>100</v>
          </cell>
          <cell r="S497" t="str">
            <v>VACANT</v>
          </cell>
        </row>
        <row r="498">
          <cell r="N498" t="str">
            <v>T52</v>
          </cell>
          <cell r="O498" t="str">
            <v>INTRCST GAS SVCS-DEL</v>
          </cell>
          <cell r="P498" t="str">
            <v>Closed</v>
          </cell>
          <cell r="Q498" t="str">
            <v>T52</v>
          </cell>
          <cell r="R498">
            <v>100</v>
          </cell>
          <cell r="S498" t="str">
            <v>VACANT</v>
          </cell>
        </row>
        <row r="499">
          <cell r="N499">
            <v>5</v>
          </cell>
          <cell r="O499" t="str">
            <v>SR VP &amp; GEN COUNSEL</v>
          </cell>
          <cell r="P499" t="str">
            <v>Closed</v>
          </cell>
          <cell r="Q499" t="str">
            <v>B00</v>
          </cell>
          <cell r="R499">
            <v>100</v>
          </cell>
          <cell r="S499" t="str">
            <v>ANDERSON, DL</v>
          </cell>
        </row>
        <row r="500">
          <cell r="N500">
            <v>6</v>
          </cell>
          <cell r="O500" t="str">
            <v>VP CORP LAW</v>
          </cell>
          <cell r="P500" t="str">
            <v>Closed</v>
          </cell>
          <cell r="Q500" t="str">
            <v>B00</v>
          </cell>
          <cell r="R500">
            <v>100</v>
          </cell>
          <cell r="S500" t="str">
            <v>LEIGHTON, PJ</v>
          </cell>
        </row>
        <row r="501">
          <cell r="N501">
            <v>9</v>
          </cell>
          <cell r="O501" t="str">
            <v>SR VP</v>
          </cell>
          <cell r="P501" t="str">
            <v>Closed</v>
          </cell>
          <cell r="Q501" t="str">
            <v>B00</v>
          </cell>
          <cell r="R501">
            <v>100</v>
          </cell>
          <cell r="S501" t="str">
            <v>VACANT</v>
          </cell>
        </row>
        <row r="502">
          <cell r="N502">
            <v>11</v>
          </cell>
          <cell r="O502" t="str">
            <v>STRATEGIC INVESTMENT</v>
          </cell>
          <cell r="P502" t="str">
            <v>Closed</v>
          </cell>
          <cell r="Q502" t="str">
            <v>B00</v>
          </cell>
          <cell r="R502">
            <v>100</v>
          </cell>
          <cell r="S502" t="str">
            <v>STRATTON, SP</v>
          </cell>
        </row>
        <row r="503">
          <cell r="N503">
            <v>20</v>
          </cell>
          <cell r="O503" t="str">
            <v>VP INVT REL/RISK MGT</v>
          </cell>
          <cell r="P503" t="str">
            <v>Closed</v>
          </cell>
          <cell r="Q503" t="str">
            <v>B00</v>
          </cell>
          <cell r="R503">
            <v>100</v>
          </cell>
          <cell r="S503" t="str">
            <v>VACANT</v>
          </cell>
        </row>
        <row r="504">
          <cell r="N504">
            <v>22</v>
          </cell>
          <cell r="O504" t="str">
            <v>FIN SVCS &amp; INVESTMTS</v>
          </cell>
          <cell r="P504" t="str">
            <v>Closed</v>
          </cell>
          <cell r="Q504" t="str">
            <v>B00</v>
          </cell>
          <cell r="R504">
            <v>100</v>
          </cell>
          <cell r="S504" t="str">
            <v>FOSTER, TC</v>
          </cell>
        </row>
        <row r="505">
          <cell r="N505">
            <v>25</v>
          </cell>
          <cell r="O505" t="str">
            <v>INVESTOR RELATIONS</v>
          </cell>
          <cell r="P505" t="str">
            <v>Closed</v>
          </cell>
          <cell r="Q505" t="str">
            <v>B00</v>
          </cell>
          <cell r="R505">
            <v>100</v>
          </cell>
          <cell r="S505" t="str">
            <v>VACANT</v>
          </cell>
        </row>
        <row r="506">
          <cell r="N506">
            <v>26</v>
          </cell>
          <cell r="O506" t="str">
            <v>SHAREHOLDER SERVICES</v>
          </cell>
          <cell r="P506" t="str">
            <v>Closed</v>
          </cell>
          <cell r="Q506" t="str">
            <v>B00</v>
          </cell>
          <cell r="R506">
            <v>100</v>
          </cell>
          <cell r="S506" t="str">
            <v>OSIER, CA</v>
          </cell>
        </row>
        <row r="507">
          <cell r="N507">
            <v>27</v>
          </cell>
          <cell r="O507" t="str">
            <v>TAX PLN/INTL TAX</v>
          </cell>
          <cell r="P507" t="str">
            <v>Closed</v>
          </cell>
          <cell r="Q507" t="str">
            <v>B00</v>
          </cell>
          <cell r="R507">
            <v>100</v>
          </cell>
          <cell r="S507" t="str">
            <v>EVANS, SR</v>
          </cell>
        </row>
        <row r="508">
          <cell r="N508">
            <v>37</v>
          </cell>
          <cell r="O508" t="str">
            <v>GAS VOLUME &amp; ADMIN</v>
          </cell>
          <cell r="P508" t="str">
            <v>Closed</v>
          </cell>
          <cell r="Q508" t="str">
            <v>B28</v>
          </cell>
          <cell r="R508">
            <v>100</v>
          </cell>
          <cell r="S508" t="str">
            <v>VIETZ, SL</v>
          </cell>
        </row>
        <row r="509">
          <cell r="N509">
            <v>43</v>
          </cell>
          <cell r="O509" t="str">
            <v>MEDIA RELATIONS/COMM</v>
          </cell>
          <cell r="P509" t="str">
            <v>Closed</v>
          </cell>
          <cell r="Q509" t="str">
            <v>B00</v>
          </cell>
          <cell r="R509">
            <v>100</v>
          </cell>
          <cell r="S509" t="str">
            <v>SCHILLINGER, SJ</v>
          </cell>
        </row>
        <row r="510">
          <cell r="N510">
            <v>53</v>
          </cell>
          <cell r="O510" t="str">
            <v>HR PARTNER-RETAIL</v>
          </cell>
          <cell r="P510" t="str">
            <v>Closed</v>
          </cell>
          <cell r="Q510" t="str">
            <v>B40</v>
          </cell>
          <cell r="R510">
            <v>100</v>
          </cell>
          <cell r="S510" t="str">
            <v>VACANT</v>
          </cell>
        </row>
        <row r="511">
          <cell r="N511">
            <v>57</v>
          </cell>
          <cell r="O511" t="str">
            <v>HR PART-GEN/DEL/TRAN</v>
          </cell>
          <cell r="P511" t="str">
            <v>Closed</v>
          </cell>
          <cell r="Q511" t="str">
            <v>B16</v>
          </cell>
          <cell r="R511">
            <v>100</v>
          </cell>
          <cell r="S511" t="str">
            <v>VACANT</v>
          </cell>
        </row>
        <row r="512">
          <cell r="N512">
            <v>60</v>
          </cell>
          <cell r="O512" t="str">
            <v>CORP HR CONSULT</v>
          </cell>
          <cell r="P512" t="str">
            <v>Closed</v>
          </cell>
          <cell r="Q512" t="str">
            <v>B00</v>
          </cell>
          <cell r="R512">
            <v>100</v>
          </cell>
          <cell r="S512" t="str">
            <v>VACANT</v>
          </cell>
        </row>
        <row r="513">
          <cell r="N513">
            <v>62</v>
          </cell>
          <cell r="O513" t="str">
            <v>EAP/H&amp;W</v>
          </cell>
          <cell r="P513" t="str">
            <v>Closed</v>
          </cell>
          <cell r="Q513" t="str">
            <v>B00</v>
          </cell>
          <cell r="R513">
            <v>100</v>
          </cell>
          <cell r="S513" t="str">
            <v>VACANT</v>
          </cell>
        </row>
        <row r="514">
          <cell r="N514">
            <v>65</v>
          </cell>
          <cell r="O514" t="str">
            <v>EXECUTIVE COMP</v>
          </cell>
          <cell r="P514" t="str">
            <v>Closed</v>
          </cell>
          <cell r="Q514" t="str">
            <v>B00</v>
          </cell>
          <cell r="R514">
            <v>100</v>
          </cell>
          <cell r="S514" t="str">
            <v>SNIDER, CR</v>
          </cell>
        </row>
        <row r="515">
          <cell r="N515">
            <v>70</v>
          </cell>
          <cell r="O515" t="str">
            <v>PROC &amp; PROGRAM MGT</v>
          </cell>
          <cell r="P515" t="str">
            <v>Closed</v>
          </cell>
          <cell r="Q515" t="str">
            <v>B40</v>
          </cell>
          <cell r="R515">
            <v>100</v>
          </cell>
          <cell r="S515" t="str">
            <v>RABA, TM</v>
          </cell>
        </row>
        <row r="516">
          <cell r="N516">
            <v>71</v>
          </cell>
          <cell r="O516" t="str">
            <v>IT RETAIL DEV</v>
          </cell>
          <cell r="P516" t="str">
            <v>Closed</v>
          </cell>
          <cell r="Q516" t="str">
            <v>B40</v>
          </cell>
          <cell r="R516">
            <v>100</v>
          </cell>
          <cell r="S516" t="str">
            <v>JASCHEN, SM</v>
          </cell>
        </row>
        <row r="517">
          <cell r="N517">
            <v>72</v>
          </cell>
          <cell r="O517" t="str">
            <v>IT ADMINISTRATION</v>
          </cell>
          <cell r="P517" t="str">
            <v>Closed</v>
          </cell>
          <cell r="Q517" t="str">
            <v>B00</v>
          </cell>
          <cell r="R517">
            <v>100</v>
          </cell>
          <cell r="S517" t="str">
            <v>JENSEN, TJ</v>
          </cell>
        </row>
        <row r="518">
          <cell r="N518">
            <v>73</v>
          </cell>
          <cell r="O518" t="str">
            <v>AIM</v>
          </cell>
          <cell r="P518" t="str">
            <v>Closed</v>
          </cell>
          <cell r="Q518" t="str">
            <v>B13</v>
          </cell>
          <cell r="R518">
            <v>100</v>
          </cell>
          <cell r="S518" t="str">
            <v>NEWMAN, SR</v>
          </cell>
        </row>
        <row r="519">
          <cell r="N519">
            <v>74</v>
          </cell>
          <cell r="O519" t="str">
            <v>IT APPLICATION ARCH</v>
          </cell>
          <cell r="P519" t="str">
            <v>Closed</v>
          </cell>
          <cell r="Q519" t="str">
            <v>B00</v>
          </cell>
          <cell r="R519">
            <v>100</v>
          </cell>
          <cell r="S519" t="str">
            <v>HUYGENS, CC</v>
          </cell>
        </row>
        <row r="520">
          <cell r="N520">
            <v>75</v>
          </cell>
          <cell r="O520" t="str">
            <v>IT DELIVERY DEV</v>
          </cell>
          <cell r="P520" t="str">
            <v>Closed</v>
          </cell>
          <cell r="Q520" t="str">
            <v>B00</v>
          </cell>
          <cell r="R520">
            <v>100</v>
          </cell>
          <cell r="S520" t="str">
            <v>GONNERMAN, NA</v>
          </cell>
        </row>
        <row r="521">
          <cell r="N521">
            <v>77</v>
          </cell>
          <cell r="O521" t="str">
            <v>IT PROJECTS</v>
          </cell>
          <cell r="P521" t="str">
            <v>Closed</v>
          </cell>
          <cell r="Q521" t="str">
            <v>B00</v>
          </cell>
          <cell r="R521">
            <v>100</v>
          </cell>
          <cell r="S521" t="str">
            <v>VACANT</v>
          </cell>
        </row>
        <row r="522">
          <cell r="N522">
            <v>83</v>
          </cell>
          <cell r="O522" t="str">
            <v>IT UNIX TECH SVCS</v>
          </cell>
          <cell r="P522" t="str">
            <v>Closed</v>
          </cell>
          <cell r="Q522" t="str">
            <v>B00</v>
          </cell>
          <cell r="R522">
            <v>100</v>
          </cell>
          <cell r="S522" t="str">
            <v>HINDMAN, MS</v>
          </cell>
        </row>
        <row r="523">
          <cell r="N523">
            <v>85</v>
          </cell>
          <cell r="O523" t="str">
            <v>CUSTOMER APPL</v>
          </cell>
          <cell r="P523" t="str">
            <v>Closed</v>
          </cell>
          <cell r="Q523" t="str">
            <v>B40</v>
          </cell>
          <cell r="R523">
            <v>100</v>
          </cell>
          <cell r="S523" t="str">
            <v>JULSON, AR</v>
          </cell>
        </row>
        <row r="524">
          <cell r="N524">
            <v>88</v>
          </cell>
          <cell r="O524" t="str">
            <v>IT TRAINING COORDIN</v>
          </cell>
          <cell r="P524" t="str">
            <v>Closed</v>
          </cell>
          <cell r="Q524" t="str">
            <v>B00</v>
          </cell>
          <cell r="R524">
            <v>100</v>
          </cell>
          <cell r="S524" t="str">
            <v>VACANT</v>
          </cell>
        </row>
        <row r="525">
          <cell r="N525">
            <v>94</v>
          </cell>
          <cell r="O525" t="str">
            <v>FLEET ADMIN</v>
          </cell>
          <cell r="P525" t="str">
            <v>Closed</v>
          </cell>
          <cell r="Q525" t="str">
            <v>B00</v>
          </cell>
          <cell r="R525">
            <v>100</v>
          </cell>
          <cell r="S525" t="str">
            <v>VACANT</v>
          </cell>
        </row>
        <row r="526">
          <cell r="N526">
            <v>95</v>
          </cell>
          <cell r="O526" t="str">
            <v>CORPORATE SAFETY</v>
          </cell>
          <cell r="P526" t="str">
            <v>Closed</v>
          </cell>
          <cell r="Q526" t="str">
            <v>B00</v>
          </cell>
          <cell r="R526">
            <v>100</v>
          </cell>
          <cell r="S526" t="str">
            <v>VARGASON, RW</v>
          </cell>
        </row>
        <row r="527">
          <cell r="N527">
            <v>96</v>
          </cell>
          <cell r="O527" t="str">
            <v>FOOD SERVICE-SC</v>
          </cell>
          <cell r="P527" t="str">
            <v>Closed</v>
          </cell>
          <cell r="Q527" t="str">
            <v>B00</v>
          </cell>
          <cell r="R527">
            <v>100</v>
          </cell>
          <cell r="S527" t="str">
            <v>BOOK, RB</v>
          </cell>
        </row>
        <row r="528">
          <cell r="N528">
            <v>108</v>
          </cell>
          <cell r="O528" t="str">
            <v>FRANCHISE</v>
          </cell>
          <cell r="P528" t="str">
            <v>Closed</v>
          </cell>
          <cell r="Q528" t="str">
            <v>B11</v>
          </cell>
          <cell r="R528">
            <v>100</v>
          </cell>
          <cell r="S528" t="str">
            <v>SEHNERT, JR</v>
          </cell>
        </row>
        <row r="529">
          <cell r="N529">
            <v>120</v>
          </cell>
          <cell r="O529" t="str">
            <v>VP MARKETING &amp; SALES</v>
          </cell>
          <cell r="P529" t="str">
            <v>Closed</v>
          </cell>
          <cell r="Q529" t="str">
            <v>B40</v>
          </cell>
          <cell r="R529">
            <v>100</v>
          </cell>
          <cell r="S529" t="str">
            <v>RABA, TM</v>
          </cell>
        </row>
        <row r="530">
          <cell r="N530">
            <v>125</v>
          </cell>
          <cell r="O530" t="str">
            <v>CONTRACT ADMIN</v>
          </cell>
          <cell r="P530" t="str">
            <v>Closed</v>
          </cell>
          <cell r="Q530" t="str">
            <v>B43</v>
          </cell>
          <cell r="R530">
            <v>100</v>
          </cell>
          <cell r="S530" t="str">
            <v>BOYLE, RA</v>
          </cell>
        </row>
        <row r="531">
          <cell r="N531">
            <v>126</v>
          </cell>
          <cell r="O531" t="str">
            <v>ELE/GAS PRODUCTS</v>
          </cell>
          <cell r="P531" t="str">
            <v>Closed</v>
          </cell>
          <cell r="Q531" t="str">
            <v>B42</v>
          </cell>
          <cell r="R531">
            <v>100</v>
          </cell>
          <cell r="S531" t="str">
            <v>BOYLE, RA</v>
          </cell>
        </row>
        <row r="532">
          <cell r="N532">
            <v>127</v>
          </cell>
          <cell r="O532" t="str">
            <v>DISTRIBUTED GEN</v>
          </cell>
          <cell r="P532" t="str">
            <v>Closed</v>
          </cell>
          <cell r="Q532" t="str">
            <v>B41</v>
          </cell>
          <cell r="R532">
            <v>100</v>
          </cell>
          <cell r="S532" t="str">
            <v>VACANT</v>
          </cell>
        </row>
        <row r="533">
          <cell r="N533">
            <v>128</v>
          </cell>
          <cell r="O533" t="str">
            <v>VP CONSUMER PRODUCTS</v>
          </cell>
          <cell r="P533" t="str">
            <v>Closed</v>
          </cell>
          <cell r="Q533" t="str">
            <v>B41</v>
          </cell>
          <cell r="R533">
            <v>100</v>
          </cell>
          <cell r="S533" t="str">
            <v>VACANT</v>
          </cell>
        </row>
        <row r="534">
          <cell r="N534">
            <v>129</v>
          </cell>
          <cell r="O534" t="str">
            <v>GAS PRODUCTS</v>
          </cell>
          <cell r="P534" t="str">
            <v>Closed</v>
          </cell>
          <cell r="Q534" t="str">
            <v>B43</v>
          </cell>
          <cell r="R534">
            <v>100</v>
          </cell>
          <cell r="S534" t="str">
            <v>BOYLE, RA</v>
          </cell>
        </row>
        <row r="535">
          <cell r="N535">
            <v>130</v>
          </cell>
          <cell r="O535" t="str">
            <v>VP MARKET STRATEGY</v>
          </cell>
          <cell r="P535" t="str">
            <v>Closed</v>
          </cell>
          <cell r="Q535" t="str">
            <v>B41</v>
          </cell>
          <cell r="R535">
            <v>100</v>
          </cell>
          <cell r="S535" t="str">
            <v>SCHILLINGER, SJ</v>
          </cell>
        </row>
        <row r="536">
          <cell r="N536">
            <v>131</v>
          </cell>
          <cell r="O536" t="str">
            <v>MKTG PRODUCT DEV/SUP</v>
          </cell>
          <cell r="P536" t="str">
            <v>Closed</v>
          </cell>
          <cell r="Q536" t="str">
            <v>B41</v>
          </cell>
          <cell r="R536">
            <v>100</v>
          </cell>
          <cell r="S536" t="str">
            <v>VACANT</v>
          </cell>
        </row>
        <row r="537">
          <cell r="N537">
            <v>132</v>
          </cell>
          <cell r="O537" t="str">
            <v>MKTG INTEL/DATABASE</v>
          </cell>
          <cell r="P537" t="str">
            <v>Closed</v>
          </cell>
          <cell r="Q537" t="str">
            <v>B41</v>
          </cell>
          <cell r="R537">
            <v>100</v>
          </cell>
          <cell r="S537" t="str">
            <v>VACANT</v>
          </cell>
        </row>
        <row r="538">
          <cell r="N538">
            <v>133</v>
          </cell>
          <cell r="O538" t="str">
            <v>DIRECT MKTG &amp; COMM</v>
          </cell>
          <cell r="P538" t="str">
            <v>Closed</v>
          </cell>
          <cell r="Q538" t="str">
            <v>B41</v>
          </cell>
          <cell r="R538">
            <v>100</v>
          </cell>
          <cell r="S538" t="str">
            <v>VACANT</v>
          </cell>
        </row>
        <row r="539">
          <cell r="N539">
            <v>134</v>
          </cell>
          <cell r="O539" t="str">
            <v>MKTG PLAN/STRATEGY</v>
          </cell>
          <cell r="P539" t="str">
            <v>Closed</v>
          </cell>
          <cell r="Q539" t="str">
            <v>B41</v>
          </cell>
          <cell r="R539">
            <v>100</v>
          </cell>
          <cell r="S539" t="str">
            <v>CONRAD, CJ</v>
          </cell>
        </row>
        <row r="540">
          <cell r="N540">
            <v>135</v>
          </cell>
          <cell r="O540" t="str">
            <v>MKTG REGULATORY SUPP</v>
          </cell>
          <cell r="P540" t="str">
            <v>Closed</v>
          </cell>
          <cell r="Q540" t="str">
            <v>B41</v>
          </cell>
          <cell r="R540">
            <v>100</v>
          </cell>
          <cell r="S540" t="str">
            <v>VACANT</v>
          </cell>
        </row>
        <row r="541">
          <cell r="N541">
            <v>136</v>
          </cell>
          <cell r="O541" t="str">
            <v>VP SALES</v>
          </cell>
          <cell r="P541" t="str">
            <v>Closed</v>
          </cell>
          <cell r="Q541" t="str">
            <v>B41</v>
          </cell>
          <cell r="R541">
            <v>100</v>
          </cell>
          <cell r="S541" t="str">
            <v>KELLEHER, JP</v>
          </cell>
        </row>
        <row r="542">
          <cell r="N542">
            <v>137</v>
          </cell>
          <cell r="O542" t="str">
            <v>RETAIL CUST ALLIANCE</v>
          </cell>
          <cell r="P542" t="str">
            <v>Closed</v>
          </cell>
          <cell r="Q542" t="str">
            <v>B41</v>
          </cell>
          <cell r="R542">
            <v>100</v>
          </cell>
          <cell r="S542" t="str">
            <v>KELLEHER, JP</v>
          </cell>
        </row>
        <row r="543">
          <cell r="N543">
            <v>138</v>
          </cell>
          <cell r="O543" t="str">
            <v>RETAIL DIRECT MKTG</v>
          </cell>
          <cell r="P543" t="str">
            <v>Closed</v>
          </cell>
          <cell r="Q543" t="str">
            <v>B41</v>
          </cell>
          <cell r="R543">
            <v>100</v>
          </cell>
          <cell r="S543" t="str">
            <v>VACANT</v>
          </cell>
        </row>
        <row r="544">
          <cell r="N544">
            <v>140</v>
          </cell>
          <cell r="O544" t="str">
            <v>DEL CONSULTANT MGR</v>
          </cell>
          <cell r="P544" t="str">
            <v>Closed</v>
          </cell>
          <cell r="Q544" t="str">
            <v>B41</v>
          </cell>
          <cell r="R544">
            <v>100</v>
          </cell>
          <cell r="S544" t="str">
            <v>KELLEHER, JP</v>
          </cell>
        </row>
        <row r="545">
          <cell r="N545">
            <v>141</v>
          </cell>
          <cell r="O545" t="str">
            <v>IOWA FIELD OPERATION</v>
          </cell>
          <cell r="P545" t="str">
            <v>Closed</v>
          </cell>
          <cell r="Q545" t="str">
            <v>B41</v>
          </cell>
          <cell r="R545">
            <v>100</v>
          </cell>
          <cell r="S545" t="str">
            <v>KELLEHER, JP</v>
          </cell>
        </row>
        <row r="546">
          <cell r="N546">
            <v>143</v>
          </cell>
          <cell r="O546" t="str">
            <v>ILL FIELD OPERATIONS</v>
          </cell>
          <cell r="P546" t="str">
            <v>Closed</v>
          </cell>
          <cell r="Q546" t="str">
            <v>B41</v>
          </cell>
          <cell r="R546">
            <v>100</v>
          </cell>
          <cell r="S546" t="str">
            <v>JACOBS, GM</v>
          </cell>
        </row>
        <row r="547">
          <cell r="N547">
            <v>144</v>
          </cell>
          <cell r="O547" t="str">
            <v>OHIO FIELD SALES</v>
          </cell>
          <cell r="P547" t="str">
            <v>Closed</v>
          </cell>
          <cell r="Q547" t="str">
            <v>B44</v>
          </cell>
          <cell r="R547">
            <v>990</v>
          </cell>
          <cell r="S547" t="str">
            <v>VACANT</v>
          </cell>
        </row>
        <row r="548">
          <cell r="N548">
            <v>146</v>
          </cell>
          <cell r="O548" t="str">
            <v>ENERGY EFFICIEN-ADMN</v>
          </cell>
          <cell r="P548" t="str">
            <v>Closed</v>
          </cell>
          <cell r="Q548" t="str">
            <v>B41</v>
          </cell>
          <cell r="R548">
            <v>100</v>
          </cell>
          <cell r="S548" t="str">
            <v>LEUTHAUSER, RA</v>
          </cell>
        </row>
        <row r="549">
          <cell r="N549">
            <v>147</v>
          </cell>
          <cell r="O549" t="str">
            <v>CASHBACK CARD</v>
          </cell>
          <cell r="P549" t="str">
            <v>Closed</v>
          </cell>
          <cell r="Q549" t="str">
            <v>B44</v>
          </cell>
          <cell r="R549">
            <v>100</v>
          </cell>
          <cell r="S549" t="str">
            <v>VACANT</v>
          </cell>
        </row>
        <row r="550">
          <cell r="N550">
            <v>148</v>
          </cell>
          <cell r="O550" t="str">
            <v>ELECTRIC PRODUCTS</v>
          </cell>
          <cell r="P550" t="str">
            <v>Closed</v>
          </cell>
          <cell r="Q550" t="str">
            <v>B42</v>
          </cell>
          <cell r="R550">
            <v>100</v>
          </cell>
          <cell r="S550" t="str">
            <v>MERRILL, DT</v>
          </cell>
        </row>
        <row r="551">
          <cell r="N551">
            <v>149</v>
          </cell>
          <cell r="O551" t="str">
            <v>ELE PRODUCTS OPER</v>
          </cell>
          <cell r="P551" t="str">
            <v>Closed</v>
          </cell>
          <cell r="Q551" t="str">
            <v>B42</v>
          </cell>
          <cell r="R551">
            <v>100</v>
          </cell>
          <cell r="S551" t="str">
            <v>VACANT</v>
          </cell>
        </row>
        <row r="552">
          <cell r="N552">
            <v>150</v>
          </cell>
          <cell r="O552" t="str">
            <v>COMM RELTS-EAST</v>
          </cell>
          <cell r="P552" t="str">
            <v>Closed</v>
          </cell>
          <cell r="Q552" t="str">
            <v>B00</v>
          </cell>
          <cell r="R552">
            <v>100</v>
          </cell>
          <cell r="S552" t="str">
            <v>VACANT</v>
          </cell>
        </row>
        <row r="553">
          <cell r="N553">
            <v>151</v>
          </cell>
          <cell r="O553" t="str">
            <v>COMM RELTS-CNTL</v>
          </cell>
          <cell r="P553" t="str">
            <v>Closed</v>
          </cell>
          <cell r="Q553" t="str">
            <v>B00</v>
          </cell>
          <cell r="R553">
            <v>100</v>
          </cell>
          <cell r="S553" t="str">
            <v>VACANT</v>
          </cell>
        </row>
        <row r="554">
          <cell r="N554">
            <v>152</v>
          </cell>
          <cell r="O554" t="str">
            <v>COMM RELTS-WEST</v>
          </cell>
          <cell r="P554" t="str">
            <v>Closed</v>
          </cell>
          <cell r="Q554" t="str">
            <v>B00</v>
          </cell>
          <cell r="R554">
            <v>100</v>
          </cell>
          <cell r="S554" t="str">
            <v>VACANT</v>
          </cell>
        </row>
        <row r="555">
          <cell r="N555">
            <v>171</v>
          </cell>
          <cell r="O555" t="str">
            <v>ELEC OPERATIONS APPS</v>
          </cell>
          <cell r="P555" t="str">
            <v>Closed</v>
          </cell>
          <cell r="Q555" t="str">
            <v>B10</v>
          </cell>
          <cell r="R555">
            <v>100</v>
          </cell>
          <cell r="S555" t="str">
            <v>DOTY, MJ</v>
          </cell>
        </row>
        <row r="556">
          <cell r="N556">
            <v>178</v>
          </cell>
          <cell r="O556" t="str">
            <v>IT SYS OPTIMIZATION</v>
          </cell>
          <cell r="P556" t="str">
            <v>Closed</v>
          </cell>
          <cell r="Q556" t="str">
            <v>B10</v>
          </cell>
          <cell r="R556">
            <v>100</v>
          </cell>
          <cell r="S556" t="str">
            <v>SCHROEDER, RL</v>
          </cell>
        </row>
        <row r="557">
          <cell r="N557">
            <v>181</v>
          </cell>
          <cell r="O557" t="str">
            <v>IT PRODUCTION CONTRL</v>
          </cell>
          <cell r="P557" t="str">
            <v>Closed</v>
          </cell>
          <cell r="Q557" t="str">
            <v>B00</v>
          </cell>
          <cell r="R557">
            <v>100</v>
          </cell>
          <cell r="S557" t="str">
            <v>WIERSMA, BE</v>
          </cell>
        </row>
        <row r="558">
          <cell r="N558">
            <v>200</v>
          </cell>
          <cell r="O558" t="str">
            <v>SR VP TRANS/ENGY DEL</v>
          </cell>
          <cell r="P558" t="str">
            <v>Closed</v>
          </cell>
          <cell r="Q558" t="str">
            <v>B10</v>
          </cell>
          <cell r="R558">
            <v>100</v>
          </cell>
          <cell r="S558" t="str">
            <v>RABA, TM</v>
          </cell>
        </row>
        <row r="559">
          <cell r="N559">
            <v>205</v>
          </cell>
          <cell r="O559" t="str">
            <v>ENGY DEL REL-SVCS</v>
          </cell>
          <cell r="P559" t="str">
            <v>Closed</v>
          </cell>
          <cell r="Q559" t="str">
            <v>B11</v>
          </cell>
          <cell r="R559">
            <v>100</v>
          </cell>
          <cell r="S559" t="str">
            <v>ELDEN, GB</v>
          </cell>
        </row>
        <row r="560">
          <cell r="N560">
            <v>210</v>
          </cell>
          <cell r="O560" t="str">
            <v>CR OPERATIONS</v>
          </cell>
          <cell r="P560" t="str">
            <v>Closed</v>
          </cell>
          <cell r="Q560" t="str">
            <v>B13</v>
          </cell>
          <cell r="R560">
            <v>200</v>
          </cell>
          <cell r="S560" t="str">
            <v>PADLEY, TH</v>
          </cell>
        </row>
        <row r="561">
          <cell r="N561">
            <v>211</v>
          </cell>
          <cell r="O561" t="str">
            <v>CLRK OPERATIONS</v>
          </cell>
          <cell r="P561" t="str">
            <v>Closed</v>
          </cell>
          <cell r="Q561" t="str">
            <v>B11</v>
          </cell>
          <cell r="R561">
            <v>200</v>
          </cell>
          <cell r="S561" t="str">
            <v>PETRIE, JE</v>
          </cell>
        </row>
        <row r="562">
          <cell r="N562">
            <v>213</v>
          </cell>
          <cell r="O562" t="str">
            <v>IC OPERATIONS</v>
          </cell>
          <cell r="P562" t="str">
            <v>Closed</v>
          </cell>
          <cell r="Q562" t="str">
            <v>B13</v>
          </cell>
          <cell r="R562">
            <v>200</v>
          </cell>
          <cell r="S562" t="str">
            <v>VACANT</v>
          </cell>
        </row>
        <row r="563">
          <cell r="N563">
            <v>215</v>
          </cell>
          <cell r="O563" t="str">
            <v>CR OPERATIONS</v>
          </cell>
          <cell r="P563" t="str">
            <v>Closed</v>
          </cell>
          <cell r="Q563" t="str">
            <v>B13</v>
          </cell>
          <cell r="R563">
            <v>200</v>
          </cell>
          <cell r="S563" t="str">
            <v>PADLEY, TH</v>
          </cell>
        </row>
        <row r="564">
          <cell r="N564">
            <v>218</v>
          </cell>
          <cell r="O564" t="str">
            <v>WAT OPERATIONS</v>
          </cell>
          <cell r="P564" t="str">
            <v>Closed</v>
          </cell>
          <cell r="Q564" t="str">
            <v>B13</v>
          </cell>
          <cell r="R564">
            <v>200</v>
          </cell>
          <cell r="S564" t="str">
            <v>HEMPEL, JJ</v>
          </cell>
        </row>
        <row r="565">
          <cell r="N565">
            <v>220</v>
          </cell>
          <cell r="O565" t="str">
            <v>NONUTIL DELIVERY SVC</v>
          </cell>
          <cell r="P565" t="str">
            <v>Closed</v>
          </cell>
          <cell r="Q565" t="str">
            <v>B14</v>
          </cell>
          <cell r="R565">
            <v>100</v>
          </cell>
          <cell r="S565" t="str">
            <v>TWIFORD, JA</v>
          </cell>
        </row>
        <row r="566">
          <cell r="N566">
            <v>230</v>
          </cell>
          <cell r="O566" t="str">
            <v>DES MOINES DISTRICT</v>
          </cell>
          <cell r="P566" t="str">
            <v>Closed</v>
          </cell>
          <cell r="Q566" t="str">
            <v>B13</v>
          </cell>
          <cell r="R566">
            <v>200</v>
          </cell>
          <cell r="S566" t="str">
            <v>JOHNSON, NR</v>
          </cell>
        </row>
        <row r="567">
          <cell r="N567">
            <v>231</v>
          </cell>
          <cell r="O567" t="str">
            <v>AV CREWS</v>
          </cell>
          <cell r="P567" t="str">
            <v>Closed</v>
          </cell>
          <cell r="Q567" t="str">
            <v>B11</v>
          </cell>
          <cell r="R567">
            <v>200</v>
          </cell>
          <cell r="S567" t="str">
            <v>DOTY, WL</v>
          </cell>
        </row>
        <row r="568">
          <cell r="N568">
            <v>232</v>
          </cell>
          <cell r="O568" t="str">
            <v>SHN CREWS</v>
          </cell>
          <cell r="P568" t="str">
            <v>Closed</v>
          </cell>
          <cell r="Q568" t="str">
            <v>B11</v>
          </cell>
          <cell r="R568">
            <v>200</v>
          </cell>
          <cell r="S568" t="str">
            <v>SIEBELS, RL</v>
          </cell>
        </row>
        <row r="569">
          <cell r="N569">
            <v>234</v>
          </cell>
          <cell r="O569" t="str">
            <v>DM CUST COORDINATION</v>
          </cell>
          <cell r="P569" t="str">
            <v>Closed</v>
          </cell>
          <cell r="Q569" t="str">
            <v>B11</v>
          </cell>
          <cell r="R569">
            <v>200</v>
          </cell>
          <cell r="S569" t="str">
            <v>DELOUIS, FE</v>
          </cell>
        </row>
        <row r="570">
          <cell r="N570">
            <v>235</v>
          </cell>
          <cell r="O570" t="str">
            <v>DM EAST GAS OPER</v>
          </cell>
          <cell r="P570" t="str">
            <v>Closed</v>
          </cell>
          <cell r="Q570" t="str">
            <v>B11</v>
          </cell>
          <cell r="R570">
            <v>200</v>
          </cell>
          <cell r="S570" t="str">
            <v>BOHL, RS</v>
          </cell>
        </row>
        <row r="571">
          <cell r="N571">
            <v>236</v>
          </cell>
          <cell r="O571" t="str">
            <v>DM EAST ELEC OPER</v>
          </cell>
          <cell r="P571" t="str">
            <v>Closed</v>
          </cell>
          <cell r="Q571" t="str">
            <v>B11</v>
          </cell>
          <cell r="R571">
            <v>200</v>
          </cell>
          <cell r="S571" t="str">
            <v>BOHL, RS</v>
          </cell>
        </row>
        <row r="572">
          <cell r="N572">
            <v>237</v>
          </cell>
          <cell r="O572" t="str">
            <v>DM EAST MTR/WELDING</v>
          </cell>
          <cell r="P572" t="str">
            <v>Closed</v>
          </cell>
          <cell r="Q572" t="str">
            <v>B11</v>
          </cell>
          <cell r="R572">
            <v>200</v>
          </cell>
          <cell r="S572" t="str">
            <v>BOHL, RS</v>
          </cell>
        </row>
        <row r="573">
          <cell r="N573">
            <v>238</v>
          </cell>
          <cell r="O573" t="str">
            <v>G-DM CONTRACTING</v>
          </cell>
          <cell r="P573" t="str">
            <v>Closed</v>
          </cell>
          <cell r="Q573" t="str">
            <v>B13</v>
          </cell>
          <cell r="R573">
            <v>200</v>
          </cell>
          <cell r="S573" t="str">
            <v>VACANT</v>
          </cell>
        </row>
        <row r="574">
          <cell r="N574">
            <v>240</v>
          </cell>
          <cell r="O574" t="str">
            <v>DM DIST LOCATES</v>
          </cell>
          <cell r="P574" t="str">
            <v>Closed</v>
          </cell>
          <cell r="Q574" t="str">
            <v>B11</v>
          </cell>
          <cell r="R574">
            <v>200</v>
          </cell>
          <cell r="S574" t="str">
            <v>DELOUIS, FE</v>
          </cell>
        </row>
        <row r="575">
          <cell r="N575">
            <v>241</v>
          </cell>
          <cell r="O575" t="str">
            <v>DM DIST STORES</v>
          </cell>
          <cell r="P575" t="str">
            <v>Closed</v>
          </cell>
          <cell r="Q575" t="str">
            <v>B11</v>
          </cell>
          <cell r="R575">
            <v>200</v>
          </cell>
          <cell r="S575" t="str">
            <v>VACANT</v>
          </cell>
        </row>
        <row r="576">
          <cell r="N576">
            <v>242</v>
          </cell>
          <cell r="O576" t="str">
            <v>DM WEST GAS OPER</v>
          </cell>
          <cell r="P576" t="str">
            <v>Closed</v>
          </cell>
          <cell r="Q576" t="str">
            <v>B11</v>
          </cell>
          <cell r="R576">
            <v>200</v>
          </cell>
          <cell r="S576" t="str">
            <v>ANDERSON, TM</v>
          </cell>
        </row>
        <row r="577">
          <cell r="N577">
            <v>243</v>
          </cell>
          <cell r="O577" t="str">
            <v>DM ELEC SERVICES</v>
          </cell>
          <cell r="P577" t="str">
            <v>Closed</v>
          </cell>
          <cell r="Q577" t="str">
            <v>B11</v>
          </cell>
          <cell r="R577">
            <v>200</v>
          </cell>
          <cell r="S577" t="str">
            <v>DELOUIS, FE</v>
          </cell>
        </row>
        <row r="578">
          <cell r="N578">
            <v>244</v>
          </cell>
          <cell r="O578" t="str">
            <v>DM GAS SERVICES</v>
          </cell>
          <cell r="P578" t="str">
            <v>Closed</v>
          </cell>
          <cell r="Q578" t="str">
            <v>B11</v>
          </cell>
          <cell r="R578">
            <v>200</v>
          </cell>
          <cell r="S578" t="str">
            <v>DELOUIS, FE</v>
          </cell>
        </row>
        <row r="579">
          <cell r="N579">
            <v>245</v>
          </cell>
          <cell r="O579" t="str">
            <v>DM FLEET MAINT</v>
          </cell>
          <cell r="P579" t="str">
            <v>Closed</v>
          </cell>
          <cell r="Q579" t="str">
            <v>B11</v>
          </cell>
          <cell r="R579">
            <v>200</v>
          </cell>
          <cell r="S579" t="str">
            <v>BLAIR, CE</v>
          </cell>
        </row>
        <row r="580">
          <cell r="N580">
            <v>250</v>
          </cell>
          <cell r="O580" t="str">
            <v>QUAD CITIES DISTRICT</v>
          </cell>
          <cell r="P580" t="str">
            <v>Closed</v>
          </cell>
          <cell r="Q580" t="str">
            <v>B13</v>
          </cell>
          <cell r="R580">
            <v>100</v>
          </cell>
          <cell r="S580" t="str">
            <v>NOWELL, WR</v>
          </cell>
        </row>
        <row r="581">
          <cell r="N581">
            <v>251</v>
          </cell>
          <cell r="O581" t="str">
            <v>FM OPERATIONS</v>
          </cell>
          <cell r="P581" t="str">
            <v>Closed</v>
          </cell>
          <cell r="Q581" t="str">
            <v>B13</v>
          </cell>
          <cell r="R581">
            <v>200</v>
          </cell>
          <cell r="S581" t="str">
            <v>SULLIVAN, SC</v>
          </cell>
        </row>
        <row r="582">
          <cell r="N582">
            <v>253</v>
          </cell>
          <cell r="O582" t="str">
            <v>DM SOUTH GAS OPER</v>
          </cell>
          <cell r="P582" t="str">
            <v>Closed</v>
          </cell>
          <cell r="Q582" t="str">
            <v>B11</v>
          </cell>
          <cell r="R582">
            <v>200</v>
          </cell>
          <cell r="S582" t="str">
            <v>SULLIVAN, SC</v>
          </cell>
        </row>
        <row r="583">
          <cell r="N583">
            <v>255</v>
          </cell>
          <cell r="O583" t="str">
            <v>QC IA GAS OPERATIONS</v>
          </cell>
          <cell r="P583" t="str">
            <v>Closed</v>
          </cell>
          <cell r="Q583" t="str">
            <v>B11</v>
          </cell>
          <cell r="R583">
            <v>200</v>
          </cell>
          <cell r="S583" t="str">
            <v>WELVAERT, DP</v>
          </cell>
        </row>
        <row r="584">
          <cell r="N584">
            <v>260</v>
          </cell>
          <cell r="O584" t="str">
            <v>QC IL GAS OPERATIONS</v>
          </cell>
          <cell r="P584" t="str">
            <v>Closed</v>
          </cell>
          <cell r="Q584" t="str">
            <v>B11</v>
          </cell>
          <cell r="R584">
            <v>300</v>
          </cell>
          <cell r="S584" t="str">
            <v>VACANT</v>
          </cell>
        </row>
        <row r="585">
          <cell r="N585">
            <v>270</v>
          </cell>
          <cell r="O585" t="str">
            <v>SIOUXLAND DISTRICT</v>
          </cell>
          <cell r="P585" t="str">
            <v>Closed</v>
          </cell>
          <cell r="Q585" t="str">
            <v>B11</v>
          </cell>
          <cell r="R585">
            <v>100</v>
          </cell>
          <cell r="S585" t="str">
            <v>ELDEN, GB</v>
          </cell>
        </row>
        <row r="586">
          <cell r="N586">
            <v>271</v>
          </cell>
          <cell r="O586" t="str">
            <v>YAN OPERATIONS</v>
          </cell>
          <cell r="P586" t="str">
            <v>Closed</v>
          </cell>
          <cell r="Q586" t="str">
            <v>B13</v>
          </cell>
          <cell r="R586">
            <v>400</v>
          </cell>
          <cell r="S586" t="str">
            <v>BRANNUM, JM</v>
          </cell>
        </row>
        <row r="587">
          <cell r="N587">
            <v>272</v>
          </cell>
          <cell r="O587" t="str">
            <v>LEM OPERATIONS</v>
          </cell>
          <cell r="P587" t="str">
            <v>Closed</v>
          </cell>
          <cell r="Q587" t="str">
            <v>B11</v>
          </cell>
          <cell r="R587">
            <v>200</v>
          </cell>
          <cell r="S587" t="str">
            <v>VACANT</v>
          </cell>
        </row>
        <row r="588">
          <cell r="N588">
            <v>273</v>
          </cell>
          <cell r="O588" t="str">
            <v>SL MET/TRN/RG INST</v>
          </cell>
          <cell r="P588" t="str">
            <v>Closed</v>
          </cell>
          <cell r="Q588" t="str">
            <v>B11</v>
          </cell>
          <cell r="R588">
            <v>100</v>
          </cell>
          <cell r="S588" t="str">
            <v>ELDEN, GB</v>
          </cell>
        </row>
        <row r="589">
          <cell r="N589">
            <v>274</v>
          </cell>
          <cell r="O589" t="str">
            <v>FT DODGE ENGINEERING</v>
          </cell>
          <cell r="P589" t="str">
            <v>Closed</v>
          </cell>
          <cell r="Q589" t="str">
            <v>B11</v>
          </cell>
          <cell r="R589">
            <v>200</v>
          </cell>
          <cell r="S589" t="str">
            <v>OMAN, GL</v>
          </cell>
        </row>
        <row r="590">
          <cell r="N590">
            <v>275</v>
          </cell>
          <cell r="O590" t="str">
            <v>SF OPERATIONS</v>
          </cell>
          <cell r="P590" t="str">
            <v>Closed</v>
          </cell>
          <cell r="Q590" t="str">
            <v>B13</v>
          </cell>
          <cell r="R590">
            <v>400</v>
          </cell>
          <cell r="S590" t="str">
            <v>DAKE, RW</v>
          </cell>
        </row>
        <row r="591">
          <cell r="N591">
            <v>280</v>
          </cell>
          <cell r="O591" t="str">
            <v>SC GAS OPERATIONS</v>
          </cell>
          <cell r="P591" t="str">
            <v>Closed</v>
          </cell>
          <cell r="Q591" t="str">
            <v>B11</v>
          </cell>
          <cell r="R591">
            <v>100</v>
          </cell>
          <cell r="S591" t="str">
            <v>BUDLER, TJ</v>
          </cell>
        </row>
        <row r="592">
          <cell r="N592">
            <v>291</v>
          </cell>
          <cell r="O592" t="str">
            <v>GAS ENGINEERING</v>
          </cell>
          <cell r="P592" t="str">
            <v>Closed</v>
          </cell>
          <cell r="Q592" t="str">
            <v>B13</v>
          </cell>
          <cell r="R592">
            <v>100</v>
          </cell>
          <cell r="S592" t="str">
            <v>VACANT</v>
          </cell>
        </row>
        <row r="593">
          <cell r="N593">
            <v>292</v>
          </cell>
          <cell r="O593" t="str">
            <v>SAFE/COMPLIANCE TRNG</v>
          </cell>
          <cell r="P593" t="str">
            <v>Closed</v>
          </cell>
          <cell r="Q593" t="str">
            <v>B10</v>
          </cell>
          <cell r="R593">
            <v>100</v>
          </cell>
          <cell r="S593" t="str">
            <v>LORENZEN, RN</v>
          </cell>
        </row>
        <row r="594">
          <cell r="N594">
            <v>293</v>
          </cell>
          <cell r="O594" t="str">
            <v>GAS/SERVICE DISPATCH</v>
          </cell>
          <cell r="P594" t="str">
            <v>Closed</v>
          </cell>
          <cell r="Q594" t="str">
            <v>B13</v>
          </cell>
          <cell r="R594">
            <v>100</v>
          </cell>
          <cell r="S594" t="str">
            <v>GATES, AL</v>
          </cell>
        </row>
        <row r="595">
          <cell r="N595">
            <v>294</v>
          </cell>
          <cell r="O595" t="str">
            <v>GAS STANDARDS</v>
          </cell>
          <cell r="P595" t="str">
            <v>Closed</v>
          </cell>
          <cell r="Q595" t="str">
            <v>B13</v>
          </cell>
          <cell r="R595">
            <v>100</v>
          </cell>
          <cell r="S595" t="str">
            <v>RASMUSSEN, SK</v>
          </cell>
        </row>
        <row r="596">
          <cell r="N596">
            <v>300</v>
          </cell>
          <cell r="O596" t="str">
            <v>PEAK PLANT/METERING</v>
          </cell>
          <cell r="P596" t="str">
            <v>Closed</v>
          </cell>
          <cell r="Q596" t="str">
            <v>B11</v>
          </cell>
          <cell r="R596">
            <v>100</v>
          </cell>
          <cell r="S596" t="str">
            <v>HUBERT, WR</v>
          </cell>
        </row>
        <row r="597">
          <cell r="N597">
            <v>303</v>
          </cell>
          <cell r="O597" t="str">
            <v>LNG PLANT-QC</v>
          </cell>
          <cell r="P597" t="str">
            <v>Closed</v>
          </cell>
          <cell r="Q597" t="str">
            <v>B13</v>
          </cell>
          <cell r="R597">
            <v>100</v>
          </cell>
          <cell r="S597" t="str">
            <v>KNOBLOCH, BJ</v>
          </cell>
        </row>
        <row r="598">
          <cell r="N598">
            <v>304</v>
          </cell>
          <cell r="O598" t="str">
            <v>LNG PLANT-DM</v>
          </cell>
          <cell r="P598" t="str">
            <v>Closed</v>
          </cell>
          <cell r="Q598" t="str">
            <v>B13</v>
          </cell>
          <cell r="R598">
            <v>100</v>
          </cell>
          <cell r="S598" t="str">
            <v>BOYDSTON, TR</v>
          </cell>
        </row>
        <row r="599">
          <cell r="N599">
            <v>307</v>
          </cell>
          <cell r="O599" t="str">
            <v>GAS METER SHOP</v>
          </cell>
          <cell r="P599" t="str">
            <v>Closed</v>
          </cell>
          <cell r="Q599" t="str">
            <v>B13</v>
          </cell>
          <cell r="R599">
            <v>100</v>
          </cell>
          <cell r="S599" t="str">
            <v>AMMONS, MR</v>
          </cell>
        </row>
        <row r="600">
          <cell r="N600">
            <v>320</v>
          </cell>
          <cell r="O600" t="str">
            <v>ENGY SERVICES MGR</v>
          </cell>
          <cell r="P600" t="str">
            <v>Closed</v>
          </cell>
          <cell r="Q600" t="str">
            <v>B41</v>
          </cell>
          <cell r="R600">
            <v>100</v>
          </cell>
          <cell r="S600" t="str">
            <v>GRAHAM, DL</v>
          </cell>
        </row>
        <row r="601">
          <cell r="N601">
            <v>321</v>
          </cell>
          <cell r="O601" t="str">
            <v>PRODUCT/SER MGR</v>
          </cell>
          <cell r="P601" t="str">
            <v>Closed</v>
          </cell>
          <cell r="Q601" t="str">
            <v>B41</v>
          </cell>
          <cell r="R601">
            <v>100</v>
          </cell>
          <cell r="S601" t="str">
            <v>VACANT</v>
          </cell>
        </row>
        <row r="602">
          <cell r="N602">
            <v>324</v>
          </cell>
          <cell r="O602" t="str">
            <v>ENGY CONSLT SC</v>
          </cell>
          <cell r="P602" t="str">
            <v>Closed</v>
          </cell>
          <cell r="Q602" t="str">
            <v>B41</v>
          </cell>
          <cell r="R602">
            <v>100</v>
          </cell>
          <cell r="S602" t="str">
            <v>GRAHAM, DL</v>
          </cell>
        </row>
        <row r="603">
          <cell r="N603">
            <v>325</v>
          </cell>
          <cell r="O603" t="str">
            <v>NG VEHICLES</v>
          </cell>
          <cell r="P603" t="str">
            <v>Closed</v>
          </cell>
          <cell r="Q603" t="str">
            <v>B41</v>
          </cell>
          <cell r="R603">
            <v>100</v>
          </cell>
          <cell r="S603" t="str">
            <v>GRAHAM, DL</v>
          </cell>
        </row>
        <row r="604">
          <cell r="N604">
            <v>326</v>
          </cell>
          <cell r="O604" t="str">
            <v>ENGY CONSLT WT</v>
          </cell>
          <cell r="P604" t="str">
            <v>Closed</v>
          </cell>
          <cell r="Q604" t="str">
            <v>B41</v>
          </cell>
          <cell r="R604">
            <v>100</v>
          </cell>
          <cell r="S604" t="str">
            <v>GRAHAM, DL</v>
          </cell>
        </row>
        <row r="605">
          <cell r="N605">
            <v>328</v>
          </cell>
          <cell r="O605" t="str">
            <v>MARKET PLAN MGR</v>
          </cell>
          <cell r="P605" t="str">
            <v>Closed</v>
          </cell>
          <cell r="Q605" t="str">
            <v>B41</v>
          </cell>
          <cell r="R605">
            <v>100</v>
          </cell>
          <cell r="S605" t="str">
            <v>SCHILLINGER, SJ</v>
          </cell>
        </row>
        <row r="606">
          <cell r="N606">
            <v>335</v>
          </cell>
          <cell r="O606" t="str">
            <v>REGULATORY LAW</v>
          </cell>
          <cell r="P606" t="str">
            <v>Closed</v>
          </cell>
          <cell r="Q606" t="str">
            <v>B00</v>
          </cell>
          <cell r="R606">
            <v>100</v>
          </cell>
          <cell r="S606" t="str">
            <v>STEWART, SM</v>
          </cell>
        </row>
        <row r="607">
          <cell r="N607">
            <v>340</v>
          </cell>
          <cell r="O607" t="str">
            <v>GAS SUPPLY</v>
          </cell>
          <cell r="P607" t="str">
            <v>Closed</v>
          </cell>
          <cell r="Q607" t="str">
            <v>B43</v>
          </cell>
          <cell r="R607">
            <v>100</v>
          </cell>
          <cell r="S607" t="str">
            <v>CAMPBELL, B</v>
          </cell>
        </row>
        <row r="608">
          <cell r="N608">
            <v>342</v>
          </cell>
          <cell r="O608" t="str">
            <v>MARKET PLAN &amp; DEV</v>
          </cell>
          <cell r="P608" t="str">
            <v>Closed</v>
          </cell>
          <cell r="Q608" t="str">
            <v>B44</v>
          </cell>
          <cell r="R608">
            <v>100</v>
          </cell>
          <cell r="S608" t="str">
            <v>VACANT</v>
          </cell>
        </row>
        <row r="609">
          <cell r="N609">
            <v>343</v>
          </cell>
          <cell r="O609" t="str">
            <v>G-SUPPLY OPERATIONS</v>
          </cell>
          <cell r="P609" t="str">
            <v>Closed</v>
          </cell>
          <cell r="Q609" t="str">
            <v>B13</v>
          </cell>
          <cell r="R609">
            <v>100</v>
          </cell>
          <cell r="S609" t="str">
            <v>GESELL, TA</v>
          </cell>
        </row>
        <row r="610">
          <cell r="N610">
            <v>344</v>
          </cell>
          <cell r="O610" t="str">
            <v>GAS TRANSPORT MGR</v>
          </cell>
          <cell r="P610" t="str">
            <v>Closed</v>
          </cell>
          <cell r="Q610" t="str">
            <v>B44</v>
          </cell>
          <cell r="R610">
            <v>100</v>
          </cell>
          <cell r="S610" t="str">
            <v>VACANT</v>
          </cell>
        </row>
        <row r="611">
          <cell r="N611">
            <v>345</v>
          </cell>
          <cell r="O611" t="str">
            <v>UNREG TRADING</v>
          </cell>
          <cell r="P611" t="str">
            <v>Closed</v>
          </cell>
          <cell r="Q611" t="str">
            <v>B38</v>
          </cell>
          <cell r="R611">
            <v>100</v>
          </cell>
          <cell r="S611" t="str">
            <v>KELLEHER, JP</v>
          </cell>
        </row>
        <row r="612">
          <cell r="N612">
            <v>347</v>
          </cell>
          <cell r="O612" t="str">
            <v>ADMIN ENERGY DEL</v>
          </cell>
          <cell r="P612" t="str">
            <v>Closed</v>
          </cell>
          <cell r="Q612" t="str">
            <v>B00</v>
          </cell>
          <cell r="R612">
            <v>100</v>
          </cell>
          <cell r="S612" t="str">
            <v>VACANT</v>
          </cell>
        </row>
        <row r="613">
          <cell r="N613">
            <v>349</v>
          </cell>
          <cell r="O613" t="str">
            <v>SAFETY/REGUL COMPL</v>
          </cell>
          <cell r="P613" t="str">
            <v>Closed</v>
          </cell>
          <cell r="Q613" t="str">
            <v>B10</v>
          </cell>
          <cell r="R613">
            <v>100</v>
          </cell>
          <cell r="S613" t="str">
            <v>BUSHBAUM-TEW, JM</v>
          </cell>
        </row>
        <row r="614">
          <cell r="N614">
            <v>350</v>
          </cell>
          <cell r="O614" t="str">
            <v>PROCESS IMPROVEMENT</v>
          </cell>
          <cell r="P614" t="str">
            <v>Closed</v>
          </cell>
          <cell r="Q614" t="str">
            <v>B10</v>
          </cell>
          <cell r="R614">
            <v>100</v>
          </cell>
          <cell r="S614" t="str">
            <v>UNSER, RE</v>
          </cell>
        </row>
        <row r="615">
          <cell r="N615">
            <v>351</v>
          </cell>
          <cell r="O615" t="str">
            <v>G-ACCOUNTING MGR</v>
          </cell>
          <cell r="P615" t="str">
            <v>Closed</v>
          </cell>
          <cell r="Q615" t="str">
            <v>B13</v>
          </cell>
          <cell r="R615">
            <v>100</v>
          </cell>
          <cell r="S615" t="str">
            <v>SMITH, CJ</v>
          </cell>
        </row>
        <row r="616">
          <cell r="N616">
            <v>352</v>
          </cell>
          <cell r="O616" t="str">
            <v>REGULATED PRICING</v>
          </cell>
          <cell r="P616" t="str">
            <v>Closed</v>
          </cell>
          <cell r="Q616" t="str">
            <v>B00</v>
          </cell>
          <cell r="R616">
            <v>100</v>
          </cell>
          <cell r="S616" t="str">
            <v>SCHAEFER, GC</v>
          </cell>
        </row>
        <row r="617">
          <cell r="N617">
            <v>353</v>
          </cell>
          <cell r="O617" t="str">
            <v>WORKERS COMPENSATION</v>
          </cell>
          <cell r="P617" t="str">
            <v>Closed</v>
          </cell>
          <cell r="Q617" t="str">
            <v>B00</v>
          </cell>
          <cell r="R617">
            <v>100</v>
          </cell>
          <cell r="S617" t="str">
            <v>ANHALT, AM</v>
          </cell>
        </row>
        <row r="618">
          <cell r="N618">
            <v>354</v>
          </cell>
          <cell r="O618" t="str">
            <v>CLAIMS</v>
          </cell>
          <cell r="P618" t="str">
            <v>Closed</v>
          </cell>
          <cell r="Q618" t="str">
            <v>B10</v>
          </cell>
          <cell r="R618">
            <v>100</v>
          </cell>
          <cell r="S618" t="str">
            <v>ANHALT, AM</v>
          </cell>
        </row>
        <row r="619">
          <cell r="N619">
            <v>355</v>
          </cell>
          <cell r="O619" t="str">
            <v>SYSTEMS OPTIMIZATION</v>
          </cell>
          <cell r="P619" t="str">
            <v>Closed</v>
          </cell>
          <cell r="Q619" t="str">
            <v>B11</v>
          </cell>
          <cell r="R619">
            <v>100</v>
          </cell>
          <cell r="S619" t="str">
            <v>ANDREWS, RL</v>
          </cell>
        </row>
        <row r="620">
          <cell r="N620">
            <v>400</v>
          </cell>
          <cell r="O620" t="str">
            <v>VP CUST SVC NREG</v>
          </cell>
          <cell r="P620" t="str">
            <v>Closed</v>
          </cell>
          <cell r="Q620" t="str">
            <v>B44</v>
          </cell>
          <cell r="R620">
            <v>100</v>
          </cell>
          <cell r="S620" t="str">
            <v>SCHILLINGER, SJ</v>
          </cell>
        </row>
        <row r="621">
          <cell r="N621">
            <v>402</v>
          </cell>
          <cell r="O621" t="str">
            <v>CUST CHOICE INITIATV</v>
          </cell>
          <cell r="P621" t="str">
            <v>Closed</v>
          </cell>
          <cell r="Q621" t="str">
            <v>B44</v>
          </cell>
          <cell r="R621">
            <v>100</v>
          </cell>
          <cell r="S621" t="str">
            <v>KUTSUNIS, DL</v>
          </cell>
        </row>
        <row r="622">
          <cell r="N622">
            <v>426</v>
          </cell>
          <cell r="O622" t="str">
            <v>VP ELE/GAS PRODUCTS</v>
          </cell>
          <cell r="P622" t="str">
            <v>Closed</v>
          </cell>
          <cell r="Q622" t="str">
            <v>B44</v>
          </cell>
          <cell r="R622">
            <v>100</v>
          </cell>
          <cell r="S622" t="str">
            <v>BOYLE, RA</v>
          </cell>
        </row>
        <row r="623">
          <cell r="N623">
            <v>427</v>
          </cell>
          <cell r="O623" t="str">
            <v>POWER SOLUTIONS</v>
          </cell>
          <cell r="P623" t="str">
            <v>Closed</v>
          </cell>
          <cell r="Q623" t="str">
            <v>B44</v>
          </cell>
          <cell r="R623">
            <v>100</v>
          </cell>
          <cell r="S623" t="str">
            <v>HARMSEN, DE</v>
          </cell>
        </row>
        <row r="624">
          <cell r="N624">
            <v>428</v>
          </cell>
          <cell r="O624" t="str">
            <v>ENERGY MGR-GROUP</v>
          </cell>
          <cell r="P624" t="str">
            <v>Closed</v>
          </cell>
          <cell r="Q624" t="str">
            <v>B44</v>
          </cell>
          <cell r="R624">
            <v>100</v>
          </cell>
          <cell r="S624" t="str">
            <v>HARMSEN, DE</v>
          </cell>
        </row>
        <row r="625">
          <cell r="N625">
            <v>429</v>
          </cell>
          <cell r="O625" t="str">
            <v>ENERGY SOLUTIONS</v>
          </cell>
          <cell r="P625" t="str">
            <v>Closed</v>
          </cell>
          <cell r="Q625" t="str">
            <v>B44</v>
          </cell>
          <cell r="R625">
            <v>100</v>
          </cell>
          <cell r="S625" t="str">
            <v>HARMSEN, DE</v>
          </cell>
        </row>
        <row r="626">
          <cell r="N626">
            <v>430</v>
          </cell>
          <cell r="O626" t="str">
            <v>VP MARKET STRATEGY</v>
          </cell>
          <cell r="P626" t="str">
            <v>Closed</v>
          </cell>
          <cell r="Q626" t="str">
            <v>B44</v>
          </cell>
          <cell r="R626">
            <v>100</v>
          </cell>
          <cell r="S626" t="str">
            <v>SCHILLINGER, SJ</v>
          </cell>
        </row>
        <row r="627">
          <cell r="N627">
            <v>431</v>
          </cell>
          <cell r="O627" t="str">
            <v>MKTG PRODUCT DEV/SUP</v>
          </cell>
          <cell r="P627" t="str">
            <v>Closed</v>
          </cell>
          <cell r="Q627" t="str">
            <v>B44</v>
          </cell>
          <cell r="R627">
            <v>100</v>
          </cell>
          <cell r="S627" t="str">
            <v>CONRAD, CJ</v>
          </cell>
        </row>
        <row r="628">
          <cell r="N628">
            <v>432</v>
          </cell>
          <cell r="O628" t="str">
            <v>MKTG INTEL/DATABASE</v>
          </cell>
          <cell r="P628" t="str">
            <v>Closed</v>
          </cell>
          <cell r="Q628" t="str">
            <v>B44</v>
          </cell>
          <cell r="R628">
            <v>100</v>
          </cell>
          <cell r="S628" t="str">
            <v>KNOEDEL, SJ</v>
          </cell>
        </row>
        <row r="629">
          <cell r="N629">
            <v>433</v>
          </cell>
          <cell r="O629" t="str">
            <v>DIRECT MKTG &amp; COMM</v>
          </cell>
          <cell r="P629" t="str">
            <v>Closed</v>
          </cell>
          <cell r="Q629" t="str">
            <v>B44</v>
          </cell>
          <cell r="R629">
            <v>100</v>
          </cell>
          <cell r="S629" t="str">
            <v>SCHILLINGER, SJ</v>
          </cell>
        </row>
        <row r="630">
          <cell r="N630">
            <v>434</v>
          </cell>
          <cell r="O630" t="str">
            <v>MKTG PLAN/STRATEGY</v>
          </cell>
          <cell r="P630" t="str">
            <v>Closed</v>
          </cell>
          <cell r="Q630" t="str">
            <v>B44</v>
          </cell>
          <cell r="R630">
            <v>100</v>
          </cell>
          <cell r="S630" t="str">
            <v>CONRAD, CJ</v>
          </cell>
        </row>
        <row r="631">
          <cell r="N631">
            <v>435</v>
          </cell>
          <cell r="O631" t="str">
            <v>MKTG REGULATORY SUPP</v>
          </cell>
          <cell r="P631" t="str">
            <v>Closed</v>
          </cell>
          <cell r="Q631" t="str">
            <v>B44</v>
          </cell>
          <cell r="R631">
            <v>100</v>
          </cell>
          <cell r="S631" t="str">
            <v>VACANT</v>
          </cell>
        </row>
        <row r="632">
          <cell r="N632">
            <v>436</v>
          </cell>
          <cell r="O632" t="str">
            <v>THIRD PARTY CONS</v>
          </cell>
          <cell r="P632" t="str">
            <v>Closed</v>
          </cell>
          <cell r="Q632" t="str">
            <v>B44</v>
          </cell>
          <cell r="R632">
            <v>100</v>
          </cell>
          <cell r="S632" t="str">
            <v>VACANT</v>
          </cell>
        </row>
        <row r="633">
          <cell r="N633">
            <v>441</v>
          </cell>
          <cell r="O633" t="str">
            <v>IOWA FIELD OPERATION</v>
          </cell>
          <cell r="P633" t="str">
            <v>Closed</v>
          </cell>
          <cell r="Q633" t="str">
            <v>B44</v>
          </cell>
          <cell r="R633">
            <v>100</v>
          </cell>
          <cell r="S633" t="str">
            <v>KELLEHER, JP</v>
          </cell>
        </row>
        <row r="634">
          <cell r="N634">
            <v>444</v>
          </cell>
          <cell r="O634" t="str">
            <v>SALES OTHER</v>
          </cell>
          <cell r="P634" t="str">
            <v>Closed</v>
          </cell>
          <cell r="Q634" t="str">
            <v>B44</v>
          </cell>
          <cell r="R634">
            <v>990</v>
          </cell>
          <cell r="S634" t="str">
            <v>MARZEN, RJ</v>
          </cell>
        </row>
        <row r="635">
          <cell r="N635">
            <v>449</v>
          </cell>
          <cell r="O635" t="str">
            <v>GAS PRODUCTS</v>
          </cell>
          <cell r="P635" t="str">
            <v>Closed</v>
          </cell>
          <cell r="Q635" t="str">
            <v>B44</v>
          </cell>
          <cell r="R635">
            <v>100</v>
          </cell>
          <cell r="S635" t="str">
            <v>RAMSEY, PL</v>
          </cell>
        </row>
        <row r="636">
          <cell r="N636">
            <v>500</v>
          </cell>
          <cell r="O636" t="str">
            <v>EXEC VP</v>
          </cell>
          <cell r="P636" t="str">
            <v>Closed</v>
          </cell>
          <cell r="Q636" t="str">
            <v>B01</v>
          </cell>
          <cell r="R636">
            <v>100</v>
          </cell>
          <cell r="S636" t="str">
            <v>VACANT</v>
          </cell>
        </row>
        <row r="637">
          <cell r="N637">
            <v>510</v>
          </cell>
          <cell r="O637" t="str">
            <v>CENTRAL DISTRICT</v>
          </cell>
          <cell r="P637" t="str">
            <v>Closed</v>
          </cell>
          <cell r="Q637" t="str">
            <v>B11</v>
          </cell>
          <cell r="R637">
            <v>200</v>
          </cell>
          <cell r="S637" t="str">
            <v>JOHNSON, NR</v>
          </cell>
        </row>
        <row r="638">
          <cell r="N638">
            <v>511</v>
          </cell>
          <cell r="O638" t="str">
            <v>DM SAFETY &amp; TRNG</v>
          </cell>
          <cell r="P638" t="str">
            <v>Closed</v>
          </cell>
          <cell r="Q638" t="str">
            <v>B11</v>
          </cell>
          <cell r="R638">
            <v>200</v>
          </cell>
          <cell r="S638" t="str">
            <v>BUSHBAUM-TEW, JM</v>
          </cell>
        </row>
        <row r="639">
          <cell r="N639">
            <v>512</v>
          </cell>
          <cell r="O639" t="str">
            <v>CENTRAL MET/TRN/RG</v>
          </cell>
          <cell r="P639" t="str">
            <v>Closed</v>
          </cell>
          <cell r="Q639" t="str">
            <v>B11</v>
          </cell>
          <cell r="R639">
            <v>200</v>
          </cell>
          <cell r="S639" t="str">
            <v>JOHNSON, NR</v>
          </cell>
        </row>
        <row r="640">
          <cell r="N640">
            <v>515</v>
          </cell>
          <cell r="O640" t="str">
            <v>ENERGY CONSULT-CNTRL</v>
          </cell>
          <cell r="P640" t="str">
            <v>Closed</v>
          </cell>
          <cell r="Q640" t="str">
            <v>B11</v>
          </cell>
          <cell r="R640">
            <v>100</v>
          </cell>
          <cell r="S640" t="str">
            <v>DUNBAR, DR</v>
          </cell>
        </row>
        <row r="641">
          <cell r="N641">
            <v>518</v>
          </cell>
          <cell r="O641" t="str">
            <v>DM SUBST/NETWK/METER</v>
          </cell>
          <cell r="P641" t="str">
            <v>Closed</v>
          </cell>
          <cell r="Q641" t="str">
            <v>B12</v>
          </cell>
          <cell r="R641">
            <v>200</v>
          </cell>
          <cell r="S641" t="str">
            <v>LINDSTROM, CW</v>
          </cell>
        </row>
        <row r="642">
          <cell r="N642">
            <v>527</v>
          </cell>
          <cell r="O642" t="str">
            <v>DM SOUTH ELEC OPER</v>
          </cell>
          <cell r="P642" t="str">
            <v>Closed</v>
          </cell>
          <cell r="Q642" t="str">
            <v>B11</v>
          </cell>
          <cell r="R642">
            <v>200</v>
          </cell>
          <cell r="S642" t="str">
            <v>SULLIVAN, SC</v>
          </cell>
        </row>
        <row r="643">
          <cell r="N643">
            <v>530</v>
          </cell>
          <cell r="O643" t="str">
            <v>CEDAR VALLEY DIST</v>
          </cell>
          <cell r="P643" t="str">
            <v>Closed</v>
          </cell>
          <cell r="Q643" t="str">
            <v>B11</v>
          </cell>
          <cell r="R643">
            <v>200</v>
          </cell>
          <cell r="S643" t="str">
            <v>VACANT</v>
          </cell>
        </row>
        <row r="644">
          <cell r="N644">
            <v>531</v>
          </cell>
          <cell r="O644" t="str">
            <v>CV OPER SUPPORT</v>
          </cell>
          <cell r="P644" t="str">
            <v>Closed</v>
          </cell>
          <cell r="Q644" t="str">
            <v>B11</v>
          </cell>
          <cell r="R644">
            <v>200</v>
          </cell>
          <cell r="S644" t="str">
            <v>SEHNERT, JR</v>
          </cell>
        </row>
        <row r="645">
          <cell r="N645">
            <v>532</v>
          </cell>
          <cell r="O645" t="str">
            <v>WAT SUBSTN/METERING</v>
          </cell>
          <cell r="P645" t="str">
            <v>Closed</v>
          </cell>
          <cell r="Q645" t="str">
            <v>B12</v>
          </cell>
          <cell r="R645">
            <v>200</v>
          </cell>
          <cell r="S645" t="str">
            <v>NIELSEN, JL</v>
          </cell>
        </row>
        <row r="646">
          <cell r="N646">
            <v>533</v>
          </cell>
          <cell r="O646" t="str">
            <v>WAT METERS</v>
          </cell>
          <cell r="P646" t="str">
            <v>Closed</v>
          </cell>
          <cell r="Q646" t="str">
            <v>B11</v>
          </cell>
          <cell r="R646">
            <v>200</v>
          </cell>
          <cell r="S646" t="str">
            <v>ARENS, DR</v>
          </cell>
        </row>
        <row r="647">
          <cell r="N647">
            <v>534</v>
          </cell>
          <cell r="O647" t="str">
            <v>WATLOO-OUTSIDE AREAS</v>
          </cell>
          <cell r="P647" t="str">
            <v>Closed</v>
          </cell>
          <cell r="Q647" t="str">
            <v>B11</v>
          </cell>
          <cell r="R647">
            <v>200</v>
          </cell>
          <cell r="S647" t="str">
            <v>KLISMITH, DF</v>
          </cell>
        </row>
        <row r="648">
          <cell r="N648">
            <v>535</v>
          </cell>
          <cell r="O648" t="str">
            <v>FD OPERATIONS</v>
          </cell>
          <cell r="P648" t="str">
            <v>Closed</v>
          </cell>
          <cell r="Q648" t="str">
            <v>B11</v>
          </cell>
          <cell r="R648">
            <v>200</v>
          </cell>
          <cell r="S648" t="str">
            <v>BENTZ, JG</v>
          </cell>
        </row>
        <row r="649">
          <cell r="N649">
            <v>536</v>
          </cell>
          <cell r="O649" t="str">
            <v>CHC OPERATIONS</v>
          </cell>
          <cell r="P649" t="str">
            <v>Closed</v>
          </cell>
          <cell r="Q649" t="str">
            <v>B11</v>
          </cell>
          <cell r="R649">
            <v>200</v>
          </cell>
          <cell r="S649" t="str">
            <v>PEEK, GR</v>
          </cell>
        </row>
        <row r="650">
          <cell r="N650">
            <v>537</v>
          </cell>
          <cell r="O650" t="str">
            <v>HAM OPERATIONS</v>
          </cell>
          <cell r="P650" t="str">
            <v>Closed</v>
          </cell>
          <cell r="Q650" t="str">
            <v>B11</v>
          </cell>
          <cell r="R650">
            <v>200</v>
          </cell>
          <cell r="S650" t="str">
            <v>VACANT</v>
          </cell>
        </row>
        <row r="651">
          <cell r="N651">
            <v>540</v>
          </cell>
          <cell r="O651" t="str">
            <v>WAT OPERATIONS</v>
          </cell>
          <cell r="P651" t="str">
            <v>Closed</v>
          </cell>
          <cell r="Q651" t="str">
            <v>B11</v>
          </cell>
          <cell r="R651">
            <v>200</v>
          </cell>
          <cell r="S651" t="str">
            <v>ARENS, DR</v>
          </cell>
        </row>
        <row r="652">
          <cell r="N652">
            <v>550</v>
          </cell>
          <cell r="O652" t="str">
            <v>EAST DISTRICT</v>
          </cell>
          <cell r="P652" t="str">
            <v>Closed</v>
          </cell>
          <cell r="Q652" t="str">
            <v>B11</v>
          </cell>
          <cell r="R652">
            <v>100</v>
          </cell>
          <cell r="S652" t="str">
            <v>NOWELL, WR</v>
          </cell>
        </row>
        <row r="653">
          <cell r="N653">
            <v>551</v>
          </cell>
          <cell r="O653" t="str">
            <v>E-DIST TRANSFORMER</v>
          </cell>
          <cell r="P653" t="str">
            <v>Closed</v>
          </cell>
          <cell r="Q653" t="str">
            <v>B11</v>
          </cell>
          <cell r="R653">
            <v>100</v>
          </cell>
          <cell r="S653" t="str">
            <v>NOWELL, WR</v>
          </cell>
        </row>
        <row r="654">
          <cell r="N654">
            <v>555</v>
          </cell>
          <cell r="O654" t="str">
            <v>OPERATION FLD SVC QC</v>
          </cell>
          <cell r="P654" t="str">
            <v>Closed</v>
          </cell>
          <cell r="Q654" t="str">
            <v>B11</v>
          </cell>
          <cell r="R654">
            <v>100</v>
          </cell>
          <cell r="S654" t="str">
            <v>EMMERT, SL</v>
          </cell>
        </row>
        <row r="655">
          <cell r="N655">
            <v>558</v>
          </cell>
          <cell r="O655" t="str">
            <v>QC IA ELE OPERATIONS</v>
          </cell>
          <cell r="P655" t="str">
            <v>Closed</v>
          </cell>
          <cell r="Q655" t="str">
            <v>B11</v>
          </cell>
          <cell r="R655">
            <v>200</v>
          </cell>
          <cell r="S655" t="str">
            <v>WELVAERT, DP</v>
          </cell>
        </row>
        <row r="656">
          <cell r="N656">
            <v>559</v>
          </cell>
          <cell r="O656" t="str">
            <v>SUB OPER/FOREST SVC</v>
          </cell>
          <cell r="P656" t="str">
            <v>Closed</v>
          </cell>
          <cell r="Q656" t="str">
            <v>B12</v>
          </cell>
          <cell r="R656">
            <v>100</v>
          </cell>
          <cell r="S656" t="str">
            <v>VACANT</v>
          </cell>
        </row>
        <row r="657">
          <cell r="N657">
            <v>560</v>
          </cell>
          <cell r="O657" t="str">
            <v>ENERGY CONSULT-EAST</v>
          </cell>
          <cell r="P657" t="str">
            <v>Closed</v>
          </cell>
          <cell r="Q657" t="str">
            <v>B11</v>
          </cell>
          <cell r="R657">
            <v>100</v>
          </cell>
          <cell r="S657" t="str">
            <v>MORRISON, SL</v>
          </cell>
        </row>
        <row r="658">
          <cell r="N658">
            <v>564</v>
          </cell>
          <cell r="O658" t="str">
            <v>OPERATIONS IL QC</v>
          </cell>
          <cell r="P658" t="str">
            <v>Closed</v>
          </cell>
          <cell r="Q658" t="str">
            <v>B11</v>
          </cell>
          <cell r="R658">
            <v>300</v>
          </cell>
          <cell r="S658" t="str">
            <v>STEIN, RL</v>
          </cell>
        </row>
        <row r="659">
          <cell r="N659">
            <v>565</v>
          </cell>
          <cell r="O659" t="str">
            <v>QC IL OPER SUPPORT</v>
          </cell>
          <cell r="P659" t="str">
            <v>Closed</v>
          </cell>
          <cell r="Q659" t="str">
            <v>B11</v>
          </cell>
          <cell r="R659">
            <v>300</v>
          </cell>
          <cell r="S659" t="str">
            <v>VACANT</v>
          </cell>
        </row>
        <row r="660">
          <cell r="N660">
            <v>566</v>
          </cell>
          <cell r="O660" t="str">
            <v>QC STORES</v>
          </cell>
          <cell r="P660" t="str">
            <v>Closed</v>
          </cell>
          <cell r="Q660" t="str">
            <v>B11</v>
          </cell>
          <cell r="R660">
            <v>100</v>
          </cell>
          <cell r="S660" t="str">
            <v>EMMERT, SL</v>
          </cell>
        </row>
        <row r="661">
          <cell r="N661">
            <v>567</v>
          </cell>
          <cell r="O661" t="str">
            <v>QC FLEET</v>
          </cell>
          <cell r="P661" t="str">
            <v>Closed</v>
          </cell>
          <cell r="Q661" t="str">
            <v>B11</v>
          </cell>
          <cell r="R661">
            <v>100</v>
          </cell>
          <cell r="S661" t="str">
            <v>EMMERT, SL</v>
          </cell>
        </row>
        <row r="662">
          <cell r="N662">
            <v>568</v>
          </cell>
          <cell r="O662" t="str">
            <v>IC OPERATIONS</v>
          </cell>
          <cell r="P662" t="str">
            <v>Closed</v>
          </cell>
          <cell r="Q662" t="str">
            <v>B11</v>
          </cell>
          <cell r="R662">
            <v>200</v>
          </cell>
          <cell r="S662" t="str">
            <v>VACANT</v>
          </cell>
        </row>
        <row r="663">
          <cell r="N663">
            <v>570</v>
          </cell>
          <cell r="O663" t="str">
            <v>SIOUX CITY DISTRICT</v>
          </cell>
          <cell r="P663" t="str">
            <v>Closed</v>
          </cell>
          <cell r="Q663" t="str">
            <v>B11</v>
          </cell>
          <cell r="R663">
            <v>100</v>
          </cell>
          <cell r="S663" t="str">
            <v>VACANT</v>
          </cell>
        </row>
        <row r="664">
          <cell r="N664">
            <v>571</v>
          </cell>
          <cell r="O664" t="str">
            <v>SC SAFETY/TRAINING</v>
          </cell>
          <cell r="P664" t="str">
            <v>Closed</v>
          </cell>
          <cell r="Q664" t="str">
            <v>B11</v>
          </cell>
          <cell r="R664">
            <v>100</v>
          </cell>
          <cell r="S664" t="str">
            <v>BURT, JM</v>
          </cell>
        </row>
        <row r="665">
          <cell r="N665">
            <v>572</v>
          </cell>
          <cell r="O665" t="str">
            <v>SC FLEET MAINTENANCE</v>
          </cell>
          <cell r="P665" t="str">
            <v>Closed</v>
          </cell>
          <cell r="Q665" t="str">
            <v>B11</v>
          </cell>
          <cell r="R665">
            <v>100</v>
          </cell>
          <cell r="S665" t="str">
            <v>VACANT</v>
          </cell>
        </row>
        <row r="666">
          <cell r="N666">
            <v>573</v>
          </cell>
          <cell r="O666" t="str">
            <v>SC MET/TRN/RG INST</v>
          </cell>
          <cell r="P666" t="str">
            <v>Closed</v>
          </cell>
          <cell r="Q666" t="str">
            <v>B11</v>
          </cell>
          <cell r="R666">
            <v>100</v>
          </cell>
          <cell r="S666" t="str">
            <v>VACANT</v>
          </cell>
        </row>
        <row r="667">
          <cell r="N667">
            <v>574</v>
          </cell>
          <cell r="O667" t="str">
            <v>SC SUBST/METERING</v>
          </cell>
          <cell r="P667" t="str">
            <v>Closed</v>
          </cell>
          <cell r="Q667" t="str">
            <v>B12</v>
          </cell>
          <cell r="R667">
            <v>100</v>
          </cell>
          <cell r="S667" t="str">
            <v>SEGGERMAN, RJ</v>
          </cell>
        </row>
        <row r="668">
          <cell r="N668">
            <v>575</v>
          </cell>
          <cell r="O668" t="str">
            <v>SC ENGINEERING</v>
          </cell>
          <cell r="P668" t="str">
            <v>Closed</v>
          </cell>
          <cell r="Q668" t="str">
            <v>B11</v>
          </cell>
          <cell r="R668">
            <v>100</v>
          </cell>
          <cell r="S668" t="str">
            <v>VANHATTEN, RL</v>
          </cell>
        </row>
        <row r="669">
          <cell r="N669">
            <v>576</v>
          </cell>
          <cell r="O669" t="str">
            <v>SC ELECT OPERATIONS</v>
          </cell>
          <cell r="P669" t="str">
            <v>Closed</v>
          </cell>
          <cell r="Q669" t="str">
            <v>B11</v>
          </cell>
          <cell r="R669">
            <v>100</v>
          </cell>
          <cell r="S669" t="str">
            <v>BUDLER, TJ</v>
          </cell>
        </row>
        <row r="670">
          <cell r="N670">
            <v>577</v>
          </cell>
          <cell r="O670" t="str">
            <v>SHE OPERATIONS</v>
          </cell>
          <cell r="P670" t="str">
            <v>Closed</v>
          </cell>
          <cell r="Q670" t="str">
            <v>B11</v>
          </cell>
          <cell r="R670">
            <v>200</v>
          </cell>
          <cell r="S670" t="str">
            <v>MOORE, RE</v>
          </cell>
        </row>
        <row r="671">
          <cell r="N671">
            <v>578</v>
          </cell>
          <cell r="O671" t="str">
            <v>IDA OPERATIONS</v>
          </cell>
          <cell r="P671" t="str">
            <v>Closed</v>
          </cell>
          <cell r="Q671" t="str">
            <v>B11</v>
          </cell>
          <cell r="R671">
            <v>200</v>
          </cell>
          <cell r="S671" t="str">
            <v>GRAY, WT</v>
          </cell>
        </row>
        <row r="672">
          <cell r="N672">
            <v>579</v>
          </cell>
          <cell r="O672" t="str">
            <v>CAR OPERATIONS</v>
          </cell>
          <cell r="P672" t="str">
            <v>Closed</v>
          </cell>
          <cell r="Q672" t="str">
            <v>B11</v>
          </cell>
          <cell r="R672">
            <v>200</v>
          </cell>
          <cell r="S672" t="str">
            <v>KOKENGE, JJ</v>
          </cell>
        </row>
        <row r="673">
          <cell r="N673">
            <v>580</v>
          </cell>
          <cell r="O673" t="str">
            <v>CB OPERATIONS</v>
          </cell>
          <cell r="P673" t="str">
            <v>Closed</v>
          </cell>
          <cell r="Q673" t="str">
            <v>B12</v>
          </cell>
          <cell r="R673">
            <v>200</v>
          </cell>
          <cell r="S673" t="str">
            <v>HEMPEL, JJ</v>
          </cell>
        </row>
        <row r="674">
          <cell r="N674">
            <v>581</v>
          </cell>
          <cell r="O674" t="str">
            <v>AV CREWS</v>
          </cell>
          <cell r="P674" t="str">
            <v>Closed</v>
          </cell>
          <cell r="Q674" t="str">
            <v>B11</v>
          </cell>
          <cell r="R674">
            <v>200</v>
          </cell>
          <cell r="S674" t="str">
            <v>HEMPEL, JJ</v>
          </cell>
        </row>
        <row r="675">
          <cell r="N675">
            <v>582</v>
          </cell>
          <cell r="O675" t="str">
            <v>RO OPERATIONS</v>
          </cell>
          <cell r="P675" t="str">
            <v>Closed</v>
          </cell>
          <cell r="Q675" t="str">
            <v>B11</v>
          </cell>
          <cell r="R675">
            <v>200</v>
          </cell>
          <cell r="S675" t="str">
            <v>VACANT</v>
          </cell>
        </row>
        <row r="676">
          <cell r="N676">
            <v>585</v>
          </cell>
          <cell r="O676" t="str">
            <v>OPERATIONS SUPPORT</v>
          </cell>
          <cell r="P676" t="str">
            <v>Closed</v>
          </cell>
          <cell r="Q676" t="str">
            <v>B11</v>
          </cell>
          <cell r="R676">
            <v>100</v>
          </cell>
          <cell r="S676" t="str">
            <v>GUST, JJ</v>
          </cell>
        </row>
        <row r="677">
          <cell r="N677">
            <v>586</v>
          </cell>
          <cell r="O677" t="str">
            <v>ELEC PLANNING</v>
          </cell>
          <cell r="P677" t="str">
            <v>Closed</v>
          </cell>
          <cell r="Q677" t="str">
            <v>B12</v>
          </cell>
          <cell r="R677">
            <v>100</v>
          </cell>
          <cell r="S677" t="str">
            <v>MIELNIK, TC</v>
          </cell>
        </row>
        <row r="678">
          <cell r="N678">
            <v>587</v>
          </cell>
          <cell r="O678" t="str">
            <v>TREE TRIMMING OPER</v>
          </cell>
          <cell r="P678" t="str">
            <v>Closed</v>
          </cell>
          <cell r="Q678" t="str">
            <v>B12</v>
          </cell>
          <cell r="R678">
            <v>100</v>
          </cell>
          <cell r="S678" t="str">
            <v>PUENTES, JP</v>
          </cell>
        </row>
        <row r="679">
          <cell r="N679">
            <v>588</v>
          </cell>
          <cell r="O679" t="str">
            <v>T &amp; D MAINTENANCE</v>
          </cell>
          <cell r="P679" t="str">
            <v>Closed</v>
          </cell>
          <cell r="Q679" t="str">
            <v>B12</v>
          </cell>
          <cell r="R679">
            <v>100</v>
          </cell>
          <cell r="S679" t="str">
            <v>ROLING, DJ</v>
          </cell>
        </row>
        <row r="680">
          <cell r="N680">
            <v>589</v>
          </cell>
          <cell r="O680" t="str">
            <v>ENGY DEL MAPPING</v>
          </cell>
          <cell r="P680" t="str">
            <v>Closed</v>
          </cell>
          <cell r="Q680" t="str">
            <v>B12</v>
          </cell>
          <cell r="R680">
            <v>100</v>
          </cell>
          <cell r="S680" t="str">
            <v>TEAGER, WF</v>
          </cell>
        </row>
        <row r="681">
          <cell r="N681">
            <v>590</v>
          </cell>
          <cell r="O681" t="str">
            <v>SL OPERATIONS</v>
          </cell>
          <cell r="P681" t="str">
            <v>Closed</v>
          </cell>
          <cell r="Q681" t="str">
            <v>B11</v>
          </cell>
          <cell r="R681">
            <v>200</v>
          </cell>
          <cell r="S681" t="str">
            <v>ARNFELT, DL</v>
          </cell>
        </row>
        <row r="682">
          <cell r="N682">
            <v>591</v>
          </cell>
          <cell r="O682" t="str">
            <v>LEM OPERATIONS</v>
          </cell>
          <cell r="P682" t="str">
            <v>Closed</v>
          </cell>
          <cell r="Q682" t="str">
            <v>B11</v>
          </cell>
          <cell r="R682">
            <v>200</v>
          </cell>
          <cell r="S682" t="str">
            <v>PENNING, LJ</v>
          </cell>
        </row>
        <row r="683">
          <cell r="N683">
            <v>600</v>
          </cell>
          <cell r="O683" t="str">
            <v>CUSTOMER CHOICE</v>
          </cell>
          <cell r="P683" t="str">
            <v>Closed</v>
          </cell>
          <cell r="Q683" t="str">
            <v>B41</v>
          </cell>
          <cell r="R683">
            <v>100</v>
          </cell>
          <cell r="S683" t="str">
            <v>JOHNSTON, AJ</v>
          </cell>
        </row>
        <row r="684">
          <cell r="N684">
            <v>601</v>
          </cell>
          <cell r="O684" t="str">
            <v>CUSTOMER OPERATIONS</v>
          </cell>
          <cell r="P684" t="str">
            <v>Closed</v>
          </cell>
          <cell r="Q684" t="str">
            <v>B11</v>
          </cell>
          <cell r="R684">
            <v>100</v>
          </cell>
          <cell r="S684" t="str">
            <v>VACANT</v>
          </cell>
        </row>
        <row r="685">
          <cell r="N685">
            <v>602</v>
          </cell>
          <cell r="O685" t="str">
            <v>CUST INITIATIVES</v>
          </cell>
          <cell r="P685" t="str">
            <v>Closed</v>
          </cell>
          <cell r="Q685" t="str">
            <v>B41</v>
          </cell>
          <cell r="R685">
            <v>100</v>
          </cell>
          <cell r="S685" t="str">
            <v>VACANT</v>
          </cell>
        </row>
        <row r="686">
          <cell r="N686">
            <v>606</v>
          </cell>
          <cell r="O686" t="str">
            <v>CREDIT SUPV</v>
          </cell>
          <cell r="P686" t="str">
            <v>Closed</v>
          </cell>
          <cell r="Q686" t="str">
            <v>B11</v>
          </cell>
          <cell r="R686">
            <v>100</v>
          </cell>
          <cell r="S686" t="str">
            <v>DESALVO, JA</v>
          </cell>
        </row>
        <row r="687">
          <cell r="N687">
            <v>611</v>
          </cell>
          <cell r="O687" t="str">
            <v>BILLING</v>
          </cell>
          <cell r="P687" t="str">
            <v>Closed</v>
          </cell>
          <cell r="Q687" t="str">
            <v>B11</v>
          </cell>
          <cell r="R687">
            <v>100</v>
          </cell>
          <cell r="S687" t="str">
            <v>MAHER, SL</v>
          </cell>
        </row>
        <row r="688">
          <cell r="N688">
            <v>612</v>
          </cell>
          <cell r="O688" t="str">
            <v>BILLING</v>
          </cell>
          <cell r="P688" t="str">
            <v>Closed</v>
          </cell>
          <cell r="Q688" t="str">
            <v>B11</v>
          </cell>
          <cell r="R688">
            <v>100</v>
          </cell>
          <cell r="S688" t="str">
            <v>GILL, JL</v>
          </cell>
        </row>
        <row r="689">
          <cell r="N689">
            <v>613</v>
          </cell>
          <cell r="O689" t="str">
            <v>CUST OFF/MTR RD/AMR</v>
          </cell>
          <cell r="P689" t="str">
            <v>Closed</v>
          </cell>
          <cell r="Q689" t="str">
            <v>B11</v>
          </cell>
          <cell r="R689">
            <v>100</v>
          </cell>
          <cell r="S689" t="str">
            <v>ALLISON, KJ</v>
          </cell>
        </row>
        <row r="690">
          <cell r="N690">
            <v>616</v>
          </cell>
          <cell r="O690" t="str">
            <v>FLD SVC-DM SO</v>
          </cell>
          <cell r="P690" t="str">
            <v>Closed</v>
          </cell>
          <cell r="Q690" t="str">
            <v>B11</v>
          </cell>
          <cell r="R690">
            <v>200</v>
          </cell>
          <cell r="S690" t="str">
            <v>CRAIN, OE</v>
          </cell>
        </row>
        <row r="691">
          <cell r="N691">
            <v>624</v>
          </cell>
          <cell r="O691" t="str">
            <v>FLD SVC-SF</v>
          </cell>
          <cell r="P691" t="str">
            <v>Closed</v>
          </cell>
          <cell r="Q691" t="str">
            <v>B11</v>
          </cell>
          <cell r="R691">
            <v>400</v>
          </cell>
          <cell r="S691" t="str">
            <v>NIBAUR, ME</v>
          </cell>
        </row>
        <row r="692">
          <cell r="N692">
            <v>627</v>
          </cell>
          <cell r="O692" t="str">
            <v>FLD SVC-RO</v>
          </cell>
          <cell r="P692" t="str">
            <v>Closed</v>
          </cell>
          <cell r="Q692" t="str">
            <v>B11</v>
          </cell>
          <cell r="R692">
            <v>200</v>
          </cell>
          <cell r="S692" t="str">
            <v>NIBAUR, ME</v>
          </cell>
        </row>
        <row r="693">
          <cell r="N693">
            <v>628</v>
          </cell>
          <cell r="O693" t="str">
            <v>FLD SVC-CB</v>
          </cell>
          <cell r="P693" t="str">
            <v>Closed</v>
          </cell>
          <cell r="Q693" t="str">
            <v>B11</v>
          </cell>
          <cell r="R693">
            <v>100</v>
          </cell>
          <cell r="S693" t="str">
            <v>NIBAUR, ME</v>
          </cell>
        </row>
        <row r="694">
          <cell r="N694">
            <v>634</v>
          </cell>
          <cell r="O694" t="str">
            <v>DM E METER READERS</v>
          </cell>
          <cell r="P694" t="str">
            <v>Closed</v>
          </cell>
          <cell r="Q694" t="str">
            <v>B11</v>
          </cell>
          <cell r="R694">
            <v>100</v>
          </cell>
          <cell r="S694" t="str">
            <v>ELLIOTT, GA</v>
          </cell>
        </row>
        <row r="695">
          <cell r="N695">
            <v>635</v>
          </cell>
          <cell r="O695" t="str">
            <v>DAV METER READERS</v>
          </cell>
          <cell r="P695" t="str">
            <v>Closed</v>
          </cell>
          <cell r="Q695" t="str">
            <v>B11</v>
          </cell>
          <cell r="R695">
            <v>100</v>
          </cell>
          <cell r="S695" t="str">
            <v>TAYLOR, WL</v>
          </cell>
        </row>
        <row r="696">
          <cell r="N696">
            <v>650</v>
          </cell>
          <cell r="O696" t="str">
            <v>EXEC VP GEN</v>
          </cell>
          <cell r="P696" t="str">
            <v>Closed</v>
          </cell>
          <cell r="Q696" t="str">
            <v>B16</v>
          </cell>
          <cell r="R696">
            <v>100</v>
          </cell>
          <cell r="S696" t="str">
            <v>VACANT</v>
          </cell>
        </row>
        <row r="697">
          <cell r="N697">
            <v>651</v>
          </cell>
          <cell r="O697" t="str">
            <v>NUCLEAR</v>
          </cell>
          <cell r="P697" t="str">
            <v>Closed</v>
          </cell>
          <cell r="Q697" t="str">
            <v>B16</v>
          </cell>
          <cell r="R697">
            <v>100</v>
          </cell>
          <cell r="S697" t="str">
            <v>PARKER, JC</v>
          </cell>
        </row>
        <row r="698">
          <cell r="N698">
            <v>652</v>
          </cell>
          <cell r="O698" t="str">
            <v>RESOURCE PLANNING</v>
          </cell>
          <cell r="P698" t="str">
            <v>Closed</v>
          </cell>
          <cell r="Q698" t="str">
            <v>B08</v>
          </cell>
          <cell r="R698">
            <v>100</v>
          </cell>
          <cell r="S698" t="str">
            <v>STEVENS, OD</v>
          </cell>
        </row>
        <row r="699">
          <cell r="N699">
            <v>660</v>
          </cell>
          <cell r="O699" t="str">
            <v>ENGINEERING, US OPER</v>
          </cell>
          <cell r="P699" t="str">
            <v>Closed</v>
          </cell>
          <cell r="Q699" t="str">
            <v>B16</v>
          </cell>
          <cell r="R699">
            <v>100</v>
          </cell>
          <cell r="S699" t="str">
            <v>ROCHE, JW</v>
          </cell>
        </row>
        <row r="700">
          <cell r="N700">
            <v>661</v>
          </cell>
          <cell r="O700" t="str">
            <v>CENTRAL STORE</v>
          </cell>
          <cell r="P700" t="str">
            <v>Closed</v>
          </cell>
          <cell r="Q700" t="str">
            <v>B16</v>
          </cell>
          <cell r="R700">
            <v>100</v>
          </cell>
          <cell r="S700" t="str">
            <v>DICKMAN, DD</v>
          </cell>
        </row>
        <row r="701">
          <cell r="N701">
            <v>667</v>
          </cell>
          <cell r="O701" t="str">
            <v>NEAL GEN ENG SUP</v>
          </cell>
          <cell r="P701" t="str">
            <v>Closed</v>
          </cell>
          <cell r="Q701" t="str">
            <v>B16</v>
          </cell>
          <cell r="R701">
            <v>100</v>
          </cell>
          <cell r="S701" t="str">
            <v>GERTSCH, LR</v>
          </cell>
        </row>
        <row r="702">
          <cell r="N702">
            <v>668</v>
          </cell>
          <cell r="O702" t="str">
            <v>CBEC GEN ENG SUP</v>
          </cell>
          <cell r="P702" t="str">
            <v>Closed</v>
          </cell>
          <cell r="Q702" t="str">
            <v>B16</v>
          </cell>
          <cell r="R702">
            <v>100</v>
          </cell>
          <cell r="S702" t="str">
            <v>WHITNEY, WR</v>
          </cell>
        </row>
        <row r="703">
          <cell r="N703">
            <v>669</v>
          </cell>
          <cell r="O703" t="str">
            <v>PLANT CONST MGMT</v>
          </cell>
          <cell r="P703" t="str">
            <v>Closed</v>
          </cell>
          <cell r="Q703" t="str">
            <v>B16</v>
          </cell>
          <cell r="R703">
            <v>100</v>
          </cell>
          <cell r="S703" t="str">
            <v>LYONS, SG</v>
          </cell>
        </row>
        <row r="704">
          <cell r="N704">
            <v>672</v>
          </cell>
          <cell r="O704" t="str">
            <v>NEAL NORTH COAL HNDL</v>
          </cell>
          <cell r="P704" t="str">
            <v>Closed</v>
          </cell>
          <cell r="Q704" t="str">
            <v>B16</v>
          </cell>
          <cell r="R704">
            <v>100</v>
          </cell>
          <cell r="S704" t="str">
            <v>LONGSTRETH, SM</v>
          </cell>
        </row>
        <row r="705">
          <cell r="N705">
            <v>673</v>
          </cell>
          <cell r="O705" t="str">
            <v>NEAL NORTH OPER/COAL</v>
          </cell>
          <cell r="P705" t="str">
            <v>Closed</v>
          </cell>
          <cell r="Q705" t="str">
            <v>B16</v>
          </cell>
          <cell r="R705">
            <v>100</v>
          </cell>
          <cell r="S705" t="str">
            <v>SOEPNEL, RR</v>
          </cell>
        </row>
        <row r="706">
          <cell r="N706">
            <v>674</v>
          </cell>
          <cell r="O706" t="str">
            <v>NEAL NORTH CHEMIST</v>
          </cell>
          <cell r="P706" t="str">
            <v>Closed</v>
          </cell>
          <cell r="Q706" t="str">
            <v>B16</v>
          </cell>
          <cell r="R706">
            <v>100</v>
          </cell>
          <cell r="S706" t="str">
            <v>HAISTON, DH</v>
          </cell>
        </row>
        <row r="707">
          <cell r="N707">
            <v>681</v>
          </cell>
          <cell r="O707" t="str">
            <v>NEAL SOUTH OPERATION</v>
          </cell>
          <cell r="P707" t="str">
            <v>Closed</v>
          </cell>
          <cell r="Q707" t="str">
            <v>B16</v>
          </cell>
          <cell r="R707">
            <v>100</v>
          </cell>
          <cell r="S707" t="str">
            <v>HEFNER, RE</v>
          </cell>
        </row>
        <row r="708">
          <cell r="N708">
            <v>682</v>
          </cell>
          <cell r="O708" t="str">
            <v>NEAL SOUTH COAL HNDL</v>
          </cell>
          <cell r="P708" t="str">
            <v>Closed</v>
          </cell>
          <cell r="Q708" t="str">
            <v>B16</v>
          </cell>
          <cell r="R708">
            <v>100</v>
          </cell>
          <cell r="S708" t="str">
            <v>HEFNER, RE</v>
          </cell>
        </row>
        <row r="709">
          <cell r="N709">
            <v>683</v>
          </cell>
          <cell r="O709" t="str">
            <v>NEAL SOUTH MAINT</v>
          </cell>
          <cell r="P709" t="str">
            <v>Closed</v>
          </cell>
          <cell r="Q709" t="str">
            <v>B16</v>
          </cell>
          <cell r="R709">
            <v>100</v>
          </cell>
          <cell r="S709" t="str">
            <v>HEFNER, RE</v>
          </cell>
        </row>
        <row r="710">
          <cell r="N710">
            <v>684</v>
          </cell>
          <cell r="O710" t="str">
            <v>NEAL SOUTH CHEMIST</v>
          </cell>
          <cell r="P710" t="str">
            <v>Closed</v>
          </cell>
          <cell r="Q710" t="str">
            <v>B16</v>
          </cell>
          <cell r="R710">
            <v>100</v>
          </cell>
          <cell r="S710" t="str">
            <v>VACANT</v>
          </cell>
        </row>
        <row r="711">
          <cell r="N711">
            <v>685</v>
          </cell>
          <cell r="O711" t="str">
            <v>NEAL SOUTH RESULTS</v>
          </cell>
          <cell r="P711" t="str">
            <v>Closed</v>
          </cell>
          <cell r="Q711" t="str">
            <v>B16</v>
          </cell>
          <cell r="R711">
            <v>100</v>
          </cell>
          <cell r="S711" t="str">
            <v>HEFNER, RE</v>
          </cell>
        </row>
        <row r="712">
          <cell r="N712">
            <v>691</v>
          </cell>
          <cell r="O712" t="str">
            <v>CBEC OPERATIONS</v>
          </cell>
          <cell r="P712" t="str">
            <v>Closed</v>
          </cell>
          <cell r="Q712" t="str">
            <v>B16</v>
          </cell>
          <cell r="R712">
            <v>100</v>
          </cell>
          <cell r="S712" t="str">
            <v>VACANT</v>
          </cell>
        </row>
        <row r="713">
          <cell r="N713">
            <v>692</v>
          </cell>
          <cell r="O713" t="str">
            <v>CBEC COAL HANDLING</v>
          </cell>
          <cell r="P713" t="str">
            <v>Closed</v>
          </cell>
          <cell r="Q713" t="str">
            <v>B16</v>
          </cell>
          <cell r="R713">
            <v>100</v>
          </cell>
          <cell r="S713" t="str">
            <v>HORTON, ER</v>
          </cell>
        </row>
        <row r="714">
          <cell r="N714">
            <v>693</v>
          </cell>
          <cell r="O714" t="str">
            <v>CBEC MAINTENANCE</v>
          </cell>
          <cell r="P714" t="str">
            <v>Closed</v>
          </cell>
          <cell r="Q714" t="str">
            <v>B16</v>
          </cell>
          <cell r="R714">
            <v>100</v>
          </cell>
          <cell r="S714" t="str">
            <v>JORDAN, NL</v>
          </cell>
        </row>
        <row r="715">
          <cell r="N715">
            <v>694</v>
          </cell>
          <cell r="O715" t="str">
            <v>CBEC CHEMIST</v>
          </cell>
          <cell r="P715" t="str">
            <v>Closed</v>
          </cell>
          <cell r="Q715" t="str">
            <v>B16</v>
          </cell>
          <cell r="R715">
            <v>100</v>
          </cell>
          <cell r="S715" t="str">
            <v>TALLEY, MR</v>
          </cell>
        </row>
        <row r="716">
          <cell r="N716">
            <v>701</v>
          </cell>
          <cell r="O716" t="str">
            <v>LOUISA OPER SUPT</v>
          </cell>
          <cell r="P716" t="str">
            <v>Closed</v>
          </cell>
          <cell r="Q716" t="str">
            <v>B16</v>
          </cell>
          <cell r="R716">
            <v>100</v>
          </cell>
          <cell r="S716" t="str">
            <v>VACANT</v>
          </cell>
        </row>
        <row r="717">
          <cell r="N717">
            <v>702</v>
          </cell>
          <cell r="O717" t="str">
            <v>LOUISA COAL SUPT</v>
          </cell>
          <cell r="P717" t="str">
            <v>Closed</v>
          </cell>
          <cell r="Q717" t="str">
            <v>B16</v>
          </cell>
          <cell r="R717">
            <v>100</v>
          </cell>
          <cell r="S717" t="str">
            <v>VACANT</v>
          </cell>
        </row>
        <row r="718">
          <cell r="N718">
            <v>703</v>
          </cell>
          <cell r="O718" t="str">
            <v>LOUISA MAINT SUPT</v>
          </cell>
          <cell r="P718" t="str">
            <v>Closed</v>
          </cell>
          <cell r="Q718" t="str">
            <v>B16</v>
          </cell>
          <cell r="R718">
            <v>100</v>
          </cell>
          <cell r="S718" t="str">
            <v>VACANT</v>
          </cell>
        </row>
        <row r="719">
          <cell r="N719">
            <v>704</v>
          </cell>
          <cell r="O719" t="str">
            <v>BUDGET LABOR CR</v>
          </cell>
          <cell r="P719" t="str">
            <v>Closed</v>
          </cell>
          <cell r="Q719" t="str">
            <v>B16</v>
          </cell>
          <cell r="R719">
            <v>100</v>
          </cell>
          <cell r="S719" t="str">
            <v>VACANT</v>
          </cell>
        </row>
        <row r="720">
          <cell r="N720">
            <v>705</v>
          </cell>
          <cell r="O720" t="str">
            <v>TECHNICAL SVC MREC</v>
          </cell>
          <cell r="P720" t="str">
            <v>Closed</v>
          </cell>
          <cell r="Q720" t="str">
            <v>B16</v>
          </cell>
          <cell r="R720">
            <v>100</v>
          </cell>
          <cell r="S720" t="str">
            <v>VACANT</v>
          </cell>
        </row>
        <row r="721">
          <cell r="N721">
            <v>711</v>
          </cell>
          <cell r="O721" t="str">
            <v>QCP OPERATIONS</v>
          </cell>
          <cell r="P721" t="str">
            <v>Closed</v>
          </cell>
          <cell r="Q721" t="str">
            <v>B16</v>
          </cell>
          <cell r="R721">
            <v>100</v>
          </cell>
          <cell r="S721" t="str">
            <v>VACANT</v>
          </cell>
        </row>
        <row r="722">
          <cell r="N722">
            <v>712</v>
          </cell>
          <cell r="O722" t="str">
            <v>QCP MAINTENANCE</v>
          </cell>
          <cell r="P722" t="str">
            <v>Closed</v>
          </cell>
          <cell r="Q722" t="str">
            <v>B16</v>
          </cell>
          <cell r="R722">
            <v>100</v>
          </cell>
          <cell r="S722" t="str">
            <v>CARLSON, JE</v>
          </cell>
        </row>
        <row r="723">
          <cell r="N723">
            <v>713</v>
          </cell>
          <cell r="O723" t="str">
            <v>QCP CHEMIST</v>
          </cell>
          <cell r="P723" t="str">
            <v>Closed</v>
          </cell>
          <cell r="Q723" t="str">
            <v>B16</v>
          </cell>
          <cell r="R723">
            <v>100</v>
          </cell>
          <cell r="S723" t="str">
            <v>ARNOLD, RL</v>
          </cell>
        </row>
        <row r="724">
          <cell r="N724">
            <v>714</v>
          </cell>
          <cell r="O724" t="str">
            <v>QCP ENGINEERING</v>
          </cell>
          <cell r="P724" t="str">
            <v>Closed</v>
          </cell>
          <cell r="Q724" t="str">
            <v>B16</v>
          </cell>
          <cell r="R724">
            <v>100</v>
          </cell>
          <cell r="S724" t="str">
            <v>VACANT</v>
          </cell>
        </row>
        <row r="725">
          <cell r="N725">
            <v>727</v>
          </cell>
          <cell r="O725" t="str">
            <v>COOPER PLANT</v>
          </cell>
          <cell r="P725" t="str">
            <v>Closed</v>
          </cell>
          <cell r="Q725" t="str">
            <v>B16</v>
          </cell>
          <cell r="R725">
            <v>100</v>
          </cell>
          <cell r="S725" t="str">
            <v>TUBBS, DC</v>
          </cell>
        </row>
        <row r="726">
          <cell r="N726">
            <v>740</v>
          </cell>
          <cell r="O726" t="str">
            <v>ELEC ENGINEERING</v>
          </cell>
          <cell r="P726" t="str">
            <v>Closed</v>
          </cell>
          <cell r="Q726" t="str">
            <v>B17</v>
          </cell>
          <cell r="R726">
            <v>100</v>
          </cell>
          <cell r="S726" t="str">
            <v>POLESKY, RW</v>
          </cell>
        </row>
        <row r="727">
          <cell r="N727">
            <v>741</v>
          </cell>
          <cell r="O727" t="str">
            <v>TRANS/DISTR PLANNING</v>
          </cell>
          <cell r="P727" t="str">
            <v>Closed</v>
          </cell>
          <cell r="Q727" t="str">
            <v>B17</v>
          </cell>
          <cell r="R727">
            <v>100</v>
          </cell>
          <cell r="S727" t="str">
            <v>MIELNIK, TC</v>
          </cell>
        </row>
        <row r="728">
          <cell r="N728">
            <v>742</v>
          </cell>
          <cell r="O728" t="str">
            <v>DELIVERY SERVICES</v>
          </cell>
          <cell r="P728" t="str">
            <v>Closed</v>
          </cell>
          <cell r="Q728" t="str">
            <v>B17</v>
          </cell>
          <cell r="R728">
            <v>100</v>
          </cell>
          <cell r="S728" t="str">
            <v>VACANT</v>
          </cell>
        </row>
        <row r="729">
          <cell r="N729">
            <v>743</v>
          </cell>
          <cell r="O729" t="str">
            <v>TRANS ENGINEERING</v>
          </cell>
          <cell r="P729" t="str">
            <v>Closed</v>
          </cell>
          <cell r="Q729" t="str">
            <v>B17</v>
          </cell>
          <cell r="R729">
            <v>100</v>
          </cell>
          <cell r="S729" t="str">
            <v>ALBERTSON, KT</v>
          </cell>
        </row>
        <row r="730">
          <cell r="N730">
            <v>745</v>
          </cell>
          <cell r="O730" t="str">
            <v>SUBSTATN ENGINEERING</v>
          </cell>
          <cell r="P730" t="str">
            <v>Closed</v>
          </cell>
          <cell r="Q730" t="str">
            <v>B17</v>
          </cell>
          <cell r="R730">
            <v>100</v>
          </cell>
          <cell r="S730" t="str">
            <v>HAACKE, SL</v>
          </cell>
        </row>
        <row r="731">
          <cell r="N731">
            <v>746</v>
          </cell>
          <cell r="O731" t="str">
            <v>ELEC STANDARDS</v>
          </cell>
          <cell r="P731" t="str">
            <v>Closed</v>
          </cell>
          <cell r="Q731" t="str">
            <v>B17</v>
          </cell>
          <cell r="R731">
            <v>100</v>
          </cell>
          <cell r="S731" t="str">
            <v>MACK, JE</v>
          </cell>
        </row>
        <row r="732">
          <cell r="N732">
            <v>748</v>
          </cell>
          <cell r="O732" t="str">
            <v>FIELD SERVICES</v>
          </cell>
          <cell r="P732" t="str">
            <v>Closed</v>
          </cell>
          <cell r="Q732" t="str">
            <v>B17</v>
          </cell>
          <cell r="R732">
            <v>100</v>
          </cell>
          <cell r="S732" t="str">
            <v>WAYTENICK, PL</v>
          </cell>
        </row>
        <row r="733">
          <cell r="N733">
            <v>752</v>
          </cell>
          <cell r="O733" t="str">
            <v>E-PROJECT ENGR SC</v>
          </cell>
          <cell r="P733" t="str">
            <v>Closed</v>
          </cell>
          <cell r="Q733" t="str">
            <v>B17</v>
          </cell>
          <cell r="R733">
            <v>100</v>
          </cell>
          <cell r="S733" t="str">
            <v>POLESKY, RW</v>
          </cell>
        </row>
        <row r="734">
          <cell r="N734">
            <v>759</v>
          </cell>
          <cell r="O734" t="str">
            <v>TRS CNST MATERIALS</v>
          </cell>
          <cell r="P734" t="str">
            <v>Closed</v>
          </cell>
          <cell r="Q734" t="str">
            <v>B17</v>
          </cell>
          <cell r="R734">
            <v>100</v>
          </cell>
          <cell r="S734" t="str">
            <v>POLESKY, RW</v>
          </cell>
        </row>
        <row r="735">
          <cell r="N735">
            <v>766</v>
          </cell>
          <cell r="O735" t="str">
            <v>EE EXP GAS</v>
          </cell>
          <cell r="P735" t="str">
            <v>Closed</v>
          </cell>
          <cell r="Q735" t="str">
            <v>B41</v>
          </cell>
          <cell r="R735">
            <v>100</v>
          </cell>
          <cell r="S735" t="str">
            <v>LEUTHAUSER, RA</v>
          </cell>
        </row>
        <row r="736">
          <cell r="N736">
            <v>767</v>
          </cell>
          <cell r="O736" t="str">
            <v>DEERE SR ENERGY CONS</v>
          </cell>
          <cell r="P736" t="str">
            <v>Closed</v>
          </cell>
          <cell r="Q736" t="str">
            <v>B41</v>
          </cell>
          <cell r="R736">
            <v>200</v>
          </cell>
          <cell r="S736" t="str">
            <v>GRAHAM, DL</v>
          </cell>
        </row>
        <row r="737">
          <cell r="N737">
            <v>768</v>
          </cell>
          <cell r="O737" t="str">
            <v>ECONOMIC DEV MGR</v>
          </cell>
          <cell r="P737" t="str">
            <v>Closed</v>
          </cell>
          <cell r="Q737" t="str">
            <v>B41</v>
          </cell>
          <cell r="R737">
            <v>100</v>
          </cell>
          <cell r="S737" t="str">
            <v>GRAHAM, DL</v>
          </cell>
        </row>
        <row r="738">
          <cell r="N738">
            <v>769</v>
          </cell>
          <cell r="O738" t="str">
            <v>EE EXP ELECTRIC</v>
          </cell>
          <cell r="P738" t="str">
            <v>Closed</v>
          </cell>
          <cell r="Q738" t="str">
            <v>B41</v>
          </cell>
          <cell r="R738">
            <v>100</v>
          </cell>
          <cell r="S738" t="str">
            <v>LEUTHAUSER, RA</v>
          </cell>
        </row>
        <row r="739">
          <cell r="N739">
            <v>770</v>
          </cell>
          <cell r="O739" t="str">
            <v>BUSINESS DEV/SUPP</v>
          </cell>
          <cell r="P739" t="str">
            <v>Closed</v>
          </cell>
          <cell r="Q739" t="str">
            <v>B08</v>
          </cell>
          <cell r="R739">
            <v>100</v>
          </cell>
          <cell r="S739" t="str">
            <v>DAFT, TA</v>
          </cell>
        </row>
        <row r="740">
          <cell r="N740">
            <v>771</v>
          </cell>
          <cell r="O740" t="str">
            <v>E-ACCOUNTING</v>
          </cell>
          <cell r="P740" t="str">
            <v>Closed</v>
          </cell>
          <cell r="Q740" t="str">
            <v>B12</v>
          </cell>
          <cell r="R740">
            <v>100</v>
          </cell>
          <cell r="S740" t="str">
            <v>SMITH, CJ</v>
          </cell>
        </row>
        <row r="741">
          <cell r="N741">
            <v>776</v>
          </cell>
          <cell r="O741" t="str">
            <v>IT UTIL COMM</v>
          </cell>
          <cell r="P741" t="str">
            <v>Closed</v>
          </cell>
          <cell r="Q741" t="str">
            <v>B00</v>
          </cell>
          <cell r="R741">
            <v>100</v>
          </cell>
          <cell r="S741" t="str">
            <v>HAMILTON, JE</v>
          </cell>
        </row>
        <row r="742">
          <cell r="N742">
            <v>781</v>
          </cell>
          <cell r="O742" t="str">
            <v>REGULATED PRICING</v>
          </cell>
          <cell r="P742" t="str">
            <v>Closed</v>
          </cell>
          <cell r="Q742" t="str">
            <v>B00</v>
          </cell>
          <cell r="R742">
            <v>100</v>
          </cell>
          <cell r="S742" t="str">
            <v>KUTSUNIS, DL</v>
          </cell>
        </row>
        <row r="743">
          <cell r="N743">
            <v>782</v>
          </cell>
          <cell r="O743" t="str">
            <v>REGULATORY AFFAIRS</v>
          </cell>
          <cell r="P743" t="str">
            <v>Closed</v>
          </cell>
          <cell r="Q743" t="str">
            <v>B00</v>
          </cell>
          <cell r="R743">
            <v>100</v>
          </cell>
          <cell r="S743" t="str">
            <v>WILSON, JE</v>
          </cell>
        </row>
        <row r="744">
          <cell r="N744">
            <v>785</v>
          </cell>
          <cell r="O744" t="str">
            <v>VP REGUL AFFAIRS</v>
          </cell>
          <cell r="P744" t="str">
            <v>Closed</v>
          </cell>
          <cell r="Q744" t="str">
            <v>B00</v>
          </cell>
          <cell r="R744">
            <v>100</v>
          </cell>
          <cell r="S744" t="str">
            <v>CZACHURA, NG</v>
          </cell>
        </row>
        <row r="745">
          <cell r="N745">
            <v>801</v>
          </cell>
          <cell r="O745" t="str">
            <v>ENGY DEL REL SVC</v>
          </cell>
          <cell r="P745" t="str">
            <v>Closed</v>
          </cell>
          <cell r="Q745" t="str">
            <v>B14</v>
          </cell>
          <cell r="R745">
            <v>200</v>
          </cell>
          <cell r="S745" t="str">
            <v>GRAHAM, DL</v>
          </cell>
        </row>
        <row r="746">
          <cell r="N746">
            <v>803</v>
          </cell>
          <cell r="O746" t="str">
            <v>DEL TRNG PROGRM SUPP</v>
          </cell>
          <cell r="P746" t="str">
            <v>Closed</v>
          </cell>
          <cell r="Q746" t="str">
            <v>B11</v>
          </cell>
          <cell r="R746">
            <v>100</v>
          </cell>
          <cell r="S746" t="str">
            <v>LOSE, JI</v>
          </cell>
        </row>
        <row r="747">
          <cell r="N747">
            <v>806</v>
          </cell>
          <cell r="O747" t="str">
            <v>PROGRAM &amp; RISK SUPPT</v>
          </cell>
          <cell r="P747" t="str">
            <v>Closed</v>
          </cell>
          <cell r="Q747" t="str">
            <v>B11</v>
          </cell>
          <cell r="R747">
            <v>100</v>
          </cell>
          <cell r="S747" t="str">
            <v>JOHNSTON, AJ</v>
          </cell>
        </row>
        <row r="748">
          <cell r="N748">
            <v>818</v>
          </cell>
          <cell r="O748" t="str">
            <v>DIST CONST-FD</v>
          </cell>
          <cell r="P748" t="str">
            <v>Closed</v>
          </cell>
          <cell r="Q748" t="str">
            <v>B11</v>
          </cell>
          <cell r="R748">
            <v>200</v>
          </cell>
          <cell r="S748" t="str">
            <v>BUDLER, TJ</v>
          </cell>
        </row>
        <row r="749">
          <cell r="N749">
            <v>819</v>
          </cell>
          <cell r="O749" t="str">
            <v>DIST CONST-CB/RO</v>
          </cell>
          <cell r="P749" t="str">
            <v>Closed</v>
          </cell>
          <cell r="Q749" t="str">
            <v>B11</v>
          </cell>
          <cell r="R749">
            <v>200</v>
          </cell>
          <cell r="S749" t="str">
            <v>BUDLER, TJ</v>
          </cell>
        </row>
        <row r="750">
          <cell r="N750">
            <v>821</v>
          </cell>
          <cell r="O750" t="str">
            <v>DIST CONST-DM SO</v>
          </cell>
          <cell r="P750" t="str">
            <v>Closed</v>
          </cell>
          <cell r="Q750" t="str">
            <v>B11</v>
          </cell>
          <cell r="R750">
            <v>200</v>
          </cell>
          <cell r="S750" t="str">
            <v>WEEKS, MS</v>
          </cell>
        </row>
        <row r="751">
          <cell r="N751">
            <v>823</v>
          </cell>
          <cell r="O751" t="str">
            <v>DIST CONST-WAT</v>
          </cell>
          <cell r="P751" t="str">
            <v>Closed</v>
          </cell>
          <cell r="Q751" t="str">
            <v>B11</v>
          </cell>
          <cell r="R751">
            <v>200</v>
          </cell>
          <cell r="S751" t="str">
            <v>PADLEY, TH</v>
          </cell>
        </row>
        <row r="752">
          <cell r="N752">
            <v>830</v>
          </cell>
          <cell r="O752" t="str">
            <v>DIST OPER</v>
          </cell>
          <cell r="P752" t="str">
            <v>Closed</v>
          </cell>
          <cell r="Q752" t="str">
            <v>B11</v>
          </cell>
          <cell r="R752">
            <v>100</v>
          </cell>
          <cell r="S752" t="str">
            <v>NIBAUR, ME</v>
          </cell>
        </row>
        <row r="753">
          <cell r="N753">
            <v>840</v>
          </cell>
          <cell r="O753" t="str">
            <v>DIST O&amp;M-IC</v>
          </cell>
          <cell r="P753" t="str">
            <v>Closed</v>
          </cell>
          <cell r="Q753" t="str">
            <v>B11</v>
          </cell>
          <cell r="R753">
            <v>200</v>
          </cell>
          <cell r="S753" t="str">
            <v>ARENS, DR</v>
          </cell>
        </row>
        <row r="754">
          <cell r="N754">
            <v>841</v>
          </cell>
          <cell r="O754" t="str">
            <v>DIST O&amp;M-CR</v>
          </cell>
          <cell r="P754" t="str">
            <v>Closed</v>
          </cell>
          <cell r="Q754" t="str">
            <v>B13</v>
          </cell>
          <cell r="R754">
            <v>200</v>
          </cell>
          <cell r="S754" t="str">
            <v>ARENS, DR</v>
          </cell>
        </row>
        <row r="755">
          <cell r="N755">
            <v>855</v>
          </cell>
          <cell r="O755" t="str">
            <v>MEASURE/REG</v>
          </cell>
          <cell r="P755" t="str">
            <v>Closed</v>
          </cell>
          <cell r="Q755" t="str">
            <v>B11</v>
          </cell>
          <cell r="R755">
            <v>100</v>
          </cell>
          <cell r="S755" t="str">
            <v>HUBERT, WR</v>
          </cell>
        </row>
        <row r="756">
          <cell r="N756">
            <v>860</v>
          </cell>
          <cell r="O756" t="str">
            <v>MATRLS/FLEET</v>
          </cell>
          <cell r="P756" t="str">
            <v>Closed</v>
          </cell>
          <cell r="Q756" t="str">
            <v>B11</v>
          </cell>
          <cell r="R756">
            <v>100</v>
          </cell>
          <cell r="S756" t="str">
            <v>VACANT</v>
          </cell>
        </row>
        <row r="757">
          <cell r="N757">
            <v>871</v>
          </cell>
          <cell r="O757" t="str">
            <v>ENERGY CNSLT-DM</v>
          </cell>
          <cell r="P757" t="str">
            <v>Closed</v>
          </cell>
          <cell r="Q757" t="str">
            <v>B11</v>
          </cell>
          <cell r="R757">
            <v>100</v>
          </cell>
          <cell r="S757" t="str">
            <v>MORRISON, SL</v>
          </cell>
        </row>
        <row r="758">
          <cell r="N758">
            <v>881</v>
          </cell>
          <cell r="O758" t="str">
            <v>SUPPLY SAFETY</v>
          </cell>
          <cell r="P758" t="str">
            <v>Closed</v>
          </cell>
          <cell r="Q758" t="str">
            <v>B16</v>
          </cell>
          <cell r="R758">
            <v>100</v>
          </cell>
          <cell r="S758" t="str">
            <v>GEHRINGER, MA</v>
          </cell>
        </row>
        <row r="759">
          <cell r="N759">
            <v>882</v>
          </cell>
          <cell r="O759" t="str">
            <v>DELIVERY SAFETY</v>
          </cell>
          <cell r="P759" t="str">
            <v>Closed</v>
          </cell>
          <cell r="Q759" t="str">
            <v>B10</v>
          </cell>
          <cell r="R759">
            <v>100</v>
          </cell>
          <cell r="S759" t="str">
            <v>GEHRINGER, MA</v>
          </cell>
        </row>
        <row r="760">
          <cell r="N760">
            <v>883</v>
          </cell>
          <cell r="O760" t="str">
            <v>TRAINING &amp; SUPPT</v>
          </cell>
          <cell r="P760" t="str">
            <v>Closed</v>
          </cell>
          <cell r="Q760" t="str">
            <v>B16</v>
          </cell>
          <cell r="R760">
            <v>100</v>
          </cell>
          <cell r="S760" t="str">
            <v>ZEECE, EJ</v>
          </cell>
        </row>
        <row r="761">
          <cell r="N761">
            <v>901</v>
          </cell>
          <cell r="O761" t="str">
            <v>ELECTRIC REVENUE</v>
          </cell>
          <cell r="P761" t="str">
            <v>Closed</v>
          </cell>
          <cell r="Q761" t="str">
            <v>B01</v>
          </cell>
          <cell r="R761">
            <v>100</v>
          </cell>
          <cell r="S761" t="str">
            <v>VACANT</v>
          </cell>
        </row>
        <row r="762">
          <cell r="N762">
            <v>902</v>
          </cell>
          <cell r="O762" t="str">
            <v>E-DISTRIBUTION</v>
          </cell>
          <cell r="P762" t="str">
            <v>Closed</v>
          </cell>
          <cell r="Q762" t="str">
            <v>B42</v>
          </cell>
          <cell r="R762">
            <v>100</v>
          </cell>
          <cell r="S762" t="str">
            <v>VACANT</v>
          </cell>
        </row>
        <row r="763">
          <cell r="N763">
            <v>903</v>
          </cell>
          <cell r="O763" t="str">
            <v>E-SIOUX CITY DIST</v>
          </cell>
          <cell r="P763" t="str">
            <v>Closed</v>
          </cell>
          <cell r="Q763" t="str">
            <v>B42</v>
          </cell>
          <cell r="R763">
            <v>200</v>
          </cell>
          <cell r="S763" t="str">
            <v>VACANT</v>
          </cell>
        </row>
        <row r="764">
          <cell r="N764">
            <v>904</v>
          </cell>
          <cell r="O764" t="str">
            <v>E-DES MOINES DIST</v>
          </cell>
          <cell r="P764" t="str">
            <v>Closed</v>
          </cell>
          <cell r="Q764" t="str">
            <v>B42</v>
          </cell>
          <cell r="R764">
            <v>200</v>
          </cell>
          <cell r="S764" t="str">
            <v>VACANT</v>
          </cell>
        </row>
        <row r="765">
          <cell r="N765">
            <v>905</v>
          </cell>
          <cell r="O765" t="str">
            <v>E-WATERLOO DIST</v>
          </cell>
          <cell r="P765" t="str">
            <v>Closed</v>
          </cell>
          <cell r="Q765" t="str">
            <v>B42</v>
          </cell>
          <cell r="R765">
            <v>200</v>
          </cell>
          <cell r="S765" t="str">
            <v>VACANT</v>
          </cell>
        </row>
        <row r="766">
          <cell r="N766">
            <v>906</v>
          </cell>
          <cell r="O766" t="str">
            <v>E-QUAD CITY DIST</v>
          </cell>
          <cell r="P766" t="str">
            <v>Closed</v>
          </cell>
          <cell r="Q766" t="str">
            <v>B42</v>
          </cell>
          <cell r="R766">
            <v>100</v>
          </cell>
          <cell r="S766" t="str">
            <v>VACANT</v>
          </cell>
        </row>
        <row r="767">
          <cell r="N767">
            <v>908</v>
          </cell>
          <cell r="O767" t="str">
            <v>ENERGY TRADING REV</v>
          </cell>
          <cell r="P767" t="str">
            <v>Closed</v>
          </cell>
          <cell r="Q767" t="str">
            <v>B08</v>
          </cell>
          <cell r="R767">
            <v>100</v>
          </cell>
          <cell r="S767" t="str">
            <v>VACANT</v>
          </cell>
        </row>
        <row r="768">
          <cell r="N768">
            <v>912</v>
          </cell>
          <cell r="O768" t="str">
            <v>ELE ENGY DEL</v>
          </cell>
          <cell r="P768" t="str">
            <v>Closed</v>
          </cell>
          <cell r="Q768" t="str">
            <v>B12</v>
          </cell>
          <cell r="R768">
            <v>100</v>
          </cell>
          <cell r="S768" t="str">
            <v>VACANT</v>
          </cell>
        </row>
        <row r="769">
          <cell r="N769">
            <v>913</v>
          </cell>
          <cell r="O769" t="str">
            <v>GAS ENGY DEL</v>
          </cell>
          <cell r="P769" t="str">
            <v>Closed</v>
          </cell>
          <cell r="Q769" t="str">
            <v>B13</v>
          </cell>
          <cell r="R769">
            <v>100</v>
          </cell>
          <cell r="S769" t="str">
            <v>VACANT</v>
          </cell>
        </row>
        <row r="770">
          <cell r="N770">
            <v>915</v>
          </cell>
          <cell r="O770" t="str">
            <v>E-GEN &amp; TRANS</v>
          </cell>
          <cell r="P770" t="str">
            <v>Closed</v>
          </cell>
          <cell r="Q770" t="str">
            <v>B16</v>
          </cell>
          <cell r="R770">
            <v>100</v>
          </cell>
          <cell r="S770" t="str">
            <v>VACANT</v>
          </cell>
        </row>
        <row r="771">
          <cell r="N771">
            <v>919</v>
          </cell>
          <cell r="O771" t="str">
            <v>E-UNBILLED REVENUE</v>
          </cell>
          <cell r="P771" t="str">
            <v>Closed</v>
          </cell>
          <cell r="Q771" t="str">
            <v>B42</v>
          </cell>
          <cell r="R771">
            <v>100</v>
          </cell>
          <cell r="S771" t="str">
            <v>VACANT</v>
          </cell>
        </row>
        <row r="772">
          <cell r="N772">
            <v>920</v>
          </cell>
          <cell r="O772" t="str">
            <v>G-REVENUE</v>
          </cell>
          <cell r="P772" t="str">
            <v>Closed</v>
          </cell>
          <cell r="Q772" t="str">
            <v>B43</v>
          </cell>
          <cell r="R772">
            <v>100</v>
          </cell>
          <cell r="S772" t="str">
            <v>VACANT</v>
          </cell>
        </row>
        <row r="773">
          <cell r="N773">
            <v>921</v>
          </cell>
          <cell r="O773" t="str">
            <v>G-SIOUXLAND DIST</v>
          </cell>
          <cell r="P773" t="str">
            <v>Closed</v>
          </cell>
          <cell r="Q773" t="str">
            <v>B43</v>
          </cell>
          <cell r="R773">
            <v>100</v>
          </cell>
          <cell r="S773" t="str">
            <v>VACANT</v>
          </cell>
        </row>
        <row r="774">
          <cell r="N774">
            <v>922</v>
          </cell>
          <cell r="O774" t="str">
            <v>G-LOESS HILLS DIST</v>
          </cell>
          <cell r="P774" t="str">
            <v>Closed</v>
          </cell>
          <cell r="Q774" t="str">
            <v>B43</v>
          </cell>
          <cell r="R774">
            <v>200</v>
          </cell>
          <cell r="S774" t="str">
            <v>VACANT</v>
          </cell>
        </row>
        <row r="775">
          <cell r="N775">
            <v>923</v>
          </cell>
          <cell r="O775" t="str">
            <v>G-CED VALLEY DIST</v>
          </cell>
          <cell r="P775" t="str">
            <v>Closed</v>
          </cell>
          <cell r="Q775" t="str">
            <v>B43</v>
          </cell>
          <cell r="R775">
            <v>200</v>
          </cell>
          <cell r="S775" t="str">
            <v>VACANT</v>
          </cell>
        </row>
        <row r="776">
          <cell r="N776">
            <v>924</v>
          </cell>
          <cell r="O776" t="str">
            <v>G-MISS VALLEY DIST</v>
          </cell>
          <cell r="P776" t="str">
            <v>Closed</v>
          </cell>
          <cell r="Q776" t="str">
            <v>B43</v>
          </cell>
          <cell r="R776">
            <v>100</v>
          </cell>
          <cell r="S776" t="str">
            <v>VACANT</v>
          </cell>
        </row>
        <row r="777">
          <cell r="N777">
            <v>929</v>
          </cell>
          <cell r="O777" t="str">
            <v>G-UNBILLED REV</v>
          </cell>
          <cell r="P777" t="str">
            <v>Closed</v>
          </cell>
          <cell r="Q777" t="str">
            <v>B43</v>
          </cell>
          <cell r="R777">
            <v>100</v>
          </cell>
          <cell r="S777" t="str">
            <v>VACANT</v>
          </cell>
        </row>
        <row r="778">
          <cell r="N778">
            <v>930</v>
          </cell>
          <cell r="O778" t="str">
            <v>APPLIANCE SERV REV</v>
          </cell>
          <cell r="P778" t="str">
            <v>Closed</v>
          </cell>
          <cell r="Q778" t="str">
            <v>B30</v>
          </cell>
          <cell r="R778">
            <v>100</v>
          </cell>
          <cell r="S778" t="str">
            <v>VACANT</v>
          </cell>
        </row>
        <row r="779">
          <cell r="N779">
            <v>934</v>
          </cell>
          <cell r="O779" t="str">
            <v>REG ELEC MKT/SALES</v>
          </cell>
          <cell r="P779" t="str">
            <v>Closed</v>
          </cell>
          <cell r="Q779" t="str">
            <v>B34</v>
          </cell>
          <cell r="R779">
            <v>100</v>
          </cell>
          <cell r="S779" t="str">
            <v>KELLEHER, JP</v>
          </cell>
        </row>
        <row r="780">
          <cell r="N780">
            <v>940</v>
          </cell>
          <cell r="O780" t="str">
            <v>RETAIL COMPANY</v>
          </cell>
          <cell r="P780" t="str">
            <v>Closed</v>
          </cell>
          <cell r="Q780" t="str">
            <v>B40</v>
          </cell>
          <cell r="R780">
            <v>100</v>
          </cell>
          <cell r="S780" t="str">
            <v>VACANT</v>
          </cell>
        </row>
        <row r="781">
          <cell r="N781">
            <v>942</v>
          </cell>
          <cell r="O781" t="str">
            <v>ELEC MARKETING</v>
          </cell>
          <cell r="P781" t="str">
            <v>Closed</v>
          </cell>
          <cell r="Q781" t="str">
            <v>B42</v>
          </cell>
          <cell r="R781">
            <v>100</v>
          </cell>
          <cell r="S781" t="str">
            <v>VACANT</v>
          </cell>
        </row>
        <row r="782">
          <cell r="N782">
            <v>943</v>
          </cell>
          <cell r="O782" t="str">
            <v>GAS MARKETING</v>
          </cell>
          <cell r="P782" t="str">
            <v>Closed</v>
          </cell>
          <cell r="Q782" t="str">
            <v>B43</v>
          </cell>
          <cell r="R782">
            <v>100</v>
          </cell>
          <cell r="S782" t="str">
            <v>VACANT</v>
          </cell>
        </row>
        <row r="783">
          <cell r="N783">
            <v>952</v>
          </cell>
          <cell r="O783" t="str">
            <v>GAS FINANCIAL</v>
          </cell>
          <cell r="P783" t="str">
            <v>Closed</v>
          </cell>
          <cell r="Q783" t="str">
            <v>B13</v>
          </cell>
          <cell r="R783">
            <v>100</v>
          </cell>
          <cell r="S783" t="str">
            <v>VACANT</v>
          </cell>
        </row>
        <row r="784">
          <cell r="N784">
            <v>961</v>
          </cell>
          <cell r="O784" t="str">
            <v>E-PROPERTY</v>
          </cell>
          <cell r="P784" t="str">
            <v>Closed</v>
          </cell>
          <cell r="Q784" t="str">
            <v>B01</v>
          </cell>
          <cell r="R784">
            <v>100</v>
          </cell>
          <cell r="S784" t="str">
            <v>VACANT</v>
          </cell>
        </row>
        <row r="785">
          <cell r="N785">
            <v>962</v>
          </cell>
          <cell r="O785" t="str">
            <v>G-PROPERTY</v>
          </cell>
          <cell r="P785" t="str">
            <v>Closed</v>
          </cell>
          <cell r="Q785" t="str">
            <v>B13</v>
          </cell>
          <cell r="R785">
            <v>100</v>
          </cell>
          <cell r="S785" t="str">
            <v>VACANT</v>
          </cell>
        </row>
        <row r="786">
          <cell r="N786">
            <v>970</v>
          </cell>
          <cell r="O786" t="str">
            <v>SIOUXLAND ELECTRIC</v>
          </cell>
          <cell r="P786" t="str">
            <v>Closed</v>
          </cell>
          <cell r="Q786" t="str">
            <v>B42</v>
          </cell>
          <cell r="R786">
            <v>200</v>
          </cell>
          <cell r="S786" t="str">
            <v>VACANT</v>
          </cell>
        </row>
        <row r="787">
          <cell r="N787">
            <v>971</v>
          </cell>
          <cell r="O787" t="str">
            <v>SIOUX CITY ELECTRIC</v>
          </cell>
          <cell r="P787" t="str">
            <v>Closed</v>
          </cell>
          <cell r="Q787" t="str">
            <v>B42</v>
          </cell>
          <cell r="R787">
            <v>200</v>
          </cell>
          <cell r="S787" t="str">
            <v>VACANT</v>
          </cell>
        </row>
        <row r="788">
          <cell r="N788">
            <v>972</v>
          </cell>
          <cell r="O788" t="str">
            <v>DES MOINES ELECTRIC</v>
          </cell>
          <cell r="P788" t="str">
            <v>Closed</v>
          </cell>
          <cell r="Q788" t="str">
            <v>B42</v>
          </cell>
          <cell r="R788">
            <v>200</v>
          </cell>
          <cell r="S788" t="str">
            <v>VACANT</v>
          </cell>
        </row>
        <row r="789">
          <cell r="N789">
            <v>973</v>
          </cell>
          <cell r="O789" t="str">
            <v>CEDAR VALLEY ELECT</v>
          </cell>
          <cell r="P789" t="str">
            <v>Closed</v>
          </cell>
          <cell r="Q789" t="str">
            <v>B42</v>
          </cell>
          <cell r="R789">
            <v>200</v>
          </cell>
          <cell r="S789" t="str">
            <v>VACANT</v>
          </cell>
        </row>
        <row r="790">
          <cell r="N790">
            <v>974</v>
          </cell>
          <cell r="O790" t="str">
            <v>QUAD CITIES ELECTRIC</v>
          </cell>
          <cell r="P790" t="str">
            <v>Closed</v>
          </cell>
          <cell r="Q790" t="str">
            <v>B42</v>
          </cell>
          <cell r="R790">
            <v>300</v>
          </cell>
          <cell r="S790" t="str">
            <v>VACANT</v>
          </cell>
        </row>
        <row r="791">
          <cell r="N791">
            <v>975</v>
          </cell>
          <cell r="O791" t="str">
            <v>SIOUXLAND GAS</v>
          </cell>
          <cell r="P791" t="str">
            <v>Closed</v>
          </cell>
          <cell r="Q791" t="str">
            <v>B43</v>
          </cell>
          <cell r="R791">
            <v>400</v>
          </cell>
          <cell r="S791" t="str">
            <v>VACANT</v>
          </cell>
        </row>
        <row r="792">
          <cell r="N792">
            <v>976</v>
          </cell>
          <cell r="O792" t="str">
            <v>SIOUX CITY GAS</v>
          </cell>
          <cell r="P792" t="str">
            <v>Closed</v>
          </cell>
          <cell r="Q792" t="str">
            <v>B43</v>
          </cell>
          <cell r="R792">
            <v>200</v>
          </cell>
          <cell r="S792" t="str">
            <v>VACANT</v>
          </cell>
        </row>
        <row r="793">
          <cell r="N793">
            <v>977</v>
          </cell>
          <cell r="O793" t="str">
            <v>DES MOINES GAS</v>
          </cell>
          <cell r="P793" t="str">
            <v>Closed</v>
          </cell>
          <cell r="Q793" t="str">
            <v>B43</v>
          </cell>
          <cell r="R793">
            <v>200</v>
          </cell>
          <cell r="S793" t="str">
            <v>VACANT</v>
          </cell>
        </row>
        <row r="794">
          <cell r="N794">
            <v>978</v>
          </cell>
          <cell r="O794" t="str">
            <v>CEDAR VALLEY GAS</v>
          </cell>
          <cell r="P794" t="str">
            <v>Closed</v>
          </cell>
          <cell r="Q794" t="str">
            <v>B43</v>
          </cell>
          <cell r="R794">
            <v>200</v>
          </cell>
          <cell r="S794" t="str">
            <v>VACANT</v>
          </cell>
        </row>
        <row r="795">
          <cell r="N795">
            <v>979</v>
          </cell>
          <cell r="O795" t="str">
            <v>QUAD CITIES GAS</v>
          </cell>
          <cell r="P795" t="str">
            <v>Closed</v>
          </cell>
          <cell r="Q795" t="str">
            <v>B43</v>
          </cell>
          <cell r="R795">
            <v>200</v>
          </cell>
          <cell r="S795" t="str">
            <v>VACANT</v>
          </cell>
        </row>
        <row r="796">
          <cell r="N796">
            <v>990</v>
          </cell>
          <cell r="O796" t="str">
            <v>CORPORATE SVCS</v>
          </cell>
          <cell r="P796" t="str">
            <v>Closed</v>
          </cell>
          <cell r="Q796" t="str">
            <v>B90</v>
          </cell>
          <cell r="R796">
            <v>100</v>
          </cell>
          <cell r="S796" t="str">
            <v>VACANT</v>
          </cell>
        </row>
        <row r="797">
          <cell r="N797">
            <v>992</v>
          </cell>
          <cell r="O797" t="str">
            <v>SC DIST GARAGE</v>
          </cell>
          <cell r="P797" t="str">
            <v>Closed</v>
          </cell>
          <cell r="Q797" t="str">
            <v>B00</v>
          </cell>
          <cell r="R797">
            <v>100</v>
          </cell>
          <cell r="S797" t="str">
            <v>NONE</v>
          </cell>
        </row>
        <row r="798">
          <cell r="N798">
            <v>993</v>
          </cell>
          <cell r="O798" t="str">
            <v>WL DIST GARAGE</v>
          </cell>
          <cell r="P798" t="str">
            <v>Closed</v>
          </cell>
          <cell r="Q798" t="str">
            <v>B00</v>
          </cell>
          <cell r="R798">
            <v>100</v>
          </cell>
          <cell r="S798" t="str">
            <v>NONE</v>
          </cell>
        </row>
        <row r="799">
          <cell r="N799">
            <v>994</v>
          </cell>
          <cell r="O799" t="str">
            <v>QC DIST GARAGE</v>
          </cell>
          <cell r="P799" t="str">
            <v>Closed</v>
          </cell>
          <cell r="Q799" t="str">
            <v>B00</v>
          </cell>
          <cell r="R799">
            <v>100</v>
          </cell>
          <cell r="S799" t="str">
            <v>NONE</v>
          </cell>
        </row>
        <row r="800">
          <cell r="N800">
            <v>995</v>
          </cell>
          <cell r="O800" t="str">
            <v>CED VAL GARAGE</v>
          </cell>
          <cell r="P800" t="str">
            <v>Closed</v>
          </cell>
          <cell r="Q800" t="str">
            <v>B00</v>
          </cell>
          <cell r="R800">
            <v>100</v>
          </cell>
          <cell r="S800" t="str">
            <v>NONE</v>
          </cell>
        </row>
        <row r="801">
          <cell r="N801">
            <v>996</v>
          </cell>
          <cell r="O801" t="str">
            <v>LOESS HILLS GAR</v>
          </cell>
          <cell r="P801" t="str">
            <v>Closed</v>
          </cell>
          <cell r="Q801" t="str">
            <v>B00</v>
          </cell>
          <cell r="R801">
            <v>100</v>
          </cell>
          <cell r="S801" t="str">
            <v>NONE</v>
          </cell>
        </row>
        <row r="802">
          <cell r="N802">
            <v>997</v>
          </cell>
          <cell r="O802" t="str">
            <v>MISS VAL GARAGE</v>
          </cell>
          <cell r="P802" t="str">
            <v>Closed</v>
          </cell>
          <cell r="Q802" t="str">
            <v>B00</v>
          </cell>
          <cell r="R802">
            <v>100</v>
          </cell>
          <cell r="S802" t="str">
            <v>NONE</v>
          </cell>
        </row>
        <row r="803">
          <cell r="N803">
            <v>998</v>
          </cell>
          <cell r="O803" t="str">
            <v>SIOUXLAND GARAGE</v>
          </cell>
          <cell r="P803" t="str">
            <v>Closed</v>
          </cell>
          <cell r="Q803" t="str">
            <v>B00</v>
          </cell>
          <cell r="R803">
            <v>100</v>
          </cell>
          <cell r="S803" t="str">
            <v>NONE</v>
          </cell>
        </row>
      </sheetData>
      <sheetData sheetId="1"/>
      <sheetData sheetId="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kWh-Mcf"/>
      <sheetName val="O&amp;M per cust-CPD"/>
      <sheetName val="LEGAL ENTITY SUMMARY"/>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sheetName val="List"/>
    </sheetNames>
    <sheetDataSet>
      <sheetData sheetId="0" refreshError="1"/>
      <sheetData sheetId="1"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t'l 1040 Exclusions"/>
    </sheetNames>
    <sheetDataSet>
      <sheetData sheetId="0"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study "/>
      <sheetName val="Solution "/>
      <sheetName val="IS01"/>
      <sheetName val="IS09"/>
      <sheetName val="BS32"/>
    </sheetNames>
    <sheetDataSet>
      <sheetData sheetId="0">
        <row r="28">
          <cell r="C28">
            <v>0.3</v>
          </cell>
        </row>
      </sheetData>
      <sheetData sheetId="1" refreshError="1"/>
      <sheetData sheetId="2" refreshError="1"/>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
      <sheetName val="Page 2"/>
      <sheetName val="Prod Plt Sum"/>
      <sheetName val="PLTSTM"/>
      <sheetName val="Real Estate"/>
      <sheetName val="TRF"/>
      <sheetName val="Retire"/>
      <sheetName val="Comp"/>
      <sheetName val="Uncomplt"/>
      <sheetName val="Sheet3"/>
      <sheetName val="UncomIS(needs preclose)"/>
      <sheetName val="SAP"/>
      <sheetName val="In-Service Amounts"/>
      <sheetName val="390-311"/>
      <sheetName val="x (Pkrs) Non Plant"/>
      <sheetName val="356-362"/>
      <sheetName val="ARCs"/>
      <sheetName val="Documented Changes"/>
      <sheetName val="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O Cover"/>
      <sheetName val="Appendix A"/>
      <sheetName val="WP01 True-Up"/>
      <sheetName val="WP01 TU Support 1"/>
      <sheetName val="WP01 TU Support 2"/>
      <sheetName val="WP02 Support"/>
      <sheetName val="Support to WP02 1"/>
      <sheetName val="Support to WP2 2"/>
      <sheetName val="WP03 W&amp;S"/>
      <sheetName val="WP04 PIS"/>
      <sheetName val="WP04 Support"/>
      <sheetName val="WP05 CapAds"/>
      <sheetName val="WP06 ADIT"/>
      <sheetName val="WP06 ADIT Support 1"/>
      <sheetName val="WP06 Support 2"/>
      <sheetName val="WP07 M&amp;S"/>
      <sheetName val="WP08 Prepay"/>
      <sheetName val="WP09 PHFU"/>
      <sheetName val="WP10 Storm"/>
      <sheetName val="WP11 Credits"/>
      <sheetName val="WP12 PBOP"/>
      <sheetName val="WP13 TOTI"/>
      <sheetName val="WP14 COC"/>
      <sheetName val="WP14 Support"/>
      <sheetName val="WP15 Radials"/>
      <sheetName val="WP16 Interconn"/>
      <sheetName val="WP17 Rev"/>
      <sheetName val="WP17 Rev Support"/>
      <sheetName val="WP18 Deprec"/>
      <sheetName val="WP19 Load"/>
      <sheetName val="WP20 Reserves"/>
      <sheetName val="WP21 Pension"/>
      <sheetName val="WP22 IT Adj"/>
      <sheetName val="WP22 Support 1"/>
      <sheetName val="WP22 Support 2"/>
      <sheetName val="WP AJ1 MISO"/>
      <sheetName val="WP AJ2 ITC"/>
      <sheetName val="WP AJ3 HCM"/>
      <sheetName val="WP AJ4 Ouachita"/>
      <sheetName val="WP AJ5 GPRD"/>
    </sheetNames>
    <sheetDataSet>
      <sheetData sheetId="0">
        <row r="4">
          <cell r="K4" t="str">
            <v>For  the 12 Months Ended 12/31/2017</v>
          </cell>
        </row>
        <row r="193">
          <cell r="I193">
            <v>0.95068405898929886</v>
          </cell>
        </row>
        <row r="201">
          <cell r="I201">
            <v>6.0440429397634873E-2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2"/>
      <sheetName val="IS03"/>
      <sheetName val="IS04"/>
      <sheetName val="IS05"/>
      <sheetName val="IS06"/>
      <sheetName val="IS07"/>
      <sheetName val="IS08"/>
      <sheetName val="IS09"/>
      <sheetName val="IS10"/>
      <sheetName val="IS10A"/>
      <sheetName val="IS10B"/>
      <sheetName val="IS10C"/>
      <sheetName val="IS10D"/>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2 LOGIC"/>
      <sheetName val="CF03"/>
      <sheetName val="CF04"/>
      <sheetName val="TX01"/>
      <sheetName val="BSBUD"/>
      <sheetName val="Appendix 1"/>
      <sheetName val="Appendix 2"/>
      <sheetName val="Appendix 3"/>
      <sheetName val="Appendix 4"/>
      <sheetName val="Appendix 5"/>
      <sheetName val="Appendix 6"/>
    </sheetNames>
    <sheetDataSet>
      <sheetData sheetId="0" refreshError="1">
        <row r="9">
          <cell r="A9" t="str">
            <v>Version 4.1 - Aug 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1PP"/>
      <sheetName val="IS01PP Data Entry"/>
      <sheetName val="IS02"/>
      <sheetName val="IS02S"/>
      <sheetName val="IS02CRP"/>
      <sheetName val="IS02SYN"/>
      <sheetName val="IS03"/>
      <sheetName val="IS03S"/>
      <sheetName val="IS03CRP"/>
      <sheetName val="IS03SYN"/>
      <sheetName val="IS04"/>
      <sheetName val="IS04A"/>
      <sheetName val="IS04S"/>
      <sheetName val="IS05"/>
      <sheetName val="IS05A"/>
      <sheetName val="IS05B"/>
      <sheetName val="IS06"/>
      <sheetName val="IS06A"/>
      <sheetName val="IS06S"/>
      <sheetName val="IS07"/>
      <sheetName val="IS07A"/>
      <sheetName val="IS07S"/>
      <sheetName val="IS08"/>
      <sheetName val="IS09"/>
      <sheetName val="IS10"/>
      <sheetName val="IS10A"/>
      <sheetName val="IS10B"/>
      <sheetName val="IS10C"/>
      <sheetName val="IS10D"/>
      <sheetName val="IS10Da"/>
      <sheetName val="IS10S"/>
      <sheetName val="IS11"/>
      <sheetName val="IS12"/>
      <sheetName val="IS13"/>
      <sheetName val="IS13S"/>
      <sheetName val="IS15"/>
      <sheetName val="IS16"/>
      <sheetName val="IS17"/>
      <sheetName val="IS18"/>
      <sheetName val="IS19A"/>
      <sheetName val="IS19B"/>
      <sheetName val="SS01"/>
      <sheetName val="SS02"/>
      <sheetName val="SS03"/>
      <sheetName val="BS01"/>
      <sheetName val="BS01S"/>
      <sheetName val="BS03S"/>
      <sheetName val="BS04"/>
      <sheetName val="BS05"/>
      <sheetName val="BS06"/>
      <sheetName val="BS07"/>
      <sheetName val="BS07A"/>
      <sheetName val="BS07B"/>
      <sheetName val="BS08"/>
      <sheetName val="BS09"/>
      <sheetName val="BS10"/>
      <sheetName val="BS11"/>
      <sheetName val="BS12"/>
      <sheetName val="BS13"/>
      <sheetName val="BS13S"/>
      <sheetName val="BS13CRP"/>
      <sheetName val="BS13SYN"/>
      <sheetName val="BS14"/>
      <sheetName val="BS15"/>
      <sheetName val="BS15S"/>
      <sheetName val="BS16"/>
      <sheetName val="BS17"/>
      <sheetName val="BS18"/>
      <sheetName val="BS19"/>
      <sheetName val="BS22"/>
      <sheetName val="BS25"/>
      <sheetName val="BS26"/>
      <sheetName val="BS29"/>
      <sheetName val="BS30"/>
      <sheetName val="BS31"/>
      <sheetName val="BS32"/>
      <sheetName val="BS33"/>
      <sheetName val="BS33A"/>
      <sheetName val="BS34"/>
      <sheetName val="BS35"/>
      <sheetName val="CF01"/>
      <sheetName val="CF02"/>
      <sheetName val="CF02 LOGIC"/>
      <sheetName val="CF03"/>
      <sheetName val="CF05"/>
      <sheetName val="CF05S"/>
      <sheetName val="TX01"/>
      <sheetName val="TX04"/>
      <sheetName val="TX05"/>
      <sheetName val="TB01"/>
      <sheetName val="Appendix 1"/>
      <sheetName val="Appendix 2"/>
      <sheetName val="Appendix 3"/>
      <sheetName val="Appendix 4"/>
      <sheetName val="Appendix 5"/>
      <sheetName val="Appendix 6"/>
      <sheetName val="Appendix 7"/>
      <sheetName val="Appendix 8"/>
      <sheetName val="SEEDS Validations"/>
      <sheetName val="S-FormsSubaccountLevel1"/>
      <sheetName val="S-FormsSubaccountLevel2"/>
    </sheetNames>
    <sheetDataSet>
      <sheetData sheetId="0">
        <row r="9">
          <cell r="A9" t="str">
            <v>Version 5.3 - May 2005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WOs"/>
      <sheetName val="2001 T&amp;D WOs"/>
      <sheetName val="WOs to Investigate"/>
      <sheetName val="WO Totals-Pivot"/>
      <sheetName val="FERC Reconciliation"/>
      <sheetName val="MP Adds 2001"/>
      <sheetName val="WO Inf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cenerios"/>
      <sheetName val="Comps vs 5-year plan"/>
      <sheetName val="AMG Comp vs 5-year plan"/>
      <sheetName val="PMG Information"/>
      <sheetName val="PBS Breakout"/>
      <sheetName val="ROE Summary 5-years"/>
      <sheetName val="Free funds flow by business unt"/>
      <sheetName val="ROA Summary 5-years"/>
      <sheetName val="PESCONS Annual"/>
      <sheetName val="PESCONS Monthly"/>
      <sheetName val="PMG Annual"/>
      <sheetName val="PMG Monthly"/>
      <sheetName val="PMG Base Annual"/>
      <sheetName val="PMG Base Monthly"/>
      <sheetName val="PMG Thermal Annual"/>
      <sheetName val="PMG Thermal Monthly"/>
      <sheetName val="PBS Annual"/>
      <sheetName val="PBS Monthly"/>
      <sheetName val="AMGCONS Annual"/>
      <sheetName val="AMGCONS Monthly"/>
      <sheetName val="MM Gas Annual"/>
      <sheetName val="MM Gas Monthly"/>
      <sheetName val="MM Electric Annual"/>
      <sheetName val="MM Electric Monthly"/>
      <sheetName val="C&amp;I Electric Annual"/>
      <sheetName val="C&amp;I Electric Monthly"/>
      <sheetName val="C&amp;I Gas Annual"/>
      <sheetName val="C&amp;I Gas Monthly"/>
      <sheetName val="PPR Annual"/>
      <sheetName val="PPR Monthly"/>
      <sheetName val="PDG Annual"/>
      <sheetName val="PDG Monthly"/>
      <sheetName val="ELIM PPR Annual"/>
      <sheetName val="ELIM PPR Monthly"/>
      <sheetName val="PESCORP Annual"/>
      <sheetName val="PESCORP Monthly"/>
      <sheetName val="Corporate total"/>
      <sheetName val="Corporate Expenses"/>
      <sheetName val="Strategy-Marketing-IT"/>
      <sheetName val="STRATEGY"/>
      <sheetName val="Marketing"/>
      <sheetName val="IT"/>
      <sheetName val="LEGAL"/>
      <sheetName val="HR"/>
      <sheetName val="F&amp;A Total"/>
      <sheetName val="F&amp;A"/>
      <sheetName val="PES Shared Svc-portion"/>
      <sheetName val="Total G&amp;A Break Out"/>
      <sheetName val="Int Allocation 2005 Prel"/>
      <sheetName val="Int Allocation"/>
      <sheetName val="ROE Summary"/>
      <sheetName val="Per retturns"/>
      <sheetName val="Performance Numbers-2005 prel"/>
      <sheetName val="Performance Numbers - 2005"/>
      <sheetName val="Performance Numbers - 2006"/>
      <sheetName val="Performance Numbers - 2007"/>
      <sheetName val="Performance Numbers - 2008"/>
      <sheetName val="ELIM Help"/>
      <sheetName val="Tax Calc"/>
      <sheetName val="Legal I"/>
      <sheetName val="Rates Eff July04 wo OL"/>
      <sheetName val="Dollar Computations By Co"/>
      <sheetName val="deftaxes"/>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dimension ref="A1:II400"/>
  <sheetViews>
    <sheetView tabSelected="1" zoomScale="84" zoomScaleNormal="84" workbookViewId="0"/>
  </sheetViews>
  <sheetFormatPr defaultColWidth="9.1796875" defaultRowHeight="15.5"/>
  <cols>
    <col min="1" max="1" width="13.7265625" style="28" customWidth="1"/>
    <col min="2" max="2" width="5.7265625" style="5" customWidth="1"/>
    <col min="3" max="3" width="66.54296875" style="5" customWidth="1"/>
    <col min="4" max="4" width="34.81640625" style="5" customWidth="1"/>
    <col min="5" max="5" width="25.81640625" style="937" bestFit="1" customWidth="1"/>
    <col min="6" max="6" width="64.54296875" style="14" customWidth="1"/>
    <col min="7" max="7" width="3.81640625" style="14" customWidth="1"/>
    <col min="8" max="8" width="22.1796875" style="14" customWidth="1"/>
    <col min="9" max="9" width="16" style="17" customWidth="1"/>
    <col min="10" max="10" width="18.81640625" style="17" bestFit="1" customWidth="1"/>
    <col min="11" max="11" width="16" style="17" bestFit="1" customWidth="1"/>
    <col min="12" max="16384" width="9.1796875" style="17"/>
  </cols>
  <sheetData>
    <row r="1" spans="1:14">
      <c r="A1" s="102"/>
      <c r="H1" s="31"/>
    </row>
    <row r="2" spans="1:14" ht="18">
      <c r="A2" s="102"/>
      <c r="D2" s="936" t="s">
        <v>568</v>
      </c>
      <c r="H2" s="31"/>
    </row>
    <row r="3" spans="1:14" ht="25.5" customHeight="1" thickBot="1"/>
    <row r="4" spans="1:14" ht="27" customHeight="1">
      <c r="A4" s="393" t="s">
        <v>64</v>
      </c>
      <c r="B4" s="391"/>
      <c r="C4" s="391"/>
      <c r="D4" s="391"/>
      <c r="E4" s="392"/>
      <c r="F4" s="1488" t="s">
        <v>576</v>
      </c>
      <c r="H4" s="1490">
        <v>2022</v>
      </c>
    </row>
    <row r="5" spans="1:14" ht="27" customHeight="1" thickBot="1">
      <c r="A5" s="466" t="s">
        <v>575</v>
      </c>
      <c r="B5" s="630"/>
      <c r="C5" s="630"/>
      <c r="D5" s="630"/>
      <c r="E5" s="819" t="s">
        <v>310</v>
      </c>
      <c r="F5" s="1489"/>
      <c r="H5" s="1491"/>
    </row>
    <row r="6" spans="1:14" s="93" customFormat="1" ht="23.25" customHeight="1">
      <c r="A6" s="108" t="s">
        <v>45</v>
      </c>
      <c r="B6" s="631"/>
      <c r="C6" s="631"/>
      <c r="D6" s="631"/>
      <c r="E6" s="820"/>
      <c r="F6" s="109"/>
      <c r="G6" s="95"/>
      <c r="H6" s="109"/>
    </row>
    <row r="7" spans="1:14" s="666" customFormat="1">
      <c r="A7" s="829" t="s">
        <v>199</v>
      </c>
      <c r="B7" s="634"/>
      <c r="C7" s="634"/>
      <c r="D7" s="634"/>
      <c r="E7" s="1364"/>
      <c r="F7" s="634"/>
      <c r="G7" s="632"/>
      <c r="H7" s="633"/>
    </row>
    <row r="8" spans="1:14">
      <c r="B8" s="14"/>
      <c r="C8" s="14"/>
      <c r="D8" s="14"/>
      <c r="E8" s="1362"/>
      <c r="G8" s="45"/>
      <c r="H8" s="50"/>
    </row>
    <row r="9" spans="1:14">
      <c r="A9" s="1362"/>
      <c r="B9" s="1" t="s">
        <v>205</v>
      </c>
      <c r="C9" s="14"/>
      <c r="D9" s="14"/>
      <c r="E9" s="389"/>
      <c r="F9" s="38"/>
      <c r="G9" s="537"/>
      <c r="H9" s="537"/>
      <c r="J9" s="45"/>
      <c r="K9" s="45"/>
      <c r="L9" s="45"/>
      <c r="M9" s="45"/>
      <c r="N9" s="45"/>
    </row>
    <row r="10" spans="1:14">
      <c r="A10" s="1363">
        <v>1</v>
      </c>
      <c r="B10" s="1363"/>
      <c r="C10" s="14" t="s">
        <v>1552</v>
      </c>
      <c r="D10" s="1365"/>
      <c r="E10" s="1363"/>
      <c r="F10" s="38" t="s">
        <v>162</v>
      </c>
      <c r="G10" s="5"/>
      <c r="H10" s="904">
        <v>20407186</v>
      </c>
      <c r="I10" s="93"/>
      <c r="J10" s="45"/>
      <c r="K10" s="45"/>
      <c r="L10" s="45"/>
      <c r="M10" s="45"/>
      <c r="N10" s="45"/>
    </row>
    <row r="11" spans="1:14">
      <c r="A11" s="1469" t="s">
        <v>1553</v>
      </c>
      <c r="B11" s="1469"/>
      <c r="C11" s="112" t="s">
        <v>1554</v>
      </c>
      <c r="D11" s="1470"/>
      <c r="E11" s="79"/>
      <c r="F11" s="1063" t="s">
        <v>1555</v>
      </c>
      <c r="G11" s="112"/>
      <c r="H11" s="670">
        <v>1123158</v>
      </c>
      <c r="J11" s="45"/>
      <c r="K11" s="45"/>
      <c r="L11" s="45"/>
      <c r="M11" s="45"/>
      <c r="N11" s="45"/>
    </row>
    <row r="12" spans="1:14">
      <c r="A12" s="1469" t="s">
        <v>1556</v>
      </c>
      <c r="B12" s="14"/>
      <c r="C12" s="14" t="s">
        <v>1557</v>
      </c>
      <c r="D12" s="14"/>
      <c r="E12" s="1469"/>
      <c r="F12" s="14" t="s">
        <v>1558</v>
      </c>
      <c r="H12" s="38">
        <f>SUM(H10:H11)</f>
        <v>21530344</v>
      </c>
      <c r="J12" s="45"/>
      <c r="K12" s="45"/>
      <c r="L12" s="45"/>
      <c r="M12" s="45"/>
      <c r="N12" s="45"/>
    </row>
    <row r="13" spans="1:14">
      <c r="A13" s="1363">
        <f>+A10+1</f>
        <v>2</v>
      </c>
      <c r="B13" s="1363"/>
      <c r="C13" s="14" t="s">
        <v>1559</v>
      </c>
      <c r="D13" s="14"/>
      <c r="E13" s="1363"/>
      <c r="F13" s="14" t="s">
        <v>163</v>
      </c>
      <c r="G13" s="5"/>
      <c r="H13" s="904">
        <v>163889093</v>
      </c>
      <c r="I13" s="93"/>
      <c r="J13" s="45"/>
      <c r="K13" s="45"/>
      <c r="L13" s="45"/>
      <c r="M13" s="45"/>
      <c r="N13" s="45"/>
    </row>
    <row r="14" spans="1:14">
      <c r="A14" s="1469" t="s">
        <v>1560</v>
      </c>
      <c r="B14" s="1469"/>
      <c r="C14" s="112" t="s">
        <v>1561</v>
      </c>
      <c r="D14" s="112"/>
      <c r="E14" s="79"/>
      <c r="F14" s="112" t="s">
        <v>1562</v>
      </c>
      <c r="G14" s="112"/>
      <c r="H14" s="670">
        <v>12412841</v>
      </c>
      <c r="I14" s="93"/>
      <c r="J14" s="45"/>
      <c r="K14" s="45"/>
      <c r="L14" s="45"/>
      <c r="M14" s="45"/>
      <c r="N14" s="45"/>
    </row>
    <row r="15" spans="1:14">
      <c r="A15" s="1469" t="s">
        <v>1563</v>
      </c>
      <c r="B15" s="1469"/>
      <c r="C15" s="14" t="s">
        <v>153</v>
      </c>
      <c r="D15" s="14"/>
      <c r="E15" s="1469"/>
      <c r="F15" s="14" t="s">
        <v>1564</v>
      </c>
      <c r="H15" s="904">
        <f>SUM(H13:H14)</f>
        <v>176301934</v>
      </c>
      <c r="I15" s="93"/>
      <c r="J15" s="45"/>
      <c r="K15" s="45"/>
      <c r="L15" s="45"/>
      <c r="M15" s="45"/>
      <c r="N15" s="45"/>
    </row>
    <row r="16" spans="1:14">
      <c r="A16" s="1363">
        <f>+A13+1</f>
        <v>3</v>
      </c>
      <c r="B16" s="1363"/>
      <c r="C16" s="14" t="s">
        <v>1565</v>
      </c>
      <c r="D16" s="14"/>
      <c r="E16" s="1363"/>
      <c r="F16" s="14" t="s">
        <v>164</v>
      </c>
      <c r="G16" s="5"/>
      <c r="H16" s="904">
        <v>24182761</v>
      </c>
      <c r="I16" s="93"/>
    </row>
    <row r="17" spans="1:9">
      <c r="A17" s="1469" t="s">
        <v>1566</v>
      </c>
      <c r="B17" s="1469"/>
      <c r="C17" s="14" t="s">
        <v>1567</v>
      </c>
      <c r="D17" s="14"/>
      <c r="E17" s="1469"/>
      <c r="F17" s="14" t="s">
        <v>1562</v>
      </c>
      <c r="H17" s="904">
        <v>10662745</v>
      </c>
      <c r="I17" s="93"/>
    </row>
    <row r="18" spans="1:9">
      <c r="A18" s="1363">
        <f>+A16+1</f>
        <v>4</v>
      </c>
      <c r="B18" s="1363"/>
      <c r="C18" s="19" t="s">
        <v>293</v>
      </c>
      <c r="D18" s="1366"/>
      <c r="E18" s="636"/>
      <c r="F18" s="1366" t="s">
        <v>1568</v>
      </c>
      <c r="G18" s="21"/>
      <c r="H18" s="635">
        <f>+H15-H16-H17</f>
        <v>141456428</v>
      </c>
    </row>
    <row r="19" spans="1:9">
      <c r="A19" s="1363"/>
      <c r="B19" s="1363"/>
      <c r="C19" s="14"/>
      <c r="D19" s="14"/>
      <c r="E19" s="389"/>
      <c r="F19" s="1"/>
      <c r="G19" s="5"/>
      <c r="H19" s="537"/>
    </row>
    <row r="20" spans="1:9" ht="16" thickBot="1">
      <c r="A20" s="1363">
        <v>5</v>
      </c>
      <c r="B20" s="10" t="s">
        <v>267</v>
      </c>
      <c r="C20" s="10"/>
      <c r="D20" s="47"/>
      <c r="E20" s="652"/>
      <c r="F20" s="1367" t="s">
        <v>1569</v>
      </c>
      <c r="G20" s="51"/>
      <c r="H20" s="46">
        <f>+H12/H18</f>
        <v>0.15220477644183125</v>
      </c>
      <c r="I20" s="93"/>
    </row>
    <row r="21" spans="1:9" ht="16" thickTop="1">
      <c r="A21" s="1363"/>
      <c r="B21" s="1363"/>
      <c r="C21" s="1"/>
      <c r="D21" s="14"/>
      <c r="E21" s="389"/>
      <c r="G21" s="5"/>
      <c r="H21" s="8"/>
    </row>
    <row r="22" spans="1:9">
      <c r="A22" s="1363"/>
      <c r="B22" s="1" t="s">
        <v>287</v>
      </c>
      <c r="C22" s="14"/>
      <c r="D22" s="14"/>
      <c r="E22" s="1363"/>
    </row>
    <row r="23" spans="1:9">
      <c r="A23" s="1363">
        <f>+A20+1</f>
        <v>6</v>
      </c>
      <c r="B23" s="14"/>
      <c r="C23" s="14" t="s">
        <v>303</v>
      </c>
      <c r="D23" s="14"/>
      <c r="E23" s="1368"/>
      <c r="F23" s="17" t="s">
        <v>1418</v>
      </c>
      <c r="H23" s="602">
        <f>'9A - Gross Plant &amp; ARO'!O24</f>
        <v>9706657965.9612827</v>
      </c>
      <c r="I23" s="93"/>
    </row>
    <row r="24" spans="1:9">
      <c r="A24" s="1363">
        <f>+A23+1</f>
        <v>7</v>
      </c>
      <c r="B24" s="14"/>
      <c r="C24" s="14" t="s">
        <v>200</v>
      </c>
      <c r="D24" s="14"/>
      <c r="E24" s="1368" t="str">
        <f>"(Note "&amp;B$315&amp;")"</f>
        <v>(Note A)</v>
      </c>
      <c r="F24" s="673" t="str">
        <f>"(Line "&amp;A$50&amp;")"</f>
        <v>(Line 24)</v>
      </c>
      <c r="H24" s="482">
        <f>+H50</f>
        <v>917850369.00746489</v>
      </c>
      <c r="I24" s="93"/>
    </row>
    <row r="25" spans="1:9">
      <c r="A25" s="1363">
        <f>+A24+1</f>
        <v>8</v>
      </c>
      <c r="B25" s="14"/>
      <c r="C25" s="19" t="s">
        <v>204</v>
      </c>
      <c r="D25" s="19"/>
      <c r="E25" s="75"/>
      <c r="F25" s="1398" t="str">
        <f>"(Sum Lines "&amp;A23&amp;" &amp; "&amp;A24&amp;")"</f>
        <v>(Sum Lines 6 &amp; 7)</v>
      </c>
      <c r="G25" s="19"/>
      <c r="H25" s="603">
        <f>SUM(H23:H24)</f>
        <v>10624508334.968748</v>
      </c>
      <c r="I25" s="93"/>
    </row>
    <row r="26" spans="1:9">
      <c r="A26" s="1363"/>
      <c r="B26" s="14"/>
      <c r="C26" s="14"/>
      <c r="D26" s="14"/>
      <c r="E26" s="1363"/>
      <c r="F26" s="17"/>
      <c r="H26" s="482"/>
    </row>
    <row r="27" spans="1:9">
      <c r="A27" s="1363">
        <f>+A25+1</f>
        <v>9</v>
      </c>
      <c r="B27" s="14"/>
      <c r="C27" s="14" t="s">
        <v>151</v>
      </c>
      <c r="D27" s="14"/>
      <c r="E27" s="1363"/>
      <c r="F27" s="17" t="s">
        <v>1272</v>
      </c>
      <c r="H27" s="602">
        <f>+'9A - Gross Plant &amp; ARO'!C64</f>
        <v>3240591210.4285383</v>
      </c>
      <c r="I27" s="93"/>
    </row>
    <row r="28" spans="1:9">
      <c r="A28" s="1363">
        <f>+A27+1</f>
        <v>10</v>
      </c>
      <c r="B28" s="14"/>
      <c r="C28" s="14" t="s">
        <v>311</v>
      </c>
      <c r="D28" s="14"/>
      <c r="E28" s="1368" t="str">
        <f>"(Note "&amp;B$315&amp;")"</f>
        <v>(Note A)</v>
      </c>
      <c r="F28" s="608" t="s">
        <v>1278</v>
      </c>
      <c r="H28" s="602">
        <f>+'9 - Rate Base'!I26</f>
        <v>76768266.489230782</v>
      </c>
      <c r="I28" s="93"/>
    </row>
    <row r="29" spans="1:9">
      <c r="A29" s="1363">
        <f>+A28+1</f>
        <v>11</v>
      </c>
      <c r="B29" s="14"/>
      <c r="C29" s="14" t="s">
        <v>283</v>
      </c>
      <c r="D29" s="14"/>
      <c r="E29" s="1368" t="str">
        <f>"(Note "&amp;B$315&amp;")"</f>
        <v>(Note A)</v>
      </c>
      <c r="F29" s="608" t="s">
        <v>1273</v>
      </c>
      <c r="H29" s="602">
        <f>+'9 - Rate Base'!J26</f>
        <v>0</v>
      </c>
      <c r="I29" s="93"/>
    </row>
    <row r="30" spans="1:9">
      <c r="A30" s="1363">
        <f>+A29+1</f>
        <v>12</v>
      </c>
      <c r="B30" s="14"/>
      <c r="C30" s="14" t="s">
        <v>312</v>
      </c>
      <c r="D30" s="14"/>
      <c r="E30" s="1368" t="str">
        <f>"(Note "&amp;B$315&amp;")"</f>
        <v>(Note A)</v>
      </c>
      <c r="F30" s="608" t="s">
        <v>1274</v>
      </c>
      <c r="H30" s="602">
        <f>+'9 - Rate Base'!H26</f>
        <v>317842876.6064266</v>
      </c>
      <c r="I30" s="93"/>
    </row>
    <row r="31" spans="1:9">
      <c r="A31" s="1363">
        <f>+A30+1</f>
        <v>13</v>
      </c>
      <c r="B31" s="14"/>
      <c r="C31" s="19" t="s">
        <v>203</v>
      </c>
      <c r="D31" s="19"/>
      <c r="E31" s="75"/>
      <c r="F31" s="1398" t="str">
        <f>"(Sum Lines "&amp;A27&amp;" to "&amp;A30&amp;")"</f>
        <v>(Sum Lines 9 to 12)</v>
      </c>
      <c r="G31" s="19"/>
      <c r="H31" s="603">
        <f>SUM(H27:H30)</f>
        <v>3635202353.5241957</v>
      </c>
      <c r="I31" s="93"/>
    </row>
    <row r="32" spans="1:9" ht="17.5" customHeight="1">
      <c r="A32" s="1363"/>
      <c r="B32" s="14"/>
      <c r="C32" s="14"/>
      <c r="D32" s="14"/>
      <c r="E32" s="1363"/>
      <c r="F32" s="608"/>
      <c r="H32" s="38"/>
    </row>
    <row r="33" spans="1:9">
      <c r="A33" s="1363">
        <f>+A31+1</f>
        <v>14</v>
      </c>
      <c r="B33" s="14"/>
      <c r="C33" s="19" t="s">
        <v>279</v>
      </c>
      <c r="D33" s="19"/>
      <c r="E33" s="75"/>
      <c r="F33" s="1398" t="str">
        <f>"(Line "&amp;A25&amp;" - "&amp;A31&amp;")"</f>
        <v>(Line 8 - 13)</v>
      </c>
      <c r="G33" s="19"/>
      <c r="H33" s="635">
        <f>+H25-H31</f>
        <v>6989305981.4445524</v>
      </c>
      <c r="I33" s="93"/>
    </row>
    <row r="34" spans="1:9">
      <c r="A34" s="1363"/>
      <c r="B34" s="14"/>
      <c r="C34" s="14"/>
      <c r="D34" s="14"/>
      <c r="E34" s="1363"/>
      <c r="F34" s="17"/>
    </row>
    <row r="35" spans="1:9">
      <c r="A35" s="1363">
        <f>+A33+1</f>
        <v>15</v>
      </c>
      <c r="B35" s="14"/>
      <c r="C35" s="14" t="s">
        <v>201</v>
      </c>
      <c r="D35" s="14"/>
      <c r="E35" s="1363"/>
      <c r="F35" s="673" t="str">
        <f>"(Line "&amp;A57&amp;" - Line "&amp;A55&amp;")"</f>
        <v>(Line 29 - Line 28)</v>
      </c>
      <c r="H35" s="38">
        <f>+H57-H55</f>
        <v>2542942715.1018267</v>
      </c>
      <c r="I35" s="93"/>
    </row>
    <row r="36" spans="1:9" ht="16" thickBot="1">
      <c r="A36" s="1363">
        <f>+A35+1</f>
        <v>16</v>
      </c>
      <c r="B36" s="10" t="s">
        <v>136</v>
      </c>
      <c r="C36" s="10"/>
      <c r="D36" s="47"/>
      <c r="E36" s="76"/>
      <c r="F36" s="1399" t="str">
        <f>"(Line "&amp;A35&amp;" / "&amp;A25&amp;")"</f>
        <v>(Line 15 / 8)</v>
      </c>
      <c r="G36" s="47"/>
      <c r="H36" s="46">
        <f>+H35/(H25)</f>
        <v>0.23934686057256566</v>
      </c>
    </row>
    <row r="37" spans="1:9" ht="16" thickTop="1">
      <c r="A37" s="1363"/>
      <c r="B37" s="14"/>
      <c r="C37" s="14"/>
      <c r="D37" s="14"/>
      <c r="E37" s="1363"/>
      <c r="F37" s="93"/>
    </row>
    <row r="38" spans="1:9">
      <c r="A38" s="1363">
        <f>+A36+1</f>
        <v>17</v>
      </c>
      <c r="B38" s="1363"/>
      <c r="C38" s="14" t="s">
        <v>202</v>
      </c>
      <c r="D38" s="14"/>
      <c r="E38" s="389"/>
      <c r="F38" s="673" t="str">
        <f>"(Line "&amp;A73&amp;" - Line "&amp;A55&amp;")"</f>
        <v>(Line 39 - Line 28)</v>
      </c>
      <c r="G38" s="5"/>
      <c r="H38" s="38">
        <f>+H73-H55</f>
        <v>1943811512.8218284</v>
      </c>
      <c r="I38" s="93"/>
    </row>
    <row r="39" spans="1:9" ht="16" thickBot="1">
      <c r="A39" s="1363">
        <f>+A38+1</f>
        <v>18</v>
      </c>
      <c r="B39" s="10" t="s">
        <v>280</v>
      </c>
      <c r="C39" s="10"/>
      <c r="D39" s="47"/>
      <c r="E39" s="76"/>
      <c r="F39" s="1367" t="str">
        <f>"(Line "&amp;A38&amp;" / "&amp;A33&amp;")"</f>
        <v>(Line 17 / 14)</v>
      </c>
      <c r="G39" s="47"/>
      <c r="H39" s="46">
        <f>+H38/H33</f>
        <v>0.27811223574734395</v>
      </c>
      <c r="I39" s="93"/>
    </row>
    <row r="40" spans="1:9" ht="16" thickTop="1">
      <c r="B40" s="1363"/>
      <c r="C40" s="1"/>
      <c r="D40" s="14"/>
      <c r="E40" s="389"/>
      <c r="G40" s="5"/>
      <c r="H40" s="8"/>
    </row>
    <row r="41" spans="1:9" s="666" customFormat="1">
      <c r="A41" s="829" t="s">
        <v>278</v>
      </c>
      <c r="B41" s="634"/>
      <c r="C41" s="634"/>
      <c r="D41" s="634"/>
      <c r="E41" s="1364"/>
      <c r="F41" s="634"/>
      <c r="G41" s="632"/>
      <c r="H41" s="633"/>
    </row>
    <row r="42" spans="1:9">
      <c r="A42" s="1369"/>
      <c r="B42" s="1370"/>
      <c r="C42" s="14"/>
      <c r="D42" s="14"/>
      <c r="E42" s="1362"/>
      <c r="G42" s="45"/>
      <c r="H42" s="50"/>
    </row>
    <row r="43" spans="1:9">
      <c r="A43" s="1363"/>
      <c r="B43" s="1" t="s">
        <v>237</v>
      </c>
      <c r="C43" s="14"/>
      <c r="D43" s="14"/>
      <c r="E43" s="389"/>
      <c r="F43" s="38"/>
      <c r="G43" s="12"/>
      <c r="H43" s="537"/>
    </row>
    <row r="44" spans="1:9" ht="31">
      <c r="A44" s="1363">
        <f>+A39+1</f>
        <v>19</v>
      </c>
      <c r="B44" s="1363"/>
      <c r="C44" s="17" t="s">
        <v>272</v>
      </c>
      <c r="D44" s="17"/>
      <c r="E44" s="74"/>
      <c r="F44" s="1357" t="s">
        <v>1458</v>
      </c>
      <c r="G44" s="5"/>
      <c r="H44" s="602">
        <f>+'9 - Rate Base'!C26+'9A - Gross Plant &amp; ARO'!G24</f>
        <v>2360042995.4788094</v>
      </c>
      <c r="I44" s="93"/>
    </row>
    <row r="45" spans="1:9" ht="15.75" customHeight="1">
      <c r="A45" s="1371">
        <f>+A44+1</f>
        <v>20</v>
      </c>
      <c r="B45" s="1363"/>
      <c r="C45" s="17" t="s">
        <v>1419</v>
      </c>
      <c r="D45" s="17" t="s">
        <v>1419</v>
      </c>
      <c r="E45" s="608"/>
      <c r="F45" s="27"/>
      <c r="G45" s="5"/>
      <c r="H45" s="602">
        <v>0</v>
      </c>
      <c r="I45" s="93"/>
    </row>
    <row r="46" spans="1:9">
      <c r="A46" s="1363">
        <f>+A45+1</f>
        <v>21</v>
      </c>
      <c r="B46" s="1363"/>
      <c r="C46" s="315" t="s">
        <v>1419</v>
      </c>
      <c r="D46" s="1487" t="s">
        <v>1419</v>
      </c>
      <c r="E46" s="89"/>
      <c r="F46" s="41"/>
      <c r="G46" s="42"/>
      <c r="H46" s="639">
        <v>0</v>
      </c>
      <c r="I46" s="93"/>
    </row>
    <row r="47" spans="1:9">
      <c r="A47" s="1363">
        <f>+A46+1</f>
        <v>22</v>
      </c>
      <c r="B47" s="1363"/>
      <c r="C47" s="93" t="s">
        <v>530</v>
      </c>
      <c r="D47" s="17"/>
      <c r="E47" s="74"/>
      <c r="F47" s="608" t="str">
        <f>"(Line "&amp;A44&amp;")"</f>
        <v>(Line 19)</v>
      </c>
      <c r="G47" s="5"/>
      <c r="H47" s="394">
        <f>+H44-H45+H46</f>
        <v>2360042995.4788094</v>
      </c>
      <c r="I47" s="93"/>
    </row>
    <row r="48" spans="1:9">
      <c r="A48" s="1363"/>
      <c r="B48" s="1363"/>
      <c r="C48" s="17"/>
      <c r="D48" s="17"/>
      <c r="E48" s="40"/>
      <c r="F48" s="608"/>
      <c r="G48" s="16"/>
      <c r="H48" s="482"/>
    </row>
    <row r="49" spans="1:9" ht="31">
      <c r="A49" s="1363">
        <f>+A47+1</f>
        <v>23</v>
      </c>
      <c r="B49" s="1363"/>
      <c r="C49" s="17" t="s">
        <v>271</v>
      </c>
      <c r="D49" s="17"/>
      <c r="E49" s="40"/>
      <c r="F49" s="1357" t="s">
        <v>1477</v>
      </c>
      <c r="G49" s="5"/>
      <c r="H49" s="602">
        <f>+'9 - Rate Base'!D26-'9A - Gross Plant &amp; ARO'!R24-'9A - Gross Plant &amp; ARO'!S24</f>
        <v>283818355.84307683</v>
      </c>
      <c r="I49" s="93"/>
    </row>
    <row r="50" spans="1:9">
      <c r="A50" s="1363">
        <f>+A49+1</f>
        <v>24</v>
      </c>
      <c r="B50" s="1363"/>
      <c r="C50" s="17" t="s">
        <v>207</v>
      </c>
      <c r="D50" s="17"/>
      <c r="E50" s="74" t="str">
        <f>"(Notes "&amp;B$315&amp;")"</f>
        <v>(Notes A)</v>
      </c>
      <c r="F50" s="673" t="s">
        <v>1275</v>
      </c>
      <c r="G50" s="5"/>
      <c r="H50" s="602">
        <f>+'9 - Rate Base'!E26</f>
        <v>917850369.00746489</v>
      </c>
      <c r="I50" s="93"/>
    </row>
    <row r="51" spans="1:9">
      <c r="A51" s="1363">
        <f>+A50+1</f>
        <v>25</v>
      </c>
      <c r="B51" s="1363"/>
      <c r="C51" s="20" t="s">
        <v>274</v>
      </c>
      <c r="D51" s="20"/>
      <c r="E51" s="78"/>
      <c r="F51" s="608" t="str">
        <f>"(Line "&amp;A49&amp;" + "&amp;A50&amp;")"</f>
        <v>(Line 23 + 24)</v>
      </c>
      <c r="G51" s="21"/>
      <c r="H51" s="635">
        <f>SUM(H49:H50)</f>
        <v>1201668724.8505416</v>
      </c>
      <c r="I51" s="93"/>
    </row>
    <row r="52" spans="1:9">
      <c r="A52" s="1363">
        <f>+A51+1</f>
        <v>26</v>
      </c>
      <c r="B52" s="1363"/>
      <c r="C52" s="27" t="s">
        <v>288</v>
      </c>
      <c r="D52" s="17"/>
      <c r="E52" s="637"/>
      <c r="F52" s="673" t="str">
        <f>"(Line "&amp;A$20&amp;")"</f>
        <v>(Line 5)</v>
      </c>
      <c r="G52" s="3"/>
      <c r="H52" s="641">
        <f>+H20</f>
        <v>0.15220477644183125</v>
      </c>
      <c r="I52" s="93"/>
    </row>
    <row r="53" spans="1:9">
      <c r="A53" s="1363">
        <f>+A52+1</f>
        <v>27</v>
      </c>
      <c r="B53" s="14"/>
      <c r="C53" s="646" t="s">
        <v>235</v>
      </c>
      <c r="D53" s="20"/>
      <c r="E53" s="651"/>
      <c r="F53" s="608" t="str">
        <f>"(Line "&amp;A51&amp;" * "&amp;A52&amp;")"</f>
        <v>(Line 25 * 26)</v>
      </c>
      <c r="G53" s="19"/>
      <c r="H53" s="127">
        <f>+H52*H51</f>
        <v>182899719.6230171</v>
      </c>
      <c r="I53" s="93"/>
    </row>
    <row r="54" spans="1:9">
      <c r="A54" s="1363"/>
      <c r="B54" s="14"/>
      <c r="C54" s="93"/>
      <c r="D54" s="17"/>
      <c r="E54" s="132"/>
      <c r="F54" s="17"/>
      <c r="H54" s="479"/>
    </row>
    <row r="55" spans="1:9">
      <c r="A55" s="1363">
        <f>+A53+1</f>
        <v>28</v>
      </c>
      <c r="B55" s="1363"/>
      <c r="C55" s="646" t="s">
        <v>387</v>
      </c>
      <c r="D55" s="1400"/>
      <c r="E55" s="74" t="str">
        <f>"(Note "&amp;B$319&amp;")"</f>
        <v>(Note C)</v>
      </c>
      <c r="F55" s="1398" t="s">
        <v>1276</v>
      </c>
      <c r="G55" s="21"/>
      <c r="H55" s="128">
        <f>+'9 - Rate Base'!D47</f>
        <v>1706102</v>
      </c>
      <c r="I55" s="605"/>
    </row>
    <row r="56" spans="1:9">
      <c r="A56" s="1363"/>
      <c r="B56" s="14"/>
      <c r="C56" s="93"/>
      <c r="D56" s="17"/>
      <c r="E56" s="40"/>
      <c r="F56" s="17"/>
      <c r="H56" s="479"/>
    </row>
    <row r="57" spans="1:9" s="93" customFormat="1" ht="16" thickBot="1">
      <c r="A57" s="1363">
        <f>+A55+1</f>
        <v>29</v>
      </c>
      <c r="B57" s="10" t="s">
        <v>206</v>
      </c>
      <c r="C57" s="497"/>
      <c r="D57" s="497"/>
      <c r="E57" s="498"/>
      <c r="F57" s="499" t="str">
        <f>"(Line "&amp;A47&amp;" + "&amp;A53&amp;" + "&amp;A55&amp;")"</f>
        <v>(Line 22 + 27 + 28)</v>
      </c>
      <c r="G57" s="10"/>
      <c r="H57" s="11">
        <f>SUM(H47,H53,H55)</f>
        <v>2544648817.1018267</v>
      </c>
    </row>
    <row r="58" spans="1:9" ht="16" thickTop="1">
      <c r="A58" s="1363"/>
      <c r="B58" s="14"/>
      <c r="C58" s="17"/>
      <c r="D58" s="17"/>
      <c r="E58" s="40"/>
      <c r="F58" s="17"/>
    </row>
    <row r="59" spans="1:9">
      <c r="A59" s="1363"/>
      <c r="B59" s="1" t="s">
        <v>196</v>
      </c>
      <c r="C59" s="93"/>
      <c r="D59" s="608"/>
      <c r="E59" s="637"/>
      <c r="F59" s="608"/>
      <c r="G59" s="642"/>
      <c r="H59" s="537"/>
    </row>
    <row r="60" spans="1:9">
      <c r="A60" s="1363"/>
      <c r="B60" s="14"/>
      <c r="C60" s="17"/>
      <c r="D60" s="17"/>
      <c r="E60" s="40"/>
      <c r="F60" s="608"/>
      <c r="G60" s="537"/>
      <c r="H60" s="537"/>
    </row>
    <row r="61" spans="1:9" ht="31">
      <c r="A61" s="1363">
        <f>+A57+1</f>
        <v>30</v>
      </c>
      <c r="B61" s="1363"/>
      <c r="C61" s="17" t="s">
        <v>302</v>
      </c>
      <c r="D61" s="17"/>
      <c r="E61" s="74"/>
      <c r="F61" s="1357" t="s">
        <v>1459</v>
      </c>
      <c r="G61" s="5"/>
      <c r="H61" s="602">
        <f>+'9 - Rate Base'!F26+'9A - Gross Plant &amp; ARO'!H64</f>
        <v>537680021.27228522</v>
      </c>
      <c r="I61" s="93"/>
    </row>
    <row r="62" spans="1:9">
      <c r="A62" s="1363"/>
      <c r="B62" s="1363"/>
      <c r="C62" s="17"/>
      <c r="D62" s="17"/>
      <c r="E62" s="40"/>
      <c r="F62" s="608"/>
      <c r="G62" s="16"/>
      <c r="H62" s="482"/>
    </row>
    <row r="63" spans="1:9">
      <c r="A63" s="1363">
        <f>+A61+1</f>
        <v>31</v>
      </c>
      <c r="B63" s="1363"/>
      <c r="C63" s="17" t="s">
        <v>345</v>
      </c>
      <c r="D63" s="17"/>
      <c r="E63" s="40"/>
      <c r="F63" s="608" t="s">
        <v>1277</v>
      </c>
      <c r="G63" s="5"/>
      <c r="H63" s="602">
        <f>+'9 - Rate Base'!G26</f>
        <v>46526181.407086149</v>
      </c>
      <c r="I63" s="93"/>
    </row>
    <row r="64" spans="1:9" ht="31">
      <c r="A64" s="1363">
        <f t="shared" ref="A64:A69" si="0">+A63+1</f>
        <v>32</v>
      </c>
      <c r="B64" s="1363"/>
      <c r="C64" s="17" t="str">
        <f>+C28</f>
        <v>Accumulated Intangible Amortization</v>
      </c>
      <c r="D64" s="17"/>
      <c r="E64" s="40"/>
      <c r="F64" s="1357" t="s">
        <v>1478</v>
      </c>
      <c r="G64" s="5"/>
      <c r="H64" s="602">
        <f>+'9 - Rate Base'!I26-'9A - Gross Plant &amp; ARO'!G64-'9A - Gross Plant &amp; ARO'!H64</f>
        <v>39371103.394615397</v>
      </c>
      <c r="I64" s="93"/>
    </row>
    <row r="65" spans="1:11">
      <c r="A65" s="1363">
        <f t="shared" si="0"/>
        <v>33</v>
      </c>
      <c r="B65" s="1363"/>
      <c r="C65" s="17" t="str">
        <f>+C29</f>
        <v>Accumulated Common Amortization - Electric</v>
      </c>
      <c r="D65" s="17"/>
      <c r="E65" s="74"/>
      <c r="F65" s="608" t="str">
        <f>"(Line "&amp;A$29&amp;")"</f>
        <v>(Line 11)</v>
      </c>
      <c r="G65" s="5"/>
      <c r="H65" s="602">
        <f>+H29</f>
        <v>0</v>
      </c>
    </row>
    <row r="66" spans="1:11">
      <c r="A66" s="1363">
        <f t="shared" si="0"/>
        <v>34</v>
      </c>
      <c r="B66" s="1363"/>
      <c r="C66" s="315" t="s">
        <v>234</v>
      </c>
      <c r="D66" s="315"/>
      <c r="E66" s="89" t="str">
        <f>"(Notes "&amp;B$315&amp;")"</f>
        <v>(Notes A)</v>
      </c>
      <c r="F66" s="673" t="str">
        <f>"(Line "&amp;A$30&amp;")"</f>
        <v>(Line 12)</v>
      </c>
      <c r="G66" s="5"/>
      <c r="H66" s="639">
        <f>+H30</f>
        <v>317842876.6064266</v>
      </c>
      <c r="I66" s="93"/>
    </row>
    <row r="67" spans="1:11">
      <c r="A67" s="1363">
        <f t="shared" si="0"/>
        <v>35</v>
      </c>
      <c r="B67" s="1363"/>
      <c r="C67" s="17" t="s">
        <v>203</v>
      </c>
      <c r="D67" s="17"/>
      <c r="E67" s="637"/>
      <c r="F67" s="608" t="str">
        <f>"(Sum Lines "&amp;A63&amp;" to "&amp;A66&amp;")"</f>
        <v>(Sum Lines 31 to 34)</v>
      </c>
      <c r="G67" s="479"/>
      <c r="H67" s="479">
        <f>SUM(H63:H66)</f>
        <v>403740161.40812814</v>
      </c>
      <c r="I67" s="93"/>
    </row>
    <row r="68" spans="1:11">
      <c r="A68" s="1363">
        <f t="shared" si="0"/>
        <v>36</v>
      </c>
      <c r="B68" s="1363"/>
      <c r="C68" s="17" t="str">
        <f>+C52</f>
        <v>Wage &amp; Salary Allocation Factor</v>
      </c>
      <c r="D68" s="17"/>
      <c r="E68" s="637"/>
      <c r="F68" s="673" t="str">
        <f>"(Line "&amp;A$20&amp;")"</f>
        <v>(Line 5)</v>
      </c>
      <c r="G68" s="479"/>
      <c r="H68" s="643">
        <f>+H20</f>
        <v>0.15220477644183125</v>
      </c>
      <c r="I68" s="93"/>
    </row>
    <row r="69" spans="1:11">
      <c r="A69" s="1363">
        <f t="shared" si="0"/>
        <v>37</v>
      </c>
      <c r="B69" s="14"/>
      <c r="C69" s="646" t="s">
        <v>259</v>
      </c>
      <c r="D69" s="20"/>
      <c r="E69" s="78"/>
      <c r="F69" s="608" t="str">
        <f>"(Line "&amp;A67&amp;" * "&amp;A68&amp;")"</f>
        <v>(Line 35 * 36)</v>
      </c>
      <c r="G69" s="19"/>
      <c r="H69" s="127">
        <f>+H68*H67</f>
        <v>61451181.007713012</v>
      </c>
      <c r="I69" s="93"/>
    </row>
    <row r="70" spans="1:11">
      <c r="A70" s="1363"/>
      <c r="B70" s="14"/>
      <c r="C70" s="17"/>
      <c r="D70" s="17"/>
      <c r="E70" s="40"/>
      <c r="F70" s="17"/>
    </row>
    <row r="71" spans="1:11" ht="16" thickBot="1">
      <c r="A71" s="1363">
        <f>+A69+1</f>
        <v>38</v>
      </c>
      <c r="B71" s="10" t="s">
        <v>275</v>
      </c>
      <c r="C71" s="10"/>
      <c r="D71" s="10"/>
      <c r="E71" s="77"/>
      <c r="F71" s="11" t="str">
        <f>"(Line "&amp;A61&amp;" + "&amp;A69&amp;")"</f>
        <v>(Line 30 + 37)</v>
      </c>
      <c r="G71" s="10"/>
      <c r="H71" s="11">
        <f>+H69+H61</f>
        <v>599131202.27999818</v>
      </c>
      <c r="I71" s="93"/>
    </row>
    <row r="72" spans="1:11" ht="16" thickTop="1">
      <c r="A72" s="1363"/>
      <c r="B72" s="14"/>
      <c r="C72" s="14"/>
      <c r="D72" s="14"/>
      <c r="E72" s="1363"/>
    </row>
    <row r="73" spans="1:11" ht="16" thickBot="1">
      <c r="A73" s="1363">
        <f>+A71+1</f>
        <v>39</v>
      </c>
      <c r="B73" s="10" t="s">
        <v>276</v>
      </c>
      <c r="C73" s="10"/>
      <c r="D73" s="10"/>
      <c r="E73" s="77"/>
      <c r="F73" s="11" t="str">
        <f>"(Line "&amp;A57&amp;" - "&amp;A71&amp;")"</f>
        <v>(Line 29 - 38)</v>
      </c>
      <c r="G73" s="10"/>
      <c r="H73" s="11">
        <f>+H57-H71</f>
        <v>1945517614.8218284</v>
      </c>
      <c r="I73" s="93"/>
    </row>
    <row r="74" spans="1:11" ht="16" thickTop="1">
      <c r="A74" s="1363"/>
      <c r="B74" s="14"/>
      <c r="C74" s="14"/>
      <c r="D74" s="14"/>
      <c r="E74" s="1363"/>
    </row>
    <row r="75" spans="1:11" s="666" customFormat="1">
      <c r="A75" s="829" t="s">
        <v>236</v>
      </c>
      <c r="B75" s="634"/>
      <c r="C75" s="634"/>
      <c r="D75" s="634"/>
      <c r="E75" s="1364"/>
      <c r="F75" s="634"/>
      <c r="G75" s="632"/>
      <c r="H75" s="634"/>
    </row>
    <row r="76" spans="1:11">
      <c r="A76" s="644"/>
      <c r="B76" s="645"/>
      <c r="C76" s="645"/>
      <c r="D76" s="645"/>
      <c r="E76" s="1363"/>
    </row>
    <row r="77" spans="1:11">
      <c r="A77" s="1363"/>
      <c r="B77" s="1372" t="s">
        <v>901</v>
      </c>
      <c r="C77" s="14"/>
      <c r="D77" s="14"/>
      <c r="E77" s="31"/>
      <c r="H77" s="537"/>
    </row>
    <row r="78" spans="1:11">
      <c r="A78" s="1363" t="s">
        <v>916</v>
      </c>
      <c r="B78" s="28"/>
      <c r="C78" s="14" t="s">
        <v>917</v>
      </c>
      <c r="D78" s="17" t="str">
        <f>IF('1A - ADIT Summary'!$D$177="Projected Activity","Projected Activity","Annual Update (True-Up)")</f>
        <v>Projected Activity</v>
      </c>
      <c r="E78" s="74" t="str">
        <f>"(Note "&amp;$B$353&amp;")"</f>
        <v>(Note W)</v>
      </c>
      <c r="F78" s="608" t="s">
        <v>1535</v>
      </c>
      <c r="H78" s="1064">
        <f>IF('1A - ADIT Summary'!$D$177="True-Up Adjustment", '1A - ADIT Summary'!R38,'1A - ADIT Summary'!L38)</f>
        <v>4629848.7047794219</v>
      </c>
      <c r="I78" s="483"/>
    </row>
    <row r="79" spans="1:11">
      <c r="A79" s="1363" t="s">
        <v>918</v>
      </c>
      <c r="B79" s="28"/>
      <c r="C79" s="14" t="s">
        <v>919</v>
      </c>
      <c r="D79" s="17" t="str">
        <f>IF('1A - ADIT Summary'!$D$177="Projected Activity","Projected Activity","Annual Update (True-Up)")</f>
        <v>Projected Activity</v>
      </c>
      <c r="E79" s="74" t="str">
        <f>"(Note "&amp;$B$353&amp;")"</f>
        <v>(Note W)</v>
      </c>
      <c r="F79" s="608" t="s">
        <v>1536</v>
      </c>
      <c r="H79" s="1064">
        <f>IF('1A - ADIT Summary'!$D$177="True-Up Adjustment", '1A - ADIT Summary'!R71,'1A - ADIT Summary'!L71)</f>
        <v>0</v>
      </c>
      <c r="I79" s="483"/>
      <c r="K79" s="780"/>
    </row>
    <row r="80" spans="1:11">
      <c r="A80" s="1363" t="s">
        <v>920</v>
      </c>
      <c r="B80" s="28"/>
      <c r="C80" s="14" t="s">
        <v>960</v>
      </c>
      <c r="D80" s="17" t="str">
        <f>IF('1A - ADIT Summary'!$D$177="Projected Activity","Projected Activity","Annual Update (True-Up)")</f>
        <v>Projected Activity</v>
      </c>
      <c r="E80" s="74" t="str">
        <f>"(Note "&amp;$B$353&amp;")"</f>
        <v>(Note W)</v>
      </c>
      <c r="F80" s="608" t="s">
        <v>1537</v>
      </c>
      <c r="H80" s="1064">
        <f>IF('1A - ADIT Summary'!$D$177="True-Up Adjustment", '1A - ADIT Summary'!R104,'1A - ADIT Summary'!L104)</f>
        <v>-295544511.75050753</v>
      </c>
      <c r="I80" s="487"/>
      <c r="K80" s="780"/>
    </row>
    <row r="81" spans="1:11">
      <c r="A81" s="1363" t="s">
        <v>921</v>
      </c>
      <c r="B81" s="28"/>
      <c r="C81" s="14" t="s">
        <v>922</v>
      </c>
      <c r="D81" s="17" t="str">
        <f>IF('1A - ADIT Summary'!$D$177="Projected Activity","Projected Activity","Annual Update (True-Up)")</f>
        <v>Projected Activity</v>
      </c>
      <c r="E81" s="74" t="str">
        <f>"(Note "&amp;$B$353&amp;")"</f>
        <v>(Note W)</v>
      </c>
      <c r="F81" s="608" t="s">
        <v>1538</v>
      </c>
      <c r="H81" s="1064">
        <f>IF('1A - ADIT Summary'!$D$177="True-Up Adjustment", '1A - ADIT Summary'!R137,'1A - ADIT Summary'!L137)</f>
        <v>-8213065.0026530642</v>
      </c>
      <c r="I81" s="483"/>
      <c r="K81" s="607"/>
    </row>
    <row r="82" spans="1:11" s="16" customFormat="1">
      <c r="A82" s="1363" t="s">
        <v>923</v>
      </c>
      <c r="B82" s="28"/>
      <c r="C82" s="14" t="s">
        <v>924</v>
      </c>
      <c r="D82" s="17" t="str">
        <f>IF('1A - ADIT Summary'!$D$177="Projected Activity","Projected Activity","Annual Update (True-Up)")</f>
        <v>Projected Activity</v>
      </c>
      <c r="E82" s="74" t="str">
        <f>"(Note "&amp;$B$349&amp;")"</f>
        <v>(Note T)</v>
      </c>
      <c r="F82" s="673" t="s">
        <v>1539</v>
      </c>
      <c r="H82" s="1065">
        <f>IF('1A - ADIT Summary'!$D$177="True-Up Adjustment", '1A - ADIT Summary'!R170,'1A - ADIT Summary'!L170)</f>
        <v>0</v>
      </c>
      <c r="I82" s="483"/>
    </row>
    <row r="83" spans="1:11">
      <c r="A83" s="1363" t="s">
        <v>925</v>
      </c>
      <c r="B83" s="14"/>
      <c r="C83" s="1373" t="s">
        <v>260</v>
      </c>
      <c r="D83" s="20"/>
      <c r="E83" s="78"/>
      <c r="F83" s="608" t="str">
        <f>"(Line "&amp;A78&amp;" +  "&amp;A79&amp;" + "&amp;A80&amp;" + "&amp;A81&amp;" + "&amp;A82&amp;")"</f>
        <v>(Line 40a +  40b + 40c + 40d + 40e)</v>
      </c>
      <c r="G83" s="20"/>
      <c r="H83" s="890">
        <f>H78+H79+H80+H81+H82</f>
        <v>-299127728.04838115</v>
      </c>
      <c r="I83" s="483"/>
      <c r="J83" s="480"/>
      <c r="K83" s="607"/>
    </row>
    <row r="84" spans="1:11">
      <c r="A84" s="1363"/>
      <c r="B84" s="14"/>
      <c r="C84" s="28"/>
      <c r="D84" s="17"/>
      <c r="E84" s="40"/>
      <c r="F84" s="608"/>
      <c r="G84" s="45"/>
      <c r="H84" s="848"/>
      <c r="I84" s="483"/>
      <c r="J84" s="608"/>
      <c r="K84" s="607"/>
    </row>
    <row r="85" spans="1:11">
      <c r="A85" s="1363"/>
      <c r="B85" s="1" t="s">
        <v>980</v>
      </c>
      <c r="C85" s="28"/>
      <c r="D85" s="17"/>
      <c r="E85" s="40"/>
      <c r="F85" s="608"/>
      <c r="G85" s="45"/>
      <c r="H85" s="848"/>
      <c r="I85" s="483"/>
      <c r="J85" s="780"/>
      <c r="K85" s="607"/>
    </row>
    <row r="86" spans="1:11">
      <c r="A86" s="1363" t="s">
        <v>926</v>
      </c>
      <c r="B86" s="14"/>
      <c r="C86" s="28" t="s">
        <v>971</v>
      </c>
      <c r="D86" s="17" t="s">
        <v>1071</v>
      </c>
      <c r="E86" s="74" t="str">
        <f>"(Note "&amp;$B$362&amp;")"</f>
        <v>(Note X)</v>
      </c>
      <c r="F86" s="608" t="s">
        <v>1540</v>
      </c>
      <c r="G86" s="45"/>
      <c r="H86" s="889">
        <f>IF('1D - ADIT Rate Base Adjustment'!D237="True-Up Adjustment",'1D - ADIT Rate Base Adjustment'!N117,'1D - ADIT Rate Base Adjustment'!H117)</f>
        <v>-65939491.95556847</v>
      </c>
      <c r="I86" s="483"/>
    </row>
    <row r="87" spans="1:11">
      <c r="A87" s="1363" t="s">
        <v>927</v>
      </c>
      <c r="B87" s="14"/>
      <c r="C87" s="1155" t="s">
        <v>972</v>
      </c>
      <c r="D87" s="315" t="s">
        <v>1071</v>
      </c>
      <c r="E87" s="89" t="str">
        <f>"(Note "&amp;$B$362&amp;")"</f>
        <v>(Note X)</v>
      </c>
      <c r="F87" s="673" t="s">
        <v>1541</v>
      </c>
      <c r="G87" s="315"/>
      <c r="H87" s="891">
        <f>IF('1D - ADIT Rate Base Adjustment'!D237="True-Up Adjustment",'1D - ADIT Rate Base Adjustment'!N230,'1D - ADIT Rate Base Adjustment'!H230)</f>
        <v>0</v>
      </c>
      <c r="I87" s="483"/>
    </row>
    <row r="88" spans="1:11">
      <c r="A88" s="1363">
        <v>42</v>
      </c>
      <c r="B88" s="14"/>
      <c r="C88" s="28" t="s">
        <v>973</v>
      </c>
      <c r="D88" s="17"/>
      <c r="E88" s="40" t="s">
        <v>155</v>
      </c>
      <c r="F88" s="608" t="str">
        <f>"(Line "&amp;A86&amp;" + "&amp;A87&amp;")"</f>
        <v>(Line 41a + 41b)</v>
      </c>
      <c r="G88" s="45"/>
      <c r="H88" s="848">
        <f>H86+H87</f>
        <v>-65939491.95556847</v>
      </c>
      <c r="I88" s="483"/>
    </row>
    <row r="89" spans="1:11">
      <c r="A89" s="1363"/>
      <c r="B89" s="14"/>
      <c r="C89" s="28"/>
      <c r="D89" s="17"/>
      <c r="E89" s="40"/>
      <c r="F89" s="673"/>
      <c r="G89" s="45"/>
      <c r="H89" s="848"/>
      <c r="I89" s="483"/>
    </row>
    <row r="90" spans="1:11">
      <c r="A90" s="1363">
        <v>43</v>
      </c>
      <c r="B90" s="14"/>
      <c r="C90" s="647" t="s">
        <v>928</v>
      </c>
      <c r="D90" s="20"/>
      <c r="E90" s="78"/>
      <c r="F90" s="608" t="str">
        <f>"(Line "&amp;A83&amp;" + "&amp;A88&amp;")"</f>
        <v>(Line 40f + 42)</v>
      </c>
      <c r="G90" s="20"/>
      <c r="H90" s="890">
        <f>H83+H88</f>
        <v>-365067220.00394964</v>
      </c>
      <c r="I90" s="483"/>
    </row>
    <row r="91" spans="1:11">
      <c r="A91" s="1363"/>
      <c r="B91" s="14"/>
      <c r="C91" s="1372"/>
      <c r="D91" s="17"/>
      <c r="E91" s="40"/>
      <c r="F91" s="17"/>
      <c r="G91" s="36"/>
      <c r="H91" s="107"/>
      <c r="I91" s="608"/>
      <c r="J91" s="607"/>
    </row>
    <row r="92" spans="1:11">
      <c r="A92" s="1363"/>
      <c r="B92" s="1" t="s">
        <v>78</v>
      </c>
      <c r="C92" s="1372"/>
      <c r="D92" s="17"/>
      <c r="E92" s="40"/>
      <c r="F92" s="608"/>
      <c r="G92" s="45"/>
      <c r="H92" s="430"/>
    </row>
    <row r="93" spans="1:11">
      <c r="A93" s="1363">
        <v>44</v>
      </c>
      <c r="B93" s="14"/>
      <c r="C93" s="1372" t="s">
        <v>578</v>
      </c>
      <c r="D93" s="17"/>
      <c r="E93" s="40" t="s">
        <v>79</v>
      </c>
      <c r="F93" s="17" t="s">
        <v>55</v>
      </c>
      <c r="G93" s="45"/>
      <c r="H93" s="430">
        <f>+'5 - Cost Support'!I151</f>
        <v>0</v>
      </c>
      <c r="I93" s="93"/>
    </row>
    <row r="94" spans="1:11">
      <c r="A94" s="1363"/>
      <c r="B94" s="14"/>
      <c r="C94" s="1372"/>
      <c r="D94" s="17"/>
      <c r="E94" s="40"/>
      <c r="F94" s="17"/>
      <c r="G94" s="45"/>
      <c r="H94" s="430"/>
    </row>
    <row r="95" spans="1:11">
      <c r="A95" s="1363"/>
      <c r="B95" s="1" t="s">
        <v>647</v>
      </c>
      <c r="C95" s="1372"/>
      <c r="D95" s="17"/>
      <c r="E95" s="40"/>
      <c r="F95" s="17"/>
      <c r="G95" s="495"/>
      <c r="H95" s="496"/>
    </row>
    <row r="96" spans="1:11">
      <c r="A96" s="1363" t="s">
        <v>587</v>
      </c>
      <c r="B96" s="14"/>
      <c r="C96" s="28" t="s">
        <v>648</v>
      </c>
      <c r="D96" s="17"/>
      <c r="E96" s="74" t="str">
        <f>"(Note "&amp;$B$343&amp;")"</f>
        <v>(Note R)</v>
      </c>
      <c r="F96" s="608" t="s">
        <v>1279</v>
      </c>
      <c r="G96" s="495"/>
      <c r="H96" s="430">
        <f>+'9 - Rate Base'!I47</f>
        <v>296750.19999999984</v>
      </c>
      <c r="I96" s="606"/>
      <c r="J96" s="780"/>
    </row>
    <row r="97" spans="1:10">
      <c r="A97" s="1363"/>
      <c r="B97" s="31"/>
      <c r="C97" s="14"/>
      <c r="D97" s="17"/>
      <c r="E97" s="40"/>
      <c r="F97" s="483"/>
      <c r="G97" s="821"/>
    </row>
    <row r="98" spans="1:10">
      <c r="A98" s="1363"/>
      <c r="B98" s="1372" t="s">
        <v>197</v>
      </c>
      <c r="C98" s="28"/>
      <c r="D98" s="17"/>
      <c r="E98" s="40"/>
      <c r="F98" s="823"/>
      <c r="G98" s="822"/>
    </row>
    <row r="99" spans="1:10">
      <c r="A99" s="1363">
        <v>45</v>
      </c>
      <c r="B99" s="1374"/>
      <c r="C99" s="1155" t="s">
        <v>80</v>
      </c>
      <c r="D99" s="89"/>
      <c r="E99" s="89" t="str">
        <f>"(Note "&amp;B$315&amp;")"</f>
        <v>(Note A)</v>
      </c>
      <c r="F99" s="41" t="s">
        <v>1280</v>
      </c>
      <c r="G99" s="823"/>
      <c r="H99" s="482">
        <f>+'9 - Rate Base'!G47</f>
        <v>33511154.734027322</v>
      </c>
      <c r="I99" s="93"/>
    </row>
    <row r="100" spans="1:10">
      <c r="A100" s="1363">
        <v>46</v>
      </c>
      <c r="B100" s="31"/>
      <c r="C100" s="1" t="s">
        <v>177</v>
      </c>
      <c r="D100" s="20"/>
      <c r="E100" s="78"/>
      <c r="F100" s="608" t="s">
        <v>588</v>
      </c>
      <c r="G100" s="824"/>
      <c r="H100" s="30">
        <f>+H99</f>
        <v>33511154.734027322</v>
      </c>
      <c r="I100" s="93"/>
    </row>
    <row r="101" spans="1:10">
      <c r="A101" s="1363"/>
      <c r="B101" s="31"/>
      <c r="C101" s="28"/>
      <c r="D101" s="17"/>
      <c r="E101" s="40"/>
      <c r="F101" s="823"/>
      <c r="G101" s="822"/>
      <c r="H101" s="24"/>
    </row>
    <row r="102" spans="1:10">
      <c r="A102" s="1363"/>
      <c r="B102" s="1372" t="s">
        <v>193</v>
      </c>
      <c r="C102" s="14"/>
      <c r="D102" s="17"/>
      <c r="E102" s="72"/>
      <c r="F102" s="823"/>
      <c r="G102" s="822"/>
      <c r="H102" s="24"/>
    </row>
    <row r="103" spans="1:10">
      <c r="A103" s="1363">
        <v>47</v>
      </c>
      <c r="B103" s="14"/>
      <c r="C103" s="14" t="s">
        <v>240</v>
      </c>
      <c r="D103" s="17"/>
      <c r="E103" s="74" t="str">
        <f>"(Note "&amp;B$315&amp;")"</f>
        <v>(Note A)</v>
      </c>
      <c r="F103" s="27" t="s">
        <v>1281</v>
      </c>
      <c r="H103" s="602">
        <f>+'9 - Rate Base'!F47</f>
        <v>0</v>
      </c>
      <c r="I103" s="93"/>
    </row>
    <row r="104" spans="1:10">
      <c r="A104" s="1363">
        <v>48</v>
      </c>
      <c r="B104" s="31"/>
      <c r="C104" s="1155" t="s">
        <v>288</v>
      </c>
      <c r="D104" s="41"/>
      <c r="E104" s="132"/>
      <c r="F104" s="673" t="str">
        <f>"(Line "&amp;A$20&amp;")"</f>
        <v>(Line 5)</v>
      </c>
      <c r="G104" s="825"/>
      <c r="H104" s="22">
        <f>+H20</f>
        <v>0.15220477644183125</v>
      </c>
      <c r="I104" s="93"/>
    </row>
    <row r="105" spans="1:10">
      <c r="A105" s="1363">
        <v>49</v>
      </c>
      <c r="B105" s="31"/>
      <c r="C105" s="28" t="s">
        <v>301</v>
      </c>
      <c r="D105" s="17"/>
      <c r="E105" s="40"/>
      <c r="F105" s="608" t="str">
        <f>"(Line "&amp;A103&amp;" * "&amp;A104&amp;")"</f>
        <v>(Line 47 * 48)</v>
      </c>
      <c r="G105" s="822"/>
      <c r="H105" s="29">
        <f>+H103*H104</f>
        <v>0</v>
      </c>
      <c r="I105" s="93"/>
    </row>
    <row r="106" spans="1:10">
      <c r="A106" s="1363">
        <v>50</v>
      </c>
      <c r="B106" s="31"/>
      <c r="C106" s="28" t="s">
        <v>179</v>
      </c>
      <c r="D106" s="17"/>
      <c r="E106" s="74" t="str">
        <f>"(Note "&amp;B$351&amp;")"</f>
        <v>(Note U)</v>
      </c>
      <c r="F106" s="41" t="s">
        <v>1282</v>
      </c>
      <c r="G106" s="822"/>
      <c r="H106" s="670">
        <f>+'9 - Rate Base'!E47</f>
        <v>4323234.9546712181</v>
      </c>
      <c r="I106" s="93"/>
      <c r="J106" s="780"/>
    </row>
    <row r="107" spans="1:10" ht="18" customHeight="1">
      <c r="A107" s="1363">
        <v>51</v>
      </c>
      <c r="B107" s="31"/>
      <c r="C107" s="7" t="s">
        <v>192</v>
      </c>
      <c r="D107" s="7"/>
      <c r="E107" s="648"/>
      <c r="F107" s="38" t="str">
        <f>"(Line "&amp;A105&amp;" + "&amp;A106&amp;")"</f>
        <v>(Line 49 + 50)</v>
      </c>
      <c r="G107" s="826"/>
      <c r="H107" s="60">
        <f>SUM(H105:H106)</f>
        <v>4323234.9546712181</v>
      </c>
      <c r="I107" s="93"/>
    </row>
    <row r="108" spans="1:10">
      <c r="A108" s="1363"/>
      <c r="B108" s="31"/>
      <c r="C108" s="28"/>
      <c r="D108" s="14"/>
      <c r="E108" s="1363"/>
      <c r="F108" s="822"/>
      <c r="G108" s="822"/>
    </row>
    <row r="109" spans="1:10">
      <c r="A109" s="1363"/>
      <c r="B109" s="1372" t="s">
        <v>198</v>
      </c>
      <c r="C109" s="14"/>
      <c r="D109" s="14"/>
      <c r="E109" s="1363"/>
      <c r="F109" s="822"/>
      <c r="G109" s="822"/>
    </row>
    <row r="110" spans="1:10">
      <c r="A110" s="1363">
        <v>52</v>
      </c>
      <c r="B110" s="31"/>
      <c r="C110" s="28" t="s">
        <v>296</v>
      </c>
      <c r="D110" s="28"/>
      <c r="E110" s="1363"/>
      <c r="F110" s="38" t="s">
        <v>589</v>
      </c>
      <c r="G110" s="822"/>
      <c r="H110" s="483">
        <f>+H157</f>
        <v>78197793.950354382</v>
      </c>
      <c r="I110" s="93"/>
    </row>
    <row r="111" spans="1:10">
      <c r="A111" s="1363">
        <v>53</v>
      </c>
      <c r="B111" s="31"/>
      <c r="C111" s="28" t="s">
        <v>289</v>
      </c>
      <c r="D111" s="28"/>
      <c r="E111" s="1363"/>
      <c r="F111" s="1155" t="s">
        <v>316</v>
      </c>
      <c r="H111" s="827">
        <v>0.125</v>
      </c>
      <c r="I111" s="93"/>
    </row>
    <row r="112" spans="1:10" s="93" customFormat="1">
      <c r="A112" s="1363">
        <v>54</v>
      </c>
      <c r="B112" s="1376"/>
      <c r="C112" s="647" t="s">
        <v>178</v>
      </c>
      <c r="D112" s="647"/>
      <c r="E112" s="648"/>
      <c r="F112" s="38" t="str">
        <f>"(Line "&amp;A110&amp;" * "&amp;A111&amp;")"</f>
        <v>(Line 52 * 53)</v>
      </c>
      <c r="G112" s="7"/>
      <c r="H112" s="30">
        <f>+H110*H111</f>
        <v>9774724.2437942978</v>
      </c>
    </row>
    <row r="113" spans="1:9" s="93" customFormat="1">
      <c r="A113" s="1363"/>
      <c r="B113" s="1376"/>
      <c r="C113" s="1372"/>
      <c r="D113" s="1372"/>
      <c r="E113" s="1362"/>
      <c r="F113" s="38"/>
      <c r="G113" s="649"/>
      <c r="H113" s="828"/>
    </row>
    <row r="114" spans="1:9" s="93" customFormat="1">
      <c r="A114" s="1"/>
      <c r="B114" s="1372" t="s">
        <v>435</v>
      </c>
      <c r="C114" s="1"/>
      <c r="D114" s="1372"/>
      <c r="E114" s="1"/>
      <c r="F114" s="38"/>
      <c r="G114" s="649"/>
      <c r="H114" s="828"/>
    </row>
    <row r="115" spans="1:9">
      <c r="A115" s="1363">
        <v>55</v>
      </c>
      <c r="B115" s="14"/>
      <c r="C115" s="14" t="s">
        <v>436</v>
      </c>
      <c r="D115" s="14"/>
      <c r="E115" s="1368" t="str">
        <f>"(Note "&amp;B$333&amp;")"</f>
        <v>(Note N)</v>
      </c>
      <c r="F115" s="14" t="s">
        <v>438</v>
      </c>
      <c r="H115" s="111">
        <f>+'5 - Cost Support'!G173</f>
        <v>0</v>
      </c>
      <c r="I115" s="93"/>
    </row>
    <row r="116" spans="1:9">
      <c r="A116" s="1363">
        <v>56</v>
      </c>
      <c r="B116" s="14"/>
      <c r="C116" s="112" t="s">
        <v>531</v>
      </c>
      <c r="D116" s="112"/>
      <c r="E116" s="408" t="str">
        <f>+E115</f>
        <v>(Note N)</v>
      </c>
      <c r="F116" s="112" t="str">
        <f>+F115</f>
        <v>From PJM</v>
      </c>
      <c r="H116" s="125">
        <f>+'5 - Cost Support'!G178</f>
        <v>0</v>
      </c>
      <c r="I116" s="93"/>
    </row>
    <row r="117" spans="1:9">
      <c r="A117" s="1363">
        <v>57</v>
      </c>
      <c r="B117" s="14"/>
      <c r="C117" s="14" t="s">
        <v>437</v>
      </c>
      <c r="D117" s="14"/>
      <c r="E117" s="1363"/>
      <c r="F117" s="38" t="s">
        <v>590</v>
      </c>
      <c r="H117" s="1">
        <f>+H115+H116</f>
        <v>0</v>
      </c>
      <c r="I117" s="93"/>
    </row>
    <row r="118" spans="1:9">
      <c r="A118" s="1363"/>
      <c r="B118" s="14"/>
      <c r="C118" s="14"/>
      <c r="D118" s="14"/>
      <c r="E118" s="1363"/>
    </row>
    <row r="119" spans="1:9" ht="16" thickBot="1">
      <c r="A119" s="1363">
        <v>58</v>
      </c>
      <c r="B119" s="10" t="s">
        <v>290</v>
      </c>
      <c r="C119" s="10"/>
      <c r="D119" s="10"/>
      <c r="E119" s="77"/>
      <c r="F119" s="1367" t="s">
        <v>649</v>
      </c>
      <c r="G119" s="497"/>
      <c r="H119" s="499">
        <f>SUM(H90,H93,H96,H100,H107,H112,H117)</f>
        <v>-317161355.8714568</v>
      </c>
      <c r="I119" s="93"/>
    </row>
    <row r="120" spans="1:9" ht="16" thickTop="1">
      <c r="A120" s="1363"/>
      <c r="B120" s="14"/>
      <c r="C120" s="14"/>
      <c r="D120" s="14"/>
      <c r="E120" s="1363"/>
    </row>
    <row r="121" spans="1:9" ht="16" thickBot="1">
      <c r="A121" s="1363">
        <v>59</v>
      </c>
      <c r="B121" s="10" t="s">
        <v>281</v>
      </c>
      <c r="C121" s="10"/>
      <c r="D121" s="10"/>
      <c r="E121" s="77"/>
      <c r="F121" s="1367" t="s">
        <v>591</v>
      </c>
      <c r="G121" s="10"/>
      <c r="H121" s="11">
        <f>+H73+H119</f>
        <v>1628356258.9503715</v>
      </c>
      <c r="I121" s="93"/>
    </row>
    <row r="122" spans="1:9" ht="16" thickTop="1">
      <c r="B122" s="14"/>
      <c r="C122" s="14"/>
      <c r="D122" s="14"/>
      <c r="E122" s="1363"/>
    </row>
    <row r="123" spans="1:9" s="666" customFormat="1">
      <c r="A123" s="829" t="s">
        <v>322</v>
      </c>
      <c r="B123" s="634"/>
      <c r="C123" s="829"/>
      <c r="D123" s="634"/>
      <c r="E123" s="1364"/>
      <c r="F123" s="634"/>
      <c r="G123" s="634"/>
      <c r="H123" s="633"/>
      <c r="I123" s="883"/>
    </row>
    <row r="124" spans="1:9">
      <c r="A124" s="14"/>
      <c r="B124" s="14"/>
      <c r="C124" s="14"/>
      <c r="D124" s="14"/>
      <c r="E124" s="1362"/>
      <c r="G124" s="17"/>
      <c r="H124" s="50"/>
    </row>
    <row r="125" spans="1:9">
      <c r="A125" s="1363"/>
      <c r="B125" s="1" t="s">
        <v>265</v>
      </c>
      <c r="C125" s="14"/>
      <c r="D125" s="38"/>
      <c r="E125" s="389"/>
      <c r="G125" s="537"/>
      <c r="H125" s="537"/>
    </row>
    <row r="126" spans="1:9">
      <c r="A126" s="1363">
        <v>60</v>
      </c>
      <c r="B126" s="1363"/>
      <c r="C126" s="14" t="s">
        <v>265</v>
      </c>
      <c r="D126" s="14"/>
      <c r="E126" s="1363"/>
      <c r="F126" s="38" t="s">
        <v>165</v>
      </c>
      <c r="G126" s="12"/>
      <c r="H126" s="602">
        <f>+'5 - Cost Support'!H68</f>
        <v>48732877</v>
      </c>
      <c r="I126" s="93"/>
    </row>
    <row r="127" spans="1:9">
      <c r="A127" s="1363">
        <v>61</v>
      </c>
      <c r="B127" s="1363"/>
      <c r="C127" s="14" t="s">
        <v>208</v>
      </c>
      <c r="D127" s="14"/>
      <c r="E127" s="1363"/>
      <c r="F127" s="38" t="s">
        <v>55</v>
      </c>
      <c r="G127" s="12"/>
      <c r="H127" s="482">
        <f>+'5 - Cost Support'!G165</f>
        <v>0</v>
      </c>
      <c r="I127" s="93"/>
    </row>
    <row r="128" spans="1:9">
      <c r="A128" s="1363">
        <v>62</v>
      </c>
      <c r="B128" s="1363"/>
      <c r="C128" s="14" t="s">
        <v>955</v>
      </c>
      <c r="D128" s="14"/>
      <c r="E128" s="1363"/>
      <c r="F128" s="38" t="s">
        <v>55</v>
      </c>
      <c r="G128" s="12"/>
      <c r="H128" s="482">
        <f>+'5 - Cost Support'!J166</f>
        <v>0</v>
      </c>
      <c r="I128" s="93"/>
    </row>
    <row r="129" spans="1:9">
      <c r="A129" s="1363">
        <v>63</v>
      </c>
      <c r="B129" s="1363"/>
      <c r="C129" s="14" t="s">
        <v>323</v>
      </c>
      <c r="D129" s="14"/>
      <c r="E129" s="1363"/>
      <c r="F129" s="38" t="s">
        <v>166</v>
      </c>
      <c r="G129" s="16"/>
      <c r="H129" s="602">
        <v>0</v>
      </c>
      <c r="I129" s="93"/>
    </row>
    <row r="130" spans="1:9">
      <c r="A130" s="1363">
        <v>64</v>
      </c>
      <c r="B130" s="1363"/>
      <c r="C130" s="14" t="s">
        <v>212</v>
      </c>
      <c r="D130" s="14"/>
      <c r="E130" s="1368" t="str">
        <f>"(Note "&amp;B$336&amp;")"</f>
        <v>(Note O)</v>
      </c>
      <c r="F130" s="38" t="s">
        <v>440</v>
      </c>
      <c r="G130" s="16"/>
      <c r="H130" s="602">
        <v>0</v>
      </c>
      <c r="I130" s="93"/>
    </row>
    <row r="131" spans="1:9">
      <c r="A131" s="1363">
        <v>65</v>
      </c>
      <c r="B131" s="1363"/>
      <c r="C131" s="14" t="s">
        <v>266</v>
      </c>
      <c r="D131" s="38"/>
      <c r="E131" s="408" t="str">
        <f>"(Note "&amp;B$315&amp;")"</f>
        <v>(Note A)</v>
      </c>
      <c r="F131" s="1063" t="s">
        <v>1479</v>
      </c>
      <c r="G131" s="16"/>
      <c r="H131" s="640">
        <f>+'5 - Cost Support'!H66</f>
        <v>0</v>
      </c>
      <c r="I131" s="93"/>
    </row>
    <row r="132" spans="1:9">
      <c r="A132" s="1363">
        <v>66</v>
      </c>
      <c r="B132" s="14"/>
      <c r="C132" s="7" t="s">
        <v>265</v>
      </c>
      <c r="D132" s="19"/>
      <c r="E132" s="75"/>
      <c r="F132" s="38" t="s">
        <v>592</v>
      </c>
      <c r="G132" s="20"/>
      <c r="H132" s="129">
        <f>+H126-H127+H128-H129+H130+H131</f>
        <v>48732877</v>
      </c>
      <c r="I132" s="93"/>
    </row>
    <row r="133" spans="1:9">
      <c r="A133" s="1363"/>
      <c r="B133" s="1363"/>
      <c r="C133" s="1"/>
      <c r="D133" s="14"/>
      <c r="E133" s="389"/>
      <c r="G133" s="16"/>
      <c r="H133" s="8"/>
    </row>
    <row r="134" spans="1:9">
      <c r="A134" s="1363"/>
      <c r="B134" s="1" t="s">
        <v>182</v>
      </c>
      <c r="C134" s="14"/>
      <c r="D134" s="14"/>
      <c r="E134" s="389"/>
      <c r="G134" s="16"/>
      <c r="H134" s="8"/>
    </row>
    <row r="135" spans="1:9">
      <c r="A135" s="1363">
        <v>67</v>
      </c>
      <c r="B135" s="1363"/>
      <c r="C135" s="14" t="s">
        <v>268</v>
      </c>
      <c r="D135" s="14"/>
      <c r="E135" s="1368" t="str">
        <f>"(Note "&amp;B$315&amp;")"</f>
        <v>(Note A)</v>
      </c>
      <c r="F135" s="38" t="s">
        <v>154</v>
      </c>
      <c r="G135" s="16"/>
      <c r="H135" s="602">
        <v>0</v>
      </c>
    </row>
    <row r="136" spans="1:9">
      <c r="A136" s="1363">
        <v>68</v>
      </c>
      <c r="B136" s="1363"/>
      <c r="C136" s="14" t="s">
        <v>270</v>
      </c>
      <c r="D136" s="14"/>
      <c r="E136" s="1363"/>
      <c r="F136" s="28" t="s">
        <v>1480</v>
      </c>
      <c r="G136" s="16"/>
      <c r="H136" s="602">
        <f>+'5 - Cost Support'!I82</f>
        <v>194062904.31</v>
      </c>
      <c r="I136" s="93"/>
    </row>
    <row r="137" spans="1:9">
      <c r="A137" s="1363" t="s">
        <v>758</v>
      </c>
      <c r="B137" s="1363"/>
      <c r="C137" s="14" t="s">
        <v>770</v>
      </c>
      <c r="D137" s="14"/>
      <c r="E137" s="1368" t="str">
        <f>"(Note "&amp;B$348&amp;")"</f>
        <v>(Note S)</v>
      </c>
      <c r="F137" s="38" t="s">
        <v>55</v>
      </c>
      <c r="G137" s="16"/>
      <c r="H137" s="602">
        <f>+'5 - Cost Support'!I244</f>
        <v>4336381.1244351333</v>
      </c>
      <c r="I137" s="93"/>
    </row>
    <row r="138" spans="1:9">
      <c r="A138" s="1363">
        <v>69</v>
      </c>
      <c r="B138" s="1363"/>
      <c r="C138" s="14" t="s">
        <v>329</v>
      </c>
      <c r="D138" s="38"/>
      <c r="E138" s="1363"/>
      <c r="F138" s="14" t="s">
        <v>167</v>
      </c>
      <c r="G138" s="5"/>
      <c r="H138" s="602">
        <v>326543</v>
      </c>
      <c r="I138" s="93"/>
    </row>
    <row r="139" spans="1:9">
      <c r="A139" s="1363">
        <v>70</v>
      </c>
      <c r="B139" s="1363"/>
      <c r="C139" s="14" t="s">
        <v>330</v>
      </c>
      <c r="D139" s="38"/>
      <c r="E139" s="1368" t="str">
        <f>"(Note "&amp;B$321&amp;")"</f>
        <v>(Note E)</v>
      </c>
      <c r="F139" s="14" t="s">
        <v>168</v>
      </c>
      <c r="G139" s="5"/>
      <c r="H139" s="602">
        <v>98055</v>
      </c>
      <c r="I139" s="93"/>
    </row>
    <row r="140" spans="1:9">
      <c r="A140" s="1363">
        <v>71</v>
      </c>
      <c r="B140" s="1363"/>
      <c r="C140" s="14" t="s">
        <v>331</v>
      </c>
      <c r="D140" s="38"/>
      <c r="E140" s="1363"/>
      <c r="F140" s="14" t="s">
        <v>169</v>
      </c>
      <c r="G140" s="5"/>
      <c r="H140" s="602">
        <v>652731</v>
      </c>
      <c r="I140" s="93"/>
    </row>
    <row r="141" spans="1:9">
      <c r="A141" s="1363">
        <v>72</v>
      </c>
      <c r="B141" s="1363"/>
      <c r="C141" s="14" t="s">
        <v>307</v>
      </c>
      <c r="D141" s="14"/>
      <c r="E141" s="1368" t="str">
        <f>"(Note "&amp;B$320&amp;")"</f>
        <v>(Note D)</v>
      </c>
      <c r="F141" s="1063" t="s">
        <v>284</v>
      </c>
      <c r="G141" s="16"/>
      <c r="H141" s="602">
        <v>0</v>
      </c>
      <c r="I141" s="93"/>
    </row>
    <row r="142" spans="1:9">
      <c r="A142" s="1363">
        <v>73</v>
      </c>
      <c r="B142" s="1363"/>
      <c r="C142" s="7" t="s">
        <v>180</v>
      </c>
      <c r="D142" s="19"/>
      <c r="E142" s="636"/>
      <c r="F142" s="38" t="s">
        <v>593</v>
      </c>
      <c r="G142" s="21"/>
      <c r="H142" s="635">
        <f>H135+H136-H138-H139-H140-H141</f>
        <v>192985575.31</v>
      </c>
      <c r="I142" s="93"/>
    </row>
    <row r="143" spans="1:9">
      <c r="A143" s="1363">
        <v>74</v>
      </c>
      <c r="B143" s="1363"/>
      <c r="C143" s="28" t="s">
        <v>288</v>
      </c>
      <c r="D143" s="28"/>
      <c r="E143" s="1363"/>
      <c r="F143" s="112" t="str">
        <f>"(Line "&amp;A$20&amp;")"</f>
        <v>(Line 5)</v>
      </c>
      <c r="G143" s="822"/>
      <c r="H143" s="24">
        <f>+H20</f>
        <v>0.15220477644183125</v>
      </c>
      <c r="I143" s="93"/>
    </row>
    <row r="144" spans="1:9">
      <c r="A144" s="1363">
        <v>75</v>
      </c>
      <c r="B144" s="1363"/>
      <c r="C144" s="7" t="s">
        <v>191</v>
      </c>
      <c r="D144" s="19"/>
      <c r="E144" s="636"/>
      <c r="F144" s="38" t="s">
        <v>594</v>
      </c>
      <c r="G144" s="21"/>
      <c r="H144" s="127">
        <f>+H143*H142</f>
        <v>29373326.346556738</v>
      </c>
      <c r="I144" s="93"/>
    </row>
    <row r="145" spans="1:9">
      <c r="A145" s="1363"/>
      <c r="B145" s="1363"/>
      <c r="C145" s="1"/>
      <c r="D145" s="14"/>
      <c r="E145" s="389"/>
      <c r="G145" s="23"/>
      <c r="H145" s="479"/>
    </row>
    <row r="146" spans="1:9">
      <c r="A146" s="1363"/>
      <c r="B146" s="1" t="s">
        <v>181</v>
      </c>
      <c r="C146" s="14"/>
      <c r="D146" s="14"/>
      <c r="E146" s="389"/>
      <c r="G146" s="23"/>
      <c r="H146" s="479"/>
    </row>
    <row r="147" spans="1:9">
      <c r="A147" s="1363">
        <v>76</v>
      </c>
      <c r="B147" s="31"/>
      <c r="C147" s="28" t="s">
        <v>333</v>
      </c>
      <c r="D147" s="1368"/>
      <c r="E147" s="1368" t="str">
        <f>"(Note "&amp;B$323&amp;")"</f>
        <v>(Note G)</v>
      </c>
      <c r="F147" s="28" t="s">
        <v>170</v>
      </c>
      <c r="G147" s="17"/>
      <c r="H147" s="602">
        <v>775</v>
      </c>
      <c r="I147" s="93"/>
    </row>
    <row r="148" spans="1:9">
      <c r="A148" s="1363">
        <v>77</v>
      </c>
      <c r="B148" s="31"/>
      <c r="C148" s="1155" t="s">
        <v>334</v>
      </c>
      <c r="D148" s="1377"/>
      <c r="E148" s="408" t="str">
        <f>"(Note "&amp;B$330&amp;")"</f>
        <v>(Note K)</v>
      </c>
      <c r="F148" s="1155" t="s">
        <v>169</v>
      </c>
      <c r="G148" s="17"/>
      <c r="H148" s="654">
        <v>0</v>
      </c>
      <c r="I148" s="93"/>
    </row>
    <row r="149" spans="1:9">
      <c r="A149" s="1363">
        <v>78</v>
      </c>
      <c r="B149" s="31"/>
      <c r="C149" s="28" t="s">
        <v>308</v>
      </c>
      <c r="D149" s="14"/>
      <c r="E149" s="1375"/>
      <c r="F149" s="38" t="s">
        <v>595</v>
      </c>
      <c r="G149" s="17"/>
      <c r="H149" s="830">
        <f>+H148+H147</f>
        <v>775</v>
      </c>
      <c r="I149" s="93"/>
    </row>
    <row r="150" spans="1:9">
      <c r="A150" s="1363"/>
      <c r="B150" s="31"/>
      <c r="C150" s="28"/>
      <c r="D150" s="14"/>
      <c r="E150" s="1375"/>
      <c r="F150" s="28"/>
      <c r="G150" s="17"/>
      <c r="H150" s="823"/>
    </row>
    <row r="151" spans="1:9">
      <c r="A151" s="1363">
        <v>79</v>
      </c>
      <c r="B151" s="31"/>
      <c r="C151" s="28" t="s">
        <v>335</v>
      </c>
      <c r="D151" s="14"/>
      <c r="E151" s="1363"/>
      <c r="F151" s="27" t="s">
        <v>1481</v>
      </c>
      <c r="G151" s="17"/>
      <c r="H151" s="831">
        <f>H138</f>
        <v>326543</v>
      </c>
      <c r="I151" s="93"/>
    </row>
    <row r="152" spans="1:9">
      <c r="A152" s="1363">
        <v>80</v>
      </c>
      <c r="B152" s="31"/>
      <c r="C152" s="28" t="s">
        <v>334</v>
      </c>
      <c r="D152" s="14"/>
      <c r="E152" s="1368" t="str">
        <f>"(Note "&amp;B$322&amp;")"</f>
        <v>(Note F)</v>
      </c>
      <c r="F152" s="1155" t="s">
        <v>169</v>
      </c>
      <c r="G152" s="17"/>
      <c r="H152" s="654">
        <v>0</v>
      </c>
      <c r="I152" s="93"/>
    </row>
    <row r="153" spans="1:9">
      <c r="A153" s="1363">
        <v>81</v>
      </c>
      <c r="B153" s="31"/>
      <c r="C153" s="1373" t="s">
        <v>293</v>
      </c>
      <c r="D153" s="19"/>
      <c r="E153" s="75"/>
      <c r="F153" s="38" t="s">
        <v>596</v>
      </c>
      <c r="G153" s="20"/>
      <c r="H153" s="107">
        <f>+H151+H152</f>
        <v>326543</v>
      </c>
      <c r="I153" s="93"/>
    </row>
    <row r="154" spans="1:9">
      <c r="A154" s="1363">
        <v>82</v>
      </c>
      <c r="B154" s="1363"/>
      <c r="C154" s="28" t="s">
        <v>238</v>
      </c>
      <c r="D154" s="28"/>
      <c r="E154" s="1363"/>
      <c r="F154" s="1063" t="str">
        <f>"(Line "&amp;A$39&amp;")"</f>
        <v>(Line 18)</v>
      </c>
      <c r="G154" s="822"/>
      <c r="H154" s="25">
        <f>+H39</f>
        <v>0.27811223574734395</v>
      </c>
      <c r="I154" s="93"/>
    </row>
    <row r="155" spans="1:9">
      <c r="A155" s="1363">
        <v>83</v>
      </c>
      <c r="B155" s="1363"/>
      <c r="C155" s="7" t="s">
        <v>183</v>
      </c>
      <c r="D155" s="19"/>
      <c r="E155" s="636"/>
      <c r="F155" s="38" t="s">
        <v>597</v>
      </c>
      <c r="G155" s="21"/>
      <c r="H155" s="126">
        <f>+H154*H153</f>
        <v>90815.60379764493</v>
      </c>
      <c r="I155" s="93"/>
    </row>
    <row r="156" spans="1:9">
      <c r="A156" s="1363"/>
      <c r="B156" s="1363"/>
      <c r="C156" s="1"/>
      <c r="D156" s="14"/>
      <c r="E156" s="389"/>
      <c r="G156" s="5"/>
      <c r="H156" s="479"/>
    </row>
    <row r="157" spans="1:9" ht="16" thickBot="1">
      <c r="A157" s="1363">
        <v>84</v>
      </c>
      <c r="B157" s="1363"/>
      <c r="C157" s="10" t="s">
        <v>269</v>
      </c>
      <c r="D157" s="47"/>
      <c r="E157" s="652"/>
      <c r="F157" s="11" t="s">
        <v>598</v>
      </c>
      <c r="G157" s="51"/>
      <c r="H157" s="9">
        <f>+H132+H144+H149+H155</f>
        <v>78197793.950354382</v>
      </c>
      <c r="I157" s="93"/>
    </row>
    <row r="158" spans="1:9" ht="16" thickTop="1">
      <c r="B158" s="1363"/>
      <c r="C158" s="1"/>
      <c r="D158" s="14"/>
      <c r="E158" s="389"/>
      <c r="G158" s="5"/>
      <c r="H158" s="8"/>
    </row>
    <row r="159" spans="1:9" s="666" customFormat="1">
      <c r="A159" s="829" t="s">
        <v>261</v>
      </c>
      <c r="B159" s="634"/>
      <c r="C159" s="829"/>
      <c r="D159" s="634"/>
      <c r="E159" s="1364"/>
      <c r="F159" s="634"/>
      <c r="G159" s="634"/>
      <c r="H159" s="633"/>
    </row>
    <row r="160" spans="1:9">
      <c r="A160" s="1"/>
      <c r="B160" s="1363"/>
      <c r="C160" s="1"/>
      <c r="D160" s="14"/>
      <c r="E160" s="389"/>
      <c r="G160" s="5"/>
      <c r="H160" s="8"/>
    </row>
    <row r="161" spans="1:10">
      <c r="A161" s="1363"/>
      <c r="B161" s="1372" t="s">
        <v>150</v>
      </c>
      <c r="C161" s="14"/>
      <c r="D161" s="14"/>
      <c r="E161" s="1363"/>
      <c r="F161" s="31"/>
      <c r="G161" s="31"/>
      <c r="H161" s="832"/>
    </row>
    <row r="162" spans="1:10">
      <c r="A162" s="1363">
        <v>85</v>
      </c>
      <c r="B162" s="31"/>
      <c r="C162" s="28" t="s">
        <v>152</v>
      </c>
      <c r="D162" s="14"/>
      <c r="E162" s="1363"/>
      <c r="F162" s="27" t="s">
        <v>55</v>
      </c>
      <c r="H162" s="833">
        <f>+'5 - Cost Support'!H30</f>
        <v>68570475.849362388</v>
      </c>
      <c r="I162" s="93"/>
    </row>
    <row r="163" spans="1:10">
      <c r="A163" s="1363" t="s">
        <v>599</v>
      </c>
      <c r="B163" s="31"/>
      <c r="C163" s="28" t="s">
        <v>579</v>
      </c>
      <c r="D163" s="14"/>
      <c r="E163" s="1368" t="str">
        <f>"(Note "&amp;B$343&amp;")"</f>
        <v>(Note R)</v>
      </c>
      <c r="F163" s="27" t="s">
        <v>1225</v>
      </c>
      <c r="G163" s="17"/>
      <c r="H163" s="834">
        <f>'9 - Rate Base'!I34-'9 - Rate Base'!I46</f>
        <v>593500.40000000014</v>
      </c>
      <c r="I163" s="93"/>
      <c r="J163" s="780"/>
    </row>
    <row r="164" spans="1:10">
      <c r="A164" s="1363"/>
      <c r="B164" s="31"/>
      <c r="C164" s="28"/>
      <c r="D164" s="14"/>
      <c r="E164" s="1363"/>
      <c r="F164" s="1401"/>
      <c r="G164" s="822"/>
      <c r="H164" s="830"/>
    </row>
    <row r="165" spans="1:10">
      <c r="A165" s="1363">
        <v>86</v>
      </c>
      <c r="B165" s="31"/>
      <c r="C165" s="28" t="s">
        <v>291</v>
      </c>
      <c r="D165" s="14"/>
      <c r="E165" s="1363"/>
      <c r="F165" s="27" t="s">
        <v>55</v>
      </c>
      <c r="H165" s="1328">
        <f>+'5 - Cost Support'!H31</f>
        <v>18961368.286479995</v>
      </c>
      <c r="I165" s="93"/>
    </row>
    <row r="166" spans="1:10">
      <c r="A166" s="1363">
        <v>87</v>
      </c>
      <c r="B166" s="31"/>
      <c r="C166" s="1155" t="s">
        <v>239</v>
      </c>
      <c r="D166" s="112"/>
      <c r="E166" s="408" t="str">
        <f>"(Note "&amp;B$315&amp;")"</f>
        <v>(Note A)</v>
      </c>
      <c r="F166" s="41" t="s">
        <v>55</v>
      </c>
      <c r="H166" s="654">
        <f>+'5 - Cost Support'!H32</f>
        <v>12259944.029999999</v>
      </c>
      <c r="I166" s="93"/>
    </row>
    <row r="167" spans="1:10">
      <c r="A167" s="1363">
        <v>88</v>
      </c>
      <c r="B167" s="31"/>
      <c r="C167" s="28" t="s">
        <v>293</v>
      </c>
      <c r="D167" s="14"/>
      <c r="E167" s="1363"/>
      <c r="F167" s="608" t="s">
        <v>600</v>
      </c>
      <c r="H167" s="483">
        <f>SUM(H165:H166)</f>
        <v>31221312.316479996</v>
      </c>
      <c r="I167" s="93"/>
    </row>
    <row r="168" spans="1:10">
      <c r="A168" s="1363">
        <v>89</v>
      </c>
      <c r="B168" s="31"/>
      <c r="C168" s="1155" t="s">
        <v>288</v>
      </c>
      <c r="D168" s="1155"/>
      <c r="E168" s="79"/>
      <c r="F168" s="315" t="s">
        <v>71</v>
      </c>
      <c r="G168" s="825"/>
      <c r="H168" s="43">
        <f>+H20</f>
        <v>0.15220477644183125</v>
      </c>
      <c r="I168" s="93"/>
    </row>
    <row r="169" spans="1:10">
      <c r="A169" s="1363">
        <v>90</v>
      </c>
      <c r="B169" s="31"/>
      <c r="C169" s="1372" t="s">
        <v>242</v>
      </c>
      <c r="D169" s="14"/>
      <c r="E169" s="1363"/>
      <c r="F169" s="608" t="s">
        <v>601</v>
      </c>
      <c r="G169" s="822"/>
      <c r="H169" s="828">
        <f>+H167*H168</f>
        <v>4752032.8613504302</v>
      </c>
      <c r="I169" s="93"/>
    </row>
    <row r="170" spans="1:10">
      <c r="A170" s="1363"/>
      <c r="B170" s="31"/>
      <c r="C170" s="28"/>
      <c r="D170" s="14"/>
      <c r="E170" s="1363"/>
      <c r="F170" s="27"/>
      <c r="G170" s="822"/>
      <c r="H170" s="835"/>
    </row>
    <row r="171" spans="1:10">
      <c r="A171" s="1363">
        <v>91</v>
      </c>
      <c r="B171" s="31"/>
      <c r="C171" s="28" t="s">
        <v>135</v>
      </c>
      <c r="D171" s="14"/>
      <c r="E171" s="1368" t="str">
        <f>"(Note "&amp;B$315&amp;")"</f>
        <v>(Note A)</v>
      </c>
      <c r="F171" s="27" t="s">
        <v>55</v>
      </c>
      <c r="H171" s="831">
        <f>+'5 - Cost Support'!H34</f>
        <v>27370958.487362597</v>
      </c>
      <c r="I171" s="93"/>
    </row>
    <row r="172" spans="1:10">
      <c r="A172" s="1363">
        <v>92</v>
      </c>
      <c r="B172" s="31"/>
      <c r="C172" s="1155" t="s">
        <v>241</v>
      </c>
      <c r="D172" s="112"/>
      <c r="E172" s="408" t="str">
        <f>"(Note "&amp;B$315&amp;")"</f>
        <v>(Note A)</v>
      </c>
      <c r="F172" s="41" t="s">
        <v>55</v>
      </c>
      <c r="H172" s="654">
        <f>+'5 - Cost Support'!H35</f>
        <v>40796536.289240099</v>
      </c>
      <c r="I172" s="93"/>
    </row>
    <row r="173" spans="1:10">
      <c r="A173" s="1363">
        <v>93</v>
      </c>
      <c r="B173" s="31"/>
      <c r="C173" s="28" t="s">
        <v>293</v>
      </c>
      <c r="D173" s="14"/>
      <c r="E173" s="1363"/>
      <c r="F173" s="608" t="s">
        <v>602</v>
      </c>
      <c r="H173" s="483">
        <f>+H172+H171</f>
        <v>68167494.7766027</v>
      </c>
      <c r="I173" s="93"/>
    </row>
    <row r="174" spans="1:10">
      <c r="A174" s="1363">
        <v>94</v>
      </c>
      <c r="B174" s="31"/>
      <c r="C174" s="1155" t="s">
        <v>288</v>
      </c>
      <c r="D174" s="1155"/>
      <c r="E174" s="79"/>
      <c r="F174" s="315" t="str">
        <f>"(Line "&amp;A$20&amp;")"</f>
        <v>(Line 5)</v>
      </c>
      <c r="G174" s="825"/>
      <c r="H174" s="43">
        <f>+H20</f>
        <v>0.15220477644183125</v>
      </c>
      <c r="I174" s="93"/>
    </row>
    <row r="175" spans="1:10">
      <c r="A175" s="1363">
        <v>95</v>
      </c>
      <c r="B175" s="31"/>
      <c r="C175" s="1372" t="s">
        <v>243</v>
      </c>
      <c r="D175" s="14"/>
      <c r="E175" s="1363"/>
      <c r="F175" s="608" t="s">
        <v>603</v>
      </c>
      <c r="G175" s="822"/>
      <c r="H175" s="828">
        <f>+H174*H173</f>
        <v>10375418.303072514</v>
      </c>
      <c r="I175" s="93"/>
    </row>
    <row r="176" spans="1:10">
      <c r="A176" s="1363"/>
      <c r="B176" s="31"/>
      <c r="C176" s="14"/>
      <c r="D176" s="14"/>
      <c r="E176" s="1363"/>
      <c r="F176" s="27"/>
      <c r="G176" s="822"/>
      <c r="H176" s="821"/>
      <c r="I176" s="608"/>
      <c r="J176" s="608"/>
    </row>
    <row r="177" spans="1:9">
      <c r="A177" s="1375"/>
      <c r="B177" s="1378"/>
      <c r="C177" s="28"/>
      <c r="D177" s="14"/>
      <c r="E177" s="1363"/>
      <c r="F177" s="27"/>
      <c r="G177" s="822"/>
      <c r="H177" s="24"/>
    </row>
    <row r="178" spans="1:9" s="93" customFormat="1" ht="16" thickBot="1">
      <c r="A178" s="1363">
        <v>96</v>
      </c>
      <c r="B178" s="1379" t="s">
        <v>262</v>
      </c>
      <c r="C178" s="1379"/>
      <c r="D178" s="10"/>
      <c r="E178" s="77"/>
      <c r="F178" s="499" t="s">
        <v>604</v>
      </c>
      <c r="G178" s="500"/>
      <c r="H178" s="1477">
        <f>+H162+H163+H169+H175</f>
        <v>84291427.413785338</v>
      </c>
    </row>
    <row r="179" spans="1:9" ht="16" thickTop="1">
      <c r="B179" s="14"/>
      <c r="C179" s="14"/>
      <c r="D179" s="14"/>
      <c r="E179" s="1363"/>
    </row>
    <row r="180" spans="1:9" s="666" customFormat="1">
      <c r="A180" s="829" t="s">
        <v>574</v>
      </c>
      <c r="B180" s="634"/>
      <c r="C180" s="829"/>
      <c r="D180" s="634"/>
      <c r="E180" s="1364"/>
      <c r="F180" s="634"/>
      <c r="G180" s="634"/>
      <c r="H180" s="633"/>
    </row>
    <row r="181" spans="1:9">
      <c r="A181" s="644"/>
      <c r="B181" s="1363"/>
      <c r="C181" s="1"/>
      <c r="D181" s="14"/>
      <c r="E181" s="389"/>
      <c r="G181" s="5"/>
      <c r="H181" s="8"/>
    </row>
    <row r="182" spans="1:9">
      <c r="A182" s="1363">
        <v>97</v>
      </c>
      <c r="B182" s="1372" t="s">
        <v>130</v>
      </c>
      <c r="C182" s="1374"/>
      <c r="D182" s="14"/>
      <c r="E182" s="1368"/>
      <c r="F182" s="17" t="s">
        <v>1421</v>
      </c>
      <c r="G182" s="17"/>
      <c r="H182" s="106">
        <f>+'2 - Other Tax'!G44</f>
        <v>32052604.975709662</v>
      </c>
      <c r="I182" s="93"/>
    </row>
    <row r="183" spans="1:9">
      <c r="A183" s="1363"/>
      <c r="B183" s="14"/>
      <c r="C183" s="14"/>
      <c r="D183" s="14"/>
      <c r="E183" s="1363"/>
      <c r="F183" s="28"/>
      <c r="G183" s="17"/>
    </row>
    <row r="184" spans="1:9" ht="16" thickBot="1">
      <c r="A184" s="1363">
        <v>98</v>
      </c>
      <c r="B184" s="10" t="s">
        <v>143</v>
      </c>
      <c r="C184" s="10"/>
      <c r="D184" s="10"/>
      <c r="E184" s="77"/>
      <c r="F184" s="11" t="s">
        <v>605</v>
      </c>
      <c r="G184" s="10"/>
      <c r="H184" s="11">
        <f>+H182</f>
        <v>32052604.975709662</v>
      </c>
      <c r="I184" s="93"/>
    </row>
    <row r="185" spans="1:9" ht="16" thickTop="1">
      <c r="A185" s="1363"/>
      <c r="B185" s="14"/>
      <c r="C185" s="14"/>
      <c r="D185" s="14"/>
      <c r="E185" s="1363"/>
    </row>
    <row r="186" spans="1:9" s="666" customFormat="1">
      <c r="A186" s="829" t="s">
        <v>244</v>
      </c>
      <c r="B186" s="634"/>
      <c r="C186" s="829"/>
      <c r="D186" s="634"/>
      <c r="E186" s="1364"/>
      <c r="F186" s="634"/>
      <c r="G186" s="634"/>
      <c r="H186" s="633"/>
    </row>
    <row r="187" spans="1:9">
      <c r="B187" s="1363"/>
      <c r="C187" s="1"/>
      <c r="D187" s="14"/>
      <c r="E187" s="389"/>
      <c r="G187" s="5"/>
      <c r="H187" s="8"/>
    </row>
    <row r="188" spans="1:9">
      <c r="A188" s="1363"/>
      <c r="B188" s="1380" t="s">
        <v>145</v>
      </c>
      <c r="C188" s="14"/>
      <c r="D188" s="14"/>
      <c r="E188" s="389"/>
      <c r="G188" s="479"/>
    </row>
    <row r="189" spans="1:9">
      <c r="A189" s="1363">
        <v>99</v>
      </c>
      <c r="B189" s="1380"/>
      <c r="C189" s="14" t="s">
        <v>145</v>
      </c>
      <c r="D189" s="14"/>
      <c r="E189" s="389"/>
      <c r="F189" s="38" t="s">
        <v>67</v>
      </c>
      <c r="G189" s="479"/>
      <c r="H189" s="904">
        <f>141220833+2386500+808692</f>
        <v>144416025</v>
      </c>
      <c r="I189" s="93"/>
    </row>
    <row r="190" spans="1:9">
      <c r="A190" s="1363">
        <v>100</v>
      </c>
      <c r="B190" s="1363"/>
      <c r="C190" s="721" t="s">
        <v>147</v>
      </c>
      <c r="D190" s="112"/>
      <c r="E190" s="1381" t="str">
        <f>"(Note "&amp;B$338&amp;")"</f>
        <v>(Note P)</v>
      </c>
      <c r="F190" s="1063" t="s">
        <v>54</v>
      </c>
      <c r="G190" s="638"/>
      <c r="H190" s="654">
        <f>+'8 - Securitization'!E14</f>
        <v>0</v>
      </c>
      <c r="I190" s="93"/>
    </row>
    <row r="191" spans="1:9">
      <c r="A191" s="40">
        <v>101</v>
      </c>
      <c r="B191" s="40"/>
      <c r="C191" s="606" t="s">
        <v>145</v>
      </c>
      <c r="D191" s="17"/>
      <c r="E191" s="40"/>
      <c r="F191" s="608" t="s">
        <v>606</v>
      </c>
      <c r="G191" s="479"/>
      <c r="H191" s="479">
        <f>+H189-H190</f>
        <v>144416025</v>
      </c>
      <c r="I191" s="93"/>
    </row>
    <row r="192" spans="1:9">
      <c r="A192" s="40"/>
      <c r="B192" s="40"/>
      <c r="C192" s="608"/>
      <c r="D192" s="17"/>
      <c r="E192" s="40"/>
      <c r="F192" s="17"/>
      <c r="G192" s="537"/>
      <c r="H192" s="537"/>
    </row>
    <row r="193" spans="1:11">
      <c r="A193" s="40">
        <v>102</v>
      </c>
      <c r="B193" s="606" t="s">
        <v>253</v>
      </c>
      <c r="C193" s="17"/>
      <c r="D193" s="17"/>
      <c r="E193" s="637" t="s">
        <v>285</v>
      </c>
      <c r="F193" s="608" t="s">
        <v>254</v>
      </c>
      <c r="G193" s="537"/>
      <c r="H193" s="54">
        <v>0</v>
      </c>
      <c r="I193" s="93"/>
    </row>
    <row r="194" spans="1:11">
      <c r="A194" s="40"/>
      <c r="B194" s="40"/>
      <c r="C194" s="17"/>
      <c r="D194" s="17"/>
      <c r="E194" s="637"/>
      <c r="F194" s="608"/>
      <c r="G194" s="537"/>
      <c r="H194" s="537"/>
    </row>
    <row r="195" spans="1:11">
      <c r="A195" s="40"/>
      <c r="B195" s="93" t="s">
        <v>131</v>
      </c>
      <c r="C195" s="17"/>
      <c r="D195" s="17"/>
      <c r="E195" s="637"/>
      <c r="F195" s="608"/>
      <c r="G195" s="537"/>
      <c r="H195" s="537"/>
    </row>
    <row r="196" spans="1:11">
      <c r="A196" s="40">
        <v>103</v>
      </c>
      <c r="B196" s="40"/>
      <c r="C196" s="608" t="s">
        <v>295</v>
      </c>
      <c r="D196" s="608"/>
      <c r="E196" s="637"/>
      <c r="F196" s="608" t="s">
        <v>72</v>
      </c>
      <c r="G196" s="537"/>
      <c r="H196" s="602">
        <f>4385738608.62+2889799.07</f>
        <v>4388628407.6899996</v>
      </c>
      <c r="I196" s="93"/>
    </row>
    <row r="197" spans="1:11">
      <c r="A197" s="40">
        <v>104</v>
      </c>
      <c r="B197" s="40"/>
      <c r="C197" s="608" t="s">
        <v>246</v>
      </c>
      <c r="D197" s="608"/>
      <c r="E197" s="637" t="s">
        <v>317</v>
      </c>
      <c r="F197" s="17" t="s">
        <v>607</v>
      </c>
      <c r="G197" s="537"/>
      <c r="H197" s="482">
        <f>-H209</f>
        <v>0</v>
      </c>
      <c r="I197" s="93"/>
      <c r="K197" s="608"/>
    </row>
    <row r="198" spans="1:11">
      <c r="A198" s="40">
        <v>105</v>
      </c>
      <c r="B198" s="40"/>
      <c r="C198" s="608" t="s">
        <v>245</v>
      </c>
      <c r="D198" s="608"/>
      <c r="E198" s="637" t="s">
        <v>317</v>
      </c>
      <c r="F198" s="608" t="s">
        <v>73</v>
      </c>
      <c r="G198" s="479"/>
      <c r="H198" s="640">
        <v>0</v>
      </c>
      <c r="I198" s="93"/>
    </row>
    <row r="199" spans="1:11">
      <c r="A199" s="40" t="s">
        <v>1425</v>
      </c>
      <c r="B199" s="40"/>
      <c r="C199" s="673" t="s">
        <v>1426</v>
      </c>
      <c r="D199" s="673"/>
      <c r="E199" s="655" t="s">
        <v>317</v>
      </c>
      <c r="F199" s="673" t="s">
        <v>1427</v>
      </c>
      <c r="G199" s="638"/>
      <c r="H199" s="481">
        <v>-2889799</v>
      </c>
      <c r="I199" s="93"/>
    </row>
    <row r="200" spans="1:11">
      <c r="A200" s="40">
        <v>106</v>
      </c>
      <c r="B200" s="40"/>
      <c r="C200" s="606" t="s">
        <v>131</v>
      </c>
      <c r="D200" s="608"/>
      <c r="E200" s="1402" t="str">
        <f>"(Note "&amp;B$366&amp;")"</f>
        <v>(Note Y)</v>
      </c>
      <c r="F200" s="608" t="s">
        <v>1482</v>
      </c>
      <c r="G200" s="55"/>
      <c r="H200" s="537">
        <f>+H196+H197+H199</f>
        <v>4385738608.6899996</v>
      </c>
      <c r="I200" s="93"/>
    </row>
    <row r="201" spans="1:11">
      <c r="A201" s="40"/>
      <c r="B201" s="40"/>
      <c r="C201" s="17"/>
      <c r="D201" s="17"/>
      <c r="E201" s="637"/>
      <c r="F201" s="608"/>
      <c r="G201" s="5"/>
      <c r="H201" s="537"/>
    </row>
    <row r="202" spans="1:11">
      <c r="A202" s="40"/>
      <c r="B202" s="93" t="s">
        <v>247</v>
      </c>
      <c r="C202" s="17"/>
      <c r="D202" s="17"/>
      <c r="E202" s="637"/>
      <c r="F202" s="608"/>
      <c r="G202" s="5"/>
      <c r="H202" s="537"/>
    </row>
    <row r="203" spans="1:11">
      <c r="A203" s="40">
        <v>107</v>
      </c>
      <c r="B203" s="40"/>
      <c r="C203" s="17" t="s">
        <v>146</v>
      </c>
      <c r="D203" s="17"/>
      <c r="E203" s="40"/>
      <c r="F203" s="17" t="s">
        <v>68</v>
      </c>
      <c r="G203" s="5"/>
      <c r="H203" s="904">
        <v>3907692307.6923075</v>
      </c>
      <c r="I203" s="93"/>
      <c r="J203" s="780"/>
    </row>
    <row r="204" spans="1:11">
      <c r="A204" s="40">
        <v>108</v>
      </c>
      <c r="B204" s="40"/>
      <c r="C204" s="17" t="s">
        <v>384</v>
      </c>
      <c r="D204" s="17"/>
      <c r="E204" s="637" t="str">
        <f>+E199</f>
        <v>enter negative</v>
      </c>
      <c r="F204" s="17" t="s">
        <v>69</v>
      </c>
      <c r="G204" s="5"/>
      <c r="H204" s="904">
        <v>-8597899.4299999997</v>
      </c>
      <c r="I204" s="93"/>
      <c r="J204" s="780"/>
    </row>
    <row r="205" spans="1:11">
      <c r="A205" s="40">
        <v>109</v>
      </c>
      <c r="B205" s="40"/>
      <c r="C205" s="17" t="s">
        <v>385</v>
      </c>
      <c r="D205" s="17"/>
      <c r="E205" s="40" t="s">
        <v>386</v>
      </c>
      <c r="F205" s="17" t="s">
        <v>70</v>
      </c>
      <c r="G205" s="5"/>
      <c r="H205" s="904">
        <v>0</v>
      </c>
      <c r="I205" s="93"/>
    </row>
    <row r="206" spans="1:11">
      <c r="A206" s="40">
        <v>110</v>
      </c>
      <c r="B206" s="40"/>
      <c r="C206" s="17" t="s">
        <v>81</v>
      </c>
      <c r="D206" s="17"/>
      <c r="E206" s="637" t="str">
        <f>+E204</f>
        <v>enter negative</v>
      </c>
      <c r="F206" s="17" t="s">
        <v>1542</v>
      </c>
      <c r="G206" s="16"/>
      <c r="H206" s="482">
        <f>-'1B - ADIT EOY'!E22</f>
        <v>2365926.98</v>
      </c>
      <c r="I206" s="1462"/>
    </row>
    <row r="207" spans="1:11">
      <c r="A207" s="40">
        <v>111</v>
      </c>
      <c r="B207" s="40"/>
      <c r="C207" s="17" t="s">
        <v>432</v>
      </c>
      <c r="D207" s="419" t="str">
        <f>"(Note "&amp;B$338&amp;")"</f>
        <v>(Note P)</v>
      </c>
      <c r="E207" s="655" t="s">
        <v>317</v>
      </c>
      <c r="F207" s="673" t="str">
        <f>+F190</f>
        <v>Attachment 8</v>
      </c>
      <c r="G207" s="5"/>
      <c r="H207" s="602">
        <f>-'8 - Securitization'!E18</f>
        <v>0</v>
      </c>
      <c r="I207" s="93"/>
    </row>
    <row r="208" spans="1:11">
      <c r="A208" s="40">
        <v>112</v>
      </c>
      <c r="B208" s="40"/>
      <c r="C208" s="20" t="s">
        <v>138</v>
      </c>
      <c r="D208" s="1402"/>
      <c r="E208" s="1402" t="str">
        <f>"(Note "&amp;B$368&amp;")"</f>
        <v>(Note Z)</v>
      </c>
      <c r="F208" s="608" t="s">
        <v>608</v>
      </c>
      <c r="G208" s="18"/>
      <c r="H208" s="603">
        <f>SUM(H203:H207)</f>
        <v>3901460335.2423077</v>
      </c>
      <c r="I208" s="93"/>
    </row>
    <row r="209" spans="1:9">
      <c r="A209" s="40">
        <v>113</v>
      </c>
      <c r="B209" s="40"/>
      <c r="C209" s="17" t="s">
        <v>160</v>
      </c>
      <c r="D209" s="17"/>
      <c r="E209" s="1402" t="str">
        <f>"(Note "&amp;B$370&amp;")"</f>
        <v>(Note AA)</v>
      </c>
      <c r="F209" s="17" t="s">
        <v>74</v>
      </c>
      <c r="G209" s="5"/>
      <c r="H209" s="602">
        <v>0</v>
      </c>
      <c r="I209" s="93"/>
    </row>
    <row r="210" spans="1:9">
      <c r="A210" s="40">
        <v>114</v>
      </c>
      <c r="B210" s="40"/>
      <c r="C210" s="17" t="s">
        <v>131</v>
      </c>
      <c r="D210" s="17"/>
      <c r="E210" s="40"/>
      <c r="F210" s="673" t="s">
        <v>609</v>
      </c>
      <c r="G210" s="5"/>
      <c r="H210" s="479">
        <f>H200</f>
        <v>4385738608.6899996</v>
      </c>
      <c r="I210" s="93"/>
    </row>
    <row r="211" spans="1:9">
      <c r="A211" s="40">
        <v>115</v>
      </c>
      <c r="B211" s="40"/>
      <c r="C211" s="646" t="s">
        <v>137</v>
      </c>
      <c r="D211" s="20"/>
      <c r="E211" s="78"/>
      <c r="F211" s="608" t="s">
        <v>610</v>
      </c>
      <c r="G211" s="635"/>
      <c r="H211" s="635">
        <f>H210+H209+H208</f>
        <v>8287198943.9323072</v>
      </c>
      <c r="I211" s="93"/>
    </row>
    <row r="212" spans="1:9">
      <c r="A212" s="40"/>
      <c r="B212" s="40"/>
      <c r="C212" s="17"/>
      <c r="D212" s="17"/>
      <c r="E212" s="40"/>
      <c r="F212" s="17"/>
      <c r="G212" s="537"/>
      <c r="H212" s="389"/>
    </row>
    <row r="213" spans="1:9">
      <c r="A213" s="1363">
        <v>116</v>
      </c>
      <c r="B213" s="1363"/>
      <c r="C213" s="28" t="s">
        <v>339</v>
      </c>
      <c r="D213" s="14" t="s">
        <v>138</v>
      </c>
      <c r="E213" s="1363"/>
      <c r="F213" s="38" t="s">
        <v>611</v>
      </c>
      <c r="G213" s="537"/>
      <c r="H213" s="656">
        <f>IF(H211&gt;0,H208/H211,0)</f>
        <v>0.47078154653193954</v>
      </c>
      <c r="I213" s="93"/>
    </row>
    <row r="214" spans="1:9">
      <c r="A214" s="1363">
        <v>117</v>
      </c>
      <c r="B214" s="1363"/>
      <c r="C214" s="28" t="s">
        <v>346</v>
      </c>
      <c r="D214" s="14" t="s">
        <v>160</v>
      </c>
      <c r="E214" s="1363"/>
      <c r="F214" s="38" t="s">
        <v>612</v>
      </c>
      <c r="G214" s="537"/>
      <c r="H214" s="656">
        <f>IF(H211&gt;0,H209/H211,0)</f>
        <v>0</v>
      </c>
      <c r="I214" s="93"/>
    </row>
    <row r="215" spans="1:9">
      <c r="A215" s="1363">
        <v>118</v>
      </c>
      <c r="B215" s="1363"/>
      <c r="C215" s="28" t="s">
        <v>340</v>
      </c>
      <c r="D215" s="14" t="s">
        <v>131</v>
      </c>
      <c r="E215" s="1363"/>
      <c r="F215" s="38" t="s">
        <v>613</v>
      </c>
      <c r="G215" s="537"/>
      <c r="H215" s="656">
        <f>IF(H211&gt;0,H210/H211,0)</f>
        <v>0.52921845346806051</v>
      </c>
      <c r="I215" s="93"/>
    </row>
    <row r="216" spans="1:9">
      <c r="A216" s="1363"/>
      <c r="B216" s="1363"/>
      <c r="C216" s="657"/>
      <c r="D216" s="14"/>
      <c r="E216" s="1363"/>
      <c r="F216" s="38"/>
      <c r="G216" s="537"/>
      <c r="H216" s="389"/>
    </row>
    <row r="217" spans="1:9">
      <c r="A217" s="1363">
        <v>119</v>
      </c>
      <c r="B217" s="1363"/>
      <c r="C217" s="657" t="s">
        <v>341</v>
      </c>
      <c r="D217" s="14" t="s">
        <v>138</v>
      </c>
      <c r="E217" s="1363"/>
      <c r="F217" s="38" t="s">
        <v>614</v>
      </c>
      <c r="G217" s="537"/>
      <c r="H217" s="658">
        <f>IF(H208&gt;0,H191/H208,0)</f>
        <v>3.7015889587669167E-2</v>
      </c>
      <c r="I217" s="93"/>
    </row>
    <row r="218" spans="1:9">
      <c r="A218" s="1363">
        <v>120</v>
      </c>
      <c r="B218" s="1363"/>
      <c r="C218" s="657" t="s">
        <v>347</v>
      </c>
      <c r="D218" s="14" t="s">
        <v>160</v>
      </c>
      <c r="E218" s="1363"/>
      <c r="F218" s="38" t="s">
        <v>615</v>
      </c>
      <c r="G218" s="537"/>
      <c r="H218" s="658">
        <f>IF(H209&gt;0,H193/H209,0)</f>
        <v>0</v>
      </c>
      <c r="I218" s="93"/>
    </row>
    <row r="219" spans="1:9">
      <c r="A219" s="1363">
        <v>121</v>
      </c>
      <c r="B219" s="1363"/>
      <c r="C219" s="657" t="s">
        <v>342</v>
      </c>
      <c r="D219" s="14" t="s">
        <v>131</v>
      </c>
      <c r="E219" s="1368" t="str">
        <f>"(Note "&amp;B$326&amp;")"</f>
        <v>(Note J)</v>
      </c>
      <c r="F219" s="1382" t="s">
        <v>318</v>
      </c>
      <c r="G219" s="537"/>
      <c r="H219" s="763">
        <v>0.105</v>
      </c>
      <c r="I219" s="93"/>
    </row>
    <row r="220" spans="1:9">
      <c r="A220" s="1363"/>
      <c r="B220" s="1363"/>
      <c r="C220" s="657"/>
      <c r="D220" s="14"/>
      <c r="E220" s="1363"/>
      <c r="F220" s="38"/>
      <c r="G220" s="537"/>
      <c r="H220" s="5"/>
    </row>
    <row r="221" spans="1:9">
      <c r="A221" s="1363">
        <v>122</v>
      </c>
      <c r="B221" s="1363"/>
      <c r="C221" s="28" t="s">
        <v>343</v>
      </c>
      <c r="D221" s="14" t="s">
        <v>140</v>
      </c>
      <c r="E221" s="1363"/>
      <c r="F221" s="38" t="s">
        <v>616</v>
      </c>
      <c r="G221" s="659"/>
      <c r="H221" s="658">
        <f>H217*H213</f>
        <v>1.7426397746338407E-2</v>
      </c>
      <c r="I221" s="93"/>
    </row>
    <row r="222" spans="1:9">
      <c r="A222" s="1363">
        <v>123</v>
      </c>
      <c r="B222" s="1363"/>
      <c r="C222" s="28" t="s">
        <v>348</v>
      </c>
      <c r="D222" s="14" t="s">
        <v>160</v>
      </c>
      <c r="E222" s="1363"/>
      <c r="F222" s="38" t="s">
        <v>617</v>
      </c>
      <c r="G222" s="31"/>
      <c r="H222" s="658">
        <f>H218*H214</f>
        <v>0</v>
      </c>
      <c r="I222" s="93"/>
    </row>
    <row r="223" spans="1:9">
      <c r="A223" s="1363">
        <v>124</v>
      </c>
      <c r="B223" s="79"/>
      <c r="C223" s="1155" t="s">
        <v>344</v>
      </c>
      <c r="D223" s="112" t="s">
        <v>131</v>
      </c>
      <c r="E223" s="79"/>
      <c r="F223" s="1063" t="s">
        <v>618</v>
      </c>
      <c r="G223" s="660"/>
      <c r="H223" s="661">
        <f>H219*H215</f>
        <v>5.556793761414635E-2</v>
      </c>
      <c r="I223" s="93"/>
    </row>
    <row r="224" spans="1:9" s="93" customFormat="1">
      <c r="A224" s="1363">
        <v>125</v>
      </c>
      <c r="B224" s="1" t="s">
        <v>139</v>
      </c>
      <c r="C224" s="1"/>
      <c r="D224" s="1"/>
      <c r="E224" s="1362"/>
      <c r="F224" s="38" t="s">
        <v>619</v>
      </c>
      <c r="G224" s="37"/>
      <c r="H224" s="32">
        <f>SUM(H221:H223)</f>
        <v>7.2994335360484761E-2</v>
      </c>
    </row>
    <row r="225" spans="1:9" s="93" customFormat="1">
      <c r="A225" s="1362"/>
      <c r="B225" s="1362"/>
      <c r="C225" s="1"/>
      <c r="D225" s="1"/>
      <c r="E225" s="1362"/>
      <c r="F225" s="1380"/>
      <c r="G225" s="37"/>
      <c r="H225" s="32"/>
    </row>
    <row r="226" spans="1:9" ht="16" thickBot="1">
      <c r="A226" s="1363">
        <v>126</v>
      </c>
      <c r="B226" s="48" t="s">
        <v>251</v>
      </c>
      <c r="C226" s="47"/>
      <c r="D226" s="10"/>
      <c r="E226" s="80"/>
      <c r="F226" s="11" t="s">
        <v>620</v>
      </c>
      <c r="G226" s="49"/>
      <c r="H226" s="9">
        <f>+H121*H224</f>
        <v>118860782.85216779</v>
      </c>
      <c r="I226" s="93"/>
    </row>
    <row r="227" spans="1:9" ht="16" thickTop="1">
      <c r="A227" s="1363"/>
      <c r="B227" s="1363"/>
      <c r="C227" s="14"/>
      <c r="D227" s="14"/>
      <c r="E227" s="1363"/>
      <c r="F227" s="38"/>
      <c r="G227" s="537"/>
      <c r="H227" s="658"/>
      <c r="I227" s="608"/>
    </row>
    <row r="228" spans="1:9" s="666" customFormat="1">
      <c r="A228" s="829" t="s">
        <v>501</v>
      </c>
      <c r="B228" s="634"/>
      <c r="C228" s="829"/>
      <c r="D228" s="634"/>
      <c r="E228" s="1364"/>
      <c r="F228" s="634"/>
      <c r="G228" s="634"/>
      <c r="H228" s="633"/>
      <c r="I228" s="884"/>
    </row>
    <row r="229" spans="1:9">
      <c r="B229" s="1363"/>
      <c r="C229" s="1"/>
      <c r="D229" s="14"/>
      <c r="E229" s="389"/>
      <c r="G229" s="5"/>
      <c r="H229" s="8"/>
    </row>
    <row r="230" spans="1:9">
      <c r="A230" s="1363" t="s">
        <v>155</v>
      </c>
      <c r="B230" s="1383" t="s">
        <v>252</v>
      </c>
      <c r="C230" s="14"/>
      <c r="D230" s="14"/>
      <c r="E230" s="389"/>
      <c r="F230" s="38"/>
      <c r="G230" s="662"/>
      <c r="H230" s="5"/>
    </row>
    <row r="231" spans="1:9">
      <c r="A231" s="1363">
        <v>127</v>
      </c>
      <c r="B231" s="1363"/>
      <c r="C231" s="14" t="s">
        <v>250</v>
      </c>
      <c r="D231" s="14"/>
      <c r="E231" s="1368" t="str">
        <f>"(Note "&amp;$B$324&amp;")"</f>
        <v>(Note I)</v>
      </c>
      <c r="G231" s="836"/>
      <c r="H231" s="837">
        <v>0.21</v>
      </c>
      <c r="I231" s="606"/>
    </row>
    <row r="232" spans="1:9">
      <c r="A232" s="1363">
        <v>128</v>
      </c>
      <c r="B232" s="1363"/>
      <c r="C232" s="14" t="s">
        <v>249</v>
      </c>
      <c r="D232" s="1384"/>
      <c r="E232" s="1368" t="str">
        <f>"(Note "&amp;$B$324&amp;")"</f>
        <v>(Note I)</v>
      </c>
      <c r="G232" s="836"/>
      <c r="H232" s="837">
        <v>8.2500000000000004E-2</v>
      </c>
      <c r="I232" s="606"/>
    </row>
    <row r="233" spans="1:9">
      <c r="A233" s="1363">
        <v>129</v>
      </c>
      <c r="B233" s="1363"/>
      <c r="C233" s="14" t="s">
        <v>1483</v>
      </c>
      <c r="D233" s="28" t="s">
        <v>1484</v>
      </c>
      <c r="E233" s="1363"/>
      <c r="F233" s="14" t="s">
        <v>434</v>
      </c>
      <c r="G233" s="836"/>
      <c r="H233" s="837">
        <v>0</v>
      </c>
      <c r="I233" s="606"/>
    </row>
    <row r="234" spans="1:9">
      <c r="A234" s="1363">
        <v>130</v>
      </c>
      <c r="B234" s="1363"/>
      <c r="C234" s="14" t="s">
        <v>320</v>
      </c>
      <c r="D234" s="663" t="s">
        <v>337</v>
      </c>
      <c r="E234" s="1363"/>
      <c r="G234" s="836"/>
      <c r="H234" s="22">
        <f>IF(H231&gt;0,1-(((1-H232)*(1-H231))/(1-H232*H231*H233)),0)</f>
        <v>0.27517499999999995</v>
      </c>
      <c r="I234" s="606"/>
    </row>
    <row r="235" spans="1:9">
      <c r="A235" s="1363" t="s">
        <v>946</v>
      </c>
      <c r="B235" s="1363"/>
      <c r="C235" s="14" t="s">
        <v>309</v>
      </c>
      <c r="D235" s="1384"/>
      <c r="E235" s="1363"/>
      <c r="G235" s="836"/>
      <c r="H235" s="838">
        <f>+H234/(1-H234)</f>
        <v>0.37964336219087358</v>
      </c>
      <c r="I235" s="606"/>
    </row>
    <row r="236" spans="1:9">
      <c r="A236" s="1363" t="s">
        <v>947</v>
      </c>
      <c r="B236" s="1363"/>
      <c r="C236" s="17" t="s">
        <v>932</v>
      </c>
      <c r="D236" s="1403" t="s">
        <v>933</v>
      </c>
      <c r="E236" s="40"/>
      <c r="F236" s="17"/>
      <c r="G236" s="836"/>
      <c r="H236" s="851">
        <f>1*1/(1-H234)</f>
        <v>1.3796433621908735</v>
      </c>
      <c r="I236" s="44"/>
    </row>
    <row r="237" spans="1:9">
      <c r="A237" s="1363"/>
      <c r="B237" s="1363"/>
      <c r="C237" s="17"/>
      <c r="D237" s="17"/>
      <c r="E237" s="1404"/>
      <c r="F237" s="1405"/>
      <c r="G237" s="662"/>
      <c r="H237" s="22"/>
      <c r="I237" s="44"/>
    </row>
    <row r="238" spans="1:9">
      <c r="A238" s="1363"/>
      <c r="B238" s="1408" t="s">
        <v>1471</v>
      </c>
      <c r="C238" s="17"/>
      <c r="D238" s="17"/>
      <c r="E238" s="74" t="str">
        <f>"(Note "&amp;B349&amp;")"</f>
        <v>(Note T)</v>
      </c>
      <c r="F238" s="608"/>
      <c r="G238" s="662"/>
      <c r="H238" s="852"/>
      <c r="I238" s="44"/>
    </row>
    <row r="239" spans="1:9">
      <c r="A239" s="1363">
        <v>132</v>
      </c>
      <c r="B239" s="1363"/>
      <c r="C239" s="17" t="s">
        <v>959</v>
      </c>
      <c r="D239" s="17"/>
      <c r="E239" s="637" t="s">
        <v>317</v>
      </c>
      <c r="F239" s="27" t="s">
        <v>1164</v>
      </c>
      <c r="G239" s="662"/>
      <c r="H239" s="602">
        <f>-'1B - ADIT EOY'!H307</f>
        <v>-28252.852543089633</v>
      </c>
      <c r="I239" s="16"/>
    </row>
    <row r="240" spans="1:9">
      <c r="A240" s="1363">
        <f>+A239+1</f>
        <v>133</v>
      </c>
      <c r="B240" s="1363"/>
      <c r="C240" s="17" t="s">
        <v>957</v>
      </c>
      <c r="D240" s="17"/>
      <c r="E240" s="40"/>
      <c r="F240" s="608" t="str">
        <f>"(Line "&amp;A236&amp;")"</f>
        <v>(Line 131b)</v>
      </c>
      <c r="G240" s="662"/>
      <c r="H240" s="853">
        <f>1/(1-H234)</f>
        <v>1.3796433621908735</v>
      </c>
      <c r="I240" s="44"/>
    </row>
    <row r="241" spans="1:10" s="45" customFormat="1">
      <c r="A241" s="1363">
        <f>+A240+1</f>
        <v>134</v>
      </c>
      <c r="B241" s="1363"/>
      <c r="C241" s="41" t="s">
        <v>238</v>
      </c>
      <c r="D241" s="41"/>
      <c r="E241" s="132"/>
      <c r="F241" s="673" t="str">
        <f>"(Line "&amp;A$39&amp;")"</f>
        <v>(Line 18)</v>
      </c>
      <c r="G241" s="839"/>
      <c r="H241" s="56">
        <f>H39</f>
        <v>0.27811223574734395</v>
      </c>
      <c r="I241" s="885"/>
    </row>
    <row r="242" spans="1:10">
      <c r="A242" s="1363">
        <v>135</v>
      </c>
      <c r="B242" s="1363"/>
      <c r="C242" s="488" t="s">
        <v>248</v>
      </c>
      <c r="D242" s="20"/>
      <c r="E242" s="74"/>
      <c r="F242" s="608" t="str">
        <f>"(Line "&amp;A239&amp;" *  "&amp;A240&amp;" * "&amp;A241&amp;")"</f>
        <v>(Line 132 *  133 * 134)</v>
      </c>
      <c r="G242" s="824"/>
      <c r="H242" s="603">
        <v>-11187.799219805596</v>
      </c>
      <c r="I242" s="44"/>
    </row>
    <row r="243" spans="1:10">
      <c r="A243" s="1363"/>
      <c r="B243" s="1363"/>
      <c r="C243" s="27"/>
      <c r="D243" s="17"/>
      <c r="E243" s="72"/>
      <c r="F243" s="1406"/>
      <c r="G243" s="839"/>
      <c r="H243" s="854"/>
      <c r="I243" s="44"/>
    </row>
    <row r="244" spans="1:10">
      <c r="A244" s="1363"/>
      <c r="B244" s="1372" t="s">
        <v>786</v>
      </c>
      <c r="C244" s="27"/>
      <c r="D244" s="17"/>
      <c r="E244" s="72"/>
      <c r="F244" s="1406"/>
      <c r="G244" s="839"/>
      <c r="H244" s="854"/>
      <c r="I244" s="886"/>
    </row>
    <row r="245" spans="1:10">
      <c r="A245" s="1363" t="s">
        <v>948</v>
      </c>
      <c r="B245" s="28"/>
      <c r="C245" s="27" t="s">
        <v>791</v>
      </c>
      <c r="D245" s="17"/>
      <c r="E245" s="74" t="str">
        <f>"(Note "&amp;$B$352&amp;")"</f>
        <v>(Note V)</v>
      </c>
      <c r="F245" s="17" t="s">
        <v>935</v>
      </c>
      <c r="G245" s="839"/>
      <c r="H245" s="855">
        <f>'5 - Cost Support'!L253</f>
        <v>1052276.3360736631</v>
      </c>
      <c r="I245" s="886"/>
    </row>
    <row r="246" spans="1:10">
      <c r="A246" s="1363" t="s">
        <v>934</v>
      </c>
      <c r="B246" s="28"/>
      <c r="C246" s="27" t="s">
        <v>974</v>
      </c>
      <c r="D246" s="17"/>
      <c r="E246" s="74" t="str">
        <f>"(Note "&amp;$B$352&amp;")"</f>
        <v>(Note V)</v>
      </c>
      <c r="F246" s="17" t="s">
        <v>937</v>
      </c>
      <c r="G246" s="839"/>
      <c r="H246" s="855">
        <f>'5 - Cost Support'!L255</f>
        <v>-9838573.9127812535</v>
      </c>
      <c r="I246" s="886"/>
    </row>
    <row r="247" spans="1:10">
      <c r="A247" s="1363" t="s">
        <v>936</v>
      </c>
      <c r="B247" s="28"/>
      <c r="C247" s="27" t="s">
        <v>975</v>
      </c>
      <c r="D247" s="17"/>
      <c r="E247" s="74" t="str">
        <f>"(Note "&amp;$B$352&amp;")"</f>
        <v>(Note V)</v>
      </c>
      <c r="F247" s="17" t="s">
        <v>939</v>
      </c>
      <c r="G247" s="839"/>
      <c r="H247" s="855">
        <f>'5 - Cost Support'!L256</f>
        <v>0</v>
      </c>
      <c r="I247" s="886"/>
    </row>
    <row r="248" spans="1:10">
      <c r="A248" s="1363" t="s">
        <v>938</v>
      </c>
      <c r="B248" s="28"/>
      <c r="C248" s="41" t="s">
        <v>793</v>
      </c>
      <c r="D248" s="315"/>
      <c r="E248" s="89" t="str">
        <f>"(Note "&amp;$B$352&amp;")"</f>
        <v>(Note V)</v>
      </c>
      <c r="F248" s="315" t="s">
        <v>941</v>
      </c>
      <c r="G248" s="825"/>
      <c r="H248" s="856">
        <f>'5 - Cost Support'!L257</f>
        <v>453192</v>
      </c>
      <c r="I248" s="886"/>
    </row>
    <row r="249" spans="1:10">
      <c r="A249" s="1363" t="s">
        <v>940</v>
      </c>
      <c r="B249" s="28"/>
      <c r="C249" s="27" t="s">
        <v>943</v>
      </c>
      <c r="D249" s="17"/>
      <c r="E249" s="74"/>
      <c r="F249" s="608" t="str">
        <f>"(Line "&amp;A245&amp;" + "&amp;A246&amp;" + "&amp;A247&amp;" + "&amp;A248&amp;")"</f>
        <v>(Line 136a + 136b + 136c + 136d)</v>
      </c>
      <c r="G249" s="839"/>
      <c r="H249" s="38">
        <f>H245+H246+H247+H248</f>
        <v>-8333105.5767075904</v>
      </c>
      <c r="I249" s="886"/>
    </row>
    <row r="250" spans="1:10">
      <c r="A250" s="1363" t="s">
        <v>942</v>
      </c>
      <c r="B250" s="1363"/>
      <c r="C250" s="315" t="s">
        <v>932</v>
      </c>
      <c r="D250" s="315"/>
      <c r="E250" s="1407"/>
      <c r="F250" s="673" t="str">
        <f>"(Line "&amp;A236&amp;")"</f>
        <v>(Line 131b)</v>
      </c>
      <c r="G250" s="825"/>
      <c r="H250" s="853">
        <f>1/(1-H234)</f>
        <v>1.3796433621908735</v>
      </c>
      <c r="I250" s="44"/>
    </row>
    <row r="251" spans="1:10">
      <c r="A251" s="1363" t="s">
        <v>944</v>
      </c>
      <c r="B251" s="1363"/>
      <c r="C251" s="28" t="s">
        <v>786</v>
      </c>
      <c r="D251" s="14"/>
      <c r="E251" s="1375" t="s">
        <v>155</v>
      </c>
      <c r="F251" s="38" t="str">
        <f>"(Line "&amp;A249&amp;" * "&amp;A250&amp;")"</f>
        <v>(Line 136e * 136f)</v>
      </c>
      <c r="G251" s="839"/>
      <c r="H251" s="29">
        <f>H249*H250</f>
        <v>-11496713.795340378</v>
      </c>
      <c r="I251" s="886"/>
      <c r="J251" s="886"/>
    </row>
    <row r="252" spans="1:10">
      <c r="A252" s="1363"/>
      <c r="B252" s="1363"/>
      <c r="C252" s="14"/>
      <c r="D252" s="14"/>
      <c r="E252" s="642"/>
      <c r="F252" s="663"/>
      <c r="G252" s="662"/>
      <c r="H252" s="22"/>
    </row>
    <row r="253" spans="1:10">
      <c r="A253" s="1363" t="s">
        <v>945</v>
      </c>
      <c r="B253" s="1" t="s">
        <v>282</v>
      </c>
      <c r="C253" s="14"/>
      <c r="D253" s="14" t="s">
        <v>286</v>
      </c>
      <c r="E253" s="389"/>
      <c r="F253" s="38" t="s">
        <v>961</v>
      </c>
      <c r="G253" s="5"/>
      <c r="H253" s="130">
        <f>+H235*H226*(1-H221/H224)</f>
        <v>34351801.466341026</v>
      </c>
      <c r="I253" s="606"/>
    </row>
    <row r="254" spans="1:10">
      <c r="A254" s="1363"/>
      <c r="B254" s="1363"/>
      <c r="C254" s="28"/>
      <c r="D254" s="14"/>
      <c r="E254" s="1363"/>
      <c r="F254" s="822"/>
      <c r="G254" s="839"/>
      <c r="H254" s="821"/>
      <c r="I254" s="607"/>
    </row>
    <row r="255" spans="1:10" ht="16" thickBot="1">
      <c r="A255" s="1363">
        <v>137</v>
      </c>
      <c r="B255" s="48" t="s">
        <v>127</v>
      </c>
      <c r="C255" s="48"/>
      <c r="D255" s="10"/>
      <c r="E255" s="77"/>
      <c r="F255" s="10" t="str">
        <f>"(Line "&amp;A242&amp;" + "&amp;A251&amp;" + "&amp;A253&amp;")"</f>
        <v>(Line 135 + 136g + 136h)</v>
      </c>
      <c r="G255" s="811"/>
      <c r="H255" s="71">
        <f>+H253+H242+H251</f>
        <v>22843899.871780846</v>
      </c>
      <c r="I255" s="606"/>
    </row>
    <row r="256" spans="1:10" ht="16" thickTop="1">
      <c r="A256" s="1363"/>
      <c r="B256" s="1363"/>
      <c r="C256" s="663"/>
      <c r="D256" s="14"/>
      <c r="E256" s="1363"/>
      <c r="F256" s="835"/>
      <c r="G256" s="664"/>
      <c r="H256" s="665"/>
    </row>
    <row r="257" spans="1:10" s="666" customFormat="1">
      <c r="A257" s="829" t="s">
        <v>141</v>
      </c>
      <c r="B257" s="634"/>
      <c r="C257" s="829"/>
      <c r="D257" s="634"/>
      <c r="E257" s="1364"/>
      <c r="F257" s="634"/>
      <c r="G257" s="634"/>
      <c r="H257" s="633"/>
    </row>
    <row r="258" spans="1:10">
      <c r="A258" s="1363"/>
      <c r="B258" s="14"/>
      <c r="C258" s="14"/>
      <c r="D258" s="14"/>
      <c r="E258" s="1363"/>
    </row>
    <row r="259" spans="1:10">
      <c r="A259" s="1363"/>
      <c r="B259" s="1" t="s">
        <v>128</v>
      </c>
      <c r="C259" s="14"/>
      <c r="D259" s="14"/>
      <c r="E259" s="1363"/>
    </row>
    <row r="260" spans="1:10">
      <c r="A260" s="1363">
        <v>138</v>
      </c>
      <c r="B260" s="14"/>
      <c r="C260" s="14" t="s">
        <v>129</v>
      </c>
      <c r="D260" s="14"/>
      <c r="E260" s="1363"/>
      <c r="F260" s="38" t="str">
        <f>"(Line "&amp;A73&amp;")"</f>
        <v>(Line 39)</v>
      </c>
      <c r="H260" s="38">
        <f>+H73</f>
        <v>1945517614.8218284</v>
      </c>
      <c r="I260" s="606"/>
    </row>
    <row r="261" spans="1:10">
      <c r="A261" s="1363">
        <v>139</v>
      </c>
      <c r="B261" s="14"/>
      <c r="C261" s="14" t="s">
        <v>277</v>
      </c>
      <c r="D261" s="14"/>
      <c r="E261" s="1363"/>
      <c r="F261" s="1063" t="s">
        <v>621</v>
      </c>
      <c r="H261" s="38">
        <f>+H119</f>
        <v>-317161355.8714568</v>
      </c>
      <c r="I261" s="606"/>
    </row>
    <row r="262" spans="1:10">
      <c r="A262" s="1363">
        <v>140</v>
      </c>
      <c r="B262" s="1363"/>
      <c r="C262" s="7" t="s">
        <v>281</v>
      </c>
      <c r="D262" s="7"/>
      <c r="E262" s="82"/>
      <c r="F262" s="38" t="s">
        <v>622</v>
      </c>
      <c r="G262" s="59"/>
      <c r="H262" s="60">
        <f>+H121</f>
        <v>1628356258.9503715</v>
      </c>
      <c r="I262" s="606"/>
    </row>
    <row r="263" spans="1:10">
      <c r="A263" s="1363"/>
      <c r="B263" s="1363"/>
      <c r="C263" s="14"/>
      <c r="D263" s="14"/>
      <c r="E263" s="389"/>
      <c r="G263" s="5"/>
      <c r="H263" s="38"/>
    </row>
    <row r="264" spans="1:10">
      <c r="A264" s="1363">
        <v>141</v>
      </c>
      <c r="B264" s="14"/>
      <c r="C264" s="14" t="s">
        <v>322</v>
      </c>
      <c r="D264" s="14"/>
      <c r="E264" s="1363"/>
      <c r="F264" s="38" t="s">
        <v>589</v>
      </c>
      <c r="H264" s="38">
        <f>+H157</f>
        <v>78197793.950354382</v>
      </c>
      <c r="I264" s="606"/>
    </row>
    <row r="265" spans="1:10">
      <c r="A265" s="1363">
        <v>142</v>
      </c>
      <c r="B265" s="14"/>
      <c r="C265" s="28" t="s">
        <v>256</v>
      </c>
      <c r="D265" s="14"/>
      <c r="E265" s="1363"/>
      <c r="F265" s="38" t="s">
        <v>623</v>
      </c>
      <c r="H265" s="38">
        <f>+H178</f>
        <v>84291427.413785338</v>
      </c>
      <c r="I265" s="606"/>
    </row>
    <row r="266" spans="1:10">
      <c r="A266" s="1363">
        <v>143</v>
      </c>
      <c r="B266" s="1363"/>
      <c r="C266" s="14" t="s">
        <v>130</v>
      </c>
      <c r="D266" s="14"/>
      <c r="E266" s="389"/>
      <c r="F266" s="38" t="s">
        <v>624</v>
      </c>
      <c r="G266" s="5"/>
      <c r="H266" s="38">
        <f>+H184</f>
        <v>32052604.975709662</v>
      </c>
      <c r="I266" s="606"/>
    </row>
    <row r="267" spans="1:10">
      <c r="A267" s="1363">
        <v>144</v>
      </c>
      <c r="B267" s="1363"/>
      <c r="C267" s="663" t="s">
        <v>304</v>
      </c>
      <c r="D267" s="14"/>
      <c r="E267" s="389"/>
      <c r="F267" s="38" t="s">
        <v>625</v>
      </c>
      <c r="G267" s="5"/>
      <c r="H267" s="38">
        <f>+H226</f>
        <v>118860782.85216779</v>
      </c>
      <c r="I267" s="606"/>
      <c r="J267" s="608"/>
    </row>
    <row r="268" spans="1:10">
      <c r="A268" s="1363">
        <v>145</v>
      </c>
      <c r="B268" s="1363"/>
      <c r="C268" s="663" t="s">
        <v>305</v>
      </c>
      <c r="D268" s="14"/>
      <c r="E268" s="389"/>
      <c r="F268" s="38" t="s">
        <v>626</v>
      </c>
      <c r="G268" s="5"/>
      <c r="H268" s="38">
        <f>+H255</f>
        <v>22843899.871780846</v>
      </c>
      <c r="I268" s="606"/>
    </row>
    <row r="269" spans="1:10" ht="16" thickBot="1">
      <c r="A269" s="1363"/>
      <c r="B269" s="1363"/>
      <c r="C269" s="663"/>
      <c r="D269" s="14"/>
      <c r="E269" s="389"/>
      <c r="G269" s="5"/>
      <c r="H269" s="38"/>
    </row>
    <row r="270" spans="1:10" ht="18.5" thickBot="1">
      <c r="A270" s="1385">
        <v>146</v>
      </c>
      <c r="B270" s="1386"/>
      <c r="C270" s="1387" t="s">
        <v>306</v>
      </c>
      <c r="D270" s="1387"/>
      <c r="E270" s="667"/>
      <c r="F270" s="65" t="s">
        <v>627</v>
      </c>
      <c r="G270" s="63"/>
      <c r="H270" s="65">
        <f>SUM(H268,H267,H266,H265,H264)</f>
        <v>336246509.06379801</v>
      </c>
      <c r="I270" s="606"/>
    </row>
    <row r="271" spans="1:10" ht="18">
      <c r="A271" s="1361"/>
      <c r="B271" s="1388"/>
      <c r="C271" s="1389"/>
      <c r="D271" s="1389"/>
      <c r="E271" s="1390"/>
      <c r="F271" s="1380"/>
      <c r="G271" s="91"/>
      <c r="H271" s="668"/>
    </row>
    <row r="272" spans="1:10" ht="18">
      <c r="A272" s="1361"/>
      <c r="B272" s="1372" t="s">
        <v>184</v>
      </c>
      <c r="C272" s="1389"/>
      <c r="D272" s="1389"/>
      <c r="E272" s="1390"/>
      <c r="F272" s="1380"/>
      <c r="G272" s="91"/>
      <c r="H272" s="668"/>
    </row>
    <row r="273" spans="1:9" ht="18">
      <c r="A273" s="1363">
        <v>147</v>
      </c>
      <c r="B273" s="1363"/>
      <c r="C273" s="14" t="str">
        <f>+C44</f>
        <v>Transmission Plant In Service</v>
      </c>
      <c r="D273" s="1389"/>
      <c r="E273" s="1390"/>
      <c r="F273" s="38" t="s">
        <v>628</v>
      </c>
      <c r="G273" s="91"/>
      <c r="H273" s="669">
        <f>+H44</f>
        <v>2360042995.4788094</v>
      </c>
    </row>
    <row r="274" spans="1:9" ht="18">
      <c r="A274" s="1363">
        <v>148</v>
      </c>
      <c r="B274" s="1363"/>
      <c r="C274" s="112" t="s">
        <v>185</v>
      </c>
      <c r="D274" s="1391"/>
      <c r="E274" s="408" t="str">
        <f>"(Note "&amp;B$332&amp;")"</f>
        <v>(Note M)</v>
      </c>
      <c r="F274" s="1063" t="s">
        <v>55</v>
      </c>
      <c r="G274" s="91"/>
      <c r="H274" s="670">
        <f>+'5 - Cost Support'!G115</f>
        <v>0</v>
      </c>
    </row>
    <row r="275" spans="1:9" ht="18">
      <c r="A275" s="1363">
        <v>149</v>
      </c>
      <c r="B275" s="1363"/>
      <c r="C275" s="14" t="s">
        <v>186</v>
      </c>
      <c r="D275" s="1389"/>
      <c r="E275" s="1390"/>
      <c r="F275" s="38" t="s">
        <v>629</v>
      </c>
      <c r="G275" s="91"/>
      <c r="H275" s="669">
        <f>+H273-H274</f>
        <v>2360042995.4788094</v>
      </c>
    </row>
    <row r="276" spans="1:9" ht="18">
      <c r="A276" s="1363">
        <v>150</v>
      </c>
      <c r="B276" s="1363"/>
      <c r="C276" s="14" t="s">
        <v>187</v>
      </c>
      <c r="D276" s="1389"/>
      <c r="E276" s="1390"/>
      <c r="F276" s="38" t="s">
        <v>630</v>
      </c>
      <c r="G276" s="91"/>
      <c r="H276" s="671">
        <f>+H275/H273</f>
        <v>1</v>
      </c>
    </row>
    <row r="277" spans="1:9" ht="18">
      <c r="A277" s="1363">
        <v>151</v>
      </c>
      <c r="B277" s="1363"/>
      <c r="C277" s="112" t="s">
        <v>306</v>
      </c>
      <c r="D277" s="1391"/>
      <c r="E277" s="672"/>
      <c r="F277" s="1063" t="s">
        <v>631</v>
      </c>
      <c r="G277" s="91"/>
      <c r="H277" s="673">
        <f>+H270</f>
        <v>336246509.06379801</v>
      </c>
    </row>
    <row r="278" spans="1:9" ht="18">
      <c r="A278" s="1363">
        <v>152</v>
      </c>
      <c r="B278" s="1363"/>
      <c r="C278" s="1" t="s">
        <v>188</v>
      </c>
      <c r="D278" s="1389"/>
      <c r="E278" s="1390"/>
      <c r="F278" s="38" t="s">
        <v>632</v>
      </c>
      <c r="G278" s="91"/>
      <c r="H278" s="96">
        <f>+H277*H276</f>
        <v>336246509.06379801</v>
      </c>
      <c r="I278" s="607"/>
    </row>
    <row r="279" spans="1:9">
      <c r="A279" s="644"/>
      <c r="B279" s="1363"/>
      <c r="C279" s="14"/>
      <c r="D279" s="14"/>
      <c r="E279" s="389"/>
      <c r="G279" s="5"/>
      <c r="H279" s="8"/>
    </row>
    <row r="280" spans="1:9">
      <c r="A280" s="644"/>
      <c r="B280" s="1372" t="s">
        <v>441</v>
      </c>
      <c r="C280" s="14"/>
      <c r="D280" s="14"/>
      <c r="E280" s="389"/>
      <c r="G280" s="5"/>
      <c r="H280" s="8"/>
    </row>
    <row r="281" spans="1:9">
      <c r="A281" s="1363">
        <v>153</v>
      </c>
      <c r="B281" s="14"/>
      <c r="C281" s="1372" t="s">
        <v>133</v>
      </c>
      <c r="D281" s="14"/>
      <c r="E281" s="389"/>
      <c r="F281" s="14" t="s">
        <v>56</v>
      </c>
      <c r="G281" s="5"/>
      <c r="H281" s="674">
        <f>+'3 - Revenue Credits'!D23</f>
        <v>48828226.053742439</v>
      </c>
      <c r="I281" s="608"/>
    </row>
    <row r="282" spans="1:9">
      <c r="A282" s="1363">
        <v>154</v>
      </c>
      <c r="B282" s="14"/>
      <c r="C282" s="1372" t="s">
        <v>439</v>
      </c>
      <c r="D282" s="14"/>
      <c r="E282" s="1368" t="str">
        <f>"(Note "&amp;B$333&amp;")"</f>
        <v>(Note N)</v>
      </c>
      <c r="F282" s="14" t="s">
        <v>440</v>
      </c>
      <c r="G282" s="5"/>
      <c r="H282" s="674">
        <f>+'5 - Cost Support'!G207</f>
        <v>0</v>
      </c>
    </row>
    <row r="283" spans="1:9" ht="16" thickBot="1">
      <c r="A283" s="1363"/>
      <c r="B283" s="1363"/>
      <c r="C283" s="14"/>
      <c r="D283" s="14"/>
      <c r="E283" s="1363"/>
      <c r="G283" s="5"/>
      <c r="H283" s="8"/>
    </row>
    <row r="284" spans="1:9" s="93" customFormat="1" ht="18.5" thickBot="1">
      <c r="A284" s="1385">
        <v>155</v>
      </c>
      <c r="B284" s="67"/>
      <c r="C284" s="1392" t="s">
        <v>321</v>
      </c>
      <c r="D284" s="1387"/>
      <c r="E284" s="83"/>
      <c r="F284" s="65" t="s">
        <v>633</v>
      </c>
      <c r="G284" s="64"/>
      <c r="H284" s="65">
        <f>+H278-H281+H282</f>
        <v>287418283.01005554</v>
      </c>
    </row>
    <row r="285" spans="1:9">
      <c r="A285" s="644"/>
      <c r="B285" s="1363"/>
      <c r="C285" s="14"/>
      <c r="D285" s="14"/>
      <c r="E285" s="1363"/>
      <c r="G285" s="5"/>
      <c r="H285" s="604"/>
    </row>
    <row r="286" spans="1:9">
      <c r="A286" s="1363"/>
      <c r="B286" s="1" t="s">
        <v>25</v>
      </c>
      <c r="C286" s="14"/>
      <c r="D286" s="14"/>
      <c r="E286" s="1368"/>
      <c r="G286" s="5"/>
      <c r="H286" s="8"/>
    </row>
    <row r="287" spans="1:9">
      <c r="A287" s="1363">
        <v>156</v>
      </c>
      <c r="B287" s="1363"/>
      <c r="C287" s="14" t="str">
        <f>+C284</f>
        <v>Net Revenue Requirement</v>
      </c>
      <c r="D287" s="14"/>
      <c r="E287" s="1363"/>
      <c r="F287" s="14" t="s">
        <v>634</v>
      </c>
      <c r="G287" s="5"/>
      <c r="H287" s="105">
        <f>+H284</f>
        <v>287418283.01005554</v>
      </c>
    </row>
    <row r="288" spans="1:9">
      <c r="A288" s="1363">
        <v>157</v>
      </c>
      <c r="B288" s="1363"/>
      <c r="C288" s="14" t="s">
        <v>650</v>
      </c>
      <c r="D288" s="14"/>
      <c r="E288" s="1363"/>
      <c r="F288" s="14" t="s">
        <v>651</v>
      </c>
      <c r="G288" s="16"/>
      <c r="H288" s="130">
        <f>+H44-H61+H96</f>
        <v>1822659724.4065242</v>
      </c>
    </row>
    <row r="289" spans="1:10">
      <c r="A289" s="1363">
        <v>158</v>
      </c>
      <c r="B289" s="1363"/>
      <c r="C289" s="14" t="s">
        <v>20</v>
      </c>
      <c r="D289" s="14"/>
      <c r="E289" s="1363"/>
      <c r="F289" s="14" t="s">
        <v>635</v>
      </c>
      <c r="G289" s="5"/>
      <c r="H289" s="8">
        <f>+H287/H288</f>
        <v>0.15769168493786834</v>
      </c>
    </row>
    <row r="290" spans="1:10">
      <c r="A290" s="1363">
        <v>159</v>
      </c>
      <c r="B290" s="1363"/>
      <c r="C290" s="14" t="s">
        <v>21</v>
      </c>
      <c r="D290" s="14"/>
      <c r="E290" s="1363"/>
      <c r="F290" s="14" t="s">
        <v>636</v>
      </c>
      <c r="G290" s="5"/>
      <c r="H290" s="8">
        <f>(H287-H162)/H288</f>
        <v>0.12007057830388618</v>
      </c>
    </row>
    <row r="291" spans="1:10">
      <c r="A291" s="1363">
        <v>160</v>
      </c>
      <c r="B291" s="1363"/>
      <c r="C291" s="14" t="s">
        <v>22</v>
      </c>
      <c r="D291" s="14"/>
      <c r="E291" s="1363"/>
      <c r="F291" s="14" t="s">
        <v>637</v>
      </c>
      <c r="G291" s="5"/>
      <c r="H291" s="8">
        <f>(H287-H162-H226-H255)/H288</f>
        <v>4.232447966219427E-2</v>
      </c>
    </row>
    <row r="292" spans="1:10">
      <c r="A292" s="1363"/>
      <c r="B292" s="1363"/>
      <c r="C292" s="14"/>
      <c r="D292" s="14"/>
      <c r="E292" s="1363"/>
      <c r="G292" s="5"/>
      <c r="H292" s="8"/>
    </row>
    <row r="293" spans="1:10">
      <c r="A293" s="1363"/>
      <c r="B293" s="1363"/>
      <c r="C293" s="14"/>
      <c r="D293" s="14"/>
      <c r="E293" s="1363"/>
      <c r="G293" s="5"/>
      <c r="H293" s="8"/>
    </row>
    <row r="294" spans="1:10">
      <c r="A294" s="1363"/>
      <c r="B294" s="1" t="s">
        <v>26</v>
      </c>
      <c r="C294" s="14"/>
      <c r="D294" s="14"/>
      <c r="E294" s="1368"/>
      <c r="G294" s="5"/>
      <c r="H294" s="8"/>
    </row>
    <row r="295" spans="1:10">
      <c r="A295" s="1363">
        <v>161</v>
      </c>
      <c r="B295" s="1363"/>
      <c r="C295" s="14" t="s">
        <v>502</v>
      </c>
      <c r="D295" s="14"/>
      <c r="E295" s="1363"/>
      <c r="F295" s="14" t="s">
        <v>638</v>
      </c>
      <c r="G295" s="5"/>
      <c r="H295" s="105">
        <f>+H284-H267-H268</f>
        <v>145713600.28610691</v>
      </c>
    </row>
    <row r="296" spans="1:10">
      <c r="A296" s="1363">
        <v>162</v>
      </c>
      <c r="B296" s="1363"/>
      <c r="C296" s="14" t="s">
        <v>30</v>
      </c>
      <c r="D296" s="14"/>
      <c r="E296" s="1363"/>
      <c r="F296" s="14" t="s">
        <v>57</v>
      </c>
      <c r="G296" s="5"/>
      <c r="H296" s="105">
        <f>+'4 - 100 Basis Pt ROE'!I9</f>
        <v>153594191.97535416</v>
      </c>
    </row>
    <row r="297" spans="1:10">
      <c r="A297" s="1363">
        <v>163</v>
      </c>
      <c r="B297" s="1363"/>
      <c r="C297" s="14" t="s">
        <v>29</v>
      </c>
      <c r="D297" s="14"/>
      <c r="E297" s="1363"/>
      <c r="F297" s="14" t="s">
        <v>639</v>
      </c>
      <c r="G297" s="5"/>
      <c r="H297" s="105">
        <f>+H296+H295</f>
        <v>299307792.26146108</v>
      </c>
    </row>
    <row r="298" spans="1:10">
      <c r="A298" s="1363">
        <v>164</v>
      </c>
      <c r="B298" s="1363"/>
      <c r="C298" s="14" t="str">
        <f>+C288</f>
        <v>Net Transmission Plant and Abandoned Plant</v>
      </c>
      <c r="D298" s="14"/>
      <c r="E298" s="1363"/>
      <c r="F298" s="14" t="str">
        <f>+F288</f>
        <v>(Line 19 - 30 + 44a)</v>
      </c>
      <c r="G298" s="16"/>
      <c r="H298" s="130">
        <f>+H288</f>
        <v>1822659724.4065242</v>
      </c>
    </row>
    <row r="299" spans="1:10">
      <c r="A299" s="1363">
        <v>165</v>
      </c>
      <c r="B299" s="1363"/>
      <c r="C299" s="14" t="s">
        <v>28</v>
      </c>
      <c r="D299" s="14"/>
      <c r="E299" s="1363"/>
      <c r="F299" s="14" t="s">
        <v>640</v>
      </c>
      <c r="G299" s="5"/>
      <c r="H299" s="8">
        <f>+H297/H298</f>
        <v>0.16421484946067957</v>
      </c>
    </row>
    <row r="300" spans="1:10">
      <c r="A300" s="1363">
        <v>166</v>
      </c>
      <c r="B300" s="1363"/>
      <c r="C300" s="14" t="s">
        <v>27</v>
      </c>
      <c r="D300" s="14"/>
      <c r="E300" s="1363"/>
      <c r="F300" s="14" t="s">
        <v>641</v>
      </c>
      <c r="G300" s="5"/>
      <c r="H300" s="8">
        <f>(H297-H162)/H298</f>
        <v>0.12659374282669741</v>
      </c>
    </row>
    <row r="301" spans="1:10">
      <c r="A301" s="1363"/>
      <c r="B301" s="1363"/>
      <c r="C301" s="14"/>
      <c r="D301" s="14"/>
      <c r="E301" s="1363"/>
      <c r="G301" s="5"/>
      <c r="H301" s="8"/>
      <c r="J301" s="1482"/>
    </row>
    <row r="302" spans="1:10">
      <c r="A302" s="1363">
        <v>167</v>
      </c>
      <c r="B302" s="1363"/>
      <c r="C302" s="1" t="s">
        <v>321</v>
      </c>
      <c r="D302" s="14"/>
      <c r="E302" s="1363"/>
      <c r="F302" s="14" t="s">
        <v>634</v>
      </c>
      <c r="G302" s="5"/>
      <c r="H302" s="105">
        <f>+H284</f>
        <v>287418283.01005554</v>
      </c>
      <c r="I302" s="607"/>
      <c r="J302" s="1482"/>
    </row>
    <row r="303" spans="1:10">
      <c r="A303" s="1363">
        <v>168</v>
      </c>
      <c r="B303" s="1363"/>
      <c r="C303" s="14" t="s">
        <v>571</v>
      </c>
      <c r="D303" s="14"/>
      <c r="E303" s="389"/>
      <c r="F303" s="28" t="s">
        <v>52</v>
      </c>
      <c r="G303" s="5"/>
      <c r="H303" s="446">
        <f>+'6- Reconciliation WS'!H68</f>
        <v>7176272.2576809498</v>
      </c>
      <c r="I303" s="605"/>
      <c r="J303" s="1482"/>
    </row>
    <row r="304" spans="1:10">
      <c r="A304" s="1363">
        <v>169</v>
      </c>
      <c r="B304" s="1363"/>
      <c r="C304" s="14" t="s">
        <v>215</v>
      </c>
      <c r="D304" s="14"/>
      <c r="E304" s="1368"/>
      <c r="F304" s="28" t="s">
        <v>216</v>
      </c>
      <c r="G304" s="5"/>
      <c r="H304" s="446">
        <f>+'7 - Cap Add WS'!FB72</f>
        <v>718327.04857902974</v>
      </c>
      <c r="J304" s="607"/>
    </row>
    <row r="305" spans="1:243">
      <c r="A305" s="1363">
        <v>170</v>
      </c>
      <c r="B305" s="1363"/>
      <c r="C305" s="14" t="s">
        <v>82</v>
      </c>
      <c r="D305" s="1393"/>
      <c r="E305" s="1368"/>
      <c r="F305" s="14" t="s">
        <v>83</v>
      </c>
      <c r="G305" s="16"/>
      <c r="H305" s="446">
        <f>+'5 - Cost Support'!G218</f>
        <v>0</v>
      </c>
      <c r="J305" s="607"/>
      <c r="II305" s="17">
        <f>SUM(A305:IH305)</f>
        <v>170</v>
      </c>
    </row>
    <row r="306" spans="1:243">
      <c r="A306" s="1363">
        <v>171</v>
      </c>
      <c r="B306" s="1363"/>
      <c r="C306" s="1" t="s">
        <v>443</v>
      </c>
      <c r="D306" s="14"/>
      <c r="E306" s="1363"/>
      <c r="F306" s="14" t="s">
        <v>642</v>
      </c>
      <c r="G306" s="5"/>
      <c r="H306" s="105">
        <f>+H302+H303+H304+H305</f>
        <v>295312882.31631553</v>
      </c>
      <c r="I306" s="607"/>
    </row>
    <row r="307" spans="1:243">
      <c r="A307" s="1363"/>
      <c r="B307" s="1363"/>
      <c r="C307" s="14"/>
      <c r="D307" s="14"/>
      <c r="E307" s="1363"/>
      <c r="G307" s="5"/>
      <c r="H307" s="105"/>
      <c r="I307" s="780"/>
      <c r="J307" s="887"/>
    </row>
    <row r="308" spans="1:243">
      <c r="A308" s="1363"/>
      <c r="B308" s="1372" t="s">
        <v>442</v>
      </c>
      <c r="C308" s="14"/>
      <c r="D308" s="14"/>
      <c r="E308" s="1363"/>
      <c r="G308" s="5"/>
      <c r="H308" s="105"/>
      <c r="J308" s="780"/>
    </row>
    <row r="309" spans="1:243">
      <c r="A309" s="1363">
        <v>172</v>
      </c>
      <c r="B309" s="1363"/>
      <c r="C309" s="14" t="s">
        <v>258</v>
      </c>
      <c r="D309" s="14"/>
      <c r="E309" s="1368" t="str">
        <f>"(Note "&amp;B$331&amp;")"</f>
        <v>(Note L)</v>
      </c>
      <c r="F309" s="1" t="s">
        <v>440</v>
      </c>
      <c r="G309" s="45"/>
      <c r="H309" s="905">
        <v>6486</v>
      </c>
      <c r="I309" s="608"/>
    </row>
    <row r="310" spans="1:243">
      <c r="A310" s="1363">
        <v>173</v>
      </c>
      <c r="B310" s="1363"/>
      <c r="C310" s="14" t="s">
        <v>257</v>
      </c>
      <c r="D310" s="1394"/>
      <c r="E310" s="1368" t="str">
        <f>"(Note "&amp;B$339&amp;")"</f>
        <v>(Note Q)</v>
      </c>
      <c r="F310" s="38" t="s">
        <v>643</v>
      </c>
      <c r="G310" s="840"/>
      <c r="H310" s="841">
        <f>+H306/H309</f>
        <v>45530.817501744612</v>
      </c>
    </row>
    <row r="311" spans="1:243" ht="16" thickBot="1">
      <c r="A311" s="1363"/>
      <c r="B311" s="1363"/>
      <c r="C311" s="14"/>
      <c r="D311" s="14"/>
      <c r="E311" s="1395"/>
      <c r="F311" s="1396"/>
      <c r="G311" s="840"/>
      <c r="H311" s="843"/>
    </row>
    <row r="312" spans="1:243" s="45" customFormat="1" ht="18.5" thickBot="1">
      <c r="A312" s="1385">
        <v>174</v>
      </c>
      <c r="B312" s="83"/>
      <c r="C312" s="1392" t="s">
        <v>338</v>
      </c>
      <c r="D312" s="83"/>
      <c r="E312" s="83"/>
      <c r="F312" s="83" t="s">
        <v>644</v>
      </c>
      <c r="G312" s="69"/>
      <c r="H312" s="94">
        <f>+H310</f>
        <v>45530.817501744612</v>
      </c>
    </row>
    <row r="313" spans="1:243" s="45" customFormat="1">
      <c r="A313" s="644"/>
      <c r="B313" s="1363"/>
      <c r="C313" s="14"/>
      <c r="D313" s="14"/>
      <c r="E313" s="1395"/>
      <c r="F313" s="1396"/>
      <c r="G313" s="840"/>
      <c r="H313" s="843"/>
    </row>
    <row r="314" spans="1:243" s="45" customFormat="1" ht="18">
      <c r="A314" s="1361"/>
      <c r="B314" s="1372" t="s">
        <v>310</v>
      </c>
      <c r="C314" s="14"/>
      <c r="D314" s="14"/>
      <c r="E314" s="1395"/>
      <c r="F314" s="1396"/>
      <c r="G314" s="840"/>
      <c r="H314" s="1464"/>
    </row>
    <row r="315" spans="1:243" s="45" customFormat="1" ht="18">
      <c r="A315" s="1361"/>
      <c r="B315" s="1363" t="s">
        <v>157</v>
      </c>
      <c r="C315" s="14" t="s">
        <v>325</v>
      </c>
      <c r="D315" s="14"/>
      <c r="E315" s="1395"/>
      <c r="F315" s="1396"/>
      <c r="G315" s="840"/>
      <c r="H315" s="1463"/>
    </row>
    <row r="316" spans="1:243" s="45" customFormat="1" ht="18" customHeight="1">
      <c r="A316" s="1361"/>
      <c r="B316" s="1363" t="s">
        <v>294</v>
      </c>
      <c r="C316" s="1493" t="s">
        <v>1465</v>
      </c>
      <c r="D316" s="1493"/>
      <c r="E316" s="1493"/>
      <c r="F316" s="1493"/>
      <c r="G316" s="840"/>
      <c r="H316" s="844"/>
    </row>
    <row r="317" spans="1:243" s="45" customFormat="1" ht="18">
      <c r="A317" s="1361"/>
      <c r="B317" s="1363"/>
      <c r="C317" s="1493"/>
      <c r="D317" s="1493"/>
      <c r="E317" s="1493"/>
      <c r="F317" s="1493"/>
      <c r="G317" s="840"/>
      <c r="H317" s="844"/>
    </row>
    <row r="318" spans="1:243" s="45" customFormat="1" ht="18">
      <c r="A318" s="1361"/>
      <c r="B318" s="1363"/>
      <c r="C318" s="1493"/>
      <c r="D318" s="1493"/>
      <c r="E318" s="1493"/>
      <c r="F318" s="1493"/>
      <c r="G318" s="840"/>
      <c r="H318" s="843"/>
    </row>
    <row r="319" spans="1:243" s="45" customFormat="1" ht="18">
      <c r="A319" s="1361"/>
      <c r="B319" s="1363" t="s">
        <v>134</v>
      </c>
      <c r="C319" s="28" t="s">
        <v>326</v>
      </c>
      <c r="D319" s="14"/>
      <c r="E319" s="1395"/>
      <c r="F319" s="1396"/>
      <c r="G319" s="840"/>
      <c r="H319" s="759"/>
      <c r="J319" s="888"/>
    </row>
    <row r="320" spans="1:243" s="45" customFormat="1" ht="18">
      <c r="A320" s="1361"/>
      <c r="B320" s="1363" t="s">
        <v>158</v>
      </c>
      <c r="C320" s="14" t="s">
        <v>61</v>
      </c>
      <c r="D320" s="14"/>
      <c r="E320" s="1395"/>
      <c r="F320" s="1396"/>
      <c r="G320" s="840"/>
      <c r="H320" s="759"/>
      <c r="J320" s="888"/>
    </row>
    <row r="321" spans="1:10" s="45" customFormat="1" ht="18">
      <c r="A321" s="1361"/>
      <c r="B321" s="1363" t="s">
        <v>156</v>
      </c>
      <c r="C321" s="14" t="s">
        <v>190</v>
      </c>
      <c r="D321" s="14"/>
      <c r="E321" s="1395"/>
      <c r="F321" s="1396"/>
      <c r="G321" s="840"/>
      <c r="H321" s="759"/>
      <c r="J321" s="888"/>
    </row>
    <row r="322" spans="1:10" s="45" customFormat="1" ht="18">
      <c r="A322" s="1361"/>
      <c r="B322" s="1363" t="s">
        <v>491</v>
      </c>
      <c r="C322" s="14" t="s">
        <v>361</v>
      </c>
      <c r="D322" s="14"/>
      <c r="E322" s="1395"/>
      <c r="F322" s="1396"/>
      <c r="G322" s="840"/>
      <c r="H322" s="759"/>
      <c r="J322" s="888"/>
    </row>
    <row r="323" spans="1:10" s="45" customFormat="1" ht="18">
      <c r="A323" s="1361"/>
      <c r="B323" s="1363" t="s">
        <v>159</v>
      </c>
      <c r="C323" s="14" t="s">
        <v>60</v>
      </c>
      <c r="D323" s="14"/>
      <c r="E323" s="1395"/>
      <c r="F323" s="1396"/>
      <c r="G323" s="840"/>
      <c r="H323" s="759"/>
      <c r="J323" s="888"/>
    </row>
    <row r="324" spans="1:10" s="45" customFormat="1" ht="18" customHeight="1">
      <c r="A324" s="1361"/>
      <c r="B324" s="1371" t="s">
        <v>142</v>
      </c>
      <c r="C324" s="1493" t="s">
        <v>958</v>
      </c>
      <c r="D324" s="1493"/>
      <c r="E324" s="1493"/>
      <c r="F324" s="1493"/>
      <c r="G324" s="840"/>
      <c r="H324" s="843"/>
      <c r="I324" s="885"/>
    </row>
    <row r="325" spans="1:10" s="45" customFormat="1" ht="18">
      <c r="A325" s="1361"/>
      <c r="B325" s="1371"/>
      <c r="C325" s="1493"/>
      <c r="D325" s="1493"/>
      <c r="E325" s="1493"/>
      <c r="F325" s="1493"/>
      <c r="G325" s="840"/>
      <c r="H325" s="843"/>
      <c r="I325" s="885"/>
    </row>
    <row r="326" spans="1:10" s="45" customFormat="1" ht="18" customHeight="1">
      <c r="A326" s="1361"/>
      <c r="B326" s="1363" t="s">
        <v>144</v>
      </c>
      <c r="C326" s="1493" t="s">
        <v>1466</v>
      </c>
      <c r="D326" s="1493"/>
      <c r="E326" s="1493"/>
      <c r="F326" s="1493"/>
      <c r="G326" s="840"/>
      <c r="H326" s="843"/>
    </row>
    <row r="327" spans="1:10" s="45" customFormat="1" ht="18">
      <c r="A327" s="1361"/>
      <c r="B327" s="1363"/>
      <c r="C327" s="1493"/>
      <c r="D327" s="1493"/>
      <c r="E327" s="1493"/>
      <c r="F327" s="1493"/>
      <c r="G327" s="840"/>
      <c r="H327" s="843"/>
    </row>
    <row r="328" spans="1:10" s="45" customFormat="1" ht="18">
      <c r="A328" s="1361"/>
      <c r="B328" s="1363"/>
      <c r="C328" s="1493"/>
      <c r="D328" s="1493"/>
      <c r="E328" s="1493"/>
      <c r="F328" s="1493"/>
      <c r="G328" s="840"/>
      <c r="H328" s="843"/>
    </row>
    <row r="329" spans="1:10" s="45" customFormat="1" ht="18">
      <c r="A329" s="1361"/>
      <c r="B329" s="1363"/>
      <c r="C329" s="1493"/>
      <c r="D329" s="1493"/>
      <c r="E329" s="1493"/>
      <c r="F329" s="1493"/>
      <c r="G329" s="840"/>
      <c r="H329" s="843"/>
    </row>
    <row r="330" spans="1:10" s="45" customFormat="1" ht="18">
      <c r="A330" s="1361"/>
      <c r="B330" s="1363" t="s">
        <v>161</v>
      </c>
      <c r="C330" s="14" t="s">
        <v>362</v>
      </c>
      <c r="D330" s="14"/>
      <c r="E330" s="1395"/>
      <c r="F330" s="1396"/>
      <c r="G330" s="840"/>
      <c r="H330" s="843"/>
    </row>
    <row r="331" spans="1:10" s="45" customFormat="1" ht="18">
      <c r="A331" s="1361"/>
      <c r="B331" s="1363" t="s">
        <v>263</v>
      </c>
      <c r="C331" s="14" t="s">
        <v>214</v>
      </c>
      <c r="D331" s="14"/>
      <c r="E331" s="1395"/>
      <c r="F331" s="1396"/>
      <c r="G331" s="840"/>
      <c r="H331" s="843"/>
    </row>
    <row r="332" spans="1:10">
      <c r="A332" s="1363"/>
      <c r="B332" s="1363" t="s">
        <v>264</v>
      </c>
      <c r="C332" s="14" t="s">
        <v>572</v>
      </c>
      <c r="D332" s="14"/>
      <c r="E332" s="1395"/>
      <c r="F332" s="1396"/>
      <c r="G332" s="840"/>
      <c r="H332" s="843"/>
    </row>
    <row r="333" spans="1:10" ht="15.75" customHeight="1">
      <c r="A333" s="1363"/>
      <c r="B333" s="1363" t="s">
        <v>492</v>
      </c>
      <c r="C333" s="1494" t="s">
        <v>1467</v>
      </c>
      <c r="D333" s="1494"/>
      <c r="E333" s="1494"/>
      <c r="F333" s="1494"/>
      <c r="G333" s="840"/>
      <c r="H333" s="843"/>
    </row>
    <row r="334" spans="1:10">
      <c r="A334" s="1363"/>
      <c r="B334" s="1363"/>
      <c r="C334" s="1494"/>
      <c r="D334" s="1494"/>
      <c r="E334" s="1494"/>
      <c r="F334" s="1494"/>
      <c r="G334" s="840"/>
      <c r="H334" s="843"/>
    </row>
    <row r="335" spans="1:10">
      <c r="A335" s="1363"/>
      <c r="B335" s="1363"/>
      <c r="C335" s="1494"/>
      <c r="D335" s="1494"/>
      <c r="E335" s="1494"/>
      <c r="F335" s="1494"/>
      <c r="G335" s="840"/>
      <c r="H335" s="843"/>
    </row>
    <row r="336" spans="1:10" ht="15.75" customHeight="1">
      <c r="A336" s="1363"/>
      <c r="B336" s="1363" t="s">
        <v>554</v>
      </c>
      <c r="C336" s="1494" t="s">
        <v>1468</v>
      </c>
      <c r="D336" s="1494"/>
      <c r="E336" s="1494"/>
      <c r="F336" s="1494"/>
      <c r="G336" s="840"/>
      <c r="H336" s="843"/>
    </row>
    <row r="337" spans="1:9">
      <c r="A337" s="1363"/>
      <c r="B337" s="1363"/>
      <c r="C337" s="1494"/>
      <c r="D337" s="1494"/>
      <c r="E337" s="1494"/>
      <c r="F337" s="1494"/>
      <c r="G337" s="840"/>
      <c r="H337" s="843"/>
    </row>
    <row r="338" spans="1:9" s="45" customFormat="1" ht="18">
      <c r="A338" s="1397"/>
      <c r="B338" s="1363" t="s">
        <v>195</v>
      </c>
      <c r="C338" s="28" t="s">
        <v>213</v>
      </c>
      <c r="D338" s="1388"/>
      <c r="E338" s="1388"/>
      <c r="F338" s="1388"/>
      <c r="G338" s="68"/>
      <c r="H338" s="68"/>
    </row>
    <row r="339" spans="1:9" ht="15.75" customHeight="1">
      <c r="A339" s="1363"/>
      <c r="B339" s="1363" t="s">
        <v>0</v>
      </c>
      <c r="C339" s="1493" t="s">
        <v>1469</v>
      </c>
      <c r="D339" s="1493"/>
      <c r="E339" s="1493"/>
      <c r="F339" s="1493"/>
      <c r="G339" s="840"/>
      <c r="H339" s="843"/>
    </row>
    <row r="340" spans="1:9">
      <c r="A340" s="1363"/>
      <c r="B340" s="1363"/>
      <c r="C340" s="1493"/>
      <c r="D340" s="1493"/>
      <c r="E340" s="1493"/>
      <c r="F340" s="1493"/>
      <c r="G340" s="840"/>
      <c r="H340" s="843"/>
    </row>
    <row r="341" spans="1:9">
      <c r="A341" s="1363"/>
      <c r="B341" s="1372"/>
      <c r="C341" s="1493"/>
      <c r="D341" s="1493"/>
      <c r="E341" s="1493"/>
      <c r="F341" s="1493"/>
      <c r="G341" s="840"/>
      <c r="H341" s="843"/>
    </row>
    <row r="342" spans="1:9">
      <c r="A342" s="1363"/>
      <c r="B342" s="1372"/>
      <c r="C342" s="1493"/>
      <c r="D342" s="1493"/>
      <c r="E342" s="1493"/>
      <c r="F342" s="1493"/>
      <c r="G342" s="840"/>
      <c r="H342" s="843"/>
    </row>
    <row r="343" spans="1:9" ht="15.75" customHeight="1">
      <c r="A343" s="1363"/>
      <c r="B343" s="1363" t="s">
        <v>652</v>
      </c>
      <c r="C343" s="1493" t="s">
        <v>1470</v>
      </c>
      <c r="D343" s="1493"/>
      <c r="E343" s="1493"/>
      <c r="F343" s="1493"/>
      <c r="G343" s="842"/>
      <c r="H343" s="844"/>
    </row>
    <row r="344" spans="1:9">
      <c r="A344" s="1363"/>
      <c r="B344" s="1363"/>
      <c r="C344" s="1493"/>
      <c r="D344" s="1493"/>
      <c r="E344" s="1493"/>
      <c r="F344" s="1493"/>
      <c r="G344" s="842"/>
      <c r="H344" s="844"/>
    </row>
    <row r="345" spans="1:9">
      <c r="A345" s="1363"/>
      <c r="B345" s="1363"/>
      <c r="C345" s="1493"/>
      <c r="D345" s="1493"/>
      <c r="E345" s="1493"/>
      <c r="F345" s="1493"/>
      <c r="G345" s="842"/>
      <c r="H345" s="844"/>
    </row>
    <row r="346" spans="1:9">
      <c r="A346" s="1363"/>
      <c r="B346" s="1363"/>
      <c r="C346" s="1493"/>
      <c r="D346" s="1493"/>
      <c r="E346" s="1493"/>
      <c r="F346" s="1493"/>
      <c r="G346" s="842"/>
      <c r="H346" s="844"/>
    </row>
    <row r="347" spans="1:9">
      <c r="A347" s="1363"/>
      <c r="B347" s="1363"/>
      <c r="C347" s="1493"/>
      <c r="D347" s="1493"/>
      <c r="E347" s="1493"/>
      <c r="F347" s="1493"/>
      <c r="G347" s="842"/>
      <c r="H347" s="844"/>
    </row>
    <row r="348" spans="1:9">
      <c r="A348" s="1363"/>
      <c r="B348" s="1363" t="s">
        <v>759</v>
      </c>
      <c r="C348" s="14" t="s">
        <v>760</v>
      </c>
      <c r="D348" s="14"/>
      <c r="E348" s="1395"/>
      <c r="F348" s="1396"/>
      <c r="G348" s="842"/>
      <c r="H348" s="844"/>
    </row>
    <row r="349" spans="1:9" ht="15.75" customHeight="1">
      <c r="A349" s="1363"/>
      <c r="B349" s="40" t="s">
        <v>320</v>
      </c>
      <c r="C349" s="1492" t="s">
        <v>1476</v>
      </c>
      <c r="D349" s="1492"/>
      <c r="E349" s="1492"/>
      <c r="F349" s="1492"/>
      <c r="G349" s="842"/>
      <c r="H349" s="844"/>
    </row>
    <row r="350" spans="1:9">
      <c r="A350" s="1363"/>
      <c r="B350" s="40"/>
      <c r="C350" s="1492"/>
      <c r="D350" s="1492"/>
      <c r="E350" s="1492"/>
      <c r="F350" s="1492"/>
      <c r="G350" s="842"/>
      <c r="H350" s="844"/>
    </row>
    <row r="351" spans="1:9">
      <c r="A351" s="1363"/>
      <c r="B351" s="40" t="s">
        <v>929</v>
      </c>
      <c r="C351" s="17" t="s">
        <v>954</v>
      </c>
      <c r="D351" s="17"/>
      <c r="E351" s="1409"/>
      <c r="F351" s="1410"/>
      <c r="G351" s="842"/>
      <c r="H351" s="844"/>
    </row>
    <row r="352" spans="1:9" ht="15" customHeight="1">
      <c r="A352" s="1363"/>
      <c r="B352" s="1411" t="s">
        <v>930</v>
      </c>
      <c r="C352" s="1492" t="s">
        <v>1472</v>
      </c>
      <c r="D352" s="1492"/>
      <c r="E352" s="1492"/>
      <c r="F352" s="1492"/>
      <c r="G352" s="1341"/>
      <c r="H352" s="1341"/>
      <c r="I352" s="1341"/>
    </row>
    <row r="353" spans="1:9" ht="15" customHeight="1">
      <c r="A353" s="1363"/>
      <c r="B353" s="1411" t="s">
        <v>931</v>
      </c>
      <c r="C353" s="1492" t="s">
        <v>1473</v>
      </c>
      <c r="D353" s="1492"/>
      <c r="E353" s="1492"/>
      <c r="F353" s="1492"/>
      <c r="G353" s="1341"/>
      <c r="H353" s="1341"/>
      <c r="I353" s="1341"/>
    </row>
    <row r="354" spans="1:9">
      <c r="A354" s="1363"/>
      <c r="B354" s="1411"/>
      <c r="C354" s="1492"/>
      <c r="D354" s="1492"/>
      <c r="E354" s="1492"/>
      <c r="F354" s="1492"/>
      <c r="G354" s="1341"/>
      <c r="H354" s="1341"/>
      <c r="I354" s="1341"/>
    </row>
    <row r="355" spans="1:9">
      <c r="A355" s="1363"/>
      <c r="B355" s="1411"/>
      <c r="C355" s="1492"/>
      <c r="D355" s="1492"/>
      <c r="E355" s="1492"/>
      <c r="F355" s="1492"/>
      <c r="G355" s="1341"/>
      <c r="H355" s="1341"/>
      <c r="I355" s="1341"/>
    </row>
    <row r="356" spans="1:9">
      <c r="A356" s="1363"/>
      <c r="B356" s="1411"/>
      <c r="C356" s="1492"/>
      <c r="D356" s="1492"/>
      <c r="E356" s="1492"/>
      <c r="F356" s="1492"/>
      <c r="G356" s="1341"/>
      <c r="H356" s="1341"/>
      <c r="I356" s="1341"/>
    </row>
    <row r="357" spans="1:9">
      <c r="A357" s="1363"/>
      <c r="B357" s="1411"/>
      <c r="C357" s="1492"/>
      <c r="D357" s="1492"/>
      <c r="E357" s="1492"/>
      <c r="F357" s="1492"/>
      <c r="G357" s="1341"/>
      <c r="H357" s="1341"/>
      <c r="I357" s="1341"/>
    </row>
    <row r="358" spans="1:9">
      <c r="A358" s="1363"/>
      <c r="B358" s="1411"/>
      <c r="C358" s="1492"/>
      <c r="D358" s="1492"/>
      <c r="E358" s="1492"/>
      <c r="F358" s="1492"/>
      <c r="G358" s="1341"/>
      <c r="H358" s="1341"/>
      <c r="I358" s="1341"/>
    </row>
    <row r="359" spans="1:9">
      <c r="A359" s="1363"/>
      <c r="B359" s="1411"/>
      <c r="C359" s="1492"/>
      <c r="D359" s="1492"/>
      <c r="E359" s="1492"/>
      <c r="F359" s="1492"/>
      <c r="G359" s="1341"/>
      <c r="H359" s="1341"/>
      <c r="I359" s="1341"/>
    </row>
    <row r="360" spans="1:9">
      <c r="A360" s="1363"/>
      <c r="B360" s="1411"/>
      <c r="C360" s="1492"/>
      <c r="D360" s="1492"/>
      <c r="E360" s="1492"/>
      <c r="F360" s="1492"/>
      <c r="G360" s="1341"/>
      <c r="H360" s="1341"/>
      <c r="I360" s="1341"/>
    </row>
    <row r="361" spans="1:9">
      <c r="A361" s="1363"/>
      <c r="B361" s="1411"/>
      <c r="C361" s="1492"/>
      <c r="D361" s="1492"/>
      <c r="E361" s="1492"/>
      <c r="F361" s="1492"/>
      <c r="G361" s="1341"/>
      <c r="H361" s="1341"/>
      <c r="I361" s="1341"/>
    </row>
    <row r="362" spans="1:9" ht="15" customHeight="1">
      <c r="A362" s="1363"/>
      <c r="B362" s="1411" t="s">
        <v>455</v>
      </c>
      <c r="C362" s="1492" t="s">
        <v>1428</v>
      </c>
      <c r="D362" s="1492"/>
      <c r="E362" s="1492"/>
      <c r="F362" s="1492"/>
      <c r="G362" s="1341"/>
      <c r="H362" s="1341"/>
      <c r="I362" s="1341"/>
    </row>
    <row r="363" spans="1:9">
      <c r="A363" s="1363"/>
      <c r="B363" s="1411"/>
      <c r="C363" s="1492"/>
      <c r="D363" s="1492"/>
      <c r="E363" s="1492"/>
      <c r="F363" s="1492"/>
      <c r="G363" s="1341"/>
      <c r="H363" s="1341"/>
      <c r="I363" s="1341"/>
    </row>
    <row r="364" spans="1:9">
      <c r="A364" s="1363"/>
      <c r="B364" s="1411"/>
      <c r="C364" s="1492"/>
      <c r="D364" s="1492"/>
      <c r="E364" s="1492"/>
      <c r="F364" s="1492"/>
      <c r="G364" s="1341"/>
      <c r="H364" s="1341"/>
      <c r="I364" s="1341"/>
    </row>
    <row r="365" spans="1:9">
      <c r="A365" s="1363"/>
      <c r="B365" s="1411"/>
      <c r="C365" s="1492"/>
      <c r="D365" s="1492"/>
      <c r="E365" s="1492"/>
      <c r="F365" s="1492"/>
      <c r="G365" s="1341"/>
      <c r="H365" s="1341"/>
      <c r="I365" s="1341"/>
    </row>
    <row r="366" spans="1:9" ht="15" customHeight="1">
      <c r="A366" s="1363"/>
      <c r="B366" s="1411" t="s">
        <v>1429</v>
      </c>
      <c r="C366" s="1492" t="s">
        <v>1430</v>
      </c>
      <c r="D366" s="1492"/>
      <c r="E366" s="1492"/>
      <c r="F366" s="1492"/>
      <c r="G366" s="1341"/>
      <c r="H366" s="1341"/>
      <c r="I366" s="1341"/>
    </row>
    <row r="367" spans="1:9">
      <c r="A367" s="1363"/>
      <c r="B367" s="1411"/>
      <c r="C367" s="1492"/>
      <c r="D367" s="1492"/>
      <c r="E367" s="1492"/>
      <c r="F367" s="1492"/>
      <c r="G367" s="1341"/>
      <c r="H367" s="1341"/>
      <c r="I367" s="1341"/>
    </row>
    <row r="368" spans="1:9" ht="15" customHeight="1">
      <c r="A368" s="1363"/>
      <c r="B368" s="1411" t="s">
        <v>1431</v>
      </c>
      <c r="C368" s="1492" t="s">
        <v>1433</v>
      </c>
      <c r="D368" s="1492"/>
      <c r="E368" s="1492"/>
      <c r="F368" s="1492"/>
      <c r="G368" s="1341"/>
      <c r="H368" s="1341"/>
      <c r="I368" s="1341"/>
    </row>
    <row r="369" spans="1:11">
      <c r="A369" s="1363"/>
      <c r="B369" s="1411"/>
      <c r="C369" s="1492"/>
      <c r="D369" s="1492"/>
      <c r="E369" s="1492"/>
      <c r="F369" s="1492"/>
      <c r="G369" s="1341"/>
      <c r="H369" s="1341"/>
      <c r="I369" s="1341"/>
    </row>
    <row r="370" spans="1:11" ht="15" customHeight="1">
      <c r="A370" s="1363"/>
      <c r="B370" s="1411" t="s">
        <v>1432</v>
      </c>
      <c r="C370" s="1492" t="s">
        <v>1434</v>
      </c>
      <c r="D370" s="1492"/>
      <c r="E370" s="1492"/>
      <c r="F370" s="1492"/>
      <c r="G370" s="1341"/>
      <c r="H370" s="1341"/>
      <c r="I370" s="1341"/>
    </row>
    <row r="371" spans="1:11">
      <c r="A371" s="1363"/>
      <c r="B371" s="1411"/>
      <c r="C371" s="1492"/>
      <c r="D371" s="1492"/>
      <c r="E371" s="1492"/>
      <c r="F371" s="1492"/>
      <c r="G371" s="1341"/>
      <c r="H371" s="1341"/>
      <c r="I371" s="1341"/>
    </row>
    <row r="372" spans="1:11">
      <c r="A372" s="81"/>
      <c r="B372" s="937"/>
      <c r="C372" s="850"/>
      <c r="D372" s="34"/>
      <c r="E372" s="845"/>
      <c r="F372" s="842"/>
      <c r="G372" s="840"/>
      <c r="H372" s="843"/>
      <c r="I372" s="484"/>
      <c r="J372" s="44"/>
      <c r="K372" s="44"/>
    </row>
    <row r="373" spans="1:11">
      <c r="A373" s="1238" t="s">
        <v>844</v>
      </c>
      <c r="B373" s="61"/>
      <c r="C373" s="53"/>
      <c r="D373" s="52"/>
      <c r="E373" s="675"/>
      <c r="F373" s="52"/>
      <c r="G373" s="52"/>
      <c r="H373" s="53"/>
    </row>
    <row r="374" spans="1:11">
      <c r="A374" s="15"/>
      <c r="B374" s="4"/>
      <c r="C374" s="14"/>
      <c r="D374" s="14"/>
    </row>
    <row r="375" spans="1:11">
      <c r="H375" s="58"/>
    </row>
    <row r="376" spans="1:11">
      <c r="C376" s="846"/>
      <c r="D376" s="846"/>
      <c r="E376" s="847"/>
      <c r="F376" s="846"/>
      <c r="H376" s="57"/>
    </row>
    <row r="377" spans="1:11">
      <c r="C377" s="846"/>
      <c r="D377" s="846"/>
      <c r="E377" s="847"/>
      <c r="F377" s="846"/>
      <c r="G377" s="17"/>
      <c r="H377" s="765"/>
    </row>
    <row r="378" spans="1:11" ht="17.5">
      <c r="C378" s="846"/>
      <c r="D378" s="846"/>
      <c r="E378" s="847"/>
      <c r="F378" s="846"/>
      <c r="G378" s="17"/>
      <c r="H378" s="759"/>
    </row>
    <row r="379" spans="1:11" ht="17.5">
      <c r="C379" s="846"/>
      <c r="D379" s="846"/>
      <c r="E379" s="847"/>
      <c r="F379" s="846"/>
      <c r="G379" s="17"/>
      <c r="H379" s="766"/>
    </row>
    <row r="380" spans="1:11" ht="17.5">
      <c r="C380" s="846"/>
      <c r="D380" s="846"/>
      <c r="E380" s="847"/>
      <c r="F380" s="846"/>
      <c r="G380" s="17"/>
      <c r="H380" s="759"/>
    </row>
    <row r="381" spans="1:11">
      <c r="C381" s="761"/>
      <c r="F381" s="17"/>
      <c r="G381" s="17"/>
      <c r="H381" s="17"/>
    </row>
    <row r="382" spans="1:11">
      <c r="F382" s="17"/>
      <c r="G382" s="17"/>
      <c r="H382" s="765"/>
    </row>
    <row r="383" spans="1:11" ht="17.5">
      <c r="F383" s="17"/>
      <c r="G383" s="17"/>
      <c r="H383" s="759"/>
    </row>
    <row r="384" spans="1:11" ht="17.5">
      <c r="F384" s="17"/>
      <c r="G384" s="17"/>
      <c r="H384" s="766"/>
    </row>
    <row r="385" spans="6:8" ht="17.5">
      <c r="F385" s="17"/>
      <c r="G385" s="17"/>
      <c r="H385" s="759"/>
    </row>
    <row r="386" spans="6:8">
      <c r="F386" s="17"/>
      <c r="G386" s="17"/>
      <c r="H386" s="17"/>
    </row>
    <row r="387" spans="6:8">
      <c r="F387" s="17"/>
      <c r="G387" s="17"/>
      <c r="H387" s="17"/>
    </row>
    <row r="388" spans="6:8">
      <c r="F388" s="27"/>
      <c r="G388" s="17"/>
      <c r="H388" s="17"/>
    </row>
    <row r="389" spans="6:8">
      <c r="F389" s="27"/>
      <c r="G389" s="17"/>
      <c r="H389" s="17"/>
    </row>
    <row r="390" spans="6:8">
      <c r="F390" s="17"/>
      <c r="G390" s="17"/>
      <c r="H390" s="17"/>
    </row>
    <row r="391" spans="6:8">
      <c r="F391" s="17"/>
      <c r="G391" s="17"/>
      <c r="H391" s="17"/>
    </row>
    <row r="392" spans="6:8">
      <c r="F392" s="17"/>
      <c r="G392" s="17"/>
      <c r="H392" s="17"/>
    </row>
    <row r="393" spans="6:8">
      <c r="F393" s="17"/>
      <c r="G393" s="17"/>
      <c r="H393" s="17"/>
    </row>
    <row r="394" spans="6:8">
      <c r="F394" s="17"/>
      <c r="G394" s="17"/>
      <c r="H394" s="17"/>
    </row>
    <row r="395" spans="6:8" ht="17.5">
      <c r="F395" s="17"/>
      <c r="G395" s="17"/>
      <c r="H395" s="759"/>
    </row>
    <row r="396" spans="6:8" ht="17.5">
      <c r="F396" s="17"/>
      <c r="G396" s="17"/>
      <c r="H396" s="766"/>
    </row>
    <row r="397" spans="6:8" ht="17.5">
      <c r="F397" s="17"/>
      <c r="G397" s="17"/>
      <c r="H397" s="759"/>
    </row>
    <row r="398" spans="6:8">
      <c r="F398" s="17"/>
      <c r="G398" s="17"/>
      <c r="H398" s="17"/>
    </row>
    <row r="399" spans="6:8" ht="17.5">
      <c r="F399" s="17"/>
      <c r="G399" s="17"/>
      <c r="H399" s="759"/>
    </row>
    <row r="400" spans="6:8">
      <c r="F400" s="17"/>
      <c r="G400" s="17"/>
      <c r="H400" s="17"/>
    </row>
  </sheetData>
  <mergeCells count="16">
    <mergeCell ref="C366:F367"/>
    <mergeCell ref="C368:F369"/>
    <mergeCell ref="C370:F371"/>
    <mergeCell ref="C339:F342"/>
    <mergeCell ref="C343:F347"/>
    <mergeCell ref="C349:F350"/>
    <mergeCell ref="C352:F352"/>
    <mergeCell ref="C353:F361"/>
    <mergeCell ref="F4:F5"/>
    <mergeCell ref="H4:H5"/>
    <mergeCell ref="C362:F365"/>
    <mergeCell ref="C316:F318"/>
    <mergeCell ref="C324:F325"/>
    <mergeCell ref="C326:F329"/>
    <mergeCell ref="C333:F335"/>
    <mergeCell ref="C336:F337"/>
  </mergeCells>
  <phoneticPr fontId="0" type="noConversion"/>
  <printOptions horizontalCentered="1"/>
  <pageMargins left="0.5" right="0.5" top="1.5" bottom="0.5" header="0.5" footer="0.5"/>
  <pageSetup scale="40" fitToHeight="5" orientation="portrait" r:id="rId1"/>
  <headerFooter alignWithMargins="0">
    <oddHeader>&amp;L&amp;"Arial,Bold"&amp;22Baltimore Gas and Electric Company
&amp;R&amp;"Times New Roman,Bold"&amp;22Appendix A
Page &amp;P of &amp;N</oddHeader>
    <oddFooter>&amp;CPage &amp;P of 5</oddFooter>
  </headerFooter>
  <rowBreaks count="4" manualBreakCount="4">
    <brk id="74" max="7" man="1"/>
    <brk id="158" max="7" man="1"/>
    <brk id="227" max="7" man="1"/>
    <brk id="312"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28BC7-C5C9-441F-BB2C-D252F014C185}">
  <dimension ref="A1:S204"/>
  <sheetViews>
    <sheetView zoomScale="68" zoomScaleNormal="68" workbookViewId="0">
      <selection activeCell="C199" sqref="C199:L200"/>
    </sheetView>
  </sheetViews>
  <sheetFormatPr defaultColWidth="9.1796875" defaultRowHeight="12.5"/>
  <cols>
    <col min="1" max="1" width="5.7265625" style="1191" customWidth="1"/>
    <col min="2" max="2" width="9.453125" style="1197" customWidth="1"/>
    <col min="3" max="3" width="5.7265625" style="1191" customWidth="1"/>
    <col min="4" max="4" width="32.1796875" style="1191" customWidth="1"/>
    <col min="5" max="5" width="14.453125" style="1191" customWidth="1"/>
    <col min="6" max="6" width="21.81640625" style="1191" customWidth="1"/>
    <col min="7" max="7" width="15.1796875" style="1191" customWidth="1"/>
    <col min="8" max="8" width="22.7265625" style="1191" customWidth="1"/>
    <col min="9" max="9" width="3.81640625" style="1191" customWidth="1"/>
    <col min="10" max="10" width="23.1796875" style="1191" customWidth="1"/>
    <col min="11" max="11" width="21.81640625" style="1191" customWidth="1"/>
    <col min="12" max="12" width="24.54296875" style="1191" customWidth="1"/>
    <col min="13" max="13" width="3.81640625" style="1191" customWidth="1"/>
    <col min="14" max="14" width="19.7265625" style="1191" customWidth="1"/>
    <col min="15" max="15" width="25.453125" style="1191" customWidth="1"/>
    <col min="16" max="16" width="24.7265625" style="1191" customWidth="1"/>
    <col min="17" max="17" width="25" style="1191" customWidth="1"/>
    <col min="18" max="18" width="26.54296875" style="1191" customWidth="1"/>
    <col min="19" max="19" width="3.81640625" style="1191" customWidth="1"/>
    <col min="20" max="16384" width="9.1796875" style="1191"/>
  </cols>
  <sheetData>
    <row r="1" spans="1:19" ht="15.5">
      <c r="A1" s="1501" t="s">
        <v>690</v>
      </c>
      <c r="B1" s="1501"/>
      <c r="C1" s="1501"/>
      <c r="D1" s="1501"/>
      <c r="E1" s="1501"/>
      <c r="F1" s="1501"/>
      <c r="G1" s="1501"/>
      <c r="H1" s="1501"/>
      <c r="I1" s="1501"/>
      <c r="J1" s="1501"/>
      <c r="K1" s="1501"/>
      <c r="L1" s="1501"/>
      <c r="M1" s="1501"/>
      <c r="N1" s="1501"/>
      <c r="O1" s="1501"/>
      <c r="P1" s="1501"/>
      <c r="Q1" s="1501"/>
      <c r="R1" s="1501"/>
      <c r="S1" s="1190"/>
    </row>
    <row r="2" spans="1:19" ht="15.5">
      <c r="A2" s="1501" t="s">
        <v>1008</v>
      </c>
      <c r="B2" s="1501"/>
      <c r="C2" s="1501"/>
      <c r="D2" s="1501"/>
      <c r="E2" s="1501"/>
      <c r="F2" s="1501"/>
      <c r="G2" s="1501"/>
      <c r="H2" s="1501"/>
      <c r="I2" s="1501"/>
      <c r="J2" s="1501"/>
      <c r="K2" s="1501"/>
      <c r="L2" s="1501"/>
      <c r="M2" s="1501"/>
      <c r="N2" s="1501"/>
      <c r="O2" s="1501"/>
      <c r="P2" s="1501"/>
      <c r="Q2" s="1501"/>
      <c r="R2" s="1501"/>
      <c r="S2" s="1190"/>
    </row>
    <row r="3" spans="1:19" ht="15.5">
      <c r="A3" s="1501" t="s">
        <v>1009</v>
      </c>
      <c r="B3" s="1501"/>
      <c r="C3" s="1501"/>
      <c r="D3" s="1501"/>
      <c r="E3" s="1501"/>
      <c r="F3" s="1501"/>
      <c r="G3" s="1501"/>
      <c r="H3" s="1501"/>
      <c r="I3" s="1501"/>
      <c r="J3" s="1501"/>
      <c r="K3" s="1501"/>
      <c r="L3" s="1501"/>
      <c r="M3" s="1501"/>
      <c r="N3" s="1501"/>
      <c r="O3" s="1501"/>
      <c r="P3" s="1501"/>
      <c r="Q3" s="1501"/>
      <c r="R3" s="1501"/>
      <c r="S3" s="1190"/>
    </row>
    <row r="4" spans="1:19" ht="13">
      <c r="A4" s="1190"/>
      <c r="B4" s="1192"/>
      <c r="C4" s="1190"/>
    </row>
    <row r="5" spans="1:19" s="1193" customFormat="1" ht="15.5">
      <c r="B5" s="1194"/>
      <c r="D5" s="1193" t="s">
        <v>1010</v>
      </c>
      <c r="E5" s="1195" t="s">
        <v>1576</v>
      </c>
      <c r="F5" s="1196"/>
      <c r="G5" s="1196"/>
      <c r="H5" s="1196"/>
    </row>
    <row r="6" spans="1:19" ht="13">
      <c r="D6" s="1190"/>
    </row>
    <row r="7" spans="1:19" ht="13">
      <c r="D7" s="1190" t="s">
        <v>1011</v>
      </c>
      <c r="J7" s="1502"/>
      <c r="K7" s="1502"/>
      <c r="L7" s="1502"/>
      <c r="N7" s="1502"/>
      <c r="O7" s="1502"/>
      <c r="P7" s="1502"/>
      <c r="Q7" s="1502"/>
      <c r="R7" s="1502"/>
    </row>
    <row r="8" spans="1:19" ht="13">
      <c r="D8" s="1495" t="s">
        <v>1012</v>
      </c>
      <c r="E8" s="1496"/>
      <c r="F8" s="1496"/>
      <c r="G8" s="1496"/>
      <c r="H8" s="1497"/>
      <c r="I8" s="1198"/>
      <c r="J8" s="1498" t="s">
        <v>1013</v>
      </c>
      <c r="K8" s="1499"/>
      <c r="L8" s="1500"/>
      <c r="M8" s="1198"/>
      <c r="N8" s="1498" t="s">
        <v>1014</v>
      </c>
      <c r="O8" s="1499"/>
      <c r="P8" s="1499"/>
      <c r="Q8" s="1499"/>
      <c r="R8" s="1500"/>
      <c r="S8" s="1198"/>
    </row>
    <row r="9" spans="1:19" ht="13">
      <c r="D9" s="1199" t="s">
        <v>803</v>
      </c>
      <c r="E9" s="1199" t="s">
        <v>804</v>
      </c>
      <c r="F9" s="1199" t="s">
        <v>965</v>
      </c>
      <c r="G9" s="1199" t="s">
        <v>806</v>
      </c>
      <c r="H9" s="1199" t="s">
        <v>966</v>
      </c>
      <c r="I9" s="1198"/>
      <c r="J9" s="1199" t="s">
        <v>808</v>
      </c>
      <c r="K9" s="1199" t="s">
        <v>809</v>
      </c>
      <c r="L9" s="1199" t="s">
        <v>1015</v>
      </c>
      <c r="M9" s="1198"/>
      <c r="N9" s="1199" t="s">
        <v>886</v>
      </c>
      <c r="O9" s="1199" t="s">
        <v>1016</v>
      </c>
      <c r="P9" s="1199" t="s">
        <v>888</v>
      </c>
      <c r="Q9" s="1199" t="s">
        <v>1017</v>
      </c>
      <c r="R9" s="1199" t="s">
        <v>1018</v>
      </c>
      <c r="S9" s="1198"/>
    </row>
    <row r="10" spans="1:19" ht="63" customHeight="1">
      <c r="B10" s="1200" t="s">
        <v>902</v>
      </c>
      <c r="D10" s="1201" t="s">
        <v>505</v>
      </c>
      <c r="E10" s="1201" t="s">
        <v>1019</v>
      </c>
      <c r="F10" s="1201" t="s">
        <v>1020</v>
      </c>
      <c r="G10" s="1201" t="s">
        <v>1021</v>
      </c>
      <c r="H10" s="1201" t="s">
        <v>1022</v>
      </c>
      <c r="I10" s="1337"/>
      <c r="J10" s="1201" t="s">
        <v>1023</v>
      </c>
      <c r="K10" s="1201" t="s">
        <v>1024</v>
      </c>
      <c r="L10" s="1201" t="s">
        <v>1025</v>
      </c>
      <c r="M10" s="1337"/>
      <c r="N10" s="1201" t="s">
        <v>1026</v>
      </c>
      <c r="O10" s="1201" t="s">
        <v>1027</v>
      </c>
      <c r="P10" s="1201" t="s">
        <v>1028</v>
      </c>
      <c r="Q10" s="1201" t="s">
        <v>1029</v>
      </c>
      <c r="R10" s="1201" t="s">
        <v>1030</v>
      </c>
      <c r="S10" s="1337"/>
    </row>
    <row r="11" spans="1:19">
      <c r="E11" s="1337"/>
      <c r="F11" s="1337"/>
      <c r="G11" s="1337"/>
      <c r="H11" s="1337"/>
      <c r="I11" s="1337"/>
      <c r="J11" s="1337"/>
      <c r="K11" s="1337"/>
      <c r="L11" s="1337"/>
      <c r="M11" s="1337"/>
      <c r="N11" s="1337"/>
      <c r="O11" s="1337"/>
      <c r="P11" s="1337"/>
      <c r="Q11" s="1337"/>
      <c r="R11" s="1337"/>
      <c r="S11" s="1337"/>
    </row>
    <row r="12" spans="1:19">
      <c r="B12" s="1197">
        <v>1</v>
      </c>
      <c r="D12" s="1191" t="s">
        <v>1031</v>
      </c>
      <c r="E12" s="1337"/>
      <c r="F12" s="1337"/>
      <c r="G12" s="1337"/>
      <c r="H12" s="1337"/>
      <c r="I12" s="1337"/>
      <c r="J12" s="949" t="s">
        <v>1577</v>
      </c>
      <c r="K12" s="1337"/>
      <c r="L12" s="940">
        <v>0</v>
      </c>
      <c r="M12" s="1337"/>
      <c r="N12" s="940"/>
      <c r="O12" s="1337"/>
      <c r="P12" s="1337"/>
      <c r="Q12" s="1337"/>
      <c r="R12" s="940">
        <v>0</v>
      </c>
      <c r="S12" s="1337"/>
    </row>
    <row r="13" spans="1:19">
      <c r="E13" s="1337"/>
      <c r="F13" s="1337"/>
      <c r="G13" s="1337"/>
      <c r="H13" s="1337"/>
      <c r="I13" s="1337"/>
      <c r="J13" s="1337"/>
      <c r="K13" s="1337"/>
      <c r="L13" s="1337"/>
      <c r="M13" s="1337"/>
      <c r="N13" s="1337"/>
      <c r="O13" s="1337"/>
      <c r="P13" s="1337"/>
      <c r="Q13" s="1337"/>
      <c r="R13" s="1337"/>
      <c r="S13" s="1337"/>
    </row>
    <row r="14" spans="1:19">
      <c r="B14" s="1197">
        <f>B12+1</f>
        <v>2</v>
      </c>
      <c r="D14" s="1202" t="s">
        <v>1032</v>
      </c>
      <c r="E14" s="940">
        <v>31</v>
      </c>
      <c r="F14" s="941">
        <v>0</v>
      </c>
      <c r="G14" s="941">
        <v>214</v>
      </c>
      <c r="H14" s="942">
        <f t="shared" ref="H14:H25" si="0">IF(F14=0,0.5,F14/G14)</f>
        <v>0.5</v>
      </c>
      <c r="I14" s="943"/>
      <c r="J14" s="940">
        <v>0</v>
      </c>
      <c r="K14" s="944">
        <f t="shared" ref="K14:K25" si="1">+J14*H14</f>
        <v>0</v>
      </c>
      <c r="L14" s="944">
        <f>+K14+L12</f>
        <v>0</v>
      </c>
      <c r="M14" s="943"/>
      <c r="N14" s="940">
        <v>0</v>
      </c>
      <c r="O14" s="944">
        <f>IF($D$177="True-Up Adjustment",N14-J14,0)</f>
        <v>0</v>
      </c>
      <c r="P14" s="944">
        <f>IF($D$177="True-Up Adjustment",IF(AND(J14&gt;=0,N14&gt;=0),IF(O14&gt;=0,K14+O14,N14/J14*K14),IF(AND(J14&lt;0,N14&lt;0),IF(O14&lt;0,K14+O14,N14/J14*K14),0)),0)</f>
        <v>0</v>
      </c>
      <c r="Q14" s="944">
        <f t="shared" ref="Q14:Q25" si="2">IF(AND(J14&gt;=0,N14&lt;0),N14,IF(AND(J14&lt;0,N14&gt;=0),N14,0))</f>
        <v>0</v>
      </c>
      <c r="R14" s="944">
        <f>+Q14+R12</f>
        <v>0</v>
      </c>
      <c r="S14" s="943"/>
    </row>
    <row r="15" spans="1:19">
      <c r="B15" s="1197">
        <f t="shared" ref="B15:B26" si="3">+B14+1</f>
        <v>3</v>
      </c>
      <c r="D15" s="1202" t="s">
        <v>1033</v>
      </c>
      <c r="E15" s="940">
        <v>28</v>
      </c>
      <c r="F15" s="941">
        <v>0</v>
      </c>
      <c r="G15" s="941">
        <f t="shared" ref="G15:G25" si="4">G14</f>
        <v>214</v>
      </c>
      <c r="H15" s="942">
        <f t="shared" si="0"/>
        <v>0.5</v>
      </c>
      <c r="I15" s="943"/>
      <c r="J15" s="940">
        <v>0</v>
      </c>
      <c r="K15" s="944">
        <f>+J15*H15</f>
        <v>0</v>
      </c>
      <c r="L15" s="944">
        <f t="shared" ref="L15:L25" si="5">+K15+L14</f>
        <v>0</v>
      </c>
      <c r="M15" s="943"/>
      <c r="N15" s="940">
        <v>0</v>
      </c>
      <c r="O15" s="944">
        <f t="shared" ref="O15:O25" si="6">IF($D$177="True-Up Adjustment",N15-J15,0)</f>
        <v>0</v>
      </c>
      <c r="P15" s="944">
        <f t="shared" ref="P15:P25" si="7">IF($D$177="True-Up Adjustment",IF(AND(J15&gt;=0,N15&gt;=0),IF(O15&gt;=0,K15+O15,N15/J15*K15),IF(AND(J15&lt;0,N15&lt;0),IF(O15&lt;0,K15+O15,N15/J15*K15),0)),0)</f>
        <v>0</v>
      </c>
      <c r="Q15" s="944">
        <f t="shared" si="2"/>
        <v>0</v>
      </c>
      <c r="R15" s="944">
        <f t="shared" ref="R15:R25" si="8">R14+P15+Q15</f>
        <v>0</v>
      </c>
      <c r="S15" s="943"/>
    </row>
    <row r="16" spans="1:19">
      <c r="B16" s="1197">
        <f t="shared" si="3"/>
        <v>4</v>
      </c>
      <c r="D16" s="1202" t="s">
        <v>1034</v>
      </c>
      <c r="E16" s="940">
        <v>31</v>
      </c>
      <c r="F16" s="941">
        <v>0</v>
      </c>
      <c r="G16" s="941">
        <f t="shared" si="4"/>
        <v>214</v>
      </c>
      <c r="H16" s="942">
        <f t="shared" si="0"/>
        <v>0.5</v>
      </c>
      <c r="I16" s="943"/>
      <c r="J16" s="940">
        <v>0</v>
      </c>
      <c r="K16" s="944">
        <f t="shared" si="1"/>
        <v>0</v>
      </c>
      <c r="L16" s="944">
        <f t="shared" si="5"/>
        <v>0</v>
      </c>
      <c r="M16" s="943"/>
      <c r="N16" s="940">
        <v>0</v>
      </c>
      <c r="O16" s="944">
        <f t="shared" si="6"/>
        <v>0</v>
      </c>
      <c r="P16" s="944">
        <f t="shared" si="7"/>
        <v>0</v>
      </c>
      <c r="Q16" s="944">
        <f t="shared" si="2"/>
        <v>0</v>
      </c>
      <c r="R16" s="944">
        <f t="shared" si="8"/>
        <v>0</v>
      </c>
      <c r="S16" s="943"/>
    </row>
    <row r="17" spans="2:19">
      <c r="B17" s="1197">
        <f t="shared" si="3"/>
        <v>5</v>
      </c>
      <c r="D17" s="1202" t="s">
        <v>506</v>
      </c>
      <c r="E17" s="940">
        <v>30</v>
      </c>
      <c r="F17" s="941">
        <v>0</v>
      </c>
      <c r="G17" s="941">
        <f t="shared" si="4"/>
        <v>214</v>
      </c>
      <c r="H17" s="942">
        <f t="shared" si="0"/>
        <v>0.5</v>
      </c>
      <c r="I17" s="943"/>
      <c r="J17" s="940">
        <v>0</v>
      </c>
      <c r="K17" s="944">
        <f t="shared" si="1"/>
        <v>0</v>
      </c>
      <c r="L17" s="944">
        <f t="shared" si="5"/>
        <v>0</v>
      </c>
      <c r="M17" s="943"/>
      <c r="N17" s="940">
        <v>0</v>
      </c>
      <c r="O17" s="944">
        <f t="shared" si="6"/>
        <v>0</v>
      </c>
      <c r="P17" s="944">
        <f t="shared" si="7"/>
        <v>0</v>
      </c>
      <c r="Q17" s="944">
        <f t="shared" si="2"/>
        <v>0</v>
      </c>
      <c r="R17" s="944">
        <f t="shared" si="8"/>
        <v>0</v>
      </c>
      <c r="S17" s="943"/>
    </row>
    <row r="18" spans="2:19">
      <c r="B18" s="1197">
        <f t="shared" si="3"/>
        <v>6</v>
      </c>
      <c r="D18" s="1202" t="s">
        <v>507</v>
      </c>
      <c r="E18" s="940">
        <v>31</v>
      </c>
      <c r="F18" s="941">
        <v>0</v>
      </c>
      <c r="G18" s="941">
        <f t="shared" si="4"/>
        <v>214</v>
      </c>
      <c r="H18" s="942">
        <f t="shared" si="0"/>
        <v>0.5</v>
      </c>
      <c r="I18" s="943"/>
      <c r="J18" s="940">
        <v>0</v>
      </c>
      <c r="K18" s="944">
        <f t="shared" si="1"/>
        <v>0</v>
      </c>
      <c r="L18" s="944">
        <f t="shared" si="5"/>
        <v>0</v>
      </c>
      <c r="M18" s="943"/>
      <c r="N18" s="940">
        <v>0</v>
      </c>
      <c r="O18" s="944">
        <f t="shared" si="6"/>
        <v>0</v>
      </c>
      <c r="P18" s="944">
        <f t="shared" si="7"/>
        <v>0</v>
      </c>
      <c r="Q18" s="944">
        <f t="shared" si="2"/>
        <v>0</v>
      </c>
      <c r="R18" s="944">
        <f t="shared" si="8"/>
        <v>0</v>
      </c>
      <c r="S18" s="943"/>
    </row>
    <row r="19" spans="2:19">
      <c r="B19" s="1197">
        <f t="shared" si="3"/>
        <v>7</v>
      </c>
      <c r="D19" s="1202" t="s">
        <v>508</v>
      </c>
      <c r="E19" s="940">
        <v>30</v>
      </c>
      <c r="F19" s="941">
        <f>E20+F20</f>
        <v>185</v>
      </c>
      <c r="G19" s="941">
        <f t="shared" si="4"/>
        <v>214</v>
      </c>
      <c r="H19" s="942">
        <f t="shared" si="0"/>
        <v>0.86448598130841126</v>
      </c>
      <c r="I19" s="943"/>
      <c r="J19" s="940">
        <v>0</v>
      </c>
      <c r="K19" s="944">
        <f t="shared" si="1"/>
        <v>0</v>
      </c>
      <c r="L19" s="944">
        <f t="shared" si="5"/>
        <v>0</v>
      </c>
      <c r="M19" s="943"/>
      <c r="N19" s="940">
        <v>0</v>
      </c>
      <c r="O19" s="944">
        <f t="shared" si="6"/>
        <v>0</v>
      </c>
      <c r="P19" s="944">
        <f t="shared" si="7"/>
        <v>0</v>
      </c>
      <c r="Q19" s="944">
        <f t="shared" si="2"/>
        <v>0</v>
      </c>
      <c r="R19" s="944">
        <f t="shared" si="8"/>
        <v>0</v>
      </c>
      <c r="S19" s="943"/>
    </row>
    <row r="20" spans="2:19">
      <c r="B20" s="1197">
        <f t="shared" si="3"/>
        <v>8</v>
      </c>
      <c r="D20" s="1202" t="s">
        <v>1035</v>
      </c>
      <c r="E20" s="940">
        <v>31</v>
      </c>
      <c r="F20" s="941">
        <f t="shared" ref="F20:F24" si="9">E21+F21</f>
        <v>154</v>
      </c>
      <c r="G20" s="941">
        <f t="shared" si="4"/>
        <v>214</v>
      </c>
      <c r="H20" s="942">
        <f t="shared" si="0"/>
        <v>0.71962616822429903</v>
      </c>
      <c r="I20" s="943"/>
      <c r="J20" s="940">
        <v>0</v>
      </c>
      <c r="K20" s="944">
        <f t="shared" si="1"/>
        <v>0</v>
      </c>
      <c r="L20" s="944">
        <f t="shared" si="5"/>
        <v>0</v>
      </c>
      <c r="M20" s="943"/>
      <c r="N20" s="940">
        <v>0</v>
      </c>
      <c r="O20" s="944">
        <f t="shared" si="6"/>
        <v>0</v>
      </c>
      <c r="P20" s="944">
        <f t="shared" si="7"/>
        <v>0</v>
      </c>
      <c r="Q20" s="944">
        <f t="shared" si="2"/>
        <v>0</v>
      </c>
      <c r="R20" s="944">
        <f t="shared" si="8"/>
        <v>0</v>
      </c>
      <c r="S20" s="943"/>
    </row>
    <row r="21" spans="2:19">
      <c r="B21" s="1197">
        <f t="shared" si="3"/>
        <v>9</v>
      </c>
      <c r="D21" s="1202" t="s">
        <v>1036</v>
      </c>
      <c r="E21" s="940">
        <v>31</v>
      </c>
      <c r="F21" s="941">
        <f t="shared" si="9"/>
        <v>123</v>
      </c>
      <c r="G21" s="941">
        <f t="shared" si="4"/>
        <v>214</v>
      </c>
      <c r="H21" s="942">
        <f t="shared" si="0"/>
        <v>0.57476635514018692</v>
      </c>
      <c r="I21" s="943"/>
      <c r="J21" s="940">
        <v>0</v>
      </c>
      <c r="K21" s="944">
        <f t="shared" si="1"/>
        <v>0</v>
      </c>
      <c r="L21" s="944">
        <f t="shared" si="5"/>
        <v>0</v>
      </c>
      <c r="M21" s="943"/>
      <c r="N21" s="940">
        <v>0</v>
      </c>
      <c r="O21" s="944">
        <f t="shared" si="6"/>
        <v>0</v>
      </c>
      <c r="P21" s="944">
        <f t="shared" si="7"/>
        <v>0</v>
      </c>
      <c r="Q21" s="944">
        <f t="shared" si="2"/>
        <v>0</v>
      </c>
      <c r="R21" s="944">
        <f t="shared" si="8"/>
        <v>0</v>
      </c>
      <c r="S21" s="943"/>
    </row>
    <row r="22" spans="2:19">
      <c r="B22" s="1197">
        <f t="shared" si="3"/>
        <v>10</v>
      </c>
      <c r="D22" s="1202" t="s">
        <v>1037</v>
      </c>
      <c r="E22" s="940">
        <v>30</v>
      </c>
      <c r="F22" s="941">
        <f t="shared" si="9"/>
        <v>93</v>
      </c>
      <c r="G22" s="941">
        <f t="shared" si="4"/>
        <v>214</v>
      </c>
      <c r="H22" s="942">
        <f t="shared" si="0"/>
        <v>0.43457943925233644</v>
      </c>
      <c r="I22" s="943"/>
      <c r="J22" s="940">
        <v>0</v>
      </c>
      <c r="K22" s="944">
        <f t="shared" si="1"/>
        <v>0</v>
      </c>
      <c r="L22" s="944">
        <f t="shared" si="5"/>
        <v>0</v>
      </c>
      <c r="M22" s="943"/>
      <c r="N22" s="940">
        <v>0</v>
      </c>
      <c r="O22" s="944">
        <f t="shared" si="6"/>
        <v>0</v>
      </c>
      <c r="P22" s="944">
        <f t="shared" si="7"/>
        <v>0</v>
      </c>
      <c r="Q22" s="944">
        <f t="shared" si="2"/>
        <v>0</v>
      </c>
      <c r="R22" s="944">
        <f t="shared" si="8"/>
        <v>0</v>
      </c>
      <c r="S22" s="943"/>
    </row>
    <row r="23" spans="2:19">
      <c r="B23" s="1197">
        <f t="shared" si="3"/>
        <v>11</v>
      </c>
      <c r="D23" s="1202" t="s">
        <v>1038</v>
      </c>
      <c r="E23" s="940">
        <v>31</v>
      </c>
      <c r="F23" s="941">
        <f t="shared" si="9"/>
        <v>62</v>
      </c>
      <c r="G23" s="941">
        <f t="shared" si="4"/>
        <v>214</v>
      </c>
      <c r="H23" s="942">
        <f t="shared" si="0"/>
        <v>0.28971962616822428</v>
      </c>
      <c r="I23" s="943"/>
      <c r="J23" s="940">
        <v>0</v>
      </c>
      <c r="K23" s="944">
        <f t="shared" si="1"/>
        <v>0</v>
      </c>
      <c r="L23" s="944">
        <f t="shared" si="5"/>
        <v>0</v>
      </c>
      <c r="M23" s="943"/>
      <c r="N23" s="940">
        <v>0</v>
      </c>
      <c r="O23" s="944">
        <f t="shared" si="6"/>
        <v>0</v>
      </c>
      <c r="P23" s="944">
        <f t="shared" si="7"/>
        <v>0</v>
      </c>
      <c r="Q23" s="944">
        <f t="shared" si="2"/>
        <v>0</v>
      </c>
      <c r="R23" s="944">
        <f t="shared" si="8"/>
        <v>0</v>
      </c>
      <c r="S23" s="943"/>
    </row>
    <row r="24" spans="2:19">
      <c r="B24" s="1197">
        <f t="shared" si="3"/>
        <v>12</v>
      </c>
      <c r="D24" s="1202" t="s">
        <v>1039</v>
      </c>
      <c r="E24" s="940">
        <v>30</v>
      </c>
      <c r="F24" s="941">
        <f t="shared" si="9"/>
        <v>32</v>
      </c>
      <c r="G24" s="941">
        <f t="shared" si="4"/>
        <v>214</v>
      </c>
      <c r="H24" s="942">
        <f t="shared" si="0"/>
        <v>0.14953271028037382</v>
      </c>
      <c r="I24" s="943"/>
      <c r="J24" s="940">
        <v>0</v>
      </c>
      <c r="K24" s="944">
        <f t="shared" si="1"/>
        <v>0</v>
      </c>
      <c r="L24" s="944">
        <f t="shared" si="5"/>
        <v>0</v>
      </c>
      <c r="M24" s="943"/>
      <c r="N24" s="940">
        <v>0</v>
      </c>
      <c r="O24" s="944">
        <f t="shared" si="6"/>
        <v>0</v>
      </c>
      <c r="P24" s="944">
        <f t="shared" si="7"/>
        <v>0</v>
      </c>
      <c r="Q24" s="944">
        <f t="shared" si="2"/>
        <v>0</v>
      </c>
      <c r="R24" s="944">
        <f t="shared" si="8"/>
        <v>0</v>
      </c>
      <c r="S24" s="943"/>
    </row>
    <row r="25" spans="2:19">
      <c r="B25" s="1197">
        <f t="shared" si="3"/>
        <v>13</v>
      </c>
      <c r="D25" s="1203" t="s">
        <v>1040</v>
      </c>
      <c r="E25" s="940">
        <v>31</v>
      </c>
      <c r="F25" s="945">
        <v>1</v>
      </c>
      <c r="G25" s="941">
        <f t="shared" si="4"/>
        <v>214</v>
      </c>
      <c r="H25" s="942">
        <f t="shared" si="0"/>
        <v>4.6728971962616819E-3</v>
      </c>
      <c r="I25" s="943"/>
      <c r="J25" s="940">
        <v>0</v>
      </c>
      <c r="K25" s="944">
        <f t="shared" si="1"/>
        <v>0</v>
      </c>
      <c r="L25" s="944">
        <f t="shared" si="5"/>
        <v>0</v>
      </c>
      <c r="M25" s="943"/>
      <c r="N25" s="940">
        <v>0</v>
      </c>
      <c r="O25" s="944">
        <f t="shared" si="6"/>
        <v>0</v>
      </c>
      <c r="P25" s="944">
        <f t="shared" si="7"/>
        <v>0</v>
      </c>
      <c r="Q25" s="944">
        <f t="shared" si="2"/>
        <v>0</v>
      </c>
      <c r="R25" s="944">
        <f t="shared" si="8"/>
        <v>0</v>
      </c>
      <c r="S25" s="943"/>
    </row>
    <row r="26" spans="2:19">
      <c r="B26" s="1197">
        <f t="shared" si="3"/>
        <v>14</v>
      </c>
      <c r="D26" s="1204" t="str">
        <f>"Total (Sum of Lines "&amp;B14&amp;" - "&amp;B25&amp;")"</f>
        <v>Total (Sum of Lines 2 - 13)</v>
      </c>
      <c r="E26" s="946">
        <f>SUM(E14:E25)</f>
        <v>365</v>
      </c>
      <c r="F26" s="1205"/>
      <c r="G26" s="1205"/>
      <c r="H26" s="1206"/>
      <c r="I26" s="947"/>
      <c r="J26" s="946">
        <f>SUM(J14:J25)</f>
        <v>0</v>
      </c>
      <c r="K26" s="946">
        <f>SUM(K14:K25)</f>
        <v>0</v>
      </c>
      <c r="L26" s="948"/>
      <c r="M26" s="947"/>
      <c r="N26" s="946">
        <f>SUM(N14:N25)</f>
        <v>0</v>
      </c>
      <c r="O26" s="946">
        <f>SUM(O14:O25)</f>
        <v>0</v>
      </c>
      <c r="P26" s="946">
        <f>SUM(P14:P25)</f>
        <v>0</v>
      </c>
      <c r="Q26" s="946">
        <f>SUM(Q14:Q25)</f>
        <v>0</v>
      </c>
      <c r="R26" s="948"/>
      <c r="S26" s="947"/>
    </row>
    <row r="27" spans="2:19">
      <c r="D27" s="1207"/>
      <c r="E27" s="1207"/>
      <c r="F27" s="1207"/>
      <c r="G27" s="1207"/>
      <c r="H27" s="1208"/>
      <c r="I27" s="1208"/>
      <c r="K27" s="1209"/>
      <c r="L27" s="1208"/>
      <c r="M27" s="1208"/>
      <c r="O27" s="1209"/>
      <c r="P27" s="1209"/>
      <c r="Q27" s="1209"/>
      <c r="R27" s="1208"/>
      <c r="S27" s="1208"/>
    </row>
    <row r="28" spans="2:19">
      <c r="B28" s="1197">
        <f>B26+1</f>
        <v>15</v>
      </c>
      <c r="D28" s="1191" t="s">
        <v>1041</v>
      </c>
      <c r="I28" s="1208"/>
      <c r="J28" s="949" t="s">
        <v>1577</v>
      </c>
      <c r="L28" s="940">
        <f>'1C - ADIT BOY'!E11</f>
        <v>1478019.9311314803</v>
      </c>
      <c r="M28" s="1210"/>
      <c r="N28" s="940"/>
      <c r="R28" s="940">
        <v>0</v>
      </c>
    </row>
    <row r="29" spans="2:19">
      <c r="B29" s="1197">
        <f>B28+1</f>
        <v>16</v>
      </c>
      <c r="D29" s="1191" t="s">
        <v>1042</v>
      </c>
      <c r="I29" s="1208"/>
      <c r="J29" s="1211" t="s">
        <v>1043</v>
      </c>
      <c r="L29" s="950">
        <v>0</v>
      </c>
      <c r="M29" s="1212"/>
      <c r="N29" s="1211"/>
      <c r="R29" s="950">
        <v>0</v>
      </c>
    </row>
    <row r="30" spans="2:19">
      <c r="B30" s="1197">
        <f>B29+1</f>
        <v>17</v>
      </c>
      <c r="D30" s="1191" t="s">
        <v>1044</v>
      </c>
      <c r="I30" s="1208"/>
      <c r="J30" s="1204" t="str">
        <f>"(Col. "&amp;L9&amp;", Line "&amp;B28&amp;" + Line "&amp;B29&amp;")"</f>
        <v>(Col. (H), Line 15 + Line 16)</v>
      </c>
      <c r="L30" s="951">
        <f>L28+L29</f>
        <v>1478019.9311314803</v>
      </c>
      <c r="M30" s="1208"/>
      <c r="N30" s="1204" t="str">
        <f>"(Col. "&amp;R9&amp;", Line "&amp;B28&amp;" + Line "&amp;B29&amp;")"</f>
        <v>(Col. (M), Line 15 + Line 16)</v>
      </c>
      <c r="R30" s="951">
        <f>R28+R29</f>
        <v>0</v>
      </c>
    </row>
    <row r="31" spans="2:19">
      <c r="I31" s="1208"/>
      <c r="L31" s="951"/>
      <c r="M31" s="1208"/>
      <c r="R31" s="951"/>
    </row>
    <row r="32" spans="2:19">
      <c r="B32" s="1197">
        <f>B30+1</f>
        <v>18</v>
      </c>
      <c r="D32" s="1191" t="s">
        <v>1045</v>
      </c>
      <c r="I32" s="1208"/>
      <c r="J32" s="949" t="s">
        <v>1578</v>
      </c>
      <c r="L32" s="940">
        <f>'1B - ADIT EOY'!E11</f>
        <v>7781677.4784273645</v>
      </c>
      <c r="M32" s="1210"/>
      <c r="N32" s="940"/>
      <c r="R32" s="940">
        <v>0</v>
      </c>
    </row>
    <row r="33" spans="2:19">
      <c r="B33" s="1197">
        <f>B32+1</f>
        <v>19</v>
      </c>
      <c r="D33" s="1191" t="s">
        <v>1046</v>
      </c>
      <c r="I33" s="1208"/>
      <c r="J33" s="1211" t="s">
        <v>1043</v>
      </c>
      <c r="L33" s="950">
        <v>0</v>
      </c>
      <c r="M33" s="1208"/>
      <c r="N33" s="1211"/>
      <c r="R33" s="950">
        <v>0</v>
      </c>
    </row>
    <row r="34" spans="2:19">
      <c r="B34" s="1197">
        <f>B33+1</f>
        <v>20</v>
      </c>
      <c r="D34" s="1191" t="s">
        <v>1047</v>
      </c>
      <c r="G34" s="1204"/>
      <c r="I34" s="1208"/>
      <c r="J34" s="1204" t="str">
        <f>"(Col. "&amp;L9&amp;", Line "&amp;B32&amp;" + Line "&amp;B33&amp;")"</f>
        <v>(Col. (H), Line 18 + Line 19)</v>
      </c>
      <c r="L34" s="951">
        <f>L32+L33</f>
        <v>7781677.4784273645</v>
      </c>
      <c r="M34" s="1208"/>
      <c r="N34" s="1204" t="str">
        <f>"(Col. "&amp;R9&amp;", Line "&amp;B32&amp;" + Line "&amp;B33&amp;")"</f>
        <v>(Col. (M), Line 18 + Line 19)</v>
      </c>
      <c r="R34" s="951">
        <f>R32+R33</f>
        <v>0</v>
      </c>
    </row>
    <row r="35" spans="2:19">
      <c r="I35" s="1208"/>
      <c r="L35" s="951"/>
      <c r="M35" s="1208"/>
      <c r="R35" s="951"/>
    </row>
    <row r="36" spans="2:19">
      <c r="B36" s="1197">
        <f>B34+1</f>
        <v>21</v>
      </c>
      <c r="D36" s="1191" t="s">
        <v>1048</v>
      </c>
      <c r="I36" s="1208"/>
      <c r="J36" s="1204" t="str">
        <f>"([Col. "&amp;L9&amp;", Line "&amp;B30&amp;" + Line "&amp;B34&amp;"] /2)"</f>
        <v>([Col. (H), Line 17 + Line 20] /2)</v>
      </c>
      <c r="L36" s="944">
        <f>(L30+L34)/2</f>
        <v>4629848.7047794219</v>
      </c>
      <c r="M36" s="1208"/>
      <c r="N36" s="1204" t="str">
        <f>"([Col. "&amp;R9&amp;", Line "&amp;B30&amp;" + Line "&amp;B34&amp;"] /2)"</f>
        <v>([Col. (M), Line 17 + Line 20] /2)</v>
      </c>
      <c r="R36" s="944">
        <f>(R30+R34)/2</f>
        <v>0</v>
      </c>
    </row>
    <row r="37" spans="2:19">
      <c r="B37" s="1197">
        <f>B36+1</f>
        <v>22</v>
      </c>
      <c r="D37" s="1207" t="s">
        <v>1049</v>
      </c>
      <c r="E37" s="1207"/>
      <c r="F37" s="1207"/>
      <c r="G37" s="1207"/>
      <c r="H37" s="1208"/>
      <c r="I37" s="1208"/>
      <c r="J37" s="1204" t="str">
        <f>"(Col. "&amp;L9&amp;", Line "&amp;B25&amp;" )"</f>
        <v>(Col. (H), Line 13 )</v>
      </c>
      <c r="K37" s="1209"/>
      <c r="L37" s="944">
        <f>L25</f>
        <v>0</v>
      </c>
      <c r="M37" s="1208"/>
      <c r="N37" s="1204" t="str">
        <f>"(Col. "&amp;R9&amp;", Line "&amp;B25&amp;" )"</f>
        <v>(Col. (M), Line 13 )</v>
      </c>
      <c r="R37" s="944">
        <f>R25</f>
        <v>0</v>
      </c>
    </row>
    <row r="38" spans="2:19" ht="13.5" thickBot="1">
      <c r="B38" s="1197">
        <f>B37+1</f>
        <v>23</v>
      </c>
      <c r="D38" s="1213" t="s">
        <v>1291</v>
      </c>
      <c r="E38" s="1207"/>
      <c r="F38" s="1207"/>
      <c r="G38" s="1207"/>
      <c r="H38" s="1208"/>
      <c r="I38" s="1208"/>
      <c r="J38" s="1204" t="str">
        <f>"(Col. "&amp;L9&amp;", Line "&amp;B36&amp;" + Line "&amp;B37&amp;")"</f>
        <v>(Col. (H), Line 21 + Line 22)</v>
      </c>
      <c r="K38" s="1209"/>
      <c r="L38" s="952">
        <f>L36+L37</f>
        <v>4629848.7047794219</v>
      </c>
      <c r="M38" s="1208"/>
      <c r="N38" s="1204" t="str">
        <f>"(Col. "&amp;R9&amp;", Line "&amp;B36&amp;" + Line "&amp;B37&amp;")"</f>
        <v>(Col. (M), Line 21 + Line 22)</v>
      </c>
      <c r="R38" s="952">
        <f>R36+R37</f>
        <v>0</v>
      </c>
    </row>
    <row r="39" spans="2:19">
      <c r="I39" s="1208"/>
      <c r="L39" s="944"/>
      <c r="M39" s="1208"/>
      <c r="R39" s="944"/>
      <c r="S39" s="1208"/>
    </row>
    <row r="40" spans="2:19" ht="13">
      <c r="D40" s="1190" t="s">
        <v>1050</v>
      </c>
      <c r="J40" s="1214"/>
      <c r="K40" s="1215"/>
      <c r="L40" s="1215"/>
      <c r="N40" s="1215"/>
      <c r="O40" s="1215"/>
      <c r="P40" s="1215"/>
      <c r="Q40" s="1215"/>
      <c r="R40" s="1215"/>
    </row>
    <row r="41" spans="2:19" ht="13">
      <c r="D41" s="1495" t="s">
        <v>1012</v>
      </c>
      <c r="E41" s="1496"/>
      <c r="F41" s="1496"/>
      <c r="G41" s="1496"/>
      <c r="H41" s="1497"/>
      <c r="I41" s="1198"/>
      <c r="J41" s="1498" t="s">
        <v>1013</v>
      </c>
      <c r="K41" s="1499"/>
      <c r="L41" s="1500"/>
      <c r="M41" s="1198"/>
      <c r="N41" s="1498" t="s">
        <v>1014</v>
      </c>
      <c r="O41" s="1499"/>
      <c r="P41" s="1499"/>
      <c r="Q41" s="1499"/>
      <c r="R41" s="1500"/>
      <c r="S41" s="1198"/>
    </row>
    <row r="42" spans="2:19" ht="13">
      <c r="D42" s="1199" t="s">
        <v>803</v>
      </c>
      <c r="E42" s="1199" t="s">
        <v>804</v>
      </c>
      <c r="F42" s="1199" t="s">
        <v>965</v>
      </c>
      <c r="G42" s="1199" t="s">
        <v>806</v>
      </c>
      <c r="H42" s="1199" t="s">
        <v>966</v>
      </c>
      <c r="I42" s="1198"/>
      <c r="J42" s="1199" t="s">
        <v>808</v>
      </c>
      <c r="K42" s="1199" t="s">
        <v>809</v>
      </c>
      <c r="L42" s="1199" t="s">
        <v>1015</v>
      </c>
      <c r="M42" s="1198"/>
      <c r="N42" s="1199" t="s">
        <v>886</v>
      </c>
      <c r="O42" s="1199" t="s">
        <v>1016</v>
      </c>
      <c r="P42" s="1199" t="s">
        <v>888</v>
      </c>
      <c r="Q42" s="1199" t="s">
        <v>1017</v>
      </c>
      <c r="R42" s="1199" t="s">
        <v>1018</v>
      </c>
      <c r="S42" s="1198"/>
    </row>
    <row r="43" spans="2:19" ht="50">
      <c r="B43" s="1200" t="s">
        <v>902</v>
      </c>
      <c r="D43" s="1201" t="s">
        <v>505</v>
      </c>
      <c r="E43" s="1201" t="s">
        <v>1019</v>
      </c>
      <c r="F43" s="1201" t="s">
        <v>1051</v>
      </c>
      <c r="G43" s="1201" t="s">
        <v>1052</v>
      </c>
      <c r="H43" s="1201" t="s">
        <v>1022</v>
      </c>
      <c r="I43" s="1337"/>
      <c r="J43" s="1201" t="s">
        <v>1023</v>
      </c>
      <c r="K43" s="1201" t="s">
        <v>1024</v>
      </c>
      <c r="L43" s="1201" t="s">
        <v>1025</v>
      </c>
      <c r="M43" s="1337"/>
      <c r="N43" s="1201" t="s">
        <v>1026</v>
      </c>
      <c r="O43" s="1201" t="s">
        <v>1027</v>
      </c>
      <c r="P43" s="1201" t="s">
        <v>1028</v>
      </c>
      <c r="Q43" s="1201" t="s">
        <v>1029</v>
      </c>
      <c r="R43" s="1201" t="s">
        <v>1030</v>
      </c>
      <c r="S43" s="1337"/>
    </row>
    <row r="44" spans="2:19">
      <c r="E44" s="1337"/>
      <c r="F44" s="1337"/>
      <c r="G44" s="1337"/>
      <c r="H44" s="1337"/>
      <c r="I44" s="1337"/>
      <c r="J44" s="1337"/>
      <c r="K44" s="1337"/>
      <c r="L44" s="1337"/>
      <c r="M44" s="1337"/>
      <c r="N44" s="1337"/>
      <c r="O44" s="1337"/>
      <c r="P44" s="1337"/>
      <c r="Q44" s="1337"/>
      <c r="R44" s="1337"/>
      <c r="S44" s="1337"/>
    </row>
    <row r="45" spans="2:19">
      <c r="B45" s="1197">
        <f>B38+1</f>
        <v>24</v>
      </c>
      <c r="D45" s="1191" t="s">
        <v>1031</v>
      </c>
      <c r="E45" s="1337"/>
      <c r="F45" s="1337"/>
      <c r="G45" s="1337"/>
      <c r="H45" s="1337"/>
      <c r="I45" s="1337"/>
      <c r="J45" s="949" t="s">
        <v>1577</v>
      </c>
      <c r="K45" s="1337"/>
      <c r="L45" s="940">
        <v>0</v>
      </c>
      <c r="M45" s="1337"/>
      <c r="N45" s="940"/>
      <c r="O45" s="1337"/>
      <c r="P45" s="1337"/>
      <c r="Q45" s="1337"/>
      <c r="R45" s="940">
        <v>0</v>
      </c>
      <c r="S45" s="1337"/>
    </row>
    <row r="46" spans="2:19">
      <c r="E46" s="1337"/>
      <c r="F46" s="1337"/>
      <c r="G46" s="1337"/>
      <c r="H46" s="1337"/>
      <c r="I46" s="1337"/>
      <c r="J46" s="1337"/>
      <c r="K46" s="1337"/>
      <c r="L46" s="1337"/>
      <c r="M46" s="1337"/>
      <c r="N46" s="1337"/>
      <c r="O46" s="1337"/>
      <c r="P46" s="1337"/>
      <c r="Q46" s="1337"/>
      <c r="R46" s="1337"/>
      <c r="S46" s="1337"/>
    </row>
    <row r="47" spans="2:19">
      <c r="B47" s="1197">
        <f>B45+1</f>
        <v>25</v>
      </c>
      <c r="D47" s="1202" t="s">
        <v>1032</v>
      </c>
      <c r="E47" s="940">
        <v>31</v>
      </c>
      <c r="F47" s="941">
        <v>0</v>
      </c>
      <c r="G47" s="941">
        <f>G14</f>
        <v>214</v>
      </c>
      <c r="H47" s="942">
        <f t="shared" ref="H47:H58" si="10">IF(F47=0,0.5,F47/G47)</f>
        <v>0.5</v>
      </c>
      <c r="I47" s="943"/>
      <c r="J47" s="940"/>
      <c r="K47" s="944">
        <f t="shared" ref="K47" si="11">+J47*H47</f>
        <v>0</v>
      </c>
      <c r="L47" s="944">
        <f>+K47+L45</f>
        <v>0</v>
      </c>
      <c r="M47" s="943"/>
      <c r="N47" s="940">
        <v>0</v>
      </c>
      <c r="O47" s="944">
        <f>IF($D$177="True-Up Adjustment",N47-J47,0)</f>
        <v>0</v>
      </c>
      <c r="P47" s="944">
        <f>IF($D$177="True-Up Adjustment",IF(AND(J47&gt;=0,N47&gt;=0),IF(O47&gt;=0,K47+O47,N47/J47*K47),IF(AND(J47&lt;0,N47&lt;0),IF(O47&lt;0,K47+O47,N47/J47*K47),0)),0)</f>
        <v>0</v>
      </c>
      <c r="Q47" s="944">
        <f t="shared" ref="Q47:Q58" si="12">IF(AND(J47&gt;=0,N47&lt;0),N47,IF(AND(J47&lt;0,N47&gt;=0),N47,0))</f>
        <v>0</v>
      </c>
      <c r="R47" s="944">
        <f>R45+P47+Q47</f>
        <v>0</v>
      </c>
      <c r="S47" s="943"/>
    </row>
    <row r="48" spans="2:19">
      <c r="B48" s="1197">
        <f t="shared" ref="B48:B59" si="13">+B47+1</f>
        <v>26</v>
      </c>
      <c r="D48" s="1202" t="s">
        <v>1033</v>
      </c>
      <c r="E48" s="940">
        <v>28</v>
      </c>
      <c r="F48" s="941">
        <v>0</v>
      </c>
      <c r="G48" s="941">
        <f t="shared" ref="G48:G58" si="14">G47</f>
        <v>214</v>
      </c>
      <c r="H48" s="942">
        <f t="shared" si="10"/>
        <v>0.5</v>
      </c>
      <c r="I48" s="943"/>
      <c r="J48" s="940"/>
      <c r="K48" s="944">
        <f>+J48*H48</f>
        <v>0</v>
      </c>
      <c r="L48" s="944">
        <f t="shared" ref="L48:L58" si="15">+K48+L47</f>
        <v>0</v>
      </c>
      <c r="M48" s="943"/>
      <c r="N48" s="940">
        <v>0</v>
      </c>
      <c r="O48" s="944">
        <f t="shared" ref="O48:O58" si="16">IF($D$177="True-Up Adjustment",N48-J48,0)</f>
        <v>0</v>
      </c>
      <c r="P48" s="944">
        <f t="shared" ref="P48:P58" si="17">IF($D$177="True-Up Adjustment",IF(AND(J48&gt;=0,N48&gt;=0),IF(O48&gt;=0,K48+O48,N48/J48*K48),IF(AND(J48&lt;0,N48&lt;0),IF(O48&lt;0,K48+O48,N48/J48*K48),0)),0)</f>
        <v>0</v>
      </c>
      <c r="Q48" s="944">
        <f t="shared" si="12"/>
        <v>0</v>
      </c>
      <c r="R48" s="944">
        <f t="shared" ref="R48:R58" si="18">R47+P48+Q48</f>
        <v>0</v>
      </c>
      <c r="S48" s="943"/>
    </row>
    <row r="49" spans="2:19">
      <c r="B49" s="1197">
        <f t="shared" si="13"/>
        <v>27</v>
      </c>
      <c r="D49" s="1202" t="s">
        <v>1034</v>
      </c>
      <c r="E49" s="940">
        <v>31</v>
      </c>
      <c r="F49" s="941">
        <v>0</v>
      </c>
      <c r="G49" s="941">
        <f t="shared" si="14"/>
        <v>214</v>
      </c>
      <c r="H49" s="942">
        <f t="shared" si="10"/>
        <v>0.5</v>
      </c>
      <c r="I49" s="943"/>
      <c r="J49" s="940"/>
      <c r="K49" s="944">
        <f t="shared" ref="K49:K58" si="19">+J49*H49</f>
        <v>0</v>
      </c>
      <c r="L49" s="944">
        <f t="shared" si="15"/>
        <v>0</v>
      </c>
      <c r="M49" s="943"/>
      <c r="N49" s="940">
        <v>0</v>
      </c>
      <c r="O49" s="944">
        <f t="shared" si="16"/>
        <v>0</v>
      </c>
      <c r="P49" s="944">
        <f t="shared" si="17"/>
        <v>0</v>
      </c>
      <c r="Q49" s="944">
        <f t="shared" si="12"/>
        <v>0</v>
      </c>
      <c r="R49" s="944">
        <f t="shared" si="18"/>
        <v>0</v>
      </c>
      <c r="S49" s="943"/>
    </row>
    <row r="50" spans="2:19">
      <c r="B50" s="1197">
        <f t="shared" si="13"/>
        <v>28</v>
      </c>
      <c r="D50" s="1202" t="s">
        <v>506</v>
      </c>
      <c r="E50" s="940">
        <v>30</v>
      </c>
      <c r="F50" s="941">
        <v>0</v>
      </c>
      <c r="G50" s="941">
        <f t="shared" si="14"/>
        <v>214</v>
      </c>
      <c r="H50" s="942">
        <f t="shared" si="10"/>
        <v>0.5</v>
      </c>
      <c r="I50" s="943"/>
      <c r="J50" s="940"/>
      <c r="K50" s="944">
        <f t="shared" si="19"/>
        <v>0</v>
      </c>
      <c r="L50" s="944">
        <f t="shared" si="15"/>
        <v>0</v>
      </c>
      <c r="M50" s="943"/>
      <c r="N50" s="940">
        <v>0</v>
      </c>
      <c r="O50" s="944">
        <f t="shared" si="16"/>
        <v>0</v>
      </c>
      <c r="P50" s="944">
        <f t="shared" si="17"/>
        <v>0</v>
      </c>
      <c r="Q50" s="944">
        <f t="shared" si="12"/>
        <v>0</v>
      </c>
      <c r="R50" s="944">
        <f t="shared" si="18"/>
        <v>0</v>
      </c>
      <c r="S50" s="943"/>
    </row>
    <row r="51" spans="2:19">
      <c r="B51" s="1197">
        <f t="shared" si="13"/>
        <v>29</v>
      </c>
      <c r="D51" s="1202" t="s">
        <v>507</v>
      </c>
      <c r="E51" s="940">
        <v>31</v>
      </c>
      <c r="F51" s="941">
        <v>0</v>
      </c>
      <c r="G51" s="941">
        <f t="shared" si="14"/>
        <v>214</v>
      </c>
      <c r="H51" s="942">
        <f t="shared" si="10"/>
        <v>0.5</v>
      </c>
      <c r="I51" s="943"/>
      <c r="J51" s="940"/>
      <c r="K51" s="944">
        <f t="shared" si="19"/>
        <v>0</v>
      </c>
      <c r="L51" s="944">
        <f t="shared" si="15"/>
        <v>0</v>
      </c>
      <c r="M51" s="943"/>
      <c r="N51" s="940">
        <v>0</v>
      </c>
      <c r="O51" s="944">
        <f t="shared" si="16"/>
        <v>0</v>
      </c>
      <c r="P51" s="944">
        <f t="shared" si="17"/>
        <v>0</v>
      </c>
      <c r="Q51" s="944">
        <f t="shared" si="12"/>
        <v>0</v>
      </c>
      <c r="R51" s="944">
        <f t="shared" si="18"/>
        <v>0</v>
      </c>
      <c r="S51" s="943"/>
    </row>
    <row r="52" spans="2:19">
      <c r="B52" s="1197">
        <f t="shared" si="13"/>
        <v>30</v>
      </c>
      <c r="D52" s="1202" t="s">
        <v>508</v>
      </c>
      <c r="E52" s="940">
        <v>30</v>
      </c>
      <c r="F52" s="941">
        <f t="shared" ref="F52:F57" si="20">E53+F53</f>
        <v>185</v>
      </c>
      <c r="G52" s="941">
        <f t="shared" si="14"/>
        <v>214</v>
      </c>
      <c r="H52" s="942">
        <f t="shared" si="10"/>
        <v>0.86448598130841126</v>
      </c>
      <c r="I52" s="943"/>
      <c r="J52" s="940"/>
      <c r="K52" s="944">
        <f t="shared" si="19"/>
        <v>0</v>
      </c>
      <c r="L52" s="944">
        <f t="shared" si="15"/>
        <v>0</v>
      </c>
      <c r="M52" s="943"/>
      <c r="N52" s="940">
        <v>0</v>
      </c>
      <c r="O52" s="944">
        <f t="shared" si="16"/>
        <v>0</v>
      </c>
      <c r="P52" s="944">
        <f t="shared" si="17"/>
        <v>0</v>
      </c>
      <c r="Q52" s="944">
        <f t="shared" si="12"/>
        <v>0</v>
      </c>
      <c r="R52" s="944">
        <f t="shared" si="18"/>
        <v>0</v>
      </c>
      <c r="S52" s="943"/>
    </row>
    <row r="53" spans="2:19">
      <c r="B53" s="1197">
        <f t="shared" si="13"/>
        <v>31</v>
      </c>
      <c r="D53" s="1202" t="s">
        <v>1035</v>
      </c>
      <c r="E53" s="940">
        <v>31</v>
      </c>
      <c r="F53" s="941">
        <f t="shared" si="20"/>
        <v>154</v>
      </c>
      <c r="G53" s="941">
        <f t="shared" si="14"/>
        <v>214</v>
      </c>
      <c r="H53" s="942">
        <f t="shared" si="10"/>
        <v>0.71962616822429903</v>
      </c>
      <c r="I53" s="943"/>
      <c r="J53" s="940"/>
      <c r="K53" s="944">
        <f t="shared" si="19"/>
        <v>0</v>
      </c>
      <c r="L53" s="944">
        <f t="shared" si="15"/>
        <v>0</v>
      </c>
      <c r="M53" s="943"/>
      <c r="N53" s="940">
        <v>0</v>
      </c>
      <c r="O53" s="944">
        <f t="shared" si="16"/>
        <v>0</v>
      </c>
      <c r="P53" s="944">
        <f t="shared" si="17"/>
        <v>0</v>
      </c>
      <c r="Q53" s="944">
        <f t="shared" si="12"/>
        <v>0</v>
      </c>
      <c r="R53" s="944">
        <f t="shared" si="18"/>
        <v>0</v>
      </c>
      <c r="S53" s="943"/>
    </row>
    <row r="54" spans="2:19">
      <c r="B54" s="1197">
        <f t="shared" si="13"/>
        <v>32</v>
      </c>
      <c r="D54" s="1202" t="s">
        <v>1036</v>
      </c>
      <c r="E54" s="940">
        <v>31</v>
      </c>
      <c r="F54" s="941">
        <f t="shared" si="20"/>
        <v>123</v>
      </c>
      <c r="G54" s="941">
        <f t="shared" si="14"/>
        <v>214</v>
      </c>
      <c r="H54" s="942">
        <f t="shared" si="10"/>
        <v>0.57476635514018692</v>
      </c>
      <c r="I54" s="943"/>
      <c r="J54" s="940"/>
      <c r="K54" s="944">
        <f t="shared" si="19"/>
        <v>0</v>
      </c>
      <c r="L54" s="944">
        <f t="shared" si="15"/>
        <v>0</v>
      </c>
      <c r="M54" s="943"/>
      <c r="N54" s="940">
        <v>0</v>
      </c>
      <c r="O54" s="944">
        <f t="shared" si="16"/>
        <v>0</v>
      </c>
      <c r="P54" s="944">
        <f t="shared" si="17"/>
        <v>0</v>
      </c>
      <c r="Q54" s="944">
        <f t="shared" si="12"/>
        <v>0</v>
      </c>
      <c r="R54" s="944">
        <f t="shared" si="18"/>
        <v>0</v>
      </c>
      <c r="S54" s="943"/>
    </row>
    <row r="55" spans="2:19">
      <c r="B55" s="1197">
        <f t="shared" si="13"/>
        <v>33</v>
      </c>
      <c r="D55" s="1202" t="s">
        <v>1037</v>
      </c>
      <c r="E55" s="940">
        <v>30</v>
      </c>
      <c r="F55" s="941">
        <f t="shared" si="20"/>
        <v>93</v>
      </c>
      <c r="G55" s="941">
        <f t="shared" si="14"/>
        <v>214</v>
      </c>
      <c r="H55" s="942">
        <f t="shared" si="10"/>
        <v>0.43457943925233644</v>
      </c>
      <c r="I55" s="943"/>
      <c r="J55" s="940"/>
      <c r="K55" s="944">
        <f t="shared" si="19"/>
        <v>0</v>
      </c>
      <c r="L55" s="944">
        <f t="shared" si="15"/>
        <v>0</v>
      </c>
      <c r="M55" s="943"/>
      <c r="N55" s="940">
        <v>0</v>
      </c>
      <c r="O55" s="944">
        <f t="shared" si="16"/>
        <v>0</v>
      </c>
      <c r="P55" s="944">
        <f t="shared" si="17"/>
        <v>0</v>
      </c>
      <c r="Q55" s="944">
        <f t="shared" si="12"/>
        <v>0</v>
      </c>
      <c r="R55" s="944">
        <f t="shared" si="18"/>
        <v>0</v>
      </c>
      <c r="S55" s="943"/>
    </row>
    <row r="56" spans="2:19">
      <c r="B56" s="1197">
        <f t="shared" si="13"/>
        <v>34</v>
      </c>
      <c r="D56" s="1202" t="s">
        <v>1038</v>
      </c>
      <c r="E56" s="940">
        <v>31</v>
      </c>
      <c r="F56" s="941">
        <f t="shared" si="20"/>
        <v>62</v>
      </c>
      <c r="G56" s="941">
        <f t="shared" si="14"/>
        <v>214</v>
      </c>
      <c r="H56" s="942">
        <f t="shared" si="10"/>
        <v>0.28971962616822428</v>
      </c>
      <c r="I56" s="943"/>
      <c r="J56" s="940"/>
      <c r="K56" s="944">
        <f t="shared" si="19"/>
        <v>0</v>
      </c>
      <c r="L56" s="944">
        <f t="shared" si="15"/>
        <v>0</v>
      </c>
      <c r="M56" s="943"/>
      <c r="N56" s="940">
        <v>0</v>
      </c>
      <c r="O56" s="944">
        <f t="shared" si="16"/>
        <v>0</v>
      </c>
      <c r="P56" s="944">
        <f t="shared" si="17"/>
        <v>0</v>
      </c>
      <c r="Q56" s="944">
        <f t="shared" si="12"/>
        <v>0</v>
      </c>
      <c r="R56" s="944">
        <f t="shared" si="18"/>
        <v>0</v>
      </c>
      <c r="S56" s="943"/>
    </row>
    <row r="57" spans="2:19">
      <c r="B57" s="1197">
        <f t="shared" si="13"/>
        <v>35</v>
      </c>
      <c r="D57" s="1202" t="s">
        <v>1039</v>
      </c>
      <c r="E57" s="940">
        <v>30</v>
      </c>
      <c r="F57" s="941">
        <f t="shared" si="20"/>
        <v>32</v>
      </c>
      <c r="G57" s="941">
        <f t="shared" si="14"/>
        <v>214</v>
      </c>
      <c r="H57" s="942">
        <f t="shared" si="10"/>
        <v>0.14953271028037382</v>
      </c>
      <c r="I57" s="943"/>
      <c r="J57" s="940"/>
      <c r="K57" s="944">
        <f t="shared" si="19"/>
        <v>0</v>
      </c>
      <c r="L57" s="944">
        <f t="shared" si="15"/>
        <v>0</v>
      </c>
      <c r="M57" s="943"/>
      <c r="N57" s="940">
        <v>0</v>
      </c>
      <c r="O57" s="944">
        <f t="shared" si="16"/>
        <v>0</v>
      </c>
      <c r="P57" s="944">
        <f t="shared" si="17"/>
        <v>0</v>
      </c>
      <c r="Q57" s="944">
        <f t="shared" si="12"/>
        <v>0</v>
      </c>
      <c r="R57" s="944">
        <f t="shared" si="18"/>
        <v>0</v>
      </c>
      <c r="S57" s="943"/>
    </row>
    <row r="58" spans="2:19">
      <c r="B58" s="1197">
        <f t="shared" si="13"/>
        <v>36</v>
      </c>
      <c r="D58" s="1203" t="s">
        <v>1040</v>
      </c>
      <c r="E58" s="940">
        <v>31</v>
      </c>
      <c r="F58" s="945">
        <v>1</v>
      </c>
      <c r="G58" s="941">
        <f t="shared" si="14"/>
        <v>214</v>
      </c>
      <c r="H58" s="942">
        <f t="shared" si="10"/>
        <v>4.6728971962616819E-3</v>
      </c>
      <c r="I58" s="943"/>
      <c r="J58" s="940"/>
      <c r="K58" s="944">
        <f t="shared" si="19"/>
        <v>0</v>
      </c>
      <c r="L58" s="944">
        <f t="shared" si="15"/>
        <v>0</v>
      </c>
      <c r="M58" s="943"/>
      <c r="N58" s="940">
        <v>0</v>
      </c>
      <c r="O58" s="944">
        <f t="shared" si="16"/>
        <v>0</v>
      </c>
      <c r="P58" s="944">
        <f t="shared" si="17"/>
        <v>0</v>
      </c>
      <c r="Q58" s="944">
        <f t="shared" si="12"/>
        <v>0</v>
      </c>
      <c r="R58" s="944">
        <f t="shared" si="18"/>
        <v>0</v>
      </c>
      <c r="S58" s="943"/>
    </row>
    <row r="59" spans="2:19">
      <c r="B59" s="1197">
        <f t="shared" si="13"/>
        <v>37</v>
      </c>
      <c r="D59" s="1204" t="str">
        <f>"Total (Sum of Lines "&amp;B47&amp;" - "&amp;B58&amp;")"</f>
        <v>Total (Sum of Lines 25 - 36)</v>
      </c>
      <c r="E59" s="946">
        <f>SUM(E47:E58)</f>
        <v>365</v>
      </c>
      <c r="F59" s="1205"/>
      <c r="G59" s="1205"/>
      <c r="H59" s="1206"/>
      <c r="I59" s="947"/>
      <c r="J59" s="946">
        <f>SUM(J47:J58)</f>
        <v>0</v>
      </c>
      <c r="K59" s="946">
        <f>SUM(K47:K58)</f>
        <v>0</v>
      </c>
      <c r="L59" s="946"/>
      <c r="M59" s="947"/>
      <c r="N59" s="946">
        <f>SUM(N47:N58)</f>
        <v>0</v>
      </c>
      <c r="O59" s="946">
        <f>SUM(O47:O58)</f>
        <v>0</v>
      </c>
      <c r="P59" s="946">
        <f>SUM(P47:P58)</f>
        <v>0</v>
      </c>
      <c r="Q59" s="946">
        <f>SUM(Q47:Q58)</f>
        <v>0</v>
      </c>
      <c r="R59" s="948"/>
      <c r="S59" s="947"/>
    </row>
    <row r="60" spans="2:19">
      <c r="D60" s="1207"/>
      <c r="E60" s="1207"/>
      <c r="F60" s="1207"/>
      <c r="G60" s="1207"/>
      <c r="H60" s="1208"/>
      <c r="I60" s="1208"/>
      <c r="K60" s="1209"/>
      <c r="L60" s="1208"/>
      <c r="M60" s="1208"/>
      <c r="N60" s="1216"/>
      <c r="O60" s="1209"/>
      <c r="P60" s="1209"/>
      <c r="Q60" s="1209"/>
      <c r="R60" s="1208"/>
      <c r="S60" s="1208"/>
    </row>
    <row r="61" spans="2:19" ht="15" customHeight="1">
      <c r="B61" s="1197">
        <f>B59+1</f>
        <v>38</v>
      </c>
      <c r="D61" s="1191" t="s">
        <v>1041</v>
      </c>
      <c r="I61" s="1208"/>
      <c r="J61" s="949" t="s">
        <v>1577</v>
      </c>
      <c r="L61" s="940">
        <v>0</v>
      </c>
      <c r="M61" s="1210"/>
      <c r="N61" s="940"/>
      <c r="R61" s="940">
        <v>0</v>
      </c>
    </row>
    <row r="62" spans="2:19">
      <c r="B62" s="1197">
        <f>B61+1</f>
        <v>39</v>
      </c>
      <c r="D62" s="1191" t="s">
        <v>1042</v>
      </c>
      <c r="I62" s="1208"/>
      <c r="J62" s="1211" t="s">
        <v>1043</v>
      </c>
      <c r="L62" s="950">
        <v>0</v>
      </c>
      <c r="M62" s="1212"/>
      <c r="N62" s="1211"/>
      <c r="R62" s="950">
        <v>0</v>
      </c>
    </row>
    <row r="63" spans="2:19">
      <c r="B63" s="1197">
        <f>B62+1</f>
        <v>40</v>
      </c>
      <c r="D63" s="1191" t="s">
        <v>1044</v>
      </c>
      <c r="I63" s="1208"/>
      <c r="J63" s="1204" t="str">
        <f>"(Col. "&amp;L42&amp;", Line "&amp;B61&amp;" + Line "&amp;B62&amp;")"</f>
        <v>(Col. (H), Line 38 + Line 39)</v>
      </c>
      <c r="L63" s="951">
        <f>L61+L62</f>
        <v>0</v>
      </c>
      <c r="M63" s="1208"/>
      <c r="N63" s="1204" t="str">
        <f>"(Col. "&amp;R42&amp;", Line "&amp;B61&amp;" + Line "&amp;B62&amp;")"</f>
        <v>(Col. (M), Line 38 + Line 39)</v>
      </c>
      <c r="R63" s="951">
        <f>R61+R62</f>
        <v>0</v>
      </c>
    </row>
    <row r="64" spans="2:19">
      <c r="I64" s="1208"/>
      <c r="L64" s="951"/>
      <c r="M64" s="1208"/>
      <c r="R64" s="951"/>
    </row>
    <row r="65" spans="2:19">
      <c r="B65" s="1197">
        <f>B63+1</f>
        <v>41</v>
      </c>
      <c r="D65" s="1191" t="s">
        <v>1053</v>
      </c>
      <c r="I65" s="1208"/>
      <c r="J65" s="949" t="s">
        <v>1578</v>
      </c>
      <c r="L65" s="940">
        <v>0</v>
      </c>
      <c r="M65" s="1210"/>
      <c r="N65" s="940"/>
      <c r="R65" s="940">
        <v>0</v>
      </c>
    </row>
    <row r="66" spans="2:19">
      <c r="B66" s="1197">
        <f>B65+1</f>
        <v>42</v>
      </c>
      <c r="D66" s="1191" t="s">
        <v>1046</v>
      </c>
      <c r="I66" s="1208"/>
      <c r="J66" s="1211" t="s">
        <v>1043</v>
      </c>
      <c r="L66" s="950">
        <v>0</v>
      </c>
      <c r="M66" s="1208"/>
      <c r="N66" s="1211"/>
      <c r="R66" s="950">
        <v>0</v>
      </c>
    </row>
    <row r="67" spans="2:19">
      <c r="B67" s="1197">
        <f>B66+1</f>
        <v>43</v>
      </c>
      <c r="D67" s="1191" t="s">
        <v>1047</v>
      </c>
      <c r="I67" s="1208"/>
      <c r="J67" s="1204" t="str">
        <f>"(Col. "&amp;L42&amp;", Line "&amp;B65&amp;" + Line "&amp;B66&amp;")"</f>
        <v>(Col. (H), Line 41 + Line 42)</v>
      </c>
      <c r="L67" s="951">
        <f>L65+L66</f>
        <v>0</v>
      </c>
      <c r="M67" s="1208"/>
      <c r="N67" s="1204" t="str">
        <f>"(Col. "&amp;R42&amp;", Line "&amp;B65&amp;" + Line "&amp;B66&amp;")"</f>
        <v>(Col. (M), Line 41 + Line 42)</v>
      </c>
      <c r="R67" s="951">
        <f>R65+R66</f>
        <v>0</v>
      </c>
    </row>
    <row r="68" spans="2:19">
      <c r="I68" s="1208"/>
      <c r="L68" s="951"/>
      <c r="M68" s="1208"/>
      <c r="R68" s="951"/>
    </row>
    <row r="69" spans="2:19">
      <c r="B69" s="1197">
        <f>B67+1</f>
        <v>44</v>
      </c>
      <c r="D69" s="1191" t="s">
        <v>1048</v>
      </c>
      <c r="I69" s="1208"/>
      <c r="J69" s="1204" t="str">
        <f>"([Col. "&amp;L42&amp;", Line "&amp;B63&amp;" + Line "&amp;B67&amp;"] /2)"</f>
        <v>([Col. (H), Line 40 + Line 43] /2)</v>
      </c>
      <c r="L69" s="944">
        <f>(L63+L67)/2</f>
        <v>0</v>
      </c>
      <c r="M69" s="1208"/>
      <c r="N69" s="1204" t="str">
        <f>"([Col. "&amp;R42&amp;", Line "&amp;B63&amp;" + Line "&amp;B67&amp;"] /2)"</f>
        <v>([Col. (M), Line 40 + Line 43] /2)</v>
      </c>
      <c r="R69" s="944">
        <f>(R63+R67)/2</f>
        <v>0</v>
      </c>
    </row>
    <row r="70" spans="2:19">
      <c r="B70" s="1197">
        <f>B69+1</f>
        <v>45</v>
      </c>
      <c r="D70" s="1207" t="s">
        <v>1049</v>
      </c>
      <c r="E70" s="1207"/>
      <c r="F70" s="1207"/>
      <c r="G70" s="1207"/>
      <c r="H70" s="1208"/>
      <c r="I70" s="1208"/>
      <c r="J70" s="1204" t="str">
        <f>"(Col. "&amp;L42&amp;", Line "&amp;B58&amp;" )"</f>
        <v>(Col. (H), Line 36 )</v>
      </c>
      <c r="K70" s="1209"/>
      <c r="L70" s="944">
        <f>L58</f>
        <v>0</v>
      </c>
      <c r="M70" s="1208"/>
      <c r="N70" s="1204" t="str">
        <f>"(Col. "&amp;R42&amp;", Line "&amp;B58&amp;" )"</f>
        <v>(Col. (M), Line 36 )</v>
      </c>
      <c r="R70" s="944">
        <f>R58</f>
        <v>0</v>
      </c>
    </row>
    <row r="71" spans="2:19" ht="13.5" thickBot="1">
      <c r="B71" s="1197">
        <f>B70+1</f>
        <v>46</v>
      </c>
      <c r="D71" s="1213" t="s">
        <v>1292</v>
      </c>
      <c r="E71" s="1207"/>
      <c r="F71" s="1207"/>
      <c r="G71" s="1207"/>
      <c r="H71" s="1208"/>
      <c r="I71" s="1208"/>
      <c r="J71" s="1204" t="str">
        <f>"(Col. "&amp;L42&amp;", Line "&amp;B69&amp;" + Line "&amp;B70&amp;")"</f>
        <v>(Col. (H), Line 44 + Line 45)</v>
      </c>
      <c r="K71" s="1209"/>
      <c r="L71" s="952">
        <f>L69+L70</f>
        <v>0</v>
      </c>
      <c r="M71" s="1208"/>
      <c r="N71" s="1204" t="str">
        <f>"(Col. "&amp;R42&amp;", Line "&amp;B69&amp;" + Line "&amp;B70&amp;")"</f>
        <v>(Col. (M), Line 44 + Line 45)</v>
      </c>
      <c r="R71" s="952">
        <f>R69+R70</f>
        <v>0</v>
      </c>
    </row>
    <row r="72" spans="2:19" ht="13">
      <c r="D72" s="1190"/>
    </row>
    <row r="73" spans="2:19" ht="13">
      <c r="D73" s="1190" t="s">
        <v>1054</v>
      </c>
      <c r="J73" s="1214"/>
      <c r="K73" s="1215"/>
      <c r="L73" s="1215"/>
      <c r="N73" s="1215"/>
      <c r="O73" s="1215"/>
      <c r="P73" s="1215"/>
      <c r="Q73" s="1215"/>
      <c r="R73" s="1215"/>
    </row>
    <row r="74" spans="2:19" ht="13">
      <c r="D74" s="1495" t="s">
        <v>1012</v>
      </c>
      <c r="E74" s="1496"/>
      <c r="F74" s="1496"/>
      <c r="G74" s="1496"/>
      <c r="H74" s="1497"/>
      <c r="I74" s="1198"/>
      <c r="J74" s="1498" t="s">
        <v>1013</v>
      </c>
      <c r="K74" s="1499"/>
      <c r="L74" s="1500"/>
      <c r="M74" s="1198"/>
      <c r="N74" s="1498" t="s">
        <v>1014</v>
      </c>
      <c r="O74" s="1499"/>
      <c r="P74" s="1499"/>
      <c r="Q74" s="1499"/>
      <c r="R74" s="1500"/>
      <c r="S74" s="1198"/>
    </row>
    <row r="75" spans="2:19" ht="13">
      <c r="D75" s="1199" t="s">
        <v>803</v>
      </c>
      <c r="E75" s="1199" t="s">
        <v>804</v>
      </c>
      <c r="F75" s="1199" t="s">
        <v>965</v>
      </c>
      <c r="G75" s="1199" t="s">
        <v>806</v>
      </c>
      <c r="H75" s="1199" t="s">
        <v>966</v>
      </c>
      <c r="I75" s="1198"/>
      <c r="J75" s="1199" t="s">
        <v>808</v>
      </c>
      <c r="K75" s="1199" t="s">
        <v>809</v>
      </c>
      <c r="L75" s="1199" t="s">
        <v>1015</v>
      </c>
      <c r="M75" s="1198"/>
      <c r="N75" s="1199" t="s">
        <v>886</v>
      </c>
      <c r="O75" s="1199" t="s">
        <v>1016</v>
      </c>
      <c r="P75" s="1199" t="s">
        <v>888</v>
      </c>
      <c r="Q75" s="1199" t="s">
        <v>1017</v>
      </c>
      <c r="R75" s="1199" t="s">
        <v>1018</v>
      </c>
      <c r="S75" s="1198"/>
    </row>
    <row r="76" spans="2:19" ht="50">
      <c r="B76" s="1200" t="s">
        <v>902</v>
      </c>
      <c r="D76" s="1201" t="s">
        <v>505</v>
      </c>
      <c r="E76" s="1201" t="s">
        <v>1019</v>
      </c>
      <c r="F76" s="1201" t="s">
        <v>1051</v>
      </c>
      <c r="G76" s="1201" t="s">
        <v>1052</v>
      </c>
      <c r="H76" s="1201" t="s">
        <v>1022</v>
      </c>
      <c r="I76" s="1337"/>
      <c r="J76" s="1201" t="s">
        <v>1023</v>
      </c>
      <c r="K76" s="1201" t="s">
        <v>1024</v>
      </c>
      <c r="L76" s="1201" t="s">
        <v>1025</v>
      </c>
      <c r="M76" s="1337"/>
      <c r="N76" s="1201" t="s">
        <v>1026</v>
      </c>
      <c r="O76" s="1201" t="s">
        <v>1027</v>
      </c>
      <c r="P76" s="1201" t="s">
        <v>1028</v>
      </c>
      <c r="Q76" s="1201" t="s">
        <v>1029</v>
      </c>
      <c r="R76" s="1201" t="s">
        <v>1030</v>
      </c>
      <c r="S76" s="1337"/>
    </row>
    <row r="77" spans="2:19">
      <c r="E77" s="1337"/>
      <c r="F77" s="1337"/>
      <c r="G77" s="1337"/>
      <c r="H77" s="1337"/>
      <c r="I77" s="1337"/>
      <c r="J77" s="1337"/>
      <c r="K77" s="1337"/>
      <c r="L77" s="1337"/>
      <c r="M77" s="1337"/>
      <c r="N77" s="1337"/>
      <c r="O77" s="1337"/>
      <c r="P77" s="1337"/>
      <c r="Q77" s="1337"/>
      <c r="R77" s="1337"/>
      <c r="S77" s="1337"/>
    </row>
    <row r="78" spans="2:19">
      <c r="B78" s="1197">
        <f>B71+1</f>
        <v>47</v>
      </c>
      <c r="D78" s="1191" t="s">
        <v>1031</v>
      </c>
      <c r="E78" s="1337"/>
      <c r="F78" s="1337"/>
      <c r="G78" s="1337"/>
      <c r="H78" s="1337"/>
      <c r="I78" s="1337"/>
      <c r="J78" s="949" t="s">
        <v>1577</v>
      </c>
      <c r="K78" s="1337"/>
      <c r="L78" s="940">
        <f>'1C - ADIT BOY'!H160</f>
        <v>-130571974.30000412</v>
      </c>
      <c r="M78" s="1337"/>
      <c r="N78" s="940"/>
      <c r="O78" s="1337"/>
      <c r="P78" s="1337"/>
      <c r="Q78" s="1337"/>
      <c r="R78" s="940">
        <v>0</v>
      </c>
      <c r="S78" s="1337"/>
    </row>
    <row r="79" spans="2:19">
      <c r="E79" s="1337"/>
      <c r="F79" s="1337"/>
      <c r="G79" s="1337"/>
      <c r="H79" s="1337"/>
      <c r="I79" s="1337"/>
      <c r="J79" s="1337"/>
      <c r="K79" s="1337"/>
      <c r="L79" s="1337"/>
      <c r="M79" s="1337"/>
      <c r="N79" s="1337"/>
      <c r="O79" s="1337"/>
      <c r="P79" s="1337"/>
      <c r="Q79" s="1337"/>
      <c r="R79" s="1337"/>
      <c r="S79" s="1337"/>
    </row>
    <row r="80" spans="2:19">
      <c r="B80" s="1197">
        <f>B78+1</f>
        <v>48</v>
      </c>
      <c r="D80" s="1202" t="s">
        <v>1032</v>
      </c>
      <c r="E80" s="940">
        <v>31</v>
      </c>
      <c r="F80" s="941">
        <v>0</v>
      </c>
      <c r="G80" s="941">
        <f>G14</f>
        <v>214</v>
      </c>
      <c r="H80" s="942">
        <f t="shared" ref="H80:H91" si="21">IF(F80=0,0.5,F80/G80)</f>
        <v>0.5</v>
      </c>
      <c r="I80" s="943"/>
      <c r="J80" s="940">
        <v>-748434.89791303745</v>
      </c>
      <c r="K80" s="944">
        <f>+J80*H80</f>
        <v>-374217.44895651873</v>
      </c>
      <c r="L80" s="944">
        <f>+K80+L78</f>
        <v>-130946191.74896064</v>
      </c>
      <c r="M80" s="943"/>
      <c r="N80" s="940">
        <v>0</v>
      </c>
      <c r="O80" s="944">
        <f>IF($D$177="True-Up Adjustment",N80-J80,0)</f>
        <v>0</v>
      </c>
      <c r="P80" s="944">
        <f>IF($D$177="True-Up Adjustment",IF(AND(J80&gt;=0,N80&gt;=0),IF(O80&gt;=0,K80+O80,N80/J80*K80),IF(AND(J80&lt;0,N80&lt;0),IF(O80&lt;0,K80+O80,N80/J80*K80),0)),0)</f>
        <v>0</v>
      </c>
      <c r="Q80" s="944">
        <f t="shared" ref="Q80:Q91" si="22">IF(AND(J80&gt;=0,N80&lt;0),N80,IF(AND(J80&lt;0,N80&gt;=0),N80,0))</f>
        <v>0</v>
      </c>
      <c r="R80" s="944">
        <f>R78+P80+Q80</f>
        <v>0</v>
      </c>
      <c r="S80" s="943"/>
    </row>
    <row r="81" spans="2:19">
      <c r="B81" s="1197">
        <f t="shared" ref="B81:B92" si="23">+B80+1</f>
        <v>49</v>
      </c>
      <c r="D81" s="1202" t="s">
        <v>1033</v>
      </c>
      <c r="E81" s="940">
        <v>28</v>
      </c>
      <c r="F81" s="941">
        <v>0</v>
      </c>
      <c r="G81" s="941">
        <f t="shared" ref="G81:G91" si="24">G80</f>
        <v>214</v>
      </c>
      <c r="H81" s="942">
        <f t="shared" si="21"/>
        <v>0.5</v>
      </c>
      <c r="I81" s="943"/>
      <c r="J81" s="940">
        <v>-741580.94899633527</v>
      </c>
      <c r="K81" s="944">
        <f>+J81*H81</f>
        <v>-370790.47449816763</v>
      </c>
      <c r="L81" s="944">
        <f t="shared" ref="L81:L91" si="25">+K81+L80</f>
        <v>-131316982.22345881</v>
      </c>
      <c r="M81" s="943"/>
      <c r="N81" s="940">
        <v>0</v>
      </c>
      <c r="O81" s="944">
        <f t="shared" ref="O81:O91" si="26">IF($D$177="True-Up Adjustment",N81-J81,0)</f>
        <v>0</v>
      </c>
      <c r="P81" s="944">
        <f t="shared" ref="P81:P91" si="27">IF($D$177="True-Up Adjustment",IF(AND(J81&gt;=0,N81&gt;=0),IF(O81&gt;=0,K81+O81,N81/J81*K81),IF(AND(J81&lt;0,N81&lt;0),IF(O81&lt;0,K81+O81,N81/J81*K81),0)),0)</f>
        <v>0</v>
      </c>
      <c r="Q81" s="944">
        <f t="shared" si="22"/>
        <v>0</v>
      </c>
      <c r="R81" s="944">
        <f t="shared" ref="R81:R91" si="28">R80+P81+Q81</f>
        <v>0</v>
      </c>
      <c r="S81" s="943"/>
    </row>
    <row r="82" spans="2:19">
      <c r="B82" s="1197">
        <f t="shared" si="23"/>
        <v>50</v>
      </c>
      <c r="D82" s="1202" t="s">
        <v>1034</v>
      </c>
      <c r="E82" s="940">
        <v>31</v>
      </c>
      <c r="F82" s="941">
        <v>0</v>
      </c>
      <c r="G82" s="941">
        <f t="shared" si="24"/>
        <v>214</v>
      </c>
      <c r="H82" s="942">
        <f t="shared" si="21"/>
        <v>0.5</v>
      </c>
      <c r="I82" s="943"/>
      <c r="J82" s="940">
        <v>-731254.98844715091</v>
      </c>
      <c r="K82" s="944">
        <f t="shared" ref="K82:K91" si="29">+J82*H82</f>
        <v>-365627.49422357546</v>
      </c>
      <c r="L82" s="944">
        <f t="shared" si="25"/>
        <v>-131682609.71768239</v>
      </c>
      <c r="M82" s="943"/>
      <c r="N82" s="940">
        <v>0</v>
      </c>
      <c r="O82" s="944">
        <f t="shared" si="26"/>
        <v>0</v>
      </c>
      <c r="P82" s="944">
        <f t="shared" si="27"/>
        <v>0</v>
      </c>
      <c r="Q82" s="944">
        <f t="shared" si="22"/>
        <v>0</v>
      </c>
      <c r="R82" s="944">
        <f t="shared" si="28"/>
        <v>0</v>
      </c>
      <c r="S82" s="943"/>
    </row>
    <row r="83" spans="2:19">
      <c r="B83" s="1197">
        <f t="shared" si="23"/>
        <v>51</v>
      </c>
      <c r="D83" s="1202" t="s">
        <v>506</v>
      </c>
      <c r="E83" s="940">
        <v>30</v>
      </c>
      <c r="F83" s="941">
        <v>0</v>
      </c>
      <c r="G83" s="941">
        <f t="shared" si="24"/>
        <v>214</v>
      </c>
      <c r="H83" s="942">
        <f t="shared" si="21"/>
        <v>0.5</v>
      </c>
      <c r="I83" s="943"/>
      <c r="J83" s="940">
        <v>-719453.67508148425</v>
      </c>
      <c r="K83" s="944">
        <f t="shared" si="29"/>
        <v>-359726.83754074213</v>
      </c>
      <c r="L83" s="944">
        <f t="shared" si="25"/>
        <v>-132042336.55522314</v>
      </c>
      <c r="M83" s="943"/>
      <c r="N83" s="940">
        <v>0</v>
      </c>
      <c r="O83" s="944">
        <f t="shared" si="26"/>
        <v>0</v>
      </c>
      <c r="P83" s="944">
        <f t="shared" si="27"/>
        <v>0</v>
      </c>
      <c r="Q83" s="944">
        <f t="shared" si="22"/>
        <v>0</v>
      </c>
      <c r="R83" s="944">
        <f t="shared" si="28"/>
        <v>0</v>
      </c>
      <c r="S83" s="943"/>
    </row>
    <row r="84" spans="2:19">
      <c r="B84" s="1197">
        <f t="shared" si="23"/>
        <v>52</v>
      </c>
      <c r="D84" s="1202" t="s">
        <v>507</v>
      </c>
      <c r="E84" s="940">
        <v>31</v>
      </c>
      <c r="F84" s="941">
        <v>0</v>
      </c>
      <c r="G84" s="941">
        <f t="shared" si="24"/>
        <v>214</v>
      </c>
      <c r="H84" s="942">
        <f t="shared" si="21"/>
        <v>0.5</v>
      </c>
      <c r="I84" s="943"/>
      <c r="J84" s="940">
        <v>-695649.8077903412</v>
      </c>
      <c r="K84" s="944">
        <f t="shared" si="29"/>
        <v>-347824.9038951706</v>
      </c>
      <c r="L84" s="944">
        <f t="shared" si="25"/>
        <v>-132390161.45911831</v>
      </c>
      <c r="M84" s="943"/>
      <c r="N84" s="940">
        <v>0</v>
      </c>
      <c r="O84" s="944">
        <f t="shared" si="26"/>
        <v>0</v>
      </c>
      <c r="P84" s="944">
        <f t="shared" si="27"/>
        <v>0</v>
      </c>
      <c r="Q84" s="944">
        <f t="shared" si="22"/>
        <v>0</v>
      </c>
      <c r="R84" s="944">
        <f t="shared" si="28"/>
        <v>0</v>
      </c>
      <c r="S84" s="943"/>
    </row>
    <row r="85" spans="2:19">
      <c r="B85" s="1197">
        <f t="shared" si="23"/>
        <v>53</v>
      </c>
      <c r="D85" s="1202" t="s">
        <v>508</v>
      </c>
      <c r="E85" s="940">
        <v>30</v>
      </c>
      <c r="F85" s="941">
        <f t="shared" ref="F85:F90" si="30">E86+F86</f>
        <v>185</v>
      </c>
      <c r="G85" s="941">
        <f t="shared" si="24"/>
        <v>214</v>
      </c>
      <c r="H85" s="942">
        <f t="shared" si="21"/>
        <v>0.86448598130841126</v>
      </c>
      <c r="I85" s="943"/>
      <c r="J85" s="940">
        <v>-628895.51226178883</v>
      </c>
      <c r="K85" s="944">
        <f t="shared" si="29"/>
        <v>-543671.3540580885</v>
      </c>
      <c r="L85" s="944">
        <f t="shared" si="25"/>
        <v>-132933832.81317639</v>
      </c>
      <c r="M85" s="943"/>
      <c r="N85" s="940">
        <v>0</v>
      </c>
      <c r="O85" s="944">
        <f t="shared" si="26"/>
        <v>0</v>
      </c>
      <c r="P85" s="944">
        <f t="shared" si="27"/>
        <v>0</v>
      </c>
      <c r="Q85" s="944">
        <f t="shared" si="22"/>
        <v>0</v>
      </c>
      <c r="R85" s="944">
        <f t="shared" si="28"/>
        <v>0</v>
      </c>
      <c r="S85" s="943"/>
    </row>
    <row r="86" spans="2:19">
      <c r="B86" s="1197">
        <f t="shared" si="23"/>
        <v>54</v>
      </c>
      <c r="D86" s="1202" t="s">
        <v>1035</v>
      </c>
      <c r="E86" s="940">
        <v>31</v>
      </c>
      <c r="F86" s="941">
        <f t="shared" si="30"/>
        <v>154</v>
      </c>
      <c r="G86" s="941">
        <f t="shared" si="24"/>
        <v>214</v>
      </c>
      <c r="H86" s="942">
        <f t="shared" si="21"/>
        <v>0.71962616822429903</v>
      </c>
      <c r="I86" s="943"/>
      <c r="J86" s="940">
        <v>-571157.5571256309</v>
      </c>
      <c r="K86" s="944">
        <f t="shared" si="29"/>
        <v>-411019.92428666895</v>
      </c>
      <c r="L86" s="944">
        <f t="shared" si="25"/>
        <v>-133344852.73746306</v>
      </c>
      <c r="M86" s="943"/>
      <c r="N86" s="940">
        <v>0</v>
      </c>
      <c r="O86" s="944">
        <f t="shared" si="26"/>
        <v>0</v>
      </c>
      <c r="P86" s="944">
        <f t="shared" si="27"/>
        <v>0</v>
      </c>
      <c r="Q86" s="944">
        <f t="shared" si="22"/>
        <v>0</v>
      </c>
      <c r="R86" s="944">
        <f t="shared" si="28"/>
        <v>0</v>
      </c>
      <c r="S86" s="943"/>
    </row>
    <row r="87" spans="2:19">
      <c r="B87" s="1197">
        <f t="shared" si="23"/>
        <v>55</v>
      </c>
      <c r="D87" s="1202" t="s">
        <v>1036</v>
      </c>
      <c r="E87" s="940">
        <v>31</v>
      </c>
      <c r="F87" s="941">
        <f t="shared" si="30"/>
        <v>123</v>
      </c>
      <c r="G87" s="941">
        <f t="shared" si="24"/>
        <v>214</v>
      </c>
      <c r="H87" s="942">
        <f t="shared" si="21"/>
        <v>0.57476635514018692</v>
      </c>
      <c r="I87" s="943"/>
      <c r="J87" s="940">
        <v>-558210.53103530651</v>
      </c>
      <c r="K87" s="944">
        <f t="shared" si="29"/>
        <v>-320840.63232403132</v>
      </c>
      <c r="L87" s="944">
        <f t="shared" si="25"/>
        <v>-133665693.36978708</v>
      </c>
      <c r="M87" s="943"/>
      <c r="N87" s="940">
        <v>0</v>
      </c>
      <c r="O87" s="944">
        <f t="shared" si="26"/>
        <v>0</v>
      </c>
      <c r="P87" s="944">
        <f t="shared" si="27"/>
        <v>0</v>
      </c>
      <c r="Q87" s="944">
        <f t="shared" si="22"/>
        <v>0</v>
      </c>
      <c r="R87" s="944">
        <f t="shared" si="28"/>
        <v>0</v>
      </c>
      <c r="S87" s="943"/>
    </row>
    <row r="88" spans="2:19">
      <c r="B88" s="1197">
        <f t="shared" si="23"/>
        <v>56</v>
      </c>
      <c r="D88" s="1202" t="s">
        <v>1037</v>
      </c>
      <c r="E88" s="940">
        <v>30</v>
      </c>
      <c r="F88" s="941">
        <f t="shared" si="30"/>
        <v>93</v>
      </c>
      <c r="G88" s="941">
        <f t="shared" si="24"/>
        <v>214</v>
      </c>
      <c r="H88" s="942">
        <f t="shared" si="21"/>
        <v>0.43457943925233644</v>
      </c>
      <c r="I88" s="943"/>
      <c r="J88" s="940">
        <v>-551197.15565468185</v>
      </c>
      <c r="K88" s="944">
        <f t="shared" si="29"/>
        <v>-239538.95082189445</v>
      </c>
      <c r="L88" s="944">
        <f t="shared" si="25"/>
        <v>-133905232.32060897</v>
      </c>
      <c r="M88" s="943"/>
      <c r="N88" s="940">
        <v>0</v>
      </c>
      <c r="O88" s="944">
        <f t="shared" si="26"/>
        <v>0</v>
      </c>
      <c r="P88" s="944">
        <f t="shared" si="27"/>
        <v>0</v>
      </c>
      <c r="Q88" s="944">
        <f t="shared" si="22"/>
        <v>0</v>
      </c>
      <c r="R88" s="944">
        <f t="shared" si="28"/>
        <v>0</v>
      </c>
      <c r="S88" s="943"/>
    </row>
    <row r="89" spans="2:19">
      <c r="B89" s="1197">
        <f t="shared" si="23"/>
        <v>57</v>
      </c>
      <c r="D89" s="1202" t="s">
        <v>1038</v>
      </c>
      <c r="E89" s="940">
        <v>31</v>
      </c>
      <c r="F89" s="941">
        <f t="shared" si="30"/>
        <v>62</v>
      </c>
      <c r="G89" s="941">
        <f t="shared" si="24"/>
        <v>214</v>
      </c>
      <c r="H89" s="942">
        <f t="shared" si="21"/>
        <v>0.28971962616822428</v>
      </c>
      <c r="I89" s="943"/>
      <c r="J89" s="940">
        <v>-541938.75294671918</v>
      </c>
      <c r="K89" s="944">
        <f t="shared" si="29"/>
        <v>-157010.29290979714</v>
      </c>
      <c r="L89" s="944">
        <f t="shared" si="25"/>
        <v>-134062242.61351877</v>
      </c>
      <c r="M89" s="943"/>
      <c r="N89" s="940">
        <v>0</v>
      </c>
      <c r="O89" s="944">
        <f t="shared" si="26"/>
        <v>0</v>
      </c>
      <c r="P89" s="944">
        <f t="shared" si="27"/>
        <v>0</v>
      </c>
      <c r="Q89" s="944">
        <f t="shared" si="22"/>
        <v>0</v>
      </c>
      <c r="R89" s="944">
        <f t="shared" si="28"/>
        <v>0</v>
      </c>
      <c r="S89" s="943"/>
    </row>
    <row r="90" spans="2:19">
      <c r="B90" s="1197">
        <f t="shared" si="23"/>
        <v>58</v>
      </c>
      <c r="D90" s="1202" t="s">
        <v>1039</v>
      </c>
      <c r="E90" s="940">
        <v>30</v>
      </c>
      <c r="F90" s="941">
        <f t="shared" si="30"/>
        <v>32</v>
      </c>
      <c r="G90" s="941">
        <f t="shared" si="24"/>
        <v>214</v>
      </c>
      <c r="H90" s="942">
        <f t="shared" si="21"/>
        <v>0.14953271028037382</v>
      </c>
      <c r="I90" s="943"/>
      <c r="J90" s="940">
        <v>-532706.85167084425</v>
      </c>
      <c r="K90" s="944">
        <f t="shared" si="29"/>
        <v>-79657.09931526643</v>
      </c>
      <c r="L90" s="944">
        <f t="shared" si="25"/>
        <v>-134141899.71283405</v>
      </c>
      <c r="M90" s="943"/>
      <c r="N90" s="940">
        <v>0</v>
      </c>
      <c r="O90" s="944">
        <f t="shared" si="26"/>
        <v>0</v>
      </c>
      <c r="P90" s="944">
        <f t="shared" si="27"/>
        <v>0</v>
      </c>
      <c r="Q90" s="944">
        <f t="shared" si="22"/>
        <v>0</v>
      </c>
      <c r="R90" s="944">
        <f t="shared" si="28"/>
        <v>0</v>
      </c>
      <c r="S90" s="943"/>
    </row>
    <row r="91" spans="2:19">
      <c r="B91" s="1197">
        <f t="shared" si="23"/>
        <v>59</v>
      </c>
      <c r="D91" s="1203" t="s">
        <v>1040</v>
      </c>
      <c r="E91" s="940">
        <v>31</v>
      </c>
      <c r="F91" s="941">
        <v>1</v>
      </c>
      <c r="G91" s="941">
        <f t="shared" si="24"/>
        <v>214</v>
      </c>
      <c r="H91" s="942">
        <f t="shared" si="21"/>
        <v>4.6728971962616819E-3</v>
      </c>
      <c r="I91" s="943"/>
      <c r="J91" s="940">
        <v>-481899.44340746396</v>
      </c>
      <c r="K91" s="944">
        <f t="shared" si="29"/>
        <v>-2251.8665579788035</v>
      </c>
      <c r="L91" s="944">
        <f t="shared" si="25"/>
        <v>-134144151.57939203</v>
      </c>
      <c r="M91" s="943"/>
      <c r="N91" s="940">
        <v>0</v>
      </c>
      <c r="O91" s="944">
        <f t="shared" si="26"/>
        <v>0</v>
      </c>
      <c r="P91" s="944">
        <f t="shared" si="27"/>
        <v>0</v>
      </c>
      <c r="Q91" s="944">
        <f t="shared" si="22"/>
        <v>0</v>
      </c>
      <c r="R91" s="944">
        <f t="shared" si="28"/>
        <v>0</v>
      </c>
      <c r="S91" s="943"/>
    </row>
    <row r="92" spans="2:19">
      <c r="B92" s="1197">
        <f t="shared" si="23"/>
        <v>60</v>
      </c>
      <c r="D92" s="1204" t="str">
        <f>"Total (Sum of Lines "&amp;B80&amp;" - "&amp;B91&amp;")"</f>
        <v>Total (Sum of Lines 48 - 59)</v>
      </c>
      <c r="E92" s="946">
        <f>SUM(E80:E91)</f>
        <v>365</v>
      </c>
      <c r="F92" s="1205"/>
      <c r="G92" s="1205"/>
      <c r="H92" s="1206"/>
      <c r="I92" s="947"/>
      <c r="J92" s="946">
        <f>SUM(J80:J91)</f>
        <v>-7502380.1223307848</v>
      </c>
      <c r="K92" s="946"/>
      <c r="L92" s="946"/>
      <c r="M92" s="947"/>
      <c r="N92" s="946">
        <f>SUM(N80:N91)</f>
        <v>0</v>
      </c>
      <c r="O92" s="946">
        <f>SUM(O80:O91)</f>
        <v>0</v>
      </c>
      <c r="P92" s="946">
        <f>SUM(P80:P91)</f>
        <v>0</v>
      </c>
      <c r="Q92" s="946">
        <f>SUM(Q80:Q91)</f>
        <v>0</v>
      </c>
      <c r="R92" s="948"/>
      <c r="S92" s="947"/>
    </row>
    <row r="93" spans="2:19">
      <c r="D93" s="1207"/>
      <c r="E93" s="1207"/>
      <c r="F93" s="1207"/>
      <c r="G93" s="1207"/>
      <c r="H93" s="1208"/>
      <c r="I93" s="1208"/>
      <c r="J93" s="1217"/>
      <c r="K93" s="1460"/>
      <c r="L93" s="1481"/>
      <c r="M93" s="1208"/>
      <c r="N93" s="1216"/>
      <c r="O93" s="1209"/>
      <c r="P93" s="1209"/>
      <c r="Q93" s="1209"/>
      <c r="R93" s="1208"/>
      <c r="S93" s="1208"/>
    </row>
    <row r="94" spans="2:19" ht="15" customHeight="1">
      <c r="B94" s="1197">
        <f>B92+1</f>
        <v>61</v>
      </c>
      <c r="D94" s="1191" t="s">
        <v>1041</v>
      </c>
      <c r="I94" s="1208"/>
      <c r="J94" s="949" t="s">
        <v>1577</v>
      </c>
      <c r="K94" s="1217"/>
      <c r="L94" s="940">
        <f>'1C - ADIT BOY'!E13</f>
        <v>-154046745.67674443</v>
      </c>
      <c r="M94" s="1210"/>
      <c r="N94" s="940"/>
      <c r="R94" s="940">
        <v>0</v>
      </c>
    </row>
    <row r="95" spans="2:19">
      <c r="B95" s="1197">
        <f>B94+1</f>
        <v>62</v>
      </c>
      <c r="D95" s="1191" t="s">
        <v>1055</v>
      </c>
      <c r="H95" s="1217"/>
      <c r="I95" s="1208"/>
      <c r="J95" s="1211" t="s">
        <v>1043</v>
      </c>
      <c r="L95" s="950">
        <v>0</v>
      </c>
      <c r="M95" s="1212"/>
      <c r="N95" s="1211"/>
      <c r="R95" s="950">
        <v>0</v>
      </c>
    </row>
    <row r="96" spans="2:19">
      <c r="B96" s="1197">
        <f>B95+1</f>
        <v>63</v>
      </c>
      <c r="D96" s="1191" t="s">
        <v>1044</v>
      </c>
      <c r="I96" s="1208"/>
      <c r="J96" s="1204" t="str">
        <f>"(Col. "&amp;L75&amp;", Line "&amp;B94&amp;" + Line "&amp;B95&amp;")"</f>
        <v>(Col. (H), Line 61 + Line 62)</v>
      </c>
      <c r="K96" s="1191" t="s">
        <v>155</v>
      </c>
      <c r="L96" s="951">
        <f>L94+L95</f>
        <v>-154046745.67674443</v>
      </c>
      <c r="M96" s="1208"/>
      <c r="N96" s="1204" t="str">
        <f>"(Col. "&amp;R75&amp;", Line "&amp;B94&amp;" + Line "&amp;B95&amp;")"</f>
        <v>(Col. (M), Line 61 + Line 62)</v>
      </c>
      <c r="R96" s="951">
        <f>R94+R95</f>
        <v>0</v>
      </c>
    </row>
    <row r="97" spans="2:19">
      <c r="I97" s="1208"/>
      <c r="L97" s="951"/>
      <c r="M97" s="1208"/>
      <c r="R97" s="951"/>
    </row>
    <row r="98" spans="2:19">
      <c r="B98" s="1197">
        <f>B96+1</f>
        <v>64</v>
      </c>
      <c r="D98" s="1191" t="s">
        <v>1053</v>
      </c>
      <c r="I98" s="1208"/>
      <c r="J98" s="949" t="s">
        <v>1578</v>
      </c>
      <c r="L98" s="940">
        <f>'1B - ADIT EOY'!E13</f>
        <v>-168753974.66548654</v>
      </c>
      <c r="M98" s="1210"/>
      <c r="N98" s="940"/>
      <c r="R98" s="940">
        <v>0</v>
      </c>
    </row>
    <row r="99" spans="2:19">
      <c r="B99" s="1197">
        <f>B98+1</f>
        <v>65</v>
      </c>
      <c r="D99" s="1191" t="s">
        <v>1056</v>
      </c>
      <c r="I99" s="1208"/>
      <c r="J99" s="1211" t="s">
        <v>1043</v>
      </c>
      <c r="L99" s="950">
        <v>0</v>
      </c>
      <c r="M99" s="1208"/>
      <c r="N99" s="1211"/>
      <c r="R99" s="950">
        <v>0</v>
      </c>
    </row>
    <row r="100" spans="2:19">
      <c r="B100" s="1197">
        <f>B99+1</f>
        <v>66</v>
      </c>
      <c r="D100" s="1191" t="s">
        <v>1047</v>
      </c>
      <c r="I100" s="1208"/>
      <c r="J100" s="1204" t="str">
        <f>"(Col. "&amp;L75&amp;", Line "&amp;B98&amp;" + Line "&amp;B99&amp;")"</f>
        <v>(Col. (H), Line 64 + Line 65)</v>
      </c>
      <c r="L100" s="951">
        <f>L98+L99</f>
        <v>-168753974.66548654</v>
      </c>
      <c r="M100" s="1208"/>
      <c r="N100" s="1204" t="str">
        <f>"(Col. "&amp;R75&amp;", Line "&amp;B98&amp;" + Line "&amp;B99&amp;")"</f>
        <v>(Col. (M), Line 64 + Line 65)</v>
      </c>
      <c r="R100" s="951">
        <f>R98+R99</f>
        <v>0</v>
      </c>
    </row>
    <row r="101" spans="2:19">
      <c r="I101" s="1208"/>
      <c r="L101" s="951"/>
      <c r="M101" s="1208"/>
      <c r="R101" s="951"/>
    </row>
    <row r="102" spans="2:19">
      <c r="B102" s="1197">
        <f>B100+1</f>
        <v>67</v>
      </c>
      <c r="D102" s="1191" t="s">
        <v>1048</v>
      </c>
      <c r="I102" s="1208"/>
      <c r="J102" s="1204" t="str">
        <f>"([Col. "&amp;L75&amp;", Line "&amp;B96&amp;" + Line "&amp;B100&amp;"] /2)"</f>
        <v>([Col. (H), Line 63 + Line 66] /2)</v>
      </c>
      <c r="L102" s="944">
        <f>(L96+L100)/2</f>
        <v>-161400360.17111549</v>
      </c>
      <c r="M102" s="1208"/>
      <c r="N102" s="1204" t="str">
        <f>"([Col. "&amp;R75&amp;", Line "&amp;B96&amp;" + Line "&amp;B100&amp;"] /2)"</f>
        <v>([Col. (M), Line 63 + Line 66] /2)</v>
      </c>
      <c r="R102" s="944">
        <f>(R96+R100)/2</f>
        <v>0</v>
      </c>
    </row>
    <row r="103" spans="2:19">
      <c r="B103" s="1197">
        <f>B102+1</f>
        <v>68</v>
      </c>
      <c r="D103" s="1207" t="s">
        <v>1049</v>
      </c>
      <c r="E103" s="1207"/>
      <c r="F103" s="1207"/>
      <c r="G103" s="1207"/>
      <c r="H103" s="1208"/>
      <c r="I103" s="1208"/>
      <c r="J103" s="1204" t="str">
        <f>"(Col. "&amp;L75&amp;", Line "&amp;B91&amp;" )"</f>
        <v>(Col. (H), Line 59 )</v>
      </c>
      <c r="K103" s="1459"/>
      <c r="L103" s="944">
        <f>L91</f>
        <v>-134144151.57939203</v>
      </c>
      <c r="M103" s="1208"/>
      <c r="N103" s="1204" t="str">
        <f>"(Col. "&amp;R75&amp;", Line "&amp;B91&amp;" )"</f>
        <v>(Col. (M), Line 59 )</v>
      </c>
      <c r="R103" s="944">
        <f>R91</f>
        <v>0</v>
      </c>
    </row>
    <row r="104" spans="2:19" ht="13.5" thickBot="1">
      <c r="B104" s="1197">
        <f>B103+1</f>
        <v>69</v>
      </c>
      <c r="D104" s="1213" t="s">
        <v>1293</v>
      </c>
      <c r="E104" s="1207"/>
      <c r="F104" s="1207"/>
      <c r="G104" s="1207"/>
      <c r="H104" s="1208"/>
      <c r="I104" s="1208"/>
      <c r="J104" s="1204" t="str">
        <f>"(Col. "&amp;L75&amp;", Line "&amp;B102&amp;" + Line "&amp;B103&amp;")"</f>
        <v>(Col. (H), Line 67 + Line 68)</v>
      </c>
      <c r="K104" s="1460"/>
      <c r="L104" s="952">
        <f>L102+L103</f>
        <v>-295544511.75050753</v>
      </c>
      <c r="M104" s="1208"/>
      <c r="N104" s="1204" t="str">
        <f>"(Col. "&amp;R75&amp;", Line "&amp;B102&amp;" + Line "&amp;B103&amp;")"</f>
        <v>(Col. (M), Line 67 + Line 68)</v>
      </c>
      <c r="R104" s="952">
        <f>R102+R103</f>
        <v>0</v>
      </c>
    </row>
    <row r="105" spans="2:19" ht="13">
      <c r="D105" s="1190"/>
      <c r="L105" s="1264"/>
      <c r="N105" s="1217"/>
      <c r="O105" s="1217"/>
    </row>
    <row r="106" spans="2:19" ht="13">
      <c r="D106" s="1190" t="s">
        <v>1057</v>
      </c>
      <c r="J106" s="1502"/>
      <c r="K106" s="1502"/>
      <c r="L106" s="1502"/>
      <c r="N106" s="1502"/>
      <c r="O106" s="1502"/>
      <c r="P106" s="1502"/>
      <c r="Q106" s="1502"/>
      <c r="R106" s="1502"/>
    </row>
    <row r="107" spans="2:19" ht="13">
      <c r="D107" s="1495" t="s">
        <v>1012</v>
      </c>
      <c r="E107" s="1496"/>
      <c r="F107" s="1496"/>
      <c r="G107" s="1496"/>
      <c r="H107" s="1497"/>
      <c r="I107" s="1198"/>
      <c r="J107" s="1498" t="s">
        <v>1013</v>
      </c>
      <c r="K107" s="1499"/>
      <c r="L107" s="1500"/>
      <c r="M107" s="1198"/>
      <c r="N107" s="1498" t="s">
        <v>1014</v>
      </c>
      <c r="O107" s="1499"/>
      <c r="P107" s="1499"/>
      <c r="Q107" s="1499"/>
      <c r="R107" s="1500"/>
      <c r="S107" s="1198"/>
    </row>
    <row r="108" spans="2:19" ht="13">
      <c r="D108" s="1199" t="s">
        <v>803</v>
      </c>
      <c r="E108" s="1199" t="s">
        <v>804</v>
      </c>
      <c r="F108" s="1199" t="s">
        <v>965</v>
      </c>
      <c r="G108" s="1199" t="s">
        <v>806</v>
      </c>
      <c r="H108" s="1199" t="s">
        <v>966</v>
      </c>
      <c r="I108" s="1198"/>
      <c r="J108" s="1199" t="s">
        <v>808</v>
      </c>
      <c r="K108" s="1199" t="s">
        <v>809</v>
      </c>
      <c r="L108" s="1199" t="s">
        <v>1015</v>
      </c>
      <c r="M108" s="1198"/>
      <c r="N108" s="1199" t="s">
        <v>886</v>
      </c>
      <c r="O108" s="1199" t="s">
        <v>1016</v>
      </c>
      <c r="P108" s="1199" t="s">
        <v>888</v>
      </c>
      <c r="Q108" s="1199" t="s">
        <v>1017</v>
      </c>
      <c r="R108" s="1199" t="s">
        <v>1018</v>
      </c>
      <c r="S108" s="1198"/>
    </row>
    <row r="109" spans="2:19" ht="50">
      <c r="B109" s="1200" t="s">
        <v>902</v>
      </c>
      <c r="D109" s="1201" t="s">
        <v>505</v>
      </c>
      <c r="E109" s="1201" t="s">
        <v>1019</v>
      </c>
      <c r="F109" s="1201" t="s">
        <v>1051</v>
      </c>
      <c r="G109" s="1201" t="s">
        <v>1052</v>
      </c>
      <c r="H109" s="1201" t="s">
        <v>1022</v>
      </c>
      <c r="I109" s="1337"/>
      <c r="J109" s="1201" t="s">
        <v>1023</v>
      </c>
      <c r="K109" s="1201" t="s">
        <v>1024</v>
      </c>
      <c r="L109" s="1201" t="s">
        <v>1025</v>
      </c>
      <c r="M109" s="1337"/>
      <c r="N109" s="1201" t="s">
        <v>1026</v>
      </c>
      <c r="O109" s="1201" t="s">
        <v>1027</v>
      </c>
      <c r="P109" s="1201" t="s">
        <v>1028</v>
      </c>
      <c r="Q109" s="1201" t="s">
        <v>1029</v>
      </c>
      <c r="R109" s="1201" t="s">
        <v>1030</v>
      </c>
      <c r="S109" s="1337"/>
    </row>
    <row r="110" spans="2:19">
      <c r="E110" s="1337"/>
      <c r="F110" s="1337"/>
      <c r="G110" s="1337"/>
      <c r="H110" s="1337"/>
      <c r="I110" s="1337"/>
      <c r="J110" s="1337"/>
      <c r="K110" s="1337"/>
      <c r="L110" s="1337"/>
      <c r="M110" s="1337"/>
      <c r="N110" s="1337"/>
      <c r="O110" s="1337"/>
      <c r="P110" s="1337"/>
      <c r="Q110" s="1337"/>
      <c r="R110" s="1337"/>
      <c r="S110" s="1337"/>
    </row>
    <row r="111" spans="2:19">
      <c r="B111" s="1197">
        <f>B104+1</f>
        <v>70</v>
      </c>
      <c r="D111" s="1191" t="s">
        <v>1031</v>
      </c>
      <c r="E111" s="1337"/>
      <c r="F111" s="1337"/>
      <c r="G111" s="1337"/>
      <c r="H111" s="1337"/>
      <c r="I111" s="1337"/>
      <c r="J111" s="949" t="s">
        <v>1577</v>
      </c>
      <c r="K111" s="1337"/>
      <c r="L111" s="940">
        <v>0</v>
      </c>
      <c r="M111" s="1337"/>
      <c r="N111" s="940"/>
      <c r="O111" s="1337"/>
      <c r="P111" s="1337"/>
      <c r="Q111" s="1337"/>
      <c r="R111" s="940">
        <v>0</v>
      </c>
      <c r="S111" s="1337"/>
    </row>
    <row r="112" spans="2:19">
      <c r="E112" s="1337"/>
      <c r="F112" s="1337"/>
      <c r="G112" s="1337"/>
      <c r="H112" s="1337"/>
      <c r="I112" s="1337"/>
      <c r="J112" s="1337"/>
      <c r="K112" s="1337"/>
      <c r="L112" s="1337"/>
      <c r="M112" s="1337"/>
      <c r="N112" s="1337"/>
      <c r="O112" s="1337"/>
      <c r="P112" s="1337"/>
      <c r="Q112" s="1337"/>
      <c r="R112" s="1337"/>
      <c r="S112" s="1337"/>
    </row>
    <row r="113" spans="2:19">
      <c r="B113" s="1197">
        <f>B111+1</f>
        <v>71</v>
      </c>
      <c r="D113" s="1202" t="s">
        <v>1032</v>
      </c>
      <c r="E113" s="940">
        <v>31</v>
      </c>
      <c r="F113" s="941">
        <v>0</v>
      </c>
      <c r="G113" s="941">
        <f>G14</f>
        <v>214</v>
      </c>
      <c r="H113" s="942">
        <f t="shared" ref="H113:H124" si="31">IF(F113=0,0.5,F113/G113)</f>
        <v>0.5</v>
      </c>
      <c r="I113" s="943"/>
      <c r="J113" s="940">
        <v>0</v>
      </c>
      <c r="K113" s="944">
        <f t="shared" ref="K113:K124" si="32">+J113*H113</f>
        <v>0</v>
      </c>
      <c r="L113" s="944">
        <f>+K113</f>
        <v>0</v>
      </c>
      <c r="M113" s="943"/>
      <c r="N113" s="940">
        <v>0</v>
      </c>
      <c r="O113" s="944">
        <f>IF($D$177="True-Up Adjustment",N113-J113,0)</f>
        <v>0</v>
      </c>
      <c r="P113" s="944">
        <f>IF($D$177="True-Up Adjustment",IF(AND(J113&gt;=0,N113&gt;=0),IF(O113&gt;=0,K113+O113,N113/J113*K113),IF(AND(J113&lt;0,N113&lt;0),IF(O113&lt;0,K113+O113,N113/J113*K113),0)),0)</f>
        <v>0</v>
      </c>
      <c r="Q113" s="944">
        <f t="shared" ref="Q113:Q124" si="33">IF(AND(J113&gt;=0,N113&lt;0),N113,IF(AND(J113&lt;0,N113&gt;=0),N113,0))</f>
        <v>0</v>
      </c>
      <c r="R113" s="944">
        <f>+P113+Q113</f>
        <v>0</v>
      </c>
      <c r="S113" s="943"/>
    </row>
    <row r="114" spans="2:19">
      <c r="B114" s="1197">
        <f t="shared" ref="B114:B125" si="34">+B113+1</f>
        <v>72</v>
      </c>
      <c r="D114" s="1202" t="s">
        <v>1033</v>
      </c>
      <c r="E114" s="940">
        <v>28</v>
      </c>
      <c r="F114" s="941">
        <v>0</v>
      </c>
      <c r="G114" s="941">
        <f>G113</f>
        <v>214</v>
      </c>
      <c r="H114" s="942">
        <f t="shared" si="31"/>
        <v>0.5</v>
      </c>
      <c r="I114" s="943"/>
      <c r="J114" s="940">
        <v>0</v>
      </c>
      <c r="K114" s="944">
        <f t="shared" si="32"/>
        <v>0</v>
      </c>
      <c r="L114" s="944">
        <f t="shared" ref="L114:L124" si="35">+K114+L113</f>
        <v>0</v>
      </c>
      <c r="M114" s="943"/>
      <c r="N114" s="940">
        <v>0</v>
      </c>
      <c r="O114" s="944">
        <f t="shared" ref="O114:O124" si="36">IF($D$177="True-Up Adjustment",N114-J114,0)</f>
        <v>0</v>
      </c>
      <c r="P114" s="944">
        <f t="shared" ref="P114:P124" si="37">IF($D$177="True-Up Adjustment",IF(AND(J114&gt;=0,N114&gt;=0),IF(O114&gt;=0,K114+O114,N114/J114*K114),IF(AND(J114&lt;0,N114&lt;0),IF(O114&lt;0,K114+O114,N114/J114*K114),0)),0)</f>
        <v>0</v>
      </c>
      <c r="Q114" s="944">
        <f t="shared" si="33"/>
        <v>0</v>
      </c>
      <c r="R114" s="944">
        <f t="shared" ref="R114:R124" si="38">R113+P114+Q114</f>
        <v>0</v>
      </c>
      <c r="S114" s="943"/>
    </row>
    <row r="115" spans="2:19">
      <c r="B115" s="1197">
        <f t="shared" si="34"/>
        <v>73</v>
      </c>
      <c r="D115" s="1202" t="s">
        <v>1034</v>
      </c>
      <c r="E115" s="940">
        <v>31</v>
      </c>
      <c r="F115" s="941">
        <v>0</v>
      </c>
      <c r="G115" s="941">
        <f t="shared" ref="G115:G124" si="39">G114</f>
        <v>214</v>
      </c>
      <c r="H115" s="942">
        <f t="shared" si="31"/>
        <v>0.5</v>
      </c>
      <c r="I115" s="943"/>
      <c r="J115" s="940">
        <v>0</v>
      </c>
      <c r="K115" s="944">
        <f t="shared" si="32"/>
        <v>0</v>
      </c>
      <c r="L115" s="944">
        <f t="shared" si="35"/>
        <v>0</v>
      </c>
      <c r="M115" s="943"/>
      <c r="N115" s="940">
        <v>0</v>
      </c>
      <c r="O115" s="944">
        <f t="shared" si="36"/>
        <v>0</v>
      </c>
      <c r="P115" s="944">
        <f t="shared" si="37"/>
        <v>0</v>
      </c>
      <c r="Q115" s="944">
        <f t="shared" si="33"/>
        <v>0</v>
      </c>
      <c r="R115" s="944">
        <f t="shared" si="38"/>
        <v>0</v>
      </c>
      <c r="S115" s="943"/>
    </row>
    <row r="116" spans="2:19">
      <c r="B116" s="1197">
        <f t="shared" si="34"/>
        <v>74</v>
      </c>
      <c r="D116" s="1202" t="s">
        <v>506</v>
      </c>
      <c r="E116" s="940">
        <v>30</v>
      </c>
      <c r="F116" s="941">
        <v>0</v>
      </c>
      <c r="G116" s="941">
        <f t="shared" si="39"/>
        <v>214</v>
      </c>
      <c r="H116" s="942">
        <f t="shared" si="31"/>
        <v>0.5</v>
      </c>
      <c r="I116" s="943"/>
      <c r="J116" s="940">
        <v>0</v>
      </c>
      <c r="K116" s="944">
        <f t="shared" si="32"/>
        <v>0</v>
      </c>
      <c r="L116" s="944">
        <f t="shared" si="35"/>
        <v>0</v>
      </c>
      <c r="M116" s="943"/>
      <c r="N116" s="940">
        <v>0</v>
      </c>
      <c r="O116" s="944">
        <f t="shared" si="36"/>
        <v>0</v>
      </c>
      <c r="P116" s="944">
        <f t="shared" si="37"/>
        <v>0</v>
      </c>
      <c r="Q116" s="944">
        <f t="shared" si="33"/>
        <v>0</v>
      </c>
      <c r="R116" s="944">
        <f t="shared" si="38"/>
        <v>0</v>
      </c>
      <c r="S116" s="943"/>
    </row>
    <row r="117" spans="2:19">
      <c r="B117" s="1197">
        <f t="shared" si="34"/>
        <v>75</v>
      </c>
      <c r="D117" s="1202" t="s">
        <v>507</v>
      </c>
      <c r="E117" s="940">
        <v>31</v>
      </c>
      <c r="F117" s="941">
        <v>0</v>
      </c>
      <c r="G117" s="941">
        <f t="shared" si="39"/>
        <v>214</v>
      </c>
      <c r="H117" s="942">
        <f t="shared" si="31"/>
        <v>0.5</v>
      </c>
      <c r="I117" s="943"/>
      <c r="J117" s="940">
        <v>0</v>
      </c>
      <c r="K117" s="944">
        <f t="shared" si="32"/>
        <v>0</v>
      </c>
      <c r="L117" s="944">
        <f t="shared" si="35"/>
        <v>0</v>
      </c>
      <c r="M117" s="943"/>
      <c r="N117" s="940">
        <v>0</v>
      </c>
      <c r="O117" s="944">
        <f t="shared" si="36"/>
        <v>0</v>
      </c>
      <c r="P117" s="944">
        <f t="shared" si="37"/>
        <v>0</v>
      </c>
      <c r="Q117" s="944">
        <f t="shared" si="33"/>
        <v>0</v>
      </c>
      <c r="R117" s="944">
        <f t="shared" si="38"/>
        <v>0</v>
      </c>
      <c r="S117" s="943"/>
    </row>
    <row r="118" spans="2:19">
      <c r="B118" s="1197">
        <f t="shared" si="34"/>
        <v>76</v>
      </c>
      <c r="D118" s="1202" t="s">
        <v>508</v>
      </c>
      <c r="E118" s="940">
        <v>30</v>
      </c>
      <c r="F118" s="941">
        <f t="shared" ref="F118:F123" si="40">E119+F119</f>
        <v>185</v>
      </c>
      <c r="G118" s="941">
        <f t="shared" si="39"/>
        <v>214</v>
      </c>
      <c r="H118" s="942">
        <f t="shared" si="31"/>
        <v>0.86448598130841126</v>
      </c>
      <c r="I118" s="943"/>
      <c r="J118" s="940">
        <v>0</v>
      </c>
      <c r="K118" s="944">
        <f t="shared" si="32"/>
        <v>0</v>
      </c>
      <c r="L118" s="944">
        <f t="shared" si="35"/>
        <v>0</v>
      </c>
      <c r="M118" s="943"/>
      <c r="N118" s="940">
        <v>0</v>
      </c>
      <c r="O118" s="944">
        <f t="shared" si="36"/>
        <v>0</v>
      </c>
      <c r="P118" s="944">
        <f t="shared" si="37"/>
        <v>0</v>
      </c>
      <c r="Q118" s="944">
        <f t="shared" si="33"/>
        <v>0</v>
      </c>
      <c r="R118" s="944">
        <f t="shared" si="38"/>
        <v>0</v>
      </c>
      <c r="S118" s="943"/>
    </row>
    <row r="119" spans="2:19">
      <c r="B119" s="1197">
        <f t="shared" si="34"/>
        <v>77</v>
      </c>
      <c r="D119" s="1202" t="s">
        <v>1035</v>
      </c>
      <c r="E119" s="940">
        <v>31</v>
      </c>
      <c r="F119" s="941">
        <f t="shared" si="40"/>
        <v>154</v>
      </c>
      <c r="G119" s="941">
        <f t="shared" si="39"/>
        <v>214</v>
      </c>
      <c r="H119" s="942">
        <f t="shared" si="31"/>
        <v>0.71962616822429903</v>
      </c>
      <c r="I119" s="943"/>
      <c r="J119" s="940">
        <v>0</v>
      </c>
      <c r="K119" s="944">
        <f t="shared" si="32"/>
        <v>0</v>
      </c>
      <c r="L119" s="944">
        <f t="shared" si="35"/>
        <v>0</v>
      </c>
      <c r="M119" s="943"/>
      <c r="N119" s="940">
        <v>0</v>
      </c>
      <c r="O119" s="944">
        <f t="shared" si="36"/>
        <v>0</v>
      </c>
      <c r="P119" s="944">
        <f t="shared" si="37"/>
        <v>0</v>
      </c>
      <c r="Q119" s="944">
        <f t="shared" si="33"/>
        <v>0</v>
      </c>
      <c r="R119" s="944">
        <f t="shared" si="38"/>
        <v>0</v>
      </c>
      <c r="S119" s="943"/>
    </row>
    <row r="120" spans="2:19">
      <c r="B120" s="1197">
        <f t="shared" si="34"/>
        <v>78</v>
      </c>
      <c r="D120" s="1202" t="s">
        <v>1036</v>
      </c>
      <c r="E120" s="940">
        <v>31</v>
      </c>
      <c r="F120" s="941">
        <f t="shared" si="40"/>
        <v>123</v>
      </c>
      <c r="G120" s="941">
        <f t="shared" si="39"/>
        <v>214</v>
      </c>
      <c r="H120" s="942">
        <f t="shared" si="31"/>
        <v>0.57476635514018692</v>
      </c>
      <c r="I120" s="943"/>
      <c r="J120" s="940">
        <v>0</v>
      </c>
      <c r="K120" s="944">
        <f t="shared" si="32"/>
        <v>0</v>
      </c>
      <c r="L120" s="944">
        <f t="shared" si="35"/>
        <v>0</v>
      </c>
      <c r="M120" s="943"/>
      <c r="N120" s="940">
        <v>0</v>
      </c>
      <c r="O120" s="944">
        <f t="shared" si="36"/>
        <v>0</v>
      </c>
      <c r="P120" s="944">
        <f t="shared" si="37"/>
        <v>0</v>
      </c>
      <c r="Q120" s="944">
        <f t="shared" si="33"/>
        <v>0</v>
      </c>
      <c r="R120" s="944">
        <f t="shared" si="38"/>
        <v>0</v>
      </c>
      <c r="S120" s="943"/>
    </row>
    <row r="121" spans="2:19">
      <c r="B121" s="1197">
        <f t="shared" si="34"/>
        <v>79</v>
      </c>
      <c r="D121" s="1202" t="s">
        <v>1037</v>
      </c>
      <c r="E121" s="940">
        <v>30</v>
      </c>
      <c r="F121" s="941">
        <f t="shared" si="40"/>
        <v>93</v>
      </c>
      <c r="G121" s="941">
        <f t="shared" si="39"/>
        <v>214</v>
      </c>
      <c r="H121" s="942">
        <f t="shared" si="31"/>
        <v>0.43457943925233644</v>
      </c>
      <c r="I121" s="943"/>
      <c r="J121" s="940">
        <v>0</v>
      </c>
      <c r="K121" s="944">
        <f t="shared" si="32"/>
        <v>0</v>
      </c>
      <c r="L121" s="944">
        <f t="shared" si="35"/>
        <v>0</v>
      </c>
      <c r="M121" s="943"/>
      <c r="N121" s="940">
        <v>0</v>
      </c>
      <c r="O121" s="944">
        <f t="shared" si="36"/>
        <v>0</v>
      </c>
      <c r="P121" s="944">
        <f t="shared" si="37"/>
        <v>0</v>
      </c>
      <c r="Q121" s="944">
        <f t="shared" si="33"/>
        <v>0</v>
      </c>
      <c r="R121" s="944">
        <f t="shared" si="38"/>
        <v>0</v>
      </c>
      <c r="S121" s="943"/>
    </row>
    <row r="122" spans="2:19">
      <c r="B122" s="1197">
        <f t="shared" si="34"/>
        <v>80</v>
      </c>
      <c r="D122" s="1202" t="s">
        <v>1038</v>
      </c>
      <c r="E122" s="940">
        <v>31</v>
      </c>
      <c r="F122" s="941">
        <f t="shared" si="40"/>
        <v>62</v>
      </c>
      <c r="G122" s="941">
        <f t="shared" si="39"/>
        <v>214</v>
      </c>
      <c r="H122" s="942">
        <f t="shared" si="31"/>
        <v>0.28971962616822428</v>
      </c>
      <c r="I122" s="943"/>
      <c r="J122" s="940">
        <v>0</v>
      </c>
      <c r="K122" s="944">
        <f t="shared" si="32"/>
        <v>0</v>
      </c>
      <c r="L122" s="944">
        <f t="shared" si="35"/>
        <v>0</v>
      </c>
      <c r="M122" s="943"/>
      <c r="N122" s="940">
        <v>0</v>
      </c>
      <c r="O122" s="944">
        <f t="shared" si="36"/>
        <v>0</v>
      </c>
      <c r="P122" s="944">
        <f t="shared" si="37"/>
        <v>0</v>
      </c>
      <c r="Q122" s="944">
        <f t="shared" si="33"/>
        <v>0</v>
      </c>
      <c r="R122" s="944">
        <f t="shared" si="38"/>
        <v>0</v>
      </c>
      <c r="S122" s="943"/>
    </row>
    <row r="123" spans="2:19">
      <c r="B123" s="1197">
        <f t="shared" si="34"/>
        <v>81</v>
      </c>
      <c r="D123" s="1202" t="s">
        <v>1039</v>
      </c>
      <c r="E123" s="940">
        <v>30</v>
      </c>
      <c r="F123" s="941">
        <f t="shared" si="40"/>
        <v>32</v>
      </c>
      <c r="G123" s="941">
        <f t="shared" si="39"/>
        <v>214</v>
      </c>
      <c r="H123" s="942">
        <f t="shared" si="31"/>
        <v>0.14953271028037382</v>
      </c>
      <c r="I123" s="943"/>
      <c r="J123" s="940">
        <v>0</v>
      </c>
      <c r="K123" s="944">
        <f t="shared" si="32"/>
        <v>0</v>
      </c>
      <c r="L123" s="944">
        <f t="shared" si="35"/>
        <v>0</v>
      </c>
      <c r="M123" s="943"/>
      <c r="N123" s="940">
        <v>0</v>
      </c>
      <c r="O123" s="944">
        <f t="shared" si="36"/>
        <v>0</v>
      </c>
      <c r="P123" s="944">
        <f t="shared" si="37"/>
        <v>0</v>
      </c>
      <c r="Q123" s="944">
        <f t="shared" si="33"/>
        <v>0</v>
      </c>
      <c r="R123" s="944">
        <f t="shared" si="38"/>
        <v>0</v>
      </c>
      <c r="S123" s="943"/>
    </row>
    <row r="124" spans="2:19">
      <c r="B124" s="1197">
        <f t="shared" si="34"/>
        <v>82</v>
      </c>
      <c r="D124" s="1203" t="s">
        <v>1040</v>
      </c>
      <c r="E124" s="940">
        <v>31</v>
      </c>
      <c r="F124" s="945">
        <v>1</v>
      </c>
      <c r="G124" s="941">
        <f t="shared" si="39"/>
        <v>214</v>
      </c>
      <c r="H124" s="942">
        <f t="shared" si="31"/>
        <v>4.6728971962616819E-3</v>
      </c>
      <c r="I124" s="943"/>
      <c r="J124" s="940">
        <v>0</v>
      </c>
      <c r="K124" s="944">
        <f t="shared" si="32"/>
        <v>0</v>
      </c>
      <c r="L124" s="944">
        <f t="shared" si="35"/>
        <v>0</v>
      </c>
      <c r="M124" s="943"/>
      <c r="N124" s="940">
        <v>0</v>
      </c>
      <c r="O124" s="944">
        <f t="shared" si="36"/>
        <v>0</v>
      </c>
      <c r="P124" s="944">
        <f t="shared" si="37"/>
        <v>0</v>
      </c>
      <c r="Q124" s="944">
        <f t="shared" si="33"/>
        <v>0</v>
      </c>
      <c r="R124" s="944">
        <f t="shared" si="38"/>
        <v>0</v>
      </c>
      <c r="S124" s="943"/>
    </row>
    <row r="125" spans="2:19">
      <c r="B125" s="1197">
        <f t="shared" si="34"/>
        <v>83</v>
      </c>
      <c r="D125" s="1204" t="str">
        <f>"Total (Sum of Lines "&amp;B113&amp;" - "&amp;B124&amp;")"</f>
        <v>Total (Sum of Lines 71 - 82)</v>
      </c>
      <c r="E125" s="946">
        <f>SUM(E113:E124)</f>
        <v>365</v>
      </c>
      <c r="F125" s="1205"/>
      <c r="G125" s="1205"/>
      <c r="H125" s="1206"/>
      <c r="I125" s="947"/>
      <c r="J125" s="946">
        <f>SUM(J113:J124)</f>
        <v>0</v>
      </c>
      <c r="K125" s="946">
        <f>SUM(K113:K124)</f>
        <v>0</v>
      </c>
      <c r="L125" s="948"/>
      <c r="M125" s="947"/>
      <c r="N125" s="946">
        <f>SUM(N113:N124)</f>
        <v>0</v>
      </c>
      <c r="O125" s="946">
        <f>SUM(O113:O124)</f>
        <v>0</v>
      </c>
      <c r="P125" s="946">
        <f>SUM(P113:P124)</f>
        <v>0</v>
      </c>
      <c r="Q125" s="946">
        <f>SUM(Q113:Q124)</f>
        <v>0</v>
      </c>
      <c r="R125" s="948"/>
      <c r="S125" s="947"/>
    </row>
    <row r="126" spans="2:19">
      <c r="D126" s="1207"/>
      <c r="E126" s="1207"/>
      <c r="F126" s="1207"/>
      <c r="G126" s="1207"/>
      <c r="H126" s="1208"/>
      <c r="I126" s="1208"/>
      <c r="K126" s="1209"/>
      <c r="L126" s="1208"/>
      <c r="M126" s="1208"/>
      <c r="N126" s="1216"/>
      <c r="O126" s="1209"/>
      <c r="P126" s="1209"/>
      <c r="Q126" s="1209"/>
      <c r="R126" s="1208"/>
      <c r="S126" s="1208"/>
    </row>
    <row r="127" spans="2:19">
      <c r="B127" s="1197">
        <f>B125+1</f>
        <v>84</v>
      </c>
      <c r="D127" s="1191" t="s">
        <v>1041</v>
      </c>
      <c r="I127" s="1208"/>
      <c r="J127" s="949" t="s">
        <v>1577</v>
      </c>
      <c r="L127" s="940">
        <f>'1C - ADIT BOY'!E14</f>
        <v>-4515889.0303917686</v>
      </c>
      <c r="M127" s="1210"/>
      <c r="N127" s="940"/>
      <c r="R127" s="940">
        <v>0</v>
      </c>
    </row>
    <row r="128" spans="2:19">
      <c r="B128" s="1197">
        <f>B127+1</f>
        <v>85</v>
      </c>
      <c r="D128" s="1191" t="s">
        <v>1042</v>
      </c>
      <c r="I128" s="1208"/>
      <c r="J128" s="1211" t="s">
        <v>1043</v>
      </c>
      <c r="L128" s="950">
        <v>0</v>
      </c>
      <c r="M128" s="1212"/>
      <c r="N128" s="1211"/>
      <c r="R128" s="950">
        <v>0</v>
      </c>
    </row>
    <row r="129" spans="2:19">
      <c r="B129" s="1197">
        <f>B128+1</f>
        <v>86</v>
      </c>
      <c r="D129" s="1191" t="s">
        <v>1044</v>
      </c>
      <c r="I129" s="1208"/>
      <c r="J129" s="1204" t="str">
        <f>"(Col. "&amp;L108&amp;", Line "&amp;B127&amp;" + Line "&amp;B128&amp;")"</f>
        <v>(Col. (H), Line 84 + Line 85)</v>
      </c>
      <c r="L129" s="951">
        <f>L127+L128</f>
        <v>-4515889.0303917686</v>
      </c>
      <c r="M129" s="1208"/>
      <c r="N129" s="1204" t="str">
        <f>"(Col. "&amp;R108&amp;", Line "&amp;B127&amp;" + Line "&amp;B128&amp;")"</f>
        <v>(Col. (M), Line 84 + Line 85)</v>
      </c>
      <c r="R129" s="951">
        <f>R127+R128</f>
        <v>0</v>
      </c>
    </row>
    <row r="130" spans="2:19">
      <c r="I130" s="1208"/>
      <c r="L130" s="951"/>
      <c r="M130" s="1208"/>
      <c r="R130" s="951"/>
    </row>
    <row r="131" spans="2:19">
      <c r="B131" s="1197">
        <f>B129+1</f>
        <v>87</v>
      </c>
      <c r="D131" s="1191" t="s">
        <v>1053</v>
      </c>
      <c r="I131" s="1208"/>
      <c r="J131" s="949" t="s">
        <v>1578</v>
      </c>
      <c r="L131" s="940">
        <f>'1B - ADIT EOY'!E14</f>
        <v>-11910240.974914361</v>
      </c>
      <c r="M131" s="1210"/>
      <c r="N131" s="940"/>
      <c r="R131" s="940">
        <v>0</v>
      </c>
    </row>
    <row r="132" spans="2:19">
      <c r="B132" s="1197">
        <f>B131+1</f>
        <v>88</v>
      </c>
      <c r="D132" s="1191" t="s">
        <v>1046</v>
      </c>
      <c r="I132" s="1208"/>
      <c r="J132" s="1211" t="s">
        <v>1043</v>
      </c>
      <c r="L132" s="950">
        <v>0</v>
      </c>
      <c r="M132" s="1208"/>
      <c r="N132" s="1211"/>
      <c r="R132" s="950">
        <v>0</v>
      </c>
    </row>
    <row r="133" spans="2:19">
      <c r="B133" s="1197">
        <f>B132+1</f>
        <v>89</v>
      </c>
      <c r="D133" s="1191" t="s">
        <v>1047</v>
      </c>
      <c r="I133" s="1208"/>
      <c r="J133" s="1204" t="str">
        <f>"(Col. "&amp;L108&amp;", Line "&amp;B131&amp;" + Line "&amp;B132&amp;")"</f>
        <v>(Col. (H), Line 87 + Line 88)</v>
      </c>
      <c r="L133" s="951">
        <f>L131+L132</f>
        <v>-11910240.974914361</v>
      </c>
      <c r="M133" s="1208"/>
      <c r="N133" s="1204" t="str">
        <f>"(Col. "&amp;R108&amp;", Line "&amp;B131&amp;" + Line "&amp;B132&amp;")"</f>
        <v>(Col. (M), Line 87 + Line 88)</v>
      </c>
      <c r="R133" s="951">
        <f>R131+R132</f>
        <v>0</v>
      </c>
    </row>
    <row r="134" spans="2:19">
      <c r="I134" s="1208"/>
      <c r="L134" s="951"/>
      <c r="M134" s="1208"/>
      <c r="R134" s="951"/>
    </row>
    <row r="135" spans="2:19">
      <c r="B135" s="1197">
        <f>B133+1</f>
        <v>90</v>
      </c>
      <c r="D135" s="1191" t="s">
        <v>1048</v>
      </c>
      <c r="I135" s="1208"/>
      <c r="J135" s="1204" t="str">
        <f>"([Col. "&amp;L108&amp;", Line "&amp;B129&amp;" + Line "&amp;B133&amp;"] /2)"</f>
        <v>([Col. (H), Line 86 + Line 89] /2)</v>
      </c>
      <c r="L135" s="944">
        <f>(L129+L133)/2</f>
        <v>-8213065.0026530642</v>
      </c>
      <c r="M135" s="1208"/>
      <c r="N135" s="1204" t="str">
        <f>"([Col. "&amp;R108&amp;", Line "&amp;B129&amp;" + Line "&amp;B133&amp;"] /2)"</f>
        <v>([Col. (M), Line 86 + Line 89] /2)</v>
      </c>
      <c r="R135" s="944">
        <f>(R129+R133)/2</f>
        <v>0</v>
      </c>
    </row>
    <row r="136" spans="2:19">
      <c r="B136" s="1197">
        <f>B135+1</f>
        <v>91</v>
      </c>
      <c r="D136" s="1207" t="s">
        <v>1049</v>
      </c>
      <c r="E136" s="1207"/>
      <c r="F136" s="1207"/>
      <c r="G136" s="1207"/>
      <c r="H136" s="1208"/>
      <c r="I136" s="1208"/>
      <c r="J136" s="1204" t="str">
        <f>"(Col. "&amp;L108&amp;", Line "&amp;B124&amp;" )"</f>
        <v>(Col. (H), Line 82 )</v>
      </c>
      <c r="K136" s="1209"/>
      <c r="L136" s="944">
        <f>L124</f>
        <v>0</v>
      </c>
      <c r="M136" s="1208"/>
      <c r="N136" s="1204" t="str">
        <f>"(Col. "&amp;R108&amp;", Line "&amp;B124&amp;" )"</f>
        <v>(Col. (M), Line 82 )</v>
      </c>
      <c r="R136" s="944">
        <f>R124</f>
        <v>0</v>
      </c>
    </row>
    <row r="137" spans="2:19" ht="13.5" thickBot="1">
      <c r="B137" s="1197">
        <f>B136+1</f>
        <v>92</v>
      </c>
      <c r="D137" s="1213" t="s">
        <v>1294</v>
      </c>
      <c r="E137" s="1207"/>
      <c r="F137" s="1207"/>
      <c r="G137" s="1207"/>
      <c r="H137" s="1208"/>
      <c r="I137" s="1208"/>
      <c r="J137" s="1204" t="str">
        <f>"(Col. "&amp;L108&amp;", Line "&amp;B135&amp;" + Line "&amp;B136&amp;")"</f>
        <v>(Col. (H), Line 90 + Line 91)</v>
      </c>
      <c r="K137" s="1209"/>
      <c r="L137" s="952">
        <f>L135+L136</f>
        <v>-8213065.0026530642</v>
      </c>
      <c r="M137" s="1208"/>
      <c r="N137" s="1204" t="str">
        <f>"(Col. "&amp;R108&amp;", Line "&amp;B135&amp;" + Line "&amp;B136&amp;")"</f>
        <v>(Col. (M), Line 90 + Line 91)</v>
      </c>
      <c r="R137" s="952">
        <f>R135+R136</f>
        <v>0</v>
      </c>
    </row>
    <row r="138" spans="2:19">
      <c r="D138" s="1207"/>
      <c r="E138" s="1207"/>
      <c r="F138" s="1207"/>
      <c r="G138" s="1207"/>
      <c r="H138" s="1208"/>
      <c r="I138" s="1208"/>
      <c r="K138" s="1209"/>
      <c r="L138" s="1208"/>
      <c r="M138" s="1208"/>
      <c r="O138" s="1209"/>
      <c r="P138" s="1209"/>
      <c r="Q138" s="1209"/>
      <c r="R138" s="1208"/>
      <c r="S138" s="1208"/>
    </row>
    <row r="139" spans="2:19" ht="13">
      <c r="D139" s="1190" t="s">
        <v>1058</v>
      </c>
      <c r="J139" s="1502"/>
      <c r="K139" s="1502"/>
      <c r="L139" s="1502"/>
      <c r="N139" s="1502"/>
      <c r="O139" s="1502"/>
      <c r="P139" s="1502"/>
      <c r="Q139" s="1502"/>
      <c r="R139" s="1502"/>
    </row>
    <row r="140" spans="2:19" ht="13">
      <c r="D140" s="1495" t="s">
        <v>1012</v>
      </c>
      <c r="E140" s="1496"/>
      <c r="F140" s="1496"/>
      <c r="G140" s="1496"/>
      <c r="H140" s="1497"/>
      <c r="I140" s="1198"/>
      <c r="J140" s="1498" t="s">
        <v>1059</v>
      </c>
      <c r="K140" s="1499"/>
      <c r="L140" s="1500"/>
      <c r="M140" s="1198"/>
      <c r="N140" s="1498" t="s">
        <v>1060</v>
      </c>
      <c r="O140" s="1499"/>
      <c r="P140" s="1499"/>
      <c r="Q140" s="1499"/>
      <c r="R140" s="1500"/>
      <c r="S140" s="1198"/>
    </row>
    <row r="141" spans="2:19" ht="13">
      <c r="D141" s="1199" t="s">
        <v>803</v>
      </c>
      <c r="E141" s="1199" t="s">
        <v>804</v>
      </c>
      <c r="F141" s="1199" t="s">
        <v>965</v>
      </c>
      <c r="G141" s="1199" t="s">
        <v>806</v>
      </c>
      <c r="H141" s="1199" t="s">
        <v>966</v>
      </c>
      <c r="I141" s="1198"/>
      <c r="J141" s="1199" t="s">
        <v>808</v>
      </c>
      <c r="K141" s="1199" t="s">
        <v>809</v>
      </c>
      <c r="L141" s="1199" t="s">
        <v>1015</v>
      </c>
      <c r="M141" s="1198"/>
      <c r="N141" s="1199" t="s">
        <v>886</v>
      </c>
      <c r="O141" s="1199" t="s">
        <v>1016</v>
      </c>
      <c r="P141" s="1199" t="s">
        <v>888</v>
      </c>
      <c r="Q141" s="1199" t="s">
        <v>1017</v>
      </c>
      <c r="R141" s="1199" t="s">
        <v>1018</v>
      </c>
      <c r="S141" s="1198"/>
    </row>
    <row r="142" spans="2:19" ht="50">
      <c r="B142" s="1200" t="s">
        <v>902</v>
      </c>
      <c r="D142" s="1201" t="s">
        <v>505</v>
      </c>
      <c r="E142" s="1201" t="s">
        <v>1019</v>
      </c>
      <c r="F142" s="1201" t="s">
        <v>1051</v>
      </c>
      <c r="G142" s="1201" t="s">
        <v>1052</v>
      </c>
      <c r="H142" s="1201" t="s">
        <v>1022</v>
      </c>
      <c r="I142" s="1337"/>
      <c r="J142" s="1201" t="s">
        <v>1023</v>
      </c>
      <c r="K142" s="1201" t="s">
        <v>1024</v>
      </c>
      <c r="L142" s="1201" t="s">
        <v>1025</v>
      </c>
      <c r="M142" s="1337"/>
      <c r="N142" s="1201" t="s">
        <v>1026</v>
      </c>
      <c r="O142" s="1201" t="s">
        <v>1027</v>
      </c>
      <c r="P142" s="1201" t="s">
        <v>1028</v>
      </c>
      <c r="Q142" s="1201" t="s">
        <v>1029</v>
      </c>
      <c r="R142" s="1201" t="s">
        <v>1030</v>
      </c>
      <c r="S142" s="1337"/>
    </row>
    <row r="143" spans="2:19">
      <c r="E143" s="1337"/>
      <c r="F143" s="1337"/>
      <c r="G143" s="1337"/>
      <c r="H143" s="1337"/>
      <c r="I143" s="1337"/>
      <c r="J143" s="1337"/>
      <c r="K143" s="1337"/>
      <c r="L143" s="1337"/>
      <c r="M143" s="1337"/>
      <c r="N143" s="1337"/>
      <c r="O143" s="1337"/>
      <c r="P143" s="1337"/>
      <c r="Q143" s="1337"/>
      <c r="R143" s="1337"/>
      <c r="S143" s="1337"/>
    </row>
    <row r="144" spans="2:19">
      <c r="B144" s="1197">
        <f>B137+1</f>
        <v>93</v>
      </c>
      <c r="D144" s="1191" t="s">
        <v>1061</v>
      </c>
      <c r="E144" s="1337"/>
      <c r="F144" s="1337"/>
      <c r="G144" s="1337"/>
      <c r="H144" s="1337"/>
      <c r="I144" s="1337"/>
      <c r="J144" s="949" t="s">
        <v>1577</v>
      </c>
      <c r="K144" s="1337"/>
      <c r="L144" s="940">
        <v>0</v>
      </c>
      <c r="M144" s="1337"/>
      <c r="N144" s="940"/>
      <c r="O144" s="1337"/>
      <c r="P144" s="1337"/>
      <c r="Q144" s="1337"/>
      <c r="R144" s="940">
        <v>0</v>
      </c>
      <c r="S144" s="1337"/>
    </row>
    <row r="145" spans="2:19">
      <c r="E145" s="1337"/>
      <c r="F145" s="1337"/>
      <c r="G145" s="1337"/>
      <c r="H145" s="1337"/>
      <c r="I145" s="1337"/>
      <c r="J145" s="1337"/>
      <c r="K145" s="1337"/>
      <c r="L145" s="1337"/>
      <c r="M145" s="1337"/>
      <c r="N145" s="1337"/>
      <c r="O145" s="1337"/>
      <c r="P145" s="1337"/>
      <c r="Q145" s="1337"/>
      <c r="R145" s="1337"/>
      <c r="S145" s="1337"/>
    </row>
    <row r="146" spans="2:19">
      <c r="B146" s="1197">
        <f>B144+1</f>
        <v>94</v>
      </c>
      <c r="D146" s="1202" t="s">
        <v>1032</v>
      </c>
      <c r="E146" s="940">
        <v>31</v>
      </c>
      <c r="F146" s="941">
        <v>0</v>
      </c>
      <c r="G146" s="941">
        <f>G14</f>
        <v>214</v>
      </c>
      <c r="H146" s="942">
        <f t="shared" ref="H146:H157" si="41">IF(F146=0,0.5,F146/G146)</f>
        <v>0.5</v>
      </c>
      <c r="I146" s="943"/>
      <c r="J146" s="940">
        <v>0</v>
      </c>
      <c r="K146" s="944">
        <f t="shared" ref="K146:K157" si="42">+J146*H146</f>
        <v>0</v>
      </c>
      <c r="L146" s="944">
        <f>+K146</f>
        <v>0</v>
      </c>
      <c r="M146" s="943"/>
      <c r="N146" s="940">
        <v>0</v>
      </c>
      <c r="O146" s="944">
        <f>IF($D$177="True-Up Adjustment",N146-J146,0)</f>
        <v>0</v>
      </c>
      <c r="P146" s="944">
        <f>IF($D$177="True-Up Adjustment",IF(AND(J146&gt;=0,N146&gt;=0),IF(O146&gt;=0,K146+O146,N146/J146*K146),IF(AND(J146&lt;0,N146&lt;0),IF(O146&lt;0,K146+O146,N146/J146*K146),0)),0)</f>
        <v>0</v>
      </c>
      <c r="Q146" s="944">
        <f t="shared" ref="Q146:Q157" si="43">IF(AND(J146&gt;=0,N146&lt;0),N146,IF(AND(J146&lt;0,N146&gt;=0),N146,0))</f>
        <v>0</v>
      </c>
      <c r="R146" s="944">
        <f>+P146+Q146</f>
        <v>0</v>
      </c>
      <c r="S146" s="943"/>
    </row>
    <row r="147" spans="2:19">
      <c r="B147" s="1197">
        <f t="shared" ref="B147:B158" si="44">+B146+1</f>
        <v>95</v>
      </c>
      <c r="D147" s="1202" t="s">
        <v>1033</v>
      </c>
      <c r="E147" s="940">
        <v>28</v>
      </c>
      <c r="F147" s="941">
        <v>0</v>
      </c>
      <c r="G147" s="941">
        <f t="shared" ref="G147:G157" si="45">G81</f>
        <v>214</v>
      </c>
      <c r="H147" s="942">
        <f t="shared" si="41"/>
        <v>0.5</v>
      </c>
      <c r="I147" s="943"/>
      <c r="J147" s="940">
        <v>0</v>
      </c>
      <c r="K147" s="944">
        <f t="shared" si="42"/>
        <v>0</v>
      </c>
      <c r="L147" s="944">
        <f t="shared" ref="L147:L157" si="46">+K147+L146</f>
        <v>0</v>
      </c>
      <c r="M147" s="943"/>
      <c r="N147" s="940">
        <v>0</v>
      </c>
      <c r="O147" s="944">
        <f t="shared" ref="O147:O157" si="47">IF($D$177="True-Up Adjustment",N147-J147,0)</f>
        <v>0</v>
      </c>
      <c r="P147" s="944">
        <f t="shared" ref="P147:P157" si="48">IF($D$177="True-Up Adjustment",IF(AND(J147&gt;=0,N147&gt;=0),IF(O147&gt;=0,K147+O147,N147/J147*K147),IF(AND(J147&lt;0,N147&lt;0),IF(O147&lt;0,K147+O147,N147/J147*K147),0)),0)</f>
        <v>0</v>
      </c>
      <c r="Q147" s="944">
        <f t="shared" si="43"/>
        <v>0</v>
      </c>
      <c r="R147" s="944">
        <f t="shared" ref="R147:R157" si="49">R146+P147+Q147</f>
        <v>0</v>
      </c>
      <c r="S147" s="943"/>
    </row>
    <row r="148" spans="2:19">
      <c r="B148" s="1197">
        <f t="shared" si="44"/>
        <v>96</v>
      </c>
      <c r="D148" s="1202" t="s">
        <v>1034</v>
      </c>
      <c r="E148" s="940">
        <v>31</v>
      </c>
      <c r="F148" s="941">
        <v>0</v>
      </c>
      <c r="G148" s="941">
        <f t="shared" si="45"/>
        <v>214</v>
      </c>
      <c r="H148" s="942">
        <f t="shared" si="41"/>
        <v>0.5</v>
      </c>
      <c r="I148" s="943"/>
      <c r="J148" s="940">
        <v>0</v>
      </c>
      <c r="K148" s="944">
        <f t="shared" si="42"/>
        <v>0</v>
      </c>
      <c r="L148" s="944">
        <f t="shared" si="46"/>
        <v>0</v>
      </c>
      <c r="M148" s="943"/>
      <c r="N148" s="940">
        <v>0</v>
      </c>
      <c r="O148" s="944">
        <f t="shared" si="47"/>
        <v>0</v>
      </c>
      <c r="P148" s="944">
        <f t="shared" si="48"/>
        <v>0</v>
      </c>
      <c r="Q148" s="944">
        <f t="shared" si="43"/>
        <v>0</v>
      </c>
      <c r="R148" s="944">
        <f t="shared" si="49"/>
        <v>0</v>
      </c>
      <c r="S148" s="943"/>
    </row>
    <row r="149" spans="2:19">
      <c r="B149" s="1197">
        <f t="shared" si="44"/>
        <v>97</v>
      </c>
      <c r="D149" s="1202" t="s">
        <v>506</v>
      </c>
      <c r="E149" s="940">
        <v>30</v>
      </c>
      <c r="F149" s="941">
        <v>0</v>
      </c>
      <c r="G149" s="941">
        <f t="shared" si="45"/>
        <v>214</v>
      </c>
      <c r="H149" s="942">
        <f t="shared" si="41"/>
        <v>0.5</v>
      </c>
      <c r="I149" s="943"/>
      <c r="J149" s="940">
        <v>0</v>
      </c>
      <c r="K149" s="944">
        <f t="shared" si="42"/>
        <v>0</v>
      </c>
      <c r="L149" s="944">
        <f t="shared" si="46"/>
        <v>0</v>
      </c>
      <c r="M149" s="943"/>
      <c r="N149" s="940">
        <v>0</v>
      </c>
      <c r="O149" s="944">
        <f t="shared" si="47"/>
        <v>0</v>
      </c>
      <c r="P149" s="944">
        <f t="shared" si="48"/>
        <v>0</v>
      </c>
      <c r="Q149" s="944">
        <f t="shared" si="43"/>
        <v>0</v>
      </c>
      <c r="R149" s="944">
        <f t="shared" si="49"/>
        <v>0</v>
      </c>
      <c r="S149" s="943"/>
    </row>
    <row r="150" spans="2:19">
      <c r="B150" s="1197">
        <f t="shared" si="44"/>
        <v>98</v>
      </c>
      <c r="D150" s="1202" t="s">
        <v>507</v>
      </c>
      <c r="E150" s="940">
        <v>31</v>
      </c>
      <c r="F150" s="941">
        <v>0</v>
      </c>
      <c r="G150" s="941">
        <f t="shared" si="45"/>
        <v>214</v>
      </c>
      <c r="H150" s="942">
        <f t="shared" si="41"/>
        <v>0.5</v>
      </c>
      <c r="I150" s="943"/>
      <c r="J150" s="940">
        <v>0</v>
      </c>
      <c r="K150" s="944">
        <f t="shared" si="42"/>
        <v>0</v>
      </c>
      <c r="L150" s="944">
        <f t="shared" si="46"/>
        <v>0</v>
      </c>
      <c r="M150" s="943"/>
      <c r="N150" s="940">
        <v>0</v>
      </c>
      <c r="O150" s="944">
        <f t="shared" si="47"/>
        <v>0</v>
      </c>
      <c r="P150" s="944">
        <f t="shared" si="48"/>
        <v>0</v>
      </c>
      <c r="Q150" s="944">
        <f t="shared" si="43"/>
        <v>0</v>
      </c>
      <c r="R150" s="944">
        <f t="shared" si="49"/>
        <v>0</v>
      </c>
      <c r="S150" s="943"/>
    </row>
    <row r="151" spans="2:19">
      <c r="B151" s="1197">
        <f t="shared" si="44"/>
        <v>99</v>
      </c>
      <c r="D151" s="1202" t="s">
        <v>508</v>
      </c>
      <c r="E151" s="940">
        <v>30</v>
      </c>
      <c r="F151" s="941">
        <f t="shared" ref="F151:F156" si="50">E152+F152</f>
        <v>185</v>
      </c>
      <c r="G151" s="941">
        <f t="shared" si="45"/>
        <v>214</v>
      </c>
      <c r="H151" s="942">
        <f t="shared" si="41"/>
        <v>0.86448598130841126</v>
      </c>
      <c r="I151" s="943"/>
      <c r="J151" s="940">
        <v>0</v>
      </c>
      <c r="K151" s="944">
        <f t="shared" si="42"/>
        <v>0</v>
      </c>
      <c r="L151" s="944">
        <f t="shared" si="46"/>
        <v>0</v>
      </c>
      <c r="M151" s="943"/>
      <c r="N151" s="940">
        <v>0</v>
      </c>
      <c r="O151" s="944">
        <f t="shared" si="47"/>
        <v>0</v>
      </c>
      <c r="P151" s="944">
        <f t="shared" si="48"/>
        <v>0</v>
      </c>
      <c r="Q151" s="944">
        <f t="shared" si="43"/>
        <v>0</v>
      </c>
      <c r="R151" s="944">
        <f t="shared" si="49"/>
        <v>0</v>
      </c>
      <c r="S151" s="943"/>
    </row>
    <row r="152" spans="2:19">
      <c r="B152" s="1197">
        <f t="shared" si="44"/>
        <v>100</v>
      </c>
      <c r="D152" s="1202" t="s">
        <v>1035</v>
      </c>
      <c r="E152" s="940">
        <v>31</v>
      </c>
      <c r="F152" s="941">
        <f t="shared" si="50"/>
        <v>154</v>
      </c>
      <c r="G152" s="941">
        <f t="shared" si="45"/>
        <v>214</v>
      </c>
      <c r="H152" s="942">
        <f t="shared" si="41"/>
        <v>0.71962616822429903</v>
      </c>
      <c r="I152" s="943"/>
      <c r="J152" s="940">
        <v>0</v>
      </c>
      <c r="K152" s="944">
        <f t="shared" si="42"/>
        <v>0</v>
      </c>
      <c r="L152" s="944">
        <f t="shared" si="46"/>
        <v>0</v>
      </c>
      <c r="M152" s="943"/>
      <c r="N152" s="940">
        <v>0</v>
      </c>
      <c r="O152" s="944">
        <f t="shared" si="47"/>
        <v>0</v>
      </c>
      <c r="P152" s="944">
        <f t="shared" si="48"/>
        <v>0</v>
      </c>
      <c r="Q152" s="944">
        <f t="shared" si="43"/>
        <v>0</v>
      </c>
      <c r="R152" s="944">
        <f t="shared" si="49"/>
        <v>0</v>
      </c>
      <c r="S152" s="943"/>
    </row>
    <row r="153" spans="2:19">
      <c r="B153" s="1197">
        <f t="shared" si="44"/>
        <v>101</v>
      </c>
      <c r="D153" s="1202" t="s">
        <v>1036</v>
      </c>
      <c r="E153" s="940">
        <v>31</v>
      </c>
      <c r="F153" s="941">
        <f t="shared" si="50"/>
        <v>123</v>
      </c>
      <c r="G153" s="941">
        <f t="shared" si="45"/>
        <v>214</v>
      </c>
      <c r="H153" s="942">
        <f t="shared" si="41"/>
        <v>0.57476635514018692</v>
      </c>
      <c r="I153" s="943"/>
      <c r="J153" s="940">
        <v>0</v>
      </c>
      <c r="K153" s="944">
        <f t="shared" si="42"/>
        <v>0</v>
      </c>
      <c r="L153" s="944">
        <f t="shared" si="46"/>
        <v>0</v>
      </c>
      <c r="M153" s="943"/>
      <c r="N153" s="940">
        <v>0</v>
      </c>
      <c r="O153" s="944">
        <f t="shared" si="47"/>
        <v>0</v>
      </c>
      <c r="P153" s="944">
        <f t="shared" si="48"/>
        <v>0</v>
      </c>
      <c r="Q153" s="944">
        <f t="shared" si="43"/>
        <v>0</v>
      </c>
      <c r="R153" s="944">
        <f t="shared" si="49"/>
        <v>0</v>
      </c>
      <c r="S153" s="943"/>
    </row>
    <row r="154" spans="2:19">
      <c r="B154" s="1197">
        <f t="shared" si="44"/>
        <v>102</v>
      </c>
      <c r="D154" s="1202" t="s">
        <v>1037</v>
      </c>
      <c r="E154" s="940">
        <v>30</v>
      </c>
      <c r="F154" s="941">
        <f t="shared" si="50"/>
        <v>93</v>
      </c>
      <c r="G154" s="941">
        <f t="shared" si="45"/>
        <v>214</v>
      </c>
      <c r="H154" s="942">
        <f t="shared" si="41"/>
        <v>0.43457943925233644</v>
      </c>
      <c r="I154" s="943"/>
      <c r="J154" s="940">
        <v>0</v>
      </c>
      <c r="K154" s="944">
        <f t="shared" si="42"/>
        <v>0</v>
      </c>
      <c r="L154" s="944">
        <f t="shared" si="46"/>
        <v>0</v>
      </c>
      <c r="M154" s="943"/>
      <c r="N154" s="940">
        <v>0</v>
      </c>
      <c r="O154" s="944">
        <f t="shared" si="47"/>
        <v>0</v>
      </c>
      <c r="P154" s="944">
        <f t="shared" si="48"/>
        <v>0</v>
      </c>
      <c r="Q154" s="944">
        <f t="shared" si="43"/>
        <v>0</v>
      </c>
      <c r="R154" s="944">
        <f t="shared" si="49"/>
        <v>0</v>
      </c>
      <c r="S154" s="943"/>
    </row>
    <row r="155" spans="2:19">
      <c r="B155" s="1197">
        <f t="shared" si="44"/>
        <v>103</v>
      </c>
      <c r="D155" s="1202" t="s">
        <v>1038</v>
      </c>
      <c r="E155" s="940">
        <v>31</v>
      </c>
      <c r="F155" s="941">
        <f t="shared" si="50"/>
        <v>62</v>
      </c>
      <c r="G155" s="941">
        <f t="shared" si="45"/>
        <v>214</v>
      </c>
      <c r="H155" s="942">
        <f t="shared" si="41"/>
        <v>0.28971962616822428</v>
      </c>
      <c r="I155" s="943"/>
      <c r="J155" s="940">
        <v>0</v>
      </c>
      <c r="K155" s="944">
        <f t="shared" si="42"/>
        <v>0</v>
      </c>
      <c r="L155" s="944">
        <f t="shared" si="46"/>
        <v>0</v>
      </c>
      <c r="M155" s="943"/>
      <c r="N155" s="940">
        <v>0</v>
      </c>
      <c r="O155" s="944">
        <f t="shared" si="47"/>
        <v>0</v>
      </c>
      <c r="P155" s="944">
        <f t="shared" si="48"/>
        <v>0</v>
      </c>
      <c r="Q155" s="944">
        <f t="shared" si="43"/>
        <v>0</v>
      </c>
      <c r="R155" s="944">
        <f t="shared" si="49"/>
        <v>0</v>
      </c>
      <c r="S155" s="943"/>
    </row>
    <row r="156" spans="2:19">
      <c r="B156" s="1197">
        <f t="shared" si="44"/>
        <v>104</v>
      </c>
      <c r="D156" s="1202" t="s">
        <v>1039</v>
      </c>
      <c r="E156" s="940">
        <v>30</v>
      </c>
      <c r="F156" s="941">
        <f t="shared" si="50"/>
        <v>32</v>
      </c>
      <c r="G156" s="941">
        <f t="shared" si="45"/>
        <v>214</v>
      </c>
      <c r="H156" s="942">
        <f t="shared" si="41"/>
        <v>0.14953271028037382</v>
      </c>
      <c r="I156" s="943"/>
      <c r="J156" s="940">
        <v>0</v>
      </c>
      <c r="K156" s="944">
        <f t="shared" si="42"/>
        <v>0</v>
      </c>
      <c r="L156" s="944">
        <f t="shared" si="46"/>
        <v>0</v>
      </c>
      <c r="M156" s="943"/>
      <c r="N156" s="940">
        <v>0</v>
      </c>
      <c r="O156" s="944">
        <f t="shared" si="47"/>
        <v>0</v>
      </c>
      <c r="P156" s="944">
        <f t="shared" si="48"/>
        <v>0</v>
      </c>
      <c r="Q156" s="944">
        <f t="shared" si="43"/>
        <v>0</v>
      </c>
      <c r="R156" s="944">
        <f t="shared" si="49"/>
        <v>0</v>
      </c>
      <c r="S156" s="943"/>
    </row>
    <row r="157" spans="2:19">
      <c r="B157" s="1197">
        <f t="shared" si="44"/>
        <v>105</v>
      </c>
      <c r="D157" s="1203" t="s">
        <v>1040</v>
      </c>
      <c r="E157" s="940">
        <v>31</v>
      </c>
      <c r="F157" s="945">
        <v>1</v>
      </c>
      <c r="G157" s="941">
        <f t="shared" si="45"/>
        <v>214</v>
      </c>
      <c r="H157" s="942">
        <f t="shared" si="41"/>
        <v>4.6728971962616819E-3</v>
      </c>
      <c r="I157" s="943"/>
      <c r="J157" s="940">
        <v>0</v>
      </c>
      <c r="K157" s="944">
        <f t="shared" si="42"/>
        <v>0</v>
      </c>
      <c r="L157" s="944">
        <f t="shared" si="46"/>
        <v>0</v>
      </c>
      <c r="M157" s="943"/>
      <c r="N157" s="940">
        <v>0</v>
      </c>
      <c r="O157" s="944">
        <f t="shared" si="47"/>
        <v>0</v>
      </c>
      <c r="P157" s="944">
        <f t="shared" si="48"/>
        <v>0</v>
      </c>
      <c r="Q157" s="944">
        <f t="shared" si="43"/>
        <v>0</v>
      </c>
      <c r="R157" s="944">
        <f t="shared" si="49"/>
        <v>0</v>
      </c>
      <c r="S157" s="943"/>
    </row>
    <row r="158" spans="2:19">
      <c r="B158" s="1197">
        <f t="shared" si="44"/>
        <v>106</v>
      </c>
      <c r="D158" s="1204" t="str">
        <f>"Total (Sum of Lines "&amp;B146&amp;" - "&amp;B157&amp;")"</f>
        <v>Total (Sum of Lines 94 - 105)</v>
      </c>
      <c r="E158" s="946">
        <f>SUM(E146:E157)</f>
        <v>365</v>
      </c>
      <c r="F158" s="1205"/>
      <c r="G158" s="1205"/>
      <c r="H158" s="1206"/>
      <c r="I158" s="947"/>
      <c r="J158" s="946">
        <f>SUM(J146:J157)</f>
        <v>0</v>
      </c>
      <c r="K158" s="946">
        <f>SUM(K146:K157)</f>
        <v>0</v>
      </c>
      <c r="L158" s="948"/>
      <c r="M158" s="947"/>
      <c r="N158" s="946">
        <f>SUM(N146:N157)</f>
        <v>0</v>
      </c>
      <c r="O158" s="946">
        <f>SUM(O146:O157)</f>
        <v>0</v>
      </c>
      <c r="P158" s="946">
        <f>SUM(P146:P157)</f>
        <v>0</v>
      </c>
      <c r="Q158" s="946">
        <f>SUM(Q146:Q157)</f>
        <v>0</v>
      </c>
      <c r="R158" s="948"/>
      <c r="S158" s="947"/>
    </row>
    <row r="159" spans="2:19">
      <c r="D159" s="1207"/>
      <c r="E159" s="1207"/>
      <c r="F159" s="1207"/>
      <c r="G159" s="1207"/>
      <c r="H159" s="1208"/>
      <c r="I159" s="1208"/>
      <c r="K159" s="1209"/>
      <c r="L159" s="1208"/>
      <c r="M159" s="1208"/>
      <c r="N159" s="1216"/>
      <c r="O159" s="1209"/>
      <c r="P159" s="1209"/>
      <c r="Q159" s="1209"/>
      <c r="R159" s="1208"/>
      <c r="S159" s="1208"/>
    </row>
    <row r="160" spans="2:19">
      <c r="B160" s="1197">
        <f>B158+1</f>
        <v>107</v>
      </c>
      <c r="D160" s="1191" t="s">
        <v>1062</v>
      </c>
      <c r="I160" s="1208"/>
      <c r="J160" s="949" t="s">
        <v>1577</v>
      </c>
      <c r="L160" s="940">
        <v>0</v>
      </c>
      <c r="M160" s="1210"/>
      <c r="N160" s="940"/>
      <c r="R160" s="940">
        <v>0</v>
      </c>
    </row>
    <row r="161" spans="1:19">
      <c r="B161" s="1197">
        <f>B160+1</f>
        <v>108</v>
      </c>
      <c r="D161" s="1191" t="s">
        <v>1063</v>
      </c>
      <c r="I161" s="1208"/>
      <c r="J161" s="1211" t="s">
        <v>1043</v>
      </c>
      <c r="L161" s="950">
        <v>0</v>
      </c>
      <c r="M161" s="1212"/>
      <c r="N161" s="1211"/>
      <c r="R161" s="950">
        <v>0</v>
      </c>
    </row>
    <row r="162" spans="1:19">
      <c r="B162" s="1197">
        <f>B161+1</f>
        <v>109</v>
      </c>
      <c r="D162" s="1191" t="s">
        <v>1064</v>
      </c>
      <c r="I162" s="1208"/>
      <c r="J162" s="1204" t="str">
        <f>"(Col. "&amp;L141&amp;", Line "&amp;B160&amp;" + Line "&amp;B161&amp;")"</f>
        <v>(Col. (H), Line 107 + Line 108)</v>
      </c>
      <c r="L162" s="951">
        <f>L160+L161</f>
        <v>0</v>
      </c>
      <c r="M162" s="1208"/>
      <c r="N162" s="1204" t="str">
        <f>"(Col. "&amp;R141&amp;", Line "&amp;B160&amp;" + Line "&amp;B161&amp;")"</f>
        <v>(Col. (M), Line 107 + Line 108)</v>
      </c>
      <c r="R162" s="951">
        <f>R160+R161</f>
        <v>0</v>
      </c>
    </row>
    <row r="163" spans="1:19">
      <c r="I163" s="1208"/>
      <c r="L163" s="951"/>
      <c r="M163" s="1208"/>
      <c r="R163" s="951"/>
    </row>
    <row r="164" spans="1:19">
      <c r="B164" s="1197">
        <f>B162+1</f>
        <v>110</v>
      </c>
      <c r="D164" s="1191" t="s">
        <v>1065</v>
      </c>
      <c r="I164" s="1208"/>
      <c r="J164" s="949" t="s">
        <v>1578</v>
      </c>
      <c r="L164" s="940">
        <v>0</v>
      </c>
      <c r="M164" s="1210"/>
      <c r="N164" s="940"/>
      <c r="R164" s="940">
        <v>0</v>
      </c>
    </row>
    <row r="165" spans="1:19">
      <c r="B165" s="1197">
        <f>B164+1</f>
        <v>111</v>
      </c>
      <c r="D165" s="1191" t="s">
        <v>1066</v>
      </c>
      <c r="I165" s="1208"/>
      <c r="J165" s="1211" t="s">
        <v>1043</v>
      </c>
      <c r="L165" s="950">
        <v>0</v>
      </c>
      <c r="M165" s="1208"/>
      <c r="N165" s="1211"/>
      <c r="R165" s="950">
        <v>0</v>
      </c>
    </row>
    <row r="166" spans="1:19">
      <c r="B166" s="1197">
        <f>B165+1</f>
        <v>112</v>
      </c>
      <c r="D166" s="1191" t="s">
        <v>1067</v>
      </c>
      <c r="I166" s="1208"/>
      <c r="J166" s="1204" t="str">
        <f>"(Col. "&amp;L141&amp;", Line "&amp;B164&amp;" + Line "&amp;B165&amp;")"</f>
        <v>(Col. (H), Line 110 + Line 111)</v>
      </c>
      <c r="L166" s="951">
        <f>L164+L165</f>
        <v>0</v>
      </c>
      <c r="M166" s="1208"/>
      <c r="N166" s="1204" t="str">
        <f>"(Col. "&amp;R141&amp;", Line "&amp;B164&amp;" + Line "&amp;B165&amp;")"</f>
        <v>(Col. (M), Line 110 + Line 111)</v>
      </c>
      <c r="R166" s="951">
        <f>R164+R165</f>
        <v>0</v>
      </c>
    </row>
    <row r="167" spans="1:19">
      <c r="I167" s="1208"/>
      <c r="L167" s="951"/>
      <c r="M167" s="1208"/>
      <c r="R167" s="951"/>
    </row>
    <row r="168" spans="1:19">
      <c r="B168" s="1197">
        <f>B166+1</f>
        <v>113</v>
      </c>
      <c r="D168" s="1191" t="s">
        <v>1048</v>
      </c>
      <c r="I168" s="1208"/>
      <c r="J168" s="1204" t="str">
        <f>"([Col. "&amp;L141&amp;", Line "&amp;B162&amp;" + Line "&amp;B166&amp;"] /2)"</f>
        <v>([Col. (H), Line 109 + Line 112] /2)</v>
      </c>
      <c r="L168" s="944">
        <f>(L162+L166)/2</f>
        <v>0</v>
      </c>
      <c r="M168" s="1208"/>
      <c r="N168" s="1204" t="str">
        <f>"([Col. "&amp;R141&amp;", Line "&amp;B162&amp;" + Line "&amp;B166&amp;"] /2)"</f>
        <v>([Col. (M), Line 109 + Line 112] /2)</v>
      </c>
      <c r="R168" s="944">
        <f>(R162+R166)/2</f>
        <v>0</v>
      </c>
    </row>
    <row r="169" spans="1:19">
      <c r="B169" s="1197">
        <f>B168+1</f>
        <v>114</v>
      </c>
      <c r="D169" s="1207" t="s">
        <v>1068</v>
      </c>
      <c r="E169" s="1207"/>
      <c r="F169" s="1207"/>
      <c r="G169" s="1207"/>
      <c r="H169" s="1208"/>
      <c r="I169" s="1208"/>
      <c r="J169" s="1204" t="str">
        <f>"(Col. "&amp;L141&amp;", Line "&amp;B157&amp;" )"</f>
        <v>(Col. (H), Line 105 )</v>
      </c>
      <c r="K169" s="1209"/>
      <c r="L169" s="944">
        <f>L157</f>
        <v>0</v>
      </c>
      <c r="M169" s="1208"/>
      <c r="N169" s="1204" t="str">
        <f>"(Col. "&amp;R141&amp;", Line "&amp;B157&amp;" )"</f>
        <v>(Col. (M), Line 105 )</v>
      </c>
      <c r="R169" s="944">
        <f>R157</f>
        <v>0</v>
      </c>
    </row>
    <row r="170" spans="1:19" ht="13.5" thickBot="1">
      <c r="B170" s="1197">
        <f>B169+1</f>
        <v>115</v>
      </c>
      <c r="D170" s="1213" t="s">
        <v>1295</v>
      </c>
      <c r="E170" s="1207"/>
      <c r="F170" s="1207"/>
      <c r="G170" s="1207"/>
      <c r="H170" s="1208"/>
      <c r="I170" s="1208"/>
      <c r="J170" s="1204" t="str">
        <f>"(Col. "&amp;L141&amp;", Line "&amp;B168&amp;" + Line "&amp;B169&amp;")"</f>
        <v>(Col. (H), Line 113 + Line 114)</v>
      </c>
      <c r="K170" s="1209"/>
      <c r="L170" s="952">
        <f>L168+L169</f>
        <v>0</v>
      </c>
      <c r="M170" s="1208"/>
      <c r="N170" s="1204" t="str">
        <f>"(Col. "&amp;R141&amp;", Line "&amp;B168&amp;" + Line "&amp;B169&amp;")"</f>
        <v>(Col. (M), Line 113 + Line 114)</v>
      </c>
      <c r="R170" s="952">
        <f>R168+R169</f>
        <v>0</v>
      </c>
    </row>
    <row r="171" spans="1:19">
      <c r="D171" s="1207"/>
      <c r="E171" s="1207"/>
      <c r="F171" s="1207"/>
      <c r="G171" s="1207"/>
      <c r="H171" s="1208"/>
      <c r="I171" s="1208"/>
      <c r="K171" s="1209"/>
      <c r="L171" s="1208"/>
      <c r="M171" s="1208"/>
      <c r="O171" s="1209"/>
      <c r="P171" s="1209"/>
      <c r="Q171" s="1209"/>
      <c r="R171" s="1208"/>
      <c r="S171" s="1208"/>
    </row>
    <row r="172" spans="1:19" ht="13">
      <c r="A172" s="1218"/>
      <c r="B172" s="1219" t="s">
        <v>795</v>
      </c>
      <c r="C172" s="1218"/>
      <c r="D172" s="1218"/>
      <c r="E172" s="1218"/>
      <c r="F172" s="1218"/>
      <c r="G172" s="1218"/>
      <c r="H172" s="1218"/>
      <c r="I172" s="1218"/>
      <c r="J172" s="1218"/>
      <c r="K172" s="1218"/>
      <c r="L172" s="1218"/>
      <c r="M172" s="1218"/>
      <c r="N172" s="1218"/>
      <c r="O172" s="1218"/>
      <c r="P172" s="1218"/>
      <c r="Q172" s="1218"/>
      <c r="R172" s="1218"/>
      <c r="S172" s="1218"/>
    </row>
    <row r="174" spans="1:19" ht="12.75" customHeight="1">
      <c r="B174" s="1503" t="s">
        <v>1069</v>
      </c>
      <c r="C174" s="1503"/>
      <c r="D174" s="1503"/>
      <c r="E174" s="1503"/>
      <c r="F174" s="1503"/>
      <c r="G174" s="1503"/>
      <c r="H174" s="1503"/>
      <c r="I174" s="1503"/>
      <c r="J174" s="1503"/>
      <c r="K174" s="1503"/>
      <c r="L174" s="1503"/>
      <c r="M174" s="1208"/>
      <c r="O174" s="1209"/>
      <c r="P174" s="1209"/>
      <c r="Q174" s="1209"/>
      <c r="R174" s="1208"/>
      <c r="S174" s="1208"/>
    </row>
    <row r="175" spans="1:19">
      <c r="B175" s="1503"/>
      <c r="C175" s="1503"/>
      <c r="D175" s="1503"/>
      <c r="E175" s="1503"/>
      <c r="F175" s="1503"/>
      <c r="G175" s="1503"/>
      <c r="H175" s="1503"/>
      <c r="I175" s="1503"/>
      <c r="J175" s="1503"/>
      <c r="K175" s="1503"/>
      <c r="L175" s="1503"/>
      <c r="M175" s="1208"/>
      <c r="O175" s="1209"/>
      <c r="P175" s="1209"/>
      <c r="Q175" s="1209"/>
      <c r="R175" s="1208"/>
      <c r="S175" s="1208"/>
    </row>
    <row r="176" spans="1:19">
      <c r="D176" s="1207"/>
      <c r="E176" s="1207"/>
      <c r="F176" s="1207"/>
      <c r="G176" s="1207"/>
      <c r="H176" s="1208"/>
      <c r="I176" s="1208"/>
      <c r="K176" s="1209"/>
      <c r="L176" s="1208"/>
      <c r="M176" s="1208"/>
      <c r="O176" s="1209"/>
      <c r="P176" s="1209"/>
      <c r="Q176" s="1209"/>
      <c r="R176" s="1208"/>
      <c r="S176" s="1208"/>
    </row>
    <row r="177" spans="1:19" ht="13">
      <c r="B177" s="1192" t="s">
        <v>1070</v>
      </c>
      <c r="D177" s="1220" t="s">
        <v>1071</v>
      </c>
      <c r="E177" s="1221" t="str">
        <f>IF(D177="Projected Activity","Check",IF(D177="True-Up Adjustment","Check","Error"))</f>
        <v>Check</v>
      </c>
      <c r="F177" s="1208"/>
      <c r="G177" s="1208"/>
      <c r="H177" s="1208"/>
      <c r="I177" s="1208"/>
      <c r="K177" s="1209"/>
      <c r="L177" s="1208"/>
      <c r="M177" s="1208"/>
      <c r="O177" s="1209"/>
      <c r="P177" s="1209"/>
      <c r="Q177" s="1209"/>
      <c r="R177" s="1208"/>
      <c r="S177" s="1208"/>
    </row>
    <row r="178" spans="1:19">
      <c r="D178" s="1207"/>
      <c r="E178" s="1207"/>
      <c r="F178" s="1207"/>
      <c r="G178" s="1207"/>
      <c r="H178" s="1208"/>
      <c r="I178" s="1208"/>
      <c r="K178" s="1209"/>
      <c r="L178" s="1208"/>
      <c r="M178" s="1208"/>
      <c r="O178" s="1209"/>
      <c r="P178" s="1209"/>
      <c r="Q178" s="1209"/>
      <c r="R178" s="1208"/>
      <c r="S178" s="1208"/>
    </row>
    <row r="179" spans="1:19">
      <c r="B179" s="1504" t="s">
        <v>1072</v>
      </c>
      <c r="C179" s="1504"/>
      <c r="D179" s="1504"/>
      <c r="E179" s="1504"/>
      <c r="F179" s="1504"/>
      <c r="G179" s="1504"/>
      <c r="H179" s="1504"/>
      <c r="I179" s="1504"/>
      <c r="J179" s="1504"/>
      <c r="K179" s="1504"/>
      <c r="L179" s="1504"/>
      <c r="M179" s="1208"/>
      <c r="O179" s="1209"/>
      <c r="P179" s="1209"/>
      <c r="Q179" s="1209"/>
      <c r="R179" s="1208"/>
      <c r="S179" s="1208"/>
    </row>
    <row r="180" spans="1:19">
      <c r="B180" s="1504"/>
      <c r="C180" s="1504"/>
      <c r="D180" s="1504"/>
      <c r="E180" s="1504"/>
      <c r="F180" s="1504"/>
      <c r="G180" s="1504"/>
      <c r="H180" s="1504"/>
      <c r="I180" s="1504"/>
      <c r="J180" s="1504"/>
      <c r="K180" s="1504"/>
      <c r="L180" s="1504"/>
      <c r="M180" s="1208"/>
      <c r="O180" s="1209"/>
      <c r="P180" s="1209"/>
      <c r="Q180" s="1209"/>
      <c r="R180" s="1208"/>
      <c r="S180" s="1208"/>
    </row>
    <row r="181" spans="1:19">
      <c r="D181" s="1207"/>
      <c r="E181" s="1207"/>
      <c r="F181" s="1207"/>
      <c r="G181" s="1207"/>
      <c r="H181" s="1208"/>
      <c r="I181" s="1208"/>
      <c r="K181" s="1209"/>
      <c r="L181" s="1208"/>
      <c r="M181" s="1208"/>
      <c r="O181" s="1209"/>
      <c r="P181" s="1209"/>
      <c r="Q181" s="1209"/>
      <c r="R181" s="1208"/>
      <c r="S181" s="1208"/>
    </row>
    <row r="182" spans="1:19" ht="13">
      <c r="A182" s="1218"/>
      <c r="B182" s="1219" t="s">
        <v>843</v>
      </c>
      <c r="C182" s="1218"/>
      <c r="D182" s="1218"/>
      <c r="E182" s="1218"/>
      <c r="F182" s="1218"/>
      <c r="G182" s="1218"/>
      <c r="H182" s="1218"/>
      <c r="I182" s="1218"/>
      <c r="J182" s="1218"/>
      <c r="K182" s="1218"/>
      <c r="L182" s="1218"/>
      <c r="M182" s="1218"/>
      <c r="N182" s="1218"/>
      <c r="O182" s="1218"/>
      <c r="P182" s="1218"/>
      <c r="Q182" s="1218"/>
      <c r="R182" s="1218"/>
      <c r="S182" s="1218"/>
    </row>
    <row r="184" spans="1:19" ht="15.75" customHeight="1">
      <c r="A184" s="1190"/>
      <c r="B184" s="1192" t="s">
        <v>157</v>
      </c>
      <c r="C184" s="1503" t="s">
        <v>1073</v>
      </c>
      <c r="D184" s="1503"/>
      <c r="E184" s="1503"/>
      <c r="F184" s="1503"/>
      <c r="G184" s="1503"/>
      <c r="H184" s="1503"/>
      <c r="I184" s="1503"/>
      <c r="J184" s="1503"/>
      <c r="K184" s="1503"/>
      <c r="L184" s="1503"/>
    </row>
    <row r="185" spans="1:19" ht="13">
      <c r="A185" s="1190"/>
      <c r="B185" s="1192"/>
      <c r="C185" s="1503"/>
      <c r="D185" s="1503"/>
      <c r="E185" s="1503"/>
      <c r="F185" s="1503"/>
      <c r="G185" s="1503"/>
      <c r="H185" s="1503"/>
      <c r="I185" s="1503"/>
      <c r="J185" s="1503"/>
      <c r="K185" s="1503"/>
      <c r="L185" s="1503"/>
    </row>
    <row r="186" spans="1:19">
      <c r="C186" s="1503"/>
      <c r="D186" s="1503"/>
      <c r="E186" s="1503"/>
      <c r="F186" s="1503"/>
      <c r="G186" s="1503"/>
      <c r="H186" s="1503"/>
      <c r="I186" s="1503"/>
      <c r="J186" s="1503"/>
      <c r="K186" s="1503"/>
      <c r="L186" s="1503"/>
    </row>
    <row r="187" spans="1:19">
      <c r="C187" s="1503"/>
      <c r="D187" s="1503"/>
      <c r="E187" s="1503"/>
      <c r="F187" s="1503"/>
      <c r="G187" s="1503"/>
      <c r="H187" s="1503"/>
      <c r="I187" s="1503"/>
      <c r="J187" s="1503"/>
      <c r="K187" s="1503"/>
      <c r="L187" s="1503"/>
    </row>
    <row r="188" spans="1:19" ht="15.75" customHeight="1">
      <c r="A188" s="1190"/>
      <c r="B188" s="1192" t="s">
        <v>294</v>
      </c>
      <c r="C188" s="1503" t="s">
        <v>1074</v>
      </c>
      <c r="D188" s="1503"/>
      <c r="E188" s="1503"/>
      <c r="F188" s="1503"/>
      <c r="G188" s="1503"/>
      <c r="H188" s="1503"/>
      <c r="I188" s="1503"/>
      <c r="J188" s="1503"/>
      <c r="K188" s="1503"/>
      <c r="L188" s="1503"/>
    </row>
    <row r="189" spans="1:19" ht="13">
      <c r="A189" s="1190"/>
      <c r="B189" s="1192"/>
      <c r="C189" s="1503"/>
      <c r="D189" s="1503"/>
      <c r="E189" s="1503"/>
      <c r="F189" s="1503"/>
      <c r="G189" s="1503"/>
      <c r="H189" s="1503"/>
      <c r="I189" s="1503"/>
      <c r="J189" s="1503"/>
      <c r="K189" s="1503"/>
      <c r="L189" s="1503"/>
    </row>
    <row r="190" spans="1:19" ht="13">
      <c r="A190" s="1190"/>
      <c r="B190" s="1192"/>
      <c r="C190" s="1503"/>
      <c r="D190" s="1503"/>
      <c r="E190" s="1503"/>
      <c r="F190" s="1503"/>
      <c r="G190" s="1503"/>
      <c r="H190" s="1503"/>
      <c r="I190" s="1503"/>
      <c r="J190" s="1503"/>
      <c r="K190" s="1503"/>
      <c r="L190" s="1503"/>
    </row>
    <row r="191" spans="1:19" ht="13">
      <c r="A191" s="1190"/>
      <c r="B191" s="1192"/>
      <c r="C191" s="1503"/>
      <c r="D191" s="1503"/>
      <c r="E191" s="1503"/>
      <c r="F191" s="1503"/>
      <c r="G191" s="1503"/>
      <c r="H191" s="1503"/>
      <c r="I191" s="1503"/>
      <c r="J191" s="1503"/>
      <c r="K191" s="1503"/>
      <c r="L191" s="1503"/>
    </row>
    <row r="192" spans="1:19" ht="13">
      <c r="A192" s="1190"/>
      <c r="B192" s="1192"/>
      <c r="C192" s="1503"/>
      <c r="D192" s="1503"/>
      <c r="E192" s="1503"/>
      <c r="F192" s="1503"/>
      <c r="G192" s="1503"/>
      <c r="H192" s="1503"/>
      <c r="I192" s="1503"/>
      <c r="J192" s="1503"/>
      <c r="K192" s="1503"/>
      <c r="L192" s="1503"/>
    </row>
    <row r="193" spans="1:12">
      <c r="C193" s="1503"/>
      <c r="D193" s="1503"/>
      <c r="E193" s="1503"/>
      <c r="F193" s="1503"/>
      <c r="G193" s="1503"/>
      <c r="H193" s="1503"/>
      <c r="I193" s="1503"/>
      <c r="J193" s="1503"/>
      <c r="K193" s="1503"/>
      <c r="L193" s="1503"/>
    </row>
    <row r="194" spans="1:12">
      <c r="C194" s="1503"/>
      <c r="D194" s="1503"/>
      <c r="E194" s="1503"/>
      <c r="F194" s="1503"/>
      <c r="G194" s="1503"/>
      <c r="H194" s="1503"/>
      <c r="I194" s="1503"/>
      <c r="J194" s="1503"/>
      <c r="K194" s="1503"/>
      <c r="L194" s="1503"/>
    </row>
    <row r="195" spans="1:12" ht="15.75" customHeight="1">
      <c r="A195" s="1190"/>
      <c r="B195" s="1192" t="s">
        <v>134</v>
      </c>
      <c r="C195" s="1503" t="s">
        <v>1075</v>
      </c>
      <c r="D195" s="1503"/>
      <c r="E195" s="1503"/>
      <c r="F195" s="1503"/>
      <c r="G195" s="1503"/>
      <c r="H195" s="1503"/>
      <c r="I195" s="1503"/>
      <c r="J195" s="1503"/>
      <c r="K195" s="1503"/>
      <c r="L195" s="1503"/>
    </row>
    <row r="196" spans="1:12" ht="13">
      <c r="A196" s="1190"/>
      <c r="B196" s="1192"/>
      <c r="C196" s="1503"/>
      <c r="D196" s="1503"/>
      <c r="E196" s="1503"/>
      <c r="F196" s="1503"/>
      <c r="G196" s="1503"/>
      <c r="H196" s="1503"/>
      <c r="I196" s="1503"/>
      <c r="J196" s="1503"/>
      <c r="K196" s="1503"/>
      <c r="L196" s="1503"/>
    </row>
    <row r="197" spans="1:12" ht="13">
      <c r="A197" s="1190"/>
      <c r="B197" s="1192"/>
      <c r="C197" s="1503"/>
      <c r="D197" s="1503"/>
      <c r="E197" s="1503"/>
      <c r="F197" s="1503"/>
      <c r="G197" s="1503"/>
      <c r="H197" s="1503"/>
      <c r="I197" s="1503"/>
      <c r="J197" s="1503"/>
      <c r="K197" s="1503"/>
      <c r="L197" s="1503"/>
    </row>
    <row r="198" spans="1:12" ht="13">
      <c r="A198" s="1190"/>
      <c r="B198" s="1192"/>
      <c r="C198" s="1503"/>
      <c r="D198" s="1503"/>
      <c r="E198" s="1503"/>
      <c r="F198" s="1503"/>
      <c r="G198" s="1503"/>
      <c r="H198" s="1503"/>
      <c r="I198" s="1503"/>
      <c r="J198" s="1503"/>
      <c r="K198" s="1503"/>
      <c r="L198" s="1503"/>
    </row>
    <row r="199" spans="1:12" ht="15.75" customHeight="1">
      <c r="A199" s="1190"/>
      <c r="B199" s="1192" t="s">
        <v>158</v>
      </c>
      <c r="C199" s="1503" t="s">
        <v>1076</v>
      </c>
      <c r="D199" s="1503"/>
      <c r="E199" s="1503"/>
      <c r="F199" s="1503"/>
      <c r="G199" s="1503"/>
      <c r="H199" s="1503"/>
      <c r="I199" s="1503"/>
      <c r="J199" s="1503"/>
      <c r="K199" s="1503"/>
      <c r="L199" s="1503"/>
    </row>
    <row r="200" spans="1:12" ht="15.75" customHeight="1">
      <c r="C200" s="1503"/>
      <c r="D200" s="1503"/>
      <c r="E200" s="1503"/>
      <c r="F200" s="1503"/>
      <c r="G200" s="1503"/>
      <c r="H200" s="1503"/>
      <c r="I200" s="1503"/>
      <c r="J200" s="1503"/>
      <c r="K200" s="1503"/>
      <c r="L200" s="1503"/>
    </row>
    <row r="201" spans="1:12" ht="15.75" customHeight="1">
      <c r="A201" s="1190"/>
      <c r="B201" s="1192" t="s">
        <v>156</v>
      </c>
      <c r="C201" s="1503" t="s">
        <v>1077</v>
      </c>
      <c r="D201" s="1503"/>
      <c r="E201" s="1503"/>
      <c r="F201" s="1503"/>
      <c r="G201" s="1503"/>
      <c r="H201" s="1503"/>
      <c r="I201" s="1503"/>
      <c r="J201" s="1503"/>
      <c r="K201" s="1503"/>
      <c r="L201" s="1503"/>
    </row>
    <row r="202" spans="1:12" ht="15.75" customHeight="1">
      <c r="C202" s="1503"/>
      <c r="D202" s="1503"/>
      <c r="E202" s="1503"/>
      <c r="F202" s="1503"/>
      <c r="G202" s="1503"/>
      <c r="H202" s="1503"/>
      <c r="I202" s="1503"/>
      <c r="J202" s="1503"/>
      <c r="K202" s="1503"/>
      <c r="L202" s="1503"/>
    </row>
    <row r="203" spans="1:12" ht="15.75" customHeight="1">
      <c r="A203" s="1190"/>
      <c r="B203" s="1192" t="s">
        <v>491</v>
      </c>
      <c r="C203" s="1505" t="s">
        <v>1078</v>
      </c>
      <c r="D203" s="1505"/>
      <c r="E203" s="1505"/>
      <c r="F203" s="1505"/>
      <c r="G203" s="1505"/>
      <c r="H203" s="1505"/>
      <c r="I203" s="1505"/>
      <c r="J203" s="1505"/>
      <c r="K203" s="1505"/>
      <c r="L203" s="1505"/>
    </row>
    <row r="204" spans="1:12">
      <c r="C204" s="1505"/>
      <c r="D204" s="1505"/>
      <c r="E204" s="1505"/>
      <c r="F204" s="1505"/>
      <c r="G204" s="1505"/>
      <c r="H204" s="1505"/>
      <c r="I204" s="1505"/>
      <c r="J204" s="1505"/>
      <c r="K204" s="1505"/>
      <c r="L204" s="1505"/>
    </row>
  </sheetData>
  <mergeCells count="32">
    <mergeCell ref="C188:L194"/>
    <mergeCell ref="C195:L198"/>
    <mergeCell ref="C199:L200"/>
    <mergeCell ref="C201:L202"/>
    <mergeCell ref="C203:L204"/>
    <mergeCell ref="C184:L187"/>
    <mergeCell ref="J106:L106"/>
    <mergeCell ref="N106:R106"/>
    <mergeCell ref="D107:H107"/>
    <mergeCell ref="J107:L107"/>
    <mergeCell ref="N107:R107"/>
    <mergeCell ref="J139:L139"/>
    <mergeCell ref="N139:R139"/>
    <mergeCell ref="D140:H140"/>
    <mergeCell ref="J140:L140"/>
    <mergeCell ref="N140:R140"/>
    <mergeCell ref="B174:L175"/>
    <mergeCell ref="B179:L180"/>
    <mergeCell ref="D41:H41"/>
    <mergeCell ref="J41:L41"/>
    <mergeCell ref="N41:R41"/>
    <mergeCell ref="D74:H74"/>
    <mergeCell ref="J74:L74"/>
    <mergeCell ref="N74:R74"/>
    <mergeCell ref="D8:H8"/>
    <mergeCell ref="J8:L8"/>
    <mergeCell ref="N8:R8"/>
    <mergeCell ref="A1:R1"/>
    <mergeCell ref="A2:R2"/>
    <mergeCell ref="A3:R3"/>
    <mergeCell ref="J7:L7"/>
    <mergeCell ref="N7:R7"/>
  </mergeCells>
  <pageMargins left="0.25" right="0.25" top="0.75" bottom="0.75" header="0.3" footer="0.3"/>
  <pageSetup scale="40" fitToHeight="2" orientation="landscape" r:id="rId1"/>
  <rowBreaks count="2" manualBreakCount="2">
    <brk id="93" max="18" man="1"/>
    <brk id="170"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06F49-2E77-4AF1-9E53-9D46D4E1416D}">
  <sheetPr>
    <pageSetUpPr fitToPage="1"/>
  </sheetPr>
  <dimension ref="A1:R316"/>
  <sheetViews>
    <sheetView zoomScale="80" zoomScaleNormal="80" zoomScaleSheetLayoutView="55" workbookViewId="0">
      <selection activeCell="E22" sqref="E22"/>
    </sheetView>
  </sheetViews>
  <sheetFormatPr defaultColWidth="9.1796875" defaultRowHeight="12.5"/>
  <cols>
    <col min="1" max="1" width="5.7265625" style="953" customWidth="1"/>
    <col min="2" max="2" width="11.453125" style="955" customWidth="1"/>
    <col min="3" max="3" width="75.1796875" style="953" customWidth="1"/>
    <col min="4" max="4" width="0.54296875" style="953" customWidth="1"/>
    <col min="5" max="5" width="29.1796875" style="953" customWidth="1"/>
    <col min="6" max="6" width="26.453125" style="953" customWidth="1"/>
    <col min="7" max="7" width="18.81640625" style="953" customWidth="1"/>
    <col min="8" max="8" width="27.81640625" style="953" customWidth="1"/>
    <col min="9" max="9" width="28.81640625" style="953" customWidth="1"/>
    <col min="10" max="10" width="85.7265625" style="953" customWidth="1"/>
    <col min="11" max="11" width="5.7265625" style="953" customWidth="1"/>
    <col min="12" max="16384" width="9.1796875" style="953"/>
  </cols>
  <sheetData>
    <row r="1" spans="1:18" ht="15.5">
      <c r="A1" s="1507" t="s">
        <v>690</v>
      </c>
      <c r="B1" s="1507"/>
      <c r="C1" s="1507"/>
      <c r="D1" s="1507"/>
      <c r="E1" s="1507"/>
      <c r="F1" s="1507"/>
      <c r="G1" s="1507"/>
      <c r="H1" s="1507"/>
      <c r="I1" s="1507"/>
      <c r="J1" s="1507"/>
      <c r="K1" s="1507"/>
    </row>
    <row r="2" spans="1:18" ht="15.5">
      <c r="A2" s="1508" t="s">
        <v>901</v>
      </c>
      <c r="B2" s="1508"/>
      <c r="C2" s="1508"/>
      <c r="D2" s="1508"/>
      <c r="E2" s="1508"/>
      <c r="F2" s="1508"/>
      <c r="G2" s="1508"/>
      <c r="H2" s="1508"/>
      <c r="I2" s="1508"/>
      <c r="J2" s="1508"/>
      <c r="K2" s="1508"/>
    </row>
    <row r="3" spans="1:18" ht="15.5">
      <c r="A3" s="1507" t="s">
        <v>1079</v>
      </c>
      <c r="B3" s="1507"/>
      <c r="C3" s="1507"/>
      <c r="D3" s="1507"/>
      <c r="E3" s="1507"/>
      <c r="F3" s="1507"/>
      <c r="G3" s="1507"/>
      <c r="H3" s="1507"/>
      <c r="I3" s="1507"/>
      <c r="J3" s="1507"/>
      <c r="K3" s="1507"/>
    </row>
    <row r="4" spans="1:18" ht="13">
      <c r="B4" s="954"/>
    </row>
    <row r="5" spans="1:18" ht="13">
      <c r="I5" s="956"/>
    </row>
    <row r="6" spans="1:18" ht="13">
      <c r="B6" s="1509" t="s">
        <v>1585</v>
      </c>
      <c r="C6" s="1509"/>
      <c r="D6" s="1509"/>
      <c r="E6" s="1509"/>
      <c r="F6" s="1509"/>
      <c r="G6" s="1509"/>
      <c r="H6" s="1509"/>
      <c r="I6" s="1509"/>
      <c r="J6" s="1509"/>
    </row>
    <row r="7" spans="1:18" ht="13">
      <c r="F7" s="932" t="s">
        <v>976</v>
      </c>
      <c r="G7" s="957" t="s">
        <v>367</v>
      </c>
      <c r="H7" s="957"/>
    </row>
    <row r="8" spans="1:18" ht="13">
      <c r="F8" s="932" t="s">
        <v>1080</v>
      </c>
      <c r="G8" s="957" t="s">
        <v>349</v>
      </c>
      <c r="H8" s="957" t="s">
        <v>364</v>
      </c>
      <c r="I8" s="957" t="s">
        <v>366</v>
      </c>
    </row>
    <row r="9" spans="1:18" ht="13">
      <c r="B9" s="958" t="s">
        <v>845</v>
      </c>
      <c r="C9" s="958" t="s">
        <v>1081</v>
      </c>
      <c r="E9" s="959" t="s">
        <v>293</v>
      </c>
      <c r="F9" s="959" t="s">
        <v>977</v>
      </c>
      <c r="G9" s="960" t="s">
        <v>365</v>
      </c>
      <c r="H9" s="960" t="s">
        <v>365</v>
      </c>
      <c r="I9" s="960" t="s">
        <v>365</v>
      </c>
    </row>
    <row r="10" spans="1:18" ht="5.15" customHeight="1"/>
    <row r="11" spans="1:18">
      <c r="B11" s="955">
        <v>1</v>
      </c>
      <c r="C11" s="961" t="s">
        <v>350</v>
      </c>
      <c r="E11" s="962">
        <f>F11+G11+H11+I11</f>
        <v>7781677.4784273645</v>
      </c>
      <c r="F11" s="962">
        <f>F64</f>
        <v>0</v>
      </c>
      <c r="G11" s="962">
        <f>G64</f>
        <v>0</v>
      </c>
      <c r="H11" s="962">
        <f>H64</f>
        <v>7781677.4784273645</v>
      </c>
      <c r="I11" s="962">
        <f>I64</f>
        <v>0</v>
      </c>
    </row>
    <row r="12" spans="1:18">
      <c r="B12" s="955">
        <f>B11+1</f>
        <v>2</v>
      </c>
      <c r="C12" s="961" t="s">
        <v>903</v>
      </c>
      <c r="E12" s="962">
        <f>F12+G12+H12+I12</f>
        <v>0</v>
      </c>
      <c r="F12" s="962">
        <v>0</v>
      </c>
      <c r="G12" s="962">
        <v>0</v>
      </c>
      <c r="H12" s="962">
        <v>0</v>
      </c>
      <c r="I12" s="962">
        <v>0</v>
      </c>
      <c r="O12" s="963"/>
      <c r="P12" s="963"/>
      <c r="Q12" s="963"/>
      <c r="R12" s="963"/>
    </row>
    <row r="13" spans="1:18">
      <c r="B13" s="955">
        <f>B12+1</f>
        <v>3</v>
      </c>
      <c r="C13" s="961" t="s">
        <v>904</v>
      </c>
      <c r="E13" s="962">
        <f>F13+G13+H13+I13</f>
        <v>-168753974.66548654</v>
      </c>
      <c r="F13" s="962">
        <f>F135</f>
        <v>0</v>
      </c>
      <c r="G13" s="962">
        <f>G135</f>
        <v>0</v>
      </c>
      <c r="H13" s="962">
        <f>H135</f>
        <v>-168753974.66548654</v>
      </c>
      <c r="I13" s="962">
        <f>I135</f>
        <v>0</v>
      </c>
      <c r="O13" s="963"/>
      <c r="P13" s="963"/>
      <c r="Q13" s="963"/>
      <c r="R13" s="963"/>
    </row>
    <row r="14" spans="1:18">
      <c r="B14" s="955">
        <f>B13+1</f>
        <v>4</v>
      </c>
      <c r="C14" s="961" t="s">
        <v>351</v>
      </c>
      <c r="E14" s="962">
        <f>F14+G14+H14+I14</f>
        <v>-11910240.974914361</v>
      </c>
      <c r="F14" s="962">
        <f>F223</f>
        <v>0</v>
      </c>
      <c r="G14" s="962">
        <f>G223</f>
        <v>0</v>
      </c>
      <c r="H14" s="962">
        <f>H223</f>
        <v>-5068274.8922568979</v>
      </c>
      <c r="I14" s="962">
        <f>I223</f>
        <v>-6841966.0826574629</v>
      </c>
      <c r="O14" s="963"/>
      <c r="P14" s="963"/>
      <c r="Q14" s="963"/>
      <c r="R14" s="963"/>
    </row>
    <row r="15" spans="1:18">
      <c r="B15" s="955">
        <f>B14+1</f>
        <v>5</v>
      </c>
      <c r="C15" s="961" t="s">
        <v>558</v>
      </c>
      <c r="E15" s="962">
        <f>F15+G15+H15+I15</f>
        <v>0</v>
      </c>
      <c r="F15" s="962">
        <f>F293</f>
        <v>0</v>
      </c>
      <c r="G15" s="962">
        <f>G293</f>
        <v>0</v>
      </c>
      <c r="H15" s="962">
        <f>H293</f>
        <v>0</v>
      </c>
      <c r="I15" s="962">
        <f>I293</f>
        <v>0</v>
      </c>
      <c r="O15" s="963"/>
      <c r="P15" s="963"/>
      <c r="Q15" s="963"/>
      <c r="R15" s="963"/>
    </row>
    <row r="16" spans="1:18" ht="5.15" customHeight="1">
      <c r="E16" s="964"/>
      <c r="F16" s="964"/>
      <c r="G16" s="964"/>
      <c r="H16" s="964"/>
      <c r="I16" s="964"/>
    </row>
    <row r="17" spans="2:10" ht="13">
      <c r="B17" s="955">
        <f>B16+6</f>
        <v>6</v>
      </c>
      <c r="C17" s="965" t="s">
        <v>905</v>
      </c>
      <c r="E17" s="962">
        <f>E11+E12+E13+E14+E15</f>
        <v>-172882538.16197357</v>
      </c>
      <c r="F17" s="962">
        <f>F11+F12+F13+F14+F15</f>
        <v>0</v>
      </c>
      <c r="G17" s="962">
        <f>G11+G12+G13+G14+G15</f>
        <v>0</v>
      </c>
      <c r="H17" s="962">
        <f>H11+H12+H13+H14+H15</f>
        <v>-166040572.07931608</v>
      </c>
      <c r="I17" s="962">
        <f>I11+I12+I13+I14+I15</f>
        <v>-6841966.0826574629</v>
      </c>
      <c r="J17" s="966"/>
    </row>
    <row r="18" spans="2:10">
      <c r="C18" s="955"/>
      <c r="F18" s="963"/>
      <c r="G18" s="963"/>
      <c r="H18" s="963"/>
      <c r="I18" s="967"/>
    </row>
    <row r="19" spans="2:10">
      <c r="C19" s="955"/>
      <c r="F19" s="963"/>
      <c r="G19" s="963"/>
      <c r="H19" s="963"/>
      <c r="I19" s="967"/>
    </row>
    <row r="20" spans="2:10" ht="13">
      <c r="B20" s="968" t="s">
        <v>845</v>
      </c>
      <c r="C20" s="968" t="s">
        <v>906</v>
      </c>
      <c r="D20" s="969"/>
      <c r="E20" s="959" t="s">
        <v>293</v>
      </c>
      <c r="F20" s="969"/>
      <c r="G20" s="969"/>
      <c r="H20" s="969"/>
      <c r="I20" s="970"/>
    </row>
    <row r="21" spans="2:10">
      <c r="B21" s="969"/>
      <c r="C21" s="969"/>
      <c r="D21" s="969"/>
      <c r="E21" s="969"/>
      <c r="F21" s="969"/>
      <c r="G21" s="969"/>
      <c r="H21" s="969"/>
      <c r="I21" s="970"/>
    </row>
    <row r="22" spans="2:10">
      <c r="B22" s="971">
        <f>B17+1</f>
        <v>7</v>
      </c>
      <c r="C22" s="953" t="s">
        <v>907</v>
      </c>
      <c r="E22" s="972">
        <v>-2365926.98</v>
      </c>
      <c r="F22" s="1480"/>
    </row>
    <row r="23" spans="2:10">
      <c r="B23" s="953"/>
    </row>
    <row r="24" spans="2:10" ht="12.75" customHeight="1">
      <c r="B24" s="1510" t="s">
        <v>1474</v>
      </c>
      <c r="C24" s="1510"/>
      <c r="D24" s="1510"/>
      <c r="E24" s="1510"/>
      <c r="F24" s="1510"/>
      <c r="G24" s="1510"/>
      <c r="H24" s="1510"/>
      <c r="I24" s="1510"/>
    </row>
    <row r="25" spans="2:10">
      <c r="B25" s="1510"/>
      <c r="C25" s="1510"/>
      <c r="D25" s="1510"/>
      <c r="E25" s="1510"/>
      <c r="F25" s="1510"/>
      <c r="G25" s="1510"/>
      <c r="H25" s="1510"/>
      <c r="I25" s="1510"/>
    </row>
    <row r="26" spans="2:10">
      <c r="B26" s="1510"/>
      <c r="C26" s="1510"/>
      <c r="D26" s="1510"/>
      <c r="E26" s="1510"/>
      <c r="F26" s="1510"/>
      <c r="G26" s="1510"/>
      <c r="H26" s="1510"/>
      <c r="I26" s="1510"/>
    </row>
    <row r="27" spans="2:10">
      <c r="B27" s="969"/>
      <c r="C27" s="969"/>
      <c r="D27" s="969"/>
      <c r="E27" s="969"/>
      <c r="F27" s="969"/>
      <c r="G27" s="969"/>
      <c r="H27" s="969"/>
      <c r="I27" s="970"/>
    </row>
    <row r="29" spans="2:10" ht="15" customHeight="1">
      <c r="B29" s="1510" t="s">
        <v>967</v>
      </c>
      <c r="C29" s="1510"/>
      <c r="D29" s="1510"/>
      <c r="E29" s="1510"/>
      <c r="F29" s="1510"/>
      <c r="G29" s="1510"/>
      <c r="H29" s="1510"/>
      <c r="I29" s="1510"/>
      <c r="J29" s="974"/>
    </row>
    <row r="30" spans="2:10">
      <c r="B30" s="1510"/>
      <c r="C30" s="1510"/>
      <c r="D30" s="1510"/>
      <c r="E30" s="1510"/>
      <c r="F30" s="1510"/>
      <c r="G30" s="1510"/>
      <c r="H30" s="1510"/>
      <c r="I30" s="1510"/>
      <c r="J30" s="974"/>
    </row>
    <row r="31" spans="2:10" ht="13">
      <c r="I31" s="956"/>
    </row>
    <row r="32" spans="2:10" ht="13">
      <c r="B32" s="932" t="s">
        <v>803</v>
      </c>
      <c r="C32" s="932" t="s">
        <v>155</v>
      </c>
      <c r="D32" s="932"/>
      <c r="E32" s="932" t="s">
        <v>804</v>
      </c>
      <c r="F32" s="932" t="s">
        <v>805</v>
      </c>
      <c r="G32" s="932" t="s">
        <v>806</v>
      </c>
      <c r="H32" s="932" t="s">
        <v>966</v>
      </c>
      <c r="I32" s="932" t="s">
        <v>808</v>
      </c>
      <c r="J32" s="932" t="s">
        <v>809</v>
      </c>
    </row>
    <row r="33" spans="2:10" ht="13">
      <c r="B33" s="965"/>
      <c r="C33" s="969"/>
      <c r="D33" s="969"/>
      <c r="E33" s="932"/>
      <c r="F33" s="932" t="s">
        <v>976</v>
      </c>
      <c r="G33" s="932" t="s">
        <v>367</v>
      </c>
      <c r="H33" s="932"/>
      <c r="I33" s="932"/>
      <c r="J33" s="969"/>
    </row>
    <row r="34" spans="2:10" ht="13">
      <c r="B34" s="975"/>
      <c r="C34" s="969"/>
      <c r="D34" s="969"/>
      <c r="E34" s="932"/>
      <c r="F34" s="932" t="s">
        <v>1080</v>
      </c>
      <c r="G34" s="932" t="s">
        <v>349</v>
      </c>
      <c r="H34" s="932" t="s">
        <v>364</v>
      </c>
      <c r="I34" s="932" t="s">
        <v>366</v>
      </c>
      <c r="J34" s="969"/>
    </row>
    <row r="35" spans="2:10" ht="13">
      <c r="B35" s="965" t="s">
        <v>1082</v>
      </c>
      <c r="C35" s="969"/>
      <c r="D35" s="969"/>
      <c r="E35" s="932" t="s">
        <v>293</v>
      </c>
      <c r="F35" s="959" t="s">
        <v>977</v>
      </c>
      <c r="G35" s="932" t="s">
        <v>365</v>
      </c>
      <c r="H35" s="932" t="s">
        <v>365</v>
      </c>
      <c r="I35" s="932" t="s">
        <v>365</v>
      </c>
      <c r="J35" s="932" t="s">
        <v>112</v>
      </c>
    </row>
    <row r="36" spans="2:10">
      <c r="B36" s="1230" t="s">
        <v>1509</v>
      </c>
      <c r="C36" s="1447"/>
      <c r="D36" s="1447"/>
      <c r="E36" s="1448">
        <f t="shared" ref="E36:E42" si="0">SUM(F36:I36)</f>
        <v>11533825.160578502</v>
      </c>
      <c r="F36" s="1457">
        <v>11533825.160578502</v>
      </c>
      <c r="G36" s="1457">
        <v>0</v>
      </c>
      <c r="H36" s="1457">
        <v>0</v>
      </c>
      <c r="I36" s="1457">
        <v>0</v>
      </c>
      <c r="J36" s="1449" t="s">
        <v>1296</v>
      </c>
    </row>
    <row r="37" spans="2:10">
      <c r="B37" s="1230" t="s">
        <v>1580</v>
      </c>
      <c r="C37" s="1447"/>
      <c r="D37" s="1450"/>
      <c r="E37" s="1448">
        <f t="shared" si="0"/>
        <v>9742260</v>
      </c>
      <c r="F37" s="1457">
        <v>9742260</v>
      </c>
      <c r="G37" s="1457">
        <v>0</v>
      </c>
      <c r="H37" s="1457">
        <v>0</v>
      </c>
      <c r="I37" s="1457">
        <v>0</v>
      </c>
      <c r="J37" s="1449" t="s">
        <v>1296</v>
      </c>
    </row>
    <row r="38" spans="2:10">
      <c r="B38" s="1230" t="s">
        <v>1298</v>
      </c>
      <c r="C38" s="1447"/>
      <c r="D38" s="1450"/>
      <c r="E38" s="1448">
        <f t="shared" si="0"/>
        <v>554875.57759999996</v>
      </c>
      <c r="F38" s="1457">
        <v>409824.81280000001</v>
      </c>
      <c r="G38" s="1457"/>
      <c r="H38" s="1457">
        <v>145050.7648</v>
      </c>
      <c r="I38" s="1457"/>
      <c r="J38" s="1449" t="s">
        <v>1299</v>
      </c>
    </row>
    <row r="39" spans="2:10">
      <c r="B39" s="1230" t="s">
        <v>1510</v>
      </c>
      <c r="C39" s="1447"/>
      <c r="D39" s="1450"/>
      <c r="E39" s="1448">
        <f t="shared" si="0"/>
        <v>943296.10027353</v>
      </c>
      <c r="F39" s="1457">
        <v>943296.10027353</v>
      </c>
      <c r="G39" s="1457">
        <v>0</v>
      </c>
      <c r="H39" s="1457">
        <v>0</v>
      </c>
      <c r="I39" s="1457">
        <v>0</v>
      </c>
      <c r="J39" s="1449" t="s">
        <v>1301</v>
      </c>
    </row>
    <row r="40" spans="2:10">
      <c r="B40" s="1230" t="s">
        <v>1511</v>
      </c>
      <c r="C40" s="1447"/>
      <c r="D40" s="1450"/>
      <c r="E40" s="1448">
        <f t="shared" si="0"/>
        <v>1794680.5163602498</v>
      </c>
      <c r="F40" s="1457">
        <v>1794680.5163602498</v>
      </c>
      <c r="G40" s="1457">
        <v>0</v>
      </c>
      <c r="H40" s="1457">
        <v>0</v>
      </c>
      <c r="I40" s="1457">
        <v>0</v>
      </c>
      <c r="J40" s="1449" t="s">
        <v>1301</v>
      </c>
    </row>
    <row r="41" spans="2:10">
      <c r="B41" s="1230" t="s">
        <v>1512</v>
      </c>
      <c r="C41" s="1447"/>
      <c r="D41" s="1450"/>
      <c r="E41" s="1448">
        <f t="shared" si="0"/>
        <v>3780334.2684138129</v>
      </c>
      <c r="F41" s="1457">
        <v>3780334.2684138129</v>
      </c>
      <c r="G41" s="1457">
        <v>0</v>
      </c>
      <c r="H41" s="1457">
        <v>0</v>
      </c>
      <c r="I41" s="1457">
        <v>0</v>
      </c>
      <c r="J41" s="1449" t="s">
        <v>1296</v>
      </c>
    </row>
    <row r="42" spans="2:10">
      <c r="B42" s="1230" t="s">
        <v>1581</v>
      </c>
      <c r="C42" s="1447"/>
      <c r="D42" s="1450"/>
      <c r="E42" s="1448">
        <f t="shared" si="0"/>
        <v>313874.78647500003</v>
      </c>
      <c r="F42" s="1457">
        <v>313874.78647500003</v>
      </c>
      <c r="G42" s="1457"/>
      <c r="H42" s="1457">
        <v>0</v>
      </c>
      <c r="I42" s="1457">
        <v>0</v>
      </c>
      <c r="J42" s="1449" t="s">
        <v>1296</v>
      </c>
    </row>
    <row r="43" spans="2:10">
      <c r="B43" s="1230" t="s">
        <v>1302</v>
      </c>
      <c r="C43" s="1447"/>
      <c r="D43" s="1450"/>
      <c r="E43" s="1448">
        <f t="shared" ref="E43:E49" si="1">SUM(F43:I43)</f>
        <v>34462879.579538003</v>
      </c>
      <c r="F43" s="1457">
        <v>10006153.208770283</v>
      </c>
      <c r="G43" s="1457">
        <v>0</v>
      </c>
      <c r="H43" s="1457">
        <v>0</v>
      </c>
      <c r="I43" s="1457">
        <v>24456726.37076772</v>
      </c>
      <c r="J43" s="1449" t="s">
        <v>1296</v>
      </c>
    </row>
    <row r="44" spans="2:10" ht="37.5">
      <c r="B44" s="1230" t="s">
        <v>1513</v>
      </c>
      <c r="C44" s="1447"/>
      <c r="D44" s="1450"/>
      <c r="E44" s="1448">
        <f t="shared" si="1"/>
        <v>82113145.657398</v>
      </c>
      <c r="F44" s="1457">
        <v>49601010.508384399</v>
      </c>
      <c r="G44" s="1457">
        <v>0</v>
      </c>
      <c r="H44" s="1457">
        <v>32512135.149013601</v>
      </c>
      <c r="I44" s="1457">
        <v>0</v>
      </c>
      <c r="J44" s="1449" t="s">
        <v>1514</v>
      </c>
    </row>
    <row r="45" spans="2:10">
      <c r="B45" s="1230" t="s">
        <v>1582</v>
      </c>
      <c r="C45" s="1447"/>
      <c r="D45" s="1447"/>
      <c r="E45" s="1448">
        <f t="shared" si="1"/>
        <v>995856.67395000008</v>
      </c>
      <c r="F45" s="1457">
        <v>995856.67395000008</v>
      </c>
      <c r="G45" s="1457">
        <v>0</v>
      </c>
      <c r="H45" s="1457">
        <v>0</v>
      </c>
      <c r="I45" s="1457">
        <v>0</v>
      </c>
      <c r="J45" s="1449" t="s">
        <v>1296</v>
      </c>
    </row>
    <row r="46" spans="2:10">
      <c r="B46" s="1230" t="s">
        <v>1583</v>
      </c>
      <c r="C46" s="1447"/>
      <c r="D46" s="1447"/>
      <c r="E46" s="1448">
        <f t="shared" si="1"/>
        <v>12881.729303361493</v>
      </c>
      <c r="F46" s="1457">
        <v>12881.729303361493</v>
      </c>
      <c r="G46" s="1457">
        <v>0</v>
      </c>
      <c r="H46" s="1457">
        <v>0</v>
      </c>
      <c r="I46" s="1457">
        <v>0</v>
      </c>
      <c r="J46" s="1449" t="s">
        <v>1296</v>
      </c>
    </row>
    <row r="47" spans="2:10">
      <c r="B47" s="1230" t="s">
        <v>1515</v>
      </c>
      <c r="C47" s="1447"/>
      <c r="D47" s="1447"/>
      <c r="E47" s="1448">
        <f t="shared" si="1"/>
        <v>103496.89506242247</v>
      </c>
      <c r="F47" s="1457">
        <v>103496.89506242247</v>
      </c>
      <c r="G47" s="1457">
        <v>0</v>
      </c>
      <c r="H47" s="1457">
        <v>0</v>
      </c>
      <c r="I47" s="1457">
        <v>0</v>
      </c>
      <c r="J47" s="1449" t="s">
        <v>1296</v>
      </c>
    </row>
    <row r="48" spans="2:10">
      <c r="B48" s="1230" t="s">
        <v>1516</v>
      </c>
      <c r="C48" s="1447"/>
      <c r="D48" s="1447"/>
      <c r="E48" s="1448">
        <f t="shared" si="1"/>
        <v>2218598.348497008</v>
      </c>
      <c r="F48" s="1457">
        <v>2218598.348497008</v>
      </c>
      <c r="G48" s="1457">
        <v>0</v>
      </c>
      <c r="H48" s="1457">
        <v>0</v>
      </c>
      <c r="I48" s="1457">
        <v>0</v>
      </c>
      <c r="J48" s="1449" t="s">
        <v>1296</v>
      </c>
    </row>
    <row r="49" spans="2:10" ht="37.5">
      <c r="B49" s="1230" t="s">
        <v>1519</v>
      </c>
      <c r="C49" s="1447"/>
      <c r="D49" s="1451"/>
      <c r="E49" s="1452">
        <f t="shared" si="1"/>
        <v>190098842.71596694</v>
      </c>
      <c r="F49" s="1457">
        <v>52512285.71826265</v>
      </c>
      <c r="G49" s="1457">
        <v>0</v>
      </c>
      <c r="H49" s="1457">
        <v>137586556.9977043</v>
      </c>
      <c r="I49" s="1457">
        <v>0</v>
      </c>
      <c r="J49" s="1453" t="s">
        <v>1310</v>
      </c>
    </row>
    <row r="50" spans="2:10">
      <c r="B50" s="976"/>
      <c r="C50" s="977"/>
      <c r="D50" s="980"/>
      <c r="E50" s="978"/>
      <c r="F50" s="978"/>
      <c r="G50" s="978"/>
      <c r="H50" s="978"/>
      <c r="I50" s="978"/>
      <c r="J50" s="979"/>
    </row>
    <row r="51" spans="2:10" ht="13">
      <c r="B51" s="817" t="s">
        <v>1083</v>
      </c>
      <c r="C51" s="982"/>
      <c r="D51" s="983"/>
      <c r="E51" s="1225">
        <f>SUM(E36:E50)</f>
        <v>338668848.00941682</v>
      </c>
      <c r="F51" s="1225">
        <f>SUM(F36:F50)</f>
        <v>143968378.72713122</v>
      </c>
      <c r="G51" s="1225">
        <f>SUM(G36:G50)</f>
        <v>0</v>
      </c>
      <c r="H51" s="1225">
        <f>SUM(H36:H50)</f>
        <v>170243742.91151789</v>
      </c>
      <c r="I51" s="1225">
        <f>SUM(I36:I50)</f>
        <v>24456726.37076772</v>
      </c>
      <c r="J51" s="984"/>
    </row>
    <row r="52" spans="2:10" ht="13">
      <c r="B52" s="816"/>
      <c r="C52" s="983"/>
      <c r="D52" s="983"/>
      <c r="E52" s="1225"/>
      <c r="F52" s="1225"/>
      <c r="G52" s="1225"/>
      <c r="H52" s="1225"/>
      <c r="I52" s="1225"/>
      <c r="J52" s="984"/>
    </row>
    <row r="53" spans="2:10">
      <c r="B53" s="985" t="s">
        <v>908</v>
      </c>
      <c r="C53" s="986"/>
      <c r="D53" s="986"/>
      <c r="E53" s="1226">
        <f>SUM(F53:I53)</f>
        <v>0</v>
      </c>
      <c r="F53" s="1227">
        <v>0</v>
      </c>
      <c r="G53" s="1227">
        <v>0</v>
      </c>
      <c r="H53" s="1227">
        <v>0</v>
      </c>
      <c r="I53" s="1227">
        <v>0</v>
      </c>
      <c r="J53" s="818"/>
    </row>
    <row r="54" spans="2:10">
      <c r="B54" s="985" t="s">
        <v>909</v>
      </c>
      <c r="C54" s="986"/>
      <c r="D54" s="986"/>
      <c r="E54" s="1226">
        <f>SUM(F54:I54)</f>
        <v>-554875.57759999996</v>
      </c>
      <c r="F54" s="1227">
        <f>-F38</f>
        <v>-409824.81280000001</v>
      </c>
      <c r="G54" s="1227">
        <v>0</v>
      </c>
      <c r="H54" s="1227">
        <f>-H38</f>
        <v>-145050.7648</v>
      </c>
      <c r="I54" s="1227">
        <v>0</v>
      </c>
      <c r="J54" s="818"/>
    </row>
    <row r="55" spans="2:10">
      <c r="B55" s="985" t="s">
        <v>910</v>
      </c>
      <c r="C55" s="986"/>
      <c r="D55" s="986"/>
      <c r="E55" s="1226">
        <f>SUM(F55:I55)</f>
        <v>-190098842.71596694</v>
      </c>
      <c r="F55" s="1227">
        <f>-F49</f>
        <v>-52512285.71826265</v>
      </c>
      <c r="G55" s="1227">
        <v>0</v>
      </c>
      <c r="H55" s="1227">
        <f>-H49</f>
        <v>-137586556.9977043</v>
      </c>
      <c r="I55" s="1227">
        <v>0</v>
      </c>
      <c r="J55" s="818"/>
    </row>
    <row r="56" spans="2:10">
      <c r="B56" s="985" t="s">
        <v>911</v>
      </c>
      <c r="C56" s="986"/>
      <c r="D56" s="986"/>
      <c r="E56" s="1226">
        <f>SUM(F56:I56)</f>
        <v>-34462879.579538003</v>
      </c>
      <c r="F56" s="1227">
        <f>-F43</f>
        <v>-10006153.208770283</v>
      </c>
      <c r="G56" s="1227">
        <v>0</v>
      </c>
      <c r="H56" s="1227">
        <v>0</v>
      </c>
      <c r="I56" s="1227">
        <f>-I43</f>
        <v>-24456726.37076772</v>
      </c>
      <c r="J56" s="818"/>
    </row>
    <row r="57" spans="2:10" ht="5.15" customHeight="1">
      <c r="B57" s="817"/>
      <c r="C57" s="982"/>
      <c r="D57" s="983"/>
      <c r="E57" s="1225"/>
      <c r="F57" s="1225"/>
      <c r="G57" s="1225"/>
      <c r="H57" s="1225"/>
      <c r="I57" s="1225"/>
      <c r="J57" s="984"/>
    </row>
    <row r="58" spans="2:10" ht="13">
      <c r="B58" s="816" t="s">
        <v>1084</v>
      </c>
      <c r="C58" s="983"/>
      <c r="D58" s="983"/>
      <c r="E58" s="1225">
        <f>SUM(E53:E57)+E51</f>
        <v>113552250.13631189</v>
      </c>
      <c r="F58" s="1225">
        <f>SUM(F53:F57)+F51</f>
        <v>81040114.98729828</v>
      </c>
      <c r="G58" s="1225">
        <f>SUM(G53:G57)+G51</f>
        <v>0</v>
      </c>
      <c r="H58" s="1225">
        <f>SUM(H53:H57)+H51</f>
        <v>32512135.149013579</v>
      </c>
      <c r="I58" s="1225">
        <f>SUM(I53:I57)+I51</f>
        <v>0</v>
      </c>
      <c r="J58" s="984"/>
    </row>
    <row r="59" spans="2:10" ht="13">
      <c r="B59" s="816"/>
      <c r="C59" s="983"/>
      <c r="D59" s="983"/>
      <c r="E59" s="1225"/>
      <c r="F59" s="1225"/>
      <c r="G59" s="1225"/>
      <c r="H59" s="1225"/>
      <c r="I59" s="1225"/>
      <c r="J59" s="984"/>
    </row>
    <row r="60" spans="2:10" ht="13">
      <c r="B60" s="987" t="s">
        <v>267</v>
      </c>
      <c r="C60" s="988"/>
      <c r="D60" s="989"/>
      <c r="E60" s="990"/>
      <c r="F60" s="990"/>
      <c r="G60" s="990"/>
      <c r="H60" s="990"/>
      <c r="I60" s="991">
        <f>'ATT H-2A'!$H$20</f>
        <v>0.15220477644183125</v>
      </c>
      <c r="J60" s="992"/>
    </row>
    <row r="61" spans="2:10" ht="13">
      <c r="B61" s="987" t="s">
        <v>136</v>
      </c>
      <c r="C61" s="988"/>
      <c r="D61" s="989"/>
      <c r="E61" s="990"/>
      <c r="F61" s="990"/>
      <c r="G61" s="990"/>
      <c r="H61" s="991">
        <f>'ATT H-2A'!$H$36</f>
        <v>0.23934686057256566</v>
      </c>
      <c r="I61" s="990"/>
      <c r="J61" s="992"/>
    </row>
    <row r="62" spans="2:10" ht="13">
      <c r="B62" s="987" t="s">
        <v>912</v>
      </c>
      <c r="C62" s="988"/>
      <c r="D62" s="989"/>
      <c r="E62" s="990"/>
      <c r="F62" s="990"/>
      <c r="G62" s="991">
        <v>1</v>
      </c>
      <c r="H62" s="990"/>
      <c r="I62" s="990"/>
      <c r="J62" s="992"/>
    </row>
    <row r="63" spans="2:10" ht="13">
      <c r="B63" s="987" t="s">
        <v>913</v>
      </c>
      <c r="C63" s="988"/>
      <c r="D63" s="989"/>
      <c r="E63" s="990"/>
      <c r="F63" s="991">
        <v>0</v>
      </c>
      <c r="G63" s="990"/>
      <c r="H63" s="990"/>
      <c r="I63" s="990"/>
      <c r="J63" s="992"/>
    </row>
    <row r="64" spans="2:10" ht="13">
      <c r="B64" s="993" t="s">
        <v>914</v>
      </c>
      <c r="C64" s="988"/>
      <c r="D64" s="989"/>
      <c r="E64" s="990">
        <f>F64+G64+H64+I64</f>
        <v>7781677.4784273645</v>
      </c>
      <c r="F64" s="990">
        <f>F63*F58</f>
        <v>0</v>
      </c>
      <c r="G64" s="990">
        <f>G58*G62</f>
        <v>0</v>
      </c>
      <c r="H64" s="990">
        <f>H58*H61</f>
        <v>7781677.4784273645</v>
      </c>
      <c r="I64" s="990">
        <f>I60*I58</f>
        <v>0</v>
      </c>
      <c r="J64" s="992"/>
    </row>
    <row r="65" spans="2:10" ht="13">
      <c r="B65" s="994"/>
      <c r="E65" s="963"/>
      <c r="F65" s="963"/>
      <c r="G65" s="963"/>
      <c r="H65" s="963"/>
      <c r="I65" s="963"/>
      <c r="J65" s="995"/>
    </row>
    <row r="66" spans="2:10" ht="13">
      <c r="B66" s="965"/>
      <c r="E66" s="963"/>
      <c r="F66" s="963"/>
      <c r="G66" s="963"/>
      <c r="H66" s="963"/>
      <c r="I66" s="963"/>
      <c r="J66" s="995"/>
    </row>
    <row r="67" spans="2:10" ht="13">
      <c r="B67" s="932" t="s">
        <v>803</v>
      </c>
      <c r="C67" s="932"/>
      <c r="D67" s="932"/>
      <c r="E67" s="932" t="s">
        <v>804</v>
      </c>
      <c r="F67" s="932" t="s">
        <v>805</v>
      </c>
      <c r="G67" s="932" t="s">
        <v>806</v>
      </c>
      <c r="H67" s="932" t="s">
        <v>966</v>
      </c>
      <c r="I67" s="932" t="s">
        <v>808</v>
      </c>
      <c r="J67" s="932" t="s">
        <v>809</v>
      </c>
    </row>
    <row r="68" spans="2:10" ht="13">
      <c r="B68" s="965"/>
      <c r="C68" s="969"/>
      <c r="D68" s="969"/>
      <c r="E68" s="932"/>
      <c r="F68" s="932" t="s">
        <v>976</v>
      </c>
      <c r="G68" s="932" t="s">
        <v>367</v>
      </c>
      <c r="H68" s="932"/>
      <c r="I68" s="932"/>
      <c r="J68" s="969"/>
    </row>
    <row r="69" spans="2:10" ht="13">
      <c r="B69" s="975"/>
      <c r="C69" s="969"/>
      <c r="D69" s="969"/>
      <c r="E69" s="932"/>
      <c r="F69" s="932" t="s">
        <v>1080</v>
      </c>
      <c r="G69" s="932" t="s">
        <v>349</v>
      </c>
      <c r="H69" s="932" t="s">
        <v>364</v>
      </c>
      <c r="I69" s="932" t="s">
        <v>366</v>
      </c>
      <c r="J69" s="969"/>
    </row>
    <row r="70" spans="2:10" ht="13">
      <c r="B70" s="965" t="s">
        <v>1085</v>
      </c>
      <c r="C70" s="969"/>
      <c r="D70" s="969"/>
      <c r="E70" s="932" t="s">
        <v>293</v>
      </c>
      <c r="F70" s="959" t="s">
        <v>977</v>
      </c>
      <c r="G70" s="932" t="s">
        <v>365</v>
      </c>
      <c r="H70" s="932" t="s">
        <v>365</v>
      </c>
      <c r="I70" s="932" t="s">
        <v>365</v>
      </c>
      <c r="J70" s="932" t="s">
        <v>112</v>
      </c>
    </row>
    <row r="71" spans="2:10">
      <c r="B71" s="1228"/>
      <c r="C71" s="996"/>
      <c r="D71" s="997"/>
      <c r="E71" s="1227"/>
      <c r="F71" s="1227"/>
      <c r="G71" s="1227"/>
      <c r="H71" s="1227"/>
      <c r="I71" s="1227"/>
      <c r="J71" s="1229"/>
    </row>
    <row r="72" spans="2:10">
      <c r="B72" s="1228"/>
      <c r="C72" s="996"/>
      <c r="D72" s="998"/>
      <c r="E72" s="1227"/>
      <c r="F72" s="1227"/>
      <c r="G72" s="1227"/>
      <c r="H72" s="1227"/>
      <c r="I72" s="1227"/>
      <c r="J72" s="1229"/>
    </row>
    <row r="73" spans="2:10">
      <c r="B73" s="1228"/>
      <c r="C73" s="996"/>
      <c r="D73" s="998"/>
      <c r="E73" s="1227"/>
      <c r="F73" s="1227"/>
      <c r="G73" s="1227"/>
      <c r="H73" s="1227"/>
      <c r="I73" s="1227"/>
      <c r="J73" s="1229"/>
    </row>
    <row r="74" spans="2:10">
      <c r="B74" s="1228"/>
      <c r="C74" s="996"/>
      <c r="D74" s="998"/>
      <c r="E74" s="1227"/>
      <c r="F74" s="1227"/>
      <c r="G74" s="1227"/>
      <c r="H74" s="1227"/>
      <c r="I74" s="1227"/>
      <c r="J74" s="1229"/>
    </row>
    <row r="75" spans="2:10">
      <c r="B75" s="1228"/>
      <c r="C75" s="996"/>
      <c r="D75" s="998"/>
      <c r="E75" s="1227"/>
      <c r="F75" s="1227"/>
      <c r="G75" s="1227"/>
      <c r="H75" s="1227"/>
      <c r="I75" s="1227"/>
      <c r="J75" s="1229"/>
    </row>
    <row r="76" spans="2:10">
      <c r="B76" s="1228"/>
      <c r="C76" s="996"/>
      <c r="D76" s="998"/>
      <c r="E76" s="1227"/>
      <c r="F76" s="1227"/>
      <c r="G76" s="1227"/>
      <c r="H76" s="1227"/>
      <c r="I76" s="1227"/>
      <c r="J76" s="1229"/>
    </row>
    <row r="77" spans="2:10">
      <c r="B77" s="1228"/>
      <c r="C77" s="996"/>
      <c r="D77" s="997"/>
      <c r="E77" s="999"/>
      <c r="F77" s="999"/>
      <c r="G77" s="999"/>
      <c r="H77" s="999"/>
      <c r="I77" s="999"/>
      <c r="J77" s="1000"/>
    </row>
    <row r="78" spans="2:10" ht="13">
      <c r="B78" s="816" t="s">
        <v>1086</v>
      </c>
      <c r="C78" s="983"/>
      <c r="D78" s="983"/>
      <c r="E78" s="1225">
        <f>SUM(E71:E77)</f>
        <v>0</v>
      </c>
      <c r="F78" s="1225">
        <f>SUM(F71:F77)</f>
        <v>0</v>
      </c>
      <c r="G78" s="1225">
        <f>SUM(G71:G77)</f>
        <v>0</v>
      </c>
      <c r="H78" s="1225">
        <f>SUM(H71:H77)</f>
        <v>0</v>
      </c>
      <c r="I78" s="1225">
        <f>SUM(I71:I77)</f>
        <v>0</v>
      </c>
      <c r="J78" s="984"/>
    </row>
    <row r="79" spans="2:10" ht="13">
      <c r="B79" s="816"/>
      <c r="C79" s="983"/>
      <c r="D79" s="983"/>
      <c r="E79" s="1225"/>
      <c r="F79" s="1225"/>
      <c r="G79" s="1225"/>
      <c r="H79" s="1225"/>
      <c r="I79" s="1225"/>
      <c r="J79" s="984"/>
    </row>
    <row r="80" spans="2:10">
      <c r="B80" s="1001" t="s">
        <v>908</v>
      </c>
      <c r="C80" s="1002"/>
      <c r="D80" s="1003"/>
      <c r="E80" s="1226">
        <f>SUM(F80:I80)</f>
        <v>0</v>
      </c>
      <c r="F80" s="1227"/>
      <c r="G80" s="1227"/>
      <c r="H80" s="1227"/>
      <c r="I80" s="1227"/>
      <c r="J80" s="818"/>
    </row>
    <row r="81" spans="2:10">
      <c r="B81" s="985" t="s">
        <v>909</v>
      </c>
      <c r="C81" s="986"/>
      <c r="D81" s="1003"/>
      <c r="E81" s="1226">
        <f>SUM(F81:I81)</f>
        <v>0</v>
      </c>
      <c r="F81" s="1227"/>
      <c r="G81" s="1227"/>
      <c r="H81" s="1227"/>
      <c r="I81" s="1227"/>
      <c r="J81" s="818"/>
    </row>
    <row r="82" spans="2:10">
      <c r="B82" s="985" t="s">
        <v>910</v>
      </c>
      <c r="C82" s="986"/>
      <c r="D82" s="1003"/>
      <c r="E82" s="1226">
        <f>SUM(F82:I82)</f>
        <v>0</v>
      </c>
      <c r="F82" s="1227"/>
      <c r="G82" s="1227"/>
      <c r="H82" s="1227"/>
      <c r="I82" s="1227"/>
      <c r="J82" s="818"/>
    </row>
    <row r="83" spans="2:10">
      <c r="B83" s="985" t="s">
        <v>911</v>
      </c>
      <c r="C83" s="986"/>
      <c r="D83" s="1003"/>
      <c r="E83" s="1226">
        <f>SUM(F83:I83)</f>
        <v>0</v>
      </c>
      <c r="F83" s="1227"/>
      <c r="G83" s="1227"/>
      <c r="H83" s="1227"/>
      <c r="I83" s="1227"/>
      <c r="J83" s="818"/>
    </row>
    <row r="84" spans="2:10" ht="5.15" customHeight="1">
      <c r="B84" s="817"/>
      <c r="C84" s="982"/>
      <c r="D84" s="983"/>
      <c r="E84" s="1225"/>
      <c r="F84" s="1225"/>
      <c r="G84" s="1225"/>
      <c r="H84" s="1225"/>
      <c r="I84" s="1225"/>
      <c r="J84" s="984"/>
    </row>
    <row r="85" spans="2:10" ht="13">
      <c r="B85" s="1004" t="s">
        <v>1087</v>
      </c>
      <c r="C85" s="1005"/>
      <c r="D85" s="983"/>
      <c r="E85" s="1225">
        <f>SUM(E80:E84)+E78</f>
        <v>0</v>
      </c>
      <c r="F85" s="1225">
        <f>SUM(F80:F84)+F78</f>
        <v>0</v>
      </c>
      <c r="G85" s="1225">
        <f>SUM(G80:G84)+G78</f>
        <v>0</v>
      </c>
      <c r="H85" s="1225">
        <f>SUM(H80:H84)+H78</f>
        <v>0</v>
      </c>
      <c r="I85" s="1225">
        <f>SUM(I80:I84)+I78</f>
        <v>0</v>
      </c>
      <c r="J85" s="984"/>
    </row>
    <row r="86" spans="2:10" ht="13">
      <c r="B86" s="1006"/>
      <c r="C86" s="1007"/>
      <c r="D86" s="1007"/>
      <c r="E86" s="990"/>
      <c r="F86" s="1225"/>
      <c r="G86" s="1225"/>
      <c r="H86" s="1225"/>
      <c r="I86" s="1225"/>
      <c r="J86" s="992"/>
    </row>
    <row r="87" spans="2:10" ht="13">
      <c r="B87" s="1008" t="s">
        <v>267</v>
      </c>
      <c r="C87" s="1009"/>
      <c r="D87" s="989"/>
      <c r="E87" s="990"/>
      <c r="F87" s="990"/>
      <c r="G87" s="990"/>
      <c r="H87" s="990"/>
      <c r="I87" s="991">
        <f>'ATT H-2A'!$H$20</f>
        <v>0.15220477644183125</v>
      </c>
      <c r="J87" s="992"/>
    </row>
    <row r="88" spans="2:10" ht="13">
      <c r="B88" s="987" t="s">
        <v>136</v>
      </c>
      <c r="C88" s="988"/>
      <c r="D88" s="989"/>
      <c r="E88" s="990"/>
      <c r="F88" s="990"/>
      <c r="G88" s="990"/>
      <c r="H88" s="991">
        <f>'ATT H-2A'!$H$36</f>
        <v>0.23934686057256566</v>
      </c>
      <c r="I88" s="990"/>
      <c r="J88" s="992"/>
    </row>
    <row r="89" spans="2:10" ht="13">
      <c r="B89" s="987" t="s">
        <v>912</v>
      </c>
      <c r="C89" s="988"/>
      <c r="D89" s="989"/>
      <c r="E89" s="990"/>
      <c r="F89" s="990"/>
      <c r="G89" s="991">
        <v>1</v>
      </c>
      <c r="H89" s="990"/>
      <c r="I89" s="990"/>
      <c r="J89" s="992"/>
    </row>
    <row r="90" spans="2:10" ht="13">
      <c r="B90" s="987" t="s">
        <v>913</v>
      </c>
      <c r="C90" s="988"/>
      <c r="D90" s="989"/>
      <c r="E90" s="990"/>
      <c r="F90" s="991">
        <v>0</v>
      </c>
      <c r="G90" s="990"/>
      <c r="H90" s="990"/>
      <c r="I90" s="990"/>
      <c r="J90" s="992"/>
    </row>
    <row r="91" spans="2:10" ht="13">
      <c r="B91" s="993" t="s">
        <v>914</v>
      </c>
      <c r="C91" s="988"/>
      <c r="D91" s="989"/>
      <c r="E91" s="990">
        <f>F91+G91+H91+I91</f>
        <v>0</v>
      </c>
      <c r="F91" s="990">
        <f>F90*F85</f>
        <v>0</v>
      </c>
      <c r="G91" s="990">
        <f>G85*G89</f>
        <v>0</v>
      </c>
      <c r="H91" s="990">
        <f>H85*H88</f>
        <v>0</v>
      </c>
      <c r="I91" s="990">
        <f>I87*I85</f>
        <v>0</v>
      </c>
      <c r="J91" s="992"/>
    </row>
    <row r="92" spans="2:10" ht="13">
      <c r="B92" s="994"/>
      <c r="E92" s="963"/>
      <c r="F92" s="963"/>
      <c r="G92" s="963"/>
      <c r="H92" s="963"/>
      <c r="I92" s="963"/>
      <c r="J92" s="995"/>
    </row>
    <row r="93" spans="2:10" ht="13">
      <c r="B93" s="994"/>
      <c r="E93" s="963"/>
      <c r="F93" s="963"/>
      <c r="G93" s="963"/>
      <c r="H93" s="963"/>
      <c r="I93" s="963"/>
      <c r="J93" s="995"/>
    </row>
    <row r="94" spans="2:10" ht="13">
      <c r="B94" s="932" t="s">
        <v>803</v>
      </c>
      <c r="C94" s="932"/>
      <c r="D94" s="932"/>
      <c r="E94" s="932" t="s">
        <v>804</v>
      </c>
      <c r="F94" s="932" t="s">
        <v>805</v>
      </c>
      <c r="G94" s="932" t="s">
        <v>806</v>
      </c>
      <c r="H94" s="932" t="s">
        <v>966</v>
      </c>
      <c r="I94" s="932" t="s">
        <v>808</v>
      </c>
      <c r="J94" s="932" t="s">
        <v>809</v>
      </c>
    </row>
    <row r="95" spans="2:10" ht="13">
      <c r="B95" s="965"/>
      <c r="C95" s="969"/>
      <c r="D95" s="969"/>
      <c r="E95" s="932"/>
      <c r="F95" s="932" t="s">
        <v>976</v>
      </c>
      <c r="G95" s="932" t="s">
        <v>367</v>
      </c>
      <c r="H95" s="932"/>
      <c r="I95" s="932"/>
      <c r="J95" s="969"/>
    </row>
    <row r="96" spans="2:10" ht="13">
      <c r="B96" s="1010"/>
      <c r="C96" s="969"/>
      <c r="D96" s="969"/>
      <c r="E96" s="932"/>
      <c r="F96" s="932" t="s">
        <v>1080</v>
      </c>
      <c r="G96" s="932" t="s">
        <v>349</v>
      </c>
      <c r="H96" s="932" t="s">
        <v>364</v>
      </c>
      <c r="I96" s="932" t="s">
        <v>366</v>
      </c>
      <c r="J96" s="969"/>
    </row>
    <row r="97" spans="2:11" ht="13">
      <c r="B97" s="965" t="s">
        <v>1088</v>
      </c>
      <c r="E97" s="932" t="s">
        <v>293</v>
      </c>
      <c r="F97" s="959" t="s">
        <v>977</v>
      </c>
      <c r="G97" s="932" t="s">
        <v>365</v>
      </c>
      <c r="H97" s="932" t="s">
        <v>365</v>
      </c>
      <c r="I97" s="932" t="s">
        <v>365</v>
      </c>
      <c r="J97" s="932" t="s">
        <v>112</v>
      </c>
    </row>
    <row r="98" spans="2:11">
      <c r="B98" s="989" t="s">
        <v>1082</v>
      </c>
      <c r="C98" s="989"/>
      <c r="D98" s="989"/>
      <c r="E98" s="1225">
        <f>SUM(F98:I98)</f>
        <v>338668848.00941682</v>
      </c>
      <c r="F98" s="990">
        <f>F51</f>
        <v>143968378.72713122</v>
      </c>
      <c r="G98" s="990">
        <f>G51</f>
        <v>0</v>
      </c>
      <c r="H98" s="990">
        <f>H51</f>
        <v>170243742.91151789</v>
      </c>
      <c r="I98" s="990">
        <f>I51</f>
        <v>24456726.37076772</v>
      </c>
      <c r="J98" s="992"/>
    </row>
    <row r="99" spans="2:11">
      <c r="B99" s="989" t="s">
        <v>1085</v>
      </c>
      <c r="C99" s="989"/>
      <c r="D99" s="989"/>
      <c r="E99" s="1225">
        <f>SUM(F99:I99)</f>
        <v>0</v>
      </c>
      <c r="F99" s="990">
        <f>F78</f>
        <v>0</v>
      </c>
      <c r="G99" s="990">
        <f>G78</f>
        <v>0</v>
      </c>
      <c r="H99" s="990">
        <f>H78</f>
        <v>0</v>
      </c>
      <c r="I99" s="990">
        <f>I78</f>
        <v>0</v>
      </c>
      <c r="J99" s="992"/>
    </row>
    <row r="100" spans="2:11" ht="13">
      <c r="B100" s="1011" t="s">
        <v>1089</v>
      </c>
      <c r="C100" s="989"/>
      <c r="D100" s="989"/>
      <c r="E100" s="990">
        <f>E98+E99</f>
        <v>338668848.00941682</v>
      </c>
      <c r="F100" s="990">
        <f>F98+F99</f>
        <v>143968378.72713122</v>
      </c>
      <c r="G100" s="990">
        <f>G98+G99</f>
        <v>0</v>
      </c>
      <c r="H100" s="990">
        <f>H98+H99</f>
        <v>170243742.91151789</v>
      </c>
      <c r="I100" s="990">
        <f>I98+I99</f>
        <v>24456726.37076772</v>
      </c>
      <c r="J100" s="992"/>
    </row>
    <row r="101" spans="2:11" ht="13">
      <c r="B101" s="994"/>
      <c r="E101" s="963"/>
      <c r="F101" s="963"/>
      <c r="G101" s="963"/>
      <c r="H101" s="963"/>
      <c r="I101" s="963"/>
      <c r="J101" s="995"/>
    </row>
    <row r="102" spans="2:11" s="969" customFormat="1" ht="12.75" customHeight="1">
      <c r="B102" s="1012" t="s">
        <v>368</v>
      </c>
      <c r="C102" s="1012"/>
      <c r="E102" s="1013"/>
      <c r="G102" s="1013"/>
      <c r="H102" s="1014"/>
      <c r="I102" s="1015"/>
      <c r="J102" s="1016"/>
    </row>
    <row r="103" spans="2:11" s="969" customFormat="1" ht="15.75" customHeight="1">
      <c r="B103" s="1511" t="s">
        <v>984</v>
      </c>
      <c r="C103" s="1511"/>
      <c r="D103" s="1511"/>
      <c r="E103" s="1511"/>
      <c r="F103" s="1511"/>
      <c r="G103" s="1511"/>
      <c r="H103" s="1511"/>
      <c r="I103" s="1511"/>
      <c r="J103" s="1017"/>
    </row>
    <row r="104" spans="2:11" s="969" customFormat="1" ht="13">
      <c r="B104" s="1018" t="s">
        <v>968</v>
      </c>
      <c r="C104" s="1018"/>
      <c r="H104" s="1015"/>
      <c r="I104" s="1015"/>
      <c r="J104" s="1016"/>
    </row>
    <row r="105" spans="2:11" s="969" customFormat="1" ht="13">
      <c r="B105" s="1018" t="s">
        <v>969</v>
      </c>
      <c r="C105" s="1018"/>
      <c r="H105" s="1015"/>
      <c r="I105" s="1015"/>
      <c r="J105" s="1017"/>
    </row>
    <row r="106" spans="2:11" s="969" customFormat="1" ht="13">
      <c r="B106" s="1018" t="s">
        <v>970</v>
      </c>
      <c r="C106" s="1018"/>
      <c r="H106" s="1015"/>
      <c r="I106" s="1015"/>
      <c r="J106" s="1016"/>
    </row>
    <row r="107" spans="2:11" s="969" customFormat="1" ht="15.75" customHeight="1">
      <c r="B107" s="1511" t="s">
        <v>915</v>
      </c>
      <c r="C107" s="1511"/>
      <c r="D107" s="1511"/>
      <c r="E107" s="1511"/>
      <c r="F107" s="1511"/>
      <c r="G107" s="1511"/>
      <c r="H107" s="1511"/>
      <c r="I107" s="1511"/>
      <c r="K107" s="1019"/>
    </row>
    <row r="108" spans="2:11" s="969" customFormat="1" ht="15.75" customHeight="1">
      <c r="B108" s="1511"/>
      <c r="C108" s="1511"/>
      <c r="D108" s="1511"/>
      <c r="E108" s="1511"/>
      <c r="F108" s="1511"/>
      <c r="G108" s="1511"/>
      <c r="H108" s="1511"/>
      <c r="I108" s="1511"/>
      <c r="K108" s="1019"/>
    </row>
    <row r="109" spans="2:11" s="969" customFormat="1" ht="13">
      <c r="B109" s="1018" t="s">
        <v>1090</v>
      </c>
      <c r="C109" s="1018"/>
      <c r="H109" s="1015"/>
      <c r="I109" s="1015"/>
      <c r="J109" s="1016"/>
    </row>
    <row r="110" spans="2:11" ht="13">
      <c r="C110" s="994"/>
      <c r="E110" s="966"/>
      <c r="F110" s="966"/>
      <c r="H110" s="1020"/>
      <c r="I110" s="1021"/>
      <c r="J110" s="995"/>
    </row>
    <row r="111" spans="2:11" ht="13">
      <c r="B111" s="994"/>
      <c r="C111" s="1022"/>
      <c r="E111" s="973"/>
    </row>
    <row r="112" spans="2:11" ht="13">
      <c r="B112" s="932" t="s">
        <v>803</v>
      </c>
      <c r="C112" s="932" t="s">
        <v>155</v>
      </c>
      <c r="D112" s="932"/>
      <c r="E112" s="932" t="s">
        <v>804</v>
      </c>
      <c r="F112" s="932" t="s">
        <v>805</v>
      </c>
      <c r="G112" s="932" t="s">
        <v>806</v>
      </c>
      <c r="H112" s="932" t="s">
        <v>966</v>
      </c>
      <c r="I112" s="932" t="s">
        <v>808</v>
      </c>
      <c r="J112" s="932" t="s">
        <v>809</v>
      </c>
    </row>
    <row r="113" spans="2:10" ht="13">
      <c r="B113" s="965"/>
      <c r="C113" s="969"/>
      <c r="D113" s="969"/>
      <c r="E113" s="932"/>
      <c r="F113" s="932" t="s">
        <v>976</v>
      </c>
      <c r="G113" s="932" t="s">
        <v>367</v>
      </c>
      <c r="H113" s="932"/>
      <c r="I113" s="932"/>
      <c r="J113" s="969"/>
    </row>
    <row r="114" spans="2:10" ht="13">
      <c r="B114" s="965"/>
      <c r="C114" s="975"/>
      <c r="D114" s="969"/>
      <c r="E114" s="932"/>
      <c r="F114" s="932" t="s">
        <v>1080</v>
      </c>
      <c r="G114" s="932" t="s">
        <v>349</v>
      </c>
      <c r="H114" s="932" t="s">
        <v>364</v>
      </c>
      <c r="I114" s="932" t="s">
        <v>366</v>
      </c>
      <c r="J114" s="969"/>
    </row>
    <row r="115" spans="2:10" ht="13">
      <c r="B115" s="965" t="s">
        <v>1091</v>
      </c>
      <c r="C115" s="969"/>
      <c r="D115" s="969"/>
      <c r="E115" s="932" t="s">
        <v>293</v>
      </c>
      <c r="F115" s="959" t="s">
        <v>977</v>
      </c>
      <c r="G115" s="932" t="s">
        <v>365</v>
      </c>
      <c r="H115" s="932" t="s">
        <v>365</v>
      </c>
      <c r="I115" s="932" t="s">
        <v>365</v>
      </c>
      <c r="J115" s="932" t="s">
        <v>112</v>
      </c>
    </row>
    <row r="116" spans="2:10">
      <c r="B116" s="1230" t="s">
        <v>1517</v>
      </c>
      <c r="C116" s="1447"/>
      <c r="D116" s="1451"/>
      <c r="E116" s="1452">
        <f t="shared" ref="E116:E120" si="2">SUM(F116:I116)</f>
        <v>-1219270886.0531611</v>
      </c>
      <c r="F116" s="1457">
        <v>-514210563.71681118</v>
      </c>
      <c r="G116" s="1457">
        <v>0</v>
      </c>
      <c r="H116" s="1457">
        <v>-705060322.33634996</v>
      </c>
      <c r="I116" s="1457">
        <v>0</v>
      </c>
      <c r="J116" s="1358" t="s">
        <v>1304</v>
      </c>
    </row>
    <row r="117" spans="2:10">
      <c r="B117" s="1230" t="s">
        <v>1518</v>
      </c>
      <c r="C117" s="1447"/>
      <c r="D117" s="1451"/>
      <c r="E117" s="1452">
        <f t="shared" si="2"/>
        <v>-3701023.3747200002</v>
      </c>
      <c r="F117" s="1457">
        <v>-3701023.3747200002</v>
      </c>
      <c r="G117" s="1457">
        <v>0</v>
      </c>
      <c r="H117" s="1457">
        <v>0</v>
      </c>
      <c r="I117" s="1457">
        <v>0</v>
      </c>
      <c r="J117" s="1358" t="s">
        <v>1296</v>
      </c>
    </row>
    <row r="118" spans="2:10" ht="37.5">
      <c r="B118" s="1230" t="s">
        <v>1305</v>
      </c>
      <c r="C118" s="1447"/>
      <c r="D118" s="1451"/>
      <c r="E118" s="1452">
        <f t="shared" si="2"/>
        <v>-68356773.387121886</v>
      </c>
      <c r="F118" s="1457">
        <v>-43527735.504960008</v>
      </c>
      <c r="G118" s="1457">
        <v>-24829037.882161874</v>
      </c>
      <c r="H118" s="1457">
        <v>0</v>
      </c>
      <c r="I118" s="1457">
        <v>0</v>
      </c>
      <c r="J118" s="1358" t="s">
        <v>1306</v>
      </c>
    </row>
    <row r="119" spans="2:10" ht="37.5">
      <c r="B119" s="1230" t="s">
        <v>1307</v>
      </c>
      <c r="C119" s="1447"/>
      <c r="D119" s="1451"/>
      <c r="E119" s="1452">
        <f t="shared" si="2"/>
        <v>-18001173.832959998</v>
      </c>
      <c r="F119" s="1457">
        <v>-17661278.832959998</v>
      </c>
      <c r="G119" s="1457">
        <v>-339895</v>
      </c>
      <c r="H119" s="1457">
        <v>0</v>
      </c>
      <c r="I119" s="1457">
        <v>0</v>
      </c>
      <c r="J119" s="1358" t="s">
        <v>1306</v>
      </c>
    </row>
    <row r="120" spans="2:10" ht="25">
      <c r="B120" s="1230" t="s">
        <v>1308</v>
      </c>
      <c r="C120" s="1447"/>
      <c r="D120" s="1451"/>
      <c r="E120" s="1452">
        <f t="shared" si="2"/>
        <v>92628692.852651998</v>
      </c>
      <c r="F120" s="1457">
        <v>92628692.852651998</v>
      </c>
      <c r="G120" s="1457">
        <v>0</v>
      </c>
      <c r="H120" s="1457">
        <v>0</v>
      </c>
      <c r="I120" s="1457">
        <v>0</v>
      </c>
      <c r="J120" s="1358" t="s">
        <v>1309</v>
      </c>
    </row>
    <row r="121" spans="2:10">
      <c r="B121" s="976"/>
      <c r="C121" s="977"/>
      <c r="D121" s="931"/>
      <c r="E121" s="978"/>
      <c r="F121" s="978"/>
      <c r="G121" s="978"/>
      <c r="H121" s="978"/>
      <c r="I121" s="978"/>
      <c r="J121" s="1233"/>
    </row>
    <row r="122" spans="2:10" ht="13">
      <c r="B122" s="816" t="s">
        <v>1093</v>
      </c>
      <c r="C122" s="983"/>
      <c r="D122" s="983"/>
      <c r="E122" s="1225">
        <f>SUM(E116:E121)</f>
        <v>-1216701163.795311</v>
      </c>
      <c r="F122" s="1225">
        <f>SUM(F116:F121)</f>
        <v>-486471908.57679921</v>
      </c>
      <c r="G122" s="1225">
        <f>SUM(G116:G121)</f>
        <v>-25168932.882161874</v>
      </c>
      <c r="H122" s="1225">
        <f>SUM(H116:H121)</f>
        <v>-705060322.33634996</v>
      </c>
      <c r="I122" s="1225">
        <f>SUM(I116:I121)</f>
        <v>0</v>
      </c>
      <c r="J122" s="984"/>
    </row>
    <row r="123" spans="2:10" ht="13">
      <c r="B123" s="816"/>
      <c r="C123" s="983"/>
      <c r="D123" s="983"/>
      <c r="E123" s="1225"/>
      <c r="F123" s="1225"/>
      <c r="G123" s="1225"/>
      <c r="H123" s="1225"/>
      <c r="I123" s="1225"/>
      <c r="J123" s="984"/>
    </row>
    <row r="124" spans="2:10">
      <c r="B124" s="1001" t="s">
        <v>908</v>
      </c>
      <c r="C124" s="1002"/>
      <c r="D124" s="1003"/>
      <c r="E124" s="1226">
        <f>SUM(F124:I124)</f>
        <v>18001173.832959998</v>
      </c>
      <c r="F124" s="1227">
        <f>-F119</f>
        <v>17661278.832959998</v>
      </c>
      <c r="G124" s="1227">
        <f>-G119</f>
        <v>339895</v>
      </c>
      <c r="H124" s="1227">
        <f>-H118</f>
        <v>0</v>
      </c>
      <c r="I124" s="1227">
        <f>-I118</f>
        <v>0</v>
      </c>
      <c r="J124" s="818"/>
    </row>
    <row r="125" spans="2:10">
      <c r="B125" s="985" t="s">
        <v>1094</v>
      </c>
      <c r="C125" s="986"/>
      <c r="D125" s="1003"/>
      <c r="E125" s="1226">
        <f>SUM(F125:I125)</f>
        <v>68356773.387121886</v>
      </c>
      <c r="F125" s="1227">
        <f>-F118</f>
        <v>43527735.504960008</v>
      </c>
      <c r="G125" s="1227">
        <f>-G118</f>
        <v>24829037.882161874</v>
      </c>
      <c r="H125" s="1227">
        <f>-H118</f>
        <v>0</v>
      </c>
      <c r="I125" s="1227">
        <f>-I118</f>
        <v>0</v>
      </c>
      <c r="J125" s="818"/>
    </row>
    <row r="126" spans="2:10">
      <c r="B126" s="985" t="s">
        <v>910</v>
      </c>
      <c r="C126" s="986"/>
      <c r="D126" s="1003"/>
      <c r="E126" s="1226">
        <f>SUM(F126:I126)</f>
        <v>0</v>
      </c>
      <c r="F126" s="1227">
        <v>0</v>
      </c>
      <c r="G126" s="1227">
        <f>-G120</f>
        <v>0</v>
      </c>
      <c r="H126" s="1227">
        <f>-H120</f>
        <v>0</v>
      </c>
      <c r="I126" s="1227">
        <f>-I120</f>
        <v>0</v>
      </c>
      <c r="J126" s="818"/>
    </row>
    <row r="127" spans="2:10">
      <c r="B127" s="985" t="s">
        <v>911</v>
      </c>
      <c r="C127" s="986"/>
      <c r="D127" s="1003"/>
      <c r="E127" s="1226">
        <f>SUM(F127:I127)</f>
        <v>0</v>
      </c>
      <c r="F127" s="1227">
        <v>0</v>
      </c>
      <c r="G127" s="1227">
        <v>0</v>
      </c>
      <c r="H127" s="1227">
        <v>0</v>
      </c>
      <c r="I127" s="1227">
        <v>0</v>
      </c>
      <c r="J127" s="818"/>
    </row>
    <row r="128" spans="2:10" ht="5.15" customHeight="1">
      <c r="B128" s="817"/>
      <c r="C128" s="982"/>
      <c r="D128" s="983"/>
      <c r="E128" s="1225"/>
      <c r="F128" s="1225"/>
      <c r="G128" s="1225"/>
      <c r="H128" s="1225"/>
      <c r="I128" s="1225"/>
      <c r="J128" s="984"/>
    </row>
    <row r="129" spans="2:10" ht="13">
      <c r="B129" s="1004" t="s">
        <v>1095</v>
      </c>
      <c r="C129" s="1005"/>
      <c r="D129" s="983"/>
      <c r="E129" s="1225">
        <f>SUM(E124:E127)+E122</f>
        <v>-1130343216.5752292</v>
      </c>
      <c r="F129" s="1225">
        <f>SUM(F124:F127)+F122</f>
        <v>-425282894.2388792</v>
      </c>
      <c r="G129" s="1225">
        <f>SUM(G124:G127)+G122</f>
        <v>0</v>
      </c>
      <c r="H129" s="1225">
        <f>SUM(H124:H127)+H122</f>
        <v>-705060322.33634996</v>
      </c>
      <c r="I129" s="1225">
        <f>SUM(I124:I127)+I122</f>
        <v>0</v>
      </c>
      <c r="J129" s="984"/>
    </row>
    <row r="130" spans="2:10" ht="13">
      <c r="B130" s="1006"/>
      <c r="C130" s="1007"/>
      <c r="D130" s="1007"/>
      <c r="E130" s="990"/>
      <c r="F130" s="1225"/>
      <c r="G130" s="1225"/>
      <c r="H130" s="1225"/>
      <c r="I130" s="1225"/>
      <c r="J130" s="992"/>
    </row>
    <row r="131" spans="2:10" ht="13">
      <c r="B131" s="1008" t="s">
        <v>267</v>
      </c>
      <c r="C131" s="1009"/>
      <c r="D131" s="989"/>
      <c r="E131" s="990"/>
      <c r="F131" s="990"/>
      <c r="G131" s="990"/>
      <c r="H131" s="990"/>
      <c r="I131" s="991">
        <f>'ATT H-2A'!$H$20</f>
        <v>0.15220477644183125</v>
      </c>
      <c r="J131" s="992"/>
    </row>
    <row r="132" spans="2:10" ht="13">
      <c r="B132" s="987" t="s">
        <v>136</v>
      </c>
      <c r="C132" s="988"/>
      <c r="D132" s="989"/>
      <c r="E132" s="990"/>
      <c r="F132" s="990"/>
      <c r="G132" s="990"/>
      <c r="H132" s="991">
        <f>'ATT H-2A'!$H$36</f>
        <v>0.23934686057256566</v>
      </c>
      <c r="I132" s="990"/>
      <c r="J132" s="992"/>
    </row>
    <row r="133" spans="2:10" ht="13">
      <c r="B133" s="987" t="s">
        <v>912</v>
      </c>
      <c r="C133" s="988"/>
      <c r="D133" s="989"/>
      <c r="E133" s="990"/>
      <c r="F133" s="990"/>
      <c r="G133" s="991">
        <v>1</v>
      </c>
      <c r="H133" s="990"/>
      <c r="I133" s="990"/>
      <c r="J133" s="992"/>
    </row>
    <row r="134" spans="2:10" ht="13">
      <c r="B134" s="987" t="s">
        <v>913</v>
      </c>
      <c r="C134" s="988"/>
      <c r="D134" s="989"/>
      <c r="E134" s="990"/>
      <c r="F134" s="991">
        <v>0</v>
      </c>
      <c r="G134" s="990"/>
      <c r="H134" s="990"/>
      <c r="I134" s="990"/>
      <c r="J134" s="992"/>
    </row>
    <row r="135" spans="2:10" ht="13">
      <c r="B135" s="993" t="s">
        <v>914</v>
      </c>
      <c r="C135" s="988"/>
      <c r="D135" s="989"/>
      <c r="E135" s="990">
        <f>F135+G135+H135+I135</f>
        <v>-168753974.66548654</v>
      </c>
      <c r="F135" s="990">
        <f>F134*F129</f>
        <v>0</v>
      </c>
      <c r="G135" s="990">
        <f>G129*G133</f>
        <v>0</v>
      </c>
      <c r="H135" s="990">
        <f>H129*H132</f>
        <v>-168753974.66548654</v>
      </c>
      <c r="I135" s="990">
        <f>I131*I129</f>
        <v>0</v>
      </c>
      <c r="J135" s="992"/>
    </row>
    <row r="136" spans="2:10" ht="17.25" customHeight="1">
      <c r="B136" s="975"/>
      <c r="C136" s="975"/>
      <c r="E136" s="963"/>
      <c r="F136" s="963"/>
      <c r="G136" s="963"/>
      <c r="H136" s="963"/>
      <c r="I136" s="963"/>
      <c r="J136" s="995"/>
    </row>
    <row r="137" spans="2:10" ht="13">
      <c r="B137" s="994"/>
      <c r="E137" s="963"/>
      <c r="F137" s="963"/>
      <c r="G137" s="963"/>
      <c r="H137" s="963"/>
      <c r="I137" s="963"/>
      <c r="J137" s="995"/>
    </row>
    <row r="138" spans="2:10" ht="13">
      <c r="B138" s="932" t="s">
        <v>803</v>
      </c>
      <c r="C138" s="932"/>
      <c r="D138" s="932"/>
      <c r="E138" s="932" t="s">
        <v>804</v>
      </c>
      <c r="F138" s="932" t="s">
        <v>805</v>
      </c>
      <c r="G138" s="932" t="s">
        <v>806</v>
      </c>
      <c r="H138" s="932" t="s">
        <v>966</v>
      </c>
      <c r="I138" s="932" t="s">
        <v>808</v>
      </c>
      <c r="J138" s="932" t="s">
        <v>809</v>
      </c>
    </row>
    <row r="139" spans="2:10" ht="13">
      <c r="B139" s="965"/>
      <c r="C139" s="969"/>
      <c r="D139" s="969"/>
      <c r="E139" s="932"/>
      <c r="F139" s="932" t="s">
        <v>976</v>
      </c>
      <c r="G139" s="932" t="s">
        <v>367</v>
      </c>
      <c r="H139" s="932"/>
      <c r="I139" s="932"/>
      <c r="J139" s="969"/>
    </row>
    <row r="140" spans="2:10" ht="13">
      <c r="B140" s="965"/>
      <c r="C140" s="969"/>
      <c r="D140" s="969"/>
      <c r="E140" s="932"/>
      <c r="F140" s="932" t="s">
        <v>1080</v>
      </c>
      <c r="G140" s="932" t="s">
        <v>349</v>
      </c>
      <c r="H140" s="932" t="s">
        <v>364</v>
      </c>
      <c r="I140" s="932" t="s">
        <v>366</v>
      </c>
      <c r="J140" s="969"/>
    </row>
    <row r="141" spans="2:10" ht="13">
      <c r="B141" s="965" t="s">
        <v>1096</v>
      </c>
      <c r="C141" s="969"/>
      <c r="D141" s="969"/>
      <c r="E141" s="932" t="s">
        <v>293</v>
      </c>
      <c r="F141" s="959" t="s">
        <v>977</v>
      </c>
      <c r="G141" s="932" t="s">
        <v>365</v>
      </c>
      <c r="H141" s="932" t="s">
        <v>365</v>
      </c>
      <c r="I141" s="932" t="s">
        <v>365</v>
      </c>
      <c r="J141" s="932" t="s">
        <v>112</v>
      </c>
    </row>
    <row r="142" spans="2:10">
      <c r="B142" s="1230" t="s">
        <v>1517</v>
      </c>
      <c r="C142" s="996"/>
      <c r="D142" s="998"/>
      <c r="E142" s="1231">
        <f t="shared" ref="E142" si="3">SUM(F142:I142)</f>
        <v>-696497896.7875694</v>
      </c>
      <c r="F142" s="1227">
        <v>-119618157.93478741</v>
      </c>
      <c r="G142" s="1227">
        <v>0</v>
      </c>
      <c r="H142" s="978">
        <v>-576879738.85278201</v>
      </c>
      <c r="I142" s="1227">
        <v>0</v>
      </c>
      <c r="J142" s="1024" t="s">
        <v>1092</v>
      </c>
    </row>
    <row r="143" spans="2:10">
      <c r="B143" s="976"/>
      <c r="C143" s="977"/>
      <c r="D143" s="931"/>
      <c r="E143" s="978"/>
      <c r="F143" s="978"/>
      <c r="G143" s="978"/>
      <c r="H143" s="978"/>
      <c r="I143" s="978"/>
      <c r="J143" s="979"/>
    </row>
    <row r="144" spans="2:10">
      <c r="B144" s="976"/>
      <c r="C144" s="977"/>
      <c r="D144" s="931"/>
      <c r="E144" s="978"/>
      <c r="F144" s="978"/>
      <c r="G144" s="978"/>
      <c r="H144" s="978"/>
      <c r="I144" s="978"/>
      <c r="J144" s="979"/>
    </row>
    <row r="145" spans="2:10">
      <c r="B145" s="976"/>
      <c r="C145" s="977"/>
      <c r="D145" s="931"/>
      <c r="E145" s="978"/>
      <c r="F145" s="978"/>
      <c r="G145" s="978"/>
      <c r="H145" s="978"/>
      <c r="I145" s="978"/>
      <c r="J145" s="1233"/>
    </row>
    <row r="146" spans="2:10" ht="13">
      <c r="B146" s="816" t="s">
        <v>1097</v>
      </c>
      <c r="C146" s="983"/>
      <c r="D146" s="983"/>
      <c r="E146" s="1225">
        <f>SUM(E142:E145)</f>
        <v>-696497896.7875694</v>
      </c>
      <c r="F146" s="1225">
        <f>SUM(F142:F145)</f>
        <v>-119618157.93478741</v>
      </c>
      <c r="G146" s="1225">
        <f>SUM(G142:G145)</f>
        <v>0</v>
      </c>
      <c r="H146" s="1225">
        <f>SUM(H142:H145)</f>
        <v>-576879738.85278201</v>
      </c>
      <c r="I146" s="1225">
        <f>SUM(I142:I145)</f>
        <v>0</v>
      </c>
      <c r="J146" s="984"/>
    </row>
    <row r="147" spans="2:10" ht="13">
      <c r="B147" s="816"/>
      <c r="C147" s="983"/>
      <c r="D147" s="983"/>
      <c r="E147" s="1225"/>
      <c r="F147" s="1225"/>
      <c r="G147" s="1225"/>
      <c r="H147" s="1225"/>
      <c r="I147" s="1225"/>
      <c r="J147" s="984"/>
    </row>
    <row r="148" spans="2:10">
      <c r="B148" s="1001" t="s">
        <v>908</v>
      </c>
      <c r="C148" s="1002"/>
      <c r="D148" s="1003"/>
      <c r="E148" s="1226">
        <f>SUM(F148:I148)</f>
        <v>0</v>
      </c>
      <c r="F148" s="1224">
        <v>0</v>
      </c>
      <c r="G148" s="1224">
        <v>0</v>
      </c>
      <c r="H148" s="1224">
        <v>0</v>
      </c>
      <c r="I148" s="1224">
        <v>0</v>
      </c>
      <c r="J148" s="818"/>
    </row>
    <row r="149" spans="2:10">
      <c r="B149" s="985" t="s">
        <v>909</v>
      </c>
      <c r="C149" s="986"/>
      <c r="D149" s="1003"/>
      <c r="E149" s="1226">
        <f>SUM(F149:I149)</f>
        <v>0</v>
      </c>
      <c r="F149" s="1224">
        <v>0</v>
      </c>
      <c r="G149" s="1224">
        <v>0</v>
      </c>
      <c r="H149" s="1224">
        <v>0</v>
      </c>
      <c r="I149" s="1224">
        <v>0</v>
      </c>
      <c r="J149" s="818"/>
    </row>
    <row r="150" spans="2:10">
      <c r="B150" s="985" t="s">
        <v>910</v>
      </c>
      <c r="C150" s="986"/>
      <c r="D150" s="1003"/>
      <c r="E150" s="1226">
        <f>SUM(F150:I150)</f>
        <v>0</v>
      </c>
      <c r="F150" s="1224">
        <v>0</v>
      </c>
      <c r="G150" s="1224">
        <v>0</v>
      </c>
      <c r="H150" s="1224">
        <v>0</v>
      </c>
      <c r="I150" s="1224">
        <v>0</v>
      </c>
      <c r="J150" s="818"/>
    </row>
    <row r="151" spans="2:10">
      <c r="B151" s="985" t="s">
        <v>911</v>
      </c>
      <c r="C151" s="986"/>
      <c r="D151" s="1003"/>
      <c r="E151" s="1226">
        <f>SUM(F151:I151)</f>
        <v>0</v>
      </c>
      <c r="F151" s="1224">
        <v>0</v>
      </c>
      <c r="G151" s="1224">
        <v>0</v>
      </c>
      <c r="H151" s="1224">
        <v>0</v>
      </c>
      <c r="I151" s="1224">
        <v>0</v>
      </c>
      <c r="J151" s="818"/>
    </row>
    <row r="152" spans="2:10" ht="5.15" customHeight="1">
      <c r="B152" s="817"/>
      <c r="C152" s="982"/>
      <c r="D152" s="983"/>
      <c r="E152" s="1225"/>
      <c r="F152" s="1225"/>
      <c r="G152" s="1225"/>
      <c r="H152" s="1225"/>
      <c r="I152" s="1225"/>
      <c r="J152" s="984"/>
    </row>
    <row r="153" spans="2:10" ht="13">
      <c r="B153" s="1004" t="s">
        <v>1095</v>
      </c>
      <c r="C153" s="1005"/>
      <c r="D153" s="983"/>
      <c r="E153" s="1225">
        <f>SUM(E148:E151)+E146</f>
        <v>-696497896.7875694</v>
      </c>
      <c r="F153" s="1225">
        <f>SUM(F148:F151)+F146</f>
        <v>-119618157.93478741</v>
      </c>
      <c r="G153" s="1225">
        <f>SUM(G148:G151)+G146</f>
        <v>0</v>
      </c>
      <c r="H153" s="1225">
        <f>SUM(H148:H151)+H146</f>
        <v>-576879738.85278201</v>
      </c>
      <c r="I153" s="1225">
        <f>SUM(I148:I151)+I146</f>
        <v>0</v>
      </c>
      <c r="J153" s="984"/>
    </row>
    <row r="154" spans="2:10" ht="13">
      <c r="B154" s="1006"/>
      <c r="C154" s="1007"/>
      <c r="D154" s="1007"/>
      <c r="E154" s="990"/>
      <c r="F154" s="1225"/>
      <c r="G154" s="1225"/>
      <c r="H154" s="1225"/>
      <c r="I154" s="1225"/>
      <c r="J154" s="992"/>
    </row>
    <row r="155" spans="2:10" ht="13">
      <c r="B155" s="1008" t="s">
        <v>267</v>
      </c>
      <c r="C155" s="1009"/>
      <c r="D155" s="989"/>
      <c r="E155" s="990"/>
      <c r="F155" s="990"/>
      <c r="G155" s="990"/>
      <c r="H155" s="990"/>
      <c r="I155" s="991">
        <f>'ATT H-2A'!$H$20</f>
        <v>0.15220477644183125</v>
      </c>
      <c r="J155" s="992"/>
    </row>
    <row r="156" spans="2:10" ht="13">
      <c r="B156" s="987" t="s">
        <v>136</v>
      </c>
      <c r="C156" s="988"/>
      <c r="D156" s="989"/>
      <c r="E156" s="990"/>
      <c r="F156" s="990"/>
      <c r="G156" s="990"/>
      <c r="H156" s="991">
        <f>'ATT H-2A'!$H$36</f>
        <v>0.23934686057256566</v>
      </c>
      <c r="I156" s="990"/>
      <c r="J156" s="992"/>
    </row>
    <row r="157" spans="2:10" ht="13">
      <c r="B157" s="987" t="s">
        <v>912</v>
      </c>
      <c r="C157" s="988"/>
      <c r="D157" s="989"/>
      <c r="E157" s="990"/>
      <c r="F157" s="990"/>
      <c r="G157" s="991">
        <v>1</v>
      </c>
      <c r="H157" s="990"/>
      <c r="I157" s="990"/>
      <c r="J157" s="992"/>
    </row>
    <row r="158" spans="2:10" ht="13">
      <c r="B158" s="987" t="s">
        <v>913</v>
      </c>
      <c r="C158" s="988"/>
      <c r="D158" s="989"/>
      <c r="E158" s="990"/>
      <c r="F158" s="991">
        <v>0</v>
      </c>
      <c r="G158" s="990"/>
      <c r="H158" s="990"/>
      <c r="I158" s="990"/>
      <c r="J158" s="992"/>
    </row>
    <row r="159" spans="2:10" ht="13">
      <c r="B159" s="993" t="s">
        <v>914</v>
      </c>
      <c r="C159" s="988"/>
      <c r="D159" s="989"/>
      <c r="E159" s="990">
        <f>F159+G159+H159+I159</f>
        <v>-138074354.42233491</v>
      </c>
      <c r="F159" s="990">
        <f>F158*F153</f>
        <v>0</v>
      </c>
      <c r="G159" s="990">
        <f>G153*G157</f>
        <v>0</v>
      </c>
      <c r="H159" s="990">
        <f>H153*H156</f>
        <v>-138074354.42233491</v>
      </c>
      <c r="I159" s="990">
        <f>I155*I153</f>
        <v>0</v>
      </c>
      <c r="J159" s="992"/>
    </row>
    <row r="160" spans="2:10" ht="13">
      <c r="B160" s="994"/>
      <c r="E160" s="963"/>
      <c r="F160" s="963"/>
      <c r="G160" s="963"/>
      <c r="H160" s="963"/>
      <c r="I160" s="963"/>
      <c r="J160" s="995"/>
    </row>
    <row r="161" spans="2:11" ht="13">
      <c r="B161" s="994"/>
      <c r="E161" s="963"/>
      <c r="F161" s="963"/>
      <c r="G161" s="963"/>
      <c r="H161" s="963"/>
      <c r="I161" s="963"/>
      <c r="J161" s="995"/>
    </row>
    <row r="162" spans="2:11" ht="13">
      <c r="B162" s="932" t="s">
        <v>803</v>
      </c>
      <c r="C162" s="932"/>
      <c r="D162" s="932"/>
      <c r="E162" s="932" t="s">
        <v>804</v>
      </c>
      <c r="F162" s="932" t="s">
        <v>805</v>
      </c>
      <c r="G162" s="932" t="s">
        <v>806</v>
      </c>
      <c r="H162" s="932" t="s">
        <v>966</v>
      </c>
      <c r="I162" s="932" t="s">
        <v>808</v>
      </c>
      <c r="J162" s="932" t="s">
        <v>809</v>
      </c>
    </row>
    <row r="163" spans="2:11" ht="13">
      <c r="B163" s="965"/>
      <c r="C163" s="969"/>
      <c r="D163" s="969"/>
      <c r="E163" s="932"/>
      <c r="F163" s="932" t="s">
        <v>976</v>
      </c>
      <c r="G163" s="932" t="s">
        <v>367</v>
      </c>
      <c r="H163" s="932"/>
      <c r="I163" s="932"/>
      <c r="J163" s="969"/>
    </row>
    <row r="164" spans="2:11" ht="13">
      <c r="B164" s="965"/>
      <c r="C164" s="969"/>
      <c r="D164" s="969"/>
      <c r="E164" s="932"/>
      <c r="F164" s="932" t="s">
        <v>1080</v>
      </c>
      <c r="G164" s="932" t="s">
        <v>349</v>
      </c>
      <c r="H164" s="932" t="s">
        <v>364</v>
      </c>
      <c r="I164" s="932" t="s">
        <v>366</v>
      </c>
      <c r="J164" s="969"/>
    </row>
    <row r="165" spans="2:11" ht="13">
      <c r="B165" s="965" t="s">
        <v>1098</v>
      </c>
      <c r="C165" s="969"/>
      <c r="D165" s="969"/>
      <c r="E165" s="932" t="s">
        <v>293</v>
      </c>
      <c r="F165" s="959" t="s">
        <v>977</v>
      </c>
      <c r="G165" s="932" t="s">
        <v>365</v>
      </c>
      <c r="H165" s="932" t="s">
        <v>365</v>
      </c>
      <c r="I165" s="932" t="s">
        <v>365</v>
      </c>
      <c r="J165" s="932" t="s">
        <v>112</v>
      </c>
    </row>
    <row r="166" spans="2:11">
      <c r="B166" s="989" t="s">
        <v>1099</v>
      </c>
      <c r="C166" s="989"/>
      <c r="D166" s="989"/>
      <c r="E166" s="1225">
        <f>SUM(F166:I166)</f>
        <v>-1216701163.795311</v>
      </c>
      <c r="F166" s="990">
        <f>F122</f>
        <v>-486471908.57679921</v>
      </c>
      <c r="G166" s="990">
        <f>G122</f>
        <v>-25168932.882161874</v>
      </c>
      <c r="H166" s="990">
        <f>H122</f>
        <v>-705060322.33634996</v>
      </c>
      <c r="I166" s="990">
        <f>I122</f>
        <v>0</v>
      </c>
      <c r="J166" s="992"/>
    </row>
    <row r="167" spans="2:11">
      <c r="B167" s="989" t="s">
        <v>1096</v>
      </c>
      <c r="C167" s="989"/>
      <c r="D167" s="989"/>
      <c r="E167" s="1225">
        <f>SUM(F167:I167)</f>
        <v>-696497896.7875694</v>
      </c>
      <c r="F167" s="990">
        <f>F146</f>
        <v>-119618157.93478741</v>
      </c>
      <c r="G167" s="990">
        <f>G146</f>
        <v>0</v>
      </c>
      <c r="H167" s="990">
        <f>H146</f>
        <v>-576879738.85278201</v>
      </c>
      <c r="I167" s="990">
        <f>I146</f>
        <v>0</v>
      </c>
      <c r="J167" s="992"/>
    </row>
    <row r="168" spans="2:11" ht="13">
      <c r="B168" s="816" t="s">
        <v>1462</v>
      </c>
      <c r="C168" s="989"/>
      <c r="D168" s="989"/>
      <c r="E168" s="990">
        <f>E166+E167</f>
        <v>-1913199060.5828805</v>
      </c>
      <c r="F168" s="990">
        <f>F166+F167</f>
        <v>-606090066.51158667</v>
      </c>
      <c r="G168" s="990">
        <f>G166+G167</f>
        <v>-25168932.882161874</v>
      </c>
      <c r="H168" s="990">
        <f>H166+H167</f>
        <v>-1281940061.189132</v>
      </c>
      <c r="I168" s="990">
        <f>I166+I167</f>
        <v>0</v>
      </c>
      <c r="J168" s="992"/>
    </row>
    <row r="169" spans="2:11" ht="13">
      <c r="B169" s="1011"/>
      <c r="E169" s="963"/>
      <c r="F169" s="963"/>
      <c r="G169" s="963"/>
      <c r="H169" s="963"/>
      <c r="I169" s="963"/>
      <c r="J169" s="995"/>
    </row>
    <row r="170" spans="2:11" s="969" customFormat="1" ht="13">
      <c r="B170" s="965" t="s">
        <v>370</v>
      </c>
      <c r="G170" s="1015"/>
      <c r="H170" s="1015"/>
      <c r="I170" s="1015"/>
      <c r="J170" s="1016"/>
    </row>
    <row r="171" spans="2:11" s="969" customFormat="1" ht="12.75" customHeight="1">
      <c r="B171" s="1511" t="s">
        <v>984</v>
      </c>
      <c r="C171" s="1511"/>
      <c r="D171" s="1511"/>
      <c r="E171" s="1511"/>
      <c r="F171" s="1511"/>
      <c r="G171" s="1511"/>
      <c r="H171" s="1511"/>
      <c r="I171" s="1511"/>
      <c r="J171" s="1016"/>
    </row>
    <row r="172" spans="2:11" s="969" customFormat="1" ht="13">
      <c r="B172" s="1018" t="s">
        <v>968</v>
      </c>
      <c r="C172" s="1018"/>
      <c r="H172" s="1015"/>
      <c r="I172" s="1015"/>
      <c r="J172" s="1016"/>
    </row>
    <row r="173" spans="2:11" s="969" customFormat="1" ht="13">
      <c r="B173" s="1018" t="s">
        <v>969</v>
      </c>
      <c r="C173" s="1018"/>
      <c r="H173" s="1015"/>
      <c r="I173" s="1015"/>
      <c r="J173" s="1016"/>
    </row>
    <row r="174" spans="2:11" s="969" customFormat="1" ht="13">
      <c r="B174" s="1018" t="s">
        <v>970</v>
      </c>
      <c r="C174" s="1018"/>
      <c r="H174" s="1015"/>
      <c r="I174" s="1015"/>
      <c r="J174" s="1016"/>
    </row>
    <row r="175" spans="2:11" s="969" customFormat="1" ht="15.75" customHeight="1">
      <c r="B175" s="1511" t="s">
        <v>915</v>
      </c>
      <c r="C175" s="1511"/>
      <c r="D175" s="1511"/>
      <c r="E175" s="1511"/>
      <c r="F175" s="1511"/>
      <c r="G175" s="1511"/>
      <c r="H175" s="1511"/>
      <c r="I175" s="1511"/>
      <c r="K175" s="1019"/>
    </row>
    <row r="176" spans="2:11" s="969" customFormat="1" ht="15.75" customHeight="1">
      <c r="B176" s="1511"/>
      <c r="C176" s="1511"/>
      <c r="D176" s="1511"/>
      <c r="E176" s="1511"/>
      <c r="F176" s="1511"/>
      <c r="G176" s="1511"/>
      <c r="H176" s="1511"/>
      <c r="I176" s="1511"/>
      <c r="K176" s="1019"/>
    </row>
    <row r="177" spans="2:12" s="969" customFormat="1" ht="13">
      <c r="B177" s="1018" t="s">
        <v>1100</v>
      </c>
      <c r="G177" s="1015"/>
      <c r="H177" s="1015"/>
      <c r="I177" s="1015"/>
      <c r="J177" s="1016"/>
    </row>
    <row r="178" spans="2:12" ht="12" customHeight="1">
      <c r="B178" s="1026"/>
      <c r="C178" s="1027"/>
      <c r="D178" s="1028"/>
      <c r="E178" s="1028"/>
      <c r="F178" s="1028"/>
      <c r="G178" s="1028"/>
      <c r="H178" s="1028"/>
      <c r="I178" s="1028"/>
      <c r="J178" s="1028"/>
    </row>
    <row r="179" spans="2:12" ht="13">
      <c r="B179" s="954"/>
      <c r="C179" s="953" t="s">
        <v>155</v>
      </c>
    </row>
    <row r="180" spans="2:12" ht="13">
      <c r="B180" s="932" t="s">
        <v>803</v>
      </c>
      <c r="C180" s="932"/>
      <c r="D180" s="932"/>
      <c r="E180" s="932" t="s">
        <v>804</v>
      </c>
      <c r="F180" s="932" t="s">
        <v>805</v>
      </c>
      <c r="G180" s="932" t="s">
        <v>806</v>
      </c>
      <c r="H180" s="932" t="s">
        <v>966</v>
      </c>
      <c r="I180" s="932" t="s">
        <v>808</v>
      </c>
      <c r="J180" s="932" t="s">
        <v>809</v>
      </c>
    </row>
    <row r="181" spans="2:12" ht="13">
      <c r="B181" s="965"/>
      <c r="C181" s="969"/>
      <c r="D181" s="969"/>
      <c r="E181" s="932"/>
      <c r="F181" s="932" t="s">
        <v>976</v>
      </c>
      <c r="G181" s="932" t="s">
        <v>367</v>
      </c>
      <c r="H181" s="932"/>
      <c r="I181" s="932"/>
      <c r="J181" s="969"/>
    </row>
    <row r="182" spans="2:12" ht="13">
      <c r="B182" s="965"/>
      <c r="C182" s="975"/>
      <c r="D182" s="969"/>
      <c r="E182" s="932"/>
      <c r="F182" s="932" t="s">
        <v>1080</v>
      </c>
      <c r="G182" s="932" t="s">
        <v>349</v>
      </c>
      <c r="H182" s="932" t="s">
        <v>364</v>
      </c>
      <c r="I182" s="932" t="s">
        <v>366</v>
      </c>
      <c r="J182" s="969"/>
      <c r="L182" s="953" t="s">
        <v>155</v>
      </c>
    </row>
    <row r="183" spans="2:12" ht="13">
      <c r="B183" s="965" t="s">
        <v>1101</v>
      </c>
      <c r="C183" s="969"/>
      <c r="D183" s="969"/>
      <c r="E183" s="932" t="s">
        <v>293</v>
      </c>
      <c r="F183" s="959" t="s">
        <v>977</v>
      </c>
      <c r="G183" s="932" t="s">
        <v>365</v>
      </c>
      <c r="H183" s="932" t="s">
        <v>365</v>
      </c>
      <c r="I183" s="932" t="s">
        <v>365</v>
      </c>
      <c r="J183" s="932" t="s">
        <v>112</v>
      </c>
    </row>
    <row r="184" spans="2:12" ht="37.5">
      <c r="B184" s="1230" t="s">
        <v>1507</v>
      </c>
      <c r="C184" s="1447"/>
      <c r="D184" s="1447"/>
      <c r="E184" s="1448">
        <f t="shared" ref="E184" si="4">SUM(F184:I184)</f>
        <v>-62671385</v>
      </c>
      <c r="F184" s="1457">
        <v>-17719010.688197203</v>
      </c>
      <c r="G184" s="1457">
        <v>0</v>
      </c>
      <c r="H184" s="1457">
        <v>0</v>
      </c>
      <c r="I184" s="1457">
        <v>-44952374.311802797</v>
      </c>
      <c r="J184" s="1449" t="s">
        <v>1508</v>
      </c>
    </row>
    <row r="185" spans="2:12" ht="13">
      <c r="B185" s="1230" t="s">
        <v>1520</v>
      </c>
      <c r="C185" s="1447"/>
      <c r="D185" s="1454"/>
      <c r="E185" s="1452">
        <v>-8090081.1461258931</v>
      </c>
      <c r="F185" s="1455">
        <v>-8090081.1461258931</v>
      </c>
      <c r="G185" s="1458">
        <v>0</v>
      </c>
      <c r="H185" s="1458">
        <v>0</v>
      </c>
      <c r="I185" s="1458">
        <v>0</v>
      </c>
      <c r="J185" s="1456" t="s">
        <v>1296</v>
      </c>
    </row>
    <row r="186" spans="2:12" ht="13">
      <c r="B186" s="1230" t="s">
        <v>1521</v>
      </c>
      <c r="C186" s="1447"/>
      <c r="D186" s="1454"/>
      <c r="E186" s="1452">
        <f t="shared" ref="E186:E208" si="5">SUM(F186:I186)</f>
        <v>-4136512.0924305287</v>
      </c>
      <c r="F186" s="1455">
        <v>-4136512.0924305287</v>
      </c>
      <c r="G186" s="1458">
        <v>0</v>
      </c>
      <c r="H186" s="1458">
        <v>0</v>
      </c>
      <c r="I186" s="1458">
        <v>0</v>
      </c>
      <c r="J186" s="1456" t="s">
        <v>1296</v>
      </c>
    </row>
    <row r="187" spans="2:12" ht="13">
      <c r="B187" s="1230" t="s">
        <v>1522</v>
      </c>
      <c r="C187" s="1447"/>
      <c r="D187" s="1454"/>
      <c r="E187" s="1452">
        <f t="shared" si="5"/>
        <v>-360498.55335854494</v>
      </c>
      <c r="F187" s="1458">
        <v>-360498.55335854494</v>
      </c>
      <c r="G187" s="1458">
        <v>0</v>
      </c>
      <c r="H187" s="1458">
        <v>0</v>
      </c>
      <c r="I187" s="1458">
        <v>0</v>
      </c>
      <c r="J187" s="1456" t="s">
        <v>1296</v>
      </c>
    </row>
    <row r="188" spans="2:12" ht="13">
      <c r="B188" s="1230" t="s">
        <v>1523</v>
      </c>
      <c r="C188" s="1447"/>
      <c r="D188" s="1454"/>
      <c r="E188" s="1452">
        <f t="shared" si="5"/>
        <v>-5716905.2479652232</v>
      </c>
      <c r="F188" s="1455">
        <v>-5716905.2479652232</v>
      </c>
      <c r="G188" s="1458">
        <v>0</v>
      </c>
      <c r="H188" s="1458">
        <v>0</v>
      </c>
      <c r="I188" s="1458">
        <v>0</v>
      </c>
      <c r="J188" s="1456" t="s">
        <v>1296</v>
      </c>
    </row>
    <row r="189" spans="2:12" ht="13">
      <c r="B189" s="1230" t="s">
        <v>1524</v>
      </c>
      <c r="C189" s="1447"/>
      <c r="D189" s="1454"/>
      <c r="E189" s="1452">
        <f t="shared" si="5"/>
        <v>-3354.9514372716021</v>
      </c>
      <c r="F189" s="1455">
        <v>-3354.9514372716021</v>
      </c>
      <c r="G189" s="1458">
        <v>0</v>
      </c>
      <c r="H189" s="1458">
        <v>0</v>
      </c>
      <c r="I189" s="1458">
        <v>0</v>
      </c>
      <c r="J189" s="1456" t="s">
        <v>1296</v>
      </c>
    </row>
    <row r="190" spans="2:12" ht="13">
      <c r="B190" s="1230" t="s">
        <v>1525</v>
      </c>
      <c r="C190" s="1447"/>
      <c r="D190" s="1454"/>
      <c r="E190" s="1452">
        <f t="shared" si="5"/>
        <v>-234229.80561702093</v>
      </c>
      <c r="F190" s="1455">
        <v>-234229.80561702093</v>
      </c>
      <c r="G190" s="1458">
        <v>0</v>
      </c>
      <c r="H190" s="1458">
        <v>0</v>
      </c>
      <c r="I190" s="1458">
        <v>0</v>
      </c>
      <c r="J190" s="1456" t="s">
        <v>1296</v>
      </c>
    </row>
    <row r="191" spans="2:12" ht="13">
      <c r="B191" s="1230" t="s">
        <v>1526</v>
      </c>
      <c r="C191" s="1447"/>
      <c r="D191" s="1454"/>
      <c r="E191" s="1452">
        <f t="shared" si="5"/>
        <v>-1237463.0116970893</v>
      </c>
      <c r="F191" s="1455">
        <v>-1237463.0116970893</v>
      </c>
      <c r="G191" s="1458">
        <v>0</v>
      </c>
      <c r="H191" s="1458">
        <v>0</v>
      </c>
      <c r="I191" s="1458">
        <v>0</v>
      </c>
      <c r="J191" s="1456" t="s">
        <v>1296</v>
      </c>
    </row>
    <row r="192" spans="2:12" ht="13">
      <c r="B192" s="1230" t="s">
        <v>1527</v>
      </c>
      <c r="C192" s="1447"/>
      <c r="D192" s="1454"/>
      <c r="E192" s="1452">
        <f t="shared" si="5"/>
        <v>-1498984.3572906035</v>
      </c>
      <c r="F192" s="1455">
        <v>-1498984.3572906035</v>
      </c>
      <c r="G192" s="1458">
        <v>0</v>
      </c>
      <c r="H192" s="1458">
        <v>0</v>
      </c>
      <c r="I192" s="1458">
        <v>0</v>
      </c>
      <c r="J192" s="1456" t="s">
        <v>1296</v>
      </c>
    </row>
    <row r="193" spans="2:10" ht="13">
      <c r="B193" s="1230" t="s">
        <v>1528</v>
      </c>
      <c r="C193" s="1447"/>
      <c r="D193" s="1454"/>
      <c r="E193" s="1452">
        <f t="shared" si="5"/>
        <v>-611524.13223600003</v>
      </c>
      <c r="F193" s="1455">
        <v>-611524.13223600003</v>
      </c>
      <c r="G193" s="1458">
        <v>0</v>
      </c>
      <c r="H193" s="1458">
        <v>0</v>
      </c>
      <c r="I193" s="1458">
        <v>0</v>
      </c>
      <c r="J193" s="1456" t="s">
        <v>1296</v>
      </c>
    </row>
    <row r="194" spans="2:10" ht="13">
      <c r="B194" s="1230" t="s">
        <v>1529</v>
      </c>
      <c r="C194" s="1447"/>
      <c r="D194" s="1454"/>
      <c r="E194" s="1452">
        <f t="shared" si="5"/>
        <v>-769611.31118999992</v>
      </c>
      <c r="F194" s="1455">
        <v>-769611.31118999992</v>
      </c>
      <c r="G194" s="1458">
        <v>0</v>
      </c>
      <c r="H194" s="1458">
        <v>0</v>
      </c>
      <c r="I194" s="1458">
        <v>0</v>
      </c>
      <c r="J194" s="1456" t="s">
        <v>1296</v>
      </c>
    </row>
    <row r="195" spans="2:10" ht="13">
      <c r="B195" s="1230" t="s">
        <v>1530</v>
      </c>
      <c r="C195" s="1447"/>
      <c r="D195" s="1454"/>
      <c r="E195" s="1452">
        <f t="shared" si="5"/>
        <v>-2570765.2011000002</v>
      </c>
      <c r="F195" s="1455">
        <v>-2570765.2011000002</v>
      </c>
      <c r="G195" s="1458">
        <v>0</v>
      </c>
      <c r="H195" s="1458">
        <v>0</v>
      </c>
      <c r="I195" s="1458">
        <v>0</v>
      </c>
      <c r="J195" s="1456" t="s">
        <v>1296</v>
      </c>
    </row>
    <row r="196" spans="2:10" ht="13">
      <c r="B196" s="1230" t="s">
        <v>1531</v>
      </c>
      <c r="C196" s="1447"/>
      <c r="D196" s="1454"/>
      <c r="E196" s="1452">
        <f t="shared" si="5"/>
        <v>-94155.953767399842</v>
      </c>
      <c r="F196" s="1455">
        <v>-94155.953767399842</v>
      </c>
      <c r="G196" s="1458">
        <v>0</v>
      </c>
      <c r="H196" s="1458">
        <v>0</v>
      </c>
      <c r="I196" s="1458">
        <v>0</v>
      </c>
      <c r="J196" s="1456" t="s">
        <v>1296</v>
      </c>
    </row>
    <row r="197" spans="2:10" ht="13">
      <c r="B197" s="1230" t="s">
        <v>1532</v>
      </c>
      <c r="C197" s="1447"/>
      <c r="D197" s="1454"/>
      <c r="E197" s="1452">
        <f t="shared" si="5"/>
        <v>-2294841.4581802525</v>
      </c>
      <c r="F197" s="1455">
        <v>-2294841.4581802525</v>
      </c>
      <c r="G197" s="1458">
        <v>0</v>
      </c>
      <c r="H197" s="1458">
        <v>0</v>
      </c>
      <c r="I197" s="1458">
        <v>0</v>
      </c>
      <c r="J197" s="1456" t="s">
        <v>1296</v>
      </c>
    </row>
    <row r="198" spans="2:10" ht="13">
      <c r="B198" s="1230" t="s">
        <v>1584</v>
      </c>
      <c r="C198" s="1447"/>
      <c r="D198" s="1454"/>
      <c r="E198" s="1452">
        <f t="shared" si="5"/>
        <v>-5364.2355624632228</v>
      </c>
      <c r="F198" s="1455">
        <v>-5364.2355624632228</v>
      </c>
      <c r="G198" s="1458">
        <v>0</v>
      </c>
      <c r="H198" s="1458">
        <v>0</v>
      </c>
      <c r="I198" s="1458">
        <v>0</v>
      </c>
      <c r="J198" s="1456" t="s">
        <v>1296</v>
      </c>
    </row>
    <row r="199" spans="2:10" ht="13">
      <c r="B199" s="1230" t="s">
        <v>1313</v>
      </c>
      <c r="C199" s="1447"/>
      <c r="D199" s="1454"/>
      <c r="E199" s="1452">
        <f t="shared" si="5"/>
        <v>-255731.07275126094</v>
      </c>
      <c r="F199" s="1455">
        <v>-255731.07275126094</v>
      </c>
      <c r="G199" s="1458">
        <v>0</v>
      </c>
      <c r="H199" s="1458">
        <v>0</v>
      </c>
      <c r="I199" s="1458">
        <v>0</v>
      </c>
      <c r="J199" s="1456" t="s">
        <v>1296</v>
      </c>
    </row>
    <row r="200" spans="2:10" ht="13">
      <c r="B200" s="1230" t="s">
        <v>1358</v>
      </c>
      <c r="C200" s="1447"/>
      <c r="D200" s="1454"/>
      <c r="E200" s="1452">
        <f t="shared" si="5"/>
        <v>-14149634.208114317</v>
      </c>
      <c r="F200" s="1455">
        <v>-14149634.208114317</v>
      </c>
      <c r="G200" s="1458">
        <v>0</v>
      </c>
      <c r="H200" s="1458">
        <v>0</v>
      </c>
      <c r="I200" s="1458">
        <v>0</v>
      </c>
      <c r="J200" s="1456" t="s">
        <v>1296</v>
      </c>
    </row>
    <row r="201" spans="2:10" ht="13">
      <c r="B201" s="1230" t="s">
        <v>1359</v>
      </c>
      <c r="C201" s="1447"/>
      <c r="D201" s="1454"/>
      <c r="E201" s="1452">
        <f t="shared" si="5"/>
        <v>-1394230.8887520533</v>
      </c>
      <c r="F201" s="1455">
        <v>-1394230.8887520533</v>
      </c>
      <c r="G201" s="1458">
        <v>0</v>
      </c>
      <c r="H201" s="1458">
        <v>0</v>
      </c>
      <c r="I201" s="1458">
        <v>0</v>
      </c>
      <c r="J201" s="1456" t="s">
        <v>1296</v>
      </c>
    </row>
    <row r="202" spans="2:10" ht="13">
      <c r="B202" s="1230" t="s">
        <v>1361</v>
      </c>
      <c r="C202" s="1447"/>
      <c r="D202" s="1454"/>
      <c r="E202" s="1452">
        <f t="shared" si="5"/>
        <v>-87797817.390988916</v>
      </c>
      <c r="F202" s="1455">
        <v>-87797817.390988916</v>
      </c>
      <c r="G202" s="1458">
        <v>0</v>
      </c>
      <c r="H202" s="1458">
        <v>0</v>
      </c>
      <c r="I202" s="1458">
        <v>0</v>
      </c>
      <c r="J202" s="1456" t="s">
        <v>1296</v>
      </c>
    </row>
    <row r="203" spans="2:10" ht="13">
      <c r="B203" s="1230" t="s">
        <v>1318</v>
      </c>
      <c r="C203" s="1447"/>
      <c r="D203" s="1454"/>
      <c r="E203" s="1452">
        <f t="shared" si="5"/>
        <v>-14086672.725300444</v>
      </c>
      <c r="F203" s="1455">
        <v>-14086672.725300444</v>
      </c>
      <c r="G203" s="1458">
        <v>0</v>
      </c>
      <c r="H203" s="1458">
        <v>0</v>
      </c>
      <c r="I203" s="1458">
        <v>0</v>
      </c>
      <c r="J203" s="1456" t="s">
        <v>1296</v>
      </c>
    </row>
    <row r="204" spans="2:10" ht="13">
      <c r="B204" s="1230" t="s">
        <v>871</v>
      </c>
      <c r="C204" s="1447"/>
      <c r="D204" s="1454"/>
      <c r="E204" s="1452">
        <f t="shared" si="5"/>
        <v>-1978498.3297617484</v>
      </c>
      <c r="F204" s="1455">
        <v>-1978498.3297617484</v>
      </c>
      <c r="G204" s="1458">
        <v>0</v>
      </c>
      <c r="H204" s="1458">
        <v>0</v>
      </c>
      <c r="I204" s="1458">
        <v>0</v>
      </c>
      <c r="J204" s="1456" t="s">
        <v>1311</v>
      </c>
    </row>
    <row r="205" spans="2:10" ht="25">
      <c r="B205" s="1230" t="s">
        <v>1315</v>
      </c>
      <c r="C205" s="1447"/>
      <c r="D205" s="1454"/>
      <c r="E205" s="1452">
        <f t="shared" si="5"/>
        <v>-24770.158955757521</v>
      </c>
      <c r="F205" s="1448">
        <v>-7665.8132164820054</v>
      </c>
      <c r="G205" s="1457">
        <v>0</v>
      </c>
      <c r="H205" s="1448">
        <v>-17104.345739275515</v>
      </c>
      <c r="I205" s="1457">
        <v>0</v>
      </c>
      <c r="J205" s="1449" t="s">
        <v>1316</v>
      </c>
    </row>
    <row r="206" spans="2:10" ht="25.5">
      <c r="B206" s="1230" t="s">
        <v>1317</v>
      </c>
      <c r="C206" s="1447"/>
      <c r="D206" s="1454"/>
      <c r="E206" s="1452">
        <f t="shared" si="5"/>
        <v>-27059401.068347104</v>
      </c>
      <c r="F206" s="1448">
        <v>-7607156.3169637024</v>
      </c>
      <c r="G206" s="1457">
        <v>0</v>
      </c>
      <c r="H206" s="1457">
        <v>-19452244.751383401</v>
      </c>
      <c r="I206" s="1457">
        <v>0</v>
      </c>
      <c r="J206" s="1456" t="s">
        <v>1316</v>
      </c>
    </row>
    <row r="207" spans="2:10" ht="13">
      <c r="B207" s="1230" t="s">
        <v>754</v>
      </c>
      <c r="C207" s="1447"/>
      <c r="D207" s="1454"/>
      <c r="E207" s="1452">
        <f t="shared" si="5"/>
        <v>-188503.392364253</v>
      </c>
      <c r="F207" s="1455">
        <v>-188503.392364253</v>
      </c>
      <c r="G207" s="1458">
        <v>0</v>
      </c>
      <c r="H207" s="1458">
        <v>0</v>
      </c>
      <c r="I207" s="1458">
        <v>0</v>
      </c>
      <c r="J207" s="1456" t="s">
        <v>1296</v>
      </c>
    </row>
    <row r="208" spans="2:10" ht="25">
      <c r="B208" s="1230" t="s">
        <v>1533</v>
      </c>
      <c r="C208" s="1447"/>
      <c r="D208" s="1454"/>
      <c r="E208" s="1452">
        <f t="shared" si="5"/>
        <v>-1963042.6285265037</v>
      </c>
      <c r="F208" s="1448">
        <v>-256952.53195109358</v>
      </c>
      <c r="G208" s="1457">
        <v>0</v>
      </c>
      <c r="H208" s="1457">
        <v>-1706090.0965754101</v>
      </c>
      <c r="I208" s="1457">
        <v>0</v>
      </c>
      <c r="J208" s="1449" t="s">
        <v>1534</v>
      </c>
    </row>
    <row r="209" spans="2:10">
      <c r="B209" s="976"/>
      <c r="C209" s="977"/>
      <c r="D209" s="931"/>
      <c r="E209" s="978"/>
      <c r="F209" s="978"/>
      <c r="G209" s="978"/>
      <c r="H209" s="978"/>
      <c r="I209" s="978"/>
      <c r="J209" s="981"/>
    </row>
    <row r="210" spans="2:10" ht="13">
      <c r="B210" s="816" t="s">
        <v>1102</v>
      </c>
      <c r="C210" s="983"/>
      <c r="D210" s="983"/>
      <c r="E210" s="1225">
        <f>SUM(E184:E209)</f>
        <v>-239193978.32182062</v>
      </c>
      <c r="F210" s="1225">
        <f>SUM(F184:F209)</f>
        <v>-173066164.81631973</v>
      </c>
      <c r="G210" s="1225">
        <f>SUM(G184:G209)</f>
        <v>0</v>
      </c>
      <c r="H210" s="1225">
        <f>SUM(H184:H209)</f>
        <v>-21175439.193698086</v>
      </c>
      <c r="I210" s="1225">
        <f>SUM(I184:I209)</f>
        <v>-44952374.311802797</v>
      </c>
      <c r="J210" s="984"/>
    </row>
    <row r="211" spans="2:10" ht="13">
      <c r="B211" s="816"/>
      <c r="C211" s="983"/>
      <c r="D211" s="983"/>
      <c r="E211" s="1225"/>
      <c r="F211" s="1225"/>
      <c r="G211" s="1225"/>
      <c r="H211" s="1225"/>
      <c r="I211" s="1225"/>
      <c r="J211" s="984"/>
    </row>
    <row r="212" spans="2:10">
      <c r="B212" s="1001" t="s">
        <v>908</v>
      </c>
      <c r="C212" s="1002"/>
      <c r="D212" s="1003"/>
      <c r="E212" s="1226">
        <f>SUM(F212:I212)</f>
        <v>0</v>
      </c>
      <c r="F212" s="1227">
        <v>0</v>
      </c>
      <c r="G212" s="1227">
        <v>0</v>
      </c>
      <c r="H212" s="1227">
        <v>0</v>
      </c>
      <c r="I212" s="1227">
        <v>0</v>
      </c>
      <c r="J212" s="818"/>
    </row>
    <row r="213" spans="2:10">
      <c r="B213" s="985" t="s">
        <v>909</v>
      </c>
      <c r="C213" s="986"/>
      <c r="D213" s="1003"/>
      <c r="E213" s="1226">
        <f>SUM(F213:I213)</f>
        <v>0</v>
      </c>
      <c r="F213" s="1227">
        <v>0</v>
      </c>
      <c r="G213" s="1227">
        <v>0</v>
      </c>
      <c r="H213" s="1227">
        <v>0</v>
      </c>
      <c r="I213" s="1227">
        <v>0</v>
      </c>
      <c r="J213" s="818"/>
    </row>
    <row r="214" spans="2:10">
      <c r="B214" s="985" t="s">
        <v>910</v>
      </c>
      <c r="C214" s="986"/>
      <c r="D214" s="1003"/>
      <c r="E214" s="1226">
        <f>SUM(F214:I214)</f>
        <v>0</v>
      </c>
      <c r="F214" s="1227">
        <v>0</v>
      </c>
      <c r="G214" s="1227">
        <v>0</v>
      </c>
      <c r="H214" s="1227">
        <v>0</v>
      </c>
      <c r="I214" s="1227">
        <v>0</v>
      </c>
      <c r="J214" s="818"/>
    </row>
    <row r="215" spans="2:10">
      <c r="B215" s="985" t="s">
        <v>911</v>
      </c>
      <c r="C215" s="986"/>
      <c r="D215" s="1003"/>
      <c r="E215" s="1226">
        <f>SUM(F215:I215)</f>
        <v>0</v>
      </c>
      <c r="F215" s="1227">
        <v>0</v>
      </c>
      <c r="G215" s="1227">
        <v>0</v>
      </c>
      <c r="H215" s="1227">
        <v>0</v>
      </c>
      <c r="I215" s="1227">
        <v>0</v>
      </c>
      <c r="J215" s="818"/>
    </row>
    <row r="216" spans="2:10" ht="5.15" customHeight="1">
      <c r="B216" s="817"/>
      <c r="C216" s="982"/>
      <c r="D216" s="983"/>
      <c r="E216" s="1225"/>
      <c r="F216" s="1225"/>
      <c r="G216" s="1225"/>
      <c r="H216" s="1225"/>
      <c r="I216" s="1225"/>
      <c r="J216" s="984"/>
    </row>
    <row r="217" spans="2:10" ht="13">
      <c r="B217" s="1004" t="s">
        <v>1103</v>
      </c>
      <c r="C217" s="1005"/>
      <c r="D217" s="983"/>
      <c r="E217" s="1225">
        <f>SUM(E212:E215)+E210</f>
        <v>-239193978.32182062</v>
      </c>
      <c r="F217" s="1225">
        <f>SUM(F212:F215)+F210</f>
        <v>-173066164.81631973</v>
      </c>
      <c r="G217" s="1225">
        <f>SUM(G212:G215)+G210</f>
        <v>0</v>
      </c>
      <c r="H217" s="1225">
        <f>SUM(H212:H215)+H210</f>
        <v>-21175439.193698086</v>
      </c>
      <c r="I217" s="1225">
        <f>SUM(I212:I215)+I210</f>
        <v>-44952374.311802797</v>
      </c>
      <c r="J217" s="984"/>
    </row>
    <row r="218" spans="2:10" ht="13">
      <c r="B218" s="1006"/>
      <c r="C218" s="1007"/>
      <c r="D218" s="1007"/>
      <c r="E218" s="990"/>
      <c r="F218" s="1225"/>
      <c r="G218" s="1225"/>
      <c r="H218" s="1225"/>
      <c r="I218" s="1225"/>
      <c r="J218" s="992"/>
    </row>
    <row r="219" spans="2:10" ht="13">
      <c r="B219" s="1008" t="s">
        <v>267</v>
      </c>
      <c r="C219" s="1009"/>
      <c r="D219" s="989"/>
      <c r="E219" s="990"/>
      <c r="F219" s="990"/>
      <c r="G219" s="990"/>
      <c r="H219" s="990"/>
      <c r="I219" s="991">
        <f>'ATT H-2A'!$H$20</f>
        <v>0.15220477644183125</v>
      </c>
      <c r="J219" s="992"/>
    </row>
    <row r="220" spans="2:10" ht="13">
      <c r="B220" s="987" t="s">
        <v>136</v>
      </c>
      <c r="C220" s="988"/>
      <c r="D220" s="989"/>
      <c r="E220" s="990"/>
      <c r="F220" s="990"/>
      <c r="G220" s="990"/>
      <c r="H220" s="991">
        <f>'ATT H-2A'!$H$36</f>
        <v>0.23934686057256566</v>
      </c>
      <c r="I220" s="990"/>
      <c r="J220" s="992"/>
    </row>
    <row r="221" spans="2:10" ht="13">
      <c r="B221" s="987" t="s">
        <v>912</v>
      </c>
      <c r="C221" s="988"/>
      <c r="D221" s="989"/>
      <c r="E221" s="990"/>
      <c r="F221" s="990"/>
      <c r="G221" s="991">
        <v>1</v>
      </c>
      <c r="H221" s="990"/>
      <c r="I221" s="990"/>
      <c r="J221" s="992"/>
    </row>
    <row r="222" spans="2:10" ht="13">
      <c r="B222" s="987" t="s">
        <v>913</v>
      </c>
      <c r="C222" s="988"/>
      <c r="D222" s="989"/>
      <c r="E222" s="990"/>
      <c r="F222" s="991">
        <v>0</v>
      </c>
      <c r="G222" s="990"/>
      <c r="H222" s="990"/>
      <c r="I222" s="990"/>
      <c r="J222" s="992"/>
    </row>
    <row r="223" spans="2:10" ht="17.25" customHeight="1">
      <c r="B223" s="993" t="s">
        <v>914</v>
      </c>
      <c r="C223" s="988"/>
      <c r="D223" s="989"/>
      <c r="E223" s="990">
        <f>F223+G223+H223+I223</f>
        <v>-11910240.974914361</v>
      </c>
      <c r="F223" s="990">
        <f>F222*F217</f>
        <v>0</v>
      </c>
      <c r="G223" s="990">
        <f>G217*G221</f>
        <v>0</v>
      </c>
      <c r="H223" s="990">
        <f>H217*H220</f>
        <v>-5068274.8922568979</v>
      </c>
      <c r="I223" s="990">
        <f>I219*I217</f>
        <v>-6841966.0826574629</v>
      </c>
      <c r="J223" s="992"/>
    </row>
    <row r="224" spans="2:10" ht="12.75" customHeight="1">
      <c r="B224" s="1026"/>
      <c r="C224" s="1028"/>
      <c r="D224" s="1028"/>
      <c r="E224" s="1028"/>
      <c r="F224" s="1028"/>
      <c r="G224" s="1028"/>
      <c r="H224" s="1028"/>
      <c r="I224" s="1028"/>
      <c r="J224" s="1028"/>
    </row>
    <row r="225" spans="2:10" ht="13">
      <c r="B225" s="932"/>
      <c r="C225" s="932"/>
      <c r="D225" s="932"/>
      <c r="E225" s="932"/>
      <c r="F225" s="932"/>
      <c r="G225" s="932"/>
      <c r="H225" s="932"/>
      <c r="I225" s="932"/>
      <c r="J225" s="932"/>
    </row>
    <row r="226" spans="2:10" ht="13">
      <c r="B226" s="932" t="s">
        <v>803</v>
      </c>
      <c r="C226" s="969"/>
      <c r="D226" s="969"/>
      <c r="E226" s="932" t="s">
        <v>804</v>
      </c>
      <c r="F226" s="932" t="s">
        <v>805</v>
      </c>
      <c r="G226" s="932" t="s">
        <v>806</v>
      </c>
      <c r="H226" s="932" t="s">
        <v>966</v>
      </c>
      <c r="I226" s="932" t="s">
        <v>808</v>
      </c>
      <c r="J226" s="932" t="s">
        <v>809</v>
      </c>
    </row>
    <row r="227" spans="2:10" ht="13">
      <c r="B227" s="965"/>
      <c r="C227" s="969"/>
      <c r="D227" s="969"/>
      <c r="E227" s="932"/>
      <c r="F227" s="932" t="s">
        <v>976</v>
      </c>
      <c r="G227" s="932" t="s">
        <v>367</v>
      </c>
      <c r="H227" s="932"/>
      <c r="I227" s="932"/>
      <c r="J227" s="969"/>
    </row>
    <row r="228" spans="2:10" ht="13">
      <c r="B228" s="1010"/>
      <c r="C228" s="969"/>
      <c r="D228" s="969"/>
      <c r="E228" s="932"/>
      <c r="F228" s="932" t="s">
        <v>1080</v>
      </c>
      <c r="G228" s="932" t="s">
        <v>349</v>
      </c>
      <c r="H228" s="932" t="s">
        <v>364</v>
      </c>
      <c r="I228" s="932" t="s">
        <v>366</v>
      </c>
      <c r="J228" s="969"/>
    </row>
    <row r="229" spans="2:10" ht="13">
      <c r="B229" s="965" t="s">
        <v>1104</v>
      </c>
      <c r="E229" s="932" t="s">
        <v>293</v>
      </c>
      <c r="F229" s="959" t="s">
        <v>977</v>
      </c>
      <c r="G229" s="932" t="s">
        <v>365</v>
      </c>
      <c r="H229" s="932" t="s">
        <v>365</v>
      </c>
      <c r="I229" s="932" t="s">
        <v>365</v>
      </c>
      <c r="J229" s="932" t="s">
        <v>112</v>
      </c>
    </row>
    <row r="230" spans="2:10">
      <c r="B230" s="976"/>
      <c r="C230" s="977"/>
      <c r="D230" s="931"/>
      <c r="E230" s="978"/>
      <c r="F230" s="978"/>
      <c r="G230" s="978"/>
      <c r="H230" s="978"/>
      <c r="I230" s="978"/>
      <c r="J230" s="979"/>
    </row>
    <row r="231" spans="2:10">
      <c r="B231" s="976"/>
      <c r="C231" s="977"/>
      <c r="D231" s="931"/>
      <c r="E231" s="978"/>
      <c r="F231" s="978"/>
      <c r="G231" s="978"/>
      <c r="H231" s="978"/>
      <c r="I231" s="978"/>
      <c r="J231" s="979"/>
    </row>
    <row r="232" spans="2:10">
      <c r="B232" s="976"/>
      <c r="C232" s="977"/>
      <c r="D232" s="931"/>
      <c r="E232" s="978"/>
      <c r="F232" s="978"/>
      <c r="G232" s="978"/>
      <c r="H232" s="978"/>
      <c r="I232" s="978"/>
      <c r="J232" s="979"/>
    </row>
    <row r="233" spans="2:10">
      <c r="B233" s="976"/>
      <c r="C233" s="977"/>
      <c r="D233" s="931"/>
      <c r="E233" s="978"/>
      <c r="F233" s="978"/>
      <c r="G233" s="978"/>
      <c r="H233" s="978"/>
      <c r="I233" s="978"/>
      <c r="J233" s="979"/>
    </row>
    <row r="234" spans="2:10">
      <c r="B234" s="976"/>
      <c r="C234" s="977"/>
      <c r="D234" s="931"/>
      <c r="E234" s="978"/>
      <c r="F234" s="978"/>
      <c r="G234" s="978"/>
      <c r="H234" s="978"/>
      <c r="I234" s="978"/>
      <c r="J234" s="979"/>
    </row>
    <row r="235" spans="2:10">
      <c r="B235" s="976"/>
      <c r="C235" s="977"/>
      <c r="D235" s="931"/>
      <c r="E235" s="978"/>
      <c r="F235" s="978"/>
      <c r="G235" s="978"/>
      <c r="H235" s="978"/>
      <c r="I235" s="978"/>
      <c r="J235" s="979"/>
    </row>
    <row r="236" spans="2:10">
      <c r="B236" s="976"/>
      <c r="C236" s="977"/>
      <c r="D236" s="931"/>
      <c r="E236" s="978"/>
      <c r="F236" s="978"/>
      <c r="G236" s="978"/>
      <c r="H236" s="978"/>
      <c r="I236" s="978"/>
      <c r="J236" s="981"/>
    </row>
    <row r="237" spans="2:10" ht="13">
      <c r="B237" s="816" t="s">
        <v>1105</v>
      </c>
      <c r="C237" s="983"/>
      <c r="D237" s="1225"/>
      <c r="E237" s="1225">
        <f>SUM(E230:E236)</f>
        <v>0</v>
      </c>
      <c r="F237" s="1225">
        <f>SUM(F230:F236)</f>
        <v>0</v>
      </c>
      <c r="G237" s="1225">
        <f>SUM(G230:G236)</f>
        <v>0</v>
      </c>
      <c r="H237" s="1225">
        <f>SUM(H230:H236)</f>
        <v>0</v>
      </c>
      <c r="I237" s="1225">
        <f>SUM(I230:I236)</f>
        <v>0</v>
      </c>
      <c r="J237" s="984"/>
    </row>
    <row r="238" spans="2:10" ht="13">
      <c r="B238" s="816"/>
      <c r="C238" s="983"/>
      <c r="D238" s="983"/>
      <c r="E238" s="1225"/>
      <c r="F238" s="1225"/>
      <c r="G238" s="1225"/>
      <c r="H238" s="1225"/>
      <c r="I238" s="1225"/>
      <c r="J238" s="984"/>
    </row>
    <row r="239" spans="2:10">
      <c r="B239" s="1001" t="s">
        <v>908</v>
      </c>
      <c r="C239" s="1002"/>
      <c r="D239" s="1003"/>
      <c r="E239" s="1226">
        <f>SUM(F239:I239)</f>
        <v>0</v>
      </c>
      <c r="F239" s="1227"/>
      <c r="G239" s="1227"/>
      <c r="H239" s="1227"/>
      <c r="I239" s="1227"/>
      <c r="J239" s="818"/>
    </row>
    <row r="240" spans="2:10">
      <c r="B240" s="985" t="s">
        <v>909</v>
      </c>
      <c r="C240" s="986"/>
      <c r="D240" s="1003"/>
      <c r="E240" s="1226">
        <f>SUM(F240:I240)</f>
        <v>0</v>
      </c>
      <c r="F240" s="1227"/>
      <c r="G240" s="1227"/>
      <c r="H240" s="1227"/>
      <c r="I240" s="1227"/>
      <c r="J240" s="818"/>
    </row>
    <row r="241" spans="2:10">
      <c r="B241" s="985" t="s">
        <v>910</v>
      </c>
      <c r="C241" s="986"/>
      <c r="D241" s="1003"/>
      <c r="E241" s="1226">
        <f>SUM(F241:I241)</f>
        <v>0</v>
      </c>
      <c r="F241" s="1227"/>
      <c r="G241" s="1227"/>
      <c r="H241" s="1227"/>
      <c r="I241" s="1227"/>
      <c r="J241" s="818"/>
    </row>
    <row r="242" spans="2:10">
      <c r="B242" s="985" t="s">
        <v>911</v>
      </c>
      <c r="C242" s="986"/>
      <c r="D242" s="1003"/>
      <c r="E242" s="1226">
        <f>SUM(F242:I242)</f>
        <v>0</v>
      </c>
      <c r="F242" s="1227"/>
      <c r="G242" s="1227"/>
      <c r="H242" s="1227"/>
      <c r="I242" s="1227"/>
      <c r="J242" s="818"/>
    </row>
    <row r="243" spans="2:10" ht="5.15" customHeight="1">
      <c r="B243" s="817"/>
      <c r="C243" s="982"/>
      <c r="D243" s="983"/>
      <c r="E243" s="1225"/>
      <c r="F243" s="1225"/>
      <c r="G243" s="1225"/>
      <c r="H243" s="1225"/>
      <c r="I243" s="1225"/>
      <c r="J243" s="984"/>
    </row>
    <row r="244" spans="2:10" ht="13">
      <c r="B244" s="1004" t="s">
        <v>1106</v>
      </c>
      <c r="C244" s="1005"/>
      <c r="D244" s="983"/>
      <c r="E244" s="1225">
        <f>SUM(E239:E242)+E237</f>
        <v>0</v>
      </c>
      <c r="F244" s="1225">
        <f>SUM(F239:F242)+F237</f>
        <v>0</v>
      </c>
      <c r="G244" s="1225">
        <f>SUM(G239:G242)+G237</f>
        <v>0</v>
      </c>
      <c r="H244" s="1225">
        <f>SUM(H239:H242)+H237</f>
        <v>0</v>
      </c>
      <c r="I244" s="1225">
        <f>SUM(I239:I242)+I237</f>
        <v>0</v>
      </c>
      <c r="J244" s="984"/>
    </row>
    <row r="245" spans="2:10" ht="13">
      <c r="B245" s="1006"/>
      <c r="C245" s="1007"/>
      <c r="D245" s="1007"/>
      <c r="E245" s="990"/>
      <c r="F245" s="1225"/>
      <c r="G245" s="1225"/>
      <c r="H245" s="1225"/>
      <c r="I245" s="1225"/>
      <c r="J245" s="992"/>
    </row>
    <row r="246" spans="2:10" ht="13">
      <c r="B246" s="1008" t="s">
        <v>267</v>
      </c>
      <c r="C246" s="1009"/>
      <c r="D246" s="989"/>
      <c r="E246" s="990"/>
      <c r="F246" s="990"/>
      <c r="G246" s="990"/>
      <c r="H246" s="990"/>
      <c r="I246" s="991">
        <f>'ATT H-2A'!$H$20</f>
        <v>0.15220477644183125</v>
      </c>
      <c r="J246" s="992"/>
    </row>
    <row r="247" spans="2:10" ht="13">
      <c r="B247" s="987" t="s">
        <v>136</v>
      </c>
      <c r="C247" s="988"/>
      <c r="D247" s="989"/>
      <c r="E247" s="990"/>
      <c r="F247" s="990"/>
      <c r="G247" s="990"/>
      <c r="H247" s="991">
        <f>'ATT H-2A'!$H$36</f>
        <v>0.23934686057256566</v>
      </c>
      <c r="I247" s="990"/>
      <c r="J247" s="992"/>
    </row>
    <row r="248" spans="2:10" ht="13">
      <c r="B248" s="987" t="s">
        <v>912</v>
      </c>
      <c r="C248" s="988"/>
      <c r="D248" s="989"/>
      <c r="E248" s="990"/>
      <c r="F248" s="990"/>
      <c r="G248" s="991">
        <v>1</v>
      </c>
      <c r="H248" s="990"/>
      <c r="I248" s="990"/>
      <c r="J248" s="992"/>
    </row>
    <row r="249" spans="2:10" ht="13">
      <c r="B249" s="987" t="s">
        <v>913</v>
      </c>
      <c r="C249" s="988"/>
      <c r="D249" s="989"/>
      <c r="E249" s="990"/>
      <c r="F249" s="991">
        <v>0</v>
      </c>
      <c r="G249" s="990"/>
      <c r="H249" s="990"/>
      <c r="I249" s="990"/>
      <c r="J249" s="992"/>
    </row>
    <row r="250" spans="2:10" ht="13">
      <c r="B250" s="993" t="s">
        <v>914</v>
      </c>
      <c r="C250" s="988"/>
      <c r="D250" s="989"/>
      <c r="E250" s="990">
        <f>F250+G250+H250+I250</f>
        <v>0</v>
      </c>
      <c r="F250" s="990">
        <f>F249*F244</f>
        <v>0</v>
      </c>
      <c r="G250" s="990">
        <f>G244*G248</f>
        <v>0</v>
      </c>
      <c r="H250" s="990">
        <f>H244*H247</f>
        <v>0</v>
      </c>
      <c r="I250" s="990">
        <f>I246*I244</f>
        <v>0</v>
      </c>
      <c r="J250" s="992"/>
    </row>
    <row r="251" spans="2:10" ht="13">
      <c r="B251" s="994"/>
      <c r="E251" s="963"/>
      <c r="F251" s="963"/>
      <c r="G251" s="963"/>
      <c r="H251" s="963"/>
      <c r="I251" s="963"/>
      <c r="J251" s="995"/>
    </row>
    <row r="252" spans="2:10" ht="13">
      <c r="B252" s="994"/>
      <c r="E252" s="963"/>
      <c r="F252" s="963"/>
      <c r="G252" s="963"/>
      <c r="H252" s="963"/>
      <c r="I252" s="963"/>
      <c r="J252" s="995"/>
    </row>
    <row r="253" spans="2:10" ht="13">
      <c r="B253" s="932"/>
      <c r="C253" s="932"/>
      <c r="D253" s="932"/>
      <c r="E253" s="932"/>
      <c r="F253" s="932"/>
      <c r="G253" s="932"/>
      <c r="H253" s="932"/>
      <c r="I253" s="932"/>
      <c r="J253" s="932"/>
    </row>
    <row r="254" spans="2:10" ht="13">
      <c r="B254" s="932" t="s">
        <v>803</v>
      </c>
      <c r="C254" s="969"/>
      <c r="D254" s="969"/>
      <c r="E254" s="932" t="s">
        <v>804</v>
      </c>
      <c r="F254" s="932" t="s">
        <v>805</v>
      </c>
      <c r="G254" s="932" t="s">
        <v>806</v>
      </c>
      <c r="H254" s="932" t="s">
        <v>966</v>
      </c>
      <c r="I254" s="932" t="s">
        <v>808</v>
      </c>
      <c r="J254" s="932" t="s">
        <v>809</v>
      </c>
    </row>
    <row r="255" spans="2:10" ht="13">
      <c r="B255" s="965"/>
      <c r="C255" s="969"/>
      <c r="D255" s="969"/>
      <c r="E255" s="932"/>
      <c r="F255" s="932" t="s">
        <v>976</v>
      </c>
      <c r="G255" s="932" t="s">
        <v>367</v>
      </c>
      <c r="H255" s="932"/>
      <c r="I255" s="932"/>
      <c r="J255" s="969"/>
    </row>
    <row r="256" spans="2:10" ht="13">
      <c r="B256" s="1010"/>
      <c r="C256" s="969"/>
      <c r="D256" s="969"/>
      <c r="E256" s="932"/>
      <c r="F256" s="932" t="s">
        <v>1080</v>
      </c>
      <c r="G256" s="932" t="s">
        <v>349</v>
      </c>
      <c r="H256" s="932" t="s">
        <v>364</v>
      </c>
      <c r="I256" s="932" t="s">
        <v>366</v>
      </c>
      <c r="J256" s="969"/>
    </row>
    <row r="257" spans="2:11" ht="16.5" customHeight="1">
      <c r="B257" s="965" t="s">
        <v>1107</v>
      </c>
      <c r="E257" s="932" t="s">
        <v>293</v>
      </c>
      <c r="F257" s="959" t="s">
        <v>977</v>
      </c>
      <c r="G257" s="932" t="s">
        <v>365</v>
      </c>
      <c r="H257" s="932" t="s">
        <v>365</v>
      </c>
      <c r="I257" s="932" t="s">
        <v>365</v>
      </c>
      <c r="J257" s="932" t="s">
        <v>112</v>
      </c>
    </row>
    <row r="258" spans="2:11">
      <c r="B258" s="989" t="s">
        <v>1108</v>
      </c>
      <c r="C258" s="989"/>
      <c r="D258" s="989"/>
      <c r="E258" s="1225">
        <f>SUM(F258:I258)</f>
        <v>-239193978.32182062</v>
      </c>
      <c r="F258" s="990">
        <f>F210</f>
        <v>-173066164.81631973</v>
      </c>
      <c r="G258" s="990">
        <f>G210</f>
        <v>0</v>
      </c>
      <c r="H258" s="990">
        <f>H210</f>
        <v>-21175439.193698086</v>
      </c>
      <c r="I258" s="990">
        <f>I210</f>
        <v>-44952374.311802797</v>
      </c>
      <c r="J258" s="992"/>
    </row>
    <row r="259" spans="2:11">
      <c r="B259" s="989" t="s">
        <v>1107</v>
      </c>
      <c r="C259" s="989"/>
      <c r="D259" s="989"/>
      <c r="E259" s="1225">
        <f>SUM(F259:I259)</f>
        <v>0</v>
      </c>
      <c r="F259" s="990">
        <f>F237</f>
        <v>0</v>
      </c>
      <c r="G259" s="990">
        <f>G237</f>
        <v>0</v>
      </c>
      <c r="H259" s="990">
        <f>H237</f>
        <v>0</v>
      </c>
      <c r="I259" s="990">
        <f>I237</f>
        <v>0</v>
      </c>
      <c r="J259" s="992"/>
    </row>
    <row r="260" spans="2:11" ht="13">
      <c r="B260" s="816" t="s">
        <v>1461</v>
      </c>
      <c r="C260" s="989"/>
      <c r="D260" s="989"/>
      <c r="E260" s="990">
        <f>E258+E259</f>
        <v>-239193978.32182062</v>
      </c>
      <c r="F260" s="990">
        <f>F258+F259</f>
        <v>-173066164.81631973</v>
      </c>
      <c r="G260" s="990">
        <f>G258+G259</f>
        <v>0</v>
      </c>
      <c r="H260" s="990">
        <f>H258+H259</f>
        <v>-21175439.193698086</v>
      </c>
      <c r="I260" s="990">
        <f>I258+I259</f>
        <v>-44952374.311802797</v>
      </c>
      <c r="J260" s="992"/>
    </row>
    <row r="261" spans="2:11" ht="13">
      <c r="B261" s="994"/>
      <c r="E261" s="963"/>
      <c r="F261" s="963"/>
      <c r="G261" s="963"/>
      <c r="H261" s="963"/>
      <c r="I261" s="963"/>
      <c r="J261" s="995"/>
    </row>
    <row r="262" spans="2:11" s="969" customFormat="1" ht="13">
      <c r="B262" s="965" t="s">
        <v>369</v>
      </c>
      <c r="G262" s="1015"/>
      <c r="H262" s="1015"/>
      <c r="I262" s="1015"/>
      <c r="J262" s="1016"/>
    </row>
    <row r="263" spans="2:11" s="969" customFormat="1" ht="13">
      <c r="B263" s="1511" t="s">
        <v>984</v>
      </c>
      <c r="C263" s="1511"/>
      <c r="D263" s="1511"/>
      <c r="E263" s="1511"/>
      <c r="F263" s="1511"/>
      <c r="G263" s="1511"/>
      <c r="H263" s="1511"/>
      <c r="I263" s="1511"/>
      <c r="J263" s="1016"/>
    </row>
    <row r="264" spans="2:11" s="969" customFormat="1" ht="13">
      <c r="B264" s="1025" t="s">
        <v>968</v>
      </c>
      <c r="G264" s="1015"/>
      <c r="H264" s="1015"/>
      <c r="I264" s="1015"/>
      <c r="J264" s="1016"/>
    </row>
    <row r="265" spans="2:11" s="969" customFormat="1" ht="13">
      <c r="B265" s="1025" t="s">
        <v>969</v>
      </c>
      <c r="G265" s="1015"/>
      <c r="H265" s="1015"/>
      <c r="I265" s="1015"/>
      <c r="J265" s="1016"/>
    </row>
    <row r="266" spans="2:11" s="969" customFormat="1" ht="13">
      <c r="B266" s="1025" t="s">
        <v>970</v>
      </c>
      <c r="G266" s="1015"/>
      <c r="H266" s="1015"/>
      <c r="I266" s="1015"/>
      <c r="J266" s="1016"/>
    </row>
    <row r="267" spans="2:11" s="969" customFormat="1" ht="15.75" customHeight="1">
      <c r="B267" s="1506" t="s">
        <v>1109</v>
      </c>
      <c r="C267" s="1506"/>
      <c r="D267" s="1506"/>
      <c r="E267" s="1506"/>
      <c r="F267" s="1506"/>
      <c r="G267" s="1506"/>
      <c r="H267" s="1506"/>
      <c r="I267" s="1506"/>
      <c r="K267" s="1019"/>
    </row>
    <row r="268" spans="2:11" s="969" customFormat="1" ht="15.75" customHeight="1">
      <c r="B268" s="1506"/>
      <c r="C268" s="1506"/>
      <c r="D268" s="1506"/>
      <c r="E268" s="1506"/>
      <c r="F268" s="1506"/>
      <c r="G268" s="1506"/>
      <c r="H268" s="1506"/>
      <c r="I268" s="1506"/>
      <c r="K268" s="1019"/>
    </row>
    <row r="269" spans="2:11" s="969" customFormat="1" ht="13">
      <c r="B269" s="1018" t="s">
        <v>1110</v>
      </c>
      <c r="G269" s="1015"/>
      <c r="H269" s="1015"/>
      <c r="I269" s="1015"/>
      <c r="J269" s="1016"/>
    </row>
    <row r="270" spans="2:11" ht="12" customHeight="1">
      <c r="B270" s="1026"/>
      <c r="C270" s="1027"/>
      <c r="D270" s="1028"/>
      <c r="E270" s="1028"/>
      <c r="F270" s="1028"/>
      <c r="G270" s="1028"/>
      <c r="H270" s="1028"/>
      <c r="I270" s="1028"/>
      <c r="J270" s="1028"/>
    </row>
    <row r="271" spans="2:11" ht="12.75" customHeight="1">
      <c r="B271" s="1026"/>
      <c r="C271" s="1028"/>
      <c r="D271" s="1028"/>
      <c r="E271" s="1028"/>
      <c r="F271" s="1028"/>
      <c r="G271" s="1028"/>
      <c r="H271" s="1028"/>
      <c r="I271" s="1028"/>
      <c r="J271" s="1028"/>
    </row>
    <row r="272" spans="2:11" ht="13">
      <c r="B272" s="932" t="s">
        <v>803</v>
      </c>
      <c r="C272" s="969"/>
      <c r="D272" s="969"/>
      <c r="E272" s="932" t="s">
        <v>804</v>
      </c>
      <c r="F272" s="932" t="s">
        <v>805</v>
      </c>
      <c r="G272" s="932" t="s">
        <v>806</v>
      </c>
      <c r="H272" s="932" t="s">
        <v>966</v>
      </c>
      <c r="I272" s="932" t="s">
        <v>808</v>
      </c>
      <c r="J272" s="932" t="s">
        <v>809</v>
      </c>
    </row>
    <row r="273" spans="2:10" ht="13">
      <c r="B273" s="965"/>
      <c r="C273" s="969"/>
      <c r="D273" s="969"/>
      <c r="E273" s="932"/>
      <c r="F273" s="932" t="s">
        <v>976</v>
      </c>
      <c r="G273" s="932" t="s">
        <v>367</v>
      </c>
      <c r="H273" s="932"/>
      <c r="I273" s="932"/>
      <c r="J273" s="969"/>
    </row>
    <row r="274" spans="2:10" ht="13">
      <c r="B274" s="1010"/>
      <c r="C274" s="969"/>
      <c r="D274" s="969"/>
      <c r="E274" s="932"/>
      <c r="F274" s="932" t="s">
        <v>1080</v>
      </c>
      <c r="G274" s="932" t="s">
        <v>349</v>
      </c>
      <c r="H274" s="932" t="s">
        <v>364</v>
      </c>
      <c r="I274" s="932" t="s">
        <v>366</v>
      </c>
      <c r="J274" s="969"/>
    </row>
    <row r="275" spans="2:10" ht="13">
      <c r="B275" s="965" t="s">
        <v>1111</v>
      </c>
      <c r="E275" s="932" t="s">
        <v>293</v>
      </c>
      <c r="F275" s="959" t="s">
        <v>977</v>
      </c>
      <c r="G275" s="932" t="s">
        <v>365</v>
      </c>
      <c r="H275" s="932" t="s">
        <v>365</v>
      </c>
      <c r="I275" s="932" t="s">
        <v>365</v>
      </c>
      <c r="J275" s="932" t="s">
        <v>112</v>
      </c>
    </row>
    <row r="276" spans="2:10">
      <c r="B276" s="1228"/>
      <c r="C276" s="996"/>
      <c r="D276" s="998"/>
      <c r="E276" s="1227"/>
      <c r="F276" s="1227"/>
      <c r="G276" s="1227"/>
      <c r="H276" s="1227"/>
      <c r="I276" s="1227"/>
      <c r="J276" s="1235"/>
    </row>
    <row r="277" spans="2:10" ht="25">
      <c r="B277" s="1236" t="s">
        <v>1112</v>
      </c>
      <c r="C277" s="1029"/>
      <c r="D277" s="1030"/>
      <c r="E277" s="1237">
        <f>F277+G277+H277</f>
        <v>-2016263</v>
      </c>
      <c r="F277" s="1237">
        <v>-1489189</v>
      </c>
      <c r="G277" s="1237">
        <v>0</v>
      </c>
      <c r="H277" s="1237">
        <v>-527074</v>
      </c>
      <c r="I277" s="1237">
        <v>0</v>
      </c>
      <c r="J277" s="1235" t="s">
        <v>1319</v>
      </c>
    </row>
    <row r="278" spans="2:10">
      <c r="B278" s="1228"/>
      <c r="C278" s="996"/>
      <c r="D278" s="998"/>
      <c r="E278" s="1227"/>
      <c r="F278" s="1227"/>
      <c r="G278" s="1227"/>
      <c r="H278" s="1227"/>
      <c r="I278" s="1227"/>
      <c r="J278" s="1235"/>
    </row>
    <row r="279" spans="2:10">
      <c r="B279" s="1228"/>
      <c r="C279" s="996"/>
      <c r="D279" s="998"/>
      <c r="E279" s="1227"/>
      <c r="F279" s="1227"/>
      <c r="G279" s="1227"/>
      <c r="H279" s="1227"/>
      <c r="I279" s="1227"/>
      <c r="J279" s="1235"/>
    </row>
    <row r="280" spans="2:10">
      <c r="B280" s="1228"/>
      <c r="C280" s="996"/>
      <c r="D280" s="998"/>
      <c r="E280" s="1227"/>
      <c r="F280" s="1227"/>
      <c r="G280" s="1227"/>
      <c r="H280" s="1227"/>
      <c r="I280" s="1227"/>
      <c r="J280" s="1235"/>
    </row>
    <row r="281" spans="2:10">
      <c r="B281" s="1228"/>
      <c r="C281" s="996"/>
      <c r="D281" s="998"/>
      <c r="E281" s="1227"/>
      <c r="F281" s="1227"/>
      <c r="G281" s="1227"/>
      <c r="H281" s="1227"/>
      <c r="I281" s="1227"/>
      <c r="J281" s="1235"/>
    </row>
    <row r="282" spans="2:10">
      <c r="B282" s="1228"/>
      <c r="C282" s="996"/>
      <c r="D282" s="998"/>
      <c r="E282" s="1227"/>
      <c r="F282" s="1227"/>
      <c r="G282" s="1227"/>
      <c r="H282" s="1227"/>
      <c r="I282" s="1227"/>
      <c r="J282" s="1235"/>
    </row>
    <row r="283" spans="2:10" ht="13">
      <c r="B283" s="816" t="s">
        <v>1463</v>
      </c>
      <c r="C283" s="1005"/>
      <c r="D283" s="983"/>
      <c r="E283" s="1225">
        <f>SUM(E276:E282)</f>
        <v>-2016263</v>
      </c>
      <c r="F283" s="1225">
        <f>SUM(F276:F282)</f>
        <v>-1489189</v>
      </c>
      <c r="G283" s="1225">
        <f>SUM(G276:G282)</f>
        <v>0</v>
      </c>
      <c r="H283" s="1225">
        <f>SUM(H276:H282)</f>
        <v>-527074</v>
      </c>
      <c r="I283" s="1225">
        <f>SUM(I276:I282)</f>
        <v>0</v>
      </c>
      <c r="J283" s="984"/>
    </row>
    <row r="284" spans="2:10" ht="13">
      <c r="B284" s="816"/>
      <c r="C284" s="983"/>
      <c r="D284" s="983"/>
      <c r="E284" s="1225"/>
      <c r="F284" s="1225"/>
      <c r="G284" s="1225"/>
      <c r="H284" s="1225"/>
      <c r="I284" s="1225"/>
      <c r="J284" s="984"/>
    </row>
    <row r="285" spans="2:10">
      <c r="B285" s="985" t="s">
        <v>1113</v>
      </c>
      <c r="C285" s="986"/>
      <c r="D285" s="1003"/>
      <c r="E285" s="1226">
        <f>SUM(F285:I285)</f>
        <v>2016263</v>
      </c>
      <c r="F285" s="1227">
        <f>-F277</f>
        <v>1489189</v>
      </c>
      <c r="G285" s="1227"/>
      <c r="H285" s="1227">
        <f>-H277</f>
        <v>527074</v>
      </c>
      <c r="I285" s="1227"/>
      <c r="J285" s="818"/>
    </row>
    <row r="286" spans="2:10" ht="5.15" customHeight="1">
      <c r="B286" s="817"/>
      <c r="C286" s="982"/>
      <c r="D286" s="983"/>
      <c r="E286" s="1225"/>
      <c r="F286" s="1225"/>
      <c r="G286" s="1225"/>
      <c r="H286" s="1225"/>
      <c r="I286" s="1225"/>
      <c r="J286" s="984"/>
    </row>
    <row r="287" spans="2:10" ht="13">
      <c r="B287" s="816" t="s">
        <v>1114</v>
      </c>
      <c r="C287" s="983"/>
      <c r="D287" s="983"/>
      <c r="E287" s="1225">
        <f>SUM(E285:E285)+E283</f>
        <v>0</v>
      </c>
      <c r="F287" s="1225">
        <f>SUM(F285:F285)+F283</f>
        <v>0</v>
      </c>
      <c r="G287" s="1225">
        <f>SUM(G285:G285)+G283</f>
        <v>0</v>
      </c>
      <c r="H287" s="1225">
        <f>SUM(H285:H285)+H283</f>
        <v>0</v>
      </c>
      <c r="I287" s="1225">
        <f>SUM(I285:I285)+I283</f>
        <v>0</v>
      </c>
      <c r="J287" s="984"/>
    </row>
    <row r="288" spans="2:10" ht="13">
      <c r="B288" s="816"/>
      <c r="C288" s="983"/>
      <c r="D288" s="989"/>
      <c r="E288" s="990"/>
      <c r="F288" s="1225"/>
      <c r="G288" s="1225"/>
      <c r="H288" s="1225"/>
      <c r="I288" s="1225"/>
      <c r="J288" s="992"/>
    </row>
    <row r="289" spans="2:10" ht="13">
      <c r="B289" s="987" t="s">
        <v>267</v>
      </c>
      <c r="C289" s="988"/>
      <c r="D289" s="989"/>
      <c r="E289" s="990"/>
      <c r="F289" s="990"/>
      <c r="G289" s="990"/>
      <c r="H289" s="990"/>
      <c r="I289" s="991">
        <f>'ATT H-2A'!$H$20</f>
        <v>0.15220477644183125</v>
      </c>
      <c r="J289" s="992"/>
    </row>
    <row r="290" spans="2:10" ht="13">
      <c r="B290" s="987" t="s">
        <v>280</v>
      </c>
      <c r="C290" s="988"/>
      <c r="D290" s="989"/>
      <c r="E290" s="990"/>
      <c r="F290" s="990"/>
      <c r="G290" s="990"/>
      <c r="H290" s="991">
        <f>'ATT H-2A'!$H$39</f>
        <v>0.27811223574734395</v>
      </c>
      <c r="I290" s="990"/>
      <c r="J290" s="992"/>
    </row>
    <row r="291" spans="2:10" ht="13">
      <c r="B291" s="987" t="s">
        <v>912</v>
      </c>
      <c r="C291" s="988"/>
      <c r="D291" s="989"/>
      <c r="E291" s="990"/>
      <c r="F291" s="990"/>
      <c r="G291" s="991">
        <v>1</v>
      </c>
      <c r="H291" s="990"/>
      <c r="I291" s="990"/>
      <c r="J291" s="992"/>
    </row>
    <row r="292" spans="2:10" ht="13">
      <c r="B292" s="987" t="s">
        <v>913</v>
      </c>
      <c r="C292" s="988"/>
      <c r="D292" s="989"/>
      <c r="E292" s="990"/>
      <c r="F292" s="991">
        <v>0</v>
      </c>
      <c r="G292" s="990"/>
      <c r="H292" s="990"/>
      <c r="I292" s="990"/>
      <c r="J292" s="992"/>
    </row>
    <row r="293" spans="2:10" ht="13">
      <c r="B293" s="993" t="s">
        <v>1115</v>
      </c>
      <c r="C293" s="988"/>
      <c r="D293" s="989"/>
      <c r="E293" s="990">
        <f>F293+G293+H293+I293</f>
        <v>0</v>
      </c>
      <c r="F293" s="990">
        <f>F292*F287</f>
        <v>0</v>
      </c>
      <c r="G293" s="990">
        <f>G287*G291</f>
        <v>0</v>
      </c>
      <c r="H293" s="990">
        <f>H287*H290</f>
        <v>0</v>
      </c>
      <c r="I293" s="990">
        <f>I289*I287</f>
        <v>0</v>
      </c>
      <c r="J293" s="992"/>
    </row>
    <row r="294" spans="2:10" ht="12.75" customHeight="1">
      <c r="B294" s="1026"/>
      <c r="C294" s="1028"/>
      <c r="D294" s="1028"/>
      <c r="E294" s="1028"/>
      <c r="F294" s="1028"/>
      <c r="G294" s="1028"/>
      <c r="H294" s="1028"/>
      <c r="I294" s="1028"/>
      <c r="J294" s="1028"/>
    </row>
    <row r="295" spans="2:10" ht="12.75" customHeight="1">
      <c r="B295" s="1026"/>
      <c r="C295" s="1028"/>
      <c r="D295" s="1028"/>
      <c r="E295" s="1028"/>
      <c r="F295" s="1028"/>
      <c r="G295" s="1028"/>
      <c r="H295" s="1028"/>
      <c r="I295" s="1028"/>
      <c r="J295" s="1028"/>
    </row>
    <row r="296" spans="2:10" ht="13">
      <c r="B296" s="932" t="s">
        <v>803</v>
      </c>
      <c r="C296" s="969"/>
      <c r="D296" s="969"/>
      <c r="E296" s="932" t="s">
        <v>804</v>
      </c>
      <c r="F296" s="932" t="s">
        <v>805</v>
      </c>
      <c r="G296" s="932" t="s">
        <v>806</v>
      </c>
      <c r="H296" s="932" t="s">
        <v>966</v>
      </c>
      <c r="I296" s="932" t="s">
        <v>808</v>
      </c>
      <c r="J296" s="932" t="s">
        <v>809</v>
      </c>
    </row>
    <row r="297" spans="2:10" ht="13">
      <c r="B297" s="965"/>
      <c r="C297" s="969"/>
      <c r="D297" s="969"/>
      <c r="E297" s="932"/>
      <c r="F297" s="932" t="s">
        <v>976</v>
      </c>
      <c r="G297" s="932" t="s">
        <v>367</v>
      </c>
      <c r="H297" s="932"/>
      <c r="I297" s="932"/>
      <c r="J297" s="969"/>
    </row>
    <row r="298" spans="2:10" ht="13">
      <c r="B298" s="1010"/>
      <c r="C298" s="969"/>
      <c r="D298" s="969"/>
      <c r="E298" s="932"/>
      <c r="F298" s="932" t="s">
        <v>1080</v>
      </c>
      <c r="G298" s="932" t="s">
        <v>349</v>
      </c>
      <c r="H298" s="932" t="s">
        <v>364</v>
      </c>
      <c r="I298" s="932" t="s">
        <v>366</v>
      </c>
      <c r="J298" s="969"/>
    </row>
    <row r="299" spans="2:10" ht="13">
      <c r="B299" s="965" t="s">
        <v>1116</v>
      </c>
      <c r="E299" s="932" t="s">
        <v>293</v>
      </c>
      <c r="F299" s="959" t="s">
        <v>977</v>
      </c>
      <c r="G299" s="932" t="s">
        <v>365</v>
      </c>
      <c r="H299" s="932" t="s">
        <v>365</v>
      </c>
      <c r="I299" s="932" t="s">
        <v>365</v>
      </c>
      <c r="J299" s="932" t="s">
        <v>112</v>
      </c>
    </row>
    <row r="300" spans="2:10">
      <c r="B300" s="1228"/>
      <c r="C300" s="996"/>
      <c r="D300" s="998"/>
      <c r="E300" s="1227"/>
      <c r="F300" s="1227"/>
      <c r="G300" s="1227"/>
      <c r="H300" s="1227"/>
      <c r="I300" s="1227"/>
      <c r="J300" s="1235"/>
    </row>
    <row r="301" spans="2:10" ht="50">
      <c r="B301" s="1236" t="s">
        <v>1116</v>
      </c>
      <c r="C301" s="1029"/>
      <c r="D301" s="1030"/>
      <c r="E301" s="1237">
        <f>F301+G301+H301</f>
        <v>359736</v>
      </c>
      <c r="F301" s="1237">
        <v>331483.14745691034</v>
      </c>
      <c r="G301" s="1237"/>
      <c r="H301" s="1237">
        <v>28252.852543089633</v>
      </c>
      <c r="I301" s="1237"/>
      <c r="J301" s="1235" t="s">
        <v>1320</v>
      </c>
    </row>
    <row r="302" spans="2:10">
      <c r="B302" s="1228"/>
      <c r="C302" s="996"/>
      <c r="D302" s="998"/>
      <c r="E302" s="1227"/>
      <c r="F302" s="1227"/>
      <c r="G302" s="1227"/>
      <c r="H302" s="1227"/>
      <c r="I302" s="1227"/>
      <c r="J302" s="1235"/>
    </row>
    <row r="303" spans="2:10">
      <c r="B303" s="1228"/>
      <c r="C303" s="996"/>
      <c r="D303" s="998"/>
      <c r="E303" s="1227"/>
      <c r="F303" s="1227"/>
      <c r="G303" s="1227"/>
      <c r="H303" s="1227"/>
      <c r="I303" s="1227"/>
      <c r="J303" s="1235"/>
    </row>
    <row r="304" spans="2:10">
      <c r="B304" s="1228"/>
      <c r="C304" s="996"/>
      <c r="D304" s="998"/>
      <c r="E304" s="1227"/>
      <c r="F304" s="1227"/>
      <c r="G304" s="1227"/>
      <c r="H304" s="1227"/>
      <c r="I304" s="1227"/>
      <c r="J304" s="1235"/>
    </row>
    <row r="305" spans="1:10">
      <c r="B305" s="1228"/>
      <c r="C305" s="996"/>
      <c r="D305" s="998"/>
      <c r="E305" s="1227"/>
      <c r="F305" s="1227"/>
      <c r="G305" s="1227"/>
      <c r="H305" s="1227"/>
      <c r="I305" s="1227"/>
      <c r="J305" s="1235"/>
    </row>
    <row r="306" spans="1:10">
      <c r="B306" s="1228"/>
      <c r="C306" s="996"/>
      <c r="D306" s="998"/>
      <c r="E306" s="1227"/>
      <c r="F306" s="1227"/>
      <c r="G306" s="1227"/>
      <c r="H306" s="1227"/>
      <c r="I306" s="1227"/>
      <c r="J306" s="1235"/>
    </row>
    <row r="307" spans="1:10" ht="13">
      <c r="B307" s="816" t="s">
        <v>1464</v>
      </c>
      <c r="C307" s="1031"/>
      <c r="D307" s="983"/>
      <c r="E307" s="1225">
        <f>SUM(E300:E306)</f>
        <v>359736</v>
      </c>
      <c r="F307" s="1225">
        <f>SUM(F300:F306)</f>
        <v>331483.14745691034</v>
      </c>
      <c r="G307" s="1225">
        <f>SUM(G300:G306)</f>
        <v>0</v>
      </c>
      <c r="H307" s="1225">
        <f>SUM(H300:H306)</f>
        <v>28252.852543089633</v>
      </c>
      <c r="I307" s="1225">
        <f>SUM(I300:I306)</f>
        <v>0</v>
      </c>
      <c r="J307" s="984"/>
    </row>
    <row r="308" spans="1:10" ht="13">
      <c r="B308" s="1006"/>
      <c r="C308" s="1007"/>
      <c r="D308" s="1007"/>
      <c r="E308" s="990"/>
      <c r="F308" s="1225"/>
      <c r="G308" s="1225"/>
      <c r="H308" s="1225"/>
      <c r="I308" s="1225"/>
      <c r="J308" s="992"/>
    </row>
    <row r="309" spans="1:10" ht="13">
      <c r="B309" s="1008" t="s">
        <v>267</v>
      </c>
      <c r="C309" s="1009"/>
      <c r="D309" s="989"/>
      <c r="E309" s="990"/>
      <c r="F309" s="990"/>
      <c r="G309" s="990"/>
      <c r="H309" s="990"/>
      <c r="I309" s="991">
        <f>'ATT H-2A'!$H$20</f>
        <v>0.15220477644183125</v>
      </c>
      <c r="J309" s="992"/>
    </row>
    <row r="310" spans="1:10" ht="13">
      <c r="B310" s="987" t="s">
        <v>280</v>
      </c>
      <c r="C310" s="988"/>
      <c r="D310" s="989"/>
      <c r="E310" s="990"/>
      <c r="F310" s="990"/>
      <c r="G310" s="990"/>
      <c r="H310" s="991">
        <f>'ATT H-2A'!$H$39</f>
        <v>0.27811223574734395</v>
      </c>
      <c r="I310" s="990"/>
      <c r="J310" s="992"/>
    </row>
    <row r="311" spans="1:10" ht="13">
      <c r="B311" s="987" t="s">
        <v>912</v>
      </c>
      <c r="C311" s="988"/>
      <c r="D311" s="989"/>
      <c r="E311" s="990"/>
      <c r="F311" s="990"/>
      <c r="G311" s="991">
        <v>1</v>
      </c>
      <c r="H311" s="990"/>
      <c r="I311" s="990"/>
      <c r="J311" s="992"/>
    </row>
    <row r="312" spans="1:10" ht="13">
      <c r="B312" s="987" t="s">
        <v>913</v>
      </c>
      <c r="C312" s="988"/>
      <c r="D312" s="989"/>
      <c r="E312" s="990"/>
      <c r="F312" s="991">
        <v>0</v>
      </c>
      <c r="G312" s="990"/>
      <c r="H312" s="990"/>
      <c r="I312" s="990"/>
      <c r="J312" s="992"/>
    </row>
    <row r="313" spans="1:10" ht="13">
      <c r="B313" s="993" t="s">
        <v>1117</v>
      </c>
      <c r="C313" s="988"/>
      <c r="D313" s="989"/>
      <c r="E313" s="990">
        <f>F313+G313+H313+I313</f>
        <v>7857.4639869986904</v>
      </c>
      <c r="F313" s="990">
        <f>F312*F307</f>
        <v>0</v>
      </c>
      <c r="G313" s="990">
        <f>G307*G311</f>
        <v>0</v>
      </c>
      <c r="H313" s="990">
        <f>H307*H310</f>
        <v>7857.4639869986904</v>
      </c>
      <c r="I313" s="990">
        <f>I309*I307</f>
        <v>0</v>
      </c>
      <c r="J313" s="992"/>
    </row>
    <row r="314" spans="1:10">
      <c r="G314" s="967"/>
    </row>
    <row r="316" spans="1:10" s="1242" customFormat="1" ht="15.5">
      <c r="A316" s="1238" t="s">
        <v>844</v>
      </c>
      <c r="B316" s="1239"/>
      <c r="C316" s="1239"/>
      <c r="D316" s="1240"/>
      <c r="E316" s="1240"/>
      <c r="F316" s="1241"/>
      <c r="G316" s="1240"/>
      <c r="H316" s="1240"/>
      <c r="I316" s="1240"/>
      <c r="J316" s="1240"/>
    </row>
  </sheetData>
  <mergeCells count="12">
    <mergeCell ref="B267:I268"/>
    <mergeCell ref="A1:K1"/>
    <mergeCell ref="A2:K2"/>
    <mergeCell ref="A3:K3"/>
    <mergeCell ref="B6:J6"/>
    <mergeCell ref="B24:I26"/>
    <mergeCell ref="B29:I30"/>
    <mergeCell ref="B103:I103"/>
    <mergeCell ref="B107:I108"/>
    <mergeCell ref="B171:I171"/>
    <mergeCell ref="B175:I176"/>
    <mergeCell ref="B263:I263"/>
  </mergeCells>
  <pageMargins left="0.25" right="0.25" top="0.75" bottom="0.75" header="0.3" footer="0.3"/>
  <pageSetup scale="40" fitToHeight="0" orientation="landscape" r:id="rId1"/>
  <rowBreaks count="5" manualBreakCount="5">
    <brk id="31" max="16383" man="1"/>
    <brk id="66" max="16383" man="1"/>
    <brk id="111" max="16383" man="1"/>
    <brk id="179" max="16383" man="1"/>
    <brk id="27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D3940-0086-4561-857B-5EFF66B985EF}">
  <dimension ref="A1:R316"/>
  <sheetViews>
    <sheetView zoomScale="80" zoomScaleNormal="80" workbookViewId="0">
      <selection activeCell="F55" sqref="F55"/>
    </sheetView>
  </sheetViews>
  <sheetFormatPr defaultColWidth="9.1796875" defaultRowHeight="12.5"/>
  <cols>
    <col min="1" max="1" width="5.7265625" style="953" customWidth="1"/>
    <col min="2" max="2" width="11.453125" style="955" customWidth="1"/>
    <col min="3" max="3" width="75.1796875" style="953" customWidth="1"/>
    <col min="4" max="4" width="0.54296875" style="953" customWidth="1"/>
    <col min="5" max="5" width="29.1796875" style="953" customWidth="1"/>
    <col min="6" max="6" width="26.453125" style="953" customWidth="1"/>
    <col min="7" max="7" width="18.81640625" style="953" customWidth="1"/>
    <col min="8" max="8" width="27.81640625" style="953" customWidth="1"/>
    <col min="9" max="9" width="28.81640625" style="953" customWidth="1"/>
    <col min="10" max="10" width="85.7265625" style="953" customWidth="1"/>
    <col min="11" max="11" width="5.7265625" style="953" customWidth="1"/>
    <col min="12" max="16384" width="9.1796875" style="953"/>
  </cols>
  <sheetData>
    <row r="1" spans="1:18" ht="15.5">
      <c r="A1" s="1507" t="s">
        <v>690</v>
      </c>
      <c r="B1" s="1507"/>
      <c r="C1" s="1507"/>
      <c r="D1" s="1507"/>
      <c r="E1" s="1507"/>
      <c r="F1" s="1507"/>
      <c r="G1" s="1507"/>
      <c r="H1" s="1507"/>
      <c r="I1" s="1507"/>
      <c r="J1" s="1507"/>
      <c r="K1" s="1507"/>
    </row>
    <row r="2" spans="1:18" ht="15.5">
      <c r="A2" s="1508" t="s">
        <v>901</v>
      </c>
      <c r="B2" s="1508"/>
      <c r="C2" s="1508"/>
      <c r="D2" s="1508"/>
      <c r="E2" s="1508"/>
      <c r="F2" s="1508"/>
      <c r="G2" s="1508"/>
      <c r="H2" s="1508"/>
      <c r="I2" s="1508"/>
      <c r="J2" s="1508"/>
      <c r="K2" s="1508"/>
    </row>
    <row r="3" spans="1:18" ht="15.5">
      <c r="A3" s="1507" t="s">
        <v>1118</v>
      </c>
      <c r="B3" s="1507"/>
      <c r="C3" s="1507"/>
      <c r="D3" s="1507"/>
      <c r="E3" s="1507"/>
      <c r="F3" s="1507"/>
      <c r="G3" s="1507"/>
      <c r="H3" s="1507"/>
      <c r="I3" s="1507"/>
      <c r="J3" s="1507"/>
      <c r="K3" s="1507"/>
    </row>
    <row r="4" spans="1:18" ht="13">
      <c r="B4" s="954"/>
    </row>
    <row r="5" spans="1:18" ht="13">
      <c r="I5" s="956"/>
    </row>
    <row r="6" spans="1:18" ht="13">
      <c r="B6" s="1509" t="s">
        <v>1579</v>
      </c>
      <c r="C6" s="1509"/>
      <c r="D6" s="1509"/>
      <c r="E6" s="1509"/>
      <c r="F6" s="1509"/>
      <c r="G6" s="1509"/>
      <c r="H6" s="1509"/>
      <c r="I6" s="1509"/>
      <c r="J6" s="1509"/>
    </row>
    <row r="7" spans="1:18" ht="13">
      <c r="F7" s="932" t="s">
        <v>976</v>
      </c>
      <c r="G7" s="957" t="s">
        <v>367</v>
      </c>
      <c r="H7" s="957"/>
    </row>
    <row r="8" spans="1:18" ht="13">
      <c r="F8" s="932" t="s">
        <v>1080</v>
      </c>
      <c r="G8" s="957" t="s">
        <v>349</v>
      </c>
      <c r="H8" s="957" t="s">
        <v>364</v>
      </c>
      <c r="I8" s="957" t="s">
        <v>366</v>
      </c>
    </row>
    <row r="9" spans="1:18" ht="13">
      <c r="B9" s="958" t="s">
        <v>845</v>
      </c>
      <c r="C9" s="958" t="s">
        <v>1081</v>
      </c>
      <c r="E9" s="959" t="s">
        <v>293</v>
      </c>
      <c r="F9" s="959" t="s">
        <v>977</v>
      </c>
      <c r="G9" s="960" t="s">
        <v>365</v>
      </c>
      <c r="H9" s="960" t="s">
        <v>365</v>
      </c>
      <c r="I9" s="960" t="s">
        <v>365</v>
      </c>
    </row>
    <row r="10" spans="1:18" ht="5.15" customHeight="1"/>
    <row r="11" spans="1:18">
      <c r="B11" s="955">
        <v>1</v>
      </c>
      <c r="C11" s="961" t="s">
        <v>350</v>
      </c>
      <c r="E11" s="962">
        <f>F11+G11+H11+I11</f>
        <v>1478019.9311314803</v>
      </c>
      <c r="F11" s="962">
        <f>F65</f>
        <v>0</v>
      </c>
      <c r="G11" s="962">
        <f>G65</f>
        <v>0</v>
      </c>
      <c r="H11" s="962">
        <f>H65</f>
        <v>9336964.2972776257</v>
      </c>
      <c r="I11" s="962">
        <f>I65</f>
        <v>-7858944.3661461454</v>
      </c>
    </row>
    <row r="12" spans="1:18">
      <c r="B12" s="955">
        <f>B11+1</f>
        <v>2</v>
      </c>
      <c r="C12" s="961" t="s">
        <v>903</v>
      </c>
      <c r="E12" s="962">
        <f>F12+G12+H12+I12</f>
        <v>0</v>
      </c>
      <c r="F12" s="962">
        <v>0</v>
      </c>
      <c r="G12" s="962">
        <v>0</v>
      </c>
      <c r="H12" s="962">
        <v>0</v>
      </c>
      <c r="I12" s="962">
        <v>0</v>
      </c>
      <c r="O12" s="963"/>
      <c r="P12" s="963"/>
      <c r="Q12" s="963"/>
      <c r="R12" s="963"/>
    </row>
    <row r="13" spans="1:18">
      <c r="B13" s="955">
        <f>B12+1</f>
        <v>3</v>
      </c>
      <c r="C13" s="961" t="s">
        <v>904</v>
      </c>
      <c r="E13" s="962">
        <f>F13+G13+H13+I13</f>
        <v>-154046745.67674443</v>
      </c>
      <c r="F13" s="962">
        <f>F136</f>
        <v>0</v>
      </c>
      <c r="G13" s="962">
        <f>G136</f>
        <v>0</v>
      </c>
      <c r="H13" s="962">
        <f>H136</f>
        <v>-154046745.67674443</v>
      </c>
      <c r="I13" s="962">
        <f>I136</f>
        <v>0</v>
      </c>
      <c r="O13" s="963"/>
      <c r="P13" s="963"/>
      <c r="Q13" s="963"/>
      <c r="R13" s="963"/>
    </row>
    <row r="14" spans="1:18">
      <c r="B14" s="955">
        <f>B13+1</f>
        <v>4</v>
      </c>
      <c r="C14" s="961" t="s">
        <v>351</v>
      </c>
      <c r="E14" s="962">
        <f>F14+G14+H14+I14</f>
        <v>-4515889.0303917686</v>
      </c>
      <c r="F14" s="962">
        <f>F223</f>
        <v>0</v>
      </c>
      <c r="G14" s="962">
        <f>G223</f>
        <v>0</v>
      </c>
      <c r="H14" s="962">
        <f>H223</f>
        <v>-4515889.0303917686</v>
      </c>
      <c r="I14" s="962">
        <f>I223</f>
        <v>0</v>
      </c>
      <c r="O14" s="963"/>
      <c r="P14" s="963"/>
      <c r="Q14" s="963"/>
      <c r="R14" s="963"/>
    </row>
    <row r="15" spans="1:18">
      <c r="B15" s="955">
        <f>B14+1</f>
        <v>5</v>
      </c>
      <c r="C15" s="961" t="s">
        <v>558</v>
      </c>
      <c r="E15" s="962">
        <f>F15+G15+H15+I15</f>
        <v>0</v>
      </c>
      <c r="F15" s="962">
        <f>F293</f>
        <v>0</v>
      </c>
      <c r="G15" s="962">
        <f>G293</f>
        <v>0</v>
      </c>
      <c r="H15" s="962">
        <f>H293</f>
        <v>0</v>
      </c>
      <c r="I15" s="962">
        <f>I293</f>
        <v>0</v>
      </c>
      <c r="O15" s="963"/>
      <c r="P15" s="963"/>
      <c r="Q15" s="963"/>
      <c r="R15" s="963"/>
    </row>
    <row r="16" spans="1:18" ht="5.15" customHeight="1">
      <c r="E16" s="964"/>
      <c r="F16" s="964"/>
      <c r="G16" s="964"/>
      <c r="H16" s="964"/>
      <c r="I16" s="964"/>
    </row>
    <row r="17" spans="2:10" ht="13">
      <c r="B17" s="955">
        <f>B16+6</f>
        <v>6</v>
      </c>
      <c r="C17" s="965" t="s">
        <v>905</v>
      </c>
      <c r="E17" s="962">
        <f>E11+E12+E13+E14+E15</f>
        <v>-157084614.77600473</v>
      </c>
      <c r="F17" s="962">
        <f>F11+F12+F13+F14+F15</f>
        <v>0</v>
      </c>
      <c r="G17" s="962">
        <f>G11+G12+G13+G14+G15</f>
        <v>0</v>
      </c>
      <c r="H17" s="962">
        <f>H11+H12+H13+H14+H15</f>
        <v>-149225670.40985858</v>
      </c>
      <c r="I17" s="962">
        <f>I11+I12+I13+I14+I15</f>
        <v>-7858944.3661461454</v>
      </c>
      <c r="J17" s="966"/>
    </row>
    <row r="18" spans="2:10">
      <c r="C18" s="955"/>
      <c r="F18" s="963"/>
      <c r="G18" s="963"/>
      <c r="H18" s="963"/>
      <c r="I18" s="967"/>
    </row>
    <row r="19" spans="2:10">
      <c r="C19" s="955"/>
      <c r="F19" s="963"/>
      <c r="G19" s="963"/>
      <c r="H19" s="963"/>
      <c r="I19" s="967"/>
    </row>
    <row r="20" spans="2:10" ht="13">
      <c r="B20" s="968" t="s">
        <v>845</v>
      </c>
      <c r="C20" s="968" t="s">
        <v>906</v>
      </c>
      <c r="D20" s="969"/>
      <c r="E20" s="959" t="s">
        <v>293</v>
      </c>
      <c r="F20" s="969"/>
      <c r="G20" s="969"/>
      <c r="H20" s="969"/>
      <c r="I20" s="970"/>
    </row>
    <row r="21" spans="2:10">
      <c r="B21" s="969"/>
      <c r="C21" s="969"/>
      <c r="D21" s="969"/>
      <c r="E21" s="969"/>
      <c r="F21" s="969"/>
      <c r="G21" s="969"/>
      <c r="H21" s="969"/>
      <c r="I21" s="970"/>
    </row>
    <row r="22" spans="2:10">
      <c r="B22" s="971">
        <f>B17+1</f>
        <v>7</v>
      </c>
      <c r="C22" s="953" t="s">
        <v>907</v>
      </c>
      <c r="E22" s="972">
        <v>-2365926.9756502495</v>
      </c>
      <c r="F22" s="963"/>
      <c r="I22" s="973"/>
    </row>
    <row r="23" spans="2:10">
      <c r="B23" s="953"/>
    </row>
    <row r="24" spans="2:10" ht="12.75" customHeight="1">
      <c r="B24" s="1510" t="s">
        <v>1474</v>
      </c>
      <c r="C24" s="1510"/>
      <c r="D24" s="1510"/>
      <c r="E24" s="1510"/>
      <c r="F24" s="1510"/>
      <c r="G24" s="1510"/>
      <c r="H24" s="1510"/>
      <c r="I24" s="1510"/>
    </row>
    <row r="25" spans="2:10">
      <c r="B25" s="1510"/>
      <c r="C25" s="1510"/>
      <c r="D25" s="1510"/>
      <c r="E25" s="1510"/>
      <c r="F25" s="1510"/>
      <c r="G25" s="1510"/>
      <c r="H25" s="1510"/>
      <c r="I25" s="1510"/>
    </row>
    <row r="26" spans="2:10">
      <c r="B26" s="1510"/>
      <c r="C26" s="1510"/>
      <c r="D26" s="1510"/>
      <c r="E26" s="1510"/>
      <c r="F26" s="1510"/>
      <c r="G26" s="1510"/>
      <c r="H26" s="1510"/>
      <c r="I26" s="1510"/>
    </row>
    <row r="29" spans="2:10" ht="15" customHeight="1">
      <c r="B29" s="1510" t="s">
        <v>967</v>
      </c>
      <c r="C29" s="1510"/>
      <c r="D29" s="1510"/>
      <c r="E29" s="1510"/>
      <c r="F29" s="1510"/>
      <c r="G29" s="1510"/>
      <c r="H29" s="1510"/>
      <c r="I29" s="1510"/>
      <c r="J29" s="974"/>
    </row>
    <row r="30" spans="2:10">
      <c r="B30" s="1510"/>
      <c r="C30" s="1510"/>
      <c r="D30" s="1510"/>
      <c r="E30" s="1510"/>
      <c r="F30" s="1510"/>
      <c r="G30" s="1510"/>
      <c r="H30" s="1510"/>
      <c r="I30" s="1510"/>
      <c r="J30" s="974"/>
    </row>
    <row r="31" spans="2:10" ht="13">
      <c r="I31" s="956"/>
    </row>
    <row r="32" spans="2:10" ht="13">
      <c r="B32" s="932" t="s">
        <v>803</v>
      </c>
      <c r="C32" s="932"/>
      <c r="D32" s="932"/>
      <c r="E32" s="932" t="s">
        <v>804</v>
      </c>
      <c r="F32" s="932" t="s">
        <v>805</v>
      </c>
      <c r="G32" s="932" t="s">
        <v>806</v>
      </c>
      <c r="H32" s="932" t="s">
        <v>966</v>
      </c>
      <c r="I32" s="932" t="s">
        <v>808</v>
      </c>
      <c r="J32" s="932" t="s">
        <v>809</v>
      </c>
    </row>
    <row r="33" spans="2:10" ht="13">
      <c r="B33" s="965"/>
      <c r="C33" s="969"/>
      <c r="D33" s="969"/>
      <c r="E33" s="932"/>
      <c r="F33" s="932" t="s">
        <v>976</v>
      </c>
      <c r="G33" s="932" t="s">
        <v>367</v>
      </c>
      <c r="H33" s="932"/>
      <c r="I33" s="932"/>
      <c r="J33" s="969"/>
    </row>
    <row r="34" spans="2:10" ht="13">
      <c r="B34" s="975"/>
      <c r="C34" s="969"/>
      <c r="D34" s="969"/>
      <c r="E34" s="932"/>
      <c r="F34" s="932" t="s">
        <v>1080</v>
      </c>
      <c r="G34" s="932" t="s">
        <v>349</v>
      </c>
      <c r="H34" s="932" t="s">
        <v>364</v>
      </c>
      <c r="I34" s="932" t="s">
        <v>366</v>
      </c>
      <c r="J34" s="969"/>
    </row>
    <row r="35" spans="2:10" ht="13">
      <c r="B35" s="965" t="s">
        <v>1082</v>
      </c>
      <c r="C35" s="969"/>
      <c r="D35" s="969"/>
      <c r="E35" s="932" t="s">
        <v>293</v>
      </c>
      <c r="F35" s="959" t="s">
        <v>977</v>
      </c>
      <c r="G35" s="932" t="s">
        <v>365</v>
      </c>
      <c r="H35" s="932" t="s">
        <v>365</v>
      </c>
      <c r="I35" s="932" t="s">
        <v>365</v>
      </c>
      <c r="J35" s="932" t="s">
        <v>112</v>
      </c>
    </row>
    <row r="36" spans="2:10" ht="37.5">
      <c r="B36" s="1230" t="s">
        <v>1507</v>
      </c>
      <c r="C36" s="1447"/>
      <c r="D36" s="1447"/>
      <c r="E36" s="1448">
        <f t="shared" ref="E36" si="0">SUM(F36:I36)</f>
        <v>-62671385</v>
      </c>
      <c r="F36" s="1457">
        <f>-62671385-I36</f>
        <v>-11037365.688197181</v>
      </c>
      <c r="G36" s="1457">
        <v>0</v>
      </c>
      <c r="H36" s="1457">
        <v>0</v>
      </c>
      <c r="I36" s="1457">
        <v>-51634019.311802819</v>
      </c>
      <c r="J36" s="1449" t="s">
        <v>1508</v>
      </c>
    </row>
    <row r="37" spans="2:10">
      <c r="B37" s="1230" t="s">
        <v>1509</v>
      </c>
      <c r="C37" s="1447"/>
      <c r="D37" s="1447"/>
      <c r="E37" s="1448">
        <f t="shared" ref="E37:E43" si="1">SUM(F37:I37)</f>
        <v>11533825.160578502</v>
      </c>
      <c r="F37" s="1457">
        <v>11533825.160578502</v>
      </c>
      <c r="G37" s="1457">
        <v>0</v>
      </c>
      <c r="H37" s="1457">
        <v>0</v>
      </c>
      <c r="I37" s="1457">
        <v>0</v>
      </c>
      <c r="J37" s="1449" t="s">
        <v>1296</v>
      </c>
    </row>
    <row r="38" spans="2:10">
      <c r="B38" s="1230" t="s">
        <v>1580</v>
      </c>
      <c r="C38" s="1447"/>
      <c r="D38" s="1450"/>
      <c r="E38" s="1448">
        <f t="shared" si="1"/>
        <v>9742260</v>
      </c>
      <c r="F38" s="1457">
        <v>9742260</v>
      </c>
      <c r="G38" s="1457">
        <v>0</v>
      </c>
      <c r="H38" s="1457">
        <v>0</v>
      </c>
      <c r="I38" s="1457">
        <v>0</v>
      </c>
      <c r="J38" s="1449" t="s">
        <v>1296</v>
      </c>
    </row>
    <row r="39" spans="2:10">
      <c r="B39" s="1230" t="s">
        <v>1298</v>
      </c>
      <c r="C39" s="1447"/>
      <c r="D39" s="1450"/>
      <c r="E39" s="1448">
        <f t="shared" si="1"/>
        <v>653815.52482499997</v>
      </c>
      <c r="F39" s="1457">
        <v>501003.41759999993</v>
      </c>
      <c r="G39" s="1457"/>
      <c r="H39" s="1457">
        <v>152812.10722500001</v>
      </c>
      <c r="I39" s="1457"/>
      <c r="J39" s="1449" t="s">
        <v>1299</v>
      </c>
    </row>
    <row r="40" spans="2:10">
      <c r="B40" s="1230" t="s">
        <v>1510</v>
      </c>
      <c r="C40" s="1447"/>
      <c r="D40" s="1450"/>
      <c r="E40" s="1448">
        <f t="shared" si="1"/>
        <v>943296.10027353</v>
      </c>
      <c r="F40" s="1457">
        <v>943296.10027353</v>
      </c>
      <c r="G40" s="1457">
        <v>0</v>
      </c>
      <c r="H40" s="1457">
        <v>0</v>
      </c>
      <c r="I40" s="1457">
        <v>0</v>
      </c>
      <c r="J40" s="1449" t="s">
        <v>1301</v>
      </c>
    </row>
    <row r="41" spans="2:10">
      <c r="B41" s="1230" t="s">
        <v>1511</v>
      </c>
      <c r="C41" s="1447"/>
      <c r="D41" s="1450"/>
      <c r="E41" s="1448">
        <f t="shared" si="1"/>
        <v>1794680.5163602498</v>
      </c>
      <c r="F41" s="1457">
        <v>1794680.5163602498</v>
      </c>
      <c r="G41" s="1457">
        <v>0</v>
      </c>
      <c r="H41" s="1457">
        <v>0</v>
      </c>
      <c r="I41" s="1457">
        <v>0</v>
      </c>
      <c r="J41" s="1449" t="s">
        <v>1301</v>
      </c>
    </row>
    <row r="42" spans="2:10">
      <c r="B42" s="1230" t="s">
        <v>1512</v>
      </c>
      <c r="C42" s="1447"/>
      <c r="D42" s="1450"/>
      <c r="E42" s="1448">
        <f t="shared" si="1"/>
        <v>3780334.2684138129</v>
      </c>
      <c r="F42" s="1457">
        <v>3780334.2684138129</v>
      </c>
      <c r="G42" s="1457">
        <v>0</v>
      </c>
      <c r="H42" s="1457">
        <v>0</v>
      </c>
      <c r="I42" s="1457">
        <v>0</v>
      </c>
      <c r="J42" s="1449" t="s">
        <v>1296</v>
      </c>
    </row>
    <row r="43" spans="2:10">
      <c r="B43" s="1230" t="s">
        <v>1581</v>
      </c>
      <c r="C43" s="1447"/>
      <c r="D43" s="1450"/>
      <c r="E43" s="1448">
        <f t="shared" si="1"/>
        <v>313874.78647500003</v>
      </c>
      <c r="F43" s="1457">
        <v>313874.78647500003</v>
      </c>
      <c r="G43" s="1457"/>
      <c r="H43" s="1457">
        <v>0</v>
      </c>
      <c r="I43" s="1457">
        <v>0</v>
      </c>
      <c r="J43" s="1449" t="s">
        <v>1296</v>
      </c>
    </row>
    <row r="44" spans="2:10">
      <c r="B44" s="1230" t="s">
        <v>1302</v>
      </c>
      <c r="C44" s="1447"/>
      <c r="D44" s="1450"/>
      <c r="E44" s="1448">
        <f t="shared" ref="E44:E50" si="2">SUM(F44:I44)</f>
        <v>34462879.579538003</v>
      </c>
      <c r="F44" s="1457">
        <v>10006153.208770283</v>
      </c>
      <c r="G44" s="1457">
        <v>0</v>
      </c>
      <c r="H44" s="1457">
        <v>0</v>
      </c>
      <c r="I44" s="1457">
        <v>24456726.37076772</v>
      </c>
      <c r="J44" s="1449" t="s">
        <v>1296</v>
      </c>
    </row>
    <row r="45" spans="2:10" ht="37.5">
      <c r="B45" s="1230" t="s">
        <v>1513</v>
      </c>
      <c r="C45" s="1447"/>
      <c r="D45" s="1450"/>
      <c r="E45" s="1448">
        <f t="shared" si="2"/>
        <v>85534592.88390851</v>
      </c>
      <c r="F45" s="1457">
        <v>45091827.734894902</v>
      </c>
      <c r="G45" s="1457">
        <v>0</v>
      </c>
      <c r="H45" s="1457">
        <v>40442765.149013601</v>
      </c>
      <c r="I45" s="1457">
        <v>0</v>
      </c>
      <c r="J45" s="1449" t="s">
        <v>1514</v>
      </c>
    </row>
    <row r="46" spans="2:10">
      <c r="B46" s="1230" t="s">
        <v>1582</v>
      </c>
      <c r="C46" s="1447"/>
      <c r="D46" s="1447"/>
      <c r="E46" s="1448">
        <f t="shared" si="2"/>
        <v>995856.67395000008</v>
      </c>
      <c r="F46" s="1457">
        <v>995856.67395000008</v>
      </c>
      <c r="G46" s="1457">
        <v>0</v>
      </c>
      <c r="H46" s="1457">
        <v>0</v>
      </c>
      <c r="I46" s="1457">
        <v>0</v>
      </c>
      <c r="J46" s="1449" t="s">
        <v>1296</v>
      </c>
    </row>
    <row r="47" spans="2:10">
      <c r="B47" s="1230" t="s">
        <v>1583</v>
      </c>
      <c r="C47" s="1447"/>
      <c r="D47" s="1447"/>
      <c r="E47" s="1448">
        <f t="shared" si="2"/>
        <v>12881.729303361493</v>
      </c>
      <c r="F47" s="1457">
        <v>12881.729303361493</v>
      </c>
      <c r="G47" s="1457">
        <v>0</v>
      </c>
      <c r="H47" s="1457">
        <v>0</v>
      </c>
      <c r="I47" s="1457">
        <v>0</v>
      </c>
      <c r="J47" s="1449" t="s">
        <v>1296</v>
      </c>
    </row>
    <row r="48" spans="2:10">
      <c r="B48" s="1230" t="s">
        <v>1515</v>
      </c>
      <c r="C48" s="1447"/>
      <c r="D48" s="1447"/>
      <c r="E48" s="1448">
        <f t="shared" si="2"/>
        <v>103496.89506242247</v>
      </c>
      <c r="F48" s="1457">
        <v>103496.89506242247</v>
      </c>
      <c r="G48" s="1457">
        <v>0</v>
      </c>
      <c r="H48" s="1457">
        <v>0</v>
      </c>
      <c r="I48" s="1457">
        <v>0</v>
      </c>
      <c r="J48" s="1449" t="s">
        <v>1296</v>
      </c>
    </row>
    <row r="49" spans="2:10">
      <c r="B49" s="1230" t="s">
        <v>1516</v>
      </c>
      <c r="C49" s="1447"/>
      <c r="D49" s="1447"/>
      <c r="E49" s="1448">
        <f t="shared" si="2"/>
        <v>2218598.348497008</v>
      </c>
      <c r="F49" s="1457">
        <v>2218598.348497008</v>
      </c>
      <c r="G49" s="1457">
        <v>0</v>
      </c>
      <c r="H49" s="1457">
        <v>0</v>
      </c>
      <c r="I49" s="1457">
        <v>0</v>
      </c>
      <c r="J49" s="1449" t="s">
        <v>1296</v>
      </c>
    </row>
    <row r="50" spans="2:10" ht="37.5">
      <c r="B50" s="1230" t="s">
        <v>1519</v>
      </c>
      <c r="C50" s="1447"/>
      <c r="D50" s="1451"/>
      <c r="E50" s="1452">
        <f t="shared" si="2"/>
        <v>223645697.31290197</v>
      </c>
      <c r="F50" s="1457">
        <v>61779159.668544278</v>
      </c>
      <c r="G50" s="1457">
        <v>0</v>
      </c>
      <c r="H50" s="1457">
        <v>161866537.64435768</v>
      </c>
      <c r="I50" s="1457">
        <v>0</v>
      </c>
      <c r="J50" s="1453" t="s">
        <v>1310</v>
      </c>
    </row>
    <row r="51" spans="2:10">
      <c r="B51" s="976"/>
      <c r="C51" s="977"/>
      <c r="D51" s="980"/>
      <c r="E51" s="978"/>
      <c r="F51" s="978"/>
      <c r="G51" s="978"/>
      <c r="H51" s="978"/>
      <c r="I51" s="978"/>
      <c r="J51" s="979"/>
    </row>
    <row r="52" spans="2:10" ht="13">
      <c r="B52" s="817" t="s">
        <v>1083</v>
      </c>
      <c r="C52" s="982"/>
      <c r="D52" s="983"/>
      <c r="E52" s="1225">
        <f>SUM(E36:E51)</f>
        <v>313064704.78008735</v>
      </c>
      <c r="F52" s="1225">
        <f>SUM(F36:F51)</f>
        <v>137779882.82052615</v>
      </c>
      <c r="G52" s="1225">
        <f>SUM(G36:G51)</f>
        <v>0</v>
      </c>
      <c r="H52" s="1225">
        <f>SUM(H36:H51)</f>
        <v>202462114.90059629</v>
      </c>
      <c r="I52" s="1225">
        <f>SUM(I36:I51)</f>
        <v>-27177292.941035099</v>
      </c>
      <c r="J52" s="984"/>
    </row>
    <row r="53" spans="2:10" ht="13">
      <c r="B53" s="816"/>
      <c r="C53" s="983"/>
      <c r="D53" s="983"/>
      <c r="E53" s="1225"/>
      <c r="F53" s="1225"/>
      <c r="G53" s="1225"/>
      <c r="H53" s="1225"/>
      <c r="I53" s="1225"/>
      <c r="J53" s="984"/>
    </row>
    <row r="54" spans="2:10">
      <c r="B54" s="985" t="s">
        <v>908</v>
      </c>
      <c r="C54" s="986"/>
      <c r="D54" s="986"/>
      <c r="E54" s="1226">
        <f>SUM(F54:I54)</f>
        <v>0</v>
      </c>
      <c r="F54" s="1227">
        <v>0</v>
      </c>
      <c r="G54" s="1227">
        <v>0</v>
      </c>
      <c r="H54" s="1227">
        <v>0</v>
      </c>
      <c r="I54" s="1227">
        <v>0</v>
      </c>
      <c r="J54" s="818"/>
    </row>
    <row r="55" spans="2:10">
      <c r="B55" s="985" t="s">
        <v>909</v>
      </c>
      <c r="C55" s="986"/>
      <c r="D55" s="986"/>
      <c r="E55" s="1226">
        <f>SUM(F55:I55)</f>
        <v>-653815.52482499997</v>
      </c>
      <c r="F55" s="1227">
        <f>-F39</f>
        <v>-501003.41759999993</v>
      </c>
      <c r="G55" s="1227">
        <v>0</v>
      </c>
      <c r="H55" s="1227">
        <f>-H39</f>
        <v>-152812.10722500001</v>
      </c>
      <c r="I55" s="1227">
        <v>0</v>
      </c>
      <c r="J55" s="818"/>
    </row>
    <row r="56" spans="2:10">
      <c r="B56" s="985" t="s">
        <v>910</v>
      </c>
      <c r="C56" s="986"/>
      <c r="D56" s="986"/>
      <c r="E56" s="1226">
        <f>SUM(F56:I56)</f>
        <v>-223645697.31290197</v>
      </c>
      <c r="F56" s="1227">
        <f>-F50</f>
        <v>-61779159.668544278</v>
      </c>
      <c r="G56" s="1227">
        <v>0</v>
      </c>
      <c r="H56" s="1227">
        <f>-H50</f>
        <v>-161866537.64435768</v>
      </c>
      <c r="I56" s="1227">
        <v>0</v>
      </c>
      <c r="J56" s="818"/>
    </row>
    <row r="57" spans="2:10">
      <c r="B57" s="985" t="s">
        <v>911</v>
      </c>
      <c r="C57" s="986"/>
      <c r="D57" s="986"/>
      <c r="E57" s="1226">
        <f>SUM(F57:I57)</f>
        <v>-34462879.579538003</v>
      </c>
      <c r="F57" s="1227">
        <f>-F44</f>
        <v>-10006153.208770283</v>
      </c>
      <c r="G57" s="1227">
        <v>0</v>
      </c>
      <c r="H57" s="1227">
        <v>0</v>
      </c>
      <c r="I57" s="1227">
        <f>-I44</f>
        <v>-24456726.37076772</v>
      </c>
      <c r="J57" s="818"/>
    </row>
    <row r="58" spans="2:10" ht="5.15" customHeight="1">
      <c r="B58" s="817"/>
      <c r="C58" s="982"/>
      <c r="D58" s="983"/>
      <c r="E58" s="1225"/>
      <c r="F58" s="1225"/>
      <c r="G58" s="1225"/>
      <c r="H58" s="1225"/>
      <c r="I58" s="1225"/>
      <c r="J58" s="984"/>
    </row>
    <row r="59" spans="2:10" ht="13">
      <c r="B59" s="816" t="s">
        <v>1084</v>
      </c>
      <c r="C59" s="983"/>
      <c r="D59" s="983"/>
      <c r="E59" s="1225">
        <f>SUM(E54:E58)+E52</f>
        <v>54302312.362822354</v>
      </c>
      <c r="F59" s="1225">
        <f>SUM(F54:F58)+F52</f>
        <v>65493566.525611594</v>
      </c>
      <c r="G59" s="1225">
        <f>SUM(G54:G58)+G52</f>
        <v>0</v>
      </c>
      <c r="H59" s="1225">
        <f>SUM(H54:H58)+H52</f>
        <v>40442765.149013609</v>
      </c>
      <c r="I59" s="1225">
        <f>SUM(I54:I58)+I52</f>
        <v>-51634019.311802819</v>
      </c>
      <c r="J59" s="984"/>
    </row>
    <row r="60" spans="2:10" ht="13">
      <c r="B60" s="816"/>
      <c r="C60" s="983"/>
      <c r="D60" s="983"/>
      <c r="E60" s="1225"/>
      <c r="F60" s="1225"/>
      <c r="G60" s="1225"/>
      <c r="H60" s="1225"/>
      <c r="I60" s="1225"/>
      <c r="J60" s="984"/>
    </row>
    <row r="61" spans="2:10" ht="13">
      <c r="B61" s="987" t="s">
        <v>267</v>
      </c>
      <c r="C61" s="988"/>
      <c r="D61" s="989"/>
      <c r="E61" s="990"/>
      <c r="F61" s="990"/>
      <c r="G61" s="990"/>
      <c r="H61" s="990"/>
      <c r="I61" s="991">
        <v>0.15220477644183125</v>
      </c>
      <c r="J61" s="992"/>
    </row>
    <row r="62" spans="2:10" ht="13">
      <c r="B62" s="987" t="s">
        <v>136</v>
      </c>
      <c r="C62" s="988"/>
      <c r="D62" s="989"/>
      <c r="E62" s="990"/>
      <c r="F62" s="990"/>
      <c r="G62" s="990"/>
      <c r="H62" s="991">
        <v>0.2308685932545676</v>
      </c>
      <c r="I62" s="990"/>
      <c r="J62" s="992"/>
    </row>
    <row r="63" spans="2:10" ht="13">
      <c r="B63" s="987" t="s">
        <v>912</v>
      </c>
      <c r="C63" s="988"/>
      <c r="D63" s="989"/>
      <c r="E63" s="990"/>
      <c r="F63" s="990"/>
      <c r="G63" s="991">
        <v>1</v>
      </c>
      <c r="H63" s="990"/>
      <c r="I63" s="990"/>
      <c r="J63" s="992"/>
    </row>
    <row r="64" spans="2:10" ht="13">
      <c r="B64" s="987" t="s">
        <v>913</v>
      </c>
      <c r="C64" s="988"/>
      <c r="D64" s="989"/>
      <c r="E64" s="990"/>
      <c r="F64" s="991">
        <v>0</v>
      </c>
      <c r="G64" s="990"/>
      <c r="H64" s="990"/>
      <c r="I64" s="990"/>
      <c r="J64" s="992"/>
    </row>
    <row r="65" spans="2:10" ht="13">
      <c r="B65" s="993" t="s">
        <v>914</v>
      </c>
      <c r="C65" s="988"/>
      <c r="D65" s="989"/>
      <c r="E65" s="990">
        <f>F65+G65+H65+I65</f>
        <v>1478019.9311314803</v>
      </c>
      <c r="F65" s="990">
        <f>F64*F59</f>
        <v>0</v>
      </c>
      <c r="G65" s="990">
        <f>G59*G63</f>
        <v>0</v>
      </c>
      <c r="H65" s="990">
        <f>H59*H62</f>
        <v>9336964.2972776257</v>
      </c>
      <c r="I65" s="990">
        <f>I61*I59</f>
        <v>-7858944.3661461454</v>
      </c>
      <c r="J65" s="992"/>
    </row>
    <row r="66" spans="2:10" ht="13">
      <c r="B66" s="994"/>
      <c r="E66" s="963"/>
      <c r="F66" s="963"/>
      <c r="G66" s="963"/>
      <c r="H66" s="963"/>
      <c r="I66" s="963"/>
      <c r="J66" s="995"/>
    </row>
    <row r="67" spans="2:10" ht="13">
      <c r="B67" s="965"/>
      <c r="E67" s="963"/>
      <c r="F67" s="963"/>
      <c r="G67" s="963"/>
      <c r="H67" s="963"/>
      <c r="I67" s="963"/>
      <c r="J67" s="995"/>
    </row>
    <row r="68" spans="2:10" ht="13">
      <c r="B68" s="932" t="s">
        <v>803</v>
      </c>
      <c r="C68" s="932"/>
      <c r="D68" s="932"/>
      <c r="E68" s="932" t="s">
        <v>804</v>
      </c>
      <c r="F68" s="932" t="s">
        <v>805</v>
      </c>
      <c r="G68" s="932" t="s">
        <v>806</v>
      </c>
      <c r="H68" s="932" t="s">
        <v>966</v>
      </c>
      <c r="I68" s="932" t="s">
        <v>808</v>
      </c>
      <c r="J68" s="932" t="s">
        <v>809</v>
      </c>
    </row>
    <row r="69" spans="2:10" ht="13">
      <c r="B69" s="965"/>
      <c r="C69" s="969"/>
      <c r="D69" s="969"/>
      <c r="E69" s="932"/>
      <c r="F69" s="932" t="s">
        <v>976</v>
      </c>
      <c r="G69" s="932" t="s">
        <v>367</v>
      </c>
      <c r="H69" s="932"/>
      <c r="I69" s="932"/>
      <c r="J69" s="969"/>
    </row>
    <row r="70" spans="2:10" ht="13">
      <c r="B70" s="975"/>
      <c r="C70" s="969"/>
      <c r="D70" s="969"/>
      <c r="E70" s="932"/>
      <c r="F70" s="932" t="s">
        <v>1080</v>
      </c>
      <c r="G70" s="932" t="s">
        <v>349</v>
      </c>
      <c r="H70" s="932" t="s">
        <v>364</v>
      </c>
      <c r="I70" s="932" t="s">
        <v>366</v>
      </c>
      <c r="J70" s="969"/>
    </row>
    <row r="71" spans="2:10" ht="13">
      <c r="B71" s="965" t="s">
        <v>1085</v>
      </c>
      <c r="C71" s="969"/>
      <c r="D71" s="969"/>
      <c r="E71" s="932" t="s">
        <v>293</v>
      </c>
      <c r="F71" s="959" t="s">
        <v>977</v>
      </c>
      <c r="G71" s="932" t="s">
        <v>365</v>
      </c>
      <c r="H71" s="932" t="s">
        <v>365</v>
      </c>
      <c r="I71" s="932" t="s">
        <v>365</v>
      </c>
      <c r="J71" s="932" t="s">
        <v>112</v>
      </c>
    </row>
    <row r="72" spans="2:10">
      <c r="B72" s="1228"/>
      <c r="C72" s="996"/>
      <c r="D72" s="997"/>
      <c r="E72" s="1227"/>
      <c r="F72" s="1227"/>
      <c r="G72" s="1227"/>
      <c r="H72" s="1227"/>
      <c r="I72" s="1227"/>
      <c r="J72" s="1229"/>
    </row>
    <row r="73" spans="2:10">
      <c r="B73" s="1228"/>
      <c r="C73" s="996"/>
      <c r="D73" s="998"/>
      <c r="E73" s="1227"/>
      <c r="F73" s="1227"/>
      <c r="G73" s="1227"/>
      <c r="H73" s="1227"/>
      <c r="I73" s="1227"/>
      <c r="J73" s="1229"/>
    </row>
    <row r="74" spans="2:10">
      <c r="B74" s="1228"/>
      <c r="C74" s="996"/>
      <c r="D74" s="998"/>
      <c r="E74" s="1227"/>
      <c r="F74" s="1227"/>
      <c r="G74" s="1227"/>
      <c r="H74" s="1227"/>
      <c r="I74" s="1227"/>
      <c r="J74" s="1229"/>
    </row>
    <row r="75" spans="2:10">
      <c r="B75" s="1228"/>
      <c r="C75" s="996"/>
      <c r="D75" s="998"/>
      <c r="E75" s="1227"/>
      <c r="F75" s="1227"/>
      <c r="G75" s="1227"/>
      <c r="H75" s="1227"/>
      <c r="I75" s="1227"/>
      <c r="J75" s="1229"/>
    </row>
    <row r="76" spans="2:10">
      <c r="B76" s="1228"/>
      <c r="C76" s="996"/>
      <c r="D76" s="998"/>
      <c r="E76" s="1227"/>
      <c r="F76" s="1227"/>
      <c r="G76" s="1227"/>
      <c r="H76" s="1227"/>
      <c r="I76" s="1227"/>
      <c r="J76" s="1229"/>
    </row>
    <row r="77" spans="2:10">
      <c r="B77" s="1228"/>
      <c r="C77" s="996"/>
      <c r="D77" s="998"/>
      <c r="E77" s="1227"/>
      <c r="F77" s="1227"/>
      <c r="G77" s="1227"/>
      <c r="H77" s="1227"/>
      <c r="I77" s="1227"/>
      <c r="J77" s="1229"/>
    </row>
    <row r="78" spans="2:10">
      <c r="B78" s="1228"/>
      <c r="C78" s="996"/>
      <c r="D78" s="997"/>
      <c r="E78" s="999"/>
      <c r="F78" s="999"/>
      <c r="G78" s="999"/>
      <c r="H78" s="999"/>
      <c r="I78" s="999"/>
      <c r="J78" s="1000"/>
    </row>
    <row r="79" spans="2:10" ht="13">
      <c r="B79" s="816" t="s">
        <v>1086</v>
      </c>
      <c r="C79" s="983"/>
      <c r="D79" s="983"/>
      <c r="E79" s="1225">
        <f>SUM(E72:E78)</f>
        <v>0</v>
      </c>
      <c r="F79" s="1225">
        <f>SUM(F72:F78)</f>
        <v>0</v>
      </c>
      <c r="G79" s="1225">
        <f>SUM(G72:G78)</f>
        <v>0</v>
      </c>
      <c r="H79" s="1225">
        <f>SUM(H72:H78)</f>
        <v>0</v>
      </c>
      <c r="I79" s="1225">
        <f>SUM(I72:I78)</f>
        <v>0</v>
      </c>
      <c r="J79" s="984"/>
    </row>
    <row r="80" spans="2:10" ht="13">
      <c r="B80" s="816"/>
      <c r="C80" s="983"/>
      <c r="D80" s="983"/>
      <c r="E80" s="1225"/>
      <c r="F80" s="1225"/>
      <c r="G80" s="1225"/>
      <c r="H80" s="1225"/>
      <c r="I80" s="1225"/>
      <c r="J80" s="984"/>
    </row>
    <row r="81" spans="2:10">
      <c r="B81" s="1001" t="s">
        <v>908</v>
      </c>
      <c r="C81" s="1002"/>
      <c r="D81" s="1003"/>
      <c r="E81" s="1226"/>
      <c r="F81" s="1227"/>
      <c r="G81" s="1227"/>
      <c r="H81" s="1227"/>
      <c r="I81" s="1227"/>
      <c r="J81" s="818"/>
    </row>
    <row r="82" spans="2:10">
      <c r="B82" s="985" t="s">
        <v>909</v>
      </c>
      <c r="C82" s="986"/>
      <c r="D82" s="1003"/>
      <c r="E82" s="1226"/>
      <c r="F82" s="1227"/>
      <c r="G82" s="1227"/>
      <c r="H82" s="1227"/>
      <c r="I82" s="1227"/>
      <c r="J82" s="818"/>
    </row>
    <row r="83" spans="2:10">
      <c r="B83" s="985" t="s">
        <v>910</v>
      </c>
      <c r="C83" s="986"/>
      <c r="D83" s="1003"/>
      <c r="E83" s="1226"/>
      <c r="F83" s="1227"/>
      <c r="G83" s="1227"/>
      <c r="H83" s="1227"/>
      <c r="I83" s="1227"/>
      <c r="J83" s="818"/>
    </row>
    <row r="84" spans="2:10">
      <c r="B84" s="985" t="s">
        <v>911</v>
      </c>
      <c r="C84" s="986"/>
      <c r="D84" s="1003"/>
      <c r="E84" s="1226"/>
      <c r="F84" s="1227"/>
      <c r="G84" s="1227"/>
      <c r="H84" s="1227"/>
      <c r="I84" s="1227"/>
      <c r="J84" s="818"/>
    </row>
    <row r="85" spans="2:10" ht="5.15" customHeight="1">
      <c r="B85" s="817"/>
      <c r="C85" s="982"/>
      <c r="D85" s="983"/>
      <c r="E85" s="1225"/>
      <c r="F85" s="1225"/>
      <c r="G85" s="1225"/>
      <c r="H85" s="1225"/>
      <c r="I85" s="1225"/>
      <c r="J85" s="984"/>
    </row>
    <row r="86" spans="2:10" ht="13">
      <c r="B86" s="1004" t="s">
        <v>1087</v>
      </c>
      <c r="C86" s="1005"/>
      <c r="D86" s="983"/>
      <c r="E86" s="1225">
        <f>SUM(E81:E85)+E79</f>
        <v>0</v>
      </c>
      <c r="F86" s="1225">
        <f>SUM(F81:F85)+F79</f>
        <v>0</v>
      </c>
      <c r="G86" s="1225">
        <f>SUM(G81:G85)+G79</f>
        <v>0</v>
      </c>
      <c r="H86" s="1225">
        <f>SUM(H81:H85)+H79</f>
        <v>0</v>
      </c>
      <c r="I86" s="1225">
        <f>SUM(I81:I85)+I79</f>
        <v>0</v>
      </c>
      <c r="J86" s="984"/>
    </row>
    <row r="87" spans="2:10" ht="13">
      <c r="B87" s="1006"/>
      <c r="C87" s="1007"/>
      <c r="D87" s="1007"/>
      <c r="E87" s="990"/>
      <c r="F87" s="1225"/>
      <c r="G87" s="1225"/>
      <c r="H87" s="1225"/>
      <c r="I87" s="1225"/>
      <c r="J87" s="992"/>
    </row>
    <row r="88" spans="2:10" ht="13">
      <c r="B88" s="1008" t="s">
        <v>267</v>
      </c>
      <c r="C88" s="1009"/>
      <c r="D88" s="989"/>
      <c r="E88" s="990"/>
      <c r="F88" s="990"/>
      <c r="G88" s="990"/>
      <c r="H88" s="990"/>
      <c r="I88" s="991">
        <v>0.15220477644183125</v>
      </c>
      <c r="J88" s="992"/>
    </row>
    <row r="89" spans="2:10" ht="13">
      <c r="B89" s="987" t="s">
        <v>136</v>
      </c>
      <c r="C89" s="988"/>
      <c r="D89" s="989"/>
      <c r="E89" s="990"/>
      <c r="F89" s="990"/>
      <c r="G89" s="990"/>
      <c r="H89" s="991">
        <v>0.2308685932545676</v>
      </c>
      <c r="I89" s="990"/>
      <c r="J89" s="992"/>
    </row>
    <row r="90" spans="2:10" ht="13">
      <c r="B90" s="987" t="s">
        <v>912</v>
      </c>
      <c r="C90" s="988"/>
      <c r="D90" s="989"/>
      <c r="E90" s="990"/>
      <c r="F90" s="990"/>
      <c r="G90" s="991">
        <v>1</v>
      </c>
      <c r="H90" s="990"/>
      <c r="I90" s="990"/>
      <c r="J90" s="992"/>
    </row>
    <row r="91" spans="2:10" ht="13">
      <c r="B91" s="987" t="s">
        <v>913</v>
      </c>
      <c r="C91" s="988"/>
      <c r="D91" s="989"/>
      <c r="E91" s="990"/>
      <c r="F91" s="991">
        <v>0</v>
      </c>
      <c r="G91" s="990"/>
      <c r="H91" s="990"/>
      <c r="I91" s="990"/>
      <c r="J91" s="992"/>
    </row>
    <row r="92" spans="2:10" ht="13">
      <c r="B92" s="993" t="s">
        <v>914</v>
      </c>
      <c r="C92" s="988"/>
      <c r="D92" s="989"/>
      <c r="E92" s="990">
        <f>F92+G92+H92+I92</f>
        <v>0</v>
      </c>
      <c r="F92" s="990">
        <f>F91*F86</f>
        <v>0</v>
      </c>
      <c r="G92" s="990">
        <f>G86*G90</f>
        <v>0</v>
      </c>
      <c r="H92" s="990">
        <f>H86*H89</f>
        <v>0</v>
      </c>
      <c r="I92" s="990">
        <f>I88*I86</f>
        <v>0</v>
      </c>
      <c r="J92" s="992"/>
    </row>
    <row r="93" spans="2:10" ht="13">
      <c r="B93" s="994"/>
      <c r="E93" s="963"/>
      <c r="F93" s="963"/>
      <c r="G93" s="963"/>
      <c r="H93" s="963"/>
      <c r="I93" s="963"/>
      <c r="J93" s="995"/>
    </row>
    <row r="94" spans="2:10" ht="13">
      <c r="B94" s="994"/>
      <c r="E94" s="963"/>
      <c r="F94" s="963"/>
      <c r="G94" s="963"/>
      <c r="H94" s="963"/>
      <c r="I94" s="963"/>
      <c r="J94" s="995"/>
    </row>
    <row r="95" spans="2:10" ht="13">
      <c r="B95" s="932" t="s">
        <v>803</v>
      </c>
      <c r="C95" s="932"/>
      <c r="D95" s="932"/>
      <c r="E95" s="932" t="s">
        <v>804</v>
      </c>
      <c r="F95" s="932" t="s">
        <v>805</v>
      </c>
      <c r="G95" s="932" t="s">
        <v>806</v>
      </c>
      <c r="H95" s="932" t="s">
        <v>966</v>
      </c>
      <c r="I95" s="932" t="s">
        <v>808</v>
      </c>
      <c r="J95" s="932" t="s">
        <v>809</v>
      </c>
    </row>
    <row r="96" spans="2:10" ht="13">
      <c r="B96" s="965"/>
      <c r="C96" s="969"/>
      <c r="D96" s="969"/>
      <c r="E96" s="932"/>
      <c r="F96" s="932" t="s">
        <v>976</v>
      </c>
      <c r="G96" s="932" t="s">
        <v>367</v>
      </c>
      <c r="H96" s="932"/>
      <c r="I96" s="932"/>
      <c r="J96" s="969"/>
    </row>
    <row r="97" spans="2:11" ht="13">
      <c r="B97" s="1010"/>
      <c r="C97" s="969"/>
      <c r="D97" s="969"/>
      <c r="E97" s="932"/>
      <c r="F97" s="932" t="s">
        <v>1080</v>
      </c>
      <c r="G97" s="932" t="s">
        <v>349</v>
      </c>
      <c r="H97" s="932" t="s">
        <v>364</v>
      </c>
      <c r="I97" s="932" t="s">
        <v>366</v>
      </c>
      <c r="J97" s="969"/>
    </row>
    <row r="98" spans="2:11" ht="13">
      <c r="B98" s="965" t="s">
        <v>1088</v>
      </c>
      <c r="E98" s="932" t="s">
        <v>293</v>
      </c>
      <c r="F98" s="959" t="s">
        <v>977</v>
      </c>
      <c r="G98" s="932" t="s">
        <v>365</v>
      </c>
      <c r="H98" s="932" t="s">
        <v>365</v>
      </c>
      <c r="I98" s="932" t="s">
        <v>365</v>
      </c>
      <c r="J98" s="932" t="s">
        <v>112</v>
      </c>
    </row>
    <row r="99" spans="2:11">
      <c r="B99" s="989" t="s">
        <v>1082</v>
      </c>
      <c r="C99" s="989"/>
      <c r="D99" s="989"/>
      <c r="E99" s="1225">
        <f>SUM(F99:I99)</f>
        <v>313064704.78008735</v>
      </c>
      <c r="F99" s="990">
        <f>F52</f>
        <v>137779882.82052615</v>
      </c>
      <c r="G99" s="990">
        <f>G52</f>
        <v>0</v>
      </c>
      <c r="H99" s="990">
        <f>H52</f>
        <v>202462114.90059629</v>
      </c>
      <c r="I99" s="990">
        <f>I52</f>
        <v>-27177292.941035099</v>
      </c>
      <c r="J99" s="992"/>
    </row>
    <row r="100" spans="2:11">
      <c r="B100" s="989" t="s">
        <v>1085</v>
      </c>
      <c r="C100" s="989"/>
      <c r="D100" s="989"/>
      <c r="E100" s="1225">
        <f>SUM(F100:I100)</f>
        <v>0</v>
      </c>
      <c r="F100" s="990">
        <f>F79</f>
        <v>0</v>
      </c>
      <c r="G100" s="990">
        <f>G79</f>
        <v>0</v>
      </c>
      <c r="H100" s="990">
        <f>H79</f>
        <v>0</v>
      </c>
      <c r="I100" s="990">
        <f>I79</f>
        <v>0</v>
      </c>
      <c r="J100" s="992"/>
    </row>
    <row r="101" spans="2:11" ht="13">
      <c r="B101" s="1011" t="s">
        <v>1089</v>
      </c>
      <c r="C101" s="989"/>
      <c r="D101" s="989"/>
      <c r="E101" s="990">
        <f>E99+E100</f>
        <v>313064704.78008735</v>
      </c>
      <c r="F101" s="990">
        <f>F99+F100</f>
        <v>137779882.82052615</v>
      </c>
      <c r="G101" s="990">
        <f>G99+G100</f>
        <v>0</v>
      </c>
      <c r="H101" s="990">
        <f>H99+H100</f>
        <v>202462114.90059629</v>
      </c>
      <c r="I101" s="990">
        <f>I99+I100</f>
        <v>-27177292.941035099</v>
      </c>
      <c r="J101" s="992"/>
    </row>
    <row r="102" spans="2:11" ht="13">
      <c r="B102" s="994"/>
      <c r="E102" s="963"/>
      <c r="F102" s="963"/>
      <c r="G102" s="963"/>
      <c r="H102" s="963"/>
      <c r="I102" s="963"/>
      <c r="J102" s="995"/>
    </row>
    <row r="103" spans="2:11" s="969" customFormat="1" ht="12.75" customHeight="1">
      <c r="B103" s="1012" t="s">
        <v>368</v>
      </c>
      <c r="C103" s="1012"/>
      <c r="E103" s="1013"/>
      <c r="G103" s="1013"/>
      <c r="H103" s="1014"/>
      <c r="I103" s="1015"/>
      <c r="J103" s="1016"/>
    </row>
    <row r="104" spans="2:11" s="969" customFormat="1" ht="15.75" customHeight="1">
      <c r="B104" s="1511" t="s">
        <v>984</v>
      </c>
      <c r="C104" s="1511"/>
      <c r="D104" s="1511"/>
      <c r="E104" s="1511"/>
      <c r="F104" s="1511"/>
      <c r="G104" s="1511"/>
      <c r="H104" s="1511"/>
      <c r="I104" s="1511"/>
      <c r="J104" s="1017"/>
    </row>
    <row r="105" spans="2:11" s="969" customFormat="1" ht="13">
      <c r="B105" s="1018" t="s">
        <v>968</v>
      </c>
      <c r="C105" s="1018"/>
      <c r="H105" s="1015"/>
      <c r="I105" s="1015"/>
      <c r="J105" s="1016"/>
    </row>
    <row r="106" spans="2:11" s="969" customFormat="1" ht="13">
      <c r="B106" s="1018" t="s">
        <v>969</v>
      </c>
      <c r="C106" s="1018"/>
      <c r="H106" s="1015"/>
      <c r="I106" s="1015"/>
      <c r="J106" s="1017"/>
    </row>
    <row r="107" spans="2:11" s="969" customFormat="1" ht="13">
      <c r="B107" s="1018" t="s">
        <v>970</v>
      </c>
      <c r="C107" s="1018"/>
      <c r="H107" s="1015"/>
      <c r="I107" s="1015"/>
      <c r="J107" s="1016"/>
    </row>
    <row r="108" spans="2:11" s="969" customFormat="1" ht="15.75" customHeight="1">
      <c r="B108" s="1511" t="s">
        <v>915</v>
      </c>
      <c r="C108" s="1511"/>
      <c r="D108" s="1511"/>
      <c r="E108" s="1511"/>
      <c r="F108" s="1511"/>
      <c r="G108" s="1511"/>
      <c r="H108" s="1511"/>
      <c r="I108" s="1511"/>
      <c r="K108" s="1019"/>
    </row>
    <row r="109" spans="2:11" s="969" customFormat="1" ht="15.75" customHeight="1">
      <c r="B109" s="1511"/>
      <c r="C109" s="1511"/>
      <c r="D109" s="1511"/>
      <c r="E109" s="1511"/>
      <c r="F109" s="1511"/>
      <c r="G109" s="1511"/>
      <c r="H109" s="1511"/>
      <c r="I109" s="1511"/>
      <c r="K109" s="1019"/>
    </row>
    <row r="110" spans="2:11" s="969" customFormat="1" ht="13">
      <c r="B110" s="1018" t="s">
        <v>1090</v>
      </c>
      <c r="C110" s="1018"/>
      <c r="H110" s="1015"/>
      <c r="I110" s="1015"/>
      <c r="J110" s="1016"/>
    </row>
    <row r="111" spans="2:11" ht="13">
      <c r="C111" s="994"/>
      <c r="E111" s="966"/>
      <c r="F111" s="966"/>
      <c r="H111" s="1020"/>
      <c r="I111" s="1021"/>
      <c r="J111" s="995"/>
    </row>
    <row r="112" spans="2:11" ht="13">
      <c r="B112" s="994"/>
      <c r="C112" s="1022"/>
    </row>
    <row r="113" spans="2:10" ht="13">
      <c r="B113" s="932" t="s">
        <v>803</v>
      </c>
      <c r="C113" s="932"/>
      <c r="D113" s="932"/>
      <c r="E113" s="932" t="s">
        <v>804</v>
      </c>
      <c r="F113" s="932" t="s">
        <v>805</v>
      </c>
      <c r="G113" s="932" t="s">
        <v>806</v>
      </c>
      <c r="H113" s="932" t="s">
        <v>966</v>
      </c>
      <c r="I113" s="932" t="s">
        <v>808</v>
      </c>
      <c r="J113" s="932" t="s">
        <v>809</v>
      </c>
    </row>
    <row r="114" spans="2:10" ht="13">
      <c r="B114" s="965"/>
      <c r="C114" s="969"/>
      <c r="D114" s="969"/>
      <c r="E114" s="932"/>
      <c r="F114" s="932" t="s">
        <v>976</v>
      </c>
      <c r="G114" s="932" t="s">
        <v>367</v>
      </c>
      <c r="H114" s="932"/>
      <c r="I114" s="932"/>
      <c r="J114" s="969"/>
    </row>
    <row r="115" spans="2:10" ht="13">
      <c r="B115" s="965"/>
      <c r="C115" s="975"/>
      <c r="D115" s="969"/>
      <c r="E115" s="932"/>
      <c r="F115" s="932" t="s">
        <v>1080</v>
      </c>
      <c r="G115" s="932" t="s">
        <v>349</v>
      </c>
      <c r="H115" s="932" t="s">
        <v>364</v>
      </c>
      <c r="I115" s="932" t="s">
        <v>366</v>
      </c>
      <c r="J115" s="969"/>
    </row>
    <row r="116" spans="2:10" ht="13">
      <c r="B116" s="965" t="s">
        <v>1091</v>
      </c>
      <c r="C116" s="969"/>
      <c r="D116" s="969"/>
      <c r="E116" s="932" t="s">
        <v>293</v>
      </c>
      <c r="F116" s="959" t="s">
        <v>977</v>
      </c>
      <c r="G116" s="932" t="s">
        <v>365</v>
      </c>
      <c r="H116" s="932" t="s">
        <v>365</v>
      </c>
      <c r="I116" s="932" t="s">
        <v>365</v>
      </c>
      <c r="J116" s="932" t="s">
        <v>112</v>
      </c>
    </row>
    <row r="117" spans="2:10">
      <c r="B117" s="1230" t="s">
        <v>1517</v>
      </c>
      <c r="C117" s="1447"/>
      <c r="D117" s="1451"/>
      <c r="E117" s="1452">
        <f t="shared" ref="E117:E121" si="3">SUM(F117:I117)</f>
        <v>-1156972946.5860953</v>
      </c>
      <c r="F117" s="1457">
        <v>-489724346.396963</v>
      </c>
      <c r="G117" s="1457">
        <v>0</v>
      </c>
      <c r="H117" s="1457">
        <v>-667248600.18913245</v>
      </c>
      <c r="I117" s="1457">
        <v>0</v>
      </c>
      <c r="J117" s="1358" t="s">
        <v>1304</v>
      </c>
    </row>
    <row r="118" spans="2:10">
      <c r="B118" s="1230" t="s">
        <v>1518</v>
      </c>
      <c r="C118" s="1447"/>
      <c r="D118" s="1451"/>
      <c r="E118" s="1452">
        <f t="shared" si="3"/>
        <v>-3524784.1664</v>
      </c>
      <c r="F118" s="1457">
        <v>-3524784.1664</v>
      </c>
      <c r="G118" s="1457">
        <v>0</v>
      </c>
      <c r="H118" s="1457">
        <v>0</v>
      </c>
      <c r="I118" s="1457">
        <v>0</v>
      </c>
      <c r="J118" s="1358" t="s">
        <v>1296</v>
      </c>
    </row>
    <row r="119" spans="2:10" ht="37.5">
      <c r="B119" s="1230" t="s">
        <v>1305</v>
      </c>
      <c r="C119" s="1447"/>
      <c r="D119" s="1451"/>
      <c r="E119" s="1452">
        <f t="shared" si="3"/>
        <v>-64448480.306819655</v>
      </c>
      <c r="F119" s="1457">
        <v>-41454986.195200004</v>
      </c>
      <c r="G119" s="1457">
        <v>-22993494.111619651</v>
      </c>
      <c r="H119" s="1457">
        <v>0</v>
      </c>
      <c r="I119" s="1457">
        <v>0</v>
      </c>
      <c r="J119" s="1358" t="s">
        <v>1306</v>
      </c>
    </row>
    <row r="120" spans="2:10" ht="37.5">
      <c r="B120" s="1230" t="s">
        <v>1307</v>
      </c>
      <c r="C120" s="1447"/>
      <c r="D120" s="1451"/>
      <c r="E120" s="1452">
        <f t="shared" si="3"/>
        <v>-17613352.555199999</v>
      </c>
      <c r="F120" s="1457">
        <v>-16820265.555199999</v>
      </c>
      <c r="G120" s="1457">
        <v>-793087</v>
      </c>
      <c r="H120" s="1457">
        <v>0</v>
      </c>
      <c r="I120" s="1457">
        <v>0</v>
      </c>
      <c r="J120" s="1358" t="s">
        <v>1306</v>
      </c>
    </row>
    <row r="121" spans="2:10" ht="25">
      <c r="B121" s="1230" t="s">
        <v>1308</v>
      </c>
      <c r="C121" s="1447"/>
      <c r="D121" s="1451"/>
      <c r="E121" s="1452">
        <f t="shared" si="3"/>
        <v>93564336.2148</v>
      </c>
      <c r="F121" s="1457">
        <v>93564336.2148</v>
      </c>
      <c r="G121" s="1457">
        <v>0</v>
      </c>
      <c r="H121" s="1457">
        <v>0</v>
      </c>
      <c r="I121" s="1457">
        <v>0</v>
      </c>
      <c r="J121" s="1358" t="s">
        <v>1309</v>
      </c>
    </row>
    <row r="122" spans="2:10" ht="13">
      <c r="B122" s="1222"/>
      <c r="C122" s="1223"/>
      <c r="D122" s="1234"/>
      <c r="E122" s="1231">
        <f t="shared" ref="E122" si="4">SUM(F122:I122)</f>
        <v>0</v>
      </c>
      <c r="F122" s="1232"/>
      <c r="G122" s="1232"/>
      <c r="H122" s="1232"/>
      <c r="I122" s="1232"/>
      <c r="J122" s="1233"/>
    </row>
    <row r="123" spans="2:10" ht="13">
      <c r="B123" s="816" t="s">
        <v>1093</v>
      </c>
      <c r="C123" s="983"/>
      <c r="D123" s="983"/>
      <c r="E123" s="1225">
        <f>SUM(E117:E122)</f>
        <v>-1148995227.3997149</v>
      </c>
      <c r="F123" s="1225">
        <f>SUM(F117:F122)</f>
        <v>-457960046.09896302</v>
      </c>
      <c r="G123" s="1225">
        <f>SUM(G117:G122)</f>
        <v>-23786581.111619651</v>
      </c>
      <c r="H123" s="1225">
        <f>SUM(H117:H122)</f>
        <v>-667248600.18913245</v>
      </c>
      <c r="I123" s="1225">
        <f>SUM(I117:I122)</f>
        <v>0</v>
      </c>
      <c r="J123" s="984"/>
    </row>
    <row r="124" spans="2:10" ht="13">
      <c r="B124" s="816"/>
      <c r="C124" s="983"/>
      <c r="D124" s="983"/>
      <c r="E124" s="1225"/>
      <c r="F124" s="1225"/>
      <c r="G124" s="1225"/>
      <c r="H124" s="1225"/>
      <c r="I124" s="1225"/>
      <c r="J124" s="984"/>
    </row>
    <row r="125" spans="2:10">
      <c r="B125" s="1001" t="s">
        <v>908</v>
      </c>
      <c r="C125" s="1002"/>
      <c r="D125" s="1003"/>
      <c r="E125" s="1226">
        <f>SUM(F125:I125)</f>
        <v>17613352.555199999</v>
      </c>
      <c r="F125" s="1227">
        <f>-F120</f>
        <v>16820265.555199999</v>
      </c>
      <c r="G125" s="1227">
        <f>-G120</f>
        <v>793087</v>
      </c>
      <c r="H125" s="1227">
        <f>-H119</f>
        <v>0</v>
      </c>
      <c r="I125" s="1227">
        <f>-I119</f>
        <v>0</v>
      </c>
      <c r="J125" s="818"/>
    </row>
    <row r="126" spans="2:10">
      <c r="B126" s="985" t="s">
        <v>1094</v>
      </c>
      <c r="C126" s="986"/>
      <c r="D126" s="1003"/>
      <c r="E126" s="1226">
        <f>SUM(F126:I126)</f>
        <v>64448480.306819655</v>
      </c>
      <c r="F126" s="1227">
        <f>-F119</f>
        <v>41454986.195200004</v>
      </c>
      <c r="G126" s="1227">
        <f>-G119</f>
        <v>22993494.111619651</v>
      </c>
      <c r="H126" s="1227">
        <f>-H118</f>
        <v>0</v>
      </c>
      <c r="I126" s="1227">
        <f t="shared" ref="I126" si="5">-I118</f>
        <v>0</v>
      </c>
      <c r="J126" s="818"/>
    </row>
    <row r="127" spans="2:10">
      <c r="B127" s="985" t="s">
        <v>910</v>
      </c>
      <c r="C127" s="986"/>
      <c r="D127" s="1003"/>
      <c r="E127" s="1226">
        <f>SUM(F127:I127)</f>
        <v>0</v>
      </c>
      <c r="F127" s="1227">
        <v>0</v>
      </c>
      <c r="G127" s="1227">
        <f>-G121</f>
        <v>0</v>
      </c>
      <c r="H127" s="1227">
        <f>-H121</f>
        <v>0</v>
      </c>
      <c r="I127" s="1227">
        <f>-I121</f>
        <v>0</v>
      </c>
      <c r="J127" s="818"/>
    </row>
    <row r="128" spans="2:10">
      <c r="B128" s="985" t="s">
        <v>911</v>
      </c>
      <c r="C128" s="986"/>
      <c r="D128" s="1003"/>
      <c r="E128" s="1226">
        <f>SUM(F128:I128)</f>
        <v>0</v>
      </c>
      <c r="F128" s="1227">
        <v>0</v>
      </c>
      <c r="G128" s="1227">
        <v>0</v>
      </c>
      <c r="H128" s="1227">
        <v>0</v>
      </c>
      <c r="I128" s="1227">
        <v>0</v>
      </c>
      <c r="J128" s="818"/>
    </row>
    <row r="129" spans="2:10" ht="5.15" customHeight="1">
      <c r="B129" s="817"/>
      <c r="C129" s="982"/>
      <c r="D129" s="983"/>
      <c r="E129" s="1225"/>
      <c r="F129" s="1225"/>
      <c r="G129" s="1225"/>
      <c r="H129" s="1225"/>
      <c r="I129" s="1225"/>
      <c r="J129" s="984"/>
    </row>
    <row r="130" spans="2:10" ht="13">
      <c r="B130" s="1004" t="s">
        <v>1095</v>
      </c>
      <c r="C130" s="1005"/>
      <c r="D130" s="983"/>
      <c r="E130" s="1225">
        <f>SUM(E125:E128)+E123</f>
        <v>-1066933394.5376953</v>
      </c>
      <c r="F130" s="1225">
        <f>SUM(F125:F128)+F123</f>
        <v>-399684794.34856302</v>
      </c>
      <c r="G130" s="1225">
        <f>SUM(G125:G128)+G123</f>
        <v>0</v>
      </c>
      <c r="H130" s="1225">
        <f>SUM(H125:H128)+H123</f>
        <v>-667248600.18913245</v>
      </c>
      <c r="I130" s="1225">
        <f>SUM(I125:I128)+I123</f>
        <v>0</v>
      </c>
      <c r="J130" s="984"/>
    </row>
    <row r="131" spans="2:10" ht="13">
      <c r="B131" s="1006"/>
      <c r="C131" s="1007"/>
      <c r="D131" s="1007"/>
      <c r="E131" s="990"/>
      <c r="F131" s="1225"/>
      <c r="G131" s="1225"/>
      <c r="H131" s="1225"/>
      <c r="I131" s="1225"/>
      <c r="J131" s="992"/>
    </row>
    <row r="132" spans="2:10" ht="13">
      <c r="B132" s="1008" t="s">
        <v>267</v>
      </c>
      <c r="C132" s="1009"/>
      <c r="D132" s="989"/>
      <c r="E132" s="990"/>
      <c r="F132" s="990"/>
      <c r="G132" s="990"/>
      <c r="H132" s="990"/>
      <c r="I132" s="991">
        <v>0.15220477644183125</v>
      </c>
      <c r="J132" s="992"/>
    </row>
    <row r="133" spans="2:10" ht="13">
      <c r="B133" s="987" t="s">
        <v>136</v>
      </c>
      <c r="C133" s="988"/>
      <c r="D133" s="989"/>
      <c r="E133" s="990"/>
      <c r="F133" s="990"/>
      <c r="G133" s="990"/>
      <c r="H133" s="991">
        <v>0.2308685932545676</v>
      </c>
      <c r="I133" s="990"/>
      <c r="J133" s="992"/>
    </row>
    <row r="134" spans="2:10" ht="13">
      <c r="B134" s="987" t="s">
        <v>912</v>
      </c>
      <c r="C134" s="988"/>
      <c r="D134" s="989"/>
      <c r="E134" s="990"/>
      <c r="F134" s="990"/>
      <c r="G134" s="991">
        <v>1</v>
      </c>
      <c r="H134" s="990"/>
      <c r="I134" s="990"/>
      <c r="J134" s="992"/>
    </row>
    <row r="135" spans="2:10" ht="13">
      <c r="B135" s="987" t="s">
        <v>913</v>
      </c>
      <c r="C135" s="988"/>
      <c r="D135" s="989"/>
      <c r="E135" s="990"/>
      <c r="F135" s="991">
        <v>0</v>
      </c>
      <c r="G135" s="990"/>
      <c r="H135" s="990"/>
      <c r="I135" s="990"/>
      <c r="J135" s="992"/>
    </row>
    <row r="136" spans="2:10" ht="13">
      <c r="B136" s="993" t="s">
        <v>914</v>
      </c>
      <c r="C136" s="988"/>
      <c r="D136" s="989"/>
      <c r="E136" s="990">
        <f>F136+G136+H136+I136</f>
        <v>-154046745.67674443</v>
      </c>
      <c r="F136" s="990">
        <f>F135*F130</f>
        <v>0</v>
      </c>
      <c r="G136" s="990">
        <f>G130*G134</f>
        <v>0</v>
      </c>
      <c r="H136" s="990">
        <f>H130*H133</f>
        <v>-154046745.67674443</v>
      </c>
      <c r="I136" s="990">
        <f>I132*I130</f>
        <v>0</v>
      </c>
      <c r="J136" s="992"/>
    </row>
    <row r="137" spans="2:10" ht="17.25" customHeight="1">
      <c r="B137" s="975"/>
      <c r="C137" s="975"/>
      <c r="E137" s="963"/>
      <c r="F137" s="963"/>
      <c r="G137" s="963"/>
      <c r="H137" s="963"/>
      <c r="I137" s="963"/>
      <c r="J137" s="995"/>
    </row>
    <row r="138" spans="2:10" ht="13">
      <c r="B138" s="994"/>
      <c r="E138" s="963"/>
      <c r="F138" s="963"/>
      <c r="G138" s="963"/>
      <c r="H138" s="963"/>
      <c r="I138" s="963"/>
      <c r="J138" s="995"/>
    </row>
    <row r="139" spans="2:10" ht="13">
      <c r="B139" s="932" t="s">
        <v>803</v>
      </c>
      <c r="C139" s="932"/>
      <c r="D139" s="932"/>
      <c r="E139" s="932" t="s">
        <v>804</v>
      </c>
      <c r="F139" s="932" t="s">
        <v>805</v>
      </c>
      <c r="G139" s="932" t="s">
        <v>806</v>
      </c>
      <c r="H139" s="932" t="s">
        <v>966</v>
      </c>
      <c r="I139" s="932" t="s">
        <v>808</v>
      </c>
      <c r="J139" s="932" t="s">
        <v>809</v>
      </c>
    </row>
    <row r="140" spans="2:10" ht="13">
      <c r="B140" s="965"/>
      <c r="C140" s="969"/>
      <c r="D140" s="969"/>
      <c r="E140" s="932"/>
      <c r="F140" s="932" t="s">
        <v>976</v>
      </c>
      <c r="G140" s="932" t="s">
        <v>367</v>
      </c>
      <c r="H140" s="932"/>
      <c r="I140" s="932"/>
      <c r="J140" s="969"/>
    </row>
    <row r="141" spans="2:10" ht="13">
      <c r="B141" s="965"/>
      <c r="C141" s="969"/>
      <c r="D141" s="969"/>
      <c r="E141" s="932"/>
      <c r="F141" s="932" t="s">
        <v>1080</v>
      </c>
      <c r="G141" s="932" t="s">
        <v>349</v>
      </c>
      <c r="H141" s="932" t="s">
        <v>364</v>
      </c>
      <c r="I141" s="932" t="s">
        <v>366</v>
      </c>
      <c r="J141" s="969"/>
    </row>
    <row r="142" spans="2:10" ht="13">
      <c r="B142" s="965" t="s">
        <v>1096</v>
      </c>
      <c r="C142" s="969"/>
      <c r="D142" s="969"/>
      <c r="E142" s="932" t="s">
        <v>293</v>
      </c>
      <c r="F142" s="959" t="s">
        <v>977</v>
      </c>
      <c r="G142" s="932" t="s">
        <v>365</v>
      </c>
      <c r="H142" s="932" t="s">
        <v>365</v>
      </c>
      <c r="I142" s="932" t="s">
        <v>365</v>
      </c>
      <c r="J142" s="932" t="s">
        <v>112</v>
      </c>
    </row>
    <row r="143" spans="2:10">
      <c r="B143" s="1230" t="s">
        <v>1517</v>
      </c>
      <c r="C143" s="996"/>
      <c r="D143" s="998"/>
      <c r="E143" s="1231">
        <f t="shared" ref="E143" si="6">SUM(F143:I143)</f>
        <v>-679490426.6002847</v>
      </c>
      <c r="F143" s="1227">
        <v>-113922055.17598815</v>
      </c>
      <c r="G143" s="1227">
        <v>0</v>
      </c>
      <c r="H143" s="978">
        <v>-565568371.4242965</v>
      </c>
      <c r="I143" s="1227">
        <v>0</v>
      </c>
      <c r="J143" s="1024" t="s">
        <v>1092</v>
      </c>
    </row>
    <row r="144" spans="2:10">
      <c r="B144" s="1023"/>
      <c r="C144" s="996"/>
      <c r="D144" s="998"/>
      <c r="E144" s="1227"/>
      <c r="F144" s="1227"/>
      <c r="G144" s="1227"/>
      <c r="H144" s="1227"/>
      <c r="I144" s="1227"/>
      <c r="J144" s="1229"/>
    </row>
    <row r="145" spans="2:10">
      <c r="B145" s="1023"/>
      <c r="C145" s="996"/>
      <c r="D145" s="998"/>
      <c r="E145" s="1227"/>
      <c r="F145" s="1227"/>
      <c r="G145" s="1227"/>
      <c r="H145" s="1227"/>
      <c r="I145" s="1227"/>
      <c r="J145" s="1229"/>
    </row>
    <row r="146" spans="2:10">
      <c r="B146" s="1023"/>
      <c r="C146" s="996"/>
      <c r="D146" s="997"/>
      <c r="E146" s="999"/>
      <c r="F146" s="999"/>
      <c r="G146" s="999"/>
      <c r="H146" s="999"/>
      <c r="I146" s="999"/>
      <c r="J146" s="1000"/>
    </row>
    <row r="147" spans="2:10" ht="13">
      <c r="B147" s="816" t="s">
        <v>1097</v>
      </c>
      <c r="C147" s="983"/>
      <c r="D147" s="983"/>
      <c r="E147" s="1225">
        <f>SUM(E143:E146)</f>
        <v>-679490426.6002847</v>
      </c>
      <c r="F147" s="1225">
        <f>SUM(F143:F146)</f>
        <v>-113922055.17598815</v>
      </c>
      <c r="G147" s="1225">
        <f>SUM(G143:G146)</f>
        <v>0</v>
      </c>
      <c r="H147" s="1225">
        <f>SUM(H143:H146)</f>
        <v>-565568371.4242965</v>
      </c>
      <c r="I147" s="1225">
        <f>SUM(I143:I146)</f>
        <v>0</v>
      </c>
      <c r="J147" s="984"/>
    </row>
    <row r="148" spans="2:10" ht="13">
      <c r="B148" s="816"/>
      <c r="C148" s="983"/>
      <c r="D148" s="983"/>
      <c r="E148" s="1225"/>
      <c r="F148" s="1225"/>
      <c r="G148" s="1225"/>
      <c r="H148" s="1225"/>
      <c r="I148" s="1225"/>
      <c r="J148" s="984"/>
    </row>
    <row r="149" spans="2:10">
      <c r="B149" s="1001" t="s">
        <v>908</v>
      </c>
      <c r="C149" s="1002"/>
      <c r="D149" s="1003"/>
      <c r="E149" s="1231">
        <f t="shared" ref="E149:E152" si="7">SUM(F149:I149)</f>
        <v>0</v>
      </c>
      <c r="F149" s="1227">
        <v>0</v>
      </c>
      <c r="G149" s="1227">
        <v>0</v>
      </c>
      <c r="H149" s="1227">
        <v>0</v>
      </c>
      <c r="I149" s="1227">
        <v>0</v>
      </c>
      <c r="J149" s="818"/>
    </row>
    <row r="150" spans="2:10">
      <c r="B150" s="985" t="s">
        <v>909</v>
      </c>
      <c r="C150" s="986"/>
      <c r="D150" s="1003"/>
      <c r="E150" s="1231">
        <f t="shared" si="7"/>
        <v>0</v>
      </c>
      <c r="F150" s="1227">
        <v>0</v>
      </c>
      <c r="G150" s="1227">
        <v>0</v>
      </c>
      <c r="H150" s="1227">
        <v>0</v>
      </c>
      <c r="I150" s="1227">
        <v>0</v>
      </c>
      <c r="J150" s="818"/>
    </row>
    <row r="151" spans="2:10">
      <c r="B151" s="985" t="s">
        <v>910</v>
      </c>
      <c r="C151" s="986"/>
      <c r="D151" s="1003"/>
      <c r="E151" s="1231">
        <f t="shared" si="7"/>
        <v>0</v>
      </c>
      <c r="F151" s="1227">
        <v>0</v>
      </c>
      <c r="G151" s="1227">
        <v>0</v>
      </c>
      <c r="H151" s="1227">
        <v>0</v>
      </c>
      <c r="I151" s="1227">
        <v>0</v>
      </c>
      <c r="J151" s="818"/>
    </row>
    <row r="152" spans="2:10">
      <c r="B152" s="985" t="s">
        <v>911</v>
      </c>
      <c r="C152" s="986"/>
      <c r="D152" s="1003"/>
      <c r="E152" s="1231">
        <f t="shared" si="7"/>
        <v>0</v>
      </c>
      <c r="F152" s="1227">
        <v>0</v>
      </c>
      <c r="G152" s="1227">
        <v>0</v>
      </c>
      <c r="H152" s="1227">
        <v>0</v>
      </c>
      <c r="I152" s="1227">
        <v>0</v>
      </c>
      <c r="J152" s="818"/>
    </row>
    <row r="153" spans="2:10" ht="5.15" customHeight="1">
      <c r="B153" s="817"/>
      <c r="C153" s="982"/>
      <c r="D153" s="983"/>
      <c r="E153" s="1225"/>
      <c r="F153" s="1225"/>
      <c r="G153" s="1225"/>
      <c r="H153" s="1225"/>
      <c r="I153" s="1225"/>
      <c r="J153" s="984"/>
    </row>
    <row r="154" spans="2:10" ht="13">
      <c r="B154" s="1004" t="s">
        <v>1095</v>
      </c>
      <c r="C154" s="1005"/>
      <c r="D154" s="983"/>
      <c r="E154" s="1225">
        <f>SUM(E149:E152)+E147</f>
        <v>-679490426.6002847</v>
      </c>
      <c r="F154" s="1225">
        <f>SUM(F149:F152)+F147</f>
        <v>-113922055.17598815</v>
      </c>
      <c r="G154" s="1225">
        <f>SUM(G149:G152)+G147</f>
        <v>0</v>
      </c>
      <c r="H154" s="1225">
        <f>SUM(H149:H152)+H147</f>
        <v>-565568371.4242965</v>
      </c>
      <c r="I154" s="1225">
        <f>SUM(I149:I152)+I147</f>
        <v>0</v>
      </c>
      <c r="J154" s="984"/>
    </row>
    <row r="155" spans="2:10" ht="13">
      <c r="B155" s="1006"/>
      <c r="C155" s="1007"/>
      <c r="D155" s="1007"/>
      <c r="E155" s="990"/>
      <c r="F155" s="1225"/>
      <c r="G155" s="1225"/>
      <c r="H155" s="1225"/>
      <c r="I155" s="1225"/>
      <c r="J155" s="992"/>
    </row>
    <row r="156" spans="2:10" ht="13">
      <c r="B156" s="1008" t="s">
        <v>267</v>
      </c>
      <c r="C156" s="1009"/>
      <c r="D156" s="989"/>
      <c r="E156" s="990"/>
      <c r="F156" s="990"/>
      <c r="G156" s="990"/>
      <c r="H156" s="990"/>
      <c r="I156" s="991">
        <v>0.15220477644183125</v>
      </c>
      <c r="J156" s="992"/>
    </row>
    <row r="157" spans="2:10" ht="13">
      <c r="B157" s="987" t="s">
        <v>136</v>
      </c>
      <c r="C157" s="988"/>
      <c r="D157" s="989"/>
      <c r="E157" s="990"/>
      <c r="F157" s="990"/>
      <c r="G157" s="990"/>
      <c r="H157" s="991">
        <v>0.2308685932545676</v>
      </c>
      <c r="I157" s="990"/>
      <c r="J157" s="992"/>
    </row>
    <row r="158" spans="2:10" ht="13">
      <c r="B158" s="987" t="s">
        <v>912</v>
      </c>
      <c r="C158" s="988"/>
      <c r="D158" s="989"/>
      <c r="E158" s="990"/>
      <c r="F158" s="990"/>
      <c r="G158" s="991">
        <v>1</v>
      </c>
      <c r="H158" s="990"/>
      <c r="I158" s="990"/>
      <c r="J158" s="992"/>
    </row>
    <row r="159" spans="2:10" ht="13">
      <c r="B159" s="987" t="s">
        <v>913</v>
      </c>
      <c r="C159" s="988"/>
      <c r="D159" s="989"/>
      <c r="E159" s="990"/>
      <c r="F159" s="991">
        <v>0</v>
      </c>
      <c r="G159" s="990"/>
      <c r="H159" s="990"/>
      <c r="I159" s="990"/>
      <c r="J159" s="992"/>
    </row>
    <row r="160" spans="2:10" ht="13">
      <c r="B160" s="993" t="s">
        <v>914</v>
      </c>
      <c r="C160" s="988"/>
      <c r="D160" s="989"/>
      <c r="E160" s="990">
        <f>F160+G160+H160+I160</f>
        <v>-130571974.30000412</v>
      </c>
      <c r="F160" s="990">
        <f>F159*F154</f>
        <v>0</v>
      </c>
      <c r="G160" s="990">
        <f>G154*G158</f>
        <v>0</v>
      </c>
      <c r="H160" s="990">
        <f>H154*H157</f>
        <v>-130571974.30000412</v>
      </c>
      <c r="I160" s="990">
        <f>I156*I154</f>
        <v>0</v>
      </c>
      <c r="J160" s="992"/>
    </row>
    <row r="161" spans="2:11" ht="13">
      <c r="B161" s="994"/>
      <c r="E161" s="963"/>
      <c r="F161" s="963"/>
      <c r="G161" s="963"/>
      <c r="H161" s="963"/>
      <c r="I161" s="963">
        <f>H161/H157</f>
        <v>0</v>
      </c>
      <c r="J161" s="995"/>
    </row>
    <row r="162" spans="2:11" ht="13">
      <c r="B162" s="994"/>
      <c r="E162" s="963"/>
      <c r="F162" s="963"/>
      <c r="G162" s="963"/>
      <c r="H162" s="963"/>
      <c r="I162" s="963"/>
      <c r="J162" s="995"/>
    </row>
    <row r="163" spans="2:11" ht="13">
      <c r="B163" s="932" t="s">
        <v>803</v>
      </c>
      <c r="C163" s="932"/>
      <c r="D163" s="932"/>
      <c r="E163" s="932" t="s">
        <v>804</v>
      </c>
      <c r="F163" s="932" t="s">
        <v>805</v>
      </c>
      <c r="G163" s="932" t="s">
        <v>806</v>
      </c>
      <c r="H163" s="932" t="s">
        <v>966</v>
      </c>
      <c r="I163" s="932" t="s">
        <v>808</v>
      </c>
      <c r="J163" s="932" t="s">
        <v>809</v>
      </c>
    </row>
    <row r="164" spans="2:11" ht="13">
      <c r="B164" s="965"/>
      <c r="C164" s="969"/>
      <c r="D164" s="969"/>
      <c r="E164" s="932"/>
      <c r="F164" s="932" t="s">
        <v>976</v>
      </c>
      <c r="G164" s="932" t="s">
        <v>367</v>
      </c>
      <c r="H164" s="932"/>
      <c r="I164" s="932"/>
      <c r="J164" s="969"/>
    </row>
    <row r="165" spans="2:11" ht="13">
      <c r="B165" s="965"/>
      <c r="C165" s="969"/>
      <c r="D165" s="969"/>
      <c r="E165" s="932"/>
      <c r="F165" s="932" t="s">
        <v>1080</v>
      </c>
      <c r="G165" s="932" t="s">
        <v>349</v>
      </c>
      <c r="H165" s="932" t="s">
        <v>364</v>
      </c>
      <c r="I165" s="932" t="s">
        <v>366</v>
      </c>
      <c r="J165" s="969"/>
    </row>
    <row r="166" spans="2:11" ht="13">
      <c r="B166" s="965" t="s">
        <v>1098</v>
      </c>
      <c r="C166" s="969"/>
      <c r="D166" s="969"/>
      <c r="E166" s="932" t="s">
        <v>293</v>
      </c>
      <c r="F166" s="959" t="s">
        <v>977</v>
      </c>
      <c r="G166" s="932" t="s">
        <v>365</v>
      </c>
      <c r="H166" s="932" t="s">
        <v>365</v>
      </c>
      <c r="I166" s="932" t="s">
        <v>365</v>
      </c>
      <c r="J166" s="932" t="s">
        <v>112</v>
      </c>
    </row>
    <row r="167" spans="2:11">
      <c r="B167" s="989" t="s">
        <v>1099</v>
      </c>
      <c r="C167" s="989"/>
      <c r="D167" s="989"/>
      <c r="E167" s="1225">
        <f>SUM(F167:I167)</f>
        <v>-1148995227.3997152</v>
      </c>
      <c r="F167" s="990">
        <f>F123</f>
        <v>-457960046.09896302</v>
      </c>
      <c r="G167" s="990">
        <f>G123</f>
        <v>-23786581.111619651</v>
      </c>
      <c r="H167" s="990">
        <f>H123</f>
        <v>-667248600.18913245</v>
      </c>
      <c r="I167" s="990">
        <f>I123</f>
        <v>0</v>
      </c>
      <c r="J167" s="992"/>
    </row>
    <row r="168" spans="2:11">
      <c r="B168" s="989" t="s">
        <v>1096</v>
      </c>
      <c r="C168" s="989"/>
      <c r="D168" s="989"/>
      <c r="E168" s="1225">
        <f>SUM(F168:I168)</f>
        <v>-679490426.6002847</v>
      </c>
      <c r="F168" s="990">
        <f>F147</f>
        <v>-113922055.17598815</v>
      </c>
      <c r="G168" s="990">
        <f>G147</f>
        <v>0</v>
      </c>
      <c r="H168" s="990">
        <f>H147</f>
        <v>-565568371.4242965</v>
      </c>
      <c r="I168" s="990">
        <f>I147</f>
        <v>0</v>
      </c>
      <c r="J168" s="992"/>
    </row>
    <row r="169" spans="2:11" ht="13">
      <c r="B169" s="816" t="s">
        <v>1462</v>
      </c>
      <c r="C169" s="989"/>
      <c r="D169" s="989"/>
      <c r="E169" s="990">
        <f>E167+E168</f>
        <v>-1828485654</v>
      </c>
      <c r="F169" s="990">
        <f>F167+F168</f>
        <v>-571882101.27495122</v>
      </c>
      <c r="G169" s="990">
        <f>G167+G168</f>
        <v>-23786581.111619651</v>
      </c>
      <c r="H169" s="990">
        <f>H167+H168</f>
        <v>-1232816971.6134291</v>
      </c>
      <c r="I169" s="990">
        <f>I167+I168</f>
        <v>0</v>
      </c>
      <c r="J169" s="992"/>
    </row>
    <row r="170" spans="2:11" ht="13">
      <c r="B170" s="994"/>
      <c r="E170" s="963"/>
      <c r="F170" s="963"/>
      <c r="G170" s="963"/>
      <c r="H170" s="963"/>
      <c r="I170" s="963"/>
      <c r="J170" s="995"/>
    </row>
    <row r="171" spans="2:11" s="969" customFormat="1" ht="13">
      <c r="B171" s="965" t="s">
        <v>370</v>
      </c>
      <c r="G171" s="1015"/>
      <c r="H171" s="1015"/>
      <c r="I171" s="1015"/>
      <c r="J171" s="1016"/>
    </row>
    <row r="172" spans="2:11" s="969" customFormat="1" ht="12.75" customHeight="1">
      <c r="B172" s="1511" t="s">
        <v>984</v>
      </c>
      <c r="C172" s="1511"/>
      <c r="D172" s="1511"/>
      <c r="E172" s="1511"/>
      <c r="F172" s="1511"/>
      <c r="G172" s="1511"/>
      <c r="H172" s="1511"/>
      <c r="I172" s="1511"/>
      <c r="J172" s="1016"/>
    </row>
    <row r="173" spans="2:11" s="969" customFormat="1" ht="13">
      <c r="B173" s="1018" t="s">
        <v>968</v>
      </c>
      <c r="C173" s="1018"/>
      <c r="H173" s="1015"/>
      <c r="I173" s="1015"/>
      <c r="J173" s="1016"/>
    </row>
    <row r="174" spans="2:11" s="969" customFormat="1" ht="13">
      <c r="B174" s="1018" t="s">
        <v>969</v>
      </c>
      <c r="C174" s="1018"/>
      <c r="H174" s="1015"/>
      <c r="I174" s="1015"/>
      <c r="J174" s="1016"/>
    </row>
    <row r="175" spans="2:11" s="969" customFormat="1" ht="13">
      <c r="B175" s="1018" t="s">
        <v>970</v>
      </c>
      <c r="C175" s="1018"/>
      <c r="H175" s="1015"/>
      <c r="I175" s="1015"/>
      <c r="J175" s="1016"/>
    </row>
    <row r="176" spans="2:11" s="969" customFormat="1" ht="15.75" customHeight="1">
      <c r="B176" s="1511" t="s">
        <v>915</v>
      </c>
      <c r="C176" s="1511"/>
      <c r="D176" s="1511"/>
      <c r="E176" s="1511"/>
      <c r="F176" s="1511"/>
      <c r="G176" s="1511"/>
      <c r="H176" s="1511"/>
      <c r="I176" s="1511"/>
      <c r="K176" s="1019"/>
    </row>
    <row r="177" spans="2:12" s="969" customFormat="1" ht="15.75" customHeight="1">
      <c r="B177" s="1511"/>
      <c r="C177" s="1511"/>
      <c r="D177" s="1511"/>
      <c r="E177" s="1511"/>
      <c r="F177" s="1511"/>
      <c r="G177" s="1511"/>
      <c r="H177" s="1511"/>
      <c r="I177" s="1511"/>
      <c r="K177" s="1019"/>
    </row>
    <row r="178" spans="2:12" s="969" customFormat="1" ht="13">
      <c r="B178" s="1018" t="s">
        <v>1100</v>
      </c>
      <c r="G178" s="1015"/>
      <c r="H178" s="1015"/>
      <c r="I178" s="1015"/>
      <c r="J178" s="1016"/>
    </row>
    <row r="179" spans="2:12" ht="12" customHeight="1">
      <c r="B179" s="1026"/>
      <c r="C179" s="1027"/>
      <c r="D179" s="1028"/>
      <c r="E179" s="1028"/>
      <c r="F179" s="1028"/>
      <c r="G179" s="1028"/>
      <c r="H179" s="1028"/>
      <c r="I179" s="1028"/>
      <c r="J179" s="1028"/>
    </row>
    <row r="180" spans="2:12" ht="13">
      <c r="B180" s="954"/>
    </row>
    <row r="181" spans="2:12" ht="13">
      <c r="B181" s="932" t="s">
        <v>803</v>
      </c>
      <c r="C181" s="932"/>
      <c r="D181" s="932"/>
      <c r="E181" s="932" t="s">
        <v>804</v>
      </c>
      <c r="F181" s="932" t="s">
        <v>805</v>
      </c>
      <c r="G181" s="932" t="s">
        <v>806</v>
      </c>
      <c r="H181" s="932" t="s">
        <v>966</v>
      </c>
      <c r="I181" s="932" t="s">
        <v>808</v>
      </c>
      <c r="J181" s="932" t="s">
        <v>809</v>
      </c>
    </row>
    <row r="182" spans="2:12" ht="13">
      <c r="B182" s="965"/>
      <c r="C182" s="969"/>
      <c r="D182" s="969"/>
      <c r="E182" s="932"/>
      <c r="F182" s="932" t="s">
        <v>976</v>
      </c>
      <c r="G182" s="932" t="s">
        <v>367</v>
      </c>
      <c r="H182" s="932"/>
      <c r="I182" s="932"/>
      <c r="J182" s="969"/>
    </row>
    <row r="183" spans="2:12" ht="13">
      <c r="B183" s="965"/>
      <c r="C183" s="975"/>
      <c r="D183" s="969"/>
      <c r="E183" s="932"/>
      <c r="F183" s="932" t="s">
        <v>1080</v>
      </c>
      <c r="G183" s="932" t="s">
        <v>349</v>
      </c>
      <c r="H183" s="932" t="s">
        <v>364</v>
      </c>
      <c r="I183" s="932" t="s">
        <v>366</v>
      </c>
      <c r="J183" s="969"/>
      <c r="L183" s="953" t="s">
        <v>155</v>
      </c>
    </row>
    <row r="184" spans="2:12" ht="13">
      <c r="B184" s="965" t="s">
        <v>1101</v>
      </c>
      <c r="C184" s="969"/>
      <c r="D184" s="969"/>
      <c r="E184" s="932" t="s">
        <v>293</v>
      </c>
      <c r="F184" s="959" t="s">
        <v>977</v>
      </c>
      <c r="G184" s="932" t="s">
        <v>365</v>
      </c>
      <c r="H184" s="932" t="s">
        <v>365</v>
      </c>
      <c r="I184" s="932" t="s">
        <v>365</v>
      </c>
      <c r="J184" s="932" t="s">
        <v>112</v>
      </c>
    </row>
    <row r="185" spans="2:12" ht="13">
      <c r="B185" s="1230" t="s">
        <v>1520</v>
      </c>
      <c r="C185" s="1447"/>
      <c r="D185" s="1454"/>
      <c r="E185" s="1452">
        <v>-8090081.1461258931</v>
      </c>
      <c r="F185" s="1455">
        <v>-8090081.1461258931</v>
      </c>
      <c r="G185" s="1458">
        <v>0</v>
      </c>
      <c r="H185" s="1458">
        <v>0</v>
      </c>
      <c r="I185" s="1458">
        <v>0</v>
      </c>
      <c r="J185" s="1456" t="s">
        <v>1296</v>
      </c>
    </row>
    <row r="186" spans="2:12" ht="13">
      <c r="B186" s="1230" t="s">
        <v>1521</v>
      </c>
      <c r="C186" s="1447"/>
      <c r="D186" s="1454"/>
      <c r="E186" s="1452">
        <f t="shared" ref="E186:E208" si="8">SUM(F186:I186)</f>
        <v>-4136512.0924305287</v>
      </c>
      <c r="F186" s="1455">
        <v>-4136512.0924305287</v>
      </c>
      <c r="G186" s="1458">
        <v>0</v>
      </c>
      <c r="H186" s="1458">
        <v>0</v>
      </c>
      <c r="I186" s="1458">
        <v>0</v>
      </c>
      <c r="J186" s="1456" t="s">
        <v>1296</v>
      </c>
    </row>
    <row r="187" spans="2:12" ht="13">
      <c r="B187" s="1230" t="s">
        <v>1522</v>
      </c>
      <c r="C187" s="1447"/>
      <c r="D187" s="1454"/>
      <c r="E187" s="1452">
        <f t="shared" si="8"/>
        <v>-360498.55335854494</v>
      </c>
      <c r="F187" s="1458">
        <v>-360498.55335854494</v>
      </c>
      <c r="G187" s="1458">
        <v>0</v>
      </c>
      <c r="H187" s="1458">
        <v>0</v>
      </c>
      <c r="I187" s="1458">
        <v>0</v>
      </c>
      <c r="J187" s="1456" t="s">
        <v>1296</v>
      </c>
    </row>
    <row r="188" spans="2:12" ht="13">
      <c r="B188" s="1230" t="s">
        <v>1523</v>
      </c>
      <c r="C188" s="1447"/>
      <c r="D188" s="1454"/>
      <c r="E188" s="1452">
        <f t="shared" si="8"/>
        <v>-5716905.2479652232</v>
      </c>
      <c r="F188" s="1455">
        <v>-5716905.2479652232</v>
      </c>
      <c r="G188" s="1458">
        <v>0</v>
      </c>
      <c r="H188" s="1458">
        <v>0</v>
      </c>
      <c r="I188" s="1458">
        <v>0</v>
      </c>
      <c r="J188" s="1456" t="s">
        <v>1296</v>
      </c>
    </row>
    <row r="189" spans="2:12" ht="13">
      <c r="B189" s="1230" t="s">
        <v>1524</v>
      </c>
      <c r="C189" s="1447"/>
      <c r="D189" s="1454"/>
      <c r="E189" s="1452">
        <f t="shared" si="8"/>
        <v>-3354.9514372716021</v>
      </c>
      <c r="F189" s="1455">
        <v>-3354.9514372716021</v>
      </c>
      <c r="G189" s="1458">
        <v>0</v>
      </c>
      <c r="H189" s="1458">
        <v>0</v>
      </c>
      <c r="I189" s="1458">
        <v>0</v>
      </c>
      <c r="J189" s="1456" t="s">
        <v>1296</v>
      </c>
    </row>
    <row r="190" spans="2:12" ht="13">
      <c r="B190" s="1230" t="s">
        <v>1525</v>
      </c>
      <c r="C190" s="1447"/>
      <c r="D190" s="1454"/>
      <c r="E190" s="1452">
        <f t="shared" si="8"/>
        <v>-234229.80561702093</v>
      </c>
      <c r="F190" s="1455">
        <v>-234229.80561702093</v>
      </c>
      <c r="G190" s="1458">
        <v>0</v>
      </c>
      <c r="H190" s="1458">
        <v>0</v>
      </c>
      <c r="I190" s="1458">
        <v>0</v>
      </c>
      <c r="J190" s="1456" t="s">
        <v>1296</v>
      </c>
    </row>
    <row r="191" spans="2:12" ht="13">
      <c r="B191" s="1230" t="s">
        <v>1526</v>
      </c>
      <c r="C191" s="1447"/>
      <c r="D191" s="1454"/>
      <c r="E191" s="1452">
        <f t="shared" si="8"/>
        <v>-1237463.0116970893</v>
      </c>
      <c r="F191" s="1455">
        <v>-1237463.0116970893</v>
      </c>
      <c r="G191" s="1458">
        <v>0</v>
      </c>
      <c r="H191" s="1458">
        <v>0</v>
      </c>
      <c r="I191" s="1458">
        <v>0</v>
      </c>
      <c r="J191" s="1456" t="s">
        <v>1296</v>
      </c>
    </row>
    <row r="192" spans="2:12" ht="13">
      <c r="B192" s="1230" t="s">
        <v>1527</v>
      </c>
      <c r="C192" s="1447"/>
      <c r="D192" s="1454"/>
      <c r="E192" s="1452">
        <f t="shared" si="8"/>
        <v>-1498984.3572906035</v>
      </c>
      <c r="F192" s="1455">
        <v>-1498984.3572906035</v>
      </c>
      <c r="G192" s="1458">
        <v>0</v>
      </c>
      <c r="H192" s="1458">
        <v>0</v>
      </c>
      <c r="I192" s="1458">
        <v>0</v>
      </c>
      <c r="J192" s="1456" t="s">
        <v>1296</v>
      </c>
    </row>
    <row r="193" spans="2:10" ht="13">
      <c r="B193" s="1230" t="s">
        <v>1528</v>
      </c>
      <c r="C193" s="1447"/>
      <c r="D193" s="1454"/>
      <c r="E193" s="1452">
        <f t="shared" si="8"/>
        <v>-611524.13223600003</v>
      </c>
      <c r="F193" s="1455">
        <v>-611524.13223600003</v>
      </c>
      <c r="G193" s="1458">
        <v>0</v>
      </c>
      <c r="H193" s="1458">
        <v>0</v>
      </c>
      <c r="I193" s="1458">
        <v>0</v>
      </c>
      <c r="J193" s="1456" t="s">
        <v>1296</v>
      </c>
    </row>
    <row r="194" spans="2:10" ht="13">
      <c r="B194" s="1230" t="s">
        <v>1529</v>
      </c>
      <c r="C194" s="1447"/>
      <c r="D194" s="1454"/>
      <c r="E194" s="1452">
        <f t="shared" si="8"/>
        <v>-769611.31118999992</v>
      </c>
      <c r="F194" s="1455">
        <v>-769611.31118999992</v>
      </c>
      <c r="G194" s="1458">
        <v>0</v>
      </c>
      <c r="H194" s="1458">
        <v>0</v>
      </c>
      <c r="I194" s="1458">
        <v>0</v>
      </c>
      <c r="J194" s="1456" t="s">
        <v>1296</v>
      </c>
    </row>
    <row r="195" spans="2:10" ht="13">
      <c r="B195" s="1230" t="s">
        <v>1530</v>
      </c>
      <c r="C195" s="1447"/>
      <c r="D195" s="1454"/>
      <c r="E195" s="1452">
        <f t="shared" si="8"/>
        <v>-2570765.2011000002</v>
      </c>
      <c r="F195" s="1455">
        <v>-2570765.2011000002</v>
      </c>
      <c r="G195" s="1458">
        <v>0</v>
      </c>
      <c r="H195" s="1458">
        <v>0</v>
      </c>
      <c r="I195" s="1458">
        <v>0</v>
      </c>
      <c r="J195" s="1456" t="s">
        <v>1296</v>
      </c>
    </row>
    <row r="196" spans="2:10" ht="13">
      <c r="B196" s="1230" t="s">
        <v>1531</v>
      </c>
      <c r="C196" s="1447"/>
      <c r="D196" s="1454"/>
      <c r="E196" s="1452">
        <f t="shared" si="8"/>
        <v>-94155.953767399842</v>
      </c>
      <c r="F196" s="1455">
        <v>-94155.953767399842</v>
      </c>
      <c r="G196" s="1458">
        <v>0</v>
      </c>
      <c r="H196" s="1458">
        <v>0</v>
      </c>
      <c r="I196" s="1458">
        <v>0</v>
      </c>
      <c r="J196" s="1456" t="s">
        <v>1296</v>
      </c>
    </row>
    <row r="197" spans="2:10" ht="13">
      <c r="B197" s="1230" t="s">
        <v>1532</v>
      </c>
      <c r="C197" s="1447"/>
      <c r="D197" s="1454"/>
      <c r="E197" s="1452">
        <f t="shared" si="8"/>
        <v>-2294841.4581802525</v>
      </c>
      <c r="F197" s="1455">
        <v>-2294841.4581802525</v>
      </c>
      <c r="G197" s="1458">
        <v>0</v>
      </c>
      <c r="H197" s="1458">
        <v>0</v>
      </c>
      <c r="I197" s="1458">
        <v>0</v>
      </c>
      <c r="J197" s="1456" t="s">
        <v>1296</v>
      </c>
    </row>
    <row r="198" spans="2:10" ht="13">
      <c r="B198" s="1230" t="s">
        <v>1584</v>
      </c>
      <c r="C198" s="1447"/>
      <c r="D198" s="1454"/>
      <c r="E198" s="1452">
        <f t="shared" si="8"/>
        <v>-5364.2355624632228</v>
      </c>
      <c r="F198" s="1455">
        <v>-5364.2355624632228</v>
      </c>
      <c r="G198" s="1458">
        <v>0</v>
      </c>
      <c r="H198" s="1458">
        <v>0</v>
      </c>
      <c r="I198" s="1458">
        <v>0</v>
      </c>
      <c r="J198" s="1456" t="s">
        <v>1296</v>
      </c>
    </row>
    <row r="199" spans="2:10" ht="13">
      <c r="B199" s="1230" t="s">
        <v>1313</v>
      </c>
      <c r="C199" s="1447"/>
      <c r="D199" s="1454"/>
      <c r="E199" s="1452">
        <f t="shared" si="8"/>
        <v>-255731.07275126094</v>
      </c>
      <c r="F199" s="1455">
        <v>-255731.07275126094</v>
      </c>
      <c r="G199" s="1458">
        <v>0</v>
      </c>
      <c r="H199" s="1458">
        <v>0</v>
      </c>
      <c r="I199" s="1458">
        <v>0</v>
      </c>
      <c r="J199" s="1456" t="s">
        <v>1296</v>
      </c>
    </row>
    <row r="200" spans="2:10" ht="13">
      <c r="B200" s="1230" t="s">
        <v>1358</v>
      </c>
      <c r="C200" s="1447"/>
      <c r="D200" s="1454"/>
      <c r="E200" s="1452">
        <f t="shared" si="8"/>
        <v>-14149634.208114317</v>
      </c>
      <c r="F200" s="1455">
        <v>-14149634.208114317</v>
      </c>
      <c r="G200" s="1458">
        <v>0</v>
      </c>
      <c r="H200" s="1458">
        <v>0</v>
      </c>
      <c r="I200" s="1458">
        <v>0</v>
      </c>
      <c r="J200" s="1456" t="s">
        <v>1296</v>
      </c>
    </row>
    <row r="201" spans="2:10" ht="13">
      <c r="B201" s="1230" t="s">
        <v>1359</v>
      </c>
      <c r="C201" s="1447"/>
      <c r="D201" s="1454"/>
      <c r="E201" s="1452">
        <f t="shared" si="8"/>
        <v>-1394230.8887520533</v>
      </c>
      <c r="F201" s="1455">
        <v>-1394230.8887520533</v>
      </c>
      <c r="G201" s="1458">
        <v>0</v>
      </c>
      <c r="H201" s="1458">
        <v>0</v>
      </c>
      <c r="I201" s="1458">
        <v>0</v>
      </c>
      <c r="J201" s="1456" t="s">
        <v>1296</v>
      </c>
    </row>
    <row r="202" spans="2:10" ht="13">
      <c r="B202" s="1230" t="s">
        <v>1361</v>
      </c>
      <c r="C202" s="1447"/>
      <c r="D202" s="1454"/>
      <c r="E202" s="1452">
        <f t="shared" si="8"/>
        <v>-87797817.390988916</v>
      </c>
      <c r="F202" s="1455">
        <v>-87797817.390988916</v>
      </c>
      <c r="G202" s="1458">
        <v>0</v>
      </c>
      <c r="H202" s="1458">
        <v>0</v>
      </c>
      <c r="I202" s="1458">
        <v>0</v>
      </c>
      <c r="J202" s="1456" t="s">
        <v>1296</v>
      </c>
    </row>
    <row r="203" spans="2:10" ht="13">
      <c r="B203" s="1230" t="s">
        <v>1318</v>
      </c>
      <c r="C203" s="1447"/>
      <c r="D203" s="1454"/>
      <c r="E203" s="1452">
        <f t="shared" si="8"/>
        <v>-14086672.725300444</v>
      </c>
      <c r="F203" s="1455">
        <v>-14086672.725300444</v>
      </c>
      <c r="G203" s="1458">
        <v>0</v>
      </c>
      <c r="H203" s="1458">
        <v>0</v>
      </c>
      <c r="I203" s="1458">
        <v>0</v>
      </c>
      <c r="J203" s="1456" t="s">
        <v>1296</v>
      </c>
    </row>
    <row r="204" spans="2:10" ht="13">
      <c r="B204" s="1230" t="s">
        <v>871</v>
      </c>
      <c r="C204" s="1447"/>
      <c r="D204" s="1454"/>
      <c r="E204" s="1452">
        <f t="shared" si="8"/>
        <v>-1978498.3297617484</v>
      </c>
      <c r="F204" s="1455">
        <v>-1978498.3297617484</v>
      </c>
      <c r="G204" s="1458">
        <v>0</v>
      </c>
      <c r="H204" s="1458">
        <v>0</v>
      </c>
      <c r="I204" s="1458">
        <v>0</v>
      </c>
      <c r="J204" s="1456" t="s">
        <v>1311</v>
      </c>
    </row>
    <row r="205" spans="2:10" ht="25">
      <c r="B205" s="1230" t="s">
        <v>1315</v>
      </c>
      <c r="C205" s="1447"/>
      <c r="D205" s="1454"/>
      <c r="E205" s="1452">
        <f t="shared" si="8"/>
        <v>-23955.666301506262</v>
      </c>
      <c r="F205" s="1448">
        <v>-7665.8132164820054</v>
      </c>
      <c r="G205" s="1457">
        <v>0</v>
      </c>
      <c r="H205" s="1448">
        <v>-16289.853085024257</v>
      </c>
      <c r="I205" s="1457">
        <v>0</v>
      </c>
      <c r="J205" s="1449" t="s">
        <v>1316</v>
      </c>
    </row>
    <row r="206" spans="2:10" ht="25.5">
      <c r="B206" s="1230" t="s">
        <v>1317</v>
      </c>
      <c r="C206" s="1447"/>
      <c r="D206" s="1454"/>
      <c r="E206" s="1452">
        <f t="shared" si="8"/>
        <v>-25526449.068347059</v>
      </c>
      <c r="F206" s="1448">
        <v>-7607156.3169637024</v>
      </c>
      <c r="G206" s="1457">
        <v>0</v>
      </c>
      <c r="H206" s="1457">
        <v>-17919292.751383357</v>
      </c>
      <c r="I206" s="1457">
        <v>0</v>
      </c>
      <c r="J206" s="1456" t="s">
        <v>1316</v>
      </c>
    </row>
    <row r="207" spans="2:10" ht="13">
      <c r="B207" s="1230" t="s">
        <v>754</v>
      </c>
      <c r="C207" s="1447"/>
      <c r="D207" s="1454"/>
      <c r="E207" s="1452">
        <f t="shared" si="8"/>
        <v>-188503.392364253</v>
      </c>
      <c r="F207" s="1455">
        <v>-188503.392364253</v>
      </c>
      <c r="G207" s="1458">
        <v>0</v>
      </c>
      <c r="H207" s="1458">
        <v>0</v>
      </c>
      <c r="I207" s="1458">
        <v>0</v>
      </c>
      <c r="J207" s="1456" t="s">
        <v>1296</v>
      </c>
    </row>
    <row r="208" spans="2:10" ht="25">
      <c r="B208" s="1230" t="s">
        <v>1533</v>
      </c>
      <c r="C208" s="1447"/>
      <c r="D208" s="1454"/>
      <c r="E208" s="1452">
        <f t="shared" si="8"/>
        <v>-1881800.2429752888</v>
      </c>
      <c r="F208" s="1448">
        <v>-256952.53195109358</v>
      </c>
      <c r="G208" s="1457">
        <v>0</v>
      </c>
      <c r="H208" s="1457">
        <v>-1624847.7110241952</v>
      </c>
      <c r="I208" s="1457">
        <v>0</v>
      </c>
      <c r="J208" s="1449" t="s">
        <v>1534</v>
      </c>
    </row>
    <row r="209" spans="2:10">
      <c r="B209" s="1236"/>
      <c r="C209" s="1029"/>
      <c r="D209" s="1030"/>
      <c r="E209" s="1237"/>
      <c r="F209" s="1237"/>
      <c r="G209" s="1237"/>
      <c r="H209" s="1237"/>
      <c r="I209" s="1237"/>
      <c r="J209" s="979"/>
    </row>
    <row r="210" spans="2:10" ht="13">
      <c r="B210" s="816" t="s">
        <v>1102</v>
      </c>
      <c r="C210" s="983"/>
      <c r="D210" s="983"/>
      <c r="E210" s="1225">
        <f>SUM(E185:E209)</f>
        <v>-174907584.44361517</v>
      </c>
      <c r="F210" s="1225">
        <f>SUM(F185:F209)</f>
        <v>-155347154.12812257</v>
      </c>
      <c r="G210" s="1225">
        <f>SUM(G185:G209)</f>
        <v>0</v>
      </c>
      <c r="H210" s="1225">
        <f>SUM(H185:H209)</f>
        <v>-19560430.315492574</v>
      </c>
      <c r="I210" s="1225">
        <f>SUM(I185:I209)</f>
        <v>0</v>
      </c>
      <c r="J210" s="984"/>
    </row>
    <row r="211" spans="2:10" ht="13">
      <c r="B211" s="816"/>
      <c r="C211" s="983"/>
      <c r="D211" s="983"/>
      <c r="E211" s="1225"/>
      <c r="F211" s="1225"/>
      <c r="G211" s="1225"/>
      <c r="H211" s="1225"/>
      <c r="I211" s="1225"/>
      <c r="J211" s="984"/>
    </row>
    <row r="212" spans="2:10">
      <c r="B212" s="1001" t="s">
        <v>908</v>
      </c>
      <c r="C212" s="1002"/>
      <c r="D212" s="1003"/>
      <c r="E212" s="1226">
        <f>SUM(F212:I212)</f>
        <v>0</v>
      </c>
      <c r="F212" s="1227"/>
      <c r="G212" s="1227"/>
      <c r="H212" s="1227"/>
      <c r="I212" s="1227"/>
      <c r="J212" s="818"/>
    </row>
    <row r="213" spans="2:10">
      <c r="B213" s="985" t="s">
        <v>909</v>
      </c>
      <c r="C213" s="986"/>
      <c r="D213" s="1003"/>
      <c r="E213" s="1226">
        <f t="shared" ref="E213:E215" si="9">SUM(F213:I213)</f>
        <v>0</v>
      </c>
      <c r="F213" s="1227"/>
      <c r="G213" s="1227"/>
      <c r="H213" s="1227"/>
      <c r="I213" s="1227"/>
      <c r="J213" s="818"/>
    </row>
    <row r="214" spans="2:10">
      <c r="B214" s="985" t="s">
        <v>910</v>
      </c>
      <c r="C214" s="986"/>
      <c r="D214" s="1003"/>
      <c r="E214" s="1226">
        <f t="shared" si="9"/>
        <v>0</v>
      </c>
      <c r="F214" s="1227"/>
      <c r="G214" s="1227"/>
      <c r="H214" s="1227"/>
      <c r="I214" s="1227"/>
      <c r="J214" s="818"/>
    </row>
    <row r="215" spans="2:10">
      <c r="B215" s="985" t="s">
        <v>911</v>
      </c>
      <c r="C215" s="986"/>
      <c r="D215" s="1003"/>
      <c r="E215" s="1226">
        <f t="shared" si="9"/>
        <v>0</v>
      </c>
      <c r="F215" s="1227"/>
      <c r="G215" s="1227"/>
      <c r="H215" s="1227"/>
      <c r="I215" s="1227"/>
      <c r="J215" s="818"/>
    </row>
    <row r="216" spans="2:10" ht="5.15" customHeight="1">
      <c r="B216" s="817"/>
      <c r="C216" s="982"/>
      <c r="D216" s="983"/>
      <c r="E216" s="1225"/>
      <c r="F216" s="1225"/>
      <c r="G216" s="1225"/>
      <c r="H216" s="1225"/>
      <c r="I216" s="1225"/>
      <c r="J216" s="984"/>
    </row>
    <row r="217" spans="2:10" ht="13">
      <c r="B217" s="1004" t="s">
        <v>1103</v>
      </c>
      <c r="C217" s="1005"/>
      <c r="D217" s="983"/>
      <c r="E217" s="1225">
        <f>SUM(E212:E215)+E210</f>
        <v>-174907584.44361517</v>
      </c>
      <c r="F217" s="1225">
        <f>SUM(F212:F215)+F210</f>
        <v>-155347154.12812257</v>
      </c>
      <c r="G217" s="1225">
        <f>SUM(G212:G215)+G210</f>
        <v>0</v>
      </c>
      <c r="H217" s="1225">
        <f>SUM(H212:H215)+H210</f>
        <v>-19560430.315492574</v>
      </c>
      <c r="I217" s="1225">
        <f>SUM(I212:I215)+I210</f>
        <v>0</v>
      </c>
      <c r="J217" s="984"/>
    </row>
    <row r="218" spans="2:10" ht="13">
      <c r="B218" s="1006"/>
      <c r="C218" s="1007"/>
      <c r="D218" s="1007"/>
      <c r="E218" s="990"/>
      <c r="F218" s="1225"/>
      <c r="G218" s="1225"/>
      <c r="H218" s="1225"/>
      <c r="I218" s="1225"/>
      <c r="J218" s="992"/>
    </row>
    <row r="219" spans="2:10" ht="13">
      <c r="B219" s="1008" t="s">
        <v>267</v>
      </c>
      <c r="C219" s="1009"/>
      <c r="D219" s="989"/>
      <c r="E219" s="990"/>
      <c r="F219" s="990"/>
      <c r="G219" s="990"/>
      <c r="H219" s="990"/>
      <c r="I219" s="991">
        <v>0.15220477644183125</v>
      </c>
      <c r="J219" s="992"/>
    </row>
    <row r="220" spans="2:10" ht="13">
      <c r="B220" s="987" t="s">
        <v>136</v>
      </c>
      <c r="C220" s="988"/>
      <c r="D220" s="989"/>
      <c r="E220" s="990"/>
      <c r="F220" s="990"/>
      <c r="G220" s="990"/>
      <c r="H220" s="991">
        <v>0.2308685932545676</v>
      </c>
      <c r="I220" s="990"/>
      <c r="J220" s="992"/>
    </row>
    <row r="221" spans="2:10" ht="13">
      <c r="B221" s="987" t="s">
        <v>912</v>
      </c>
      <c r="C221" s="988"/>
      <c r="D221" s="989"/>
      <c r="E221" s="990"/>
      <c r="F221" s="990"/>
      <c r="G221" s="991">
        <v>1</v>
      </c>
      <c r="H221" s="990"/>
      <c r="I221" s="990"/>
      <c r="J221" s="992"/>
    </row>
    <row r="222" spans="2:10" ht="13">
      <c r="B222" s="987" t="s">
        <v>913</v>
      </c>
      <c r="C222" s="988"/>
      <c r="D222" s="989"/>
      <c r="E222" s="990"/>
      <c r="F222" s="991">
        <v>0</v>
      </c>
      <c r="G222" s="990"/>
      <c r="H222" s="990"/>
      <c r="I222" s="990"/>
      <c r="J222" s="992"/>
    </row>
    <row r="223" spans="2:10" ht="17.25" customHeight="1">
      <c r="B223" s="993" t="s">
        <v>914</v>
      </c>
      <c r="C223" s="988"/>
      <c r="D223" s="989"/>
      <c r="E223" s="990">
        <f>F223+G223+H223+I223</f>
        <v>-4515889.0303917686</v>
      </c>
      <c r="F223" s="990">
        <f>F222*F217</f>
        <v>0</v>
      </c>
      <c r="G223" s="990">
        <f>G217*G221</f>
        <v>0</v>
      </c>
      <c r="H223" s="990">
        <f>H217*H220</f>
        <v>-4515889.0303917686</v>
      </c>
      <c r="I223" s="990">
        <f>I219*I217</f>
        <v>0</v>
      </c>
      <c r="J223" s="992"/>
    </row>
    <row r="224" spans="2:10" ht="12.75" customHeight="1">
      <c r="B224" s="1026"/>
      <c r="C224" s="1028"/>
      <c r="D224" s="1028"/>
      <c r="E224" s="1028"/>
      <c r="F224" s="1028"/>
      <c r="G224" s="1028"/>
      <c r="H224" s="1028"/>
      <c r="I224" s="1028"/>
      <c r="J224" s="1028"/>
    </row>
    <row r="225" spans="2:10" ht="13">
      <c r="B225" s="932"/>
      <c r="C225" s="932"/>
      <c r="D225" s="932"/>
      <c r="E225" s="932"/>
      <c r="F225" s="932"/>
      <c r="G225" s="932"/>
      <c r="H225" s="932"/>
      <c r="I225" s="932"/>
      <c r="J225" s="932"/>
    </row>
    <row r="226" spans="2:10" ht="13">
      <c r="B226" s="932" t="s">
        <v>803</v>
      </c>
      <c r="C226" s="969"/>
      <c r="D226" s="969"/>
      <c r="E226" s="932" t="s">
        <v>804</v>
      </c>
      <c r="F226" s="932" t="s">
        <v>805</v>
      </c>
      <c r="G226" s="932" t="s">
        <v>806</v>
      </c>
      <c r="H226" s="932" t="s">
        <v>966</v>
      </c>
      <c r="I226" s="932" t="s">
        <v>808</v>
      </c>
      <c r="J226" s="932" t="s">
        <v>809</v>
      </c>
    </row>
    <row r="227" spans="2:10" ht="13">
      <c r="B227" s="965"/>
      <c r="C227" s="969"/>
      <c r="D227" s="969"/>
      <c r="E227" s="932"/>
      <c r="F227" s="932" t="s">
        <v>976</v>
      </c>
      <c r="G227" s="932" t="s">
        <v>367</v>
      </c>
      <c r="H227" s="932"/>
      <c r="I227" s="932"/>
      <c r="J227" s="969"/>
    </row>
    <row r="228" spans="2:10" ht="13">
      <c r="B228" s="1010"/>
      <c r="C228" s="969"/>
      <c r="D228" s="969"/>
      <c r="E228" s="932"/>
      <c r="F228" s="932" t="s">
        <v>1080</v>
      </c>
      <c r="G228" s="932" t="s">
        <v>349</v>
      </c>
      <c r="H228" s="932" t="s">
        <v>364</v>
      </c>
      <c r="I228" s="932" t="s">
        <v>366</v>
      </c>
      <c r="J228" s="969"/>
    </row>
    <row r="229" spans="2:10" ht="13">
      <c r="B229" s="965" t="s">
        <v>1107</v>
      </c>
      <c r="E229" s="932" t="s">
        <v>293</v>
      </c>
      <c r="F229" s="959" t="s">
        <v>977</v>
      </c>
      <c r="G229" s="932" t="s">
        <v>365</v>
      </c>
      <c r="H229" s="932" t="s">
        <v>365</v>
      </c>
      <c r="I229" s="932" t="s">
        <v>365</v>
      </c>
      <c r="J229" s="932" t="s">
        <v>112</v>
      </c>
    </row>
    <row r="230" spans="2:10">
      <c r="B230" s="1228"/>
      <c r="C230" s="1032"/>
      <c r="D230" s="998"/>
      <c r="E230" s="1227"/>
      <c r="F230" s="1227"/>
      <c r="G230" s="1227"/>
      <c r="H230" s="1227"/>
      <c r="I230" s="1227"/>
      <c r="J230" s="1229"/>
    </row>
    <row r="231" spans="2:10">
      <c r="B231" s="1228"/>
      <c r="C231" s="1032"/>
      <c r="D231" s="998"/>
      <c r="E231" s="1227"/>
      <c r="F231" s="1227"/>
      <c r="G231" s="1227"/>
      <c r="H231" s="1227"/>
      <c r="I231" s="1227"/>
      <c r="J231" s="1229"/>
    </row>
    <row r="232" spans="2:10">
      <c r="B232" s="1228"/>
      <c r="C232" s="1032"/>
      <c r="D232" s="998"/>
      <c r="E232" s="1227"/>
      <c r="F232" s="1227"/>
      <c r="G232" s="1227"/>
      <c r="H232" s="1227"/>
      <c r="I232" s="1227"/>
      <c r="J232" s="1229"/>
    </row>
    <row r="233" spans="2:10">
      <c r="B233" s="1228"/>
      <c r="C233" s="1032"/>
      <c r="D233" s="998"/>
      <c r="E233" s="1227"/>
      <c r="F233" s="1227"/>
      <c r="G233" s="1227"/>
      <c r="H233" s="1227"/>
      <c r="I233" s="1227"/>
      <c r="J233" s="1229"/>
    </row>
    <row r="234" spans="2:10">
      <c r="B234" s="1228"/>
      <c r="C234" s="1032"/>
      <c r="D234" s="998"/>
      <c r="E234" s="1227"/>
      <c r="F234" s="1227"/>
      <c r="G234" s="1227"/>
      <c r="H234" s="1227"/>
      <c r="I234" s="1227"/>
      <c r="J234" s="1229"/>
    </row>
    <row r="235" spans="2:10">
      <c r="B235" s="1228"/>
      <c r="C235" s="1032"/>
      <c r="D235" s="998"/>
      <c r="E235" s="1227"/>
      <c r="F235" s="1227"/>
      <c r="G235" s="1227"/>
      <c r="H235" s="1227"/>
      <c r="I235" s="1227"/>
      <c r="J235" s="1229"/>
    </row>
    <row r="236" spans="2:10">
      <c r="B236" s="1228"/>
      <c r="C236" s="1032"/>
      <c r="D236" s="997"/>
      <c r="E236" s="999"/>
      <c r="F236" s="999"/>
      <c r="G236" s="999"/>
      <c r="H236" s="999"/>
      <c r="I236" s="999"/>
      <c r="J236" s="1000"/>
    </row>
    <row r="237" spans="2:10" ht="13">
      <c r="B237" s="816" t="s">
        <v>1105</v>
      </c>
      <c r="C237" s="983"/>
      <c r="D237" s="1225"/>
      <c r="E237" s="1225">
        <f>SUM(E230:E236)</f>
        <v>0</v>
      </c>
      <c r="F237" s="1225">
        <f>SUM(F230:F236)</f>
        <v>0</v>
      </c>
      <c r="G237" s="1225">
        <f>SUM(G230:G236)</f>
        <v>0</v>
      </c>
      <c r="H237" s="1225">
        <f>SUM(H230:H236)</f>
        <v>0</v>
      </c>
      <c r="I237" s="1225">
        <f>SUM(I230:I236)</f>
        <v>0</v>
      </c>
      <c r="J237" s="984"/>
    </row>
    <row r="238" spans="2:10" ht="13">
      <c r="B238" s="816"/>
      <c r="C238" s="983"/>
      <c r="D238" s="983"/>
      <c r="E238" s="1225"/>
      <c r="F238" s="1225"/>
      <c r="G238" s="1225"/>
      <c r="H238" s="1225"/>
      <c r="I238" s="1225"/>
      <c r="J238" s="984"/>
    </row>
    <row r="239" spans="2:10">
      <c r="B239" s="1001" t="s">
        <v>908</v>
      </c>
      <c r="C239" s="1002"/>
      <c r="D239" s="1003"/>
      <c r="E239" s="1226"/>
      <c r="F239" s="1227"/>
      <c r="G239" s="1227"/>
      <c r="H239" s="1227"/>
      <c r="I239" s="1227"/>
      <c r="J239" s="818"/>
    </row>
    <row r="240" spans="2:10">
      <c r="B240" s="985" t="s">
        <v>909</v>
      </c>
      <c r="C240" s="986"/>
      <c r="D240" s="1003"/>
      <c r="E240" s="1226"/>
      <c r="F240" s="1227"/>
      <c r="G240" s="1227"/>
      <c r="H240" s="1227"/>
      <c r="I240" s="1227"/>
      <c r="J240" s="818"/>
    </row>
    <row r="241" spans="2:10">
      <c r="B241" s="985" t="s">
        <v>910</v>
      </c>
      <c r="C241" s="986"/>
      <c r="D241" s="1003"/>
      <c r="E241" s="1226"/>
      <c r="F241" s="1227"/>
      <c r="G241" s="1227"/>
      <c r="H241" s="1227"/>
      <c r="I241" s="1227"/>
      <c r="J241" s="818"/>
    </row>
    <row r="242" spans="2:10">
      <c r="B242" s="985" t="s">
        <v>911</v>
      </c>
      <c r="C242" s="986"/>
      <c r="D242" s="1003"/>
      <c r="E242" s="1226"/>
      <c r="F242" s="1227"/>
      <c r="G242" s="1227"/>
      <c r="H242" s="1227"/>
      <c r="I242" s="1227"/>
      <c r="J242" s="818"/>
    </row>
    <row r="243" spans="2:10" ht="5.15" customHeight="1">
      <c r="B243" s="817"/>
      <c r="C243" s="982"/>
      <c r="D243" s="983"/>
      <c r="E243" s="1225"/>
      <c r="F243" s="1225"/>
      <c r="G243" s="1225"/>
      <c r="H243" s="1225"/>
      <c r="I243" s="1225"/>
      <c r="J243" s="984"/>
    </row>
    <row r="244" spans="2:10" ht="13">
      <c r="B244" s="1004" t="s">
        <v>1106</v>
      </c>
      <c r="C244" s="1005"/>
      <c r="D244" s="983"/>
      <c r="E244" s="1225">
        <f>SUM(E239:E242)+E237</f>
        <v>0</v>
      </c>
      <c r="F244" s="1225">
        <f>SUM(F239:F242)+F237</f>
        <v>0</v>
      </c>
      <c r="G244" s="1225">
        <f>SUM(G239:G242)+G237</f>
        <v>0</v>
      </c>
      <c r="H244" s="1225">
        <f>SUM(H239:H242)+H237</f>
        <v>0</v>
      </c>
      <c r="I244" s="1225">
        <f>SUM(I239:I242)+I237</f>
        <v>0</v>
      </c>
      <c r="J244" s="984"/>
    </row>
    <row r="245" spans="2:10" ht="13">
      <c r="B245" s="1006"/>
      <c r="C245" s="1007"/>
      <c r="D245" s="1007"/>
      <c r="E245" s="990"/>
      <c r="F245" s="1225"/>
      <c r="G245" s="1225"/>
      <c r="H245" s="1225"/>
      <c r="I245" s="1225"/>
      <c r="J245" s="992"/>
    </row>
    <row r="246" spans="2:10" ht="13">
      <c r="B246" s="1008" t="s">
        <v>267</v>
      </c>
      <c r="C246" s="1009"/>
      <c r="D246" s="989"/>
      <c r="E246" s="990"/>
      <c r="F246" s="990"/>
      <c r="G246" s="990"/>
      <c r="H246" s="990"/>
      <c r="I246" s="991">
        <v>0.15220477644183125</v>
      </c>
      <c r="J246" s="992"/>
    </row>
    <row r="247" spans="2:10" ht="13">
      <c r="B247" s="987" t="s">
        <v>136</v>
      </c>
      <c r="C247" s="988"/>
      <c r="D247" s="989"/>
      <c r="E247" s="990"/>
      <c r="F247" s="990"/>
      <c r="G247" s="990"/>
      <c r="H247" s="991">
        <v>0.2308685932545676</v>
      </c>
      <c r="I247" s="990"/>
      <c r="J247" s="992"/>
    </row>
    <row r="248" spans="2:10" ht="13">
      <c r="B248" s="987" t="s">
        <v>912</v>
      </c>
      <c r="C248" s="988"/>
      <c r="D248" s="989"/>
      <c r="E248" s="990"/>
      <c r="F248" s="990"/>
      <c r="G248" s="991">
        <v>1</v>
      </c>
      <c r="H248" s="990"/>
      <c r="I248" s="990"/>
      <c r="J248" s="992"/>
    </row>
    <row r="249" spans="2:10" ht="13">
      <c r="B249" s="987" t="s">
        <v>913</v>
      </c>
      <c r="C249" s="988"/>
      <c r="D249" s="989"/>
      <c r="E249" s="990"/>
      <c r="F249" s="991">
        <v>0</v>
      </c>
      <c r="G249" s="990"/>
      <c r="H249" s="990"/>
      <c r="I249" s="990"/>
      <c r="J249" s="992"/>
    </row>
    <row r="250" spans="2:10" ht="13">
      <c r="B250" s="993" t="s">
        <v>914</v>
      </c>
      <c r="C250" s="988"/>
      <c r="D250" s="989"/>
      <c r="E250" s="990">
        <f>F250+G250+H250+I250</f>
        <v>0</v>
      </c>
      <c r="F250" s="990">
        <f>F249*F244</f>
        <v>0</v>
      </c>
      <c r="G250" s="990">
        <f>G244*G248</f>
        <v>0</v>
      </c>
      <c r="H250" s="990">
        <f>H244*H247</f>
        <v>0</v>
      </c>
      <c r="I250" s="990">
        <f>I246*I244</f>
        <v>0</v>
      </c>
      <c r="J250" s="992"/>
    </row>
    <row r="251" spans="2:10" ht="13">
      <c r="B251" s="994"/>
      <c r="E251" s="963"/>
      <c r="F251" s="963"/>
      <c r="G251" s="963"/>
      <c r="H251" s="963"/>
      <c r="I251" s="963"/>
      <c r="J251" s="995"/>
    </row>
    <row r="252" spans="2:10" ht="13">
      <c r="B252" s="994"/>
      <c r="E252" s="963"/>
      <c r="F252" s="963"/>
      <c r="G252" s="963"/>
      <c r="H252" s="963"/>
      <c r="I252" s="963"/>
      <c r="J252" s="995"/>
    </row>
    <row r="253" spans="2:10" ht="13">
      <c r="B253" s="932"/>
      <c r="C253" s="932"/>
      <c r="D253" s="932"/>
      <c r="E253" s="932"/>
      <c r="F253" s="932"/>
      <c r="G253" s="932"/>
      <c r="H253" s="932"/>
      <c r="I253" s="932"/>
      <c r="J253" s="932"/>
    </row>
    <row r="254" spans="2:10" ht="13">
      <c r="B254" s="932" t="s">
        <v>803</v>
      </c>
      <c r="C254" s="969"/>
      <c r="D254" s="969"/>
      <c r="E254" s="932" t="s">
        <v>804</v>
      </c>
      <c r="F254" s="932" t="s">
        <v>805</v>
      </c>
      <c r="G254" s="932" t="s">
        <v>806</v>
      </c>
      <c r="H254" s="932" t="s">
        <v>966</v>
      </c>
      <c r="I254" s="932" t="s">
        <v>808</v>
      </c>
      <c r="J254" s="932" t="s">
        <v>809</v>
      </c>
    </row>
    <row r="255" spans="2:10" ht="13">
      <c r="B255" s="965"/>
      <c r="C255" s="969"/>
      <c r="D255" s="969"/>
      <c r="E255" s="932"/>
      <c r="F255" s="932" t="s">
        <v>976</v>
      </c>
      <c r="G255" s="932" t="s">
        <v>367</v>
      </c>
      <c r="H255" s="932"/>
      <c r="I255" s="932"/>
      <c r="J255" s="969"/>
    </row>
    <row r="256" spans="2:10" ht="13">
      <c r="B256" s="1010"/>
      <c r="C256" s="969"/>
      <c r="D256" s="969"/>
      <c r="E256" s="932"/>
      <c r="F256" s="932" t="s">
        <v>1080</v>
      </c>
      <c r="G256" s="932" t="s">
        <v>349</v>
      </c>
      <c r="H256" s="932" t="s">
        <v>364</v>
      </c>
      <c r="I256" s="932" t="s">
        <v>366</v>
      </c>
      <c r="J256" s="969"/>
    </row>
    <row r="257" spans="2:11" ht="13">
      <c r="B257" s="965" t="s">
        <v>1107</v>
      </c>
      <c r="E257" s="932" t="s">
        <v>293</v>
      </c>
      <c r="F257" s="959" t="s">
        <v>977</v>
      </c>
      <c r="G257" s="932" t="s">
        <v>365</v>
      </c>
      <c r="H257" s="932" t="s">
        <v>365</v>
      </c>
      <c r="I257" s="932" t="s">
        <v>365</v>
      </c>
      <c r="J257" s="932" t="s">
        <v>112</v>
      </c>
    </row>
    <row r="258" spans="2:11">
      <c r="B258" s="989" t="s">
        <v>1108</v>
      </c>
      <c r="C258" s="989"/>
      <c r="D258" s="989"/>
      <c r="E258" s="1225">
        <f>SUM(F258:I258)</f>
        <v>-174907584.44361514</v>
      </c>
      <c r="F258" s="990">
        <f>F210</f>
        <v>-155347154.12812257</v>
      </c>
      <c r="G258" s="990">
        <f>G210</f>
        <v>0</v>
      </c>
      <c r="H258" s="990">
        <f>H210</f>
        <v>-19560430.315492574</v>
      </c>
      <c r="I258" s="990">
        <f>I210</f>
        <v>0</v>
      </c>
      <c r="J258" s="992"/>
    </row>
    <row r="259" spans="2:11">
      <c r="B259" s="989" t="s">
        <v>1107</v>
      </c>
      <c r="C259" s="989"/>
      <c r="D259" s="989"/>
      <c r="E259" s="1225">
        <f>SUM(F259:I259)</f>
        <v>0</v>
      </c>
      <c r="F259" s="990">
        <f>F237</f>
        <v>0</v>
      </c>
      <c r="G259" s="990">
        <f>G237</f>
        <v>0</v>
      </c>
      <c r="H259" s="990">
        <f>H237</f>
        <v>0</v>
      </c>
      <c r="I259" s="990">
        <f>I237</f>
        <v>0</v>
      </c>
      <c r="J259" s="992"/>
    </row>
    <row r="260" spans="2:11" ht="13">
      <c r="B260" s="816" t="s">
        <v>1461</v>
      </c>
      <c r="C260" s="989"/>
      <c r="D260" s="989"/>
      <c r="E260" s="990">
        <f>E258+E259</f>
        <v>-174907584.44361514</v>
      </c>
      <c r="F260" s="990">
        <f>F258+F259</f>
        <v>-155347154.12812257</v>
      </c>
      <c r="G260" s="990">
        <f>G258+G259</f>
        <v>0</v>
      </c>
      <c r="H260" s="990">
        <f>H258+H259</f>
        <v>-19560430.315492574</v>
      </c>
      <c r="I260" s="990">
        <f>I258+I259</f>
        <v>0</v>
      </c>
      <c r="J260" s="992"/>
    </row>
    <row r="261" spans="2:11" ht="13">
      <c r="B261" s="994"/>
      <c r="E261" s="963"/>
      <c r="F261" s="963"/>
      <c r="G261" s="963"/>
      <c r="H261" s="963"/>
      <c r="I261" s="963"/>
      <c r="J261" s="995"/>
    </row>
    <row r="262" spans="2:11" s="969" customFormat="1" ht="13">
      <c r="B262" s="965" t="s">
        <v>369</v>
      </c>
      <c r="G262" s="1015"/>
      <c r="H262" s="1015"/>
      <c r="I262" s="1015"/>
      <c r="J262" s="1016"/>
    </row>
    <row r="263" spans="2:11" s="969" customFormat="1" ht="13">
      <c r="B263" s="1511" t="s">
        <v>984</v>
      </c>
      <c r="C263" s="1511"/>
      <c r="D263" s="1511"/>
      <c r="E263" s="1511"/>
      <c r="F263" s="1511"/>
      <c r="G263" s="1511"/>
      <c r="H263" s="1511"/>
      <c r="I263" s="1511"/>
      <c r="J263" s="1016"/>
    </row>
    <row r="264" spans="2:11" s="969" customFormat="1" ht="13">
      <c r="B264" s="1025" t="s">
        <v>968</v>
      </c>
      <c r="G264" s="1015"/>
      <c r="H264" s="1015"/>
      <c r="I264" s="1015"/>
      <c r="J264" s="1016"/>
    </row>
    <row r="265" spans="2:11" s="969" customFormat="1" ht="13">
      <c r="B265" s="1025" t="s">
        <v>969</v>
      </c>
      <c r="G265" s="1015"/>
      <c r="H265" s="1015"/>
      <c r="I265" s="1015"/>
      <c r="J265" s="1016"/>
    </row>
    <row r="266" spans="2:11" s="969" customFormat="1" ht="13">
      <c r="B266" s="1025" t="s">
        <v>970</v>
      </c>
      <c r="G266" s="1015"/>
      <c r="H266" s="1015"/>
      <c r="I266" s="1015"/>
      <c r="J266" s="1016"/>
    </row>
    <row r="267" spans="2:11" s="969" customFormat="1" ht="15.75" customHeight="1">
      <c r="B267" s="1506" t="s">
        <v>1109</v>
      </c>
      <c r="C267" s="1506"/>
      <c r="D267" s="1506"/>
      <c r="E267" s="1506"/>
      <c r="F267" s="1506"/>
      <c r="G267" s="1506"/>
      <c r="H267" s="1506"/>
      <c r="I267" s="1506"/>
      <c r="K267" s="1019"/>
    </row>
    <row r="268" spans="2:11" s="969" customFormat="1" ht="15.75" customHeight="1">
      <c r="B268" s="1506"/>
      <c r="C268" s="1506"/>
      <c r="D268" s="1506"/>
      <c r="E268" s="1506"/>
      <c r="F268" s="1506"/>
      <c r="G268" s="1506"/>
      <c r="H268" s="1506"/>
      <c r="I268" s="1506"/>
      <c r="K268" s="1019"/>
    </row>
    <row r="269" spans="2:11" s="969" customFormat="1" ht="13">
      <c r="B269" s="1018" t="s">
        <v>1110</v>
      </c>
      <c r="G269" s="1015"/>
      <c r="H269" s="1015"/>
      <c r="I269" s="1015"/>
      <c r="J269" s="1016"/>
    </row>
    <row r="270" spans="2:11" ht="12" customHeight="1">
      <c r="B270" s="1026"/>
      <c r="C270" s="1027"/>
      <c r="D270" s="1028"/>
      <c r="E270" s="1028"/>
      <c r="F270" s="1028"/>
      <c r="G270" s="1028"/>
      <c r="H270" s="1028"/>
      <c r="I270" s="1028"/>
      <c r="J270" s="1028"/>
    </row>
    <row r="271" spans="2:11" ht="12.75" customHeight="1">
      <c r="B271" s="1026"/>
      <c r="C271" s="1028"/>
      <c r="D271" s="1028"/>
      <c r="E271" s="1028"/>
      <c r="F271" s="1028"/>
      <c r="G271" s="1028"/>
      <c r="H271" s="1028"/>
      <c r="I271" s="1028"/>
      <c r="J271" s="1028"/>
    </row>
    <row r="272" spans="2:11" ht="13">
      <c r="B272" s="932" t="s">
        <v>803</v>
      </c>
      <c r="C272" s="969"/>
      <c r="D272" s="969"/>
      <c r="E272" s="932" t="s">
        <v>804</v>
      </c>
      <c r="F272" s="932" t="s">
        <v>805</v>
      </c>
      <c r="G272" s="932" t="s">
        <v>806</v>
      </c>
      <c r="H272" s="932" t="s">
        <v>966</v>
      </c>
      <c r="I272" s="932" t="s">
        <v>808</v>
      </c>
      <c r="J272" s="932" t="s">
        <v>809</v>
      </c>
    </row>
    <row r="273" spans="2:10" ht="13">
      <c r="B273" s="965"/>
      <c r="C273" s="969"/>
      <c r="D273" s="969"/>
      <c r="E273" s="932"/>
      <c r="F273" s="932" t="s">
        <v>976</v>
      </c>
      <c r="G273" s="932" t="s">
        <v>367</v>
      </c>
      <c r="H273" s="932"/>
      <c r="I273" s="932"/>
      <c r="J273" s="969"/>
    </row>
    <row r="274" spans="2:10" ht="13">
      <c r="B274" s="1010"/>
      <c r="C274" s="969"/>
      <c r="D274" s="969"/>
      <c r="E274" s="932"/>
      <c r="F274" s="932" t="s">
        <v>1080</v>
      </c>
      <c r="G274" s="932" t="s">
        <v>349</v>
      </c>
      <c r="H274" s="932" t="s">
        <v>364</v>
      </c>
      <c r="I274" s="932" t="s">
        <v>366</v>
      </c>
      <c r="J274" s="969"/>
    </row>
    <row r="275" spans="2:10" ht="13">
      <c r="B275" s="965" t="s">
        <v>1119</v>
      </c>
      <c r="E275" s="932" t="s">
        <v>293</v>
      </c>
      <c r="F275" s="959" t="s">
        <v>977</v>
      </c>
      <c r="G275" s="932" t="s">
        <v>365</v>
      </c>
      <c r="H275" s="932" t="s">
        <v>365</v>
      </c>
      <c r="I275" s="932" t="s">
        <v>365</v>
      </c>
      <c r="J275" s="932" t="s">
        <v>112</v>
      </c>
    </row>
    <row r="276" spans="2:10">
      <c r="B276" s="1228"/>
      <c r="C276" s="996"/>
      <c r="D276" s="998"/>
      <c r="E276" s="1227"/>
      <c r="F276" s="1227"/>
      <c r="G276" s="1227"/>
      <c r="H276" s="1227"/>
      <c r="I276" s="1227"/>
      <c r="J276" s="1235"/>
    </row>
    <row r="277" spans="2:10" ht="25">
      <c r="B277" s="1236" t="s">
        <v>1112</v>
      </c>
      <c r="C277" s="1029"/>
      <c r="D277" s="1030"/>
      <c r="E277" s="1237">
        <f>F277+G277+H277</f>
        <v>-2375999</v>
      </c>
      <c r="F277" s="1237">
        <f>-2152155+331483</f>
        <v>-1820672</v>
      </c>
      <c r="G277" s="1237">
        <v>0</v>
      </c>
      <c r="H277" s="1237">
        <f>-583580+28253</f>
        <v>-555327</v>
      </c>
      <c r="I277" s="1237">
        <v>0</v>
      </c>
      <c r="J277" s="1235" t="s">
        <v>1319</v>
      </c>
    </row>
    <row r="278" spans="2:10">
      <c r="B278" s="1228"/>
      <c r="C278" s="996"/>
      <c r="D278" s="998"/>
      <c r="E278" s="1227"/>
      <c r="F278" s="1227"/>
      <c r="G278" s="1227"/>
      <c r="H278" s="1227"/>
      <c r="I278" s="1227"/>
      <c r="J278" s="1235"/>
    </row>
    <row r="279" spans="2:10">
      <c r="B279" s="1228"/>
      <c r="C279" s="996"/>
      <c r="D279" s="998"/>
      <c r="E279" s="1227"/>
      <c r="F279" s="1227"/>
      <c r="G279" s="1227"/>
      <c r="H279" s="1227"/>
      <c r="I279" s="1227"/>
      <c r="J279" s="1235"/>
    </row>
    <row r="280" spans="2:10">
      <c r="B280" s="1228"/>
      <c r="C280" s="996"/>
      <c r="D280" s="998"/>
      <c r="E280" s="1227"/>
      <c r="F280" s="1227"/>
      <c r="G280" s="1227"/>
      <c r="H280" s="1227"/>
      <c r="I280" s="1227"/>
      <c r="J280" s="1235"/>
    </row>
    <row r="281" spans="2:10">
      <c r="B281" s="1228"/>
      <c r="C281" s="996"/>
      <c r="D281" s="998"/>
      <c r="E281" s="1227"/>
      <c r="F281" s="1227"/>
      <c r="G281" s="1227"/>
      <c r="H281" s="1227"/>
      <c r="I281" s="1227"/>
      <c r="J281" s="1235"/>
    </row>
    <row r="282" spans="2:10">
      <c r="B282" s="1228"/>
      <c r="C282" s="996"/>
      <c r="D282" s="998"/>
      <c r="E282" s="1227"/>
      <c r="F282" s="1227"/>
      <c r="G282" s="1227"/>
      <c r="H282" s="1227"/>
      <c r="I282" s="1227"/>
      <c r="J282" s="1235"/>
    </row>
    <row r="283" spans="2:10" ht="13">
      <c r="B283" s="816" t="s">
        <v>1463</v>
      </c>
      <c r="C283" s="1005"/>
      <c r="D283" s="983"/>
      <c r="E283" s="1225">
        <f>SUM(E276:E282)</f>
        <v>-2375999</v>
      </c>
      <c r="F283" s="1225">
        <f>SUM(F276:F282)</f>
        <v>-1820672</v>
      </c>
      <c r="G283" s="1225">
        <f>SUM(G276:G282)</f>
        <v>0</v>
      </c>
      <c r="H283" s="1225">
        <f>SUM(H276:H282)</f>
        <v>-555327</v>
      </c>
      <c r="I283" s="1225">
        <f>SUM(I276:I282)</f>
        <v>0</v>
      </c>
      <c r="J283" s="984"/>
    </row>
    <row r="284" spans="2:10" ht="13">
      <c r="B284" s="816"/>
      <c r="C284" s="983"/>
      <c r="D284" s="983"/>
      <c r="E284" s="1225"/>
      <c r="F284" s="1225"/>
      <c r="G284" s="1225"/>
      <c r="H284" s="1225"/>
      <c r="I284" s="1225"/>
      <c r="J284" s="984"/>
    </row>
    <row r="285" spans="2:10">
      <c r="B285" s="985" t="s">
        <v>1113</v>
      </c>
      <c r="C285" s="986"/>
      <c r="D285" s="1003"/>
      <c r="E285" s="1226"/>
      <c r="F285" s="1227"/>
      <c r="G285" s="1227"/>
      <c r="H285" s="1227">
        <f>-H277</f>
        <v>555327</v>
      </c>
      <c r="I285" s="1227"/>
      <c r="J285" s="818"/>
    </row>
    <row r="286" spans="2:10" ht="5.15" customHeight="1">
      <c r="B286" s="817"/>
      <c r="C286" s="982"/>
      <c r="D286" s="983"/>
      <c r="E286" s="1225"/>
      <c r="F286" s="1225"/>
      <c r="G286" s="1225"/>
      <c r="H286" s="1225"/>
      <c r="I286" s="1225"/>
      <c r="J286" s="984"/>
    </row>
    <row r="287" spans="2:10" ht="13">
      <c r="B287" s="816" t="s">
        <v>1114</v>
      </c>
      <c r="C287" s="983"/>
      <c r="D287" s="983"/>
      <c r="E287" s="1225">
        <f>SUM(E285:E285)+E283</f>
        <v>-2375999</v>
      </c>
      <c r="F287" s="1225">
        <f>SUM(F285:F285)+F283</f>
        <v>-1820672</v>
      </c>
      <c r="G287" s="1225">
        <f>SUM(G285:G285)+G283</f>
        <v>0</v>
      </c>
      <c r="H287" s="1225">
        <f>SUM(H285:H285)+H283</f>
        <v>0</v>
      </c>
      <c r="I287" s="1225">
        <f>SUM(I285:I285)+I283</f>
        <v>0</v>
      </c>
      <c r="J287" s="984"/>
    </row>
    <row r="288" spans="2:10" ht="13">
      <c r="B288" s="816"/>
      <c r="C288" s="983"/>
      <c r="D288" s="989"/>
      <c r="E288" s="990"/>
      <c r="F288" s="1225"/>
      <c r="G288" s="1225"/>
      <c r="H288" s="1225"/>
      <c r="I288" s="1225"/>
      <c r="J288" s="992"/>
    </row>
    <row r="289" spans="2:10" ht="13">
      <c r="B289" s="987" t="s">
        <v>267</v>
      </c>
      <c r="C289" s="988"/>
      <c r="D289" s="989"/>
      <c r="E289" s="990"/>
      <c r="F289" s="990"/>
      <c r="G289" s="990"/>
      <c r="H289" s="990"/>
      <c r="I289" s="991">
        <v>0.15220477644183125</v>
      </c>
      <c r="J289" s="992"/>
    </row>
    <row r="290" spans="2:10" ht="13">
      <c r="B290" s="987" t="s">
        <v>280</v>
      </c>
      <c r="C290" s="988"/>
      <c r="D290" s="989"/>
      <c r="E290" s="990"/>
      <c r="F290" s="990"/>
      <c r="G290" s="990"/>
      <c r="H290" s="991">
        <v>0.26673414639531107</v>
      </c>
      <c r="I290" s="990"/>
      <c r="J290" s="992"/>
    </row>
    <row r="291" spans="2:10" ht="13">
      <c r="B291" s="987" t="s">
        <v>912</v>
      </c>
      <c r="C291" s="988"/>
      <c r="D291" s="989"/>
      <c r="E291" s="990"/>
      <c r="F291" s="990"/>
      <c r="G291" s="991">
        <v>1</v>
      </c>
      <c r="H291" s="990"/>
      <c r="I291" s="990"/>
      <c r="J291" s="992"/>
    </row>
    <row r="292" spans="2:10" ht="13">
      <c r="B292" s="987" t="s">
        <v>913</v>
      </c>
      <c r="C292" s="988"/>
      <c r="D292" s="989"/>
      <c r="E292" s="990"/>
      <c r="F292" s="991">
        <v>0</v>
      </c>
      <c r="G292" s="990"/>
      <c r="H292" s="990"/>
      <c r="I292" s="990"/>
      <c r="J292" s="992"/>
    </row>
    <row r="293" spans="2:10" ht="13">
      <c r="B293" s="993" t="s">
        <v>1115</v>
      </c>
      <c r="C293" s="988"/>
      <c r="D293" s="989"/>
      <c r="E293" s="990">
        <f>F293+G293+H293+I293</f>
        <v>0</v>
      </c>
      <c r="F293" s="990">
        <f>F292*F287</f>
        <v>0</v>
      </c>
      <c r="G293" s="990">
        <f>G287*G291</f>
        <v>0</v>
      </c>
      <c r="H293" s="990">
        <f>H287*H290</f>
        <v>0</v>
      </c>
      <c r="I293" s="990">
        <f>I289*I287</f>
        <v>0</v>
      </c>
      <c r="J293" s="992"/>
    </row>
    <row r="294" spans="2:10" ht="12.75" customHeight="1">
      <c r="B294" s="1026"/>
      <c r="C294" s="1028"/>
      <c r="D294" s="1028"/>
      <c r="E294" s="1028"/>
      <c r="F294" s="1028"/>
      <c r="G294" s="1028"/>
      <c r="H294" s="1028"/>
      <c r="I294" s="1028"/>
      <c r="J294" s="1028"/>
    </row>
    <row r="295" spans="2:10" ht="12.75" customHeight="1">
      <c r="B295" s="1026"/>
      <c r="C295" s="1028"/>
      <c r="D295" s="1028"/>
      <c r="E295" s="1028"/>
      <c r="F295" s="1028"/>
      <c r="G295" s="1028"/>
      <c r="H295" s="1028"/>
      <c r="I295" s="1028"/>
      <c r="J295" s="1028"/>
    </row>
    <row r="296" spans="2:10" ht="13">
      <c r="B296" s="932" t="s">
        <v>803</v>
      </c>
      <c r="C296" s="969"/>
      <c r="D296" s="969"/>
      <c r="E296" s="932" t="s">
        <v>804</v>
      </c>
      <c r="F296" s="932" t="s">
        <v>805</v>
      </c>
      <c r="G296" s="932" t="s">
        <v>806</v>
      </c>
      <c r="H296" s="932" t="s">
        <v>966</v>
      </c>
      <c r="I296" s="932" t="s">
        <v>808</v>
      </c>
      <c r="J296" s="932" t="s">
        <v>809</v>
      </c>
    </row>
    <row r="297" spans="2:10" ht="13">
      <c r="B297" s="965"/>
      <c r="C297" s="969"/>
      <c r="D297" s="969"/>
      <c r="E297" s="932"/>
      <c r="F297" s="932" t="s">
        <v>976</v>
      </c>
      <c r="G297" s="932" t="s">
        <v>367</v>
      </c>
      <c r="H297" s="932"/>
      <c r="I297" s="932"/>
      <c r="J297" s="969"/>
    </row>
    <row r="298" spans="2:10" ht="13">
      <c r="B298" s="1010"/>
      <c r="C298" s="969"/>
      <c r="D298" s="969"/>
      <c r="E298" s="932"/>
      <c r="F298" s="932" t="s">
        <v>1080</v>
      </c>
      <c r="G298" s="932" t="s">
        <v>349</v>
      </c>
      <c r="H298" s="932" t="s">
        <v>364</v>
      </c>
      <c r="I298" s="932" t="s">
        <v>366</v>
      </c>
      <c r="J298" s="969"/>
    </row>
    <row r="299" spans="2:10" ht="13">
      <c r="B299" s="965" t="s">
        <v>1120</v>
      </c>
      <c r="E299" s="932" t="s">
        <v>293</v>
      </c>
      <c r="F299" s="959" t="s">
        <v>977</v>
      </c>
      <c r="G299" s="932" t="s">
        <v>365</v>
      </c>
      <c r="H299" s="932" t="s">
        <v>365</v>
      </c>
      <c r="I299" s="932" t="s">
        <v>365</v>
      </c>
      <c r="J299" s="932" t="s">
        <v>112</v>
      </c>
    </row>
    <row r="300" spans="2:10">
      <c r="B300" s="1228"/>
      <c r="C300" s="996"/>
      <c r="D300" s="998"/>
      <c r="E300" s="1227"/>
      <c r="F300" s="1227"/>
      <c r="G300" s="1227"/>
      <c r="H300" s="1227"/>
      <c r="I300" s="1227"/>
      <c r="J300" s="1235"/>
    </row>
    <row r="301" spans="2:10" ht="50">
      <c r="B301" s="1236" t="s">
        <v>1116</v>
      </c>
      <c r="C301" s="1029"/>
      <c r="D301" s="1030"/>
      <c r="E301" s="1237">
        <f>F301+G301+H301</f>
        <v>359736</v>
      </c>
      <c r="F301" s="1237">
        <v>331483.14745691034</v>
      </c>
      <c r="G301" s="1237"/>
      <c r="H301" s="1237">
        <v>28252.852543089633</v>
      </c>
      <c r="I301" s="1237"/>
      <c r="J301" s="1235" t="s">
        <v>1320</v>
      </c>
    </row>
    <row r="302" spans="2:10">
      <c r="B302" s="1228"/>
      <c r="C302" s="996"/>
      <c r="D302" s="998"/>
      <c r="E302" s="1227"/>
      <c r="F302" s="1227"/>
      <c r="G302" s="1227"/>
      <c r="H302" s="1227"/>
      <c r="I302" s="1227"/>
      <c r="J302" s="1235"/>
    </row>
    <row r="303" spans="2:10">
      <c r="B303" s="1228"/>
      <c r="C303" s="996"/>
      <c r="D303" s="998"/>
      <c r="E303" s="1227"/>
      <c r="F303" s="1227"/>
      <c r="G303" s="1227"/>
      <c r="H303" s="1227"/>
      <c r="I303" s="1227"/>
      <c r="J303" s="1235"/>
    </row>
    <row r="304" spans="2:10">
      <c r="B304" s="1228"/>
      <c r="C304" s="996"/>
      <c r="D304" s="998"/>
      <c r="E304" s="1227"/>
      <c r="F304" s="1227"/>
      <c r="G304" s="1227"/>
      <c r="H304" s="1227"/>
      <c r="I304" s="1227"/>
      <c r="J304" s="1235"/>
    </row>
    <row r="305" spans="1:10">
      <c r="B305" s="1228"/>
      <c r="C305" s="996"/>
      <c r="D305" s="998"/>
      <c r="E305" s="1227"/>
      <c r="F305" s="1227"/>
      <c r="G305" s="1227"/>
      <c r="H305" s="1227"/>
      <c r="I305" s="1227"/>
      <c r="J305" s="1235"/>
    </row>
    <row r="306" spans="1:10">
      <c r="B306" s="1228"/>
      <c r="C306" s="996"/>
      <c r="D306" s="998"/>
      <c r="E306" s="1227"/>
      <c r="F306" s="1227"/>
      <c r="G306" s="1227"/>
      <c r="H306" s="1227"/>
      <c r="I306" s="1227"/>
      <c r="J306" s="1235"/>
    </row>
    <row r="307" spans="1:10" ht="13">
      <c r="B307" s="816" t="s">
        <v>1464</v>
      </c>
      <c r="C307" s="1031"/>
      <c r="D307" s="983"/>
      <c r="E307" s="1225">
        <f>SUM(E300:E306)</f>
        <v>359736</v>
      </c>
      <c r="F307" s="1225">
        <f>SUM(F300:F306)</f>
        <v>331483.14745691034</v>
      </c>
      <c r="G307" s="1225">
        <f>SUM(G300:G306)</f>
        <v>0</v>
      </c>
      <c r="H307" s="1225">
        <f>SUM(H300:H306)</f>
        <v>28252.852543089633</v>
      </c>
      <c r="I307" s="1225">
        <f>SUM(I300:I306)</f>
        <v>0</v>
      </c>
      <c r="J307" s="984"/>
    </row>
    <row r="308" spans="1:10" ht="13">
      <c r="B308" s="1006"/>
      <c r="C308" s="1007"/>
      <c r="D308" s="1007"/>
      <c r="E308" s="990"/>
      <c r="F308" s="1225"/>
      <c r="G308" s="1225"/>
      <c r="H308" s="1225"/>
      <c r="I308" s="1225"/>
      <c r="J308" s="992"/>
    </row>
    <row r="309" spans="1:10" ht="13">
      <c r="B309" s="1008" t="s">
        <v>267</v>
      </c>
      <c r="C309" s="1009"/>
      <c r="D309" s="989"/>
      <c r="E309" s="990"/>
      <c r="F309" s="990"/>
      <c r="G309" s="990"/>
      <c r="H309" s="990"/>
      <c r="I309" s="991">
        <v>0.15220477644183125</v>
      </c>
      <c r="J309" s="992"/>
    </row>
    <row r="310" spans="1:10" ht="13">
      <c r="B310" s="987" t="s">
        <v>280</v>
      </c>
      <c r="C310" s="988"/>
      <c r="D310" s="989"/>
      <c r="E310" s="990"/>
      <c r="F310" s="990"/>
      <c r="G310" s="990"/>
      <c r="H310" s="991">
        <v>0.26673414639531107</v>
      </c>
      <c r="I310" s="990"/>
      <c r="J310" s="992"/>
    </row>
    <row r="311" spans="1:10" ht="13">
      <c r="B311" s="987" t="s">
        <v>912</v>
      </c>
      <c r="C311" s="988"/>
      <c r="D311" s="989"/>
      <c r="E311" s="990"/>
      <c r="F311" s="990"/>
      <c r="G311" s="991">
        <v>1</v>
      </c>
      <c r="H311" s="990"/>
      <c r="I311" s="990"/>
      <c r="J311" s="992"/>
    </row>
    <row r="312" spans="1:10" ht="13">
      <c r="B312" s="987" t="s">
        <v>913</v>
      </c>
      <c r="C312" s="988"/>
      <c r="D312" s="989"/>
      <c r="E312" s="990"/>
      <c r="F312" s="991">
        <v>0</v>
      </c>
      <c r="G312" s="990"/>
      <c r="H312" s="990"/>
      <c r="I312" s="990"/>
      <c r="J312" s="992"/>
    </row>
    <row r="313" spans="1:10" ht="13">
      <c r="B313" s="993" t="s">
        <v>1117</v>
      </c>
      <c r="C313" s="988"/>
      <c r="D313" s="989"/>
      <c r="E313" s="990">
        <f>F313+G313+H313+I313</f>
        <v>7536.0005063136068</v>
      </c>
      <c r="F313" s="990">
        <f>F312*F307</f>
        <v>0</v>
      </c>
      <c r="G313" s="990">
        <f>G307*G311</f>
        <v>0</v>
      </c>
      <c r="H313" s="990">
        <f>H307*H310</f>
        <v>7536.0005063136068</v>
      </c>
      <c r="I313" s="990">
        <f>I309*I307</f>
        <v>0</v>
      </c>
      <c r="J313" s="992"/>
    </row>
    <row r="314" spans="1:10">
      <c r="G314" s="967"/>
    </row>
    <row r="316" spans="1:10" s="1242" customFormat="1" ht="15.5">
      <c r="A316" s="1238" t="s">
        <v>844</v>
      </c>
      <c r="B316" s="1239"/>
      <c r="C316" s="1239"/>
      <c r="D316" s="1240"/>
      <c r="E316" s="1240"/>
      <c r="F316" s="1241"/>
      <c r="G316" s="1240"/>
      <c r="H316" s="1240"/>
      <c r="I316" s="1240"/>
      <c r="J316" s="1240"/>
    </row>
  </sheetData>
  <mergeCells count="12">
    <mergeCell ref="B267:I268"/>
    <mergeCell ref="A1:K1"/>
    <mergeCell ref="A2:K2"/>
    <mergeCell ref="A3:K3"/>
    <mergeCell ref="B6:J6"/>
    <mergeCell ref="B24:I26"/>
    <mergeCell ref="B29:I30"/>
    <mergeCell ref="B104:I104"/>
    <mergeCell ref="B108:I109"/>
    <mergeCell ref="B172:I172"/>
    <mergeCell ref="B176:I177"/>
    <mergeCell ref="B263:I263"/>
  </mergeCells>
  <pageMargins left="0.7" right="0.7" top="0.75" bottom="0.75" header="0.3" footer="0.3"/>
  <pageSetup scale="36" orientation="landscape" r:id="rId1"/>
  <rowBreaks count="3" manualBreakCount="3">
    <brk id="66" max="11" man="1"/>
    <brk id="170" max="11" man="1"/>
    <brk id="294" max="11" man="1"/>
  </rowBreaks>
  <ignoredErrors>
    <ignoredError sqref="H126:I12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C5B46-5607-4618-87D0-39E4674077BE}">
  <dimension ref="A1:S267"/>
  <sheetViews>
    <sheetView topLeftCell="B117" zoomScale="80" zoomScaleNormal="80" workbookViewId="0">
      <selection activeCell="H117" sqref="H117"/>
    </sheetView>
  </sheetViews>
  <sheetFormatPr defaultColWidth="9.1796875" defaultRowHeight="12.5"/>
  <cols>
    <col min="1" max="1" width="5.7265625" style="1191" customWidth="1"/>
    <col min="2" max="2" width="11" style="1197" customWidth="1"/>
    <col min="3" max="3" width="5.7265625" style="1191" customWidth="1"/>
    <col min="4" max="4" width="32.1796875" style="1191" customWidth="1"/>
    <col min="5" max="5" width="14.453125" style="1191" customWidth="1"/>
    <col min="6" max="6" width="21.81640625" style="1191" customWidth="1"/>
    <col min="7" max="7" width="15.1796875" style="1191" customWidth="1"/>
    <col min="8" max="8" width="20.81640625" style="1191" bestFit="1" customWidth="1"/>
    <col min="9" max="9" width="3.81640625" style="1191" customWidth="1"/>
    <col min="10" max="10" width="27.453125" style="1191" customWidth="1"/>
    <col min="11" max="11" width="21.81640625" style="1191" customWidth="1"/>
    <col min="12" max="12" width="25.1796875" style="1191" customWidth="1"/>
    <col min="13" max="13" width="3.81640625" style="1191" customWidth="1"/>
    <col min="14" max="14" width="19.7265625" style="1191" customWidth="1"/>
    <col min="15" max="15" width="25.453125" style="1191" customWidth="1"/>
    <col min="16" max="16" width="24.7265625" style="1191" customWidth="1"/>
    <col min="17" max="17" width="25" style="1191" customWidth="1"/>
    <col min="18" max="18" width="26.54296875" style="1191" customWidth="1"/>
    <col min="19" max="19" width="3.81640625" style="1191" customWidth="1"/>
    <col min="20" max="16384" width="9.1796875" style="1191"/>
  </cols>
  <sheetData>
    <row r="1" spans="1:19" ht="15.5">
      <c r="A1" s="1501" t="s">
        <v>690</v>
      </c>
      <c r="B1" s="1501"/>
      <c r="C1" s="1501"/>
      <c r="D1" s="1501"/>
      <c r="E1" s="1501"/>
      <c r="F1" s="1501"/>
      <c r="G1" s="1501"/>
      <c r="H1" s="1501"/>
      <c r="I1" s="1501"/>
      <c r="J1" s="1501"/>
      <c r="K1" s="1501"/>
      <c r="L1" s="1501"/>
      <c r="M1" s="1501"/>
      <c r="N1" s="1501"/>
      <c r="O1" s="1501"/>
      <c r="P1" s="1501"/>
      <c r="Q1" s="1501"/>
      <c r="R1" s="1501"/>
      <c r="S1" s="1190"/>
    </row>
    <row r="2" spans="1:19" ht="15.5">
      <c r="A2" s="1501" t="s">
        <v>1121</v>
      </c>
      <c r="B2" s="1501"/>
      <c r="C2" s="1501"/>
      <c r="D2" s="1501"/>
      <c r="E2" s="1501"/>
      <c r="F2" s="1501"/>
      <c r="G2" s="1501"/>
      <c r="H2" s="1501"/>
      <c r="I2" s="1501"/>
      <c r="J2" s="1501"/>
      <c r="K2" s="1501"/>
      <c r="L2" s="1501"/>
      <c r="M2" s="1501"/>
      <c r="N2" s="1501"/>
      <c r="O2" s="1501"/>
      <c r="P2" s="1501"/>
      <c r="Q2" s="1501"/>
      <c r="R2" s="1501"/>
      <c r="S2" s="1190"/>
    </row>
    <row r="3" spans="1:19" ht="15.5">
      <c r="A3" s="1501" t="s">
        <v>1122</v>
      </c>
      <c r="B3" s="1501"/>
      <c r="C3" s="1501"/>
      <c r="D3" s="1501"/>
      <c r="E3" s="1501"/>
      <c r="F3" s="1501"/>
      <c r="G3" s="1501"/>
      <c r="H3" s="1501"/>
      <c r="I3" s="1501"/>
      <c r="J3" s="1501"/>
      <c r="K3" s="1501"/>
      <c r="L3" s="1501"/>
      <c r="M3" s="1501"/>
      <c r="N3" s="1501"/>
      <c r="O3" s="1501"/>
      <c r="P3" s="1501"/>
      <c r="Q3" s="1501"/>
      <c r="R3" s="1501"/>
      <c r="S3" s="1190"/>
    </row>
    <row r="4" spans="1:19" ht="15.5">
      <c r="A4" s="1243"/>
      <c r="B4" s="1334"/>
      <c r="C4" s="1243"/>
      <c r="D4" s="1193"/>
      <c r="E4" s="1193"/>
      <c r="F4" s="1193"/>
      <c r="G4" s="1193"/>
      <c r="H4" s="1193"/>
      <c r="I4" s="1193"/>
      <c r="J4" s="1193"/>
      <c r="K4" s="1193"/>
      <c r="L4" s="1193"/>
      <c r="M4" s="1193"/>
      <c r="N4" s="1193"/>
      <c r="O4" s="1193"/>
      <c r="P4" s="1193"/>
      <c r="Q4" s="1193"/>
      <c r="R4" s="1193"/>
    </row>
    <row r="5" spans="1:19" ht="15.5">
      <c r="A5" s="1193"/>
      <c r="B5" s="1194"/>
      <c r="C5" s="1193"/>
      <c r="D5" s="1193" t="s">
        <v>1010</v>
      </c>
      <c r="E5" s="1195" t="s">
        <v>1576</v>
      </c>
      <c r="F5" s="1196"/>
      <c r="G5" s="1196"/>
      <c r="H5" s="1196"/>
      <c r="I5" s="1193"/>
      <c r="J5" s="1193"/>
      <c r="K5" s="1193"/>
      <c r="L5" s="1193"/>
      <c r="M5" s="1193"/>
      <c r="N5" s="1193"/>
      <c r="O5" s="1193"/>
      <c r="P5" s="1193"/>
      <c r="Q5" s="1193"/>
      <c r="R5" s="1193"/>
    </row>
    <row r="6" spans="1:19" ht="13">
      <c r="D6" s="1190"/>
    </row>
    <row r="7" spans="1:19" ht="15.75" customHeight="1">
      <c r="B7" s="1512" t="s">
        <v>802</v>
      </c>
      <c r="C7" s="1512"/>
      <c r="D7" s="1512"/>
      <c r="E7" s="1512"/>
      <c r="F7" s="1512"/>
      <c r="G7" s="1512"/>
      <c r="H7" s="1512"/>
      <c r="I7" s="1512"/>
      <c r="J7" s="1512"/>
      <c r="K7" s="1512"/>
      <c r="L7" s="1512"/>
      <c r="M7" s="1512"/>
      <c r="N7" s="1512"/>
      <c r="O7" s="1512"/>
      <c r="P7" s="1512"/>
      <c r="Q7" s="1512"/>
      <c r="R7" s="1512"/>
    </row>
    <row r="8" spans="1:19" ht="13">
      <c r="D8" s="1190"/>
    </row>
    <row r="9" spans="1:19" ht="13">
      <c r="D9" s="1190" t="s">
        <v>1123</v>
      </c>
      <c r="J9" s="1502"/>
      <c r="K9" s="1502"/>
      <c r="L9" s="1502"/>
      <c r="N9" s="1502"/>
      <c r="O9" s="1502"/>
      <c r="P9" s="1502"/>
      <c r="Q9" s="1502"/>
      <c r="R9" s="1502"/>
    </row>
    <row r="10" spans="1:19" ht="13">
      <c r="D10" s="1495" t="s">
        <v>1012</v>
      </c>
      <c r="E10" s="1496"/>
      <c r="F10" s="1496"/>
      <c r="G10" s="1496"/>
      <c r="H10" s="1497"/>
      <c r="I10" s="1198"/>
      <c r="J10" s="1498" t="s">
        <v>1124</v>
      </c>
      <c r="K10" s="1499"/>
      <c r="L10" s="1500"/>
      <c r="M10" s="1198"/>
      <c r="N10" s="1498" t="s">
        <v>1125</v>
      </c>
      <c r="O10" s="1499"/>
      <c r="P10" s="1499"/>
      <c r="Q10" s="1499"/>
      <c r="R10" s="1500"/>
      <c r="S10" s="1198"/>
    </row>
    <row r="11" spans="1:19" ht="13">
      <c r="D11" s="1199" t="s">
        <v>803</v>
      </c>
      <c r="E11" s="1199" t="s">
        <v>804</v>
      </c>
      <c r="F11" s="1199" t="s">
        <v>965</v>
      </c>
      <c r="G11" s="1199" t="s">
        <v>806</v>
      </c>
      <c r="H11" s="1199" t="s">
        <v>966</v>
      </c>
      <c r="I11" s="1198"/>
      <c r="J11" s="1199" t="s">
        <v>808</v>
      </c>
      <c r="K11" s="1199" t="s">
        <v>809</v>
      </c>
      <c r="L11" s="1199" t="s">
        <v>1015</v>
      </c>
      <c r="M11" s="1198"/>
      <c r="N11" s="1199" t="s">
        <v>886</v>
      </c>
      <c r="O11" s="1199" t="s">
        <v>1016</v>
      </c>
      <c r="P11" s="1199" t="s">
        <v>888</v>
      </c>
      <c r="Q11" s="1199" t="s">
        <v>1017</v>
      </c>
      <c r="R11" s="1199" t="s">
        <v>1018</v>
      </c>
      <c r="S11" s="1198"/>
    </row>
    <row r="12" spans="1:19" ht="63" customHeight="1">
      <c r="B12" s="1200" t="s">
        <v>902</v>
      </c>
      <c r="D12" s="1201" t="s">
        <v>505</v>
      </c>
      <c r="E12" s="1201" t="s">
        <v>1019</v>
      </c>
      <c r="F12" s="1201" t="s">
        <v>1020</v>
      </c>
      <c r="G12" s="1201" t="s">
        <v>1021</v>
      </c>
      <c r="H12" s="1201" t="s">
        <v>1022</v>
      </c>
      <c r="I12" s="1337"/>
      <c r="J12" s="1201" t="s">
        <v>1023</v>
      </c>
      <c r="K12" s="1201" t="s">
        <v>1024</v>
      </c>
      <c r="L12" s="1201" t="s">
        <v>1025</v>
      </c>
      <c r="M12" s="1337"/>
      <c r="N12" s="1201" t="s">
        <v>1026</v>
      </c>
      <c r="O12" s="1201" t="s">
        <v>1027</v>
      </c>
      <c r="P12" s="1201" t="s">
        <v>1028</v>
      </c>
      <c r="Q12" s="1201" t="s">
        <v>1029</v>
      </c>
      <c r="R12" s="1201" t="s">
        <v>1030</v>
      </c>
      <c r="S12" s="1337"/>
    </row>
    <row r="13" spans="1:19">
      <c r="E13" s="1337"/>
      <c r="F13" s="1337"/>
      <c r="G13" s="1337"/>
      <c r="H13" s="1337"/>
      <c r="I13" s="1337"/>
      <c r="J13" s="1337"/>
      <c r="K13" s="1337"/>
      <c r="L13" s="1337"/>
      <c r="M13" s="1337"/>
      <c r="N13" s="1337"/>
      <c r="O13" s="1337"/>
      <c r="P13" s="1337"/>
      <c r="Q13" s="1337"/>
      <c r="R13" s="1337"/>
      <c r="S13" s="1337"/>
    </row>
    <row r="14" spans="1:19">
      <c r="B14" s="1197">
        <v>1</v>
      </c>
      <c r="D14" s="1191" t="s">
        <v>1126</v>
      </c>
      <c r="E14" s="1337"/>
      <c r="F14" s="1337"/>
      <c r="G14" s="1337"/>
      <c r="H14" s="1337"/>
      <c r="I14" s="1337"/>
      <c r="J14" s="940" t="s">
        <v>1577</v>
      </c>
      <c r="K14" s="1337"/>
      <c r="L14" s="940">
        <f>'1E - EDIT Amortization'!M88</f>
        <v>0</v>
      </c>
      <c r="M14" s="1337"/>
      <c r="N14" s="940"/>
      <c r="O14" s="1337"/>
      <c r="P14" s="1337"/>
      <c r="Q14" s="1337"/>
      <c r="R14" s="940">
        <v>0</v>
      </c>
      <c r="S14" s="1337"/>
    </row>
    <row r="15" spans="1:19">
      <c r="E15" s="1337"/>
      <c r="F15" s="1337"/>
      <c r="G15" s="1337"/>
      <c r="H15" s="1337"/>
      <c r="I15" s="1337"/>
      <c r="J15" s="1337"/>
      <c r="K15" s="1337"/>
      <c r="L15" s="1337"/>
      <c r="M15" s="1337"/>
      <c r="N15" s="1337"/>
      <c r="O15" s="1337"/>
      <c r="P15" s="1337"/>
      <c r="Q15" s="1337"/>
      <c r="R15" s="1337"/>
      <c r="S15" s="1337"/>
    </row>
    <row r="16" spans="1:19">
      <c r="B16" s="1197">
        <f>B14+1</f>
        <v>2</v>
      </c>
      <c r="D16" s="1202" t="s">
        <v>1032</v>
      </c>
      <c r="E16" s="940">
        <v>31</v>
      </c>
      <c r="F16" s="941">
        <v>0</v>
      </c>
      <c r="G16" s="941">
        <v>214</v>
      </c>
      <c r="H16" s="942">
        <f t="shared" ref="H16:H27" si="0">IF(F16=0,0.5,F16/G16)</f>
        <v>0.5</v>
      </c>
      <c r="I16" s="943"/>
      <c r="J16" s="940">
        <f>'1E - EDIT Amortization'!$O$88/12</f>
        <v>0</v>
      </c>
      <c r="K16" s="944">
        <f t="shared" ref="K16:K27" si="1">+J16*H16</f>
        <v>0</v>
      </c>
      <c r="L16" s="944">
        <f>+K16+L14</f>
        <v>0</v>
      </c>
      <c r="M16" s="943"/>
      <c r="N16" s="940">
        <v>0</v>
      </c>
      <c r="O16" s="944">
        <f>IF($D$237="True-Up Adjustment",N16-J16,0)</f>
        <v>0</v>
      </c>
      <c r="P16" s="944">
        <f>IF($D$237="True-Up Adjustment",IF(AND(J16&gt;=0,N16&gt;=0),IF(O16&gt;=0,K16+O16,N16/J16*K16),IF(AND(J16&lt;0,N16&lt;0),IF(O16&lt;0,K16+O16,N16/J16*K16),0)),0)</f>
        <v>0</v>
      </c>
      <c r="Q16" s="944">
        <f t="shared" ref="Q16:Q27" si="2">IF(AND(J16&gt;=0,N16&lt;0),N16,IF(AND(J16&lt;0,N16&gt;=0),N16,0))</f>
        <v>0</v>
      </c>
      <c r="R16" s="944">
        <f>+Q16+R14</f>
        <v>0</v>
      </c>
      <c r="S16" s="943"/>
    </row>
    <row r="17" spans="2:19">
      <c r="B17" s="1197">
        <f t="shared" ref="B17:B28" si="3">+B16+1</f>
        <v>3</v>
      </c>
      <c r="D17" s="1202" t="s">
        <v>1033</v>
      </c>
      <c r="E17" s="940">
        <v>28</v>
      </c>
      <c r="F17" s="941">
        <v>0</v>
      </c>
      <c r="G17" s="941">
        <f t="shared" ref="G17:G27" si="4">G16</f>
        <v>214</v>
      </c>
      <c r="H17" s="942">
        <f t="shared" si="0"/>
        <v>0.5</v>
      </c>
      <c r="I17" s="943"/>
      <c r="J17" s="940">
        <f>'1E - EDIT Amortization'!$O$88/12</f>
        <v>0</v>
      </c>
      <c r="K17" s="944">
        <f t="shared" si="1"/>
        <v>0</v>
      </c>
      <c r="L17" s="944">
        <f t="shared" ref="L17:L27" si="5">+K17+L16</f>
        <v>0</v>
      </c>
      <c r="M17" s="943"/>
      <c r="N17" s="940">
        <v>0</v>
      </c>
      <c r="O17" s="944">
        <f t="shared" ref="O17:O27" si="6">IF($D$237="True-Up Adjustment",N17-J17,0)</f>
        <v>0</v>
      </c>
      <c r="P17" s="944">
        <f t="shared" ref="P17:P27" si="7">IF($D$237="True-Up Adjustment",IF(AND(J17&gt;=0,N17&gt;=0),IF(O17&gt;=0,K17+O17,N17/J17*K17),IF(AND(J17&lt;0,N17&lt;0),IF(O17&lt;0,K17+O17,N17/J17*K17),0)),0)</f>
        <v>0</v>
      </c>
      <c r="Q17" s="944">
        <f t="shared" si="2"/>
        <v>0</v>
      </c>
      <c r="R17" s="944">
        <f t="shared" ref="R17:R27" si="8">R16+P17+Q17</f>
        <v>0</v>
      </c>
      <c r="S17" s="943"/>
    </row>
    <row r="18" spans="2:19">
      <c r="B18" s="1197">
        <f t="shared" si="3"/>
        <v>4</v>
      </c>
      <c r="D18" s="1202" t="s">
        <v>1034</v>
      </c>
      <c r="E18" s="940">
        <v>31</v>
      </c>
      <c r="F18" s="941">
        <v>0</v>
      </c>
      <c r="G18" s="941">
        <f t="shared" si="4"/>
        <v>214</v>
      </c>
      <c r="H18" s="942">
        <f t="shared" si="0"/>
        <v>0.5</v>
      </c>
      <c r="I18" s="943"/>
      <c r="J18" s="940">
        <f>'1E - EDIT Amortization'!$O$88/12</f>
        <v>0</v>
      </c>
      <c r="K18" s="944">
        <f t="shared" si="1"/>
        <v>0</v>
      </c>
      <c r="L18" s="944">
        <f t="shared" si="5"/>
        <v>0</v>
      </c>
      <c r="M18" s="943"/>
      <c r="N18" s="940">
        <v>0</v>
      </c>
      <c r="O18" s="944">
        <f t="shared" si="6"/>
        <v>0</v>
      </c>
      <c r="P18" s="944">
        <f t="shared" si="7"/>
        <v>0</v>
      </c>
      <c r="Q18" s="944">
        <f t="shared" si="2"/>
        <v>0</v>
      </c>
      <c r="R18" s="944">
        <f t="shared" si="8"/>
        <v>0</v>
      </c>
      <c r="S18" s="943"/>
    </row>
    <row r="19" spans="2:19">
      <c r="B19" s="1197">
        <f t="shared" si="3"/>
        <v>5</v>
      </c>
      <c r="D19" s="1202" t="s">
        <v>506</v>
      </c>
      <c r="E19" s="940">
        <v>30</v>
      </c>
      <c r="F19" s="941">
        <v>0</v>
      </c>
      <c r="G19" s="941">
        <f t="shared" si="4"/>
        <v>214</v>
      </c>
      <c r="H19" s="942">
        <f t="shared" si="0"/>
        <v>0.5</v>
      </c>
      <c r="I19" s="943"/>
      <c r="J19" s="940">
        <f>'1E - EDIT Amortization'!$O$88/12</f>
        <v>0</v>
      </c>
      <c r="K19" s="944">
        <f t="shared" si="1"/>
        <v>0</v>
      </c>
      <c r="L19" s="944">
        <f t="shared" si="5"/>
        <v>0</v>
      </c>
      <c r="M19" s="943"/>
      <c r="N19" s="940">
        <v>0</v>
      </c>
      <c r="O19" s="944">
        <f t="shared" si="6"/>
        <v>0</v>
      </c>
      <c r="P19" s="944">
        <f t="shared" si="7"/>
        <v>0</v>
      </c>
      <c r="Q19" s="944">
        <f t="shared" si="2"/>
        <v>0</v>
      </c>
      <c r="R19" s="944">
        <f t="shared" si="8"/>
        <v>0</v>
      </c>
      <c r="S19" s="943"/>
    </row>
    <row r="20" spans="2:19">
      <c r="B20" s="1197">
        <f t="shared" si="3"/>
        <v>6</v>
      </c>
      <c r="D20" s="1202" t="s">
        <v>507</v>
      </c>
      <c r="E20" s="940">
        <v>31</v>
      </c>
      <c r="F20" s="941">
        <v>0</v>
      </c>
      <c r="G20" s="941">
        <f t="shared" si="4"/>
        <v>214</v>
      </c>
      <c r="H20" s="942">
        <f t="shared" si="0"/>
        <v>0.5</v>
      </c>
      <c r="I20" s="943"/>
      <c r="J20" s="940">
        <f>'1E - EDIT Amortization'!$O$88/12</f>
        <v>0</v>
      </c>
      <c r="K20" s="944">
        <f t="shared" si="1"/>
        <v>0</v>
      </c>
      <c r="L20" s="944">
        <f t="shared" si="5"/>
        <v>0</v>
      </c>
      <c r="M20" s="943"/>
      <c r="N20" s="940">
        <v>0</v>
      </c>
      <c r="O20" s="944">
        <f t="shared" si="6"/>
        <v>0</v>
      </c>
      <c r="P20" s="944">
        <f t="shared" si="7"/>
        <v>0</v>
      </c>
      <c r="Q20" s="944">
        <f t="shared" si="2"/>
        <v>0</v>
      </c>
      <c r="R20" s="944">
        <f t="shared" si="8"/>
        <v>0</v>
      </c>
      <c r="S20" s="943"/>
    </row>
    <row r="21" spans="2:19">
      <c r="B21" s="1197">
        <f t="shared" si="3"/>
        <v>7</v>
      </c>
      <c r="D21" s="1202" t="s">
        <v>508</v>
      </c>
      <c r="E21" s="940">
        <v>30</v>
      </c>
      <c r="F21" s="941">
        <f t="shared" ref="F21:F26" si="9">E22+F22</f>
        <v>185</v>
      </c>
      <c r="G21" s="941">
        <f t="shared" si="4"/>
        <v>214</v>
      </c>
      <c r="H21" s="942">
        <f t="shared" si="0"/>
        <v>0.86448598130841126</v>
      </c>
      <c r="I21" s="943"/>
      <c r="J21" s="940">
        <f>'1E - EDIT Amortization'!$O$88/12</f>
        <v>0</v>
      </c>
      <c r="K21" s="944">
        <f t="shared" si="1"/>
        <v>0</v>
      </c>
      <c r="L21" s="944">
        <f t="shared" si="5"/>
        <v>0</v>
      </c>
      <c r="M21" s="943"/>
      <c r="N21" s="940">
        <v>0</v>
      </c>
      <c r="O21" s="944">
        <f t="shared" si="6"/>
        <v>0</v>
      </c>
      <c r="P21" s="944">
        <f t="shared" si="7"/>
        <v>0</v>
      </c>
      <c r="Q21" s="944">
        <f t="shared" si="2"/>
        <v>0</v>
      </c>
      <c r="R21" s="944">
        <f t="shared" si="8"/>
        <v>0</v>
      </c>
      <c r="S21" s="943"/>
    </row>
    <row r="22" spans="2:19">
      <c r="B22" s="1197">
        <f t="shared" si="3"/>
        <v>8</v>
      </c>
      <c r="D22" s="1202" t="s">
        <v>1035</v>
      </c>
      <c r="E22" s="940">
        <v>31</v>
      </c>
      <c r="F22" s="941">
        <f t="shared" si="9"/>
        <v>154</v>
      </c>
      <c r="G22" s="941">
        <f t="shared" si="4"/>
        <v>214</v>
      </c>
      <c r="H22" s="942">
        <f t="shared" si="0"/>
        <v>0.71962616822429903</v>
      </c>
      <c r="I22" s="943"/>
      <c r="J22" s="940">
        <f>'1E - EDIT Amortization'!$O$88/12</f>
        <v>0</v>
      </c>
      <c r="K22" s="944">
        <f t="shared" si="1"/>
        <v>0</v>
      </c>
      <c r="L22" s="944">
        <f t="shared" si="5"/>
        <v>0</v>
      </c>
      <c r="M22" s="943"/>
      <c r="N22" s="940">
        <v>0</v>
      </c>
      <c r="O22" s="944">
        <f t="shared" si="6"/>
        <v>0</v>
      </c>
      <c r="P22" s="944">
        <f t="shared" si="7"/>
        <v>0</v>
      </c>
      <c r="Q22" s="944">
        <f t="shared" si="2"/>
        <v>0</v>
      </c>
      <c r="R22" s="944">
        <f t="shared" si="8"/>
        <v>0</v>
      </c>
      <c r="S22" s="943"/>
    </row>
    <row r="23" spans="2:19">
      <c r="B23" s="1197">
        <f t="shared" si="3"/>
        <v>9</v>
      </c>
      <c r="D23" s="1202" t="s">
        <v>1036</v>
      </c>
      <c r="E23" s="940">
        <v>31</v>
      </c>
      <c r="F23" s="941">
        <f t="shared" si="9"/>
        <v>123</v>
      </c>
      <c r="G23" s="941">
        <f t="shared" si="4"/>
        <v>214</v>
      </c>
      <c r="H23" s="942">
        <f t="shared" si="0"/>
        <v>0.57476635514018692</v>
      </c>
      <c r="I23" s="943"/>
      <c r="J23" s="940">
        <f>'1E - EDIT Amortization'!$O$88/12</f>
        <v>0</v>
      </c>
      <c r="K23" s="944">
        <f t="shared" si="1"/>
        <v>0</v>
      </c>
      <c r="L23" s="944">
        <f t="shared" si="5"/>
        <v>0</v>
      </c>
      <c r="M23" s="943"/>
      <c r="N23" s="940">
        <v>0</v>
      </c>
      <c r="O23" s="944">
        <f t="shared" si="6"/>
        <v>0</v>
      </c>
      <c r="P23" s="944">
        <f t="shared" si="7"/>
        <v>0</v>
      </c>
      <c r="Q23" s="944">
        <f t="shared" si="2"/>
        <v>0</v>
      </c>
      <c r="R23" s="944">
        <f t="shared" si="8"/>
        <v>0</v>
      </c>
      <c r="S23" s="943"/>
    </row>
    <row r="24" spans="2:19">
      <c r="B24" s="1197">
        <f t="shared" si="3"/>
        <v>10</v>
      </c>
      <c r="D24" s="1202" t="s">
        <v>1037</v>
      </c>
      <c r="E24" s="940">
        <v>30</v>
      </c>
      <c r="F24" s="941">
        <f t="shared" si="9"/>
        <v>93</v>
      </c>
      <c r="G24" s="941">
        <f t="shared" si="4"/>
        <v>214</v>
      </c>
      <c r="H24" s="942">
        <f t="shared" si="0"/>
        <v>0.43457943925233644</v>
      </c>
      <c r="I24" s="943"/>
      <c r="J24" s="940">
        <f>'1E - EDIT Amortization'!$O$88/12</f>
        <v>0</v>
      </c>
      <c r="K24" s="944">
        <f>+J24*H24</f>
        <v>0</v>
      </c>
      <c r="L24" s="944">
        <f t="shared" si="5"/>
        <v>0</v>
      </c>
      <c r="M24" s="943"/>
      <c r="N24" s="940">
        <v>0</v>
      </c>
      <c r="O24" s="944">
        <f t="shared" si="6"/>
        <v>0</v>
      </c>
      <c r="P24" s="944">
        <f t="shared" si="7"/>
        <v>0</v>
      </c>
      <c r="Q24" s="944">
        <f t="shared" si="2"/>
        <v>0</v>
      </c>
      <c r="R24" s="944">
        <f t="shared" si="8"/>
        <v>0</v>
      </c>
      <c r="S24" s="943"/>
    </row>
    <row r="25" spans="2:19">
      <c r="B25" s="1197">
        <f t="shared" si="3"/>
        <v>11</v>
      </c>
      <c r="D25" s="1202" t="s">
        <v>1038</v>
      </c>
      <c r="E25" s="940">
        <v>31</v>
      </c>
      <c r="F25" s="941">
        <f t="shared" si="9"/>
        <v>62</v>
      </c>
      <c r="G25" s="941">
        <f t="shared" si="4"/>
        <v>214</v>
      </c>
      <c r="H25" s="942">
        <f t="shared" si="0"/>
        <v>0.28971962616822428</v>
      </c>
      <c r="I25" s="943"/>
      <c r="J25" s="940">
        <f>'1E - EDIT Amortization'!$O$88/12</f>
        <v>0</v>
      </c>
      <c r="K25" s="944">
        <f t="shared" si="1"/>
        <v>0</v>
      </c>
      <c r="L25" s="944">
        <f t="shared" si="5"/>
        <v>0</v>
      </c>
      <c r="M25" s="943"/>
      <c r="N25" s="940">
        <v>0</v>
      </c>
      <c r="O25" s="944">
        <f t="shared" si="6"/>
        <v>0</v>
      </c>
      <c r="P25" s="944">
        <f t="shared" si="7"/>
        <v>0</v>
      </c>
      <c r="Q25" s="944">
        <f t="shared" si="2"/>
        <v>0</v>
      </c>
      <c r="R25" s="944">
        <f t="shared" si="8"/>
        <v>0</v>
      </c>
      <c r="S25" s="943"/>
    </row>
    <row r="26" spans="2:19">
      <c r="B26" s="1197">
        <f t="shared" si="3"/>
        <v>12</v>
      </c>
      <c r="D26" s="1202" t="s">
        <v>1039</v>
      </c>
      <c r="E26" s="940">
        <v>30</v>
      </c>
      <c r="F26" s="941">
        <f t="shared" si="9"/>
        <v>32</v>
      </c>
      <c r="G26" s="941">
        <f t="shared" si="4"/>
        <v>214</v>
      </c>
      <c r="H26" s="942">
        <f t="shared" si="0"/>
        <v>0.14953271028037382</v>
      </c>
      <c r="I26" s="943"/>
      <c r="J26" s="940">
        <f>'1E - EDIT Amortization'!$O$88/12</f>
        <v>0</v>
      </c>
      <c r="K26" s="944">
        <f t="shared" si="1"/>
        <v>0</v>
      </c>
      <c r="L26" s="944">
        <f t="shared" si="5"/>
        <v>0</v>
      </c>
      <c r="M26" s="943"/>
      <c r="N26" s="940">
        <v>0</v>
      </c>
      <c r="O26" s="944">
        <f t="shared" si="6"/>
        <v>0</v>
      </c>
      <c r="P26" s="944">
        <f t="shared" si="7"/>
        <v>0</v>
      </c>
      <c r="Q26" s="944">
        <f t="shared" si="2"/>
        <v>0</v>
      </c>
      <c r="R26" s="944">
        <f t="shared" si="8"/>
        <v>0</v>
      </c>
      <c r="S26" s="943"/>
    </row>
    <row r="27" spans="2:19">
      <c r="B27" s="1197">
        <f t="shared" si="3"/>
        <v>13</v>
      </c>
      <c r="D27" s="1203" t="s">
        <v>1040</v>
      </c>
      <c r="E27" s="940">
        <v>31</v>
      </c>
      <c r="F27" s="945">
        <v>1</v>
      </c>
      <c r="G27" s="941">
        <f t="shared" si="4"/>
        <v>214</v>
      </c>
      <c r="H27" s="942">
        <f t="shared" si="0"/>
        <v>4.6728971962616819E-3</v>
      </c>
      <c r="I27" s="943"/>
      <c r="J27" s="940">
        <f>'1E - EDIT Amortization'!$O$88/12</f>
        <v>0</v>
      </c>
      <c r="K27" s="944">
        <f t="shared" si="1"/>
        <v>0</v>
      </c>
      <c r="L27" s="944">
        <f t="shared" si="5"/>
        <v>0</v>
      </c>
      <c r="M27" s="943"/>
      <c r="N27" s="940">
        <v>0</v>
      </c>
      <c r="O27" s="944">
        <f t="shared" si="6"/>
        <v>0</v>
      </c>
      <c r="P27" s="944">
        <f t="shared" si="7"/>
        <v>0</v>
      </c>
      <c r="Q27" s="944">
        <f t="shared" si="2"/>
        <v>0</v>
      </c>
      <c r="R27" s="944">
        <f t="shared" si="8"/>
        <v>0</v>
      </c>
      <c r="S27" s="943"/>
    </row>
    <row r="28" spans="2:19">
      <c r="B28" s="1197">
        <f t="shared" si="3"/>
        <v>14</v>
      </c>
      <c r="D28" s="1204" t="str">
        <f>"Total (Sum of Lines "&amp;B16&amp;" - "&amp;B27&amp;")"</f>
        <v>Total (Sum of Lines 2 - 13)</v>
      </c>
      <c r="E28" s="946">
        <f>SUM(E16:E27)</f>
        <v>365</v>
      </c>
      <c r="F28" s="1205"/>
      <c r="G28" s="1205"/>
      <c r="H28" s="1206"/>
      <c r="I28" s="947"/>
      <c r="J28" s="946">
        <f>SUM(J16:J27)</f>
        <v>0</v>
      </c>
      <c r="K28" s="946">
        <f>SUM(K16:K27)</f>
        <v>0</v>
      </c>
      <c r="L28" s="948"/>
      <c r="M28" s="947"/>
      <c r="N28" s="946">
        <f>SUM(N16:N27)</f>
        <v>0</v>
      </c>
      <c r="O28" s="946">
        <f>SUM(O16:O27)</f>
        <v>0</v>
      </c>
      <c r="P28" s="946">
        <f>SUM(P16:P27)</f>
        <v>0</v>
      </c>
      <c r="Q28" s="946">
        <f>SUM(Q16:Q27)</f>
        <v>0</v>
      </c>
      <c r="R28" s="948"/>
      <c r="S28" s="947"/>
    </row>
    <row r="29" spans="2:19">
      <c r="D29" s="1207"/>
      <c r="E29" s="1207"/>
      <c r="F29" s="1207"/>
      <c r="G29" s="1207"/>
      <c r="H29" s="1208"/>
      <c r="I29" s="1208"/>
      <c r="K29" s="1209"/>
      <c r="L29" s="1208"/>
      <c r="M29" s="1208"/>
      <c r="O29" s="1209"/>
      <c r="P29" s="1209"/>
      <c r="Q29" s="1209"/>
      <c r="R29" s="1208"/>
      <c r="S29" s="1208"/>
    </row>
    <row r="30" spans="2:19">
      <c r="B30" s="1197">
        <f>B28+1</f>
        <v>15</v>
      </c>
      <c r="D30" s="1191" t="s">
        <v>1127</v>
      </c>
      <c r="I30" s="1208"/>
      <c r="J30" s="940" t="s">
        <v>1577</v>
      </c>
      <c r="L30" s="940">
        <f>'1E - EDIT Amortization'!M70+'1E - EDIT Amortization'!M79</f>
        <v>0</v>
      </c>
      <c r="M30" s="1210"/>
      <c r="N30" s="940"/>
      <c r="R30" s="940">
        <v>0</v>
      </c>
    </row>
    <row r="31" spans="2:19">
      <c r="B31" s="1197">
        <f>B30+1</f>
        <v>16</v>
      </c>
      <c r="D31" s="1191" t="s">
        <v>1128</v>
      </c>
      <c r="I31" s="1208"/>
      <c r="J31" s="1211" t="s">
        <v>1043</v>
      </c>
      <c r="L31" s="950">
        <v>0</v>
      </c>
      <c r="M31" s="1212"/>
      <c r="N31" s="1211"/>
      <c r="R31" s="950">
        <v>0</v>
      </c>
    </row>
    <row r="32" spans="2:19">
      <c r="B32" s="1197">
        <f>B31+1</f>
        <v>17</v>
      </c>
      <c r="D32" s="1191" t="s">
        <v>1129</v>
      </c>
      <c r="I32" s="1208"/>
      <c r="J32" s="1204" t="str">
        <f>"(Col. "&amp;L11&amp;", Line "&amp;B30&amp;" + Line "&amp;B31&amp;")"</f>
        <v>(Col. (H), Line 15 + Line 16)</v>
      </c>
      <c r="L32" s="951">
        <f>L30+L31</f>
        <v>0</v>
      </c>
      <c r="M32" s="1208"/>
      <c r="N32" s="1204" t="str">
        <f>"(Col. "&amp;R11&amp;", Line "&amp;B30&amp;" + Line "&amp;B31&amp;")"</f>
        <v>(Col. (M), Line 15 + Line 16)</v>
      </c>
      <c r="R32" s="951">
        <f>R30+R31</f>
        <v>0</v>
      </c>
    </row>
    <row r="33" spans="2:19">
      <c r="I33" s="1208"/>
      <c r="L33" s="951"/>
      <c r="M33" s="1208"/>
      <c r="R33" s="951"/>
    </row>
    <row r="34" spans="2:19">
      <c r="B34" s="1197">
        <f>B32+1</f>
        <v>18</v>
      </c>
      <c r="D34" s="1191" t="s">
        <v>1130</v>
      </c>
      <c r="I34" s="1208"/>
      <c r="J34" s="940" t="s">
        <v>1578</v>
      </c>
      <c r="L34" s="940">
        <f>'1E - EDIT Amortization'!Q70+'1E - EDIT Amortization'!Q79</f>
        <v>0</v>
      </c>
      <c r="M34" s="1210"/>
      <c r="N34" s="940"/>
      <c r="R34" s="940">
        <v>0</v>
      </c>
    </row>
    <row r="35" spans="2:19">
      <c r="B35" s="1197">
        <f>B34+1</f>
        <v>19</v>
      </c>
      <c r="D35" s="1191" t="s">
        <v>1131</v>
      </c>
      <c r="I35" s="1208"/>
      <c r="J35" s="1211" t="s">
        <v>1043</v>
      </c>
      <c r="L35" s="950">
        <v>0</v>
      </c>
      <c r="M35" s="1208"/>
      <c r="N35" s="1211"/>
      <c r="R35" s="950">
        <v>0</v>
      </c>
    </row>
    <row r="36" spans="2:19">
      <c r="B36" s="1197">
        <f>B35+1</f>
        <v>20</v>
      </c>
      <c r="D36" s="1191" t="s">
        <v>1132</v>
      </c>
      <c r="G36" s="1204"/>
      <c r="I36" s="1208"/>
      <c r="J36" s="1204" t="str">
        <f>"(Col. "&amp;L11&amp;", Line "&amp;B34&amp;" + Line "&amp;B35&amp;")"</f>
        <v>(Col. (H), Line 18 + Line 19)</v>
      </c>
      <c r="L36" s="951">
        <f>L34+L35</f>
        <v>0</v>
      </c>
      <c r="M36" s="1208"/>
      <c r="N36" s="1204" t="str">
        <f>"(Col. "&amp;R11&amp;", Line "&amp;B34&amp;" + Line "&amp;B35&amp;")"</f>
        <v>(Col. (M), Line 18 + Line 19)</v>
      </c>
      <c r="R36" s="951">
        <f>R34+R35</f>
        <v>0</v>
      </c>
    </row>
    <row r="37" spans="2:19">
      <c r="I37" s="1208"/>
      <c r="L37" s="951"/>
      <c r="M37" s="1208"/>
      <c r="R37" s="951"/>
    </row>
    <row r="38" spans="2:19">
      <c r="B38" s="1197">
        <f>B36+1</f>
        <v>21</v>
      </c>
      <c r="D38" s="1191" t="s">
        <v>1048</v>
      </c>
      <c r="I38" s="1208"/>
      <c r="J38" s="1204" t="str">
        <f>"([Col. "&amp;L11&amp;", Line "&amp;B32&amp;" + Line "&amp;B36&amp;"] /2)"</f>
        <v>([Col. (H), Line 17 + Line 20] /2)</v>
      </c>
      <c r="L38" s="944">
        <f>(L32+L36)/2</f>
        <v>0</v>
      </c>
      <c r="M38" s="1208"/>
      <c r="N38" s="1204" t="str">
        <f>"([Col. "&amp;R11&amp;", Line "&amp;B32&amp;" + Line "&amp;B36&amp;"] /2)"</f>
        <v>([Col. (M), Line 17 + Line 20] /2)</v>
      </c>
      <c r="R38" s="944">
        <f>(R32+R36)/2</f>
        <v>0</v>
      </c>
    </row>
    <row r="39" spans="2:19">
      <c r="B39" s="1197">
        <f>B38+1</f>
        <v>22</v>
      </c>
      <c r="D39" s="1244" t="s">
        <v>1133</v>
      </c>
      <c r="E39" s="1207"/>
      <c r="F39" s="1207"/>
      <c r="G39" s="1207"/>
      <c r="H39" s="1208"/>
      <c r="I39" s="1208"/>
      <c r="J39" s="1204" t="str">
        <f>"(Col. "&amp;L11&amp;", Line "&amp;B27&amp;" )"</f>
        <v>(Col. (H), Line 13 )</v>
      </c>
      <c r="K39" s="1209"/>
      <c r="L39" s="944">
        <f>L27</f>
        <v>0</v>
      </c>
      <c r="M39" s="1208"/>
      <c r="N39" s="1204" t="str">
        <f>"(Col. "&amp;R11&amp;", Line "&amp;B27&amp;" )"</f>
        <v>(Col. (M), Line 13 )</v>
      </c>
      <c r="R39" s="944">
        <f>R27</f>
        <v>0</v>
      </c>
    </row>
    <row r="40" spans="2:19" ht="13.5" thickBot="1">
      <c r="B40" s="1197">
        <f>B39+1</f>
        <v>23</v>
      </c>
      <c r="D40" s="1213" t="s">
        <v>1134</v>
      </c>
      <c r="E40" s="1207"/>
      <c r="F40" s="1207"/>
      <c r="G40" s="1207"/>
      <c r="H40" s="1208"/>
      <c r="I40" s="1208"/>
      <c r="J40" s="1204" t="str">
        <f>"(Col. "&amp;L11&amp;", Line "&amp;B38&amp;" + Line "&amp;B39&amp;")"</f>
        <v>(Col. (H), Line 21 + Line 22)</v>
      </c>
      <c r="K40" s="1209"/>
      <c r="L40" s="952">
        <f>L38+L39</f>
        <v>0</v>
      </c>
      <c r="M40" s="1208"/>
      <c r="N40" s="1204" t="str">
        <f>"(Col. "&amp;R11&amp;", Line "&amp;B38&amp;" + Line "&amp;B39&amp;")"</f>
        <v>(Col. (M), Line 21 + Line 22)</v>
      </c>
      <c r="R40" s="952">
        <f>R38+R39</f>
        <v>0</v>
      </c>
    </row>
    <row r="41" spans="2:19">
      <c r="I41" s="1208"/>
      <c r="L41" s="944"/>
      <c r="M41" s="1208"/>
      <c r="R41" s="944"/>
      <c r="S41" s="1208"/>
    </row>
    <row r="42" spans="2:19" ht="13">
      <c r="D42" s="1190" t="s">
        <v>1135</v>
      </c>
      <c r="J42" s="1214"/>
      <c r="K42" s="1215"/>
      <c r="L42" s="1215"/>
      <c r="N42" s="1215"/>
      <c r="O42" s="1215"/>
      <c r="P42" s="1215"/>
      <c r="Q42" s="1215"/>
      <c r="R42" s="1215"/>
    </row>
    <row r="43" spans="2:19" ht="13">
      <c r="D43" s="1495" t="s">
        <v>1012</v>
      </c>
      <c r="E43" s="1496"/>
      <c r="F43" s="1496"/>
      <c r="G43" s="1496"/>
      <c r="H43" s="1497"/>
      <c r="I43" s="1198"/>
      <c r="J43" s="1498" t="s">
        <v>1124</v>
      </c>
      <c r="K43" s="1499"/>
      <c r="L43" s="1500"/>
      <c r="M43" s="1198"/>
      <c r="N43" s="1498" t="s">
        <v>1125</v>
      </c>
      <c r="O43" s="1499"/>
      <c r="P43" s="1499"/>
      <c r="Q43" s="1499"/>
      <c r="R43" s="1500"/>
      <c r="S43" s="1198"/>
    </row>
    <row r="44" spans="2:19" ht="13">
      <c r="D44" s="1199" t="s">
        <v>803</v>
      </c>
      <c r="E44" s="1199" t="s">
        <v>804</v>
      </c>
      <c r="F44" s="1199" t="s">
        <v>965</v>
      </c>
      <c r="G44" s="1199" t="s">
        <v>806</v>
      </c>
      <c r="H44" s="1199" t="s">
        <v>966</v>
      </c>
      <c r="I44" s="1198"/>
      <c r="J44" s="1199" t="s">
        <v>808</v>
      </c>
      <c r="K44" s="1199" t="s">
        <v>809</v>
      </c>
      <c r="L44" s="1199" t="s">
        <v>1015</v>
      </c>
      <c r="M44" s="1198"/>
      <c r="N44" s="1199" t="s">
        <v>886</v>
      </c>
      <c r="O44" s="1199" t="s">
        <v>1016</v>
      </c>
      <c r="P44" s="1199" t="s">
        <v>888</v>
      </c>
      <c r="Q44" s="1199" t="s">
        <v>1017</v>
      </c>
      <c r="R44" s="1199" t="s">
        <v>1018</v>
      </c>
      <c r="S44" s="1198"/>
    </row>
    <row r="45" spans="2:19" ht="50">
      <c r="B45" s="1200" t="s">
        <v>902</v>
      </c>
      <c r="D45" s="1201" t="s">
        <v>505</v>
      </c>
      <c r="E45" s="1201" t="s">
        <v>1019</v>
      </c>
      <c r="F45" s="1201" t="s">
        <v>1051</v>
      </c>
      <c r="G45" s="1201" t="s">
        <v>1052</v>
      </c>
      <c r="H45" s="1201" t="s">
        <v>1022</v>
      </c>
      <c r="I45" s="1337"/>
      <c r="J45" s="1201" t="s">
        <v>1023</v>
      </c>
      <c r="K45" s="1201" t="s">
        <v>1024</v>
      </c>
      <c r="L45" s="1201" t="s">
        <v>1025</v>
      </c>
      <c r="M45" s="1337"/>
      <c r="N45" s="1201" t="s">
        <v>1026</v>
      </c>
      <c r="O45" s="1201" t="s">
        <v>1027</v>
      </c>
      <c r="P45" s="1201" t="s">
        <v>1028</v>
      </c>
      <c r="Q45" s="1201" t="s">
        <v>1029</v>
      </c>
      <c r="R45" s="1201" t="s">
        <v>1030</v>
      </c>
      <c r="S45" s="1337"/>
    </row>
    <row r="46" spans="2:19">
      <c r="E46" s="1337"/>
      <c r="F46" s="1337"/>
      <c r="G46" s="1337"/>
      <c r="H46" s="1337"/>
      <c r="I46" s="1337"/>
      <c r="J46" s="1337"/>
      <c r="K46" s="1337"/>
      <c r="L46" s="1337"/>
      <c r="M46" s="1337"/>
      <c r="N46" s="1337"/>
      <c r="O46" s="1337"/>
      <c r="P46" s="1337"/>
      <c r="Q46" s="1337"/>
      <c r="R46" s="1337"/>
      <c r="S46" s="1337"/>
    </row>
    <row r="47" spans="2:19">
      <c r="B47" s="1197">
        <f>B40+1</f>
        <v>24</v>
      </c>
      <c r="D47" s="1191" t="s">
        <v>1126</v>
      </c>
      <c r="E47" s="1337"/>
      <c r="F47" s="1337"/>
      <c r="G47" s="1337"/>
      <c r="H47" s="1337"/>
      <c r="I47" s="1337"/>
      <c r="J47" s="940" t="s">
        <v>1577</v>
      </c>
      <c r="K47" s="1337"/>
      <c r="L47" s="940">
        <f>'1E - EDIT Amortization'!M90</f>
        <v>-63226931</v>
      </c>
      <c r="M47" s="1337"/>
      <c r="N47" s="940"/>
      <c r="O47" s="1337"/>
      <c r="P47" s="1337"/>
      <c r="Q47" s="1337"/>
      <c r="R47" s="940">
        <v>0</v>
      </c>
      <c r="S47" s="1337"/>
    </row>
    <row r="48" spans="2:19">
      <c r="E48" s="1337"/>
      <c r="F48" s="1337"/>
      <c r="G48" s="1337"/>
      <c r="H48" s="1337"/>
      <c r="I48" s="1337"/>
      <c r="J48" s="1337"/>
      <c r="K48" s="1337"/>
      <c r="L48" s="1337"/>
      <c r="M48" s="1337"/>
      <c r="N48" s="1337"/>
      <c r="O48" s="1337"/>
      <c r="P48" s="1337"/>
      <c r="Q48" s="1337"/>
      <c r="R48" s="1337"/>
      <c r="S48" s="1337"/>
    </row>
    <row r="49" spans="2:19">
      <c r="B49" s="1197">
        <f>B47+1</f>
        <v>25</v>
      </c>
      <c r="D49" s="1202" t="s">
        <v>1032</v>
      </c>
      <c r="E49" s="940">
        <v>31</v>
      </c>
      <c r="F49" s="941">
        <v>0</v>
      </c>
      <c r="G49" s="941">
        <v>214</v>
      </c>
      <c r="H49" s="942">
        <f t="shared" ref="H49:H60" si="10">IF(F49=0,0.5,F49/G49)</f>
        <v>0.5</v>
      </c>
      <c r="I49" s="943"/>
      <c r="J49" s="940">
        <f>'1E - EDIT Amortization'!$O$90/12</f>
        <v>191267.5</v>
      </c>
      <c r="K49" s="944">
        <f t="shared" ref="K49:K60" si="11">+J49*H49</f>
        <v>95633.75</v>
      </c>
      <c r="L49" s="944">
        <f>+K49+L47</f>
        <v>-63131297.25</v>
      </c>
      <c r="M49" s="943"/>
      <c r="N49" s="940">
        <v>0</v>
      </c>
      <c r="O49" s="944">
        <f>IF($D$237="True-Up Adjustment",N49-J49,0)</f>
        <v>0</v>
      </c>
      <c r="P49" s="944">
        <f>IF($D$237="True-Up Adjustment",IF(AND(J49&gt;=0,N49&gt;=0),IF(O49&gt;=0,K49+O49,N49/J49*K49),IF(AND(J49&lt;0,N49&lt;0),IF(O49&lt;0,K49+O49,N49/J49*K49),0)),0)</f>
        <v>0</v>
      </c>
      <c r="Q49" s="944">
        <f t="shared" ref="Q49:Q60" si="12">IF(AND(J49&gt;=0,N49&lt;0),N49,IF(AND(J49&lt;0,N49&gt;=0),N49,0))</f>
        <v>0</v>
      </c>
      <c r="R49" s="944">
        <f>R47+P49+Q49</f>
        <v>0</v>
      </c>
      <c r="S49" s="943"/>
    </row>
    <row r="50" spans="2:19">
      <c r="B50" s="1197">
        <f t="shared" ref="B50:B61" si="13">+B49+1</f>
        <v>26</v>
      </c>
      <c r="D50" s="1202" t="s">
        <v>1033</v>
      </c>
      <c r="E50" s="940">
        <v>28</v>
      </c>
      <c r="F50" s="941">
        <v>0</v>
      </c>
      <c r="G50" s="941">
        <f t="shared" ref="G50:G60" si="14">G49</f>
        <v>214</v>
      </c>
      <c r="H50" s="942">
        <f t="shared" si="10"/>
        <v>0.5</v>
      </c>
      <c r="I50" s="943"/>
      <c r="J50" s="940">
        <f>'1E - EDIT Amortization'!$O$90/12</f>
        <v>191267.5</v>
      </c>
      <c r="K50" s="944">
        <f t="shared" si="11"/>
        <v>95633.75</v>
      </c>
      <c r="L50" s="944">
        <f t="shared" ref="L50:L60" si="15">+K50+L49</f>
        <v>-63035663.5</v>
      </c>
      <c r="M50" s="943"/>
      <c r="N50" s="940">
        <v>0</v>
      </c>
      <c r="O50" s="944">
        <f t="shared" ref="O50:O60" si="16">IF($D$237="True-Up Adjustment",N50-J50,0)</f>
        <v>0</v>
      </c>
      <c r="P50" s="944">
        <f t="shared" ref="P50:P60" si="17">IF($D$237="True-Up Adjustment",IF(AND(J50&gt;=0,N50&gt;=0),IF(O50&gt;=0,K50+O50,N50/J50*K50),IF(AND(J50&lt;0,N50&lt;0),IF(O50&lt;0,K50+O50,N50/J50*K50),0)),0)</f>
        <v>0</v>
      </c>
      <c r="Q50" s="944">
        <f t="shared" si="12"/>
        <v>0</v>
      </c>
      <c r="R50" s="944">
        <f t="shared" ref="R50:R60" si="18">R49+P50+Q50</f>
        <v>0</v>
      </c>
      <c r="S50" s="943"/>
    </row>
    <row r="51" spans="2:19">
      <c r="B51" s="1197">
        <f t="shared" si="13"/>
        <v>27</v>
      </c>
      <c r="D51" s="1202" t="s">
        <v>1034</v>
      </c>
      <c r="E51" s="940">
        <v>31</v>
      </c>
      <c r="F51" s="941">
        <v>0</v>
      </c>
      <c r="G51" s="941">
        <f t="shared" si="14"/>
        <v>214</v>
      </c>
      <c r="H51" s="942">
        <f t="shared" si="10"/>
        <v>0.5</v>
      </c>
      <c r="I51" s="943"/>
      <c r="J51" s="940">
        <f>'1E - EDIT Amortization'!$O$90/12</f>
        <v>191267.5</v>
      </c>
      <c r="K51" s="944">
        <f t="shared" si="11"/>
        <v>95633.75</v>
      </c>
      <c r="L51" s="944">
        <f t="shared" si="15"/>
        <v>-62940029.75</v>
      </c>
      <c r="M51" s="943"/>
      <c r="N51" s="940">
        <v>0</v>
      </c>
      <c r="O51" s="944">
        <f t="shared" si="16"/>
        <v>0</v>
      </c>
      <c r="P51" s="944">
        <f t="shared" si="17"/>
        <v>0</v>
      </c>
      <c r="Q51" s="944">
        <f t="shared" si="12"/>
        <v>0</v>
      </c>
      <c r="R51" s="944">
        <f t="shared" si="18"/>
        <v>0</v>
      </c>
      <c r="S51" s="943"/>
    </row>
    <row r="52" spans="2:19">
      <c r="B52" s="1197">
        <f t="shared" si="13"/>
        <v>28</v>
      </c>
      <c r="D52" s="1202" t="s">
        <v>506</v>
      </c>
      <c r="E52" s="940">
        <v>30</v>
      </c>
      <c r="F52" s="941">
        <v>0</v>
      </c>
      <c r="G52" s="941">
        <f t="shared" si="14"/>
        <v>214</v>
      </c>
      <c r="H52" s="942">
        <f t="shared" si="10"/>
        <v>0.5</v>
      </c>
      <c r="I52" s="943"/>
      <c r="J52" s="940">
        <f>'1E - EDIT Amortization'!$O$90/12</f>
        <v>191267.5</v>
      </c>
      <c r="K52" s="944">
        <f t="shared" si="11"/>
        <v>95633.75</v>
      </c>
      <c r="L52" s="944">
        <f t="shared" si="15"/>
        <v>-62844396</v>
      </c>
      <c r="M52" s="943"/>
      <c r="N52" s="940">
        <v>0</v>
      </c>
      <c r="O52" s="944">
        <f>IF($D$237="True-Up Adjustment",N52-J52,0)</f>
        <v>0</v>
      </c>
      <c r="P52" s="944">
        <f t="shared" si="17"/>
        <v>0</v>
      </c>
      <c r="Q52" s="944">
        <f t="shared" si="12"/>
        <v>0</v>
      </c>
      <c r="R52" s="944">
        <f t="shared" si="18"/>
        <v>0</v>
      </c>
      <c r="S52" s="943"/>
    </row>
    <row r="53" spans="2:19">
      <c r="B53" s="1197">
        <f t="shared" si="13"/>
        <v>29</v>
      </c>
      <c r="D53" s="1202" t="s">
        <v>507</v>
      </c>
      <c r="E53" s="940">
        <v>31</v>
      </c>
      <c r="F53" s="941">
        <v>0</v>
      </c>
      <c r="G53" s="941">
        <f t="shared" si="14"/>
        <v>214</v>
      </c>
      <c r="H53" s="942">
        <f t="shared" si="10"/>
        <v>0.5</v>
      </c>
      <c r="I53" s="943"/>
      <c r="J53" s="940">
        <f>'1E - EDIT Amortization'!$O$90/12</f>
        <v>191267.5</v>
      </c>
      <c r="K53" s="944">
        <f t="shared" si="11"/>
        <v>95633.75</v>
      </c>
      <c r="L53" s="944">
        <f t="shared" si="15"/>
        <v>-62748762.25</v>
      </c>
      <c r="M53" s="943"/>
      <c r="N53" s="940">
        <v>0</v>
      </c>
      <c r="O53" s="944">
        <f t="shared" si="16"/>
        <v>0</v>
      </c>
      <c r="P53" s="944">
        <f t="shared" si="17"/>
        <v>0</v>
      </c>
      <c r="Q53" s="944">
        <f t="shared" si="12"/>
        <v>0</v>
      </c>
      <c r="R53" s="944">
        <f t="shared" si="18"/>
        <v>0</v>
      </c>
      <c r="S53" s="943"/>
    </row>
    <row r="54" spans="2:19">
      <c r="B54" s="1197">
        <f t="shared" si="13"/>
        <v>30</v>
      </c>
      <c r="D54" s="1202" t="s">
        <v>508</v>
      </c>
      <c r="E54" s="940">
        <v>30</v>
      </c>
      <c r="F54" s="941">
        <f t="shared" ref="F54:F59" si="19">E55+F55</f>
        <v>185</v>
      </c>
      <c r="G54" s="941">
        <f t="shared" si="14"/>
        <v>214</v>
      </c>
      <c r="H54" s="942">
        <f t="shared" si="10"/>
        <v>0.86448598130841126</v>
      </c>
      <c r="I54" s="943"/>
      <c r="J54" s="940">
        <f>'1E - EDIT Amortization'!$O$90/12</f>
        <v>191267.5</v>
      </c>
      <c r="K54" s="944">
        <f t="shared" si="11"/>
        <v>165348.07242990655</v>
      </c>
      <c r="L54" s="944">
        <f t="shared" si="15"/>
        <v>-62583414.177570097</v>
      </c>
      <c r="M54" s="943"/>
      <c r="N54" s="940">
        <v>0</v>
      </c>
      <c r="O54" s="944">
        <f t="shared" si="16"/>
        <v>0</v>
      </c>
      <c r="P54" s="944">
        <f t="shared" si="17"/>
        <v>0</v>
      </c>
      <c r="Q54" s="944">
        <f t="shared" si="12"/>
        <v>0</v>
      </c>
      <c r="R54" s="944">
        <f t="shared" si="18"/>
        <v>0</v>
      </c>
      <c r="S54" s="943"/>
    </row>
    <row r="55" spans="2:19">
      <c r="B55" s="1197">
        <f t="shared" si="13"/>
        <v>31</v>
      </c>
      <c r="D55" s="1202" t="s">
        <v>1035</v>
      </c>
      <c r="E55" s="940">
        <v>31</v>
      </c>
      <c r="F55" s="941">
        <f t="shared" si="19"/>
        <v>154</v>
      </c>
      <c r="G55" s="941">
        <f t="shared" si="14"/>
        <v>214</v>
      </c>
      <c r="H55" s="942">
        <f t="shared" si="10"/>
        <v>0.71962616822429903</v>
      </c>
      <c r="I55" s="943"/>
      <c r="J55" s="940">
        <f>'1E - EDIT Amortization'!$O$90/12</f>
        <v>191267.5</v>
      </c>
      <c r="K55" s="944">
        <f t="shared" si="11"/>
        <v>137641.09813084113</v>
      </c>
      <c r="L55" s="944">
        <f t="shared" si="15"/>
        <v>-62445773.079439253</v>
      </c>
      <c r="M55" s="943"/>
      <c r="N55" s="940">
        <v>0</v>
      </c>
      <c r="O55" s="944">
        <f t="shared" si="16"/>
        <v>0</v>
      </c>
      <c r="P55" s="944">
        <f t="shared" si="17"/>
        <v>0</v>
      </c>
      <c r="Q55" s="944">
        <f t="shared" si="12"/>
        <v>0</v>
      </c>
      <c r="R55" s="944">
        <f t="shared" si="18"/>
        <v>0</v>
      </c>
      <c r="S55" s="943"/>
    </row>
    <row r="56" spans="2:19">
      <c r="B56" s="1197">
        <f t="shared" si="13"/>
        <v>32</v>
      </c>
      <c r="D56" s="1202" t="s">
        <v>1036</v>
      </c>
      <c r="E56" s="940">
        <v>31</v>
      </c>
      <c r="F56" s="941">
        <f t="shared" si="19"/>
        <v>123</v>
      </c>
      <c r="G56" s="941">
        <f t="shared" si="14"/>
        <v>214</v>
      </c>
      <c r="H56" s="942">
        <f t="shared" si="10"/>
        <v>0.57476635514018692</v>
      </c>
      <c r="I56" s="943"/>
      <c r="J56" s="940">
        <f>'1E - EDIT Amortization'!$O$90/12</f>
        <v>191267.5</v>
      </c>
      <c r="K56" s="944">
        <f t="shared" si="11"/>
        <v>109934.12383177571</v>
      </c>
      <c r="L56" s="944">
        <f t="shared" si="15"/>
        <v>-62335838.955607474</v>
      </c>
      <c r="M56" s="943"/>
      <c r="N56" s="940">
        <v>0</v>
      </c>
      <c r="O56" s="944">
        <f t="shared" si="16"/>
        <v>0</v>
      </c>
      <c r="P56" s="944">
        <f t="shared" si="17"/>
        <v>0</v>
      </c>
      <c r="Q56" s="944">
        <f t="shared" si="12"/>
        <v>0</v>
      </c>
      <c r="R56" s="944">
        <f t="shared" si="18"/>
        <v>0</v>
      </c>
      <c r="S56" s="943"/>
    </row>
    <row r="57" spans="2:19">
      <c r="B57" s="1197">
        <f t="shared" si="13"/>
        <v>33</v>
      </c>
      <c r="D57" s="1202" t="s">
        <v>1037</v>
      </c>
      <c r="E57" s="940">
        <v>30</v>
      </c>
      <c r="F57" s="941">
        <f t="shared" si="19"/>
        <v>93</v>
      </c>
      <c r="G57" s="941">
        <f t="shared" si="14"/>
        <v>214</v>
      </c>
      <c r="H57" s="942">
        <f t="shared" si="10"/>
        <v>0.43457943925233644</v>
      </c>
      <c r="I57" s="943"/>
      <c r="J57" s="940">
        <f>'1E - EDIT Amortization'!$O$90/12</f>
        <v>191267.5</v>
      </c>
      <c r="K57" s="944">
        <f t="shared" si="11"/>
        <v>83120.922897196258</v>
      </c>
      <c r="L57" s="944">
        <f t="shared" si="15"/>
        <v>-62252718.032710277</v>
      </c>
      <c r="M57" s="943"/>
      <c r="N57" s="940">
        <v>0</v>
      </c>
      <c r="O57" s="944">
        <f t="shared" si="16"/>
        <v>0</v>
      </c>
      <c r="P57" s="944">
        <f t="shared" si="17"/>
        <v>0</v>
      </c>
      <c r="Q57" s="944">
        <f t="shared" si="12"/>
        <v>0</v>
      </c>
      <c r="R57" s="944">
        <f t="shared" si="18"/>
        <v>0</v>
      </c>
      <c r="S57" s="943"/>
    </row>
    <row r="58" spans="2:19">
      <c r="B58" s="1197">
        <f t="shared" si="13"/>
        <v>34</v>
      </c>
      <c r="D58" s="1202" t="s">
        <v>1038</v>
      </c>
      <c r="E58" s="940">
        <v>31</v>
      </c>
      <c r="F58" s="941">
        <f t="shared" si="19"/>
        <v>62</v>
      </c>
      <c r="G58" s="941">
        <f t="shared" si="14"/>
        <v>214</v>
      </c>
      <c r="H58" s="942">
        <f t="shared" si="10"/>
        <v>0.28971962616822428</v>
      </c>
      <c r="I58" s="943"/>
      <c r="J58" s="940">
        <f>'1E - EDIT Amortization'!$O$90/12</f>
        <v>191267.5</v>
      </c>
      <c r="K58" s="944">
        <f t="shared" si="11"/>
        <v>55413.948598130839</v>
      </c>
      <c r="L58" s="944">
        <f t="shared" si="15"/>
        <v>-62197304.084112145</v>
      </c>
      <c r="M58" s="943"/>
      <c r="N58" s="940">
        <v>0</v>
      </c>
      <c r="O58" s="944">
        <f t="shared" si="16"/>
        <v>0</v>
      </c>
      <c r="P58" s="944">
        <f t="shared" si="17"/>
        <v>0</v>
      </c>
      <c r="Q58" s="944">
        <f t="shared" si="12"/>
        <v>0</v>
      </c>
      <c r="R58" s="944">
        <f t="shared" si="18"/>
        <v>0</v>
      </c>
      <c r="S58" s="943"/>
    </row>
    <row r="59" spans="2:19">
      <c r="B59" s="1197">
        <f t="shared" si="13"/>
        <v>35</v>
      </c>
      <c r="D59" s="1202" t="s">
        <v>1039</v>
      </c>
      <c r="E59" s="940">
        <v>30</v>
      </c>
      <c r="F59" s="941">
        <f t="shared" si="19"/>
        <v>32</v>
      </c>
      <c r="G59" s="941">
        <f t="shared" si="14"/>
        <v>214</v>
      </c>
      <c r="H59" s="942">
        <f t="shared" si="10"/>
        <v>0.14953271028037382</v>
      </c>
      <c r="I59" s="943"/>
      <c r="J59" s="940">
        <f>'1E - EDIT Amortization'!$O$90/12</f>
        <v>191267.5</v>
      </c>
      <c r="K59" s="944">
        <f t="shared" si="11"/>
        <v>28600.747663551399</v>
      </c>
      <c r="L59" s="944">
        <f t="shared" si="15"/>
        <v>-62168703.336448595</v>
      </c>
      <c r="M59" s="943"/>
      <c r="N59" s="940">
        <v>0</v>
      </c>
      <c r="O59" s="944">
        <f t="shared" si="16"/>
        <v>0</v>
      </c>
      <c r="P59" s="944">
        <f t="shared" si="17"/>
        <v>0</v>
      </c>
      <c r="Q59" s="944">
        <f t="shared" si="12"/>
        <v>0</v>
      </c>
      <c r="R59" s="944">
        <f t="shared" si="18"/>
        <v>0</v>
      </c>
      <c r="S59" s="943"/>
    </row>
    <row r="60" spans="2:19">
      <c r="B60" s="1197">
        <f t="shared" si="13"/>
        <v>36</v>
      </c>
      <c r="D60" s="1203" t="s">
        <v>1040</v>
      </c>
      <c r="E60" s="940">
        <v>31</v>
      </c>
      <c r="F60" s="945">
        <v>1</v>
      </c>
      <c r="G60" s="941">
        <f t="shared" si="14"/>
        <v>214</v>
      </c>
      <c r="H60" s="942">
        <f t="shared" si="10"/>
        <v>4.6728971962616819E-3</v>
      </c>
      <c r="I60" s="943"/>
      <c r="J60" s="940">
        <f>'1E - EDIT Amortization'!$O$90/12</f>
        <v>191267.5</v>
      </c>
      <c r="K60" s="944">
        <f t="shared" si="11"/>
        <v>893.77336448598123</v>
      </c>
      <c r="L60" s="944">
        <f t="shared" si="15"/>
        <v>-62167809.563084111</v>
      </c>
      <c r="M60" s="943"/>
      <c r="N60" s="940">
        <v>0</v>
      </c>
      <c r="O60" s="944">
        <f t="shared" si="16"/>
        <v>0</v>
      </c>
      <c r="P60" s="944">
        <f t="shared" si="17"/>
        <v>0</v>
      </c>
      <c r="Q60" s="944">
        <f t="shared" si="12"/>
        <v>0</v>
      </c>
      <c r="R60" s="944">
        <f t="shared" si="18"/>
        <v>0</v>
      </c>
      <c r="S60" s="943"/>
    </row>
    <row r="61" spans="2:19">
      <c r="B61" s="1197">
        <f t="shared" si="13"/>
        <v>37</v>
      </c>
      <c r="D61" s="1204" t="str">
        <f>"Total (Sum of Lines "&amp;B49&amp;" - "&amp;B60&amp;")"</f>
        <v>Total (Sum of Lines 25 - 36)</v>
      </c>
      <c r="E61" s="946">
        <f>SUM(E49:E60)</f>
        <v>365</v>
      </c>
      <c r="F61" s="1205"/>
      <c r="G61" s="1205"/>
      <c r="H61" s="1206"/>
      <c r="I61" s="947"/>
      <c r="J61" s="946">
        <f>SUM(J49:J60)</f>
        <v>2295210</v>
      </c>
      <c r="K61" s="946"/>
      <c r="L61" s="946"/>
      <c r="M61" s="947"/>
      <c r="N61" s="946">
        <f>SUM(N49:N60)</f>
        <v>0</v>
      </c>
      <c r="O61" s="946">
        <f>SUM(O49:O60)</f>
        <v>0</v>
      </c>
      <c r="P61" s="946">
        <f>SUM(P49:P60)</f>
        <v>0</v>
      </c>
      <c r="Q61" s="946">
        <f>SUM(Q49:Q60)</f>
        <v>0</v>
      </c>
      <c r="R61" s="948"/>
      <c r="S61" s="947"/>
    </row>
    <row r="62" spans="2:19">
      <c r="D62" s="1207"/>
      <c r="E62" s="1207"/>
      <c r="F62" s="1207"/>
      <c r="G62" s="1207"/>
      <c r="H62" s="1208"/>
      <c r="I62" s="1208"/>
      <c r="K62" s="1209"/>
      <c r="L62" s="1208"/>
      <c r="M62" s="1208"/>
      <c r="N62" s="1216"/>
      <c r="O62" s="1209"/>
      <c r="P62" s="1209"/>
      <c r="Q62" s="1209"/>
      <c r="R62" s="1208"/>
      <c r="S62" s="1208"/>
    </row>
    <row r="63" spans="2:19" ht="15" customHeight="1">
      <c r="B63" s="1197">
        <f>B61+1</f>
        <v>38</v>
      </c>
      <c r="D63" s="1191" t="s">
        <v>1127</v>
      </c>
      <c r="I63" s="1208"/>
      <c r="J63" s="940" t="s">
        <v>1577</v>
      </c>
      <c r="L63" s="940">
        <f>'1E - EDIT Amortization'!M72+'1E - EDIT Amortization'!M81</f>
        <v>-7543364.3488749862</v>
      </c>
      <c r="M63" s="1210"/>
      <c r="N63" s="940"/>
      <c r="R63" s="940">
        <v>0</v>
      </c>
    </row>
    <row r="64" spans="2:19">
      <c r="B64" s="1197">
        <f>B63+1</f>
        <v>39</v>
      </c>
      <c r="D64" s="1191" t="s">
        <v>1128</v>
      </c>
      <c r="I64" s="1208"/>
      <c r="J64" s="1211" t="s">
        <v>1043</v>
      </c>
      <c r="L64" s="950">
        <v>0</v>
      </c>
      <c r="M64" s="1212"/>
      <c r="N64" s="1211"/>
      <c r="R64" s="950">
        <v>0</v>
      </c>
    </row>
    <row r="65" spans="2:19">
      <c r="B65" s="1197">
        <f>B64+1</f>
        <v>40</v>
      </c>
      <c r="D65" s="1191" t="s">
        <v>1129</v>
      </c>
      <c r="I65" s="1208"/>
      <c r="J65" s="1204" t="str">
        <f>"(Col. "&amp;L44&amp;", Line "&amp;B63&amp;" + Line "&amp;B64&amp;")"</f>
        <v>(Col. (H), Line 38 + Line 39)</v>
      </c>
      <c r="L65" s="951">
        <f>L63+L64</f>
        <v>-7543364.3488749862</v>
      </c>
      <c r="M65" s="1208"/>
      <c r="N65" s="1204" t="str">
        <f>"(Col. "&amp;R44&amp;", Line "&amp;B63&amp;" + Line "&amp;B64&amp;")"</f>
        <v>(Col. (M), Line 38 + Line 39)</v>
      </c>
      <c r="R65" s="951">
        <f>R63+R64</f>
        <v>0</v>
      </c>
    </row>
    <row r="66" spans="2:19">
      <c r="I66" s="1208"/>
      <c r="L66" s="951"/>
      <c r="M66" s="1208"/>
      <c r="R66" s="951"/>
    </row>
    <row r="67" spans="2:19">
      <c r="B67" s="1197">
        <f>B65+1</f>
        <v>41</v>
      </c>
      <c r="D67" s="1191" t="s">
        <v>1130</v>
      </c>
      <c r="I67" s="1208"/>
      <c r="J67" s="940" t="s">
        <v>1578</v>
      </c>
      <c r="L67" s="940">
        <f>'1E - EDIT Amortization'!Q72+'1E - EDIT Amortization'!Q81</f>
        <v>-0.43609373271465302</v>
      </c>
      <c r="M67" s="1210"/>
      <c r="N67" s="940"/>
      <c r="R67" s="940">
        <v>0</v>
      </c>
    </row>
    <row r="68" spans="2:19">
      <c r="B68" s="1197">
        <f>B67+1</f>
        <v>42</v>
      </c>
      <c r="D68" s="1191" t="s">
        <v>1131</v>
      </c>
      <c r="I68" s="1208"/>
      <c r="J68" s="1211" t="s">
        <v>1043</v>
      </c>
      <c r="L68" s="950">
        <v>0</v>
      </c>
      <c r="M68" s="1208"/>
      <c r="N68" s="1211"/>
      <c r="R68" s="950">
        <v>0</v>
      </c>
    </row>
    <row r="69" spans="2:19">
      <c r="B69" s="1197">
        <f>B68+1</f>
        <v>43</v>
      </c>
      <c r="D69" s="1191" t="s">
        <v>1132</v>
      </c>
      <c r="I69" s="1208"/>
      <c r="J69" s="1204" t="str">
        <f>"(Col. "&amp;L44&amp;", Line "&amp;B67&amp;" + Line "&amp;B68&amp;")"</f>
        <v>(Col. (H), Line 41 + Line 42)</v>
      </c>
      <c r="L69" s="951">
        <f>L67+L68</f>
        <v>-0.43609373271465302</v>
      </c>
      <c r="M69" s="1208"/>
      <c r="N69" s="1204" t="str">
        <f>"(Col. "&amp;R44&amp;", Line "&amp;B67&amp;" + Line "&amp;B68&amp;")"</f>
        <v>(Col. (M), Line 41 + Line 42)</v>
      </c>
      <c r="R69" s="951">
        <f>R67+R68</f>
        <v>0</v>
      </c>
    </row>
    <row r="70" spans="2:19">
      <c r="I70" s="1208"/>
      <c r="L70" s="951"/>
      <c r="M70" s="1208"/>
      <c r="R70" s="951"/>
    </row>
    <row r="71" spans="2:19">
      <c r="B71" s="1197">
        <f>B69+1</f>
        <v>44</v>
      </c>
      <c r="D71" s="1191" t="s">
        <v>1048</v>
      </c>
      <c r="I71" s="1208"/>
      <c r="J71" s="1204" t="str">
        <f>"([Col. "&amp;L44&amp;", Line "&amp;B65&amp;" + Line "&amp;B69&amp;"] /2)"</f>
        <v>([Col. (H), Line 40 + Line 43] /2)</v>
      </c>
      <c r="L71" s="944">
        <f>(L65+L69)/2</f>
        <v>-3771682.3924843594</v>
      </c>
      <c r="M71" s="1208"/>
      <c r="N71" s="1204" t="str">
        <f>"([Col. "&amp;R44&amp;", Line "&amp;B65&amp;" + Line "&amp;B69&amp;"] /2)"</f>
        <v>([Col. (M), Line 40 + Line 43] /2)</v>
      </c>
      <c r="R71" s="944">
        <f>(R65+R69)/2</f>
        <v>0</v>
      </c>
    </row>
    <row r="72" spans="2:19">
      <c r="B72" s="1197">
        <f>B71+1</f>
        <v>45</v>
      </c>
      <c r="D72" s="1244" t="s">
        <v>1133</v>
      </c>
      <c r="E72" s="1207"/>
      <c r="F72" s="1207"/>
      <c r="G72" s="1207"/>
      <c r="H72" s="1208"/>
      <c r="I72" s="1208"/>
      <c r="J72" s="1204" t="str">
        <f>"(Col. "&amp;L44&amp;", Line "&amp;B60&amp;" )"</f>
        <v>(Col. (H), Line 36 )</v>
      </c>
      <c r="K72" s="1209"/>
      <c r="L72" s="944">
        <f>L60</f>
        <v>-62167809.563084111</v>
      </c>
      <c r="M72" s="1208"/>
      <c r="N72" s="1204" t="str">
        <f>"(Col. "&amp;R44&amp;", Line "&amp;B60&amp;" )"</f>
        <v>(Col. (M), Line 36 )</v>
      </c>
      <c r="R72" s="944">
        <f>R60</f>
        <v>0</v>
      </c>
    </row>
    <row r="73" spans="2:19" ht="13.5" thickBot="1">
      <c r="B73" s="1197">
        <f>B72+1</f>
        <v>46</v>
      </c>
      <c r="D73" s="1213" t="s">
        <v>1136</v>
      </c>
      <c r="E73" s="1207"/>
      <c r="F73" s="1207"/>
      <c r="G73" s="1207"/>
      <c r="H73" s="1208"/>
      <c r="I73" s="1208"/>
      <c r="J73" s="1204" t="str">
        <f>"(Col. "&amp;L44&amp;", Line "&amp;B71&amp;" + Line "&amp;B72&amp;")"</f>
        <v>(Col. (H), Line 44 + Line 45)</v>
      </c>
      <c r="K73" s="1209"/>
      <c r="L73" s="952">
        <f>L71+L72</f>
        <v>-65939491.95556847</v>
      </c>
      <c r="M73" s="1208"/>
      <c r="N73" s="1204" t="str">
        <f>"(Col. "&amp;R44&amp;", Line "&amp;B71&amp;" + Line "&amp;B72&amp;")"</f>
        <v>(Col. (M), Line 44 + Line 45)</v>
      </c>
      <c r="R73" s="952">
        <f>R71+R72</f>
        <v>0</v>
      </c>
    </row>
    <row r="74" spans="2:19" ht="13">
      <c r="D74" s="1190"/>
    </row>
    <row r="75" spans="2:19" ht="13">
      <c r="D75" s="1190" t="s">
        <v>1137</v>
      </c>
      <c r="J75" s="1502"/>
      <c r="K75" s="1502"/>
      <c r="L75" s="1502"/>
      <c r="N75" s="1502"/>
      <c r="O75" s="1502"/>
      <c r="P75" s="1502"/>
      <c r="Q75" s="1502"/>
      <c r="R75" s="1502"/>
    </row>
    <row r="76" spans="2:19" ht="13">
      <c r="D76" s="1495" t="s">
        <v>1012</v>
      </c>
      <c r="E76" s="1496"/>
      <c r="F76" s="1496"/>
      <c r="G76" s="1496"/>
      <c r="H76" s="1497"/>
      <c r="I76" s="1198"/>
      <c r="J76" s="1498" t="s">
        <v>1124</v>
      </c>
      <c r="K76" s="1499"/>
      <c r="L76" s="1500"/>
      <c r="M76" s="1198"/>
      <c r="N76" s="1498" t="s">
        <v>1125</v>
      </c>
      <c r="O76" s="1499"/>
      <c r="P76" s="1499"/>
      <c r="Q76" s="1499"/>
      <c r="R76" s="1500"/>
      <c r="S76" s="1198"/>
    </row>
    <row r="77" spans="2:19" ht="13">
      <c r="D77" s="1199" t="s">
        <v>803</v>
      </c>
      <c r="E77" s="1199" t="s">
        <v>804</v>
      </c>
      <c r="F77" s="1199" t="s">
        <v>965</v>
      </c>
      <c r="G77" s="1199" t="s">
        <v>806</v>
      </c>
      <c r="H77" s="1199" t="s">
        <v>966</v>
      </c>
      <c r="I77" s="1198"/>
      <c r="J77" s="1199" t="s">
        <v>808</v>
      </c>
      <c r="K77" s="1199" t="s">
        <v>809</v>
      </c>
      <c r="L77" s="1199" t="s">
        <v>1015</v>
      </c>
      <c r="M77" s="1198"/>
      <c r="N77" s="1199" t="s">
        <v>886</v>
      </c>
      <c r="O77" s="1199" t="s">
        <v>1016</v>
      </c>
      <c r="P77" s="1199" t="s">
        <v>888</v>
      </c>
      <c r="Q77" s="1199" t="s">
        <v>1017</v>
      </c>
      <c r="R77" s="1199" t="s">
        <v>1018</v>
      </c>
      <c r="S77" s="1198"/>
    </row>
    <row r="78" spans="2:19" ht="50">
      <c r="B78" s="1200" t="s">
        <v>902</v>
      </c>
      <c r="D78" s="1201" t="s">
        <v>505</v>
      </c>
      <c r="E78" s="1201" t="s">
        <v>1019</v>
      </c>
      <c r="F78" s="1201" t="s">
        <v>1051</v>
      </c>
      <c r="G78" s="1201" t="s">
        <v>1052</v>
      </c>
      <c r="H78" s="1201" t="s">
        <v>1022</v>
      </c>
      <c r="I78" s="1337"/>
      <c r="J78" s="1201" t="s">
        <v>1023</v>
      </c>
      <c r="K78" s="1201" t="s">
        <v>1024</v>
      </c>
      <c r="L78" s="1201" t="s">
        <v>1025</v>
      </c>
      <c r="M78" s="1337"/>
      <c r="N78" s="1201" t="s">
        <v>1026</v>
      </c>
      <c r="O78" s="1201" t="s">
        <v>1027</v>
      </c>
      <c r="P78" s="1201" t="s">
        <v>1028</v>
      </c>
      <c r="Q78" s="1201" t="s">
        <v>1029</v>
      </c>
      <c r="R78" s="1201" t="s">
        <v>1030</v>
      </c>
      <c r="S78" s="1337"/>
    </row>
    <row r="79" spans="2:19">
      <c r="E79" s="1337"/>
      <c r="F79" s="1337"/>
      <c r="G79" s="1337"/>
      <c r="H79" s="1337"/>
      <c r="I79" s="1337"/>
      <c r="J79" s="1337"/>
      <c r="K79" s="1337"/>
      <c r="L79" s="1337"/>
      <c r="M79" s="1337"/>
      <c r="N79" s="1337"/>
      <c r="O79" s="1337"/>
      <c r="P79" s="1337"/>
      <c r="Q79" s="1337"/>
      <c r="R79" s="1337"/>
      <c r="S79" s="1337"/>
    </row>
    <row r="80" spans="2:19">
      <c r="B80" s="1197">
        <f>B73+1</f>
        <v>47</v>
      </c>
      <c r="D80" s="1191" t="s">
        <v>1031</v>
      </c>
      <c r="E80" s="1337"/>
      <c r="F80" s="1337"/>
      <c r="G80" s="1337"/>
      <c r="H80" s="1337"/>
      <c r="I80" s="1337"/>
      <c r="J80" s="940" t="s">
        <v>1577</v>
      </c>
      <c r="K80" s="1337"/>
      <c r="L80" s="940">
        <f>'1E - EDIT Amortization'!M91</f>
        <v>0</v>
      </c>
      <c r="M80" s="1337"/>
      <c r="N80" s="940"/>
      <c r="O80" s="1337"/>
      <c r="P80" s="1337"/>
      <c r="Q80" s="1337"/>
      <c r="R80" s="940">
        <v>0</v>
      </c>
      <c r="S80" s="1337"/>
    </row>
    <row r="81" spans="2:19">
      <c r="E81" s="1337"/>
      <c r="F81" s="1337"/>
      <c r="G81" s="1337"/>
      <c r="H81" s="1337"/>
      <c r="I81" s="1337"/>
      <c r="J81" s="1337"/>
      <c r="K81" s="1337"/>
      <c r="L81" s="1337"/>
      <c r="M81" s="1337"/>
      <c r="N81" s="1337"/>
      <c r="O81" s="1337"/>
      <c r="P81" s="1337"/>
      <c r="Q81" s="1337"/>
      <c r="R81" s="1337"/>
      <c r="S81" s="1337"/>
    </row>
    <row r="82" spans="2:19">
      <c r="B82" s="1197">
        <f>B80+1</f>
        <v>48</v>
      </c>
      <c r="D82" s="1202" t="s">
        <v>1032</v>
      </c>
      <c r="E82" s="940">
        <v>31</v>
      </c>
      <c r="F82" s="941">
        <v>0</v>
      </c>
      <c r="G82" s="941">
        <v>214</v>
      </c>
      <c r="H82" s="942">
        <f t="shared" ref="H82:H93" si="20">IF(F82=0,0.5,F82/G82)</f>
        <v>0.5</v>
      </c>
      <c r="I82" s="943"/>
      <c r="J82" s="940">
        <v>0</v>
      </c>
      <c r="K82" s="944">
        <f t="shared" ref="K82:K93" si="21">+J82*H82</f>
        <v>0</v>
      </c>
      <c r="L82" s="944">
        <f>+K82</f>
        <v>0</v>
      </c>
      <c r="M82" s="943"/>
      <c r="N82" s="940">
        <v>0</v>
      </c>
      <c r="O82" s="944">
        <f>IF($D$237="True-Up Adjustment",N82-J82,0)</f>
        <v>0</v>
      </c>
      <c r="P82" s="944">
        <f>IF($D$237="True-Up Adjustment",IF(AND(J82&gt;=0,N82&gt;=0),IF(O82&gt;=0,K82+O82,N82/J82*K82),IF(AND(J82&lt;0,N82&lt;0),IF(O82&lt;0,K82+O82,N82/J82*K82),0)),0)</f>
        <v>0</v>
      </c>
      <c r="Q82" s="944">
        <f t="shared" ref="Q82:Q93" si="22">IF(AND(J82&gt;=0,N82&lt;0),N82,IF(AND(J82&lt;0,N82&gt;=0),N82,0))</f>
        <v>0</v>
      </c>
      <c r="R82" s="944">
        <f>+P82+Q82</f>
        <v>0</v>
      </c>
      <c r="S82" s="943"/>
    </row>
    <row r="83" spans="2:19">
      <c r="B83" s="1197">
        <f t="shared" ref="B83:B94" si="23">+B82+1</f>
        <v>49</v>
      </c>
      <c r="D83" s="1202" t="s">
        <v>1033</v>
      </c>
      <c r="E83" s="940">
        <v>28</v>
      </c>
      <c r="F83" s="941">
        <v>0</v>
      </c>
      <c r="G83" s="941">
        <f t="shared" ref="G83:G93" si="24">G82</f>
        <v>214</v>
      </c>
      <c r="H83" s="942">
        <f t="shared" si="20"/>
        <v>0.5</v>
      </c>
      <c r="I83" s="943"/>
      <c r="J83" s="940">
        <v>0</v>
      </c>
      <c r="K83" s="944">
        <f t="shared" si="21"/>
        <v>0</v>
      </c>
      <c r="L83" s="944">
        <f t="shared" ref="L83:L93" si="25">+K83+L82</f>
        <v>0</v>
      </c>
      <c r="M83" s="943"/>
      <c r="N83" s="940">
        <v>0</v>
      </c>
      <c r="O83" s="944">
        <f t="shared" ref="O83:O93" si="26">IF($D$237="True-Up Adjustment",N83-J83,0)</f>
        <v>0</v>
      </c>
      <c r="P83" s="944">
        <f t="shared" ref="P83:P93" si="27">IF($D$237="True-Up Adjustment",IF(AND(J83&gt;=0,N83&gt;=0),IF(O83&gt;=0,K83+O83,N83/J83*K83),IF(AND(J83&lt;0,N83&lt;0),IF(O83&lt;0,K83+O83,N83/J83*K83),0)),0)</f>
        <v>0</v>
      </c>
      <c r="Q83" s="944">
        <f t="shared" si="22"/>
        <v>0</v>
      </c>
      <c r="R83" s="944">
        <f t="shared" ref="R83:R93" si="28">R82+P83+Q83</f>
        <v>0</v>
      </c>
      <c r="S83" s="943"/>
    </row>
    <row r="84" spans="2:19">
      <c r="B84" s="1197">
        <f t="shared" si="23"/>
        <v>50</v>
      </c>
      <c r="D84" s="1202" t="s">
        <v>1034</v>
      </c>
      <c r="E84" s="940">
        <v>31</v>
      </c>
      <c r="F84" s="941">
        <v>0</v>
      </c>
      <c r="G84" s="941">
        <f t="shared" si="24"/>
        <v>214</v>
      </c>
      <c r="H84" s="942">
        <f t="shared" si="20"/>
        <v>0.5</v>
      </c>
      <c r="I84" s="943"/>
      <c r="J84" s="940">
        <v>0</v>
      </c>
      <c r="K84" s="944">
        <f t="shared" si="21"/>
        <v>0</v>
      </c>
      <c r="L84" s="944">
        <f t="shared" si="25"/>
        <v>0</v>
      </c>
      <c r="M84" s="943"/>
      <c r="N84" s="940">
        <v>0</v>
      </c>
      <c r="O84" s="944">
        <f t="shared" si="26"/>
        <v>0</v>
      </c>
      <c r="P84" s="944">
        <f t="shared" si="27"/>
        <v>0</v>
      </c>
      <c r="Q84" s="944">
        <f t="shared" si="22"/>
        <v>0</v>
      </c>
      <c r="R84" s="944">
        <f t="shared" si="28"/>
        <v>0</v>
      </c>
      <c r="S84" s="943"/>
    </row>
    <row r="85" spans="2:19">
      <c r="B85" s="1197">
        <f t="shared" si="23"/>
        <v>51</v>
      </c>
      <c r="D85" s="1202" t="s">
        <v>506</v>
      </c>
      <c r="E85" s="940">
        <v>30</v>
      </c>
      <c r="F85" s="941">
        <v>0</v>
      </c>
      <c r="G85" s="941">
        <f t="shared" si="24"/>
        <v>214</v>
      </c>
      <c r="H85" s="942">
        <f t="shared" si="20"/>
        <v>0.5</v>
      </c>
      <c r="I85" s="943"/>
      <c r="J85" s="940">
        <v>0</v>
      </c>
      <c r="K85" s="944">
        <f t="shared" si="21"/>
        <v>0</v>
      </c>
      <c r="L85" s="944">
        <f t="shared" si="25"/>
        <v>0</v>
      </c>
      <c r="M85" s="943"/>
      <c r="N85" s="940">
        <v>0</v>
      </c>
      <c r="O85" s="944">
        <f t="shared" si="26"/>
        <v>0</v>
      </c>
      <c r="P85" s="944">
        <f t="shared" si="27"/>
        <v>0</v>
      </c>
      <c r="Q85" s="944">
        <f t="shared" si="22"/>
        <v>0</v>
      </c>
      <c r="R85" s="944">
        <f t="shared" si="28"/>
        <v>0</v>
      </c>
      <c r="S85" s="943"/>
    </row>
    <row r="86" spans="2:19">
      <c r="B86" s="1197">
        <f t="shared" si="23"/>
        <v>52</v>
      </c>
      <c r="D86" s="1202" t="s">
        <v>507</v>
      </c>
      <c r="E86" s="940">
        <v>31</v>
      </c>
      <c r="F86" s="941">
        <v>0</v>
      </c>
      <c r="G86" s="941">
        <f t="shared" si="24"/>
        <v>214</v>
      </c>
      <c r="H86" s="942">
        <f t="shared" si="20"/>
        <v>0.5</v>
      </c>
      <c r="I86" s="943"/>
      <c r="J86" s="940">
        <v>0</v>
      </c>
      <c r="K86" s="944">
        <f t="shared" si="21"/>
        <v>0</v>
      </c>
      <c r="L86" s="944">
        <f t="shared" si="25"/>
        <v>0</v>
      </c>
      <c r="M86" s="943"/>
      <c r="N86" s="940">
        <v>0</v>
      </c>
      <c r="O86" s="944">
        <f t="shared" si="26"/>
        <v>0</v>
      </c>
      <c r="P86" s="944">
        <f t="shared" si="27"/>
        <v>0</v>
      </c>
      <c r="Q86" s="944">
        <f t="shared" si="22"/>
        <v>0</v>
      </c>
      <c r="R86" s="944">
        <f t="shared" si="28"/>
        <v>0</v>
      </c>
      <c r="S86" s="943"/>
    </row>
    <row r="87" spans="2:19">
      <c r="B87" s="1197">
        <f t="shared" si="23"/>
        <v>53</v>
      </c>
      <c r="D87" s="1202" t="s">
        <v>508</v>
      </c>
      <c r="E87" s="940">
        <v>30</v>
      </c>
      <c r="F87" s="941">
        <f t="shared" ref="F87:F92" si="29">E88+F88</f>
        <v>185</v>
      </c>
      <c r="G87" s="941">
        <f t="shared" si="24"/>
        <v>214</v>
      </c>
      <c r="H87" s="942">
        <f t="shared" si="20"/>
        <v>0.86448598130841126</v>
      </c>
      <c r="I87" s="943"/>
      <c r="J87" s="940">
        <v>0</v>
      </c>
      <c r="K87" s="944">
        <f t="shared" si="21"/>
        <v>0</v>
      </c>
      <c r="L87" s="944">
        <f t="shared" si="25"/>
        <v>0</v>
      </c>
      <c r="M87" s="943"/>
      <c r="N87" s="940">
        <v>0</v>
      </c>
      <c r="O87" s="944">
        <f t="shared" si="26"/>
        <v>0</v>
      </c>
      <c r="P87" s="944">
        <f t="shared" si="27"/>
        <v>0</v>
      </c>
      <c r="Q87" s="944">
        <f t="shared" si="22"/>
        <v>0</v>
      </c>
      <c r="R87" s="944">
        <f t="shared" si="28"/>
        <v>0</v>
      </c>
      <c r="S87" s="943"/>
    </row>
    <row r="88" spans="2:19">
      <c r="B88" s="1197">
        <f t="shared" si="23"/>
        <v>54</v>
      </c>
      <c r="D88" s="1202" t="s">
        <v>1035</v>
      </c>
      <c r="E88" s="940">
        <v>31</v>
      </c>
      <c r="F88" s="941">
        <f t="shared" si="29"/>
        <v>154</v>
      </c>
      <c r="G88" s="941">
        <f t="shared" si="24"/>
        <v>214</v>
      </c>
      <c r="H88" s="942">
        <f t="shared" si="20"/>
        <v>0.71962616822429903</v>
      </c>
      <c r="I88" s="943"/>
      <c r="J88" s="940">
        <v>0</v>
      </c>
      <c r="K88" s="944">
        <f t="shared" si="21"/>
        <v>0</v>
      </c>
      <c r="L88" s="944">
        <f t="shared" si="25"/>
        <v>0</v>
      </c>
      <c r="M88" s="943"/>
      <c r="N88" s="940">
        <v>0</v>
      </c>
      <c r="O88" s="944">
        <f t="shared" si="26"/>
        <v>0</v>
      </c>
      <c r="P88" s="944">
        <f t="shared" si="27"/>
        <v>0</v>
      </c>
      <c r="Q88" s="944">
        <f t="shared" si="22"/>
        <v>0</v>
      </c>
      <c r="R88" s="944">
        <f t="shared" si="28"/>
        <v>0</v>
      </c>
      <c r="S88" s="943"/>
    </row>
    <row r="89" spans="2:19">
      <c r="B89" s="1197">
        <f t="shared" si="23"/>
        <v>55</v>
      </c>
      <c r="D89" s="1202" t="s">
        <v>1036</v>
      </c>
      <c r="E89" s="940">
        <v>31</v>
      </c>
      <c r="F89" s="941">
        <f t="shared" si="29"/>
        <v>123</v>
      </c>
      <c r="G89" s="941">
        <f t="shared" si="24"/>
        <v>214</v>
      </c>
      <c r="H89" s="942">
        <f t="shared" si="20"/>
        <v>0.57476635514018692</v>
      </c>
      <c r="I89" s="943"/>
      <c r="J89" s="940">
        <v>0</v>
      </c>
      <c r="K89" s="944">
        <f t="shared" si="21"/>
        <v>0</v>
      </c>
      <c r="L89" s="944">
        <f t="shared" si="25"/>
        <v>0</v>
      </c>
      <c r="M89" s="943"/>
      <c r="N89" s="940">
        <v>0</v>
      </c>
      <c r="O89" s="944">
        <f t="shared" si="26"/>
        <v>0</v>
      </c>
      <c r="P89" s="944">
        <f t="shared" si="27"/>
        <v>0</v>
      </c>
      <c r="Q89" s="944">
        <f t="shared" si="22"/>
        <v>0</v>
      </c>
      <c r="R89" s="944">
        <f t="shared" si="28"/>
        <v>0</v>
      </c>
      <c r="S89" s="943"/>
    </row>
    <row r="90" spans="2:19">
      <c r="B90" s="1197">
        <f t="shared" si="23"/>
        <v>56</v>
      </c>
      <c r="D90" s="1202" t="s">
        <v>1037</v>
      </c>
      <c r="E90" s="940">
        <v>30</v>
      </c>
      <c r="F90" s="941">
        <f t="shared" si="29"/>
        <v>93</v>
      </c>
      <c r="G90" s="941">
        <f t="shared" si="24"/>
        <v>214</v>
      </c>
      <c r="H90" s="942">
        <f t="shared" si="20"/>
        <v>0.43457943925233644</v>
      </c>
      <c r="I90" s="943"/>
      <c r="J90" s="940">
        <v>0</v>
      </c>
      <c r="K90" s="944">
        <f t="shared" si="21"/>
        <v>0</v>
      </c>
      <c r="L90" s="944">
        <f t="shared" si="25"/>
        <v>0</v>
      </c>
      <c r="M90" s="943"/>
      <c r="N90" s="940">
        <v>0</v>
      </c>
      <c r="O90" s="944">
        <f t="shared" si="26"/>
        <v>0</v>
      </c>
      <c r="P90" s="944">
        <f t="shared" si="27"/>
        <v>0</v>
      </c>
      <c r="Q90" s="944">
        <f t="shared" si="22"/>
        <v>0</v>
      </c>
      <c r="R90" s="944">
        <f t="shared" si="28"/>
        <v>0</v>
      </c>
      <c r="S90" s="943"/>
    </row>
    <row r="91" spans="2:19">
      <c r="B91" s="1197">
        <f t="shared" si="23"/>
        <v>57</v>
      </c>
      <c r="D91" s="1202" t="s">
        <v>1038</v>
      </c>
      <c r="E91" s="940">
        <v>31</v>
      </c>
      <c r="F91" s="941">
        <f t="shared" si="29"/>
        <v>62</v>
      </c>
      <c r="G91" s="941">
        <f t="shared" si="24"/>
        <v>214</v>
      </c>
      <c r="H91" s="942">
        <f t="shared" si="20"/>
        <v>0.28971962616822428</v>
      </c>
      <c r="I91" s="943"/>
      <c r="J91" s="940">
        <v>0</v>
      </c>
      <c r="K91" s="944">
        <f t="shared" si="21"/>
        <v>0</v>
      </c>
      <c r="L91" s="944">
        <f t="shared" si="25"/>
        <v>0</v>
      </c>
      <c r="M91" s="943"/>
      <c r="N91" s="940">
        <v>0</v>
      </c>
      <c r="O91" s="944">
        <f t="shared" si="26"/>
        <v>0</v>
      </c>
      <c r="P91" s="944">
        <f t="shared" si="27"/>
        <v>0</v>
      </c>
      <c r="Q91" s="944">
        <f t="shared" si="22"/>
        <v>0</v>
      </c>
      <c r="R91" s="944">
        <f t="shared" si="28"/>
        <v>0</v>
      </c>
      <c r="S91" s="943"/>
    </row>
    <row r="92" spans="2:19">
      <c r="B92" s="1197">
        <f t="shared" si="23"/>
        <v>58</v>
      </c>
      <c r="D92" s="1202" t="s">
        <v>1039</v>
      </c>
      <c r="E92" s="940">
        <v>30</v>
      </c>
      <c r="F92" s="941">
        <f t="shared" si="29"/>
        <v>32</v>
      </c>
      <c r="G92" s="941">
        <f t="shared" si="24"/>
        <v>214</v>
      </c>
      <c r="H92" s="942">
        <f t="shared" si="20"/>
        <v>0.14953271028037382</v>
      </c>
      <c r="I92" s="943"/>
      <c r="J92" s="940">
        <v>0</v>
      </c>
      <c r="K92" s="944">
        <f t="shared" si="21"/>
        <v>0</v>
      </c>
      <c r="L92" s="944">
        <f t="shared" si="25"/>
        <v>0</v>
      </c>
      <c r="M92" s="943"/>
      <c r="N92" s="940">
        <v>0</v>
      </c>
      <c r="O92" s="944">
        <f t="shared" si="26"/>
        <v>0</v>
      </c>
      <c r="P92" s="944">
        <f t="shared" si="27"/>
        <v>0</v>
      </c>
      <c r="Q92" s="944">
        <f t="shared" si="22"/>
        <v>0</v>
      </c>
      <c r="R92" s="944">
        <f t="shared" si="28"/>
        <v>0</v>
      </c>
      <c r="S92" s="943"/>
    </row>
    <row r="93" spans="2:19">
      <c r="B93" s="1197">
        <f t="shared" si="23"/>
        <v>59</v>
      </c>
      <c r="D93" s="1203" t="s">
        <v>1040</v>
      </c>
      <c r="E93" s="940">
        <v>31</v>
      </c>
      <c r="F93" s="945">
        <v>1</v>
      </c>
      <c r="G93" s="941">
        <f t="shared" si="24"/>
        <v>214</v>
      </c>
      <c r="H93" s="942">
        <f t="shared" si="20"/>
        <v>4.6728971962616819E-3</v>
      </c>
      <c r="I93" s="943"/>
      <c r="J93" s="940">
        <v>0</v>
      </c>
      <c r="K93" s="944">
        <f t="shared" si="21"/>
        <v>0</v>
      </c>
      <c r="L93" s="944">
        <f t="shared" si="25"/>
        <v>0</v>
      </c>
      <c r="M93" s="943"/>
      <c r="N93" s="940">
        <v>0</v>
      </c>
      <c r="O93" s="944">
        <f t="shared" si="26"/>
        <v>0</v>
      </c>
      <c r="P93" s="944">
        <f t="shared" si="27"/>
        <v>0</v>
      </c>
      <c r="Q93" s="944">
        <f t="shared" si="22"/>
        <v>0</v>
      </c>
      <c r="R93" s="944">
        <f t="shared" si="28"/>
        <v>0</v>
      </c>
      <c r="S93" s="943"/>
    </row>
    <row r="94" spans="2:19">
      <c r="B94" s="1197">
        <f t="shared" si="23"/>
        <v>60</v>
      </c>
      <c r="D94" s="1204" t="str">
        <f>"Total (Sum of Lines "&amp;B82&amp;" - "&amp;B93&amp;")"</f>
        <v>Total (Sum of Lines 48 - 59)</v>
      </c>
      <c r="E94" s="946">
        <f>SUM(E82:E93)</f>
        <v>365</v>
      </c>
      <c r="F94" s="1205"/>
      <c r="G94" s="1205"/>
      <c r="H94" s="1206"/>
      <c r="I94" s="947"/>
      <c r="J94" s="946">
        <f>SUM(J82:J93)</f>
        <v>0</v>
      </c>
      <c r="K94" s="946">
        <f>SUM(K82:K93)</f>
        <v>0</v>
      </c>
      <c r="L94" s="948"/>
      <c r="M94" s="947"/>
      <c r="N94" s="946">
        <f>SUM(N82:N93)</f>
        <v>0</v>
      </c>
      <c r="O94" s="946">
        <f>SUM(O82:O93)</f>
        <v>0</v>
      </c>
      <c r="P94" s="946">
        <f>SUM(P82:P93)</f>
        <v>0</v>
      </c>
      <c r="Q94" s="946">
        <f>SUM(Q82:Q93)</f>
        <v>0</v>
      </c>
      <c r="R94" s="948"/>
      <c r="S94" s="947"/>
    </row>
    <row r="95" spans="2:19">
      <c r="D95" s="1207"/>
      <c r="E95" s="1207"/>
      <c r="F95" s="1207"/>
      <c r="G95" s="1207"/>
      <c r="H95" s="1208"/>
      <c r="I95" s="1208"/>
      <c r="K95" s="1209"/>
      <c r="L95" s="1208"/>
      <c r="M95" s="1208"/>
      <c r="N95" s="1216"/>
      <c r="O95" s="1209"/>
      <c r="P95" s="1209"/>
      <c r="Q95" s="1209"/>
      <c r="R95" s="1208"/>
      <c r="S95" s="1208"/>
    </row>
    <row r="96" spans="2:19">
      <c r="B96" s="1197">
        <f>B94+1</f>
        <v>61</v>
      </c>
      <c r="D96" s="1191" t="s">
        <v>1127</v>
      </c>
      <c r="I96" s="1208"/>
      <c r="J96" s="940" t="s">
        <v>1577</v>
      </c>
      <c r="L96" s="940">
        <f>'1E - EDIT Amortization'!M73+'1E - EDIT Amortization'!M82</f>
        <v>0</v>
      </c>
      <c r="M96" s="1210"/>
      <c r="N96" s="940"/>
      <c r="R96" s="940">
        <v>0</v>
      </c>
    </row>
    <row r="97" spans="2:19">
      <c r="B97" s="1197">
        <f>B96+1</f>
        <v>62</v>
      </c>
      <c r="D97" s="1191" t="s">
        <v>1128</v>
      </c>
      <c r="I97" s="1208"/>
      <c r="J97" s="1211" t="s">
        <v>1043</v>
      </c>
      <c r="L97" s="950">
        <v>0</v>
      </c>
      <c r="M97" s="1212"/>
      <c r="N97" s="1211"/>
      <c r="R97" s="950">
        <v>0</v>
      </c>
    </row>
    <row r="98" spans="2:19">
      <c r="B98" s="1197">
        <f>B97+1</f>
        <v>63</v>
      </c>
      <c r="D98" s="1191" t="s">
        <v>1129</v>
      </c>
      <c r="I98" s="1208"/>
      <c r="J98" s="1204" t="str">
        <f>"(Col. "&amp;L77&amp;", Line "&amp;B96&amp;" + Line "&amp;B97&amp;")"</f>
        <v>(Col. (H), Line 61 + Line 62)</v>
      </c>
      <c r="L98" s="951">
        <f>L96+L97</f>
        <v>0</v>
      </c>
      <c r="M98" s="1208"/>
      <c r="N98" s="1204" t="str">
        <f>"(Col. "&amp;R77&amp;", Line "&amp;B96&amp;" + Line "&amp;B97&amp;")"</f>
        <v>(Col. (M), Line 61 + Line 62)</v>
      </c>
      <c r="R98" s="951">
        <f>R96+R97</f>
        <v>0</v>
      </c>
    </row>
    <row r="99" spans="2:19">
      <c r="I99" s="1208"/>
      <c r="L99" s="951"/>
      <c r="M99" s="1208"/>
      <c r="R99" s="951"/>
    </row>
    <row r="100" spans="2:19">
      <c r="B100" s="1197">
        <f>B98+1</f>
        <v>64</v>
      </c>
      <c r="D100" s="1191" t="s">
        <v>1130</v>
      </c>
      <c r="I100" s="1208"/>
      <c r="J100" s="940" t="s">
        <v>1578</v>
      </c>
      <c r="L100" s="940">
        <f>'1E - EDIT Amortization'!Q73+'1E - EDIT Amortization'!Q82</f>
        <v>0</v>
      </c>
      <c r="M100" s="1210"/>
      <c r="N100" s="940"/>
      <c r="R100" s="940">
        <v>0</v>
      </c>
    </row>
    <row r="101" spans="2:19">
      <c r="B101" s="1197">
        <f>B100+1</f>
        <v>65</v>
      </c>
      <c r="D101" s="1191" t="s">
        <v>1131</v>
      </c>
      <c r="I101" s="1208"/>
      <c r="J101" s="1211" t="s">
        <v>1043</v>
      </c>
      <c r="L101" s="950">
        <v>0</v>
      </c>
      <c r="M101" s="1208"/>
      <c r="N101" s="1211"/>
      <c r="R101" s="950">
        <v>0</v>
      </c>
    </row>
    <row r="102" spans="2:19">
      <c r="B102" s="1197">
        <f>B101+1</f>
        <v>66</v>
      </c>
      <c r="D102" s="1191" t="s">
        <v>1132</v>
      </c>
      <c r="I102" s="1208"/>
      <c r="J102" s="1204" t="str">
        <f>"(Col. "&amp;L77&amp;", Line "&amp;B100&amp;" + Line "&amp;B101&amp;")"</f>
        <v>(Col. (H), Line 64 + Line 65)</v>
      </c>
      <c r="L102" s="951">
        <f>L100+L101</f>
        <v>0</v>
      </c>
      <c r="M102" s="1208"/>
      <c r="N102" s="1204" t="str">
        <f>"(Col. "&amp;R77&amp;", Line "&amp;B100&amp;" + Line "&amp;B101&amp;")"</f>
        <v>(Col. (M), Line 64 + Line 65)</v>
      </c>
      <c r="R102" s="951">
        <f>R100+R101</f>
        <v>0</v>
      </c>
    </row>
    <row r="103" spans="2:19">
      <c r="I103" s="1208"/>
      <c r="L103" s="951"/>
      <c r="M103" s="1208"/>
      <c r="R103" s="951"/>
    </row>
    <row r="104" spans="2:19">
      <c r="B104" s="1197">
        <f>B102+1</f>
        <v>67</v>
      </c>
      <c r="D104" s="1191" t="s">
        <v>1048</v>
      </c>
      <c r="I104" s="1208"/>
      <c r="J104" s="1204" t="str">
        <f>"([Col. "&amp;L77&amp;", Line "&amp;B98&amp;" + Line "&amp;B102&amp;"] /2)"</f>
        <v>([Col. (H), Line 63 + Line 66] /2)</v>
      </c>
      <c r="L104" s="944">
        <f>(L98+L102)/2</f>
        <v>0</v>
      </c>
      <c r="M104" s="1208"/>
      <c r="N104" s="1204" t="str">
        <f>"([Col. "&amp;R77&amp;", Line "&amp;B98&amp;" + Line "&amp;B102&amp;"] /2)"</f>
        <v>([Col. (M), Line 63 + Line 66] /2)</v>
      </c>
      <c r="R104" s="944">
        <f>(R98+R102)/2</f>
        <v>0</v>
      </c>
    </row>
    <row r="105" spans="2:19">
      <c r="B105" s="1197">
        <f>B104+1</f>
        <v>68</v>
      </c>
      <c r="D105" s="1244" t="s">
        <v>1133</v>
      </c>
      <c r="E105" s="1207"/>
      <c r="F105" s="1207"/>
      <c r="G105" s="1207"/>
      <c r="H105" s="1208"/>
      <c r="I105" s="1208"/>
      <c r="J105" s="1204" t="str">
        <f>"(Col. "&amp;L77&amp;", Line "&amp;B93&amp;" )"</f>
        <v>(Col. (H), Line 59 )</v>
      </c>
      <c r="K105" s="1209"/>
      <c r="L105" s="944">
        <f>L93</f>
        <v>0</v>
      </c>
      <c r="M105" s="1208"/>
      <c r="N105" s="1204" t="str">
        <f>"(Col. "&amp;R77&amp;", Line "&amp;B93&amp;" )"</f>
        <v>(Col. (M), Line 59 )</v>
      </c>
      <c r="R105" s="944">
        <f>R93</f>
        <v>0</v>
      </c>
    </row>
    <row r="106" spans="2:19" ht="13.5" thickBot="1">
      <c r="B106" s="1197">
        <f>B105+1</f>
        <v>69</v>
      </c>
      <c r="D106" s="1213" t="s">
        <v>1138</v>
      </c>
      <c r="E106" s="1207"/>
      <c r="F106" s="1207"/>
      <c r="G106" s="1207"/>
      <c r="H106" s="1208"/>
      <c r="I106" s="1208"/>
      <c r="J106" s="1204" t="str">
        <f>"(Col. "&amp;L77&amp;", Line "&amp;B104&amp;" + Line "&amp;B105&amp;")"</f>
        <v>(Col. (H), Line 67 + Line 68)</v>
      </c>
      <c r="K106" s="1209"/>
      <c r="L106" s="952">
        <f>L104+L105</f>
        <v>0</v>
      </c>
      <c r="M106" s="1208"/>
      <c r="N106" s="1204" t="str">
        <f>"(Col. "&amp;R77&amp;", Line "&amp;B104&amp;" + Line "&amp;B105&amp;")"</f>
        <v>(Col. (M), Line 67 + Line 68)</v>
      </c>
      <c r="R106" s="952">
        <f>R104+R105</f>
        <v>0</v>
      </c>
    </row>
    <row r="107" spans="2:19">
      <c r="D107" s="1207"/>
      <c r="E107" s="1207"/>
      <c r="F107" s="1207"/>
      <c r="G107" s="1207"/>
      <c r="H107" s="1208"/>
      <c r="I107" s="1208"/>
      <c r="K107" s="1209"/>
      <c r="L107" s="1208"/>
      <c r="M107" s="1208"/>
      <c r="O107" s="1209"/>
      <c r="P107" s="1209"/>
      <c r="Q107" s="1209"/>
      <c r="R107" s="1208"/>
      <c r="S107" s="1208"/>
    </row>
    <row r="108" spans="2:19">
      <c r="D108" s="1207"/>
      <c r="E108" s="1207"/>
      <c r="F108" s="1207" t="s">
        <v>155</v>
      </c>
      <c r="G108" s="1207"/>
      <c r="H108" s="1208"/>
      <c r="I108" s="1208"/>
      <c r="K108" s="1209"/>
      <c r="L108" s="1208"/>
      <c r="M108" s="1208"/>
      <c r="O108" s="1209"/>
      <c r="P108" s="1209"/>
      <c r="Q108" s="1209"/>
      <c r="R108" s="1208"/>
      <c r="S108" s="1208"/>
    </row>
    <row r="109" spans="2:19" ht="13">
      <c r="D109" s="1513" t="s">
        <v>1139</v>
      </c>
      <c r="E109" s="1513"/>
      <c r="F109" s="1513"/>
      <c r="G109" s="1513"/>
      <c r="H109" s="1514"/>
      <c r="I109" s="1208"/>
      <c r="J109" s="1514" t="s">
        <v>1140</v>
      </c>
      <c r="K109" s="1514"/>
      <c r="L109" s="1514"/>
      <c r="M109" s="1514"/>
      <c r="N109" s="1514"/>
      <c r="O109" s="1209"/>
      <c r="P109" s="1209"/>
      <c r="Q109" s="1209"/>
      <c r="R109" s="1208"/>
      <c r="S109" s="1208"/>
    </row>
    <row r="110" spans="2:19" ht="12.75" customHeight="1">
      <c r="B110" s="1515" t="s">
        <v>902</v>
      </c>
      <c r="C110" s="1336"/>
      <c r="D110" s="1331" t="s">
        <v>803</v>
      </c>
      <c r="E110" s="1332"/>
      <c r="F110" s="1331" t="s">
        <v>804</v>
      </c>
      <c r="G110" s="1333"/>
      <c r="H110" s="1330" t="s">
        <v>965</v>
      </c>
      <c r="I110" s="1198"/>
      <c r="J110" s="1331" t="s">
        <v>806</v>
      </c>
      <c r="K110" s="1332"/>
      <c r="L110" s="1331" t="s">
        <v>966</v>
      </c>
      <c r="M110" s="1333"/>
      <c r="N110" s="1330" t="s">
        <v>808</v>
      </c>
    </row>
    <row r="111" spans="2:19" ht="26">
      <c r="B111" s="1516"/>
      <c r="C111" s="1336"/>
      <c r="D111" s="1245" t="s">
        <v>813</v>
      </c>
      <c r="E111" s="1246"/>
      <c r="F111" s="1247" t="s">
        <v>1141</v>
      </c>
      <c r="G111" s="1248"/>
      <c r="H111" s="1249" t="s">
        <v>1142</v>
      </c>
      <c r="J111" s="1250" t="s">
        <v>813</v>
      </c>
      <c r="K111" s="1251"/>
      <c r="L111" s="1252" t="s">
        <v>1141</v>
      </c>
      <c r="M111" s="1253"/>
      <c r="N111" s="1249" t="s">
        <v>1142</v>
      </c>
      <c r="O111" s="1209"/>
      <c r="P111" s="1209"/>
      <c r="Q111" s="1209"/>
      <c r="R111" s="1208"/>
      <c r="S111" s="1208"/>
    </row>
    <row r="112" spans="2:19" ht="5.15" customHeight="1">
      <c r="B112" s="1191"/>
      <c r="E112" s="1207"/>
      <c r="K112" s="1207"/>
      <c r="O112" s="1209"/>
      <c r="P112" s="1209"/>
      <c r="Q112" s="1209"/>
      <c r="R112" s="1208"/>
      <c r="S112" s="1208"/>
    </row>
    <row r="113" spans="2:19">
      <c r="B113" s="1197">
        <f>B106+1</f>
        <v>70</v>
      </c>
      <c r="D113" s="1254" t="s">
        <v>817</v>
      </c>
      <c r="F113" s="1255" t="str">
        <f>"(Col. "&amp;L11&amp;", Line "&amp;B40&amp;")"</f>
        <v>(Col. (H), Line 23)</v>
      </c>
      <c r="G113" s="1033"/>
      <c r="H113" s="1034">
        <f>L40</f>
        <v>0</v>
      </c>
      <c r="I113" s="1033"/>
      <c r="J113" s="1254" t="s">
        <v>817</v>
      </c>
      <c r="L113" s="1255" t="str">
        <f>"(Col. "&amp;R11&amp;", Line "&amp;B40&amp;")"</f>
        <v>(Col. (M), Line 23)</v>
      </c>
      <c r="M113" s="1033"/>
      <c r="N113" s="1034">
        <f>R40</f>
        <v>0</v>
      </c>
      <c r="O113" s="1209"/>
      <c r="P113" s="1209"/>
      <c r="Q113" s="1209"/>
      <c r="R113" s="1208"/>
      <c r="S113" s="1208"/>
    </row>
    <row r="114" spans="2:19">
      <c r="B114" s="1197">
        <f>B113+1</f>
        <v>71</v>
      </c>
      <c r="D114" s="1254" t="s">
        <v>820</v>
      </c>
      <c r="F114" s="1255" t="str">
        <f>"(Col. "&amp;L44&amp;", Line "&amp;B73&amp;")"</f>
        <v>(Col. (H), Line 46)</v>
      </c>
      <c r="H114" s="1256">
        <f>L73</f>
        <v>-65939491.95556847</v>
      </c>
      <c r="J114" s="1254" t="s">
        <v>820</v>
      </c>
      <c r="L114" s="1255" t="str">
        <f>"(Col. "&amp;R44&amp;", Line "&amp;B73&amp;")"</f>
        <v>(Col. (M), Line 46)</v>
      </c>
      <c r="N114" s="1256">
        <f>R73</f>
        <v>0</v>
      </c>
      <c r="O114" s="1209"/>
      <c r="P114" s="1209"/>
      <c r="Q114" s="1209"/>
      <c r="R114" s="1208"/>
      <c r="S114" s="1208"/>
    </row>
    <row r="115" spans="2:19">
      <c r="B115" s="1197">
        <f>B114+1</f>
        <v>72</v>
      </c>
      <c r="D115" s="1254" t="s">
        <v>821</v>
      </c>
      <c r="F115" s="1255" t="str">
        <f>"(Col. "&amp;L77&amp;", Line "&amp;B106&amp;")"</f>
        <v>(Col. (H), Line 69)</v>
      </c>
      <c r="H115" s="1256">
        <f>L106</f>
        <v>0</v>
      </c>
      <c r="J115" s="1254" t="s">
        <v>821</v>
      </c>
      <c r="L115" s="1255" t="str">
        <f>"(Col. "&amp;R77&amp;", Line "&amp;B106&amp;")"</f>
        <v>(Col. (M), Line 69)</v>
      </c>
      <c r="N115" s="1256">
        <f>R106</f>
        <v>0</v>
      </c>
      <c r="O115" s="1209"/>
      <c r="P115" s="1209"/>
      <c r="Q115" s="1209"/>
      <c r="R115" s="1208"/>
      <c r="S115" s="1208"/>
    </row>
    <row r="116" spans="2:19" ht="5.15" customHeight="1">
      <c r="D116" s="1207"/>
      <c r="E116" s="1207"/>
      <c r="J116" s="1207"/>
      <c r="K116" s="1207"/>
      <c r="O116" s="1209"/>
      <c r="P116" s="1209"/>
      <c r="Q116" s="1209"/>
      <c r="R116" s="1208"/>
      <c r="S116" s="1208"/>
    </row>
    <row r="117" spans="2:19" ht="13">
      <c r="B117" s="1197">
        <f>B115+1</f>
        <v>73</v>
      </c>
      <c r="D117" s="1257" t="s">
        <v>1143</v>
      </c>
      <c r="E117" s="1207"/>
      <c r="F117" s="1255" t="s">
        <v>1144</v>
      </c>
      <c r="G117" s="1035"/>
      <c r="H117" s="1036">
        <f>SUM(H113:H116)</f>
        <v>-65939491.95556847</v>
      </c>
      <c r="I117" s="1035"/>
      <c r="J117" s="1257" t="s">
        <v>1143</v>
      </c>
      <c r="K117" s="1207"/>
      <c r="L117" s="1258" t="s">
        <v>1144</v>
      </c>
      <c r="M117" s="1035"/>
      <c r="N117" s="1036">
        <f>SUM(N113:N116)</f>
        <v>0</v>
      </c>
      <c r="O117" s="1209"/>
      <c r="P117" s="1209"/>
      <c r="Q117" s="1209"/>
      <c r="R117" s="1208"/>
      <c r="S117" s="1208"/>
    </row>
    <row r="118" spans="2:19">
      <c r="D118" s="1207"/>
      <c r="E118" s="1207"/>
      <c r="F118" s="1207"/>
      <c r="G118" s="1207"/>
      <c r="H118" s="1207"/>
      <c r="I118" s="1208"/>
      <c r="J118" s="1209"/>
      <c r="K118" s="1209"/>
      <c r="L118" s="1208"/>
      <c r="M118" s="1208"/>
      <c r="O118" s="1209"/>
      <c r="P118" s="1209"/>
      <c r="Q118" s="1209"/>
      <c r="R118" s="1208"/>
      <c r="S118" s="1208"/>
    </row>
    <row r="119" spans="2:19">
      <c r="D119" s="1207"/>
      <c r="E119" s="1207"/>
      <c r="F119" s="1207"/>
      <c r="G119" s="1207"/>
      <c r="H119" s="1208"/>
      <c r="I119" s="1208"/>
      <c r="K119" s="1209"/>
      <c r="L119" s="1208"/>
      <c r="M119" s="1208"/>
      <c r="O119" s="1209"/>
      <c r="P119" s="1209"/>
      <c r="Q119" s="1209"/>
      <c r="R119" s="1208"/>
      <c r="S119" s="1208"/>
    </row>
    <row r="120" spans="2:19" ht="15.75" customHeight="1">
      <c r="B120" s="1512" t="s">
        <v>837</v>
      </c>
      <c r="C120" s="1512"/>
      <c r="D120" s="1512"/>
      <c r="E120" s="1512"/>
      <c r="F120" s="1512"/>
      <c r="G120" s="1512"/>
      <c r="H120" s="1512"/>
      <c r="I120" s="1512"/>
      <c r="J120" s="1512"/>
      <c r="K120" s="1512"/>
      <c r="L120" s="1512"/>
      <c r="M120" s="1512"/>
      <c r="N120" s="1512"/>
      <c r="O120" s="1512"/>
      <c r="P120" s="1512"/>
      <c r="Q120" s="1512"/>
      <c r="R120" s="1512"/>
    </row>
    <row r="121" spans="2:19" ht="13">
      <c r="D121" s="1190"/>
    </row>
    <row r="122" spans="2:19" ht="13">
      <c r="D122" s="1190" t="s">
        <v>1123</v>
      </c>
      <c r="J122" s="1502"/>
      <c r="K122" s="1502"/>
      <c r="L122" s="1502"/>
      <c r="N122" s="1502"/>
      <c r="O122" s="1502"/>
      <c r="P122" s="1502"/>
      <c r="Q122" s="1502"/>
      <c r="R122" s="1502"/>
    </row>
    <row r="123" spans="2:19" ht="13">
      <c r="D123" s="1495" t="s">
        <v>1012</v>
      </c>
      <c r="E123" s="1496"/>
      <c r="F123" s="1496"/>
      <c r="G123" s="1496"/>
      <c r="H123" s="1497"/>
      <c r="I123" s="1198"/>
      <c r="J123" s="1498" t="s">
        <v>1124</v>
      </c>
      <c r="K123" s="1499"/>
      <c r="L123" s="1500"/>
      <c r="M123" s="1198"/>
      <c r="N123" s="1498" t="s">
        <v>1125</v>
      </c>
      <c r="O123" s="1499"/>
      <c r="P123" s="1499"/>
      <c r="Q123" s="1499"/>
      <c r="R123" s="1500"/>
      <c r="S123" s="1198"/>
    </row>
    <row r="124" spans="2:19" ht="13">
      <c r="D124" s="1199" t="s">
        <v>803</v>
      </c>
      <c r="E124" s="1199" t="s">
        <v>804</v>
      </c>
      <c r="F124" s="1199" t="s">
        <v>965</v>
      </c>
      <c r="G124" s="1199" t="s">
        <v>806</v>
      </c>
      <c r="H124" s="1199" t="s">
        <v>966</v>
      </c>
      <c r="I124" s="1198"/>
      <c r="J124" s="1199" t="s">
        <v>808</v>
      </c>
      <c r="K124" s="1199" t="s">
        <v>809</v>
      </c>
      <c r="L124" s="1199" t="s">
        <v>1015</v>
      </c>
      <c r="M124" s="1198"/>
      <c r="N124" s="1199" t="s">
        <v>886</v>
      </c>
      <c r="O124" s="1199" t="s">
        <v>1016</v>
      </c>
      <c r="P124" s="1199" t="s">
        <v>888</v>
      </c>
      <c r="Q124" s="1199" t="s">
        <v>1017</v>
      </c>
      <c r="R124" s="1199" t="s">
        <v>1018</v>
      </c>
      <c r="S124" s="1198"/>
    </row>
    <row r="125" spans="2:19" ht="63" customHeight="1">
      <c r="B125" s="1200" t="s">
        <v>902</v>
      </c>
      <c r="D125" s="1201" t="s">
        <v>505</v>
      </c>
      <c r="E125" s="1201" t="s">
        <v>1019</v>
      </c>
      <c r="F125" s="1201" t="s">
        <v>1020</v>
      </c>
      <c r="G125" s="1201" t="s">
        <v>1021</v>
      </c>
      <c r="H125" s="1201" t="s">
        <v>1022</v>
      </c>
      <c r="I125" s="1337"/>
      <c r="J125" s="1201" t="s">
        <v>1023</v>
      </c>
      <c r="K125" s="1201" t="s">
        <v>1024</v>
      </c>
      <c r="L125" s="1201" t="s">
        <v>1025</v>
      </c>
      <c r="M125" s="1337"/>
      <c r="N125" s="1201" t="s">
        <v>1026</v>
      </c>
      <c r="O125" s="1201" t="s">
        <v>1027</v>
      </c>
      <c r="P125" s="1201" t="s">
        <v>1028</v>
      </c>
      <c r="Q125" s="1201" t="s">
        <v>1029</v>
      </c>
      <c r="R125" s="1201" t="s">
        <v>1030</v>
      </c>
      <c r="S125" s="1337"/>
    </row>
    <row r="126" spans="2:19">
      <c r="E126" s="1337"/>
      <c r="F126" s="1337"/>
      <c r="G126" s="1337"/>
      <c r="H126" s="1337"/>
      <c r="I126" s="1337"/>
      <c r="J126" s="1337"/>
      <c r="K126" s="1337"/>
      <c r="L126" s="1337"/>
      <c r="M126" s="1337"/>
      <c r="N126" s="1337"/>
      <c r="O126" s="1337"/>
      <c r="P126" s="1337"/>
      <c r="Q126" s="1337"/>
      <c r="R126" s="1337"/>
      <c r="S126" s="1337"/>
    </row>
    <row r="127" spans="2:19">
      <c r="B127" s="1197">
        <f>B117+1</f>
        <v>74</v>
      </c>
      <c r="D127" s="1191" t="s">
        <v>1126</v>
      </c>
      <c r="E127" s="1337"/>
      <c r="F127" s="1337"/>
      <c r="G127" s="1337"/>
      <c r="H127" s="1337"/>
      <c r="I127" s="1337"/>
      <c r="J127" s="940" t="s">
        <v>1577</v>
      </c>
      <c r="K127" s="1337"/>
      <c r="L127" s="940">
        <v>0</v>
      </c>
      <c r="M127" s="1337"/>
      <c r="N127" s="940"/>
      <c r="O127" s="1337"/>
      <c r="P127" s="1337"/>
      <c r="Q127" s="1337"/>
      <c r="R127" s="940">
        <v>0</v>
      </c>
      <c r="S127" s="1337"/>
    </row>
    <row r="128" spans="2:19">
      <c r="E128" s="1337"/>
      <c r="F128" s="1337"/>
      <c r="G128" s="1337"/>
      <c r="H128" s="1337"/>
      <c r="I128" s="1337"/>
      <c r="J128" s="1337"/>
      <c r="K128" s="1337"/>
      <c r="L128" s="1337"/>
      <c r="M128" s="1337"/>
      <c r="N128" s="1337"/>
      <c r="O128" s="1337"/>
      <c r="P128" s="1337"/>
      <c r="Q128" s="1337"/>
      <c r="R128" s="1337"/>
      <c r="S128" s="1337"/>
    </row>
    <row r="129" spans="2:19">
      <c r="B129" s="1197">
        <f>B127+1</f>
        <v>75</v>
      </c>
      <c r="D129" s="1202" t="s">
        <v>1032</v>
      </c>
      <c r="E129" s="940">
        <v>31</v>
      </c>
      <c r="F129" s="941">
        <v>0</v>
      </c>
      <c r="G129" s="941">
        <v>214</v>
      </c>
      <c r="H129" s="942">
        <f t="shared" ref="H129:H140" si="30">IF(F129=0,0.5,F129/G129)</f>
        <v>0.5</v>
      </c>
      <c r="I129" s="943"/>
      <c r="J129" s="940">
        <v>0</v>
      </c>
      <c r="K129" s="944">
        <f t="shared" ref="K129:K136" si="31">+J129*H129</f>
        <v>0</v>
      </c>
      <c r="L129" s="944">
        <f>+K129+L127</f>
        <v>0</v>
      </c>
      <c r="M129" s="943"/>
      <c r="N129" s="940">
        <v>0</v>
      </c>
      <c r="O129" s="944">
        <f>IF($D$237="True-Up Adjustment",N129-J129,0)</f>
        <v>0</v>
      </c>
      <c r="P129" s="944">
        <f>IF($D$237="True-Up Adjustment",IF(AND(J129&gt;=0,N129&gt;=0),IF(O129&gt;=0,K129+O129,N129/J129*K129),IF(AND(J129&lt;0,N129&lt;0),IF(O129&lt;0,K129+O129,N129/J129*K129),0)),0)</f>
        <v>0</v>
      </c>
      <c r="Q129" s="944">
        <f t="shared" ref="Q129:Q140" si="32">IF(AND(J129&gt;=0,N129&lt;0),N129,IF(AND(J129&lt;0,N129&gt;=0),N129,0))</f>
        <v>0</v>
      </c>
      <c r="R129" s="944">
        <f>+Q129+R127</f>
        <v>0</v>
      </c>
      <c r="S129" s="943"/>
    </row>
    <row r="130" spans="2:19">
      <c r="B130" s="1197">
        <f t="shared" ref="B130:B141" si="33">+B129+1</f>
        <v>76</v>
      </c>
      <c r="D130" s="1202" t="s">
        <v>1033</v>
      </c>
      <c r="E130" s="940">
        <v>28</v>
      </c>
      <c r="F130" s="941">
        <v>0</v>
      </c>
      <c r="G130" s="941">
        <f t="shared" ref="G130:G140" si="34">G129</f>
        <v>214</v>
      </c>
      <c r="H130" s="942">
        <f t="shared" si="30"/>
        <v>0.5</v>
      </c>
      <c r="I130" s="943"/>
      <c r="J130" s="940">
        <v>0</v>
      </c>
      <c r="K130" s="944">
        <f t="shared" si="31"/>
        <v>0</v>
      </c>
      <c r="L130" s="944">
        <f t="shared" ref="L130:L140" si="35">+K130+L129</f>
        <v>0</v>
      </c>
      <c r="M130" s="943"/>
      <c r="N130" s="940">
        <v>0</v>
      </c>
      <c r="O130" s="944">
        <f t="shared" ref="O130:O140" si="36">IF($D$237="True-Up Adjustment",N130-J130,0)</f>
        <v>0</v>
      </c>
      <c r="P130" s="944">
        <f t="shared" ref="P130:P140" si="37">IF($D$237="True-Up Adjustment",IF(AND(J130&gt;=0,N130&gt;=0),IF(O130&gt;=0,K130+O130,N130/J130*K130),IF(AND(J130&lt;0,N130&lt;0),IF(O130&lt;0,K130+O130,N130/J130*K130),0)),0)</f>
        <v>0</v>
      </c>
      <c r="Q130" s="944">
        <f t="shared" si="32"/>
        <v>0</v>
      </c>
      <c r="R130" s="944">
        <f t="shared" ref="R130:R140" si="38">R129+P130+Q130</f>
        <v>0</v>
      </c>
      <c r="S130" s="943"/>
    </row>
    <row r="131" spans="2:19">
      <c r="B131" s="1197">
        <f t="shared" si="33"/>
        <v>77</v>
      </c>
      <c r="D131" s="1202" t="s">
        <v>1034</v>
      </c>
      <c r="E131" s="940">
        <v>31</v>
      </c>
      <c r="F131" s="941">
        <v>0</v>
      </c>
      <c r="G131" s="941">
        <f t="shared" si="34"/>
        <v>214</v>
      </c>
      <c r="H131" s="942">
        <f t="shared" si="30"/>
        <v>0.5</v>
      </c>
      <c r="I131" s="943"/>
      <c r="J131" s="940">
        <v>0</v>
      </c>
      <c r="K131" s="944">
        <f t="shared" si="31"/>
        <v>0</v>
      </c>
      <c r="L131" s="944">
        <f t="shared" si="35"/>
        <v>0</v>
      </c>
      <c r="M131" s="943"/>
      <c r="N131" s="940">
        <v>0</v>
      </c>
      <c r="O131" s="944">
        <f t="shared" si="36"/>
        <v>0</v>
      </c>
      <c r="P131" s="944">
        <f t="shared" si="37"/>
        <v>0</v>
      </c>
      <c r="Q131" s="944">
        <f t="shared" si="32"/>
        <v>0</v>
      </c>
      <c r="R131" s="944">
        <f t="shared" si="38"/>
        <v>0</v>
      </c>
      <c r="S131" s="943"/>
    </row>
    <row r="132" spans="2:19">
      <c r="B132" s="1197">
        <f t="shared" si="33"/>
        <v>78</v>
      </c>
      <c r="D132" s="1202" t="s">
        <v>506</v>
      </c>
      <c r="E132" s="940">
        <v>30</v>
      </c>
      <c r="F132" s="941">
        <v>0</v>
      </c>
      <c r="G132" s="941">
        <f t="shared" si="34"/>
        <v>214</v>
      </c>
      <c r="H132" s="942">
        <f t="shared" si="30"/>
        <v>0.5</v>
      </c>
      <c r="I132" s="943"/>
      <c r="J132" s="940">
        <v>0</v>
      </c>
      <c r="K132" s="944">
        <f t="shared" si="31"/>
        <v>0</v>
      </c>
      <c r="L132" s="944">
        <f t="shared" si="35"/>
        <v>0</v>
      </c>
      <c r="M132" s="943"/>
      <c r="N132" s="940">
        <v>0</v>
      </c>
      <c r="O132" s="944">
        <f t="shared" si="36"/>
        <v>0</v>
      </c>
      <c r="P132" s="944">
        <f t="shared" si="37"/>
        <v>0</v>
      </c>
      <c r="Q132" s="944">
        <f t="shared" si="32"/>
        <v>0</v>
      </c>
      <c r="R132" s="944">
        <f t="shared" si="38"/>
        <v>0</v>
      </c>
      <c r="S132" s="943"/>
    </row>
    <row r="133" spans="2:19">
      <c r="B133" s="1197">
        <f t="shared" si="33"/>
        <v>79</v>
      </c>
      <c r="D133" s="1202" t="s">
        <v>507</v>
      </c>
      <c r="E133" s="940">
        <v>31</v>
      </c>
      <c r="F133" s="941">
        <v>0</v>
      </c>
      <c r="G133" s="941">
        <f t="shared" si="34"/>
        <v>214</v>
      </c>
      <c r="H133" s="942">
        <f t="shared" si="30"/>
        <v>0.5</v>
      </c>
      <c r="I133" s="943"/>
      <c r="J133" s="940">
        <v>0</v>
      </c>
      <c r="K133" s="944">
        <f t="shared" si="31"/>
        <v>0</v>
      </c>
      <c r="L133" s="944">
        <f t="shared" si="35"/>
        <v>0</v>
      </c>
      <c r="M133" s="943"/>
      <c r="N133" s="940">
        <v>0</v>
      </c>
      <c r="O133" s="944">
        <f t="shared" si="36"/>
        <v>0</v>
      </c>
      <c r="P133" s="944">
        <f t="shared" si="37"/>
        <v>0</v>
      </c>
      <c r="Q133" s="944">
        <f t="shared" si="32"/>
        <v>0</v>
      </c>
      <c r="R133" s="944">
        <f t="shared" si="38"/>
        <v>0</v>
      </c>
      <c r="S133" s="943"/>
    </row>
    <row r="134" spans="2:19">
      <c r="B134" s="1197">
        <f t="shared" si="33"/>
        <v>80</v>
      </c>
      <c r="D134" s="1202" t="s">
        <v>508</v>
      </c>
      <c r="E134" s="940">
        <v>30</v>
      </c>
      <c r="F134" s="941">
        <f t="shared" ref="F134:F139" si="39">E135+F135</f>
        <v>185</v>
      </c>
      <c r="G134" s="941">
        <f t="shared" si="34"/>
        <v>214</v>
      </c>
      <c r="H134" s="942">
        <f t="shared" si="30"/>
        <v>0.86448598130841126</v>
      </c>
      <c r="I134" s="943"/>
      <c r="J134" s="940">
        <v>0</v>
      </c>
      <c r="K134" s="944">
        <f t="shared" si="31"/>
        <v>0</v>
      </c>
      <c r="L134" s="944">
        <f t="shared" si="35"/>
        <v>0</v>
      </c>
      <c r="M134" s="943"/>
      <c r="N134" s="940">
        <v>0</v>
      </c>
      <c r="O134" s="944">
        <f t="shared" si="36"/>
        <v>0</v>
      </c>
      <c r="P134" s="944">
        <f t="shared" si="37"/>
        <v>0</v>
      </c>
      <c r="Q134" s="944">
        <f t="shared" si="32"/>
        <v>0</v>
      </c>
      <c r="R134" s="944">
        <f t="shared" si="38"/>
        <v>0</v>
      </c>
      <c r="S134" s="943"/>
    </row>
    <row r="135" spans="2:19">
      <c r="B135" s="1197">
        <f t="shared" si="33"/>
        <v>81</v>
      </c>
      <c r="D135" s="1202" t="s">
        <v>1035</v>
      </c>
      <c r="E135" s="940">
        <v>31</v>
      </c>
      <c r="F135" s="941">
        <f t="shared" si="39"/>
        <v>154</v>
      </c>
      <c r="G135" s="941">
        <f t="shared" si="34"/>
        <v>214</v>
      </c>
      <c r="H135" s="942">
        <f t="shared" si="30"/>
        <v>0.71962616822429903</v>
      </c>
      <c r="I135" s="943"/>
      <c r="J135" s="940">
        <v>0</v>
      </c>
      <c r="K135" s="944">
        <f t="shared" si="31"/>
        <v>0</v>
      </c>
      <c r="L135" s="944">
        <f t="shared" si="35"/>
        <v>0</v>
      </c>
      <c r="M135" s="943"/>
      <c r="N135" s="940">
        <v>0</v>
      </c>
      <c r="O135" s="944">
        <f t="shared" si="36"/>
        <v>0</v>
      </c>
      <c r="P135" s="944">
        <f t="shared" si="37"/>
        <v>0</v>
      </c>
      <c r="Q135" s="944">
        <f t="shared" si="32"/>
        <v>0</v>
      </c>
      <c r="R135" s="944">
        <f t="shared" si="38"/>
        <v>0</v>
      </c>
      <c r="S135" s="943"/>
    </row>
    <row r="136" spans="2:19">
      <c r="B136" s="1197">
        <f t="shared" si="33"/>
        <v>82</v>
      </c>
      <c r="D136" s="1202" t="s">
        <v>1036</v>
      </c>
      <c r="E136" s="940">
        <v>31</v>
      </c>
      <c r="F136" s="941">
        <f t="shared" si="39"/>
        <v>123</v>
      </c>
      <c r="G136" s="941">
        <f t="shared" si="34"/>
        <v>214</v>
      </c>
      <c r="H136" s="942">
        <f t="shared" si="30"/>
        <v>0.57476635514018692</v>
      </c>
      <c r="I136" s="943"/>
      <c r="J136" s="940">
        <v>0</v>
      </c>
      <c r="K136" s="944">
        <f t="shared" si="31"/>
        <v>0</v>
      </c>
      <c r="L136" s="944">
        <f t="shared" si="35"/>
        <v>0</v>
      </c>
      <c r="M136" s="943"/>
      <c r="N136" s="940">
        <v>0</v>
      </c>
      <c r="O136" s="944">
        <f t="shared" si="36"/>
        <v>0</v>
      </c>
      <c r="P136" s="944">
        <f t="shared" si="37"/>
        <v>0</v>
      </c>
      <c r="Q136" s="944">
        <f t="shared" si="32"/>
        <v>0</v>
      </c>
      <c r="R136" s="944">
        <f t="shared" si="38"/>
        <v>0</v>
      </c>
      <c r="S136" s="943"/>
    </row>
    <row r="137" spans="2:19">
      <c r="B137" s="1197">
        <f t="shared" si="33"/>
        <v>83</v>
      </c>
      <c r="D137" s="1202" t="s">
        <v>1037</v>
      </c>
      <c r="E137" s="940">
        <v>30</v>
      </c>
      <c r="F137" s="941">
        <f t="shared" si="39"/>
        <v>93</v>
      </c>
      <c r="G137" s="941">
        <f t="shared" si="34"/>
        <v>214</v>
      </c>
      <c r="H137" s="942">
        <f t="shared" si="30"/>
        <v>0.43457943925233644</v>
      </c>
      <c r="I137" s="943"/>
      <c r="J137" s="940">
        <v>0</v>
      </c>
      <c r="K137" s="944">
        <f>+J137*H137</f>
        <v>0</v>
      </c>
      <c r="L137" s="944">
        <f t="shared" si="35"/>
        <v>0</v>
      </c>
      <c r="M137" s="943"/>
      <c r="N137" s="940">
        <v>0</v>
      </c>
      <c r="O137" s="944">
        <f t="shared" si="36"/>
        <v>0</v>
      </c>
      <c r="P137" s="944">
        <f t="shared" si="37"/>
        <v>0</v>
      </c>
      <c r="Q137" s="944">
        <f t="shared" si="32"/>
        <v>0</v>
      </c>
      <c r="R137" s="944">
        <f t="shared" si="38"/>
        <v>0</v>
      </c>
      <c r="S137" s="943"/>
    </row>
    <row r="138" spans="2:19">
      <c r="B138" s="1197">
        <f t="shared" si="33"/>
        <v>84</v>
      </c>
      <c r="D138" s="1202" t="s">
        <v>1038</v>
      </c>
      <c r="E138" s="940">
        <v>31</v>
      </c>
      <c r="F138" s="941">
        <f t="shared" si="39"/>
        <v>62</v>
      </c>
      <c r="G138" s="941">
        <f t="shared" si="34"/>
        <v>214</v>
      </c>
      <c r="H138" s="942">
        <f t="shared" si="30"/>
        <v>0.28971962616822428</v>
      </c>
      <c r="I138" s="943"/>
      <c r="J138" s="940">
        <v>0</v>
      </c>
      <c r="K138" s="944">
        <f t="shared" ref="K138:K140" si="40">+J138*H138</f>
        <v>0</v>
      </c>
      <c r="L138" s="944">
        <f t="shared" si="35"/>
        <v>0</v>
      </c>
      <c r="M138" s="943"/>
      <c r="N138" s="940">
        <v>0</v>
      </c>
      <c r="O138" s="944">
        <f t="shared" si="36"/>
        <v>0</v>
      </c>
      <c r="P138" s="944">
        <f t="shared" si="37"/>
        <v>0</v>
      </c>
      <c r="Q138" s="944">
        <f t="shared" si="32"/>
        <v>0</v>
      </c>
      <c r="R138" s="944">
        <f t="shared" si="38"/>
        <v>0</v>
      </c>
      <c r="S138" s="943"/>
    </row>
    <row r="139" spans="2:19">
      <c r="B139" s="1197">
        <f t="shared" si="33"/>
        <v>85</v>
      </c>
      <c r="D139" s="1202" t="s">
        <v>1039</v>
      </c>
      <c r="E139" s="940">
        <v>30</v>
      </c>
      <c r="F139" s="941">
        <f t="shared" si="39"/>
        <v>32</v>
      </c>
      <c r="G139" s="941">
        <f t="shared" si="34"/>
        <v>214</v>
      </c>
      <c r="H139" s="942">
        <f t="shared" si="30"/>
        <v>0.14953271028037382</v>
      </c>
      <c r="I139" s="943"/>
      <c r="J139" s="940">
        <v>0</v>
      </c>
      <c r="K139" s="944">
        <f t="shared" si="40"/>
        <v>0</v>
      </c>
      <c r="L139" s="944">
        <f t="shared" si="35"/>
        <v>0</v>
      </c>
      <c r="M139" s="943"/>
      <c r="N139" s="940">
        <v>0</v>
      </c>
      <c r="O139" s="944">
        <f t="shared" si="36"/>
        <v>0</v>
      </c>
      <c r="P139" s="944">
        <f t="shared" si="37"/>
        <v>0</v>
      </c>
      <c r="Q139" s="944">
        <f t="shared" si="32"/>
        <v>0</v>
      </c>
      <c r="R139" s="944">
        <f t="shared" si="38"/>
        <v>0</v>
      </c>
      <c r="S139" s="943"/>
    </row>
    <row r="140" spans="2:19">
      <c r="B140" s="1197">
        <f t="shared" si="33"/>
        <v>86</v>
      </c>
      <c r="D140" s="1203" t="s">
        <v>1040</v>
      </c>
      <c r="E140" s="940">
        <v>31</v>
      </c>
      <c r="F140" s="945">
        <v>1</v>
      </c>
      <c r="G140" s="941">
        <f t="shared" si="34"/>
        <v>214</v>
      </c>
      <c r="H140" s="942">
        <f t="shared" si="30"/>
        <v>4.6728971962616819E-3</v>
      </c>
      <c r="I140" s="943"/>
      <c r="J140" s="940">
        <v>0</v>
      </c>
      <c r="K140" s="944">
        <f t="shared" si="40"/>
        <v>0</v>
      </c>
      <c r="L140" s="944">
        <f t="shared" si="35"/>
        <v>0</v>
      </c>
      <c r="M140" s="943"/>
      <c r="N140" s="940">
        <v>0</v>
      </c>
      <c r="O140" s="944">
        <f t="shared" si="36"/>
        <v>0</v>
      </c>
      <c r="P140" s="944">
        <f t="shared" si="37"/>
        <v>0</v>
      </c>
      <c r="Q140" s="944">
        <f t="shared" si="32"/>
        <v>0</v>
      </c>
      <c r="R140" s="944">
        <f t="shared" si="38"/>
        <v>0</v>
      </c>
      <c r="S140" s="943"/>
    </row>
    <row r="141" spans="2:19">
      <c r="B141" s="1197">
        <f t="shared" si="33"/>
        <v>87</v>
      </c>
      <c r="D141" s="1204" t="str">
        <f>"Total (Sum of Lines "&amp;B129&amp;" - "&amp;B140&amp;")"</f>
        <v>Total (Sum of Lines 75 - 86)</v>
      </c>
      <c r="E141" s="946">
        <f>SUM(E129:E140)</f>
        <v>365</v>
      </c>
      <c r="F141" s="1205"/>
      <c r="G141" s="1205"/>
      <c r="H141" s="1206"/>
      <c r="I141" s="947"/>
      <c r="J141" s="946">
        <f>SUM(J129:J140)</f>
        <v>0</v>
      </c>
      <c r="K141" s="946">
        <f>SUM(K129:K140)</f>
        <v>0</v>
      </c>
      <c r="L141" s="948"/>
      <c r="M141" s="947"/>
      <c r="N141" s="946">
        <f>SUM(N129:N140)</f>
        <v>0</v>
      </c>
      <c r="O141" s="946">
        <f>SUM(O129:O140)</f>
        <v>0</v>
      </c>
      <c r="P141" s="946">
        <f>SUM(P129:P140)</f>
        <v>0</v>
      </c>
      <c r="Q141" s="946">
        <f>SUM(Q129:Q140)</f>
        <v>0</v>
      </c>
      <c r="R141" s="948"/>
      <c r="S141" s="947"/>
    </row>
    <row r="142" spans="2:19">
      <c r="D142" s="1207"/>
      <c r="E142" s="1207"/>
      <c r="F142" s="1207"/>
      <c r="G142" s="1207"/>
      <c r="H142" s="1208"/>
      <c r="I142" s="1208"/>
      <c r="K142" s="1209"/>
      <c r="L142" s="1208"/>
      <c r="M142" s="1208"/>
      <c r="O142" s="1209"/>
      <c r="P142" s="1209"/>
      <c r="Q142" s="1209"/>
      <c r="R142" s="1208"/>
      <c r="S142" s="1208"/>
    </row>
    <row r="143" spans="2:19">
      <c r="B143" s="1197">
        <f>B141+1</f>
        <v>88</v>
      </c>
      <c r="D143" s="1191" t="s">
        <v>1127</v>
      </c>
      <c r="I143" s="1208"/>
      <c r="J143" s="940" t="s">
        <v>1577</v>
      </c>
      <c r="L143" s="940">
        <v>0</v>
      </c>
      <c r="M143" s="1210"/>
      <c r="N143" s="940"/>
      <c r="R143" s="940">
        <v>0</v>
      </c>
    </row>
    <row r="144" spans="2:19">
      <c r="B144" s="1197">
        <f>B143+1</f>
        <v>89</v>
      </c>
      <c r="D144" s="1191" t="s">
        <v>1128</v>
      </c>
      <c r="I144" s="1208"/>
      <c r="J144" s="1211" t="s">
        <v>1043</v>
      </c>
      <c r="L144" s="950">
        <v>0</v>
      </c>
      <c r="M144" s="1212"/>
      <c r="N144" s="1211"/>
      <c r="R144" s="950">
        <v>0</v>
      </c>
    </row>
    <row r="145" spans="2:19">
      <c r="B145" s="1197">
        <f>B144+1</f>
        <v>90</v>
      </c>
      <c r="D145" s="1191" t="s">
        <v>1129</v>
      </c>
      <c r="I145" s="1208"/>
      <c r="J145" s="1204" t="str">
        <f>"(Col. "&amp;L124&amp;", Line "&amp;B143&amp;" + Line "&amp;B144&amp;")"</f>
        <v>(Col. (H), Line 88 + Line 89)</v>
      </c>
      <c r="L145" s="951">
        <f>L143+L144</f>
        <v>0</v>
      </c>
      <c r="M145" s="1208"/>
      <c r="N145" s="1204" t="str">
        <f>"(Col. "&amp;R124&amp;", Line "&amp;B143&amp;" + Line "&amp;B144&amp;")"</f>
        <v>(Col. (M), Line 88 + Line 89)</v>
      </c>
      <c r="R145" s="951">
        <f>R143+R144</f>
        <v>0</v>
      </c>
    </row>
    <row r="146" spans="2:19">
      <c r="I146" s="1208"/>
      <c r="L146" s="951"/>
      <c r="M146" s="1208"/>
      <c r="R146" s="951"/>
    </row>
    <row r="147" spans="2:19">
      <c r="B147" s="1197">
        <f>B145+1</f>
        <v>91</v>
      </c>
      <c r="D147" s="1191" t="s">
        <v>1130</v>
      </c>
      <c r="I147" s="1208"/>
      <c r="J147" s="940" t="s">
        <v>1578</v>
      </c>
      <c r="L147" s="940">
        <v>0</v>
      </c>
      <c r="M147" s="1210"/>
      <c r="N147" s="940"/>
      <c r="R147" s="940">
        <v>0</v>
      </c>
    </row>
    <row r="148" spans="2:19">
      <c r="B148" s="1197">
        <f>B147+1</f>
        <v>92</v>
      </c>
      <c r="D148" s="1191" t="s">
        <v>1131</v>
      </c>
      <c r="I148" s="1208"/>
      <c r="J148" s="1211" t="s">
        <v>1043</v>
      </c>
      <c r="L148" s="950">
        <v>0</v>
      </c>
      <c r="M148" s="1208"/>
      <c r="N148" s="1211"/>
      <c r="R148" s="950">
        <v>0</v>
      </c>
    </row>
    <row r="149" spans="2:19">
      <c r="B149" s="1197">
        <f>B148+1</f>
        <v>93</v>
      </c>
      <c r="D149" s="1191" t="s">
        <v>1132</v>
      </c>
      <c r="G149" s="1204"/>
      <c r="I149" s="1208"/>
      <c r="J149" s="1204" t="str">
        <f>"(Col. "&amp;L124&amp;", Line "&amp;B147&amp;" + Line "&amp;B148&amp;")"</f>
        <v>(Col. (H), Line 91 + Line 92)</v>
      </c>
      <c r="L149" s="951">
        <f>L147+L148</f>
        <v>0</v>
      </c>
      <c r="M149" s="1208"/>
      <c r="N149" s="1204" t="str">
        <f>"(Col. "&amp;R124&amp;", Line "&amp;B147&amp;" + Line "&amp;B148&amp;")"</f>
        <v>(Col. (M), Line 91 + Line 92)</v>
      </c>
      <c r="R149" s="951">
        <f>R147+R148</f>
        <v>0</v>
      </c>
    </row>
    <row r="150" spans="2:19">
      <c r="I150" s="1208"/>
      <c r="L150" s="951"/>
      <c r="M150" s="1208"/>
      <c r="R150" s="951"/>
    </row>
    <row r="151" spans="2:19">
      <c r="B151" s="1197">
        <f>B149+1</f>
        <v>94</v>
      </c>
      <c r="D151" s="1191" t="s">
        <v>1048</v>
      </c>
      <c r="I151" s="1208"/>
      <c r="J151" s="1204" t="str">
        <f>"([Col. "&amp;L124&amp;", Line "&amp;B145&amp;" + Line "&amp;B149&amp;"] /2)"</f>
        <v>([Col. (H), Line 90 + Line 93] /2)</v>
      </c>
      <c r="L151" s="944">
        <f>(L145+L149)/2</f>
        <v>0</v>
      </c>
      <c r="M151" s="1208"/>
      <c r="N151" s="1204" t="str">
        <f>"([Col. "&amp;R124&amp;", Line "&amp;B145&amp;" + Line "&amp;B149&amp;"] /2)"</f>
        <v>([Col. (M), Line 90 + Line 93] /2)</v>
      </c>
      <c r="R151" s="944">
        <f>(R145+R149)/2</f>
        <v>0</v>
      </c>
    </row>
    <row r="152" spans="2:19">
      <c r="B152" s="1197">
        <f>B151+1</f>
        <v>95</v>
      </c>
      <c r="D152" s="1244" t="s">
        <v>1133</v>
      </c>
      <c r="E152" s="1207"/>
      <c r="F152" s="1207"/>
      <c r="G152" s="1207"/>
      <c r="H152" s="1208"/>
      <c r="I152" s="1208"/>
      <c r="J152" s="1204" t="str">
        <f>"(Col. "&amp;L124&amp;", Line "&amp;B140&amp;" )"</f>
        <v>(Col. (H), Line 86 )</v>
      </c>
      <c r="K152" s="1209"/>
      <c r="L152" s="944">
        <f>L140</f>
        <v>0</v>
      </c>
      <c r="M152" s="1208"/>
      <c r="N152" s="1204" t="str">
        <f>"(Col. "&amp;R124&amp;", Line "&amp;B140&amp;" )"</f>
        <v>(Col. (M), Line 86 )</v>
      </c>
      <c r="R152" s="944">
        <f>R140</f>
        <v>0</v>
      </c>
    </row>
    <row r="153" spans="2:19" ht="13.5" thickBot="1">
      <c r="B153" s="1197">
        <f>B152+1</f>
        <v>96</v>
      </c>
      <c r="D153" s="1213" t="s">
        <v>1134</v>
      </c>
      <c r="E153" s="1207"/>
      <c r="F153" s="1207"/>
      <c r="G153" s="1207"/>
      <c r="H153" s="1208"/>
      <c r="I153" s="1208"/>
      <c r="J153" s="1204" t="str">
        <f>"(Col. "&amp;L124&amp;", Line "&amp;B151&amp;" + Line "&amp;B152&amp;")"</f>
        <v>(Col. (H), Line 94 + Line 95)</v>
      </c>
      <c r="K153" s="1209"/>
      <c r="L153" s="952">
        <f>L151+L152</f>
        <v>0</v>
      </c>
      <c r="M153" s="1208"/>
      <c r="N153" s="1204" t="str">
        <f>"(Col. "&amp;R124&amp;", Line "&amp;B151&amp;" + Line "&amp;B152&amp;")"</f>
        <v>(Col. (M), Line 94 + Line 95)</v>
      </c>
      <c r="R153" s="952">
        <f>R151+R152</f>
        <v>0</v>
      </c>
    </row>
    <row r="154" spans="2:19">
      <c r="I154" s="1208"/>
      <c r="L154" s="944"/>
      <c r="M154" s="1208"/>
      <c r="R154" s="944"/>
      <c r="S154" s="1208"/>
    </row>
    <row r="155" spans="2:19" ht="13">
      <c r="D155" s="1190" t="s">
        <v>1135</v>
      </c>
      <c r="J155" s="1214"/>
      <c r="K155" s="1215"/>
      <c r="L155" s="1215"/>
      <c r="N155" s="1215"/>
      <c r="O155" s="1215"/>
      <c r="P155" s="1215"/>
      <c r="Q155" s="1215"/>
      <c r="R155" s="1215"/>
    </row>
    <row r="156" spans="2:19" ht="13">
      <c r="D156" s="1495" t="s">
        <v>1012</v>
      </c>
      <c r="E156" s="1496"/>
      <c r="F156" s="1496"/>
      <c r="G156" s="1496"/>
      <c r="H156" s="1497"/>
      <c r="I156" s="1198"/>
      <c r="J156" s="1498" t="s">
        <v>1124</v>
      </c>
      <c r="K156" s="1499"/>
      <c r="L156" s="1500"/>
      <c r="M156" s="1198"/>
      <c r="N156" s="1498" t="s">
        <v>1125</v>
      </c>
      <c r="O156" s="1499"/>
      <c r="P156" s="1499"/>
      <c r="Q156" s="1499"/>
      <c r="R156" s="1500"/>
      <c r="S156" s="1198"/>
    </row>
    <row r="157" spans="2:19" ht="13">
      <c r="D157" s="1199" t="s">
        <v>803</v>
      </c>
      <c r="E157" s="1199" t="s">
        <v>804</v>
      </c>
      <c r="F157" s="1199" t="s">
        <v>965</v>
      </c>
      <c r="G157" s="1199" t="s">
        <v>806</v>
      </c>
      <c r="H157" s="1199" t="s">
        <v>966</v>
      </c>
      <c r="I157" s="1198"/>
      <c r="J157" s="1199" t="s">
        <v>808</v>
      </c>
      <c r="K157" s="1199" t="s">
        <v>809</v>
      </c>
      <c r="L157" s="1199" t="s">
        <v>1015</v>
      </c>
      <c r="M157" s="1198"/>
      <c r="N157" s="1199" t="s">
        <v>886</v>
      </c>
      <c r="O157" s="1199" t="s">
        <v>1016</v>
      </c>
      <c r="P157" s="1199" t="s">
        <v>888</v>
      </c>
      <c r="Q157" s="1199" t="s">
        <v>1017</v>
      </c>
      <c r="R157" s="1199" t="s">
        <v>1018</v>
      </c>
      <c r="S157" s="1198"/>
    </row>
    <row r="158" spans="2:19" ht="50">
      <c r="B158" s="1200" t="s">
        <v>902</v>
      </c>
      <c r="D158" s="1201" t="s">
        <v>505</v>
      </c>
      <c r="E158" s="1201" t="s">
        <v>1019</v>
      </c>
      <c r="F158" s="1201" t="s">
        <v>1051</v>
      </c>
      <c r="G158" s="1201" t="s">
        <v>1052</v>
      </c>
      <c r="H158" s="1201" t="s">
        <v>1022</v>
      </c>
      <c r="I158" s="1337"/>
      <c r="J158" s="1201" t="s">
        <v>1023</v>
      </c>
      <c r="K158" s="1201" t="s">
        <v>1024</v>
      </c>
      <c r="L158" s="1201" t="s">
        <v>1025</v>
      </c>
      <c r="M158" s="1337"/>
      <c r="N158" s="1201" t="s">
        <v>1026</v>
      </c>
      <c r="O158" s="1201" t="s">
        <v>1027</v>
      </c>
      <c r="P158" s="1201" t="s">
        <v>1028</v>
      </c>
      <c r="Q158" s="1201" t="s">
        <v>1029</v>
      </c>
      <c r="R158" s="1201" t="s">
        <v>1030</v>
      </c>
      <c r="S158" s="1337"/>
    </row>
    <row r="159" spans="2:19">
      <c r="E159" s="1337"/>
      <c r="F159" s="1337"/>
      <c r="G159" s="1337"/>
      <c r="H159" s="1337"/>
      <c r="I159" s="1337"/>
      <c r="J159" s="1337"/>
      <c r="K159" s="1337"/>
      <c r="L159" s="1337"/>
      <c r="M159" s="1337"/>
      <c r="N159" s="1337"/>
      <c r="O159" s="1337"/>
      <c r="P159" s="1337"/>
      <c r="Q159" s="1337"/>
      <c r="R159" s="1337"/>
      <c r="S159" s="1337"/>
    </row>
    <row r="160" spans="2:19">
      <c r="B160" s="1197">
        <f>B153+1</f>
        <v>97</v>
      </c>
      <c r="D160" s="1191" t="s">
        <v>1126</v>
      </c>
      <c r="E160" s="1337"/>
      <c r="F160" s="1337"/>
      <c r="G160" s="1337"/>
      <c r="H160" s="1337"/>
      <c r="I160" s="1337"/>
      <c r="J160" s="940" t="s">
        <v>1577</v>
      </c>
      <c r="K160" s="1337"/>
      <c r="L160" s="940">
        <v>0</v>
      </c>
      <c r="M160" s="1337"/>
      <c r="N160" s="940"/>
      <c r="O160" s="1337"/>
      <c r="P160" s="1337"/>
      <c r="Q160" s="1337"/>
      <c r="R160" s="940">
        <v>0</v>
      </c>
      <c r="S160" s="1337"/>
    </row>
    <row r="161" spans="2:19">
      <c r="E161" s="1337"/>
      <c r="F161" s="1337"/>
      <c r="G161" s="1337"/>
      <c r="H161" s="1337"/>
      <c r="I161" s="1337"/>
      <c r="J161" s="1337"/>
      <c r="K161" s="1337"/>
      <c r="L161" s="1337"/>
      <c r="M161" s="1337"/>
      <c r="N161" s="1337"/>
      <c r="O161" s="1337"/>
      <c r="P161" s="1337"/>
      <c r="Q161" s="1337"/>
      <c r="R161" s="1337"/>
      <c r="S161" s="1337"/>
    </row>
    <row r="162" spans="2:19">
      <c r="B162" s="1197">
        <f>B160+1</f>
        <v>98</v>
      </c>
      <c r="D162" s="1202" t="s">
        <v>1032</v>
      </c>
      <c r="E162" s="940">
        <v>31</v>
      </c>
      <c r="F162" s="941">
        <v>0</v>
      </c>
      <c r="G162" s="941">
        <v>214</v>
      </c>
      <c r="H162" s="942">
        <f t="shared" ref="H162:H173" si="41">IF(F162=0,0.5,F162/G162)</f>
        <v>0.5</v>
      </c>
      <c r="I162" s="943"/>
      <c r="J162" s="940">
        <v>0</v>
      </c>
      <c r="K162" s="944">
        <f t="shared" ref="K162:K173" si="42">+J162*H162</f>
        <v>0</v>
      </c>
      <c r="L162" s="944">
        <f>+K162+L160</f>
        <v>0</v>
      </c>
      <c r="M162" s="943"/>
      <c r="N162" s="940">
        <v>0</v>
      </c>
      <c r="O162" s="944">
        <f>IF($D$237="True-Up Adjustment",N162-J162,0)</f>
        <v>0</v>
      </c>
      <c r="P162" s="944">
        <f>IF($D$237="True-Up Adjustment",IF(AND(J162&gt;=0,N162&gt;=0),IF(O162&gt;=0,K162+O162,N162/J162*K162),IF(AND(J162&lt;0,N162&lt;0),IF(O162&lt;0,K162+O162,N162/J162*K162),0)),0)</f>
        <v>0</v>
      </c>
      <c r="Q162" s="944">
        <f t="shared" ref="Q162:Q173" si="43">IF(AND(J162&gt;=0,N162&lt;0),N162,IF(AND(J162&lt;0,N162&gt;=0),N162,0))</f>
        <v>0</v>
      </c>
      <c r="R162" s="944">
        <f>R160+P162+Q162</f>
        <v>0</v>
      </c>
      <c r="S162" s="943"/>
    </row>
    <row r="163" spans="2:19">
      <c r="B163" s="1197">
        <f t="shared" ref="B163:B174" si="44">+B162+1</f>
        <v>99</v>
      </c>
      <c r="D163" s="1202" t="s">
        <v>1033</v>
      </c>
      <c r="E163" s="940">
        <v>28</v>
      </c>
      <c r="F163" s="941">
        <v>0</v>
      </c>
      <c r="G163" s="941">
        <f t="shared" ref="G163:G173" si="45">G162</f>
        <v>214</v>
      </c>
      <c r="H163" s="942">
        <f t="shared" si="41"/>
        <v>0.5</v>
      </c>
      <c r="I163" s="943"/>
      <c r="J163" s="940">
        <v>0</v>
      </c>
      <c r="K163" s="944">
        <f t="shared" si="42"/>
        <v>0</v>
      </c>
      <c r="L163" s="944">
        <f t="shared" ref="L163:L173" si="46">+K163+L162</f>
        <v>0</v>
      </c>
      <c r="M163" s="943"/>
      <c r="N163" s="940">
        <v>0</v>
      </c>
      <c r="O163" s="944">
        <f t="shared" ref="O163:O173" si="47">IF($D$237="True-Up Adjustment",N163-J163,0)</f>
        <v>0</v>
      </c>
      <c r="P163" s="944">
        <f t="shared" ref="P163:P173" si="48">IF($D$237="True-Up Adjustment",IF(AND(J163&gt;=0,N163&gt;=0),IF(O163&gt;=0,K163+O163,N163/J163*K163),IF(AND(J163&lt;0,N163&lt;0),IF(O163&lt;0,K163+O163,N163/J163*K163),0)),0)</f>
        <v>0</v>
      </c>
      <c r="Q163" s="944">
        <f t="shared" si="43"/>
        <v>0</v>
      </c>
      <c r="R163" s="944">
        <f t="shared" ref="R163:R173" si="49">R162+P163+Q163</f>
        <v>0</v>
      </c>
      <c r="S163" s="943"/>
    </row>
    <row r="164" spans="2:19">
      <c r="B164" s="1197">
        <f t="shared" si="44"/>
        <v>100</v>
      </c>
      <c r="D164" s="1202" t="s">
        <v>1034</v>
      </c>
      <c r="E164" s="940">
        <v>31</v>
      </c>
      <c r="F164" s="941">
        <v>0</v>
      </c>
      <c r="G164" s="941">
        <f t="shared" si="45"/>
        <v>214</v>
      </c>
      <c r="H164" s="942">
        <f t="shared" si="41"/>
        <v>0.5</v>
      </c>
      <c r="I164" s="943"/>
      <c r="J164" s="940">
        <v>0</v>
      </c>
      <c r="K164" s="944">
        <f t="shared" si="42"/>
        <v>0</v>
      </c>
      <c r="L164" s="944">
        <f t="shared" si="46"/>
        <v>0</v>
      </c>
      <c r="M164" s="943"/>
      <c r="N164" s="940">
        <v>0</v>
      </c>
      <c r="O164" s="944">
        <f t="shared" si="47"/>
        <v>0</v>
      </c>
      <c r="P164" s="944">
        <f t="shared" si="48"/>
        <v>0</v>
      </c>
      <c r="Q164" s="944">
        <f t="shared" si="43"/>
        <v>0</v>
      </c>
      <c r="R164" s="944">
        <f t="shared" si="49"/>
        <v>0</v>
      </c>
      <c r="S164" s="943"/>
    </row>
    <row r="165" spans="2:19">
      <c r="B165" s="1197">
        <f t="shared" si="44"/>
        <v>101</v>
      </c>
      <c r="D165" s="1202" t="s">
        <v>506</v>
      </c>
      <c r="E165" s="940">
        <v>30</v>
      </c>
      <c r="F165" s="941">
        <v>0</v>
      </c>
      <c r="G165" s="941">
        <f t="shared" si="45"/>
        <v>214</v>
      </c>
      <c r="H165" s="942">
        <f t="shared" si="41"/>
        <v>0.5</v>
      </c>
      <c r="I165" s="943"/>
      <c r="J165" s="940">
        <v>0</v>
      </c>
      <c r="K165" s="944">
        <f t="shared" si="42"/>
        <v>0</v>
      </c>
      <c r="L165" s="944">
        <f t="shared" si="46"/>
        <v>0</v>
      </c>
      <c r="M165" s="943"/>
      <c r="N165" s="940">
        <v>0</v>
      </c>
      <c r="O165" s="944">
        <f t="shared" si="47"/>
        <v>0</v>
      </c>
      <c r="P165" s="944">
        <f t="shared" si="48"/>
        <v>0</v>
      </c>
      <c r="Q165" s="944">
        <f t="shared" si="43"/>
        <v>0</v>
      </c>
      <c r="R165" s="944">
        <f t="shared" si="49"/>
        <v>0</v>
      </c>
      <c r="S165" s="943"/>
    </row>
    <row r="166" spans="2:19">
      <c r="B166" s="1197">
        <f t="shared" si="44"/>
        <v>102</v>
      </c>
      <c r="D166" s="1202" t="s">
        <v>507</v>
      </c>
      <c r="E166" s="940">
        <v>31</v>
      </c>
      <c r="F166" s="941">
        <v>0</v>
      </c>
      <c r="G166" s="941">
        <f t="shared" si="45"/>
        <v>214</v>
      </c>
      <c r="H166" s="942">
        <f t="shared" si="41"/>
        <v>0.5</v>
      </c>
      <c r="I166" s="943"/>
      <c r="J166" s="940">
        <v>0</v>
      </c>
      <c r="K166" s="944">
        <f t="shared" si="42"/>
        <v>0</v>
      </c>
      <c r="L166" s="944">
        <f t="shared" si="46"/>
        <v>0</v>
      </c>
      <c r="M166" s="943"/>
      <c r="N166" s="940">
        <v>0</v>
      </c>
      <c r="O166" s="944">
        <f t="shared" si="47"/>
        <v>0</v>
      </c>
      <c r="P166" s="944">
        <f t="shared" si="48"/>
        <v>0</v>
      </c>
      <c r="Q166" s="944">
        <f t="shared" si="43"/>
        <v>0</v>
      </c>
      <c r="R166" s="944">
        <f t="shared" si="49"/>
        <v>0</v>
      </c>
      <c r="S166" s="943"/>
    </row>
    <row r="167" spans="2:19">
      <c r="B167" s="1197">
        <f t="shared" si="44"/>
        <v>103</v>
      </c>
      <c r="D167" s="1202" t="s">
        <v>508</v>
      </c>
      <c r="E167" s="940">
        <v>30</v>
      </c>
      <c r="F167" s="941">
        <f t="shared" ref="F167:F172" si="50">E168+F168</f>
        <v>185</v>
      </c>
      <c r="G167" s="941">
        <f t="shared" si="45"/>
        <v>214</v>
      </c>
      <c r="H167" s="942">
        <f t="shared" si="41"/>
        <v>0.86448598130841126</v>
      </c>
      <c r="I167" s="943"/>
      <c r="J167" s="940">
        <v>0</v>
      </c>
      <c r="K167" s="944">
        <f t="shared" si="42"/>
        <v>0</v>
      </c>
      <c r="L167" s="944">
        <f t="shared" si="46"/>
        <v>0</v>
      </c>
      <c r="M167" s="943"/>
      <c r="N167" s="940">
        <v>0</v>
      </c>
      <c r="O167" s="944">
        <f t="shared" si="47"/>
        <v>0</v>
      </c>
      <c r="P167" s="944">
        <f t="shared" si="48"/>
        <v>0</v>
      </c>
      <c r="Q167" s="944">
        <f t="shared" si="43"/>
        <v>0</v>
      </c>
      <c r="R167" s="944">
        <f t="shared" si="49"/>
        <v>0</v>
      </c>
      <c r="S167" s="943"/>
    </row>
    <row r="168" spans="2:19">
      <c r="B168" s="1197">
        <f t="shared" si="44"/>
        <v>104</v>
      </c>
      <c r="D168" s="1202" t="s">
        <v>1035</v>
      </c>
      <c r="E168" s="940">
        <v>31</v>
      </c>
      <c r="F168" s="941">
        <f t="shared" si="50"/>
        <v>154</v>
      </c>
      <c r="G168" s="941">
        <f t="shared" si="45"/>
        <v>214</v>
      </c>
      <c r="H168" s="942">
        <f t="shared" si="41"/>
        <v>0.71962616822429903</v>
      </c>
      <c r="I168" s="943"/>
      <c r="J168" s="940">
        <v>0</v>
      </c>
      <c r="K168" s="944">
        <f t="shared" si="42"/>
        <v>0</v>
      </c>
      <c r="L168" s="944">
        <f t="shared" si="46"/>
        <v>0</v>
      </c>
      <c r="M168" s="943"/>
      <c r="N168" s="940">
        <v>0</v>
      </c>
      <c r="O168" s="944">
        <f t="shared" si="47"/>
        <v>0</v>
      </c>
      <c r="P168" s="944">
        <f t="shared" si="48"/>
        <v>0</v>
      </c>
      <c r="Q168" s="944">
        <f t="shared" si="43"/>
        <v>0</v>
      </c>
      <c r="R168" s="944">
        <f t="shared" si="49"/>
        <v>0</v>
      </c>
      <c r="S168" s="943"/>
    </row>
    <row r="169" spans="2:19">
      <c r="B169" s="1197">
        <f t="shared" si="44"/>
        <v>105</v>
      </c>
      <c r="D169" s="1202" t="s">
        <v>1036</v>
      </c>
      <c r="E169" s="940">
        <v>31</v>
      </c>
      <c r="F169" s="941">
        <f t="shared" si="50"/>
        <v>123</v>
      </c>
      <c r="G169" s="941">
        <f t="shared" si="45"/>
        <v>214</v>
      </c>
      <c r="H169" s="942">
        <f t="shared" si="41"/>
        <v>0.57476635514018692</v>
      </c>
      <c r="I169" s="943"/>
      <c r="J169" s="940">
        <v>0</v>
      </c>
      <c r="K169" s="944">
        <f t="shared" si="42"/>
        <v>0</v>
      </c>
      <c r="L169" s="944">
        <f t="shared" si="46"/>
        <v>0</v>
      </c>
      <c r="M169" s="943"/>
      <c r="N169" s="940">
        <v>0</v>
      </c>
      <c r="O169" s="944">
        <f t="shared" si="47"/>
        <v>0</v>
      </c>
      <c r="P169" s="944">
        <f t="shared" si="48"/>
        <v>0</v>
      </c>
      <c r="Q169" s="944">
        <f t="shared" si="43"/>
        <v>0</v>
      </c>
      <c r="R169" s="944">
        <f t="shared" si="49"/>
        <v>0</v>
      </c>
      <c r="S169" s="943"/>
    </row>
    <row r="170" spans="2:19">
      <c r="B170" s="1197">
        <f t="shared" si="44"/>
        <v>106</v>
      </c>
      <c r="D170" s="1202" t="s">
        <v>1037</v>
      </c>
      <c r="E170" s="940">
        <v>30</v>
      </c>
      <c r="F170" s="941">
        <f t="shared" si="50"/>
        <v>93</v>
      </c>
      <c r="G170" s="941">
        <f t="shared" si="45"/>
        <v>214</v>
      </c>
      <c r="H170" s="942">
        <f t="shared" si="41"/>
        <v>0.43457943925233644</v>
      </c>
      <c r="I170" s="943"/>
      <c r="J170" s="940">
        <v>0</v>
      </c>
      <c r="K170" s="944">
        <f t="shared" si="42"/>
        <v>0</v>
      </c>
      <c r="L170" s="944">
        <f t="shared" si="46"/>
        <v>0</v>
      </c>
      <c r="M170" s="943"/>
      <c r="N170" s="940">
        <v>0</v>
      </c>
      <c r="O170" s="944">
        <f t="shared" si="47"/>
        <v>0</v>
      </c>
      <c r="P170" s="944">
        <f t="shared" si="48"/>
        <v>0</v>
      </c>
      <c r="Q170" s="944">
        <f t="shared" si="43"/>
        <v>0</v>
      </c>
      <c r="R170" s="944">
        <f t="shared" si="49"/>
        <v>0</v>
      </c>
      <c r="S170" s="943"/>
    </row>
    <row r="171" spans="2:19">
      <c r="B171" s="1197">
        <f t="shared" si="44"/>
        <v>107</v>
      </c>
      <c r="D171" s="1202" t="s">
        <v>1038</v>
      </c>
      <c r="E171" s="940">
        <v>31</v>
      </c>
      <c r="F171" s="941">
        <f t="shared" si="50"/>
        <v>62</v>
      </c>
      <c r="G171" s="941">
        <f t="shared" si="45"/>
        <v>214</v>
      </c>
      <c r="H171" s="942">
        <f t="shared" si="41"/>
        <v>0.28971962616822428</v>
      </c>
      <c r="I171" s="943"/>
      <c r="J171" s="940">
        <v>0</v>
      </c>
      <c r="K171" s="944">
        <f t="shared" si="42"/>
        <v>0</v>
      </c>
      <c r="L171" s="944">
        <f t="shared" si="46"/>
        <v>0</v>
      </c>
      <c r="M171" s="943"/>
      <c r="N171" s="940">
        <v>0</v>
      </c>
      <c r="O171" s="944">
        <f t="shared" si="47"/>
        <v>0</v>
      </c>
      <c r="P171" s="944">
        <f t="shared" si="48"/>
        <v>0</v>
      </c>
      <c r="Q171" s="944">
        <f t="shared" si="43"/>
        <v>0</v>
      </c>
      <c r="R171" s="944">
        <f t="shared" si="49"/>
        <v>0</v>
      </c>
      <c r="S171" s="943"/>
    </row>
    <row r="172" spans="2:19">
      <c r="B172" s="1197">
        <f t="shared" si="44"/>
        <v>108</v>
      </c>
      <c r="D172" s="1202" t="s">
        <v>1039</v>
      </c>
      <c r="E172" s="940">
        <v>30</v>
      </c>
      <c r="F172" s="941">
        <f t="shared" si="50"/>
        <v>32</v>
      </c>
      <c r="G172" s="941">
        <f t="shared" si="45"/>
        <v>214</v>
      </c>
      <c r="H172" s="942">
        <f t="shared" si="41"/>
        <v>0.14953271028037382</v>
      </c>
      <c r="I172" s="943"/>
      <c r="J172" s="940">
        <v>0</v>
      </c>
      <c r="K172" s="944">
        <f t="shared" si="42"/>
        <v>0</v>
      </c>
      <c r="L172" s="944">
        <f t="shared" si="46"/>
        <v>0</v>
      </c>
      <c r="M172" s="943"/>
      <c r="N172" s="940">
        <v>0</v>
      </c>
      <c r="O172" s="944">
        <f t="shared" si="47"/>
        <v>0</v>
      </c>
      <c r="P172" s="944">
        <f t="shared" si="48"/>
        <v>0</v>
      </c>
      <c r="Q172" s="944">
        <f t="shared" si="43"/>
        <v>0</v>
      </c>
      <c r="R172" s="944">
        <f t="shared" si="49"/>
        <v>0</v>
      </c>
      <c r="S172" s="943"/>
    </row>
    <row r="173" spans="2:19">
      <c r="B173" s="1197">
        <f t="shared" si="44"/>
        <v>109</v>
      </c>
      <c r="D173" s="1203" t="s">
        <v>1040</v>
      </c>
      <c r="E173" s="940">
        <v>31</v>
      </c>
      <c r="F173" s="945">
        <v>1</v>
      </c>
      <c r="G173" s="941">
        <f t="shared" si="45"/>
        <v>214</v>
      </c>
      <c r="H173" s="942">
        <f t="shared" si="41"/>
        <v>4.6728971962616819E-3</v>
      </c>
      <c r="I173" s="943"/>
      <c r="J173" s="940">
        <v>0</v>
      </c>
      <c r="K173" s="944">
        <f t="shared" si="42"/>
        <v>0</v>
      </c>
      <c r="L173" s="944">
        <f t="shared" si="46"/>
        <v>0</v>
      </c>
      <c r="M173" s="943"/>
      <c r="N173" s="940">
        <v>0</v>
      </c>
      <c r="O173" s="944">
        <f t="shared" si="47"/>
        <v>0</v>
      </c>
      <c r="P173" s="944">
        <f t="shared" si="48"/>
        <v>0</v>
      </c>
      <c r="Q173" s="944">
        <f t="shared" si="43"/>
        <v>0</v>
      </c>
      <c r="R173" s="944">
        <f t="shared" si="49"/>
        <v>0</v>
      </c>
      <c r="S173" s="943"/>
    </row>
    <row r="174" spans="2:19">
      <c r="B174" s="1197">
        <f t="shared" si="44"/>
        <v>110</v>
      </c>
      <c r="D174" s="1204" t="str">
        <f>"Total (Sum of Lines "&amp;B162&amp;" - "&amp;B173&amp;")"</f>
        <v>Total (Sum of Lines 98 - 109)</v>
      </c>
      <c r="E174" s="946">
        <f>SUM(E162:E173)</f>
        <v>365</v>
      </c>
      <c r="F174" s="1205"/>
      <c r="G174" s="1205"/>
      <c r="H174" s="1206"/>
      <c r="I174" s="947"/>
      <c r="J174" s="946">
        <f>SUM(J162:J173)</f>
        <v>0</v>
      </c>
      <c r="K174" s="946">
        <f>SUM(K162:K173)</f>
        <v>0</v>
      </c>
      <c r="L174" s="946"/>
      <c r="M174" s="947"/>
      <c r="N174" s="946">
        <f>SUM(N162:N173)</f>
        <v>0</v>
      </c>
      <c r="O174" s="946">
        <f>SUM(O162:O173)</f>
        <v>0</v>
      </c>
      <c r="P174" s="946">
        <f>SUM(P162:P173)</f>
        <v>0</v>
      </c>
      <c r="Q174" s="946">
        <f>SUM(Q162:Q173)</f>
        <v>0</v>
      </c>
      <c r="R174" s="948"/>
      <c r="S174" s="947"/>
    </row>
    <row r="175" spans="2:19">
      <c r="D175" s="1207"/>
      <c r="E175" s="1207"/>
      <c r="F175" s="1207"/>
      <c r="G175" s="1207"/>
      <c r="H175" s="1208"/>
      <c r="I175" s="1208"/>
      <c r="K175" s="1209"/>
      <c r="L175" s="1208"/>
      <c r="M175" s="1208"/>
      <c r="N175" s="1216"/>
      <c r="O175" s="1209"/>
      <c r="P175" s="1209"/>
      <c r="Q175" s="1209"/>
      <c r="R175" s="1208"/>
      <c r="S175" s="1208"/>
    </row>
    <row r="176" spans="2:19" ht="15" customHeight="1">
      <c r="B176" s="1197">
        <f>B174+1</f>
        <v>111</v>
      </c>
      <c r="D176" s="1191" t="s">
        <v>1127</v>
      </c>
      <c r="I176" s="1208"/>
      <c r="J176" s="940" t="s">
        <v>1577</v>
      </c>
      <c r="L176" s="940">
        <v>0</v>
      </c>
      <c r="M176" s="1210"/>
      <c r="N176" s="940"/>
      <c r="R176" s="940">
        <v>0</v>
      </c>
    </row>
    <row r="177" spans="2:19">
      <c r="B177" s="1197">
        <f>B176+1</f>
        <v>112</v>
      </c>
      <c r="D177" s="1191" t="s">
        <v>1128</v>
      </c>
      <c r="I177" s="1208"/>
      <c r="J177" s="1211" t="s">
        <v>1043</v>
      </c>
      <c r="L177" s="950">
        <v>0</v>
      </c>
      <c r="M177" s="1212"/>
      <c r="N177" s="1211"/>
      <c r="R177" s="950">
        <v>0</v>
      </c>
    </row>
    <row r="178" spans="2:19">
      <c r="B178" s="1197">
        <f>B177+1</f>
        <v>113</v>
      </c>
      <c r="D178" s="1191" t="s">
        <v>1129</v>
      </c>
      <c r="I178" s="1208"/>
      <c r="J178" s="1204" t="str">
        <f>"(Col. "&amp;L157&amp;", Line "&amp;B176&amp;" + Line "&amp;B177&amp;")"</f>
        <v>(Col. (H), Line 111 + Line 112)</v>
      </c>
      <c r="L178" s="951">
        <f>L176+L177</f>
        <v>0</v>
      </c>
      <c r="M178" s="1208"/>
      <c r="N178" s="1204" t="str">
        <f>"(Col. "&amp;R157&amp;", Line "&amp;B176&amp;" + Line "&amp;B177&amp;")"</f>
        <v>(Col. (M), Line 111 + Line 112)</v>
      </c>
      <c r="R178" s="951">
        <f>R176+R177</f>
        <v>0</v>
      </c>
    </row>
    <row r="179" spans="2:19">
      <c r="I179" s="1208"/>
      <c r="L179" s="951"/>
      <c r="M179" s="1208"/>
      <c r="R179" s="951"/>
    </row>
    <row r="180" spans="2:19">
      <c r="B180" s="1197">
        <f>B178+1</f>
        <v>114</v>
      </c>
      <c r="D180" s="1191" t="s">
        <v>1130</v>
      </c>
      <c r="I180" s="1208"/>
      <c r="J180" s="940" t="s">
        <v>1578</v>
      </c>
      <c r="L180" s="940">
        <v>0</v>
      </c>
      <c r="M180" s="1210"/>
      <c r="N180" s="940"/>
      <c r="R180" s="940">
        <v>0</v>
      </c>
    </row>
    <row r="181" spans="2:19">
      <c r="B181" s="1197">
        <f>B180+1</f>
        <v>115</v>
      </c>
      <c r="D181" s="1191" t="s">
        <v>1131</v>
      </c>
      <c r="I181" s="1208"/>
      <c r="J181" s="1211" t="s">
        <v>1043</v>
      </c>
      <c r="L181" s="950">
        <v>0</v>
      </c>
      <c r="M181" s="1208"/>
      <c r="N181" s="1211"/>
      <c r="R181" s="950">
        <v>0</v>
      </c>
    </row>
    <row r="182" spans="2:19">
      <c r="B182" s="1197">
        <f>B181+1</f>
        <v>116</v>
      </c>
      <c r="D182" s="1191" t="s">
        <v>1132</v>
      </c>
      <c r="I182" s="1208"/>
      <c r="J182" s="1204" t="str">
        <f>"(Col. "&amp;L157&amp;", Line "&amp;B180&amp;" + Line "&amp;B181&amp;")"</f>
        <v>(Col. (H), Line 114 + Line 115)</v>
      </c>
      <c r="L182" s="951">
        <f>L180+L181</f>
        <v>0</v>
      </c>
      <c r="M182" s="1208"/>
      <c r="N182" s="1204" t="str">
        <f>"(Col. "&amp;R157&amp;", Line "&amp;B180&amp;" + Line "&amp;B181&amp;")"</f>
        <v>(Col. (M), Line 114 + Line 115)</v>
      </c>
      <c r="R182" s="951">
        <f>R180+R181</f>
        <v>0</v>
      </c>
    </row>
    <row r="183" spans="2:19">
      <c r="I183" s="1208"/>
      <c r="L183" s="951"/>
      <c r="M183" s="1208"/>
      <c r="R183" s="951"/>
    </row>
    <row r="184" spans="2:19">
      <c r="B184" s="1197">
        <f>B182+1</f>
        <v>117</v>
      </c>
      <c r="D184" s="1191" t="s">
        <v>1048</v>
      </c>
      <c r="I184" s="1208"/>
      <c r="J184" s="1204" t="str">
        <f>"([Col. "&amp;L157&amp;", Line "&amp;B178&amp;" + Line "&amp;B182&amp;"] /2)"</f>
        <v>([Col. (H), Line 113 + Line 116] /2)</v>
      </c>
      <c r="L184" s="944">
        <f>(L178+L182)/2</f>
        <v>0</v>
      </c>
      <c r="M184" s="1208"/>
      <c r="N184" s="1204" t="str">
        <f>"([Col. "&amp;R157&amp;", Line "&amp;B178&amp;" + Line "&amp;B182&amp;"] /2)"</f>
        <v>([Col. (M), Line 113 + Line 116] /2)</v>
      </c>
      <c r="R184" s="944">
        <f>(R178+R182)/2</f>
        <v>0</v>
      </c>
    </row>
    <row r="185" spans="2:19">
      <c r="B185" s="1197">
        <f>B184+1</f>
        <v>118</v>
      </c>
      <c r="D185" s="1244" t="s">
        <v>1133</v>
      </c>
      <c r="E185" s="1207"/>
      <c r="F185" s="1207"/>
      <c r="G185" s="1207"/>
      <c r="H185" s="1208"/>
      <c r="I185" s="1208"/>
      <c r="J185" s="1204" t="str">
        <f>"(Col. "&amp;L157&amp;", Line "&amp;B173&amp;" )"</f>
        <v>(Col. (H), Line 109 )</v>
      </c>
      <c r="K185" s="1209"/>
      <c r="L185" s="944">
        <f>L173</f>
        <v>0</v>
      </c>
      <c r="M185" s="1208"/>
      <c r="N185" s="1204" t="str">
        <f>"(Col. "&amp;R157&amp;", Line "&amp;B173&amp;" )"</f>
        <v>(Col. (M), Line 109 )</v>
      </c>
      <c r="R185" s="944">
        <f>R173</f>
        <v>0</v>
      </c>
    </row>
    <row r="186" spans="2:19" ht="13.5" thickBot="1">
      <c r="B186" s="1197">
        <f>B185+1</f>
        <v>119</v>
      </c>
      <c r="D186" s="1213" t="s">
        <v>1136</v>
      </c>
      <c r="E186" s="1207"/>
      <c r="F186" s="1207"/>
      <c r="G186" s="1207"/>
      <c r="H186" s="1208"/>
      <c r="I186" s="1208"/>
      <c r="J186" s="1204" t="str">
        <f>"(Col. "&amp;L157&amp;", Line "&amp;B184&amp;" + Line "&amp;B185&amp;")"</f>
        <v>(Col. (H), Line 117 + Line 118)</v>
      </c>
      <c r="K186" s="1209"/>
      <c r="L186" s="952">
        <f>L184+L185</f>
        <v>0</v>
      </c>
      <c r="M186" s="1208"/>
      <c r="N186" s="1204" t="str">
        <f>"(Col. "&amp;R157&amp;", Line "&amp;B184&amp;" + Line "&amp;B185&amp;")"</f>
        <v>(Col. (M), Line 117 + Line 118)</v>
      </c>
      <c r="R186" s="952">
        <f>R184+R185</f>
        <v>0</v>
      </c>
    </row>
    <row r="187" spans="2:19" ht="13">
      <c r="D187" s="1190"/>
    </row>
    <row r="188" spans="2:19" ht="13">
      <c r="D188" s="1190" t="s">
        <v>1137</v>
      </c>
      <c r="J188" s="1502"/>
      <c r="K188" s="1502"/>
      <c r="L188" s="1502"/>
      <c r="N188" s="1502"/>
      <c r="O188" s="1502"/>
      <c r="P188" s="1502"/>
      <c r="Q188" s="1502"/>
      <c r="R188" s="1502"/>
    </row>
    <row r="189" spans="2:19" ht="13">
      <c r="D189" s="1495" t="s">
        <v>1012</v>
      </c>
      <c r="E189" s="1496"/>
      <c r="F189" s="1496"/>
      <c r="G189" s="1496"/>
      <c r="H189" s="1497"/>
      <c r="I189" s="1198"/>
      <c r="J189" s="1498" t="s">
        <v>1124</v>
      </c>
      <c r="K189" s="1499"/>
      <c r="L189" s="1500"/>
      <c r="M189" s="1198"/>
      <c r="N189" s="1498" t="s">
        <v>1125</v>
      </c>
      <c r="O189" s="1499"/>
      <c r="P189" s="1499"/>
      <c r="Q189" s="1499"/>
      <c r="R189" s="1500"/>
      <c r="S189" s="1198"/>
    </row>
    <row r="190" spans="2:19" ht="13">
      <c r="D190" s="1199" t="s">
        <v>803</v>
      </c>
      <c r="E190" s="1199" t="s">
        <v>804</v>
      </c>
      <c r="F190" s="1199" t="s">
        <v>965</v>
      </c>
      <c r="G190" s="1199" t="s">
        <v>806</v>
      </c>
      <c r="H190" s="1199" t="s">
        <v>966</v>
      </c>
      <c r="I190" s="1198"/>
      <c r="J190" s="1199" t="s">
        <v>808</v>
      </c>
      <c r="K190" s="1199" t="s">
        <v>809</v>
      </c>
      <c r="L190" s="1199" t="s">
        <v>1015</v>
      </c>
      <c r="M190" s="1198"/>
      <c r="N190" s="1199" t="s">
        <v>886</v>
      </c>
      <c r="O190" s="1199" t="s">
        <v>1016</v>
      </c>
      <c r="P190" s="1199" t="s">
        <v>888</v>
      </c>
      <c r="Q190" s="1199" t="s">
        <v>1017</v>
      </c>
      <c r="R190" s="1199" t="s">
        <v>1018</v>
      </c>
      <c r="S190" s="1198"/>
    </row>
    <row r="191" spans="2:19" ht="50">
      <c r="B191" s="1200" t="s">
        <v>902</v>
      </c>
      <c r="D191" s="1201" t="s">
        <v>505</v>
      </c>
      <c r="E191" s="1201" t="s">
        <v>1019</v>
      </c>
      <c r="F191" s="1201" t="s">
        <v>1051</v>
      </c>
      <c r="G191" s="1201" t="s">
        <v>1052</v>
      </c>
      <c r="H191" s="1201" t="s">
        <v>1022</v>
      </c>
      <c r="I191" s="1337"/>
      <c r="J191" s="1201" t="s">
        <v>1023</v>
      </c>
      <c r="K191" s="1201" t="s">
        <v>1024</v>
      </c>
      <c r="L191" s="1201" t="s">
        <v>1025</v>
      </c>
      <c r="M191" s="1337"/>
      <c r="N191" s="1201" t="s">
        <v>1026</v>
      </c>
      <c r="O191" s="1201" t="s">
        <v>1027</v>
      </c>
      <c r="P191" s="1201" t="s">
        <v>1028</v>
      </c>
      <c r="Q191" s="1201" t="s">
        <v>1029</v>
      </c>
      <c r="R191" s="1201" t="s">
        <v>1030</v>
      </c>
      <c r="S191" s="1337"/>
    </row>
    <row r="192" spans="2:19">
      <c r="E192" s="1337"/>
      <c r="F192" s="1337"/>
      <c r="G192" s="1337"/>
      <c r="H192" s="1337"/>
      <c r="I192" s="1337"/>
      <c r="J192" s="1337"/>
      <c r="K192" s="1337"/>
      <c r="L192" s="1337"/>
      <c r="M192" s="1337"/>
      <c r="N192" s="1337"/>
      <c r="O192" s="1337"/>
      <c r="P192" s="1337"/>
      <c r="Q192" s="1337"/>
      <c r="R192" s="1337"/>
      <c r="S192" s="1337"/>
    </row>
    <row r="193" spans="2:19">
      <c r="B193" s="1197">
        <f>B186+1</f>
        <v>120</v>
      </c>
      <c r="D193" s="1191" t="s">
        <v>1031</v>
      </c>
      <c r="E193" s="1337"/>
      <c r="F193" s="1337"/>
      <c r="G193" s="1337"/>
      <c r="H193" s="1337"/>
      <c r="I193" s="1337"/>
      <c r="J193" s="940" t="s">
        <v>1577</v>
      </c>
      <c r="K193" s="1337"/>
      <c r="L193" s="940">
        <v>0</v>
      </c>
      <c r="M193" s="1337"/>
      <c r="N193" s="940"/>
      <c r="O193" s="1337"/>
      <c r="P193" s="1337"/>
      <c r="Q193" s="1337"/>
      <c r="R193" s="940">
        <v>0</v>
      </c>
      <c r="S193" s="1337"/>
    </row>
    <row r="194" spans="2:19">
      <c r="E194" s="1337"/>
      <c r="F194" s="1337"/>
      <c r="G194" s="1337"/>
      <c r="H194" s="1337"/>
      <c r="I194" s="1337"/>
      <c r="J194" s="1337"/>
      <c r="K194" s="1337"/>
      <c r="L194" s="1337"/>
      <c r="M194" s="1337"/>
      <c r="N194" s="1337"/>
      <c r="O194" s="1337"/>
      <c r="P194" s="1337"/>
      <c r="Q194" s="1337"/>
      <c r="R194" s="1337"/>
      <c r="S194" s="1337"/>
    </row>
    <row r="195" spans="2:19">
      <c r="B195" s="1197">
        <f>B193+1</f>
        <v>121</v>
      </c>
      <c r="D195" s="1202" t="s">
        <v>1032</v>
      </c>
      <c r="E195" s="940">
        <v>31</v>
      </c>
      <c r="F195" s="941">
        <v>0</v>
      </c>
      <c r="G195" s="941">
        <v>214</v>
      </c>
      <c r="H195" s="942">
        <f t="shared" ref="H195:H206" si="51">IF(F195=0,0.5,F195/G195)</f>
        <v>0.5</v>
      </c>
      <c r="I195" s="943"/>
      <c r="J195" s="940">
        <v>0</v>
      </c>
      <c r="K195" s="944">
        <f t="shared" ref="K195:K206" si="52">+J195*H195</f>
        <v>0</v>
      </c>
      <c r="L195" s="944">
        <f>+K195</f>
        <v>0</v>
      </c>
      <c r="M195" s="943"/>
      <c r="N195" s="940">
        <v>0</v>
      </c>
      <c r="O195" s="944">
        <f>IF($D$237="True-Up Adjustment",N195-J195,0)</f>
        <v>0</v>
      </c>
      <c r="P195" s="944">
        <f>IF($D$237="True-Up Adjustment",IF(AND(J195&gt;=0,N195&gt;=0),IF(O195&gt;=0,K195+O195,N195/J195*K195),IF(AND(J195&lt;0,N195&lt;0),IF(O195&lt;0,K195+O195,N195/J195*K195),0)),0)</f>
        <v>0</v>
      </c>
      <c r="Q195" s="944">
        <f t="shared" ref="Q195:Q206" si="53">IF(AND(J195&gt;=0,N195&lt;0),N195,IF(AND(J195&lt;0,N195&gt;=0),N195,0))</f>
        <v>0</v>
      </c>
      <c r="R195" s="944">
        <f>+P195+Q195</f>
        <v>0</v>
      </c>
      <c r="S195" s="943"/>
    </row>
    <row r="196" spans="2:19">
      <c r="B196" s="1197">
        <f t="shared" ref="B196:B207" si="54">+B195+1</f>
        <v>122</v>
      </c>
      <c r="D196" s="1202" t="s">
        <v>1033</v>
      </c>
      <c r="E196" s="940">
        <v>28</v>
      </c>
      <c r="F196" s="941">
        <v>0</v>
      </c>
      <c r="G196" s="941">
        <f t="shared" ref="G196:G206" si="55">G195</f>
        <v>214</v>
      </c>
      <c r="H196" s="942">
        <f t="shared" si="51"/>
        <v>0.5</v>
      </c>
      <c r="I196" s="943"/>
      <c r="J196" s="940">
        <v>0</v>
      </c>
      <c r="K196" s="944">
        <f t="shared" si="52"/>
        <v>0</v>
      </c>
      <c r="L196" s="944">
        <f t="shared" ref="L196:L206" si="56">+K196+L195</f>
        <v>0</v>
      </c>
      <c r="M196" s="943"/>
      <c r="N196" s="940">
        <v>0</v>
      </c>
      <c r="O196" s="944">
        <f t="shared" ref="O196:O206" si="57">IF($D$237="True-Up Adjustment",N196-J196,0)</f>
        <v>0</v>
      </c>
      <c r="P196" s="944">
        <f t="shared" ref="P196:P206" si="58">IF($D$237="True-Up Adjustment",IF(AND(J196&gt;=0,N196&gt;=0),IF(O196&gt;=0,K196+O196,N196/J196*K196),IF(AND(J196&lt;0,N196&lt;0),IF(O196&lt;0,K196+O196,N196/J196*K196),0)),0)</f>
        <v>0</v>
      </c>
      <c r="Q196" s="944">
        <f t="shared" si="53"/>
        <v>0</v>
      </c>
      <c r="R196" s="944">
        <f t="shared" ref="R196:R206" si="59">R195+P196+Q196</f>
        <v>0</v>
      </c>
      <c r="S196" s="943"/>
    </row>
    <row r="197" spans="2:19">
      <c r="B197" s="1197">
        <f t="shared" si="54"/>
        <v>123</v>
      </c>
      <c r="D197" s="1202" t="s">
        <v>1034</v>
      </c>
      <c r="E197" s="940">
        <v>31</v>
      </c>
      <c r="F197" s="941">
        <v>0</v>
      </c>
      <c r="G197" s="941">
        <f t="shared" si="55"/>
        <v>214</v>
      </c>
      <c r="H197" s="942">
        <f t="shared" si="51"/>
        <v>0.5</v>
      </c>
      <c r="I197" s="943"/>
      <c r="J197" s="940">
        <v>0</v>
      </c>
      <c r="K197" s="944">
        <f t="shared" si="52"/>
        <v>0</v>
      </c>
      <c r="L197" s="944">
        <f t="shared" si="56"/>
        <v>0</v>
      </c>
      <c r="M197" s="943"/>
      <c r="N197" s="940">
        <v>0</v>
      </c>
      <c r="O197" s="944">
        <f t="shared" si="57"/>
        <v>0</v>
      </c>
      <c r="P197" s="944">
        <f t="shared" si="58"/>
        <v>0</v>
      </c>
      <c r="Q197" s="944">
        <f t="shared" si="53"/>
        <v>0</v>
      </c>
      <c r="R197" s="944">
        <f t="shared" si="59"/>
        <v>0</v>
      </c>
      <c r="S197" s="943"/>
    </row>
    <row r="198" spans="2:19">
      <c r="B198" s="1197">
        <f t="shared" si="54"/>
        <v>124</v>
      </c>
      <c r="D198" s="1202" t="s">
        <v>506</v>
      </c>
      <c r="E198" s="940">
        <v>30</v>
      </c>
      <c r="F198" s="941">
        <v>0</v>
      </c>
      <c r="G198" s="941">
        <f t="shared" si="55"/>
        <v>214</v>
      </c>
      <c r="H198" s="942">
        <f t="shared" si="51"/>
        <v>0.5</v>
      </c>
      <c r="I198" s="943"/>
      <c r="J198" s="940">
        <v>0</v>
      </c>
      <c r="K198" s="944">
        <f t="shared" si="52"/>
        <v>0</v>
      </c>
      <c r="L198" s="944">
        <f t="shared" si="56"/>
        <v>0</v>
      </c>
      <c r="M198" s="943"/>
      <c r="N198" s="940">
        <v>0</v>
      </c>
      <c r="O198" s="944">
        <f t="shared" si="57"/>
        <v>0</v>
      </c>
      <c r="P198" s="944">
        <f t="shared" si="58"/>
        <v>0</v>
      </c>
      <c r="Q198" s="944">
        <f t="shared" si="53"/>
        <v>0</v>
      </c>
      <c r="R198" s="944">
        <f t="shared" si="59"/>
        <v>0</v>
      </c>
      <c r="S198" s="943"/>
    </row>
    <row r="199" spans="2:19">
      <c r="B199" s="1197">
        <f t="shared" si="54"/>
        <v>125</v>
      </c>
      <c r="D199" s="1202" t="s">
        <v>507</v>
      </c>
      <c r="E199" s="940">
        <v>31</v>
      </c>
      <c r="F199" s="941">
        <v>0</v>
      </c>
      <c r="G199" s="941">
        <f t="shared" si="55"/>
        <v>214</v>
      </c>
      <c r="H199" s="942">
        <f t="shared" si="51"/>
        <v>0.5</v>
      </c>
      <c r="I199" s="943"/>
      <c r="J199" s="940">
        <v>0</v>
      </c>
      <c r="K199" s="944">
        <f t="shared" si="52"/>
        <v>0</v>
      </c>
      <c r="L199" s="944">
        <f t="shared" si="56"/>
        <v>0</v>
      </c>
      <c r="M199" s="943"/>
      <c r="N199" s="940">
        <v>0</v>
      </c>
      <c r="O199" s="944">
        <f t="shared" si="57"/>
        <v>0</v>
      </c>
      <c r="P199" s="944">
        <f t="shared" si="58"/>
        <v>0</v>
      </c>
      <c r="Q199" s="944">
        <f t="shared" si="53"/>
        <v>0</v>
      </c>
      <c r="R199" s="944">
        <f t="shared" si="59"/>
        <v>0</v>
      </c>
      <c r="S199" s="943"/>
    </row>
    <row r="200" spans="2:19">
      <c r="B200" s="1197">
        <f t="shared" si="54"/>
        <v>126</v>
      </c>
      <c r="D200" s="1202" t="s">
        <v>508</v>
      </c>
      <c r="E200" s="940">
        <v>30</v>
      </c>
      <c r="F200" s="941">
        <f t="shared" ref="F200:F205" si="60">E201+F201</f>
        <v>185</v>
      </c>
      <c r="G200" s="941">
        <f t="shared" si="55"/>
        <v>214</v>
      </c>
      <c r="H200" s="942">
        <f t="shared" si="51"/>
        <v>0.86448598130841126</v>
      </c>
      <c r="I200" s="943"/>
      <c r="J200" s="940">
        <v>0</v>
      </c>
      <c r="K200" s="944">
        <f t="shared" si="52"/>
        <v>0</v>
      </c>
      <c r="L200" s="944">
        <f t="shared" si="56"/>
        <v>0</v>
      </c>
      <c r="M200" s="943"/>
      <c r="N200" s="940">
        <v>0</v>
      </c>
      <c r="O200" s="944">
        <f t="shared" si="57"/>
        <v>0</v>
      </c>
      <c r="P200" s="944">
        <f t="shared" si="58"/>
        <v>0</v>
      </c>
      <c r="Q200" s="944">
        <f t="shared" si="53"/>
        <v>0</v>
      </c>
      <c r="R200" s="944">
        <f t="shared" si="59"/>
        <v>0</v>
      </c>
      <c r="S200" s="943"/>
    </row>
    <row r="201" spans="2:19">
      <c r="B201" s="1197">
        <f t="shared" si="54"/>
        <v>127</v>
      </c>
      <c r="D201" s="1202" t="s">
        <v>1035</v>
      </c>
      <c r="E201" s="940">
        <v>31</v>
      </c>
      <c r="F201" s="941">
        <f t="shared" si="60"/>
        <v>154</v>
      </c>
      <c r="G201" s="941">
        <f t="shared" si="55"/>
        <v>214</v>
      </c>
      <c r="H201" s="942">
        <f t="shared" si="51"/>
        <v>0.71962616822429903</v>
      </c>
      <c r="I201" s="943"/>
      <c r="J201" s="940">
        <v>0</v>
      </c>
      <c r="K201" s="944">
        <f t="shared" si="52"/>
        <v>0</v>
      </c>
      <c r="L201" s="944">
        <f t="shared" si="56"/>
        <v>0</v>
      </c>
      <c r="M201" s="943"/>
      <c r="N201" s="940">
        <v>0</v>
      </c>
      <c r="O201" s="944">
        <f t="shared" si="57"/>
        <v>0</v>
      </c>
      <c r="P201" s="944">
        <f t="shared" si="58"/>
        <v>0</v>
      </c>
      <c r="Q201" s="944">
        <f t="shared" si="53"/>
        <v>0</v>
      </c>
      <c r="R201" s="944">
        <f t="shared" si="59"/>
        <v>0</v>
      </c>
      <c r="S201" s="943"/>
    </row>
    <row r="202" spans="2:19">
      <c r="B202" s="1197">
        <f t="shared" si="54"/>
        <v>128</v>
      </c>
      <c r="D202" s="1202" t="s">
        <v>1036</v>
      </c>
      <c r="E202" s="940">
        <v>31</v>
      </c>
      <c r="F202" s="941">
        <f t="shared" si="60"/>
        <v>123</v>
      </c>
      <c r="G202" s="941">
        <f t="shared" si="55"/>
        <v>214</v>
      </c>
      <c r="H202" s="942">
        <f t="shared" si="51"/>
        <v>0.57476635514018692</v>
      </c>
      <c r="I202" s="943"/>
      <c r="J202" s="940">
        <v>0</v>
      </c>
      <c r="K202" s="944">
        <f t="shared" si="52"/>
        <v>0</v>
      </c>
      <c r="L202" s="944">
        <f t="shared" si="56"/>
        <v>0</v>
      </c>
      <c r="M202" s="943"/>
      <c r="N202" s="940">
        <v>0</v>
      </c>
      <c r="O202" s="944">
        <f t="shared" si="57"/>
        <v>0</v>
      </c>
      <c r="P202" s="944">
        <f t="shared" si="58"/>
        <v>0</v>
      </c>
      <c r="Q202" s="944">
        <f t="shared" si="53"/>
        <v>0</v>
      </c>
      <c r="R202" s="944">
        <f t="shared" si="59"/>
        <v>0</v>
      </c>
      <c r="S202" s="943"/>
    </row>
    <row r="203" spans="2:19">
      <c r="B203" s="1197">
        <f t="shared" si="54"/>
        <v>129</v>
      </c>
      <c r="D203" s="1202" t="s">
        <v>1037</v>
      </c>
      <c r="E203" s="940">
        <v>30</v>
      </c>
      <c r="F203" s="941">
        <f t="shared" si="60"/>
        <v>93</v>
      </c>
      <c r="G203" s="941">
        <f t="shared" si="55"/>
        <v>214</v>
      </c>
      <c r="H203" s="942">
        <f t="shared" si="51"/>
        <v>0.43457943925233644</v>
      </c>
      <c r="I203" s="943"/>
      <c r="J203" s="940">
        <v>0</v>
      </c>
      <c r="K203" s="944">
        <f t="shared" si="52"/>
        <v>0</v>
      </c>
      <c r="L203" s="944">
        <f t="shared" si="56"/>
        <v>0</v>
      </c>
      <c r="M203" s="943"/>
      <c r="N203" s="940">
        <v>0</v>
      </c>
      <c r="O203" s="944">
        <f t="shared" si="57"/>
        <v>0</v>
      </c>
      <c r="P203" s="944">
        <f t="shared" si="58"/>
        <v>0</v>
      </c>
      <c r="Q203" s="944">
        <f t="shared" si="53"/>
        <v>0</v>
      </c>
      <c r="R203" s="944">
        <f t="shared" si="59"/>
        <v>0</v>
      </c>
      <c r="S203" s="943"/>
    </row>
    <row r="204" spans="2:19">
      <c r="B204" s="1197">
        <f t="shared" si="54"/>
        <v>130</v>
      </c>
      <c r="D204" s="1202" t="s">
        <v>1038</v>
      </c>
      <c r="E204" s="940">
        <v>31</v>
      </c>
      <c r="F204" s="941">
        <f t="shared" si="60"/>
        <v>62</v>
      </c>
      <c r="G204" s="941">
        <f t="shared" si="55"/>
        <v>214</v>
      </c>
      <c r="H204" s="942">
        <f t="shared" si="51"/>
        <v>0.28971962616822428</v>
      </c>
      <c r="I204" s="943"/>
      <c r="J204" s="940">
        <v>0</v>
      </c>
      <c r="K204" s="944">
        <f t="shared" si="52"/>
        <v>0</v>
      </c>
      <c r="L204" s="944">
        <f t="shared" si="56"/>
        <v>0</v>
      </c>
      <c r="M204" s="943"/>
      <c r="N204" s="940">
        <v>0</v>
      </c>
      <c r="O204" s="944">
        <f t="shared" si="57"/>
        <v>0</v>
      </c>
      <c r="P204" s="944">
        <f t="shared" si="58"/>
        <v>0</v>
      </c>
      <c r="Q204" s="944">
        <f t="shared" si="53"/>
        <v>0</v>
      </c>
      <c r="R204" s="944">
        <f t="shared" si="59"/>
        <v>0</v>
      </c>
      <c r="S204" s="943"/>
    </row>
    <row r="205" spans="2:19">
      <c r="B205" s="1197">
        <f t="shared" si="54"/>
        <v>131</v>
      </c>
      <c r="D205" s="1202" t="s">
        <v>1039</v>
      </c>
      <c r="E205" s="940">
        <v>30</v>
      </c>
      <c r="F205" s="941">
        <f t="shared" si="60"/>
        <v>32</v>
      </c>
      <c r="G205" s="941">
        <f t="shared" si="55"/>
        <v>214</v>
      </c>
      <c r="H205" s="942">
        <f t="shared" si="51"/>
        <v>0.14953271028037382</v>
      </c>
      <c r="I205" s="943"/>
      <c r="J205" s="940">
        <v>0</v>
      </c>
      <c r="K205" s="944">
        <f t="shared" si="52"/>
        <v>0</v>
      </c>
      <c r="L205" s="944">
        <f t="shared" si="56"/>
        <v>0</v>
      </c>
      <c r="M205" s="943"/>
      <c r="N205" s="940">
        <v>0</v>
      </c>
      <c r="O205" s="944">
        <f t="shared" si="57"/>
        <v>0</v>
      </c>
      <c r="P205" s="944">
        <f t="shared" si="58"/>
        <v>0</v>
      </c>
      <c r="Q205" s="944">
        <f t="shared" si="53"/>
        <v>0</v>
      </c>
      <c r="R205" s="944">
        <f t="shared" si="59"/>
        <v>0</v>
      </c>
      <c r="S205" s="943"/>
    </row>
    <row r="206" spans="2:19">
      <c r="B206" s="1197">
        <f t="shared" si="54"/>
        <v>132</v>
      </c>
      <c r="D206" s="1203" t="s">
        <v>1040</v>
      </c>
      <c r="E206" s="940">
        <v>31</v>
      </c>
      <c r="F206" s="945">
        <v>1</v>
      </c>
      <c r="G206" s="941">
        <f t="shared" si="55"/>
        <v>214</v>
      </c>
      <c r="H206" s="942">
        <f t="shared" si="51"/>
        <v>4.6728971962616819E-3</v>
      </c>
      <c r="I206" s="943"/>
      <c r="J206" s="940">
        <v>0</v>
      </c>
      <c r="K206" s="944">
        <f t="shared" si="52"/>
        <v>0</v>
      </c>
      <c r="L206" s="944">
        <f t="shared" si="56"/>
        <v>0</v>
      </c>
      <c r="M206" s="943"/>
      <c r="N206" s="940">
        <v>0</v>
      </c>
      <c r="O206" s="944">
        <f t="shared" si="57"/>
        <v>0</v>
      </c>
      <c r="P206" s="944">
        <f t="shared" si="58"/>
        <v>0</v>
      </c>
      <c r="Q206" s="944">
        <f t="shared" si="53"/>
        <v>0</v>
      </c>
      <c r="R206" s="944">
        <f t="shared" si="59"/>
        <v>0</v>
      </c>
      <c r="S206" s="943"/>
    </row>
    <row r="207" spans="2:19">
      <c r="B207" s="1197">
        <f t="shared" si="54"/>
        <v>133</v>
      </c>
      <c r="D207" s="1204" t="str">
        <f>"Total (Sum of Lines "&amp;B195&amp;" - "&amp;B206&amp;")"</f>
        <v>Total (Sum of Lines 121 - 132)</v>
      </c>
      <c r="E207" s="946">
        <f>SUM(E195:E206)</f>
        <v>365</v>
      </c>
      <c r="F207" s="1205"/>
      <c r="G207" s="1205"/>
      <c r="H207" s="1206"/>
      <c r="I207" s="947"/>
      <c r="J207" s="946">
        <f>SUM(J195:J206)</f>
        <v>0</v>
      </c>
      <c r="K207" s="946">
        <f>SUM(K195:K206)</f>
        <v>0</v>
      </c>
      <c r="L207" s="948"/>
      <c r="M207" s="947"/>
      <c r="N207" s="946">
        <f>SUM(N195:N206)</f>
        <v>0</v>
      </c>
      <c r="O207" s="946">
        <f>SUM(O195:O206)</f>
        <v>0</v>
      </c>
      <c r="P207" s="946">
        <f>SUM(P195:P206)</f>
        <v>0</v>
      </c>
      <c r="Q207" s="946">
        <f>SUM(Q195:Q206)</f>
        <v>0</v>
      </c>
      <c r="R207" s="948"/>
      <c r="S207" s="947"/>
    </row>
    <row r="208" spans="2:19">
      <c r="D208" s="1207"/>
      <c r="E208" s="1207"/>
      <c r="F208" s="1207"/>
      <c r="G208" s="1207"/>
      <c r="H208" s="1208"/>
      <c r="I208" s="1208"/>
      <c r="K208" s="1209"/>
      <c r="L208" s="1208"/>
      <c r="M208" s="1208"/>
      <c r="N208" s="1216"/>
      <c r="O208" s="1209"/>
      <c r="P208" s="1209"/>
      <c r="Q208" s="1209"/>
      <c r="R208" s="1208"/>
      <c r="S208" s="1208"/>
    </row>
    <row r="209" spans="2:19">
      <c r="B209" s="1197">
        <f>B207+1</f>
        <v>134</v>
      </c>
      <c r="D209" s="1191" t="s">
        <v>1127</v>
      </c>
      <c r="I209" s="1208"/>
      <c r="J209" s="940" t="s">
        <v>1577</v>
      </c>
      <c r="L209" s="940">
        <v>0</v>
      </c>
      <c r="M209" s="1210"/>
      <c r="N209" s="940"/>
      <c r="R209" s="940">
        <v>0</v>
      </c>
    </row>
    <row r="210" spans="2:19">
      <c r="B210" s="1197">
        <f>B209+1</f>
        <v>135</v>
      </c>
      <c r="D210" s="1191" t="s">
        <v>1128</v>
      </c>
      <c r="I210" s="1208"/>
      <c r="J210" s="1211" t="s">
        <v>1043</v>
      </c>
      <c r="L210" s="950">
        <v>0</v>
      </c>
      <c r="M210" s="1212"/>
      <c r="N210" s="1211"/>
      <c r="R210" s="950">
        <v>0</v>
      </c>
    </row>
    <row r="211" spans="2:19">
      <c r="B211" s="1197">
        <f>B210+1</f>
        <v>136</v>
      </c>
      <c r="D211" s="1191" t="s">
        <v>1129</v>
      </c>
      <c r="I211" s="1208"/>
      <c r="J211" s="1204" t="str">
        <f>"(Col. "&amp;L190&amp;", Line "&amp;B209&amp;" + Line "&amp;B210&amp;")"</f>
        <v>(Col. (H), Line 134 + Line 135)</v>
      </c>
      <c r="L211" s="951">
        <f>L209+L210</f>
        <v>0</v>
      </c>
      <c r="M211" s="1208"/>
      <c r="N211" s="1204" t="str">
        <f>"(Col. "&amp;R190&amp;", Line "&amp;B209&amp;" + Line "&amp;B210&amp;")"</f>
        <v>(Col. (M), Line 134 + Line 135)</v>
      </c>
      <c r="R211" s="951">
        <f>R209+R210</f>
        <v>0</v>
      </c>
    </row>
    <row r="212" spans="2:19">
      <c r="I212" s="1208"/>
      <c r="L212" s="951"/>
      <c r="M212" s="1208"/>
      <c r="R212" s="951"/>
    </row>
    <row r="213" spans="2:19">
      <c r="B213" s="1197">
        <f>B211+1</f>
        <v>137</v>
      </c>
      <c r="D213" s="1191" t="s">
        <v>1130</v>
      </c>
      <c r="I213" s="1208"/>
      <c r="J213" s="940" t="s">
        <v>1578</v>
      </c>
      <c r="L213" s="940">
        <v>0</v>
      </c>
      <c r="M213" s="1210"/>
      <c r="N213" s="940"/>
      <c r="R213" s="940">
        <v>0</v>
      </c>
    </row>
    <row r="214" spans="2:19">
      <c r="B214" s="1197">
        <f>B213+1</f>
        <v>138</v>
      </c>
      <c r="D214" s="1191" t="s">
        <v>1131</v>
      </c>
      <c r="I214" s="1208"/>
      <c r="J214" s="1211" t="s">
        <v>1043</v>
      </c>
      <c r="L214" s="950">
        <v>0</v>
      </c>
      <c r="M214" s="1208"/>
      <c r="N214" s="1211"/>
      <c r="R214" s="950">
        <v>0</v>
      </c>
    </row>
    <row r="215" spans="2:19">
      <c r="B215" s="1197">
        <f>B214+1</f>
        <v>139</v>
      </c>
      <c r="D215" s="1191" t="s">
        <v>1132</v>
      </c>
      <c r="I215" s="1208"/>
      <c r="J215" s="1204" t="str">
        <f>"(Col. "&amp;L190&amp;", Line "&amp;B213&amp;" + Line "&amp;B214&amp;")"</f>
        <v>(Col. (H), Line 137 + Line 138)</v>
      </c>
      <c r="L215" s="951">
        <f>L213+L214</f>
        <v>0</v>
      </c>
      <c r="M215" s="1208"/>
      <c r="N215" s="1204" t="str">
        <f>"(Col. "&amp;R190&amp;", Line "&amp;B213&amp;" + Line "&amp;B214&amp;")"</f>
        <v>(Col. (M), Line 137 + Line 138)</v>
      </c>
      <c r="R215" s="951">
        <f>R213+R214</f>
        <v>0</v>
      </c>
    </row>
    <row r="216" spans="2:19">
      <c r="I216" s="1208"/>
      <c r="L216" s="951"/>
      <c r="M216" s="1208"/>
      <c r="R216" s="951"/>
    </row>
    <row r="217" spans="2:19">
      <c r="B217" s="1197">
        <f>B215+1</f>
        <v>140</v>
      </c>
      <c r="D217" s="1191" t="s">
        <v>1048</v>
      </c>
      <c r="I217" s="1208"/>
      <c r="J217" s="1204" t="str">
        <f>"([Col. "&amp;L190&amp;", Line "&amp;B211&amp;" + Line "&amp;B215&amp;"] /2)"</f>
        <v>([Col. (H), Line 136 + Line 139] /2)</v>
      </c>
      <c r="L217" s="944">
        <f>(L211+L215)/2</f>
        <v>0</v>
      </c>
      <c r="M217" s="1208"/>
      <c r="N217" s="1204" t="str">
        <f>"([Col. "&amp;R190&amp;", Line "&amp;B211&amp;" + Line "&amp;B215&amp;"] /2)"</f>
        <v>([Col. (M), Line 136 + Line 139] /2)</v>
      </c>
      <c r="R217" s="944">
        <f>(R211+R215)/2</f>
        <v>0</v>
      </c>
    </row>
    <row r="218" spans="2:19">
      <c r="B218" s="1197">
        <f>B217+1</f>
        <v>141</v>
      </c>
      <c r="D218" s="1244" t="s">
        <v>1133</v>
      </c>
      <c r="E218" s="1207"/>
      <c r="F218" s="1207"/>
      <c r="G218" s="1207"/>
      <c r="H218" s="1208"/>
      <c r="I218" s="1208"/>
      <c r="J218" s="1204" t="str">
        <f>"(Col. "&amp;L190&amp;", Line "&amp;B206&amp;" )"</f>
        <v>(Col. (H), Line 132 )</v>
      </c>
      <c r="K218" s="1209"/>
      <c r="L218" s="944">
        <f>L206</f>
        <v>0</v>
      </c>
      <c r="M218" s="1208"/>
      <c r="N218" s="1204" t="str">
        <f>"(Col. "&amp;R190&amp;", Line "&amp;B206&amp;" )"</f>
        <v>(Col. (M), Line 132 )</v>
      </c>
      <c r="R218" s="944">
        <f>R206</f>
        <v>0</v>
      </c>
    </row>
    <row r="219" spans="2:19" ht="13.5" thickBot="1">
      <c r="B219" s="1197">
        <f>B218+1</f>
        <v>142</v>
      </c>
      <c r="D219" s="1213" t="s">
        <v>1138</v>
      </c>
      <c r="E219" s="1207"/>
      <c r="F219" s="1207"/>
      <c r="G219" s="1207"/>
      <c r="H219" s="1208"/>
      <c r="I219" s="1208"/>
      <c r="J219" s="1204" t="str">
        <f>"(Col. "&amp;L190&amp;", Line "&amp;B217&amp;" + Line "&amp;B218&amp;")"</f>
        <v>(Col. (H), Line 140 + Line 141)</v>
      </c>
      <c r="K219" s="1209"/>
      <c r="L219" s="952">
        <f>L217+L218</f>
        <v>0</v>
      </c>
      <c r="M219" s="1208"/>
      <c r="N219" s="1204" t="str">
        <f>"(Col. "&amp;R190&amp;", Line "&amp;B217&amp;" + Line "&amp;B218&amp;")"</f>
        <v>(Col. (M), Line 140 + Line 141)</v>
      </c>
      <c r="R219" s="952">
        <f>R217+R218</f>
        <v>0</v>
      </c>
    </row>
    <row r="220" spans="2:19">
      <c r="D220" s="1207"/>
      <c r="E220" s="1207"/>
      <c r="F220" s="1207"/>
      <c r="G220" s="1207"/>
      <c r="H220" s="1208"/>
      <c r="I220" s="1208"/>
      <c r="K220" s="1209"/>
      <c r="L220" s="1208"/>
      <c r="M220" s="1208"/>
      <c r="O220" s="1209"/>
      <c r="P220" s="1209"/>
      <c r="Q220" s="1209"/>
      <c r="R220" s="1208"/>
      <c r="S220" s="1208"/>
    </row>
    <row r="221" spans="2:19">
      <c r="D221" s="1207"/>
      <c r="E221" s="1207"/>
      <c r="F221" s="1207" t="s">
        <v>155</v>
      </c>
      <c r="G221" s="1207"/>
      <c r="H221" s="1208"/>
      <c r="I221" s="1208"/>
      <c r="K221" s="1209"/>
      <c r="L221" s="1208"/>
      <c r="M221" s="1208"/>
      <c r="O221" s="1209"/>
      <c r="P221" s="1209"/>
      <c r="Q221" s="1209"/>
      <c r="R221" s="1208"/>
      <c r="S221" s="1208"/>
    </row>
    <row r="222" spans="2:19" ht="13">
      <c r="D222" s="1514" t="s">
        <v>1145</v>
      </c>
      <c r="E222" s="1514"/>
      <c r="F222" s="1514"/>
      <c r="G222" s="1514"/>
      <c r="H222" s="1514"/>
      <c r="I222" s="1208"/>
      <c r="J222" s="1514" t="s">
        <v>1146</v>
      </c>
      <c r="K222" s="1514"/>
      <c r="L222" s="1514"/>
      <c r="M222" s="1514"/>
      <c r="N222" s="1514"/>
      <c r="O222" s="1209"/>
      <c r="P222" s="1209"/>
      <c r="Q222" s="1209"/>
      <c r="R222" s="1208"/>
      <c r="S222" s="1208"/>
    </row>
    <row r="223" spans="2:19" ht="12.75" customHeight="1">
      <c r="B223" s="1515" t="s">
        <v>902</v>
      </c>
      <c r="C223" s="1336"/>
      <c r="D223" s="1331" t="s">
        <v>803</v>
      </c>
      <c r="E223" s="1332"/>
      <c r="F223" s="1331" t="s">
        <v>804</v>
      </c>
      <c r="G223" s="1333"/>
      <c r="H223" s="1330" t="s">
        <v>965</v>
      </c>
      <c r="I223" s="1198"/>
      <c r="J223" s="1331" t="s">
        <v>806</v>
      </c>
      <c r="K223" s="1332"/>
      <c r="L223" s="1331" t="s">
        <v>966</v>
      </c>
      <c r="M223" s="1333"/>
      <c r="N223" s="1330" t="s">
        <v>808</v>
      </c>
    </row>
    <row r="224" spans="2:19" ht="26">
      <c r="B224" s="1516"/>
      <c r="C224" s="1336"/>
      <c r="D224" s="1250" t="s">
        <v>813</v>
      </c>
      <c r="E224" s="1251"/>
      <c r="F224" s="1252" t="s">
        <v>1141</v>
      </c>
      <c r="G224" s="1253"/>
      <c r="H224" s="1249" t="s">
        <v>1147</v>
      </c>
      <c r="J224" s="1250" t="s">
        <v>813</v>
      </c>
      <c r="K224" s="1251"/>
      <c r="L224" s="1252" t="s">
        <v>1141</v>
      </c>
      <c r="M224" s="1253"/>
      <c r="N224" s="1249" t="s">
        <v>1142</v>
      </c>
      <c r="O224" s="1209"/>
      <c r="P224" s="1209"/>
      <c r="Q224" s="1209"/>
      <c r="R224" s="1208"/>
      <c r="S224" s="1208"/>
    </row>
    <row r="225" spans="1:19" ht="5.15" customHeight="1">
      <c r="B225" s="1191"/>
      <c r="E225" s="1207"/>
      <c r="K225" s="1207"/>
      <c r="O225" s="1209"/>
      <c r="P225" s="1209"/>
      <c r="Q225" s="1209"/>
      <c r="R225" s="1208"/>
      <c r="S225" s="1208"/>
    </row>
    <row r="226" spans="1:19">
      <c r="B226" s="1197">
        <f>B219+1</f>
        <v>143</v>
      </c>
      <c r="D226" s="1254" t="s">
        <v>817</v>
      </c>
      <c r="F226" s="1255" t="str">
        <f>"(Col. "&amp;L124&amp;", Line "&amp;B153&amp;")"</f>
        <v>(Col. (H), Line 96)</v>
      </c>
      <c r="G226" s="1033"/>
      <c r="H226" s="1034">
        <f>L153</f>
        <v>0</v>
      </c>
      <c r="I226" s="1033"/>
      <c r="J226" s="1254" t="s">
        <v>817</v>
      </c>
      <c r="L226" s="1255" t="str">
        <f>"(Col. "&amp;R124&amp;", Line "&amp;B153&amp;")"</f>
        <v>(Col. (M), Line 96)</v>
      </c>
      <c r="M226" s="1033"/>
      <c r="N226" s="1034">
        <f>R153</f>
        <v>0</v>
      </c>
      <c r="O226" s="1209"/>
      <c r="P226" s="1209"/>
      <c r="Q226" s="1209"/>
      <c r="R226" s="1208"/>
      <c r="S226" s="1208"/>
    </row>
    <row r="227" spans="1:19">
      <c r="B227" s="1197">
        <f>B226+1</f>
        <v>144</v>
      </c>
      <c r="D227" s="1254" t="s">
        <v>820</v>
      </c>
      <c r="F227" s="1255" t="str">
        <f>"(Col. "&amp;L157&amp;", Line "&amp;B186&amp;")"</f>
        <v>(Col. (H), Line 119)</v>
      </c>
      <c r="H227" s="1256">
        <f>L186</f>
        <v>0</v>
      </c>
      <c r="J227" s="1254" t="s">
        <v>820</v>
      </c>
      <c r="L227" s="1255" t="str">
        <f>"(Col. "&amp;R157&amp;", Line "&amp;B186&amp;")"</f>
        <v>(Col. (M), Line 119)</v>
      </c>
      <c r="N227" s="1256">
        <f>R186</f>
        <v>0</v>
      </c>
      <c r="O227" s="1209"/>
      <c r="P227" s="1209"/>
      <c r="Q227" s="1209"/>
      <c r="R227" s="1208"/>
      <c r="S227" s="1208"/>
    </row>
    <row r="228" spans="1:19">
      <c r="B228" s="1197">
        <f>B227+1</f>
        <v>145</v>
      </c>
      <c r="D228" s="1254" t="s">
        <v>821</v>
      </c>
      <c r="F228" s="1255" t="str">
        <f>"(Col. "&amp;L190&amp;", Line "&amp;B219&amp;")"</f>
        <v>(Col. (H), Line 142)</v>
      </c>
      <c r="H228" s="1256">
        <f>L219</f>
        <v>0</v>
      </c>
      <c r="J228" s="1254" t="s">
        <v>821</v>
      </c>
      <c r="L228" s="1255" t="str">
        <f>"(Col. "&amp;R190&amp;", Line "&amp;B219&amp;")"</f>
        <v>(Col. (M), Line 142)</v>
      </c>
      <c r="N228" s="1256">
        <f>R219</f>
        <v>0</v>
      </c>
      <c r="O228" s="1209"/>
      <c r="P228" s="1209"/>
      <c r="Q228" s="1209"/>
      <c r="R228" s="1208"/>
      <c r="S228" s="1208"/>
    </row>
    <row r="229" spans="1:19" ht="5.15" customHeight="1">
      <c r="D229" s="1207"/>
      <c r="E229" s="1207"/>
      <c r="J229" s="1207"/>
      <c r="K229" s="1207"/>
      <c r="O229" s="1209"/>
      <c r="P229" s="1209"/>
      <c r="Q229" s="1209"/>
      <c r="R229" s="1208"/>
      <c r="S229" s="1208"/>
    </row>
    <row r="230" spans="1:19" ht="13">
      <c r="B230" s="1197">
        <f>B228+1</f>
        <v>146</v>
      </c>
      <c r="D230" s="1257" t="s">
        <v>1148</v>
      </c>
      <c r="E230" s="1207"/>
      <c r="F230" s="1255" t="s">
        <v>1322</v>
      </c>
      <c r="G230" s="1035"/>
      <c r="H230" s="1036">
        <f>SUM(H226:H229)</f>
        <v>0</v>
      </c>
      <c r="I230" s="1035"/>
      <c r="J230" s="1257" t="s">
        <v>1148</v>
      </c>
      <c r="K230" s="1207"/>
      <c r="L230" s="1258" t="s">
        <v>1322</v>
      </c>
      <c r="M230" s="1035"/>
      <c r="N230" s="1036">
        <f>SUM(N226:N229)</f>
        <v>0</v>
      </c>
      <c r="O230" s="1209"/>
      <c r="P230" s="1209"/>
      <c r="Q230" s="1209"/>
      <c r="R230" s="1208"/>
      <c r="S230" s="1208"/>
    </row>
    <row r="231" spans="1:19">
      <c r="D231" s="1207"/>
      <c r="E231" s="1207"/>
      <c r="F231" s="1207"/>
      <c r="G231" s="1207"/>
      <c r="H231" s="1208"/>
      <c r="I231" s="1208"/>
      <c r="K231" s="1209"/>
      <c r="L231" s="1208"/>
      <c r="M231" s="1208"/>
      <c r="O231" s="1209"/>
      <c r="P231" s="1209"/>
      <c r="Q231" s="1209"/>
      <c r="R231" s="1208"/>
      <c r="S231" s="1208"/>
    </row>
    <row r="232" spans="1:19" ht="13">
      <c r="A232" s="1218"/>
      <c r="B232" s="1219" t="s">
        <v>795</v>
      </c>
      <c r="C232" s="1218"/>
      <c r="D232" s="1218"/>
      <c r="E232" s="1218"/>
      <c r="F232" s="1218"/>
      <c r="G232" s="1218"/>
      <c r="H232" s="1218"/>
      <c r="I232" s="1218"/>
      <c r="J232" s="1218"/>
      <c r="K232" s="1218"/>
      <c r="L232" s="1218"/>
      <c r="M232" s="1218"/>
      <c r="N232" s="1218"/>
      <c r="O232" s="1218"/>
      <c r="P232" s="1218"/>
      <c r="Q232" s="1218"/>
      <c r="R232" s="1218"/>
      <c r="S232" s="1218"/>
    </row>
    <row r="234" spans="1:19">
      <c r="B234" s="1503" t="s">
        <v>1069</v>
      </c>
      <c r="C234" s="1503"/>
      <c r="D234" s="1503"/>
      <c r="E234" s="1503"/>
      <c r="F234" s="1503"/>
      <c r="G234" s="1503"/>
      <c r="H234" s="1503"/>
      <c r="I234" s="1503"/>
      <c r="J234" s="1503"/>
      <c r="K234" s="1503"/>
      <c r="L234" s="1503"/>
      <c r="M234" s="1208"/>
      <c r="O234" s="1209"/>
      <c r="P234" s="1209"/>
      <c r="Q234" s="1209"/>
      <c r="R234" s="1208"/>
      <c r="S234" s="1208"/>
    </row>
    <row r="235" spans="1:19">
      <c r="B235" s="1503"/>
      <c r="C235" s="1503"/>
      <c r="D235" s="1503"/>
      <c r="E235" s="1503"/>
      <c r="F235" s="1503"/>
      <c r="G235" s="1503"/>
      <c r="H235" s="1503"/>
      <c r="I235" s="1503"/>
      <c r="J235" s="1503"/>
      <c r="K235" s="1503"/>
      <c r="L235" s="1503"/>
      <c r="M235" s="1208"/>
      <c r="O235" s="1209"/>
      <c r="P235" s="1209"/>
      <c r="Q235" s="1209"/>
      <c r="R235" s="1208"/>
      <c r="S235" s="1208"/>
    </row>
    <row r="236" spans="1:19">
      <c r="D236" s="1207"/>
      <c r="E236" s="1207"/>
      <c r="F236" s="1207"/>
      <c r="G236" s="1207"/>
      <c r="H236" s="1208"/>
      <c r="I236" s="1208"/>
      <c r="K236" s="1209"/>
      <c r="L236" s="1208"/>
      <c r="M236" s="1208"/>
      <c r="O236" s="1209"/>
      <c r="P236" s="1209"/>
      <c r="Q236" s="1209"/>
      <c r="R236" s="1208"/>
      <c r="S236" s="1208"/>
    </row>
    <row r="237" spans="1:19" ht="13">
      <c r="B237" s="1192" t="s">
        <v>1070</v>
      </c>
      <c r="D237" s="1220" t="str">
        <f>'1A - ADIT Summary'!D177</f>
        <v>Projected Activity</v>
      </c>
      <c r="E237" s="1221" t="str">
        <f>IF(D237="Projected Activity","Check",IF(D237="True-Up Adjustment","Check","Error"))</f>
        <v>Check</v>
      </c>
      <c r="F237" s="1207"/>
      <c r="G237" s="1207"/>
      <c r="H237" s="1208"/>
      <c r="I237" s="1208"/>
      <c r="K237" s="1209"/>
      <c r="L237" s="1208"/>
      <c r="M237" s="1208"/>
      <c r="O237" s="1209"/>
      <c r="P237" s="1209"/>
      <c r="Q237" s="1209"/>
      <c r="R237" s="1208"/>
      <c r="S237" s="1208"/>
    </row>
    <row r="238" spans="1:19">
      <c r="D238" s="1207"/>
      <c r="E238" s="1207"/>
      <c r="F238" s="1207"/>
      <c r="G238" s="1207"/>
      <c r="H238" s="1208"/>
      <c r="I238" s="1208"/>
      <c r="K238" s="1209"/>
      <c r="L238" s="1208"/>
      <c r="M238" s="1208"/>
      <c r="O238" s="1209"/>
      <c r="P238" s="1209"/>
      <c r="Q238" s="1209"/>
      <c r="R238" s="1208"/>
      <c r="S238" s="1208"/>
    </row>
    <row r="239" spans="1:19">
      <c r="B239" s="1504" t="s">
        <v>1072</v>
      </c>
      <c r="C239" s="1504"/>
      <c r="D239" s="1504"/>
      <c r="E239" s="1504"/>
      <c r="F239" s="1504"/>
      <c r="G239" s="1504"/>
      <c r="H239" s="1504"/>
      <c r="I239" s="1504"/>
      <c r="J239" s="1504"/>
      <c r="K239" s="1504"/>
      <c r="L239" s="1504"/>
      <c r="M239" s="1208"/>
      <c r="O239" s="1209"/>
      <c r="P239" s="1209"/>
      <c r="Q239" s="1209"/>
      <c r="R239" s="1208"/>
      <c r="S239" s="1208"/>
    </row>
    <row r="240" spans="1:19">
      <c r="B240" s="1504"/>
      <c r="C240" s="1504"/>
      <c r="D240" s="1504"/>
      <c r="E240" s="1504"/>
      <c r="F240" s="1504"/>
      <c r="G240" s="1504"/>
      <c r="H240" s="1504"/>
      <c r="I240" s="1504"/>
      <c r="J240" s="1504"/>
      <c r="K240" s="1504"/>
      <c r="L240" s="1504"/>
      <c r="M240" s="1208"/>
      <c r="O240" s="1209"/>
      <c r="P240" s="1209"/>
      <c r="Q240" s="1209"/>
      <c r="R240" s="1208"/>
      <c r="S240" s="1208"/>
    </row>
    <row r="241" spans="1:19">
      <c r="D241" s="1207"/>
      <c r="E241" s="1207"/>
      <c r="F241" s="1207"/>
      <c r="G241" s="1207"/>
      <c r="H241" s="1208"/>
      <c r="I241" s="1208"/>
      <c r="K241" s="1209"/>
      <c r="L241" s="1208"/>
      <c r="M241" s="1208"/>
      <c r="O241" s="1209"/>
      <c r="P241" s="1209"/>
      <c r="Q241" s="1209"/>
      <c r="R241" s="1208"/>
      <c r="S241" s="1208"/>
    </row>
    <row r="242" spans="1:19" ht="13">
      <c r="A242" s="1218"/>
      <c r="B242" s="1219" t="s">
        <v>843</v>
      </c>
      <c r="C242" s="1218"/>
      <c r="D242" s="1218"/>
      <c r="E242" s="1218"/>
      <c r="F242" s="1218"/>
      <c r="G242" s="1218"/>
      <c r="H242" s="1218"/>
      <c r="I242" s="1218"/>
      <c r="J242" s="1218"/>
      <c r="K242" s="1218"/>
      <c r="L242" s="1218"/>
      <c r="M242" s="1218"/>
      <c r="N242" s="1218"/>
      <c r="O242" s="1218"/>
      <c r="P242" s="1218"/>
      <c r="Q242" s="1218"/>
      <c r="R242" s="1218"/>
      <c r="S242" s="1218"/>
    </row>
    <row r="244" spans="1:19" ht="15.75" customHeight="1">
      <c r="A244" s="1190"/>
      <c r="B244" s="1192" t="s">
        <v>157</v>
      </c>
      <c r="C244" s="1503" t="s">
        <v>1149</v>
      </c>
      <c r="D244" s="1503"/>
      <c r="E244" s="1503"/>
      <c r="F244" s="1503"/>
      <c r="G244" s="1503"/>
      <c r="H244" s="1503"/>
      <c r="I244" s="1503"/>
      <c r="J244" s="1503"/>
      <c r="K244" s="1503"/>
      <c r="L244" s="1503"/>
    </row>
    <row r="245" spans="1:19" ht="13">
      <c r="A245" s="1190"/>
      <c r="B245" s="1192"/>
      <c r="C245" s="1503"/>
      <c r="D245" s="1503"/>
      <c r="E245" s="1503"/>
      <c r="F245" s="1503"/>
      <c r="G245" s="1503"/>
      <c r="H245" s="1503"/>
      <c r="I245" s="1503"/>
      <c r="J245" s="1503"/>
      <c r="K245" s="1503"/>
      <c r="L245" s="1503"/>
    </row>
    <row r="246" spans="1:19" ht="13">
      <c r="A246" s="1190"/>
      <c r="B246" s="1192"/>
      <c r="C246" s="1503"/>
      <c r="D246" s="1503"/>
      <c r="E246" s="1503"/>
      <c r="F246" s="1503"/>
      <c r="G246" s="1503"/>
      <c r="H246" s="1503"/>
      <c r="I246" s="1503"/>
      <c r="J246" s="1503"/>
      <c r="K246" s="1503"/>
      <c r="L246" s="1503"/>
    </row>
    <row r="247" spans="1:19">
      <c r="C247" s="1503"/>
      <c r="D247" s="1503"/>
      <c r="E247" s="1503"/>
      <c r="F247" s="1503"/>
      <c r="G247" s="1503"/>
      <c r="H247" s="1503"/>
      <c r="I247" s="1503"/>
      <c r="J247" s="1503"/>
      <c r="K247" s="1503"/>
      <c r="L247" s="1503"/>
    </row>
    <row r="248" spans="1:19">
      <c r="C248" s="1503"/>
      <c r="D248" s="1503"/>
      <c r="E248" s="1503"/>
      <c r="F248" s="1503"/>
      <c r="G248" s="1503"/>
      <c r="H248" s="1503"/>
      <c r="I248" s="1503"/>
      <c r="J248" s="1503"/>
      <c r="K248" s="1503"/>
      <c r="L248" s="1503"/>
    </row>
    <row r="249" spans="1:19" ht="15.75" customHeight="1">
      <c r="A249" s="1190"/>
      <c r="B249" s="1192" t="s">
        <v>294</v>
      </c>
      <c r="C249" s="1503" t="s">
        <v>1150</v>
      </c>
      <c r="D249" s="1503"/>
      <c r="E249" s="1503"/>
      <c r="F249" s="1503"/>
      <c r="G249" s="1503"/>
      <c r="H249" s="1503"/>
      <c r="I249" s="1503"/>
      <c r="J249" s="1503"/>
      <c r="K249" s="1503"/>
      <c r="L249" s="1503"/>
    </row>
    <row r="250" spans="1:19" ht="13">
      <c r="A250" s="1190"/>
      <c r="B250" s="1192"/>
      <c r="C250" s="1503"/>
      <c r="D250" s="1503"/>
      <c r="E250" s="1503"/>
      <c r="F250" s="1503"/>
      <c r="G250" s="1503"/>
      <c r="H250" s="1503"/>
      <c r="I250" s="1503"/>
      <c r="J250" s="1503"/>
      <c r="K250" s="1503"/>
      <c r="L250" s="1503"/>
    </row>
    <row r="251" spans="1:19" ht="13">
      <c r="A251" s="1190"/>
      <c r="B251" s="1192"/>
      <c r="C251" s="1503"/>
      <c r="D251" s="1503"/>
      <c r="E251" s="1503"/>
      <c r="F251" s="1503"/>
      <c r="G251" s="1503"/>
      <c r="H251" s="1503"/>
      <c r="I251" s="1503"/>
      <c r="J251" s="1503"/>
      <c r="K251" s="1503"/>
      <c r="L251" s="1503"/>
    </row>
    <row r="252" spans="1:19" ht="13">
      <c r="A252" s="1190"/>
      <c r="B252" s="1192"/>
      <c r="C252" s="1503"/>
      <c r="D252" s="1503"/>
      <c r="E252" s="1503"/>
      <c r="F252" s="1503"/>
      <c r="G252" s="1503"/>
      <c r="H252" s="1503"/>
      <c r="I252" s="1503"/>
      <c r="J252" s="1503"/>
      <c r="K252" s="1503"/>
      <c r="L252" s="1503"/>
    </row>
    <row r="253" spans="1:19" ht="13">
      <c r="A253" s="1190"/>
      <c r="B253" s="1192"/>
      <c r="C253" s="1503"/>
      <c r="D253" s="1503"/>
      <c r="E253" s="1503"/>
      <c r="F253" s="1503"/>
      <c r="G253" s="1503"/>
      <c r="H253" s="1503"/>
      <c r="I253" s="1503"/>
      <c r="J253" s="1503"/>
      <c r="K253" s="1503"/>
      <c r="L253" s="1503"/>
    </row>
    <row r="254" spans="1:19" ht="13">
      <c r="A254" s="1190"/>
      <c r="B254" s="1192"/>
      <c r="C254" s="1503"/>
      <c r="D254" s="1503"/>
      <c r="E254" s="1503"/>
      <c r="F254" s="1503"/>
      <c r="G254" s="1503"/>
      <c r="H254" s="1503"/>
      <c r="I254" s="1503"/>
      <c r="J254" s="1503"/>
      <c r="K254" s="1503"/>
      <c r="L254" s="1503"/>
    </row>
    <row r="255" spans="1:19" ht="13">
      <c r="A255" s="1190"/>
      <c r="B255" s="1192"/>
      <c r="C255" s="1503"/>
      <c r="D255" s="1503"/>
      <c r="E255" s="1503"/>
      <c r="F255" s="1503"/>
      <c r="G255" s="1503"/>
      <c r="H255" s="1503"/>
      <c r="I255" s="1503"/>
      <c r="J255" s="1503"/>
      <c r="K255" s="1503"/>
      <c r="L255" s="1503"/>
    </row>
    <row r="256" spans="1:19" ht="13">
      <c r="A256" s="1190"/>
      <c r="B256" s="1192"/>
      <c r="C256" s="1503"/>
      <c r="D256" s="1503"/>
      <c r="E256" s="1503"/>
      <c r="F256" s="1503"/>
      <c r="G256" s="1503"/>
      <c r="H256" s="1503"/>
      <c r="I256" s="1503"/>
      <c r="J256" s="1503"/>
      <c r="K256" s="1503"/>
      <c r="L256" s="1503"/>
    </row>
    <row r="257" spans="1:12">
      <c r="C257" s="1503"/>
      <c r="D257" s="1503"/>
      <c r="E257" s="1503"/>
      <c r="F257" s="1503"/>
      <c r="G257" s="1503"/>
      <c r="H257" s="1503"/>
      <c r="I257" s="1503"/>
      <c r="J257" s="1503"/>
      <c r="K257" s="1503"/>
      <c r="L257" s="1503"/>
    </row>
    <row r="258" spans="1:12" ht="15.75" customHeight="1">
      <c r="A258" s="1190"/>
      <c r="B258" s="1192" t="s">
        <v>134</v>
      </c>
      <c r="C258" s="1503" t="s">
        <v>1151</v>
      </c>
      <c r="D258" s="1503"/>
      <c r="E258" s="1503"/>
      <c r="F258" s="1503"/>
      <c r="G258" s="1503"/>
      <c r="H258" s="1503"/>
      <c r="I258" s="1503"/>
      <c r="J258" s="1503"/>
      <c r="K258" s="1503"/>
      <c r="L258" s="1503"/>
    </row>
    <row r="259" spans="1:12" ht="13">
      <c r="A259" s="1190"/>
      <c r="B259" s="1192"/>
      <c r="C259" s="1503"/>
      <c r="D259" s="1503"/>
      <c r="E259" s="1503"/>
      <c r="F259" s="1503"/>
      <c r="G259" s="1503"/>
      <c r="H259" s="1503"/>
      <c r="I259" s="1503"/>
      <c r="J259" s="1503"/>
      <c r="K259" s="1503"/>
      <c r="L259" s="1503"/>
    </row>
    <row r="260" spans="1:12" ht="13">
      <c r="A260" s="1190"/>
      <c r="B260" s="1192"/>
      <c r="C260" s="1503"/>
      <c r="D260" s="1503"/>
      <c r="E260" s="1503"/>
      <c r="F260" s="1503"/>
      <c r="G260" s="1503"/>
      <c r="H260" s="1503"/>
      <c r="I260" s="1503"/>
      <c r="J260" s="1503"/>
      <c r="K260" s="1503"/>
      <c r="L260" s="1503"/>
    </row>
    <row r="261" spans="1:12" ht="13">
      <c r="A261" s="1190"/>
      <c r="B261" s="1192"/>
      <c r="C261" s="1503"/>
      <c r="D261" s="1503"/>
      <c r="E261" s="1503"/>
      <c r="F261" s="1503"/>
      <c r="G261" s="1503"/>
      <c r="H261" s="1503"/>
      <c r="I261" s="1503"/>
      <c r="J261" s="1503"/>
      <c r="K261" s="1503"/>
      <c r="L261" s="1503"/>
    </row>
    <row r="262" spans="1:12" ht="15.75" customHeight="1">
      <c r="A262" s="1190"/>
      <c r="B262" s="1192" t="s">
        <v>158</v>
      </c>
      <c r="C262" s="1503" t="s">
        <v>1152</v>
      </c>
      <c r="D262" s="1503"/>
      <c r="E262" s="1503"/>
      <c r="F262" s="1503"/>
      <c r="G262" s="1503"/>
      <c r="H262" s="1503"/>
      <c r="I262" s="1503"/>
      <c r="J262" s="1503"/>
      <c r="K262" s="1503"/>
      <c r="L262" s="1503"/>
    </row>
    <row r="263" spans="1:12" ht="15.75" customHeight="1">
      <c r="C263" s="1503"/>
      <c r="D263" s="1503"/>
      <c r="E263" s="1503"/>
      <c r="F263" s="1503"/>
      <c r="G263" s="1503"/>
      <c r="H263" s="1503"/>
      <c r="I263" s="1503"/>
      <c r="J263" s="1503"/>
      <c r="K263" s="1503"/>
      <c r="L263" s="1503"/>
    </row>
    <row r="264" spans="1:12" ht="15.75" customHeight="1">
      <c r="A264" s="1190"/>
      <c r="B264" s="1192" t="s">
        <v>156</v>
      </c>
      <c r="C264" s="1503" t="s">
        <v>1153</v>
      </c>
      <c r="D264" s="1503"/>
      <c r="E264" s="1503"/>
      <c r="F264" s="1503"/>
      <c r="G264" s="1503"/>
      <c r="H264" s="1503"/>
      <c r="I264" s="1503"/>
      <c r="J264" s="1503"/>
      <c r="K264" s="1503"/>
      <c r="L264" s="1503"/>
    </row>
    <row r="265" spans="1:12" ht="15.75" customHeight="1">
      <c r="C265" s="1503"/>
      <c r="D265" s="1503"/>
      <c r="E265" s="1503"/>
      <c r="F265" s="1503"/>
      <c r="G265" s="1503"/>
      <c r="H265" s="1503"/>
      <c r="I265" s="1503"/>
      <c r="J265" s="1503"/>
      <c r="K265" s="1503"/>
      <c r="L265" s="1503"/>
    </row>
    <row r="266" spans="1:12" ht="15.75" customHeight="1">
      <c r="A266" s="1190"/>
      <c r="B266" s="1192" t="s">
        <v>491</v>
      </c>
      <c r="C266" s="1505" t="s">
        <v>1154</v>
      </c>
      <c r="D266" s="1505"/>
      <c r="E266" s="1505"/>
      <c r="F266" s="1505"/>
      <c r="G266" s="1505"/>
      <c r="H266" s="1505"/>
      <c r="I266" s="1505"/>
      <c r="J266" s="1505"/>
      <c r="K266" s="1505"/>
      <c r="L266" s="1505"/>
    </row>
    <row r="267" spans="1:12">
      <c r="C267" s="1505"/>
      <c r="D267" s="1505"/>
      <c r="E267" s="1505"/>
      <c r="F267" s="1505"/>
      <c r="G267" s="1505"/>
      <c r="H267" s="1505"/>
      <c r="I267" s="1505"/>
      <c r="J267" s="1505"/>
      <c r="K267" s="1505"/>
      <c r="L267" s="1505"/>
    </row>
  </sheetData>
  <mergeCells count="45">
    <mergeCell ref="C262:L263"/>
    <mergeCell ref="C264:L265"/>
    <mergeCell ref="C266:L267"/>
    <mergeCell ref="B223:B224"/>
    <mergeCell ref="B234:L235"/>
    <mergeCell ref="B239:L240"/>
    <mergeCell ref="C249:L257"/>
    <mergeCell ref="C258:L261"/>
    <mergeCell ref="C244:L248"/>
    <mergeCell ref="D156:H156"/>
    <mergeCell ref="J156:L156"/>
    <mergeCell ref="N156:R156"/>
    <mergeCell ref="J188:L188"/>
    <mergeCell ref="N188:R188"/>
    <mergeCell ref="D189:H189"/>
    <mergeCell ref="J189:L189"/>
    <mergeCell ref="N189:R189"/>
    <mergeCell ref="D222:H222"/>
    <mergeCell ref="J222:N222"/>
    <mergeCell ref="B110:B111"/>
    <mergeCell ref="B120:R120"/>
    <mergeCell ref="J122:L122"/>
    <mergeCell ref="N122:R122"/>
    <mergeCell ref="D123:H123"/>
    <mergeCell ref="J123:L123"/>
    <mergeCell ref="N123:R123"/>
    <mergeCell ref="D109:H109"/>
    <mergeCell ref="J109:N109"/>
    <mergeCell ref="D10:H10"/>
    <mergeCell ref="J10:L10"/>
    <mergeCell ref="N10:R10"/>
    <mergeCell ref="D43:H43"/>
    <mergeCell ref="J43:L43"/>
    <mergeCell ref="N43:R43"/>
    <mergeCell ref="J75:L75"/>
    <mergeCell ref="N75:R75"/>
    <mergeCell ref="D76:H76"/>
    <mergeCell ref="J76:L76"/>
    <mergeCell ref="N76:R76"/>
    <mergeCell ref="A1:R1"/>
    <mergeCell ref="A2:R2"/>
    <mergeCell ref="A3:R3"/>
    <mergeCell ref="B7:R7"/>
    <mergeCell ref="J9:L9"/>
    <mergeCell ref="N9:R9"/>
  </mergeCells>
  <pageMargins left="0.7" right="0.7" top="0.75" bottom="0.75" header="0.3" footer="0.3"/>
  <pageSetup scale="26" orientation="portrait" r:id="rId1"/>
  <rowBreaks count="1" manualBreakCount="1">
    <brk id="18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10F03-4918-405C-9A65-EFE8B181423F}">
  <dimension ref="A1:T275"/>
  <sheetViews>
    <sheetView zoomScale="80" zoomScaleNormal="80" workbookViewId="0">
      <selection activeCell="Q103" sqref="Q103"/>
    </sheetView>
  </sheetViews>
  <sheetFormatPr defaultColWidth="9.1796875" defaultRowHeight="12.5"/>
  <cols>
    <col min="1" max="1" width="9.1796875" style="1191"/>
    <col min="2" max="2" width="5.7265625" style="1191" customWidth="1"/>
    <col min="3" max="3" width="9.453125" style="1191" customWidth="1"/>
    <col min="4" max="4" width="2.7265625" style="1191" customWidth="1"/>
    <col min="5" max="5" width="46.81640625" style="1191" bestFit="1" customWidth="1"/>
    <col min="6" max="6" width="2.7265625" style="1191" customWidth="1"/>
    <col min="7" max="7" width="19.1796875" style="1191" bestFit="1" customWidth="1"/>
    <col min="8" max="8" width="2.7265625" style="1191" customWidth="1"/>
    <col min="9" max="9" width="19.1796875" style="1191" bestFit="1" customWidth="1"/>
    <col min="10" max="10" width="2.7265625" style="1191" customWidth="1"/>
    <col min="11" max="11" width="18.54296875" style="1191" bestFit="1" customWidth="1"/>
    <col min="12" max="12" width="5.7265625" style="1191" customWidth="1"/>
    <col min="13" max="13" width="19.1796875" style="1191" bestFit="1" customWidth="1"/>
    <col min="14" max="14" width="2.7265625" style="1191" customWidth="1"/>
    <col min="15" max="15" width="17.453125" style="1191" customWidth="1"/>
    <col min="16" max="16" width="2.7265625" style="1191" customWidth="1"/>
    <col min="17" max="17" width="17.453125" style="1191" bestFit="1" customWidth="1"/>
    <col min="18" max="18" width="5.7265625" style="1191" customWidth="1"/>
    <col min="19" max="19" width="9.1796875" style="1191"/>
    <col min="20" max="20" width="15.26953125" style="1191" customWidth="1"/>
    <col min="21" max="21" width="15.1796875" style="1191" customWidth="1"/>
    <col min="22" max="16384" width="9.1796875" style="1191"/>
  </cols>
  <sheetData>
    <row r="1" spans="1:20" ht="15.5">
      <c r="A1" s="1501" t="s">
        <v>690</v>
      </c>
      <c r="B1" s="1501"/>
      <c r="C1" s="1501"/>
      <c r="D1" s="1501"/>
      <c r="E1" s="1501"/>
      <c r="F1" s="1501"/>
      <c r="G1" s="1501"/>
      <c r="H1" s="1501"/>
      <c r="I1" s="1501"/>
      <c r="J1" s="1501"/>
      <c r="K1" s="1501"/>
      <c r="L1" s="1501"/>
      <c r="M1" s="1501"/>
      <c r="N1" s="1501"/>
      <c r="O1" s="1501"/>
      <c r="P1" s="1501"/>
      <c r="Q1" s="1501"/>
      <c r="R1" s="1501"/>
      <c r="S1" s="1501"/>
    </row>
    <row r="2" spans="1:20" ht="15.5">
      <c r="A2" s="1501" t="s">
        <v>1155</v>
      </c>
      <c r="B2" s="1501"/>
      <c r="C2" s="1501"/>
      <c r="D2" s="1501"/>
      <c r="E2" s="1501"/>
      <c r="F2" s="1501"/>
      <c r="G2" s="1501"/>
      <c r="H2" s="1501"/>
      <c r="I2" s="1501"/>
      <c r="J2" s="1501"/>
      <c r="K2" s="1501"/>
      <c r="L2" s="1501"/>
      <c r="M2" s="1501"/>
      <c r="N2" s="1501"/>
      <c r="O2" s="1501"/>
      <c r="P2" s="1501"/>
      <c r="Q2" s="1501"/>
      <c r="R2" s="1501"/>
      <c r="S2" s="1501"/>
    </row>
    <row r="3" spans="1:20" ht="15.5">
      <c r="A3" s="1501" t="s">
        <v>1156</v>
      </c>
      <c r="B3" s="1501"/>
      <c r="C3" s="1501"/>
      <c r="D3" s="1501"/>
      <c r="E3" s="1501"/>
      <c r="F3" s="1501"/>
      <c r="G3" s="1501"/>
      <c r="H3" s="1501"/>
      <c r="I3" s="1501"/>
      <c r="J3" s="1501"/>
      <c r="K3" s="1501"/>
      <c r="L3" s="1501"/>
      <c r="M3" s="1501"/>
      <c r="N3" s="1501"/>
      <c r="O3" s="1501"/>
      <c r="P3" s="1501"/>
      <c r="Q3" s="1501"/>
      <c r="R3" s="1501"/>
      <c r="S3" s="1501"/>
    </row>
    <row r="4" spans="1:20" ht="14">
      <c r="A4" s="1259"/>
      <c r="G4" s="1259"/>
      <c r="O4" s="1259"/>
    </row>
    <row r="5" spans="1:20" ht="14">
      <c r="A5" s="1259"/>
      <c r="G5" s="1259"/>
      <c r="O5" s="1259"/>
    </row>
    <row r="6" spans="1:20" ht="15.75" customHeight="1">
      <c r="C6" s="1512" t="s">
        <v>802</v>
      </c>
      <c r="D6" s="1512"/>
      <c r="E6" s="1512"/>
      <c r="F6" s="1512"/>
      <c r="G6" s="1512"/>
      <c r="H6" s="1512"/>
      <c r="I6" s="1512"/>
      <c r="J6" s="1512"/>
      <c r="K6" s="1512"/>
      <c r="L6" s="1512"/>
      <c r="M6" s="1512"/>
      <c r="N6" s="1512"/>
      <c r="O6" s="1512"/>
      <c r="P6" s="1512"/>
      <c r="Q6" s="1512"/>
    </row>
    <row r="8" spans="1:20" ht="15.75" customHeight="1">
      <c r="C8" s="1523" t="s">
        <v>875</v>
      </c>
      <c r="D8" s="1524"/>
      <c r="E8" s="1524"/>
      <c r="F8" s="1524"/>
      <c r="G8" s="1524"/>
      <c r="H8" s="1524"/>
      <c r="I8" s="1524"/>
      <c r="J8" s="1524"/>
      <c r="K8" s="1524"/>
      <c r="L8" s="1524"/>
      <c r="M8" s="1524"/>
      <c r="N8" s="1524"/>
      <c r="O8" s="1524"/>
      <c r="P8" s="1524"/>
      <c r="Q8" s="1525"/>
    </row>
    <row r="10" spans="1:20" ht="13">
      <c r="E10" s="1192" t="s">
        <v>803</v>
      </c>
      <c r="F10" s="1192"/>
      <c r="G10" s="1192" t="s">
        <v>804</v>
      </c>
      <c r="H10" s="1192"/>
      <c r="I10" s="1192" t="s">
        <v>805</v>
      </c>
      <c r="J10" s="1192"/>
      <c r="K10" s="1192" t="s">
        <v>806</v>
      </c>
      <c r="L10" s="1192"/>
      <c r="M10" s="1192" t="s">
        <v>807</v>
      </c>
      <c r="N10" s="1192"/>
      <c r="O10" s="1192" t="s">
        <v>808</v>
      </c>
      <c r="P10" s="1192"/>
      <c r="Q10" s="1192" t="s">
        <v>809</v>
      </c>
    </row>
    <row r="11" spans="1:20" ht="15" customHeight="1">
      <c r="C11" s="1515" t="s">
        <v>902</v>
      </c>
      <c r="D11" s="1336"/>
      <c r="E11" s="1517" t="s">
        <v>813</v>
      </c>
      <c r="G11" s="1519" t="s">
        <v>310</v>
      </c>
      <c r="I11" s="1519" t="s">
        <v>810</v>
      </c>
      <c r="K11" s="1260" t="s">
        <v>811</v>
      </c>
      <c r="M11" s="1261" t="s">
        <v>1506</v>
      </c>
      <c r="O11" s="1521" t="s">
        <v>812</v>
      </c>
      <c r="Q11" s="1261" t="s">
        <v>1575</v>
      </c>
    </row>
    <row r="12" spans="1:20" ht="25">
      <c r="C12" s="1516"/>
      <c r="D12" s="1336"/>
      <c r="E12" s="1518"/>
      <c r="F12" s="1262"/>
      <c r="G12" s="1520"/>
      <c r="H12" s="1262"/>
      <c r="I12" s="1520"/>
      <c r="J12" s="1262"/>
      <c r="K12" s="1263" t="s">
        <v>814</v>
      </c>
      <c r="M12" s="1338" t="s">
        <v>1157</v>
      </c>
      <c r="O12" s="1522"/>
      <c r="Q12" s="1338" t="s">
        <v>815</v>
      </c>
    </row>
    <row r="13" spans="1:20" ht="5.15" customHeight="1"/>
    <row r="14" spans="1:20" ht="13">
      <c r="A14" s="1264"/>
      <c r="B14" s="1264"/>
      <c r="C14" s="1197">
        <v>1</v>
      </c>
      <c r="D14" s="1264"/>
      <c r="E14" s="1265" t="s">
        <v>816</v>
      </c>
      <c r="F14" s="1264"/>
      <c r="G14" s="1266"/>
      <c r="H14" s="1264"/>
      <c r="I14" s="1266"/>
      <c r="J14" s="1264"/>
      <c r="K14" s="1267"/>
      <c r="M14" s="1035"/>
      <c r="O14" s="1268"/>
      <c r="Q14" s="1264"/>
    </row>
    <row r="15" spans="1:20" ht="5.15" customHeight="1"/>
    <row r="16" spans="1:20">
      <c r="C16" s="1197">
        <f>C14+1</f>
        <v>2</v>
      </c>
      <c r="E16" s="1254" t="s">
        <v>817</v>
      </c>
      <c r="G16" s="1037" t="s">
        <v>297</v>
      </c>
      <c r="I16" s="1266" t="s">
        <v>818</v>
      </c>
      <c r="K16" s="1034">
        <f>SUMIFS('1F - ADIT Remeasurement'!$AF$11:$AF$126,'1F - ADIT Remeasurement'!$E$11:$E$126,"Non-Property",'1F - ADIT Remeasurement'!$AH$11:$AH$126,"190")</f>
        <v>-5220329.6200069413</v>
      </c>
      <c r="L16" s="1033"/>
      <c r="M16" s="1034">
        <v>0</v>
      </c>
      <c r="N16" s="1033"/>
      <c r="O16" s="1034">
        <v>0</v>
      </c>
      <c r="P16" s="1033"/>
      <c r="Q16" s="1034">
        <f>M16+O16</f>
        <v>0</v>
      </c>
      <c r="T16" s="1216"/>
    </row>
    <row r="17" spans="1:20">
      <c r="C17" s="1197">
        <f>C16+1</f>
        <v>3</v>
      </c>
      <c r="E17" s="1254" t="s">
        <v>819</v>
      </c>
      <c r="G17" s="1037" t="s">
        <v>297</v>
      </c>
      <c r="I17" s="1266" t="s">
        <v>818</v>
      </c>
      <c r="K17" s="1038">
        <f>SUMIFS('1F - ADIT Remeasurement'!$AF$11:$AF$126,'1F - ADIT Remeasurement'!$E$11:$E$126,"Non-Property",'1F - ADIT Remeasurement'!$AH$11:$AH$126,"281")</f>
        <v>0</v>
      </c>
      <c r="L17" s="1039"/>
      <c r="M17" s="1038">
        <v>0</v>
      </c>
      <c r="N17" s="1039"/>
      <c r="O17" s="1038">
        <f>-K17/4</f>
        <v>0</v>
      </c>
      <c r="P17" s="1039"/>
      <c r="Q17" s="1038">
        <f>M17+O17</f>
        <v>0</v>
      </c>
    </row>
    <row r="18" spans="1:20">
      <c r="C18" s="1197">
        <f>C17+1</f>
        <v>4</v>
      </c>
      <c r="E18" s="1254" t="s">
        <v>820</v>
      </c>
      <c r="G18" s="1037" t="s">
        <v>297</v>
      </c>
      <c r="I18" s="1266" t="s">
        <v>818</v>
      </c>
      <c r="K18" s="1038">
        <f>SUMIFS('1F - ADIT Remeasurement'!$AF$11:$AF$126,'1F - ADIT Remeasurement'!$E$11:$E$126,"Non-Property",'1F - ADIT Remeasurement'!$AH$11:$AH$126,"282")</f>
        <v>0</v>
      </c>
      <c r="L18" s="1039"/>
      <c r="M18" s="1038">
        <v>0</v>
      </c>
      <c r="N18" s="1039"/>
      <c r="O18" s="1038">
        <f>-K18/4</f>
        <v>0</v>
      </c>
      <c r="P18" s="1039"/>
      <c r="Q18" s="1038">
        <f>M18+O18</f>
        <v>0</v>
      </c>
    </row>
    <row r="19" spans="1:20">
      <c r="C19" s="1197">
        <f>C18+1</f>
        <v>5</v>
      </c>
      <c r="E19" s="1254" t="s">
        <v>821</v>
      </c>
      <c r="G19" s="1037" t="s">
        <v>297</v>
      </c>
      <c r="I19" s="1266" t="s">
        <v>818</v>
      </c>
      <c r="K19" s="1038">
        <f>SUMIFS('1F - ADIT Remeasurement'!$AF$11:$AF$126,'1F - ADIT Remeasurement'!$E$11:$E$126,"Non-Property",'1F - ADIT Remeasurement'!$AH$11:$AH$126,"283")</f>
        <v>-1259450.4739000001</v>
      </c>
      <c r="L19" s="1039"/>
      <c r="M19" s="1038">
        <v>0</v>
      </c>
      <c r="N19" s="1039"/>
      <c r="O19" s="1038">
        <v>0</v>
      </c>
      <c r="P19" s="1039"/>
      <c r="Q19" s="1038">
        <f>M19+O19</f>
        <v>0</v>
      </c>
      <c r="T19" s="1216"/>
    </row>
    <row r="20" spans="1:20" ht="5.15" customHeight="1">
      <c r="K20" s="1269"/>
      <c r="M20" s="1269"/>
      <c r="O20" s="1269"/>
      <c r="Q20" s="1269"/>
    </row>
    <row r="21" spans="1:20" ht="13">
      <c r="C21" s="1197">
        <f>C19+1</f>
        <v>6</v>
      </c>
      <c r="E21" s="1190" t="s">
        <v>822</v>
      </c>
      <c r="K21" s="1035">
        <f>SUM(K15:K20)</f>
        <v>-6479780.0939069409</v>
      </c>
      <c r="L21" s="1035"/>
      <c r="M21" s="1035">
        <f>SUM(M15:M20)</f>
        <v>0</v>
      </c>
      <c r="N21" s="1033"/>
      <c r="O21" s="1035">
        <f>SUM(O15:O20)</f>
        <v>0</v>
      </c>
      <c r="P21" s="1035"/>
      <c r="Q21" s="1035">
        <f>SUM(Q15:Q20)</f>
        <v>0</v>
      </c>
    </row>
    <row r="22" spans="1:20">
      <c r="C22" s="1197"/>
    </row>
    <row r="23" spans="1:20" ht="13">
      <c r="A23" s="1264"/>
      <c r="B23" s="1264"/>
      <c r="C23" s="1197">
        <f>C21+1</f>
        <v>7</v>
      </c>
      <c r="D23" s="1264"/>
      <c r="E23" s="1265" t="s">
        <v>823</v>
      </c>
      <c r="F23" s="1264"/>
      <c r="G23" s="1266"/>
      <c r="H23" s="1264"/>
      <c r="I23" s="1266"/>
      <c r="J23" s="1264"/>
      <c r="K23" s="1267"/>
      <c r="M23" s="1035"/>
      <c r="O23" s="1268"/>
      <c r="Q23" s="1264"/>
    </row>
    <row r="24" spans="1:20" ht="5.15" customHeight="1"/>
    <row r="25" spans="1:20">
      <c r="C25" s="1197">
        <f>C23+1</f>
        <v>8</v>
      </c>
      <c r="E25" s="1254" t="s">
        <v>817</v>
      </c>
      <c r="G25" s="1037" t="s">
        <v>297</v>
      </c>
      <c r="I25" s="1266" t="s">
        <v>824</v>
      </c>
      <c r="K25" s="1034">
        <f>SUMIFS('1F - ADIT Remeasurement'!$AF$11:$AF$126,'1F - ADIT Remeasurement'!$E$11:$E$126,"Unprotected Property",'1F - ADIT Remeasurement'!$AH$11:$AH$126,"190")</f>
        <v>0</v>
      </c>
      <c r="L25" s="1033"/>
      <c r="M25" s="1034">
        <v>0</v>
      </c>
      <c r="N25" s="1033"/>
      <c r="O25" s="1034">
        <f>-K25/5</f>
        <v>0</v>
      </c>
      <c r="P25" s="1033"/>
      <c r="Q25" s="1034">
        <f>M25+O25</f>
        <v>0</v>
      </c>
    </row>
    <row r="26" spans="1:20">
      <c r="C26" s="1197">
        <f>C25+1</f>
        <v>9</v>
      </c>
      <c r="E26" s="1254" t="s">
        <v>819</v>
      </c>
      <c r="G26" s="1037" t="s">
        <v>297</v>
      </c>
      <c r="I26" s="1266" t="s">
        <v>824</v>
      </c>
      <c r="K26" s="1040">
        <f>SUMIFS('1F - ADIT Remeasurement'!$AF$11:$AF$126,'1F - ADIT Remeasurement'!$E$11:$E$126,"Unprotected Property",'1F - ADIT Remeasurement'!$AH$11:$AH$126,"281")</f>
        <v>0</v>
      </c>
      <c r="L26" s="1041"/>
      <c r="M26" s="1040">
        <v>0</v>
      </c>
      <c r="N26" s="1041"/>
      <c r="O26" s="1040">
        <f>-K26/5</f>
        <v>0</v>
      </c>
      <c r="P26" s="1041"/>
      <c r="Q26" s="1040">
        <f>M26+O26</f>
        <v>0</v>
      </c>
    </row>
    <row r="27" spans="1:20">
      <c r="C27" s="1197">
        <f>C26+1</f>
        <v>10</v>
      </c>
      <c r="E27" s="1254" t="s">
        <v>820</v>
      </c>
      <c r="G27" s="1037" t="s">
        <v>297</v>
      </c>
      <c r="I27" s="1266" t="s">
        <v>824</v>
      </c>
      <c r="K27" s="1038">
        <f>SUMIFS('1F - ADIT Remeasurement'!$AF$11:$AF$126,'1F - ADIT Remeasurement'!$E$11:$E$126,"Unprotected Property",'1F - ADIT Remeasurement'!$AH$11:$AH$126,"282")</f>
        <v>-37716819.563906267</v>
      </c>
      <c r="L27" s="1041"/>
      <c r="M27" s="1038">
        <v>-7543364.3488749862</v>
      </c>
      <c r="N27" s="1039"/>
      <c r="O27" s="1038">
        <f>-K27/5</f>
        <v>7543363.9127812535</v>
      </c>
      <c r="P27" s="1039"/>
      <c r="Q27" s="1038">
        <f>M27+O27</f>
        <v>-0.43609373271465302</v>
      </c>
      <c r="T27" s="1216"/>
    </row>
    <row r="28" spans="1:20">
      <c r="C28" s="1197">
        <f>C27+1</f>
        <v>11</v>
      </c>
      <c r="E28" s="1254" t="s">
        <v>821</v>
      </c>
      <c r="G28" s="1037" t="s">
        <v>297</v>
      </c>
      <c r="I28" s="1266" t="s">
        <v>824</v>
      </c>
      <c r="K28" s="1040">
        <f>SUMIFS('1F - ADIT Remeasurement'!$AF$11:$AF$126,'1F - ADIT Remeasurement'!$E$11:$E$126,"Unprotected Property",'1F - ADIT Remeasurement'!$AH$11:$AH$126,"283")</f>
        <v>0</v>
      </c>
      <c r="L28" s="1041"/>
      <c r="M28" s="1040">
        <v>0</v>
      </c>
      <c r="N28" s="1041"/>
      <c r="O28" s="1040">
        <f>-K28/5</f>
        <v>0</v>
      </c>
      <c r="P28" s="1041"/>
      <c r="Q28" s="1040">
        <f>M28+O28</f>
        <v>0</v>
      </c>
    </row>
    <row r="29" spans="1:20" ht="5.15" customHeight="1">
      <c r="K29" s="1269"/>
      <c r="M29" s="1269"/>
      <c r="O29" s="1269"/>
      <c r="Q29" s="1269"/>
    </row>
    <row r="30" spans="1:20" ht="13">
      <c r="C30" s="1197">
        <f>C28+1</f>
        <v>12</v>
      </c>
      <c r="E30" s="1190" t="s">
        <v>822</v>
      </c>
      <c r="K30" s="1035">
        <f>SUM(K24:K29)</f>
        <v>-37716819.563906267</v>
      </c>
      <c r="L30" s="1033"/>
      <c r="M30" s="1035">
        <f>SUM(M24:M29)</f>
        <v>-7543364.3488749862</v>
      </c>
      <c r="N30" s="1035"/>
      <c r="O30" s="1035">
        <f>SUM(O24:O29)</f>
        <v>7543363.9127812535</v>
      </c>
      <c r="P30" s="1035"/>
      <c r="Q30" s="1035">
        <f>SUM(Q24:Q29)</f>
        <v>-0.43609373271465302</v>
      </c>
    </row>
    <row r="32" spans="1:20" ht="13">
      <c r="A32" s="1264"/>
      <c r="B32" s="1264"/>
      <c r="C32" s="1197">
        <f>C30+1</f>
        <v>13</v>
      </c>
      <c r="D32" s="1264"/>
      <c r="E32" s="1265" t="s">
        <v>825</v>
      </c>
      <c r="F32" s="1264"/>
      <c r="G32" s="1266"/>
      <c r="H32" s="1264"/>
      <c r="I32" s="1266"/>
      <c r="J32" s="1264"/>
      <c r="K32" s="1267"/>
      <c r="M32" s="1035"/>
      <c r="O32" s="1268"/>
      <c r="Q32" s="1264"/>
    </row>
    <row r="33" spans="3:20" ht="5.15" customHeight="1"/>
    <row r="34" spans="3:20">
      <c r="C34" s="1197">
        <f>C32+1</f>
        <v>14</v>
      </c>
      <c r="E34" s="1254" t="s">
        <v>817</v>
      </c>
      <c r="G34" s="1037" t="s">
        <v>297</v>
      </c>
      <c r="I34" s="1266" t="s">
        <v>826</v>
      </c>
      <c r="K34" s="1034">
        <f>SUMIFS('1F - ADIT Remeasurement'!$AF$11:$AF$126,'1F - ADIT Remeasurement'!$E$11:$E$126,"Protected Property",'1F - ADIT Remeasurement'!$AH$11:$AH$126,"190")</f>
        <v>0</v>
      </c>
      <c r="L34" s="1033"/>
      <c r="M34" s="1034">
        <v>0</v>
      </c>
      <c r="N34" s="1033"/>
      <c r="O34" s="1034">
        <v>0</v>
      </c>
      <c r="P34" s="1033"/>
      <c r="Q34" s="1034">
        <f>M34+O34</f>
        <v>0</v>
      </c>
    </row>
    <row r="35" spans="3:20">
      <c r="C35" s="1197">
        <f>C34+1</f>
        <v>15</v>
      </c>
      <c r="E35" s="1254" t="s">
        <v>819</v>
      </c>
      <c r="G35" s="1037" t="s">
        <v>297</v>
      </c>
      <c r="I35" s="1266" t="s">
        <v>826</v>
      </c>
      <c r="K35" s="1038">
        <f>SUMIFS('1F - ADIT Remeasurement'!$AF$11:$AF$126,'1F - ADIT Remeasurement'!$E$11:$E$126,"Protected Property",'1F - ADIT Remeasurement'!$AH$11:$AH$126,"281")</f>
        <v>0</v>
      </c>
      <c r="L35" s="1039"/>
      <c r="M35" s="1038">
        <v>0</v>
      </c>
      <c r="N35" s="1039"/>
      <c r="O35" s="1038">
        <v>0</v>
      </c>
      <c r="P35" s="1039"/>
      <c r="Q35" s="1038">
        <f>M35+O35</f>
        <v>0</v>
      </c>
    </row>
    <row r="36" spans="3:20">
      <c r="C36" s="1197">
        <f>C35+1</f>
        <v>16</v>
      </c>
      <c r="E36" s="1254" t="s">
        <v>820</v>
      </c>
      <c r="G36" s="1037" t="s">
        <v>297</v>
      </c>
      <c r="I36" s="1266" t="s">
        <v>826</v>
      </c>
      <c r="K36" s="1038">
        <f>SUMIFS('1F - ADIT Remeasurement'!$AF$11:$AF$126,'1F - ADIT Remeasurement'!$E$11:$E$126,"Protected Property",'1F - ADIT Remeasurement'!$AH$11:$AH$126,"282")</f>
        <v>-70691097.607948944</v>
      </c>
      <c r="L36" s="1039"/>
      <c r="M36" s="1038">
        <v>-62840805.579999998</v>
      </c>
      <c r="N36" s="1039"/>
      <c r="O36" s="1038">
        <v>2172592</v>
      </c>
      <c r="P36" s="1039"/>
      <c r="Q36" s="1038">
        <f>M36+O36</f>
        <v>-60668213.579999998</v>
      </c>
    </row>
    <row r="37" spans="3:20">
      <c r="C37" s="1197">
        <f>C36+1</f>
        <v>17</v>
      </c>
      <c r="E37" s="1254" t="s">
        <v>821</v>
      </c>
      <c r="G37" s="1037" t="s">
        <v>297</v>
      </c>
      <c r="I37" s="1266" t="s">
        <v>826</v>
      </c>
      <c r="K37" s="1038">
        <f>SUMIFS('1F - ADIT Remeasurement'!$AF$11:$AF$126,'1F - ADIT Remeasurement'!$E$11:$E$126,"Protected Property",'1F - ADIT Remeasurement'!$AH$11:$AH$126,"283")</f>
        <v>0</v>
      </c>
      <c r="L37" s="1039"/>
      <c r="M37" s="1038">
        <v>0</v>
      </c>
      <c r="N37" s="1039"/>
      <c r="O37" s="1038">
        <v>0</v>
      </c>
      <c r="P37" s="1039"/>
      <c r="Q37" s="1038">
        <f>M37+O37</f>
        <v>0</v>
      </c>
    </row>
    <row r="38" spans="3:20" ht="5.15" customHeight="1">
      <c r="K38" s="1269"/>
      <c r="M38" s="1269"/>
      <c r="O38" s="1269"/>
      <c r="Q38" s="1269"/>
    </row>
    <row r="39" spans="3:20" ht="13">
      <c r="C39" s="1197">
        <f>C37+1</f>
        <v>18</v>
      </c>
      <c r="E39" s="1190" t="s">
        <v>822</v>
      </c>
      <c r="K39" s="1035">
        <f>SUM(K33:K38)</f>
        <v>-70691097.607948944</v>
      </c>
      <c r="L39" s="1033"/>
      <c r="M39" s="1035">
        <f>SUM(M33:M38)</f>
        <v>-62840805.579999998</v>
      </c>
      <c r="N39" s="1033"/>
      <c r="O39" s="1035">
        <f>SUM(O33:O38)</f>
        <v>2172592</v>
      </c>
      <c r="P39" s="1035"/>
      <c r="Q39" s="1035">
        <f>SUM(Q33:Q38)</f>
        <v>-60668213.579999998</v>
      </c>
      <c r="T39" s="1216"/>
    </row>
    <row r="41" spans="3:20" ht="13.5" thickBot="1">
      <c r="C41" s="1197">
        <f>C39+1</f>
        <v>19</v>
      </c>
      <c r="E41" s="1190" t="s">
        <v>827</v>
      </c>
      <c r="K41" s="1042">
        <f>K21+K30+K39</f>
        <v>-114887697.26576215</v>
      </c>
      <c r="L41" s="1035"/>
      <c r="M41" s="1042">
        <f>M21+M30+M39</f>
        <v>-70384169.928874984</v>
      </c>
      <c r="N41" s="1035"/>
      <c r="O41" s="1042">
        <f>O21+O30+O39</f>
        <v>9715955.9127812535</v>
      </c>
      <c r="P41" s="1035"/>
      <c r="Q41" s="1042">
        <f>Q21+Q30+Q39</f>
        <v>-60668214.016093731</v>
      </c>
      <c r="T41" s="1270"/>
    </row>
    <row r="44" spans="3:20" ht="15.75" customHeight="1">
      <c r="C44" s="1523" t="s">
        <v>828</v>
      </c>
      <c r="D44" s="1524"/>
      <c r="E44" s="1524"/>
      <c r="F44" s="1524"/>
      <c r="G44" s="1524"/>
      <c r="H44" s="1524"/>
      <c r="I44" s="1524"/>
      <c r="J44" s="1524"/>
      <c r="K44" s="1524"/>
      <c r="L44" s="1524"/>
      <c r="M44" s="1524"/>
      <c r="N44" s="1524"/>
      <c r="O44" s="1524"/>
      <c r="P44" s="1524"/>
      <c r="Q44" s="1525"/>
    </row>
    <row r="46" spans="3:20" ht="13">
      <c r="E46" s="1192" t="s">
        <v>803</v>
      </c>
      <c r="F46" s="1192"/>
      <c r="G46" s="1192" t="s">
        <v>804</v>
      </c>
      <c r="H46" s="1192"/>
      <c r="I46" s="1192" t="s">
        <v>805</v>
      </c>
      <c r="J46" s="1192"/>
      <c r="K46" s="1192" t="s">
        <v>806</v>
      </c>
      <c r="L46" s="1192"/>
      <c r="M46" s="1192" t="s">
        <v>807</v>
      </c>
      <c r="N46" s="1192"/>
      <c r="O46" s="1192" t="s">
        <v>808</v>
      </c>
      <c r="P46" s="1192"/>
      <c r="Q46" s="1192" t="s">
        <v>809</v>
      </c>
    </row>
    <row r="47" spans="3:20" ht="15" customHeight="1">
      <c r="C47" s="1515" t="s">
        <v>902</v>
      </c>
      <c r="D47" s="1336"/>
      <c r="E47" s="1517" t="s">
        <v>813</v>
      </c>
      <c r="G47" s="1519" t="s">
        <v>310</v>
      </c>
      <c r="I47" s="1519" t="s">
        <v>810</v>
      </c>
      <c r="K47" s="1271" t="s">
        <v>829</v>
      </c>
      <c r="M47" s="1261" t="s">
        <v>1506</v>
      </c>
      <c r="O47" s="1521" t="s">
        <v>812</v>
      </c>
      <c r="Q47" s="1261" t="s">
        <v>1575</v>
      </c>
    </row>
    <row r="48" spans="3:20" ht="25">
      <c r="C48" s="1516"/>
      <c r="D48" s="1336"/>
      <c r="E48" s="1518"/>
      <c r="F48" s="1262"/>
      <c r="G48" s="1520"/>
      <c r="H48" s="1262"/>
      <c r="I48" s="1520"/>
      <c r="J48" s="1262"/>
      <c r="K48" s="1263" t="s">
        <v>814</v>
      </c>
      <c r="M48" s="1338" t="s">
        <v>1157</v>
      </c>
      <c r="O48" s="1522"/>
      <c r="Q48" s="1338" t="s">
        <v>815</v>
      </c>
    </row>
    <row r="49" spans="1:20" ht="5.15" customHeight="1"/>
    <row r="50" spans="1:20" ht="13">
      <c r="A50" s="1264"/>
      <c r="B50" s="1264"/>
      <c r="C50" s="1197">
        <f>C41+1</f>
        <v>20</v>
      </c>
      <c r="D50" s="1264"/>
      <c r="E50" s="1265" t="s">
        <v>825</v>
      </c>
      <c r="F50" s="1264"/>
      <c r="G50" s="1266"/>
      <c r="H50" s="1264"/>
      <c r="I50" s="1266"/>
      <c r="J50" s="1264"/>
      <c r="K50" s="1267"/>
      <c r="M50" s="1035"/>
      <c r="O50" s="1268"/>
      <c r="Q50" s="1264"/>
    </row>
    <row r="51" spans="1:20" ht="5.15" customHeight="1"/>
    <row r="52" spans="1:20">
      <c r="C52" s="1197">
        <f>C50+1</f>
        <v>21</v>
      </c>
      <c r="E52" s="1254" t="s">
        <v>817</v>
      </c>
      <c r="G52" s="1037" t="s">
        <v>363</v>
      </c>
      <c r="I52" s="1266" t="s">
        <v>826</v>
      </c>
      <c r="K52" s="1034">
        <v>0</v>
      </c>
      <c r="L52" s="1033"/>
      <c r="M52" s="1034">
        <v>0</v>
      </c>
      <c r="N52" s="1033"/>
      <c r="O52" s="1034">
        <v>0</v>
      </c>
      <c r="P52" s="1033"/>
      <c r="Q52" s="1034">
        <f>M52+O52</f>
        <v>0</v>
      </c>
    </row>
    <row r="53" spans="1:20">
      <c r="C53" s="1197">
        <f>C52+1</f>
        <v>22</v>
      </c>
      <c r="E53" s="1254" t="s">
        <v>819</v>
      </c>
      <c r="G53" s="1037" t="s">
        <v>363</v>
      </c>
      <c r="I53" s="1266" t="s">
        <v>826</v>
      </c>
      <c r="K53" s="1038">
        <v>0</v>
      </c>
      <c r="L53" s="1039"/>
      <c r="M53" s="1038">
        <v>0</v>
      </c>
      <c r="N53" s="1039"/>
      <c r="O53" s="1038">
        <v>0</v>
      </c>
      <c r="P53" s="1039"/>
      <c r="Q53" s="1038">
        <f>M53+O53</f>
        <v>0</v>
      </c>
    </row>
    <row r="54" spans="1:20">
      <c r="C54" s="1197">
        <f>C53+1</f>
        <v>23</v>
      </c>
      <c r="E54" s="1254" t="s">
        <v>820</v>
      </c>
      <c r="G54" s="1037" t="s">
        <v>363</v>
      </c>
      <c r="I54" s="1266" t="s">
        <v>826</v>
      </c>
      <c r="K54" s="1038">
        <v>-759803</v>
      </c>
      <c r="L54" s="1039"/>
      <c r="M54" s="1038">
        <v>-386125.41999999993</v>
      </c>
      <c r="N54" s="1039"/>
      <c r="O54" s="1038">
        <v>122618</v>
      </c>
      <c r="P54" s="1039"/>
      <c r="Q54" s="1038">
        <f>M54+O54</f>
        <v>-263507.41999999993</v>
      </c>
    </row>
    <row r="55" spans="1:20">
      <c r="C55" s="1197">
        <f>C54+1</f>
        <v>24</v>
      </c>
      <c r="E55" s="1254" t="s">
        <v>821</v>
      </c>
      <c r="G55" s="1037" t="s">
        <v>363</v>
      </c>
      <c r="I55" s="1266" t="s">
        <v>826</v>
      </c>
      <c r="K55" s="1038">
        <v>0</v>
      </c>
      <c r="L55" s="1039"/>
      <c r="M55" s="1038">
        <v>0</v>
      </c>
      <c r="N55" s="1039"/>
      <c r="O55" s="1038">
        <v>0</v>
      </c>
      <c r="P55" s="1039"/>
      <c r="Q55" s="1038">
        <f>M55+O55</f>
        <v>0</v>
      </c>
      <c r="R55" s="1191" t="s">
        <v>155</v>
      </c>
      <c r="S55" s="1191" t="s">
        <v>155</v>
      </c>
      <c r="T55" s="1191" t="s">
        <v>155</v>
      </c>
    </row>
    <row r="56" spans="1:20" ht="5.15" customHeight="1">
      <c r="K56" s="1269"/>
      <c r="M56" s="1269"/>
      <c r="O56" s="1269"/>
      <c r="Q56" s="1269"/>
    </row>
    <row r="57" spans="1:20" ht="13">
      <c r="C57" s="1197">
        <f>C55+1</f>
        <v>25</v>
      </c>
      <c r="E57" s="1190" t="s">
        <v>822</v>
      </c>
      <c r="K57" s="1035">
        <f>SUM(K51:K56)</f>
        <v>-759803</v>
      </c>
      <c r="L57" s="1035"/>
      <c r="M57" s="1035">
        <f>SUM(M51:M56)</f>
        <v>-386125.41999999993</v>
      </c>
      <c r="N57" s="1035"/>
      <c r="O57" s="1035">
        <f>SUM(O51:O56)</f>
        <v>122618</v>
      </c>
      <c r="P57" s="1035"/>
      <c r="Q57" s="1035">
        <f>SUM(Q51:Q56)</f>
        <v>-263507.41999999993</v>
      </c>
    </row>
    <row r="59" spans="1:20" ht="13.5" thickBot="1">
      <c r="C59" s="1197">
        <f>C57+1</f>
        <v>26</v>
      </c>
      <c r="E59" s="1190" t="s">
        <v>827</v>
      </c>
      <c r="K59" s="1042">
        <f>K57</f>
        <v>-759803</v>
      </c>
      <c r="L59" s="1035"/>
      <c r="M59" s="1042">
        <f>M57</f>
        <v>-386125.41999999993</v>
      </c>
      <c r="N59" s="1035"/>
      <c r="O59" s="1042">
        <f>O57</f>
        <v>122618</v>
      </c>
      <c r="P59" s="1035"/>
      <c r="Q59" s="1042">
        <f>Q57</f>
        <v>-263507.41999999993</v>
      </c>
    </row>
    <row r="60" spans="1:20" ht="13">
      <c r="C60" s="1197"/>
      <c r="E60" s="1190"/>
      <c r="K60" s="1043"/>
      <c r="L60" s="1035"/>
      <c r="M60" s="1043"/>
      <c r="N60" s="1035"/>
      <c r="P60" s="1035"/>
    </row>
    <row r="61" spans="1:20" ht="13">
      <c r="C61" s="1197"/>
      <c r="E61" s="1190"/>
      <c r="L61" s="1035"/>
      <c r="N61" s="1035"/>
      <c r="P61" s="1035"/>
      <c r="T61" s="1270"/>
    </row>
    <row r="62" spans="1:20" ht="15.75" customHeight="1">
      <c r="C62" s="1523" t="s">
        <v>830</v>
      </c>
      <c r="D62" s="1524"/>
      <c r="E62" s="1524"/>
      <c r="F62" s="1524"/>
      <c r="G62" s="1524"/>
      <c r="H62" s="1524"/>
      <c r="I62" s="1524"/>
      <c r="J62" s="1524"/>
      <c r="K62" s="1524"/>
      <c r="L62" s="1524"/>
      <c r="M62" s="1524"/>
      <c r="N62" s="1524"/>
      <c r="O62" s="1524"/>
      <c r="P62" s="1524"/>
      <c r="Q62" s="1525"/>
    </row>
    <row r="64" spans="1:20" ht="13">
      <c r="E64" s="1192" t="s">
        <v>803</v>
      </c>
      <c r="F64" s="1192"/>
      <c r="G64" s="1192" t="s">
        <v>804</v>
      </c>
      <c r="H64" s="1192"/>
      <c r="I64" s="1192" t="s">
        <v>805</v>
      </c>
      <c r="J64" s="1192"/>
      <c r="K64" s="1192" t="s">
        <v>806</v>
      </c>
      <c r="L64" s="1192"/>
      <c r="M64" s="1192" t="s">
        <v>807</v>
      </c>
      <c r="N64" s="1192"/>
      <c r="O64" s="1192" t="s">
        <v>808</v>
      </c>
      <c r="P64" s="1192"/>
      <c r="Q64" s="1192" t="s">
        <v>809</v>
      </c>
    </row>
    <row r="65" spans="1:20" ht="15" customHeight="1">
      <c r="C65" s="1515" t="s">
        <v>902</v>
      </c>
      <c r="D65" s="1336"/>
      <c r="E65" s="1517" t="s">
        <v>813</v>
      </c>
      <c r="G65" s="1519" t="s">
        <v>310</v>
      </c>
      <c r="I65" s="1519" t="s">
        <v>810</v>
      </c>
      <c r="K65" s="1260"/>
      <c r="M65" s="1261" t="s">
        <v>1506</v>
      </c>
      <c r="O65" s="1521" t="s">
        <v>812</v>
      </c>
      <c r="Q65" s="1261" t="s">
        <v>1575</v>
      </c>
    </row>
    <row r="66" spans="1:20" ht="25">
      <c r="C66" s="1516"/>
      <c r="D66" s="1336"/>
      <c r="E66" s="1518"/>
      <c r="F66" s="1262"/>
      <c r="G66" s="1520"/>
      <c r="H66" s="1262"/>
      <c r="I66" s="1520"/>
      <c r="J66" s="1262"/>
      <c r="K66" s="1263" t="s">
        <v>814</v>
      </c>
      <c r="M66" s="1338" t="s">
        <v>1157</v>
      </c>
      <c r="O66" s="1522"/>
      <c r="Q66" s="1338" t="s">
        <v>815</v>
      </c>
    </row>
    <row r="67" spans="1:20" ht="5.15" customHeight="1"/>
    <row r="68" spans="1:20" ht="13">
      <c r="A68" s="1264"/>
      <c r="B68" s="1264"/>
      <c r="C68" s="1197">
        <f>C59+1</f>
        <v>27</v>
      </c>
      <c r="D68" s="1264"/>
      <c r="E68" s="1265" t="s">
        <v>816</v>
      </c>
      <c r="F68" s="1264"/>
      <c r="G68" s="1266"/>
      <c r="H68" s="1264"/>
      <c r="I68" s="1266"/>
      <c r="J68" s="1264"/>
      <c r="K68" s="1267"/>
      <c r="M68" s="1035"/>
      <c r="O68" s="1268"/>
      <c r="Q68" s="1264"/>
    </row>
    <row r="69" spans="1:20" ht="5.15" customHeight="1"/>
    <row r="70" spans="1:20">
      <c r="C70" s="1197">
        <f>C68+1</f>
        <v>28</v>
      </c>
      <c r="E70" s="1254" t="s">
        <v>817</v>
      </c>
      <c r="G70" s="1037"/>
      <c r="I70" s="1266"/>
      <c r="K70" s="1034">
        <f>K16</f>
        <v>-5220329.6200069413</v>
      </c>
      <c r="L70" s="1033"/>
      <c r="M70" s="1034">
        <f>M16</f>
        <v>0</v>
      </c>
      <c r="N70" s="1033"/>
      <c r="O70" s="1034">
        <f>O16</f>
        <v>0</v>
      </c>
      <c r="P70" s="1033"/>
      <c r="Q70" s="1034">
        <f>M70+O70</f>
        <v>0</v>
      </c>
      <c r="T70" s="1216"/>
    </row>
    <row r="71" spans="1:20">
      <c r="C71" s="1197">
        <f>C70+1</f>
        <v>29</v>
      </c>
      <c r="E71" s="1254" t="s">
        <v>819</v>
      </c>
      <c r="G71" s="1037"/>
      <c r="I71" s="1266"/>
      <c r="K71" s="1038">
        <f>K17</f>
        <v>0</v>
      </c>
      <c r="M71" s="1038">
        <f>M17</f>
        <v>0</v>
      </c>
      <c r="O71" s="1038">
        <f>O17</f>
        <v>0</v>
      </c>
      <c r="Q71" s="1256">
        <f>M71+O71</f>
        <v>0</v>
      </c>
    </row>
    <row r="72" spans="1:20">
      <c r="C72" s="1197">
        <f>C71+1</f>
        <v>30</v>
      </c>
      <c r="E72" s="1254" t="s">
        <v>820</v>
      </c>
      <c r="G72" s="1037"/>
      <c r="I72" s="1266"/>
      <c r="K72" s="1038">
        <f>K18</f>
        <v>0</v>
      </c>
      <c r="M72" s="1038">
        <f>M18</f>
        <v>0</v>
      </c>
      <c r="O72" s="1038">
        <f>O18</f>
        <v>0</v>
      </c>
      <c r="Q72" s="1256">
        <f>M72+O72</f>
        <v>0</v>
      </c>
    </row>
    <row r="73" spans="1:20">
      <c r="C73" s="1197">
        <f>C72+1</f>
        <v>31</v>
      </c>
      <c r="E73" s="1254" t="s">
        <v>821</v>
      </c>
      <c r="G73" s="1037"/>
      <c r="I73" s="1266"/>
      <c r="K73" s="1038">
        <f>K19</f>
        <v>-1259450.4739000001</v>
      </c>
      <c r="M73" s="1038">
        <f>M19</f>
        <v>0</v>
      </c>
      <c r="O73" s="1038">
        <f>O19</f>
        <v>0</v>
      </c>
      <c r="Q73" s="1256">
        <f>M73+O73</f>
        <v>0</v>
      </c>
      <c r="T73" s="1216"/>
    </row>
    <row r="74" spans="1:20" ht="5.15" customHeight="1">
      <c r="K74" s="1269"/>
      <c r="M74" s="1269"/>
      <c r="O74" s="1269"/>
      <c r="Q74" s="1269"/>
    </row>
    <row r="75" spans="1:20" ht="13">
      <c r="C75" s="1197">
        <f>C73+1</f>
        <v>32</v>
      </c>
      <c r="E75" s="1190" t="s">
        <v>822</v>
      </c>
      <c r="K75" s="1035">
        <f>SUM(K69:K74)</f>
        <v>-6479780.0939069409</v>
      </c>
      <c r="L75" s="1035"/>
      <c r="M75" s="1035">
        <f>SUM(M69:M74)</f>
        <v>0</v>
      </c>
      <c r="N75" s="1033"/>
      <c r="O75" s="1035">
        <f>SUM(O69:O74)</f>
        <v>0</v>
      </c>
      <c r="P75" s="1035"/>
      <c r="Q75" s="1035">
        <f>SUM(Q69:Q74)</f>
        <v>0</v>
      </c>
    </row>
    <row r="76" spans="1:20">
      <c r="C76" s="1197"/>
    </row>
    <row r="77" spans="1:20" ht="13">
      <c r="A77" s="1264"/>
      <c r="B77" s="1264"/>
      <c r="C77" s="1197">
        <f>C75+1</f>
        <v>33</v>
      </c>
      <c r="D77" s="1264"/>
      <c r="E77" s="1265" t="s">
        <v>823</v>
      </c>
      <c r="F77" s="1264"/>
      <c r="G77" s="1266"/>
      <c r="H77" s="1264"/>
      <c r="I77" s="1266"/>
      <c r="J77" s="1264"/>
      <c r="K77" s="1267"/>
      <c r="M77" s="1035"/>
      <c r="O77" s="1268"/>
      <c r="Q77" s="1264"/>
    </row>
    <row r="78" spans="1:20" ht="5.15" customHeight="1"/>
    <row r="79" spans="1:20">
      <c r="C79" s="1197">
        <f>C77+1</f>
        <v>34</v>
      </c>
      <c r="E79" s="1254" t="s">
        <v>817</v>
      </c>
      <c r="G79" s="1037"/>
      <c r="I79" s="1266"/>
      <c r="K79" s="1034">
        <f>K25</f>
        <v>0</v>
      </c>
      <c r="L79" s="1033"/>
      <c r="M79" s="1034">
        <f>M25</f>
        <v>0</v>
      </c>
      <c r="N79" s="1035"/>
      <c r="O79" s="1034">
        <f>O25</f>
        <v>0</v>
      </c>
      <c r="P79" s="1035"/>
      <c r="Q79" s="1034">
        <f>M79+O79</f>
        <v>0</v>
      </c>
    </row>
    <row r="80" spans="1:20">
      <c r="C80" s="1197">
        <f>C79+1</f>
        <v>35</v>
      </c>
      <c r="E80" s="1254" t="s">
        <v>819</v>
      </c>
      <c r="G80" s="1037"/>
      <c r="I80" s="1266"/>
      <c r="K80" s="1038">
        <f>K26</f>
        <v>0</v>
      </c>
      <c r="M80" s="1038">
        <f>M26</f>
        <v>0</v>
      </c>
      <c r="O80" s="1038">
        <f>O26</f>
        <v>0</v>
      </c>
      <c r="Q80" s="1256">
        <f>M80+O80</f>
        <v>0</v>
      </c>
    </row>
    <row r="81" spans="1:20">
      <c r="C81" s="1197">
        <f>C80+1</f>
        <v>36</v>
      </c>
      <c r="E81" s="1254" t="s">
        <v>820</v>
      </c>
      <c r="G81" s="1037"/>
      <c r="I81" s="1266"/>
      <c r="K81" s="1038">
        <f>K27</f>
        <v>-37716819.563906267</v>
      </c>
      <c r="M81" s="1038">
        <f>M27</f>
        <v>-7543364.3488749862</v>
      </c>
      <c r="O81" s="1038">
        <f>O27</f>
        <v>7543363.9127812535</v>
      </c>
      <c r="Q81" s="1256">
        <f>M81+O81</f>
        <v>-0.43609373271465302</v>
      </c>
      <c r="T81" s="1216"/>
    </row>
    <row r="82" spans="1:20">
      <c r="C82" s="1197">
        <f>C81+1</f>
        <v>37</v>
      </c>
      <c r="E82" s="1254" t="s">
        <v>821</v>
      </c>
      <c r="G82" s="1037"/>
      <c r="I82" s="1266"/>
      <c r="K82" s="1038">
        <f>K28</f>
        <v>0</v>
      </c>
      <c r="M82" s="1038">
        <f>M28</f>
        <v>0</v>
      </c>
      <c r="O82" s="1038">
        <f>O28</f>
        <v>0</v>
      </c>
      <c r="Q82" s="1256">
        <f>M82+O82</f>
        <v>0</v>
      </c>
    </row>
    <row r="83" spans="1:20" ht="5.15" customHeight="1">
      <c r="K83" s="1269"/>
      <c r="M83" s="1269"/>
      <c r="O83" s="1269"/>
      <c r="Q83" s="1269"/>
    </row>
    <row r="84" spans="1:20" ht="13">
      <c r="C84" s="1197">
        <f>C82+1</f>
        <v>38</v>
      </c>
      <c r="E84" s="1190" t="s">
        <v>822</v>
      </c>
      <c r="K84" s="1035">
        <f>SUM(K78:K83)</f>
        <v>-37716819.563906267</v>
      </c>
      <c r="L84" s="1033"/>
      <c r="M84" s="1035">
        <f>SUM(M78:M83)</f>
        <v>-7543364.3488749862</v>
      </c>
      <c r="N84" s="1035"/>
      <c r="O84" s="1035">
        <f>SUM(O78:O83)</f>
        <v>7543363.9127812535</v>
      </c>
      <c r="P84" s="1035"/>
      <c r="Q84" s="1035">
        <f>SUM(Q78:Q83)</f>
        <v>-0.43609373271465302</v>
      </c>
    </row>
    <row r="86" spans="1:20" ht="13">
      <c r="A86" s="1264"/>
      <c r="B86" s="1264"/>
      <c r="C86" s="1197">
        <f>C84+1</f>
        <v>39</v>
      </c>
      <c r="D86" s="1264"/>
      <c r="E86" s="1265" t="s">
        <v>825</v>
      </c>
      <c r="F86" s="1264"/>
      <c r="G86" s="1266"/>
      <c r="H86" s="1264"/>
      <c r="I86" s="1266"/>
      <c r="J86" s="1264"/>
      <c r="K86" s="1267"/>
      <c r="M86" s="1035"/>
      <c r="O86" s="1268"/>
      <c r="Q86" s="1264"/>
    </row>
    <row r="87" spans="1:20" ht="5.15" customHeight="1"/>
    <row r="88" spans="1:20">
      <c r="C88" s="1197">
        <f>C86+1</f>
        <v>40</v>
      </c>
      <c r="E88" s="1254" t="s">
        <v>817</v>
      </c>
      <c r="G88" s="1037"/>
      <c r="I88" s="1266"/>
      <c r="K88" s="1034">
        <f>K34+K52</f>
        <v>0</v>
      </c>
      <c r="M88" s="1034">
        <f>M34+M52</f>
        <v>0</v>
      </c>
      <c r="O88" s="1034">
        <f>O34+O52</f>
        <v>0</v>
      </c>
      <c r="Q88" s="1034">
        <f>Q34+Q52</f>
        <v>0</v>
      </c>
    </row>
    <row r="89" spans="1:20">
      <c r="C89" s="1197">
        <f>C88+1</f>
        <v>41</v>
      </c>
      <c r="E89" s="1254" t="s">
        <v>819</v>
      </c>
      <c r="G89" s="1037"/>
      <c r="I89" s="1266"/>
      <c r="K89" s="1038">
        <f>K35+K53</f>
        <v>0</v>
      </c>
      <c r="M89" s="1038">
        <f>M35+M53</f>
        <v>0</v>
      </c>
      <c r="O89" s="1038">
        <f>O35+O53</f>
        <v>0</v>
      </c>
      <c r="Q89" s="1038">
        <f>Q35+Q53</f>
        <v>0</v>
      </c>
    </row>
    <row r="90" spans="1:20">
      <c r="C90" s="1197">
        <f>C89+1</f>
        <v>42</v>
      </c>
      <c r="E90" s="1254" t="s">
        <v>820</v>
      </c>
      <c r="G90" s="1037"/>
      <c r="I90" s="1266"/>
      <c r="K90" s="1038">
        <f>K36+K54</f>
        <v>-71450900.607948944</v>
      </c>
      <c r="M90" s="1038">
        <f>M36+M54</f>
        <v>-63226931</v>
      </c>
      <c r="O90" s="1038">
        <f>O36+O54</f>
        <v>2295210</v>
      </c>
      <c r="Q90" s="1038">
        <f>Q36+Q54</f>
        <v>-60931721</v>
      </c>
    </row>
    <row r="91" spans="1:20">
      <c r="C91" s="1197">
        <f>C90+1</f>
        <v>43</v>
      </c>
      <c r="E91" s="1254" t="s">
        <v>821</v>
      </c>
      <c r="G91" s="1037"/>
      <c r="I91" s="1266"/>
      <c r="K91" s="1038">
        <f>K37+K55</f>
        <v>0</v>
      </c>
      <c r="M91" s="1038">
        <f>M37+M55</f>
        <v>0</v>
      </c>
      <c r="O91" s="1038">
        <f>O37+O55</f>
        <v>0</v>
      </c>
      <c r="Q91" s="1038">
        <f>Q37+Q55</f>
        <v>0</v>
      </c>
    </row>
    <row r="92" spans="1:20" ht="5.15" customHeight="1">
      <c r="K92" s="1269"/>
      <c r="M92" s="1269"/>
      <c r="O92" s="1269"/>
      <c r="Q92" s="1269"/>
    </row>
    <row r="93" spans="1:20" ht="13">
      <c r="C93" s="1197">
        <f>C91+1</f>
        <v>44</v>
      </c>
      <c r="E93" s="1190" t="s">
        <v>822</v>
      </c>
      <c r="K93" s="1035">
        <f>SUM(K87:K92)</f>
        <v>-71450900.607948944</v>
      </c>
      <c r="L93" s="1033"/>
      <c r="M93" s="1035">
        <f>SUM(M87:M92)</f>
        <v>-63226931</v>
      </c>
      <c r="N93" s="1033"/>
      <c r="O93" s="1035">
        <f>SUM(O87:O92)</f>
        <v>2295210</v>
      </c>
      <c r="P93" s="1035"/>
      <c r="Q93" s="1035">
        <f>SUM(Q87:Q92)</f>
        <v>-60931721</v>
      </c>
      <c r="T93" s="1216"/>
    </row>
    <row r="95" spans="1:20" ht="13.5" thickBot="1">
      <c r="C95" s="1197">
        <f>C93+1</f>
        <v>45</v>
      </c>
      <c r="E95" s="1190" t="s">
        <v>827</v>
      </c>
      <c r="K95" s="1042">
        <f>K75+K84+K93</f>
        <v>-115647500.26576215</v>
      </c>
      <c r="L95" s="1035"/>
      <c r="M95" s="1042">
        <f>M75+M84+M93</f>
        <v>-70770295.348874986</v>
      </c>
      <c r="N95" s="1035"/>
      <c r="O95" s="1042">
        <f>O75+O84+O93</f>
        <v>9838573.9127812535</v>
      </c>
      <c r="P95" s="1035"/>
      <c r="Q95" s="1042">
        <f>Q75+Q84+Q93</f>
        <v>-60931721.436093733</v>
      </c>
      <c r="T95" s="1270"/>
    </row>
    <row r="96" spans="1:20" ht="13">
      <c r="C96" s="1197"/>
      <c r="E96" s="1190"/>
      <c r="K96" s="1043"/>
      <c r="L96" s="1035"/>
      <c r="M96" s="1043"/>
      <c r="N96" s="1035"/>
      <c r="O96" s="1043"/>
      <c r="P96" s="1035"/>
      <c r="Q96" s="1043"/>
      <c r="T96" s="1270"/>
    </row>
    <row r="97" spans="3:20" ht="13">
      <c r="C97" s="1197"/>
      <c r="E97" s="1190"/>
      <c r="L97" s="1035"/>
      <c r="N97" s="1035"/>
      <c r="P97" s="1035"/>
      <c r="T97" s="1270"/>
    </row>
    <row r="98" spans="3:20" ht="15.75" customHeight="1">
      <c r="C98" s="1523" t="s">
        <v>830</v>
      </c>
      <c r="D98" s="1524"/>
      <c r="E98" s="1524"/>
      <c r="F98" s="1524"/>
      <c r="G98" s="1524"/>
      <c r="H98" s="1524"/>
      <c r="I98" s="1524"/>
      <c r="J98" s="1524"/>
      <c r="K98" s="1524"/>
      <c r="L98" s="1524"/>
      <c r="M98" s="1524"/>
      <c r="N98" s="1524"/>
      <c r="O98" s="1524"/>
      <c r="P98" s="1524"/>
      <c r="Q98" s="1525"/>
    </row>
    <row r="100" spans="3:20" ht="13">
      <c r="E100" s="1192" t="s">
        <v>803</v>
      </c>
      <c r="F100" s="1192"/>
      <c r="G100" s="1192" t="s">
        <v>804</v>
      </c>
      <c r="H100" s="1192"/>
      <c r="I100" s="1192" t="s">
        <v>805</v>
      </c>
      <c r="J100" s="1192"/>
      <c r="K100" s="1192" t="s">
        <v>806</v>
      </c>
      <c r="L100" s="1192"/>
      <c r="M100" s="1192" t="s">
        <v>807</v>
      </c>
      <c r="N100" s="1192"/>
      <c r="O100" s="1192" t="s">
        <v>808</v>
      </c>
      <c r="P100" s="1192"/>
      <c r="Q100" s="1192" t="s">
        <v>809</v>
      </c>
    </row>
    <row r="101" spans="3:20" ht="15" customHeight="1">
      <c r="C101" s="1515" t="s">
        <v>902</v>
      </c>
      <c r="D101" s="1336"/>
      <c r="E101" s="1517" t="s">
        <v>813</v>
      </c>
      <c r="G101" s="1519" t="s">
        <v>310</v>
      </c>
      <c r="I101" s="1519" t="s">
        <v>810</v>
      </c>
      <c r="M101" s="1261" t="s">
        <v>1506</v>
      </c>
      <c r="O101" s="1521" t="s">
        <v>812</v>
      </c>
      <c r="Q101" s="1261" t="s">
        <v>1575</v>
      </c>
    </row>
    <row r="102" spans="3:20" ht="25">
      <c r="C102" s="1516"/>
      <c r="D102" s="1336"/>
      <c r="E102" s="1518"/>
      <c r="F102" s="1262"/>
      <c r="G102" s="1520"/>
      <c r="H102" s="1262"/>
      <c r="I102" s="1520"/>
      <c r="J102" s="1262"/>
      <c r="K102" s="1263" t="s">
        <v>814</v>
      </c>
      <c r="M102" s="1338" t="s">
        <v>1157</v>
      </c>
      <c r="O102" s="1522"/>
      <c r="Q102" s="1338" t="s">
        <v>815</v>
      </c>
    </row>
    <row r="103" spans="3:20" ht="5.15" customHeight="1"/>
    <row r="104" spans="3:20">
      <c r="C104" s="1197">
        <f>C95+1</f>
        <v>46</v>
      </c>
      <c r="E104" s="1254" t="s">
        <v>817</v>
      </c>
      <c r="K104" s="1034">
        <f>K16+K25+K34+K52</f>
        <v>-5220329.6200069413</v>
      </c>
      <c r="L104" s="1033"/>
      <c r="M104" s="1034">
        <f>M16+M25+M34+M52</f>
        <v>0</v>
      </c>
      <c r="N104" s="1033"/>
      <c r="O104" s="1034">
        <f>O16+O25+O34+O52</f>
        <v>0</v>
      </c>
      <c r="P104" s="1033"/>
      <c r="Q104" s="1034">
        <f>M104+O104</f>
        <v>0</v>
      </c>
    </row>
    <row r="105" spans="3:20">
      <c r="C105" s="1197">
        <f>C104+1</f>
        <v>47</v>
      </c>
      <c r="E105" s="1254" t="s">
        <v>819</v>
      </c>
      <c r="K105" s="1256">
        <f>K17+K26+K35+K53</f>
        <v>0</v>
      </c>
      <c r="M105" s="1256">
        <f>M17+M26+M35+M53</f>
        <v>0</v>
      </c>
      <c r="O105" s="1256">
        <f>O17+O26+O35+O53</f>
        <v>0</v>
      </c>
      <c r="Q105" s="1256">
        <f>M105+O105</f>
        <v>0</v>
      </c>
    </row>
    <row r="106" spans="3:20">
      <c r="C106" s="1197">
        <f>C105+1</f>
        <v>48</v>
      </c>
      <c r="E106" s="1254" t="s">
        <v>820</v>
      </c>
      <c r="K106" s="1256">
        <f>K18+K27+K36+K54</f>
        <v>-109167720.17185521</v>
      </c>
      <c r="M106" s="1256">
        <f>M18+M27+M36+M54</f>
        <v>-70770295.348874986</v>
      </c>
      <c r="O106" s="1256">
        <f>O18+O27+O36+O54</f>
        <v>9838573.9127812535</v>
      </c>
      <c r="Q106" s="1256">
        <f>M106+O106</f>
        <v>-60931721.436093733</v>
      </c>
    </row>
    <row r="107" spans="3:20">
      <c r="C107" s="1197">
        <f>C106+1</f>
        <v>49</v>
      </c>
      <c r="E107" s="1254" t="s">
        <v>821</v>
      </c>
      <c r="K107" s="1256">
        <f>K19+K28+K37+K55</f>
        <v>-1259450.4739000001</v>
      </c>
      <c r="M107" s="1256">
        <f>M19+M28+M37+M55</f>
        <v>0</v>
      </c>
      <c r="O107" s="1256">
        <f>O19+O28+O37+O55</f>
        <v>0</v>
      </c>
      <c r="Q107" s="1256">
        <f>M107+O107</f>
        <v>0</v>
      </c>
    </row>
    <row r="108" spans="3:20" ht="5.15" customHeight="1">
      <c r="Q108" s="1269"/>
    </row>
    <row r="109" spans="3:20" ht="13">
      <c r="C109" s="1197">
        <f>C107+1</f>
        <v>50</v>
      </c>
      <c r="E109" s="1190" t="s">
        <v>827</v>
      </c>
      <c r="K109" s="1044">
        <f>SUM(K104:K108)</f>
        <v>-115647500.26576217</v>
      </c>
      <c r="L109" s="1035"/>
      <c r="M109" s="1044">
        <f>SUM(M104:M108)</f>
        <v>-70770295.348874986</v>
      </c>
      <c r="N109" s="1035"/>
      <c r="O109" s="1044">
        <f>SUM(O104:O108)</f>
        <v>9838573.9127812535</v>
      </c>
      <c r="P109" s="1035"/>
      <c r="Q109" s="1044">
        <f>SUM(Q104:Q108)</f>
        <v>-60931721.436093733</v>
      </c>
    </row>
    <row r="110" spans="3:20" ht="5.15" customHeight="1"/>
    <row r="111" spans="3:20">
      <c r="C111" s="1197">
        <f>C109+1</f>
        <v>51</v>
      </c>
      <c r="E111" s="1254" t="s">
        <v>957</v>
      </c>
      <c r="G111" s="1191" t="s">
        <v>1323</v>
      </c>
      <c r="K111" s="1040">
        <v>1.3796433621908735</v>
      </c>
      <c r="M111" s="1040">
        <v>1.3796433621908735</v>
      </c>
      <c r="O111" s="1040">
        <v>1.3796433621908735</v>
      </c>
      <c r="Q111" s="1040">
        <v>1.3796433621908735</v>
      </c>
    </row>
    <row r="112" spans="3:20" ht="5.15" customHeight="1"/>
    <row r="113" spans="3:19" ht="13.5" thickBot="1">
      <c r="C113" s="1197">
        <f>C111+1</f>
        <v>52</v>
      </c>
      <c r="E113" s="1190" t="s">
        <v>831</v>
      </c>
      <c r="K113" s="1045">
        <f>K109*K111</f>
        <v>-159552306.09562606</v>
      </c>
      <c r="L113" s="1035"/>
      <c r="M113" s="1045">
        <f>M109*M111</f>
        <v>-97637768.218363017</v>
      </c>
      <c r="N113" s="1035"/>
      <c r="O113" s="1045">
        <f>O109*O111</f>
        <v>13573723.192192946</v>
      </c>
      <c r="P113" s="1035"/>
      <c r="Q113" s="1045">
        <f>Q109*Q111</f>
        <v>-84064045.026170075</v>
      </c>
      <c r="S113" s="1272"/>
    </row>
    <row r="114" spans="3:19" ht="13" thickTop="1"/>
    <row r="116" spans="3:19" ht="15.75" customHeight="1">
      <c r="C116" s="1523" t="s">
        <v>832</v>
      </c>
      <c r="D116" s="1524"/>
      <c r="E116" s="1524"/>
      <c r="F116" s="1524"/>
      <c r="G116" s="1524"/>
      <c r="H116" s="1524"/>
      <c r="I116" s="1524"/>
      <c r="J116" s="1524"/>
      <c r="K116" s="1524"/>
      <c r="L116" s="1524"/>
      <c r="M116" s="1524"/>
      <c r="N116" s="1524"/>
      <c r="O116" s="1524"/>
      <c r="P116" s="1524"/>
      <c r="Q116" s="1525"/>
    </row>
    <row r="118" spans="3:19" ht="13">
      <c r="E118" s="1192" t="s">
        <v>803</v>
      </c>
      <c r="F118" s="1192"/>
      <c r="G118" s="1192" t="s">
        <v>804</v>
      </c>
      <c r="H118" s="1192"/>
      <c r="I118" s="1192" t="s">
        <v>805</v>
      </c>
      <c r="J118" s="1192"/>
      <c r="K118" s="1192" t="s">
        <v>806</v>
      </c>
      <c r="L118" s="1192"/>
      <c r="M118" s="1192" t="s">
        <v>807</v>
      </c>
      <c r="N118" s="1192"/>
      <c r="O118" s="1192" t="s">
        <v>808</v>
      </c>
      <c r="P118" s="1192"/>
      <c r="Q118" s="1192" t="s">
        <v>809</v>
      </c>
    </row>
    <row r="119" spans="3:19">
      <c r="C119" s="1526" t="s">
        <v>902</v>
      </c>
      <c r="E119" s="1527" t="s">
        <v>833</v>
      </c>
      <c r="G119" s="1529" t="s">
        <v>310</v>
      </c>
      <c r="H119" s="1529"/>
      <c r="I119" s="1529"/>
      <c r="K119" s="1260"/>
      <c r="M119" s="1261" t="s">
        <v>1506</v>
      </c>
      <c r="Q119" s="1261" t="s">
        <v>1575</v>
      </c>
    </row>
    <row r="120" spans="3:19" ht="25">
      <c r="C120" s="1502"/>
      <c r="E120" s="1528"/>
      <c r="G120" s="1530"/>
      <c r="H120" s="1530"/>
      <c r="I120" s="1530"/>
      <c r="J120" s="1262"/>
      <c r="K120" s="1263" t="s">
        <v>814</v>
      </c>
      <c r="M120" s="1338" t="s">
        <v>1157</v>
      </c>
      <c r="O120" s="1338" t="s">
        <v>812</v>
      </c>
      <c r="Q120" s="1338" t="s">
        <v>815</v>
      </c>
    </row>
    <row r="121" spans="3:19" ht="5.15" customHeight="1"/>
    <row r="122" spans="3:19">
      <c r="C122" s="1197">
        <f>C113+1</f>
        <v>53</v>
      </c>
      <c r="E122" s="1254" t="s">
        <v>834</v>
      </c>
      <c r="K122" s="1034">
        <v>0</v>
      </c>
      <c r="L122" s="1033"/>
      <c r="M122" s="1034">
        <v>0</v>
      </c>
      <c r="N122" s="1033"/>
      <c r="O122" s="1034">
        <v>0</v>
      </c>
      <c r="P122" s="1033"/>
      <c r="Q122" s="1034">
        <v>0</v>
      </c>
    </row>
    <row r="123" spans="3:19">
      <c r="C123" s="1197">
        <f>C122+1</f>
        <v>54</v>
      </c>
      <c r="E123" s="1254" t="s">
        <v>835</v>
      </c>
      <c r="K123" s="1256">
        <f>K113</f>
        <v>-159552306.09562606</v>
      </c>
      <c r="M123" s="1256">
        <f>M113</f>
        <v>-97637768.218363017</v>
      </c>
      <c r="O123" s="1256">
        <f>O113</f>
        <v>13573723.192192946</v>
      </c>
      <c r="Q123" s="1256">
        <f>Q113</f>
        <v>-84064045.026170075</v>
      </c>
    </row>
    <row r="124" spans="3:19" ht="5.15" customHeight="1">
      <c r="K124" s="1269"/>
      <c r="M124" s="1269"/>
      <c r="O124" s="1269"/>
      <c r="Q124" s="1269"/>
    </row>
    <row r="125" spans="3:19" ht="13">
      <c r="C125" s="1197">
        <f>C123+1</f>
        <v>55</v>
      </c>
      <c r="E125" s="1190" t="s">
        <v>836</v>
      </c>
      <c r="K125" s="1035">
        <f>SUM(K122:K124)</f>
        <v>-159552306.09562606</v>
      </c>
      <c r="L125" s="1035"/>
      <c r="M125" s="1035">
        <f>SUM(M122:M124)</f>
        <v>-97637768.218363017</v>
      </c>
      <c r="N125" s="1033"/>
      <c r="O125" s="1035">
        <f>SUM(O122:O124)</f>
        <v>13573723.192192946</v>
      </c>
      <c r="P125" s="1033"/>
      <c r="Q125" s="1035">
        <f>SUM(Q122:Q124)</f>
        <v>-84064045.026170075</v>
      </c>
    </row>
    <row r="129" spans="1:17" ht="15.75" customHeight="1">
      <c r="C129" s="1512" t="s">
        <v>837</v>
      </c>
      <c r="D129" s="1512"/>
      <c r="E129" s="1512"/>
      <c r="F129" s="1512"/>
      <c r="G129" s="1512"/>
      <c r="H129" s="1512"/>
      <c r="I129" s="1512"/>
      <c r="J129" s="1512"/>
      <c r="K129" s="1512"/>
      <c r="L129" s="1512"/>
      <c r="M129" s="1512"/>
      <c r="N129" s="1512"/>
      <c r="O129" s="1512"/>
      <c r="P129" s="1512"/>
      <c r="Q129" s="1512"/>
    </row>
    <row r="131" spans="1:17" ht="15.75" customHeight="1">
      <c r="C131" s="1523" t="s">
        <v>838</v>
      </c>
      <c r="D131" s="1524"/>
      <c r="E131" s="1524"/>
      <c r="F131" s="1524"/>
      <c r="G131" s="1524"/>
      <c r="H131" s="1524"/>
      <c r="I131" s="1524"/>
      <c r="J131" s="1524"/>
      <c r="K131" s="1524"/>
      <c r="L131" s="1524"/>
      <c r="M131" s="1524"/>
      <c r="N131" s="1524"/>
      <c r="O131" s="1524"/>
      <c r="P131" s="1524"/>
      <c r="Q131" s="1525"/>
    </row>
    <row r="133" spans="1:17" ht="13">
      <c r="E133" s="1192" t="s">
        <v>803</v>
      </c>
      <c r="F133" s="1192"/>
      <c r="G133" s="1192" t="s">
        <v>804</v>
      </c>
      <c r="H133" s="1192"/>
      <c r="I133" s="1192" t="s">
        <v>805</v>
      </c>
      <c r="J133" s="1192"/>
      <c r="K133" s="1192" t="s">
        <v>806</v>
      </c>
      <c r="L133" s="1192"/>
      <c r="M133" s="1192" t="s">
        <v>807</v>
      </c>
      <c r="N133" s="1192"/>
      <c r="O133" s="1192" t="s">
        <v>808</v>
      </c>
      <c r="P133" s="1192"/>
      <c r="Q133" s="1192" t="s">
        <v>809</v>
      </c>
    </row>
    <row r="134" spans="1:17" ht="15" customHeight="1">
      <c r="C134" s="1515" t="s">
        <v>902</v>
      </c>
      <c r="D134" s="1336"/>
      <c r="E134" s="1517" t="s">
        <v>813</v>
      </c>
      <c r="G134" s="1519" t="s">
        <v>310</v>
      </c>
      <c r="I134" s="1519" t="s">
        <v>810</v>
      </c>
      <c r="K134" s="1260"/>
      <c r="M134" s="1261" t="s">
        <v>1506</v>
      </c>
      <c r="O134" s="1521" t="s">
        <v>812</v>
      </c>
      <c r="Q134" s="1261" t="s">
        <v>1575</v>
      </c>
    </row>
    <row r="135" spans="1:17" ht="25">
      <c r="C135" s="1516"/>
      <c r="D135" s="1336"/>
      <c r="E135" s="1518"/>
      <c r="F135" s="1262"/>
      <c r="G135" s="1520"/>
      <c r="H135" s="1262"/>
      <c r="I135" s="1520"/>
      <c r="J135" s="1262"/>
      <c r="K135" s="1263" t="s">
        <v>814</v>
      </c>
      <c r="M135" s="1338" t="s">
        <v>1157</v>
      </c>
      <c r="O135" s="1522"/>
      <c r="Q135" s="1338" t="s">
        <v>815</v>
      </c>
    </row>
    <row r="136" spans="1:17" ht="5.15" customHeight="1"/>
    <row r="137" spans="1:17" ht="13">
      <c r="A137" s="1264"/>
      <c r="B137" s="1264"/>
      <c r="C137" s="1197">
        <f>C125+1</f>
        <v>56</v>
      </c>
      <c r="D137" s="1264"/>
      <c r="E137" s="1265" t="s">
        <v>816</v>
      </c>
      <c r="F137" s="1264"/>
      <c r="G137" s="1266"/>
      <c r="H137" s="1264"/>
      <c r="I137" s="1266"/>
      <c r="J137" s="1264"/>
      <c r="K137" s="1267"/>
      <c r="M137" s="1035"/>
      <c r="O137" s="1268"/>
      <c r="Q137" s="1264"/>
    </row>
    <row r="138" spans="1:17" ht="5.15" customHeight="1">
      <c r="C138" s="1197"/>
    </row>
    <row r="139" spans="1:17">
      <c r="C139" s="1197">
        <f>C137+1</f>
        <v>57</v>
      </c>
      <c r="E139" s="1254" t="s">
        <v>817</v>
      </c>
      <c r="G139" s="1037"/>
      <c r="I139" s="1266" t="s">
        <v>818</v>
      </c>
      <c r="K139" s="1034">
        <v>0</v>
      </c>
      <c r="L139" s="1033"/>
      <c r="M139" s="1034">
        <v>0</v>
      </c>
      <c r="N139" s="1033"/>
      <c r="O139" s="1034">
        <f>-K139/4</f>
        <v>0</v>
      </c>
      <c r="P139" s="1033"/>
      <c r="Q139" s="1034">
        <f>M139+O139</f>
        <v>0</v>
      </c>
    </row>
    <row r="140" spans="1:17">
      <c r="C140" s="1197">
        <f>C139+1</f>
        <v>58</v>
      </c>
      <c r="E140" s="1254" t="s">
        <v>819</v>
      </c>
      <c r="G140" s="1037"/>
      <c r="I140" s="1266" t="s">
        <v>818</v>
      </c>
      <c r="K140" s="1038">
        <v>0</v>
      </c>
      <c r="L140" s="1039"/>
      <c r="M140" s="1038">
        <v>0</v>
      </c>
      <c r="N140" s="1039"/>
      <c r="O140" s="1038">
        <f>-K140/4</f>
        <v>0</v>
      </c>
      <c r="P140" s="1039"/>
      <c r="Q140" s="1038">
        <f>M140+O140</f>
        <v>0</v>
      </c>
    </row>
    <row r="141" spans="1:17">
      <c r="C141" s="1197">
        <f>C140+1</f>
        <v>59</v>
      </c>
      <c r="E141" s="1254" t="s">
        <v>820</v>
      </c>
      <c r="G141" s="1037"/>
      <c r="I141" s="1266" t="s">
        <v>818</v>
      </c>
      <c r="K141" s="1038">
        <v>0</v>
      </c>
      <c r="L141" s="1039"/>
      <c r="M141" s="1038">
        <v>0</v>
      </c>
      <c r="N141" s="1039"/>
      <c r="O141" s="1038">
        <f>-K141/4</f>
        <v>0</v>
      </c>
      <c r="P141" s="1039"/>
      <c r="Q141" s="1038">
        <f>M141+O141</f>
        <v>0</v>
      </c>
    </row>
    <row r="142" spans="1:17">
      <c r="C142" s="1197">
        <f>C141+1</f>
        <v>60</v>
      </c>
      <c r="E142" s="1254" t="s">
        <v>821</v>
      </c>
      <c r="G142" s="1037"/>
      <c r="I142" s="1266" t="s">
        <v>818</v>
      </c>
      <c r="K142" s="1038">
        <v>0</v>
      </c>
      <c r="L142" s="1039"/>
      <c r="M142" s="1038">
        <v>0</v>
      </c>
      <c r="N142" s="1039"/>
      <c r="O142" s="1038">
        <f>-K142/4</f>
        <v>0</v>
      </c>
      <c r="P142" s="1039"/>
      <c r="Q142" s="1038">
        <f>M142+O142</f>
        <v>0</v>
      </c>
    </row>
    <row r="143" spans="1:17" ht="5.15" customHeight="1">
      <c r="K143" s="1269"/>
      <c r="M143" s="1269"/>
      <c r="O143" s="1269"/>
      <c r="Q143" s="1269"/>
    </row>
    <row r="144" spans="1:17" ht="13">
      <c r="C144" s="1197">
        <f>C142+1</f>
        <v>61</v>
      </c>
      <c r="E144" s="1190" t="s">
        <v>822</v>
      </c>
      <c r="K144" s="1035">
        <f>SUM(K138:K143)</f>
        <v>0</v>
      </c>
      <c r="L144" s="1035"/>
      <c r="M144" s="1035">
        <f>SUM(M138:M143)</f>
        <v>0</v>
      </c>
      <c r="N144" s="1033"/>
      <c r="O144" s="1035">
        <f>SUM(O138:O143)</f>
        <v>0</v>
      </c>
      <c r="P144" s="1035"/>
      <c r="Q144" s="1035">
        <f>SUM(Q138:Q143)</f>
        <v>0</v>
      </c>
    </row>
    <row r="146" spans="1:17" ht="13">
      <c r="A146" s="1264"/>
      <c r="B146" s="1264"/>
      <c r="C146" s="1197">
        <f>C144+1</f>
        <v>62</v>
      </c>
      <c r="D146" s="1264"/>
      <c r="E146" s="1265" t="s">
        <v>823</v>
      </c>
      <c r="F146" s="1264"/>
      <c r="G146" s="1266"/>
      <c r="H146" s="1264"/>
      <c r="I146" s="1266"/>
      <c r="J146" s="1264"/>
      <c r="K146" s="1267"/>
      <c r="M146" s="1035"/>
      <c r="O146" s="1268"/>
      <c r="Q146" s="1264"/>
    </row>
    <row r="147" spans="1:17" ht="5.15" customHeight="1"/>
    <row r="148" spans="1:17">
      <c r="C148" s="1197">
        <f>C146+1</f>
        <v>63</v>
      </c>
      <c r="E148" s="1254" t="s">
        <v>817</v>
      </c>
      <c r="G148" s="1037"/>
      <c r="I148" s="1266" t="s">
        <v>824</v>
      </c>
      <c r="K148" s="1034">
        <v>0</v>
      </c>
      <c r="L148" s="1033"/>
      <c r="M148" s="1034">
        <v>0</v>
      </c>
      <c r="N148" s="1033"/>
      <c r="O148" s="1034">
        <v>0</v>
      </c>
      <c r="P148" s="1033"/>
      <c r="Q148" s="1034">
        <f>M148+O148</f>
        <v>0</v>
      </c>
    </row>
    <row r="149" spans="1:17">
      <c r="C149" s="1197">
        <f>C148+1</f>
        <v>64</v>
      </c>
      <c r="E149" s="1254" t="s">
        <v>819</v>
      </c>
      <c r="G149" s="1037"/>
      <c r="I149" s="1266" t="s">
        <v>824</v>
      </c>
      <c r="K149" s="1038">
        <v>0</v>
      </c>
      <c r="L149" s="1039"/>
      <c r="M149" s="1038">
        <v>0</v>
      </c>
      <c r="N149" s="1039"/>
      <c r="O149" s="1038">
        <v>0</v>
      </c>
      <c r="P149" s="1039"/>
      <c r="Q149" s="1038">
        <f>M149+O149</f>
        <v>0</v>
      </c>
    </row>
    <row r="150" spans="1:17">
      <c r="C150" s="1197">
        <f>C149+1</f>
        <v>65</v>
      </c>
      <c r="E150" s="1254" t="s">
        <v>820</v>
      </c>
      <c r="G150" s="1037"/>
      <c r="I150" s="1266" t="s">
        <v>824</v>
      </c>
      <c r="K150" s="1038">
        <v>0</v>
      </c>
      <c r="L150" s="1039"/>
      <c r="M150" s="1038">
        <v>0</v>
      </c>
      <c r="N150" s="1039"/>
      <c r="O150" s="1038">
        <f>-K150/5</f>
        <v>0</v>
      </c>
      <c r="P150" s="1039"/>
      <c r="Q150" s="1038">
        <f>M150+O150</f>
        <v>0</v>
      </c>
    </row>
    <row r="151" spans="1:17">
      <c r="C151" s="1197">
        <f>C150+1</f>
        <v>66</v>
      </c>
      <c r="E151" s="1254" t="s">
        <v>821</v>
      </c>
      <c r="G151" s="1037"/>
      <c r="I151" s="1266" t="s">
        <v>824</v>
      </c>
      <c r="K151" s="1038">
        <v>0</v>
      </c>
      <c r="L151" s="1039"/>
      <c r="M151" s="1038">
        <v>0</v>
      </c>
      <c r="N151" s="1039"/>
      <c r="O151" s="1038">
        <v>0</v>
      </c>
      <c r="P151" s="1039"/>
      <c r="Q151" s="1038">
        <f>M151+O151</f>
        <v>0</v>
      </c>
    </row>
    <row r="152" spans="1:17" ht="5.15" customHeight="1">
      <c r="K152" s="1269"/>
      <c r="M152" s="1269"/>
      <c r="O152" s="1269"/>
      <c r="Q152" s="1269"/>
    </row>
    <row r="153" spans="1:17" ht="13">
      <c r="C153" s="1197">
        <f>C151+1</f>
        <v>67</v>
      </c>
      <c r="E153" s="1190" t="s">
        <v>822</v>
      </c>
      <c r="K153" s="1035">
        <f>SUM(K147:K152)</f>
        <v>0</v>
      </c>
      <c r="L153" s="1033"/>
      <c r="M153" s="1035">
        <f>SUM(M147:M152)</f>
        <v>0</v>
      </c>
      <c r="N153" s="1035"/>
      <c r="O153" s="1035">
        <f>SUM(O147:O152)</f>
        <v>0</v>
      </c>
      <c r="P153" s="1035"/>
      <c r="Q153" s="1035">
        <f>SUM(Q147:Q152)</f>
        <v>0</v>
      </c>
    </row>
    <row r="155" spans="1:17" ht="13">
      <c r="A155" s="1264"/>
      <c r="B155" s="1264"/>
      <c r="C155" s="1197">
        <f>C153+1</f>
        <v>68</v>
      </c>
      <c r="D155" s="1264"/>
      <c r="E155" s="1265" t="s">
        <v>825</v>
      </c>
      <c r="F155" s="1264"/>
      <c r="G155" s="1266"/>
      <c r="H155" s="1264"/>
      <c r="I155" s="1266"/>
      <c r="J155" s="1264"/>
      <c r="K155" s="1267"/>
      <c r="M155" s="1035"/>
      <c r="O155" s="1268"/>
      <c r="Q155" s="1264"/>
    </row>
    <row r="156" spans="1:17" ht="5.15" customHeight="1"/>
    <row r="157" spans="1:17">
      <c r="C157" s="1197">
        <f>C155+1</f>
        <v>69</v>
      </c>
      <c r="E157" s="1254" t="s">
        <v>817</v>
      </c>
      <c r="G157" s="1037"/>
      <c r="I157" s="1266" t="s">
        <v>839</v>
      </c>
      <c r="K157" s="1034">
        <v>0</v>
      </c>
      <c r="L157" s="1033"/>
      <c r="M157" s="1034">
        <v>0</v>
      </c>
      <c r="N157" s="1033"/>
      <c r="O157" s="1034">
        <v>0</v>
      </c>
      <c r="P157" s="1033"/>
      <c r="Q157" s="1034">
        <f>M157+O157</f>
        <v>0</v>
      </c>
    </row>
    <row r="158" spans="1:17">
      <c r="C158" s="1197">
        <f>C157+1</f>
        <v>70</v>
      </c>
      <c r="E158" s="1254" t="s">
        <v>819</v>
      </c>
      <c r="G158" s="1037"/>
      <c r="I158" s="1266" t="s">
        <v>839</v>
      </c>
      <c r="K158" s="1038">
        <v>0</v>
      </c>
      <c r="L158" s="1039"/>
      <c r="M158" s="1038">
        <v>0</v>
      </c>
      <c r="N158" s="1039"/>
      <c r="O158" s="1038">
        <v>0</v>
      </c>
      <c r="P158" s="1039"/>
      <c r="Q158" s="1038">
        <f>M158+O158</f>
        <v>0</v>
      </c>
    </row>
    <row r="159" spans="1:17">
      <c r="C159" s="1197">
        <f>C158+1</f>
        <v>71</v>
      </c>
      <c r="E159" s="1254" t="s">
        <v>820</v>
      </c>
      <c r="G159" s="1037"/>
      <c r="I159" s="1266" t="s">
        <v>839</v>
      </c>
      <c r="K159" s="1038">
        <v>0</v>
      </c>
      <c r="L159" s="1039"/>
      <c r="M159" s="1038">
        <v>0</v>
      </c>
      <c r="N159" s="1039"/>
      <c r="O159" s="1038">
        <v>0</v>
      </c>
      <c r="P159" s="1039"/>
      <c r="Q159" s="1038">
        <f>M159+O159</f>
        <v>0</v>
      </c>
    </row>
    <row r="160" spans="1:17">
      <c r="C160" s="1197">
        <f>C159+1</f>
        <v>72</v>
      </c>
      <c r="E160" s="1254" t="s">
        <v>821</v>
      </c>
      <c r="G160" s="1037"/>
      <c r="I160" s="1266" t="s">
        <v>839</v>
      </c>
      <c r="K160" s="1038">
        <v>0</v>
      </c>
      <c r="L160" s="1039"/>
      <c r="M160" s="1038">
        <v>0</v>
      </c>
      <c r="N160" s="1039"/>
      <c r="O160" s="1038">
        <v>0</v>
      </c>
      <c r="P160" s="1039"/>
      <c r="Q160" s="1038">
        <f>M160+O160</f>
        <v>0</v>
      </c>
    </row>
    <row r="161" spans="1:20" ht="5.15" customHeight="1">
      <c r="K161" s="1269"/>
      <c r="M161" s="1269"/>
      <c r="O161" s="1269"/>
      <c r="Q161" s="1269"/>
    </row>
    <row r="162" spans="1:20" ht="13">
      <c r="C162" s="1197">
        <f>C160+1</f>
        <v>73</v>
      </c>
      <c r="E162" s="1190" t="s">
        <v>822</v>
      </c>
      <c r="K162" s="1035">
        <f>SUM(K156:K161)</f>
        <v>0</v>
      </c>
      <c r="L162" s="1033"/>
      <c r="M162" s="1035">
        <f>SUM(M156:M161)</f>
        <v>0</v>
      </c>
      <c r="N162" s="1033"/>
      <c r="O162" s="1035">
        <f>SUM(O156:O161)</f>
        <v>0</v>
      </c>
      <c r="P162" s="1035"/>
      <c r="Q162" s="1035">
        <f>SUM(Q156:Q161)</f>
        <v>0</v>
      </c>
    </row>
    <row r="164" spans="1:20" ht="13.5" thickBot="1">
      <c r="C164" s="1197">
        <f>C162+1</f>
        <v>74</v>
      </c>
      <c r="E164" s="1190" t="s">
        <v>827</v>
      </c>
      <c r="K164" s="1042">
        <f>K144+K153+K162</f>
        <v>0</v>
      </c>
      <c r="L164" s="1035"/>
      <c r="M164" s="1042">
        <f>M144+M153+M162</f>
        <v>0</v>
      </c>
      <c r="N164" s="1035"/>
      <c r="O164" s="1042">
        <f>O144+O153+O162</f>
        <v>0</v>
      </c>
      <c r="P164" s="1035"/>
      <c r="Q164" s="1042">
        <f>Q144+Q153+Q162</f>
        <v>0</v>
      </c>
    </row>
    <row r="166" spans="1:20" ht="13">
      <c r="C166" s="1197"/>
      <c r="E166" s="1190"/>
      <c r="L166" s="1035"/>
      <c r="N166" s="1035"/>
      <c r="P166" s="1035"/>
      <c r="T166" s="1270"/>
    </row>
    <row r="167" spans="1:20" ht="15.75" customHeight="1">
      <c r="C167" s="1523" t="s">
        <v>840</v>
      </c>
      <c r="D167" s="1524"/>
      <c r="E167" s="1524"/>
      <c r="F167" s="1524"/>
      <c r="G167" s="1524"/>
      <c r="H167" s="1524"/>
      <c r="I167" s="1524"/>
      <c r="J167" s="1524"/>
      <c r="K167" s="1524"/>
      <c r="L167" s="1524"/>
      <c r="M167" s="1524"/>
      <c r="N167" s="1524"/>
      <c r="O167" s="1524"/>
      <c r="P167" s="1524"/>
      <c r="Q167" s="1525"/>
    </row>
    <row r="169" spans="1:20" ht="13">
      <c r="E169" s="1192" t="s">
        <v>803</v>
      </c>
      <c r="F169" s="1192"/>
      <c r="G169" s="1192" t="s">
        <v>804</v>
      </c>
      <c r="H169" s="1192"/>
      <c r="I169" s="1192" t="s">
        <v>805</v>
      </c>
      <c r="J169" s="1192"/>
      <c r="K169" s="1192" t="s">
        <v>806</v>
      </c>
      <c r="L169" s="1192"/>
      <c r="M169" s="1192" t="s">
        <v>807</v>
      </c>
      <c r="N169" s="1192"/>
      <c r="O169" s="1192" t="s">
        <v>808</v>
      </c>
      <c r="P169" s="1192"/>
      <c r="Q169" s="1192" t="s">
        <v>809</v>
      </c>
    </row>
    <row r="170" spans="1:20" ht="15" customHeight="1">
      <c r="C170" s="1515" t="s">
        <v>902</v>
      </c>
      <c r="D170" s="1336"/>
      <c r="E170" s="1517" t="s">
        <v>813</v>
      </c>
      <c r="G170" s="1519" t="s">
        <v>310</v>
      </c>
      <c r="I170" s="1519" t="s">
        <v>810</v>
      </c>
      <c r="K170" s="1260"/>
      <c r="M170" s="1261" t="s">
        <v>1506</v>
      </c>
      <c r="O170" s="1521" t="s">
        <v>812</v>
      </c>
      <c r="Q170" s="1261" t="s">
        <v>1575</v>
      </c>
    </row>
    <row r="171" spans="1:20" ht="25">
      <c r="C171" s="1516"/>
      <c r="D171" s="1336"/>
      <c r="E171" s="1518"/>
      <c r="F171" s="1262"/>
      <c r="G171" s="1520"/>
      <c r="H171" s="1262"/>
      <c r="I171" s="1520"/>
      <c r="J171" s="1262"/>
      <c r="K171" s="1263" t="s">
        <v>814</v>
      </c>
      <c r="M171" s="1338" t="s">
        <v>1157</v>
      </c>
      <c r="O171" s="1522"/>
      <c r="Q171" s="1338" t="s">
        <v>815</v>
      </c>
    </row>
    <row r="172" spans="1:20" ht="5.15" customHeight="1"/>
    <row r="173" spans="1:20" ht="13">
      <c r="A173" s="1264"/>
      <c r="B173" s="1264"/>
      <c r="C173" s="1197">
        <f>C164+1</f>
        <v>75</v>
      </c>
      <c r="D173" s="1264"/>
      <c r="E173" s="1265" t="s">
        <v>816</v>
      </c>
      <c r="F173" s="1264"/>
      <c r="G173" s="1266"/>
      <c r="H173" s="1264"/>
      <c r="I173" s="1266"/>
      <c r="J173" s="1264"/>
      <c r="K173" s="1267"/>
      <c r="M173" s="1035"/>
      <c r="O173" s="1268"/>
      <c r="Q173" s="1264"/>
    </row>
    <row r="174" spans="1:20" ht="5.15" customHeight="1"/>
    <row r="175" spans="1:20">
      <c r="C175" s="1197">
        <f>C173+1</f>
        <v>76</v>
      </c>
      <c r="E175" s="1254" t="s">
        <v>817</v>
      </c>
      <c r="G175" s="1037"/>
      <c r="I175" s="1266"/>
      <c r="K175" s="1034">
        <f>K139</f>
        <v>0</v>
      </c>
      <c r="L175" s="1033"/>
      <c r="M175" s="1034">
        <f>M139</f>
        <v>0</v>
      </c>
      <c r="N175" s="1033"/>
      <c r="O175" s="1034">
        <f>O139</f>
        <v>0</v>
      </c>
      <c r="P175" s="1033"/>
      <c r="Q175" s="1034">
        <f>M175+O175</f>
        <v>0</v>
      </c>
      <c r="T175" s="1216"/>
    </row>
    <row r="176" spans="1:20">
      <c r="C176" s="1197">
        <f>C175+1</f>
        <v>77</v>
      </c>
      <c r="E176" s="1254" t="s">
        <v>819</v>
      </c>
      <c r="G176" s="1037"/>
      <c r="I176" s="1266"/>
      <c r="K176" s="1038">
        <f t="shared" ref="K176:M178" si="0">K140</f>
        <v>0</v>
      </c>
      <c r="M176" s="1038">
        <f t="shared" si="0"/>
        <v>0</v>
      </c>
      <c r="O176" s="1038">
        <f t="shared" ref="O176:O178" si="1">O140</f>
        <v>0</v>
      </c>
      <c r="Q176" s="1256">
        <f>M176+O176</f>
        <v>0</v>
      </c>
    </row>
    <row r="177" spans="1:20">
      <c r="C177" s="1197">
        <f>C176+1</f>
        <v>78</v>
      </c>
      <c r="E177" s="1254" t="s">
        <v>820</v>
      </c>
      <c r="G177" s="1037"/>
      <c r="I177" s="1266"/>
      <c r="K177" s="1038">
        <f t="shared" si="0"/>
        <v>0</v>
      </c>
      <c r="M177" s="1038">
        <f t="shared" si="0"/>
        <v>0</v>
      </c>
      <c r="O177" s="1038">
        <f t="shared" si="1"/>
        <v>0</v>
      </c>
      <c r="Q177" s="1256">
        <f>M177+O177</f>
        <v>0</v>
      </c>
    </row>
    <row r="178" spans="1:20">
      <c r="C178" s="1197">
        <f>C177+1</f>
        <v>79</v>
      </c>
      <c r="E178" s="1254" t="s">
        <v>821</v>
      </c>
      <c r="G178" s="1037"/>
      <c r="I178" s="1266"/>
      <c r="K178" s="1038">
        <f t="shared" si="0"/>
        <v>0</v>
      </c>
      <c r="M178" s="1038">
        <f t="shared" si="0"/>
        <v>0</v>
      </c>
      <c r="O178" s="1038">
        <f t="shared" si="1"/>
        <v>0</v>
      </c>
      <c r="Q178" s="1256">
        <f>M178+O178</f>
        <v>0</v>
      </c>
      <c r="T178" s="1216"/>
    </row>
    <row r="179" spans="1:20" ht="5.15" customHeight="1">
      <c r="K179" s="1269"/>
      <c r="M179" s="1269"/>
      <c r="O179" s="1269"/>
      <c r="Q179" s="1269"/>
    </row>
    <row r="180" spans="1:20" ht="13">
      <c r="C180" s="1197">
        <f>C178+1</f>
        <v>80</v>
      </c>
      <c r="E180" s="1190" t="s">
        <v>822</v>
      </c>
      <c r="K180" s="1035">
        <f>SUM(K174:K179)</f>
        <v>0</v>
      </c>
      <c r="L180" s="1035"/>
      <c r="M180" s="1035">
        <f>SUM(M174:M179)</f>
        <v>0</v>
      </c>
      <c r="N180" s="1033"/>
      <c r="O180" s="1035">
        <f>SUM(O174:O179)</f>
        <v>0</v>
      </c>
      <c r="P180" s="1035"/>
      <c r="Q180" s="1035">
        <f>SUM(Q174:Q179)</f>
        <v>0</v>
      </c>
    </row>
    <row r="181" spans="1:20">
      <c r="C181" s="1197"/>
    </row>
    <row r="182" spans="1:20" ht="13">
      <c r="A182" s="1264"/>
      <c r="B182" s="1264"/>
      <c r="C182" s="1197">
        <f>C180+1</f>
        <v>81</v>
      </c>
      <c r="D182" s="1264"/>
      <c r="E182" s="1265" t="s">
        <v>823</v>
      </c>
      <c r="F182" s="1264"/>
      <c r="G182" s="1266"/>
      <c r="H182" s="1264"/>
      <c r="I182" s="1266"/>
      <c r="J182" s="1264"/>
      <c r="K182" s="1267"/>
      <c r="M182" s="1035"/>
      <c r="O182" s="1268"/>
      <c r="Q182" s="1264"/>
    </row>
    <row r="183" spans="1:20" ht="5.15" customHeight="1"/>
    <row r="184" spans="1:20">
      <c r="C184" s="1197">
        <f>C182+1</f>
        <v>82</v>
      </c>
      <c r="E184" s="1254" t="s">
        <v>817</v>
      </c>
      <c r="G184" s="1037"/>
      <c r="I184" s="1266"/>
      <c r="K184" s="1034">
        <f>K148</f>
        <v>0</v>
      </c>
      <c r="L184" s="1033"/>
      <c r="M184" s="1034">
        <f>M148</f>
        <v>0</v>
      </c>
      <c r="N184" s="1033"/>
      <c r="O184" s="1034">
        <f>O148</f>
        <v>0</v>
      </c>
      <c r="P184" s="1033"/>
      <c r="Q184" s="1034">
        <f>M184+O184</f>
        <v>0</v>
      </c>
    </row>
    <row r="185" spans="1:20">
      <c r="C185" s="1197">
        <f>C184+1</f>
        <v>83</v>
      </c>
      <c r="E185" s="1254" t="s">
        <v>819</v>
      </c>
      <c r="G185" s="1037"/>
      <c r="I185" s="1266"/>
      <c r="K185" s="1038">
        <f>K149</f>
        <v>0</v>
      </c>
      <c r="M185" s="1038">
        <f t="shared" ref="M185:M187" si="2">M149</f>
        <v>0</v>
      </c>
      <c r="O185" s="1038">
        <f t="shared" ref="O185:O187" si="3">O149</f>
        <v>0</v>
      </c>
      <c r="Q185" s="1256">
        <f>M185+O185</f>
        <v>0</v>
      </c>
    </row>
    <row r="186" spans="1:20">
      <c r="C186" s="1197">
        <f>C185+1</f>
        <v>84</v>
      </c>
      <c r="E186" s="1254" t="s">
        <v>820</v>
      </c>
      <c r="G186" s="1037"/>
      <c r="I186" s="1266"/>
      <c r="K186" s="1038">
        <f t="shared" ref="K186:K187" si="4">K150</f>
        <v>0</v>
      </c>
      <c r="M186" s="1038">
        <f t="shared" si="2"/>
        <v>0</v>
      </c>
      <c r="O186" s="1038">
        <f t="shared" si="3"/>
        <v>0</v>
      </c>
      <c r="Q186" s="1256">
        <f>M186+O186</f>
        <v>0</v>
      </c>
      <c r="T186" s="1216"/>
    </row>
    <row r="187" spans="1:20">
      <c r="C187" s="1197">
        <f>C186+1</f>
        <v>85</v>
      </c>
      <c r="E187" s="1254" t="s">
        <v>821</v>
      </c>
      <c r="G187" s="1037"/>
      <c r="I187" s="1266"/>
      <c r="K187" s="1038">
        <f t="shared" si="4"/>
        <v>0</v>
      </c>
      <c r="M187" s="1038">
        <f t="shared" si="2"/>
        <v>0</v>
      </c>
      <c r="O187" s="1038">
        <f t="shared" si="3"/>
        <v>0</v>
      </c>
      <c r="Q187" s="1256">
        <f>M187+O187</f>
        <v>0</v>
      </c>
    </row>
    <row r="188" spans="1:20" ht="5.15" customHeight="1">
      <c r="K188" s="1269"/>
      <c r="M188" s="1269"/>
      <c r="O188" s="1269"/>
      <c r="Q188" s="1269"/>
    </row>
    <row r="189" spans="1:20" ht="13">
      <c r="C189" s="1197">
        <f>C187+1</f>
        <v>86</v>
      </c>
      <c r="E189" s="1190" t="s">
        <v>822</v>
      </c>
      <c r="K189" s="1035">
        <f>SUM(K183:K188)</f>
        <v>0</v>
      </c>
      <c r="L189" s="1033"/>
      <c r="M189" s="1035">
        <f>SUM(M183:M188)</f>
        <v>0</v>
      </c>
      <c r="N189" s="1035"/>
      <c r="O189" s="1035">
        <f>SUM(O183:O188)</f>
        <v>0</v>
      </c>
      <c r="P189" s="1035"/>
      <c r="Q189" s="1035">
        <f>SUM(Q183:Q188)</f>
        <v>0</v>
      </c>
    </row>
    <row r="191" spans="1:20" ht="13">
      <c r="A191" s="1264"/>
      <c r="B191" s="1264"/>
      <c r="C191" s="1197">
        <f>C189+1</f>
        <v>87</v>
      </c>
      <c r="D191" s="1264"/>
      <c r="E191" s="1265" t="s">
        <v>825</v>
      </c>
      <c r="F191" s="1264"/>
      <c r="G191" s="1266"/>
      <c r="H191" s="1264"/>
      <c r="I191" s="1266"/>
      <c r="J191" s="1264"/>
      <c r="K191" s="1267"/>
      <c r="M191" s="1035"/>
      <c r="O191" s="1268"/>
      <c r="Q191" s="1264"/>
    </row>
    <row r="192" spans="1:20" ht="5.15" customHeight="1"/>
    <row r="193" spans="3:20">
      <c r="C193" s="1197">
        <f>C191+1</f>
        <v>88</v>
      </c>
      <c r="E193" s="1254" t="s">
        <v>817</v>
      </c>
      <c r="G193" s="1037"/>
      <c r="I193" s="1266"/>
      <c r="K193" s="1034">
        <f>K157</f>
        <v>0</v>
      </c>
      <c r="L193" s="1033"/>
      <c r="M193" s="1034">
        <f>M157</f>
        <v>0</v>
      </c>
      <c r="N193" s="1033"/>
      <c r="O193" s="1034">
        <f>O157</f>
        <v>0</v>
      </c>
      <c r="P193" s="1033"/>
      <c r="Q193" s="1034">
        <f>M193+O193</f>
        <v>0</v>
      </c>
    </row>
    <row r="194" spans="3:20">
      <c r="C194" s="1197">
        <f>C193+1</f>
        <v>89</v>
      </c>
      <c r="E194" s="1254" t="s">
        <v>819</v>
      </c>
      <c r="G194" s="1037"/>
      <c r="I194" s="1266"/>
      <c r="K194" s="1038">
        <f>K158</f>
        <v>0</v>
      </c>
      <c r="M194" s="1038">
        <f t="shared" ref="M194:M196" si="5">M158</f>
        <v>0</v>
      </c>
      <c r="O194" s="1038">
        <f t="shared" ref="O194:O196" si="6">O158</f>
        <v>0</v>
      </c>
      <c r="Q194" s="1256">
        <f>M194+O194</f>
        <v>0</v>
      </c>
    </row>
    <row r="195" spans="3:20">
      <c r="C195" s="1197">
        <f>C194+1</f>
        <v>90</v>
      </c>
      <c r="E195" s="1254" t="s">
        <v>820</v>
      </c>
      <c r="G195" s="1037"/>
      <c r="I195" s="1266"/>
      <c r="K195" s="1038">
        <f t="shared" ref="K195:K196" si="7">K159</f>
        <v>0</v>
      </c>
      <c r="M195" s="1038">
        <f t="shared" si="5"/>
        <v>0</v>
      </c>
      <c r="O195" s="1038">
        <f t="shared" si="6"/>
        <v>0</v>
      </c>
      <c r="Q195" s="1256">
        <f>M195+O195</f>
        <v>0</v>
      </c>
    </row>
    <row r="196" spans="3:20">
      <c r="C196" s="1197">
        <f>C195+1</f>
        <v>91</v>
      </c>
      <c r="E196" s="1254" t="s">
        <v>821</v>
      </c>
      <c r="G196" s="1037"/>
      <c r="I196" s="1266"/>
      <c r="K196" s="1038">
        <f t="shared" si="7"/>
        <v>0</v>
      </c>
      <c r="M196" s="1038">
        <f t="shared" si="5"/>
        <v>0</v>
      </c>
      <c r="O196" s="1038">
        <f t="shared" si="6"/>
        <v>0</v>
      </c>
      <c r="Q196" s="1256">
        <f>M196+O196</f>
        <v>0</v>
      </c>
    </row>
    <row r="197" spans="3:20" ht="5.15" customHeight="1">
      <c r="K197" s="1269"/>
      <c r="M197" s="1269"/>
      <c r="O197" s="1269"/>
      <c r="Q197" s="1269"/>
    </row>
    <row r="198" spans="3:20" ht="13">
      <c r="C198" s="1197">
        <f>C196+1</f>
        <v>92</v>
      </c>
      <c r="E198" s="1190" t="s">
        <v>822</v>
      </c>
      <c r="K198" s="1035">
        <f>SUM(K192:K197)</f>
        <v>0</v>
      </c>
      <c r="L198" s="1033"/>
      <c r="M198" s="1035">
        <f>SUM(M192:M197)</f>
        <v>0</v>
      </c>
      <c r="N198" s="1033"/>
      <c r="O198" s="1035">
        <f>SUM(O192:O197)</f>
        <v>0</v>
      </c>
      <c r="P198" s="1035"/>
      <c r="Q198" s="1035">
        <f>SUM(Q192:Q197)</f>
        <v>0</v>
      </c>
      <c r="T198" s="1216"/>
    </row>
    <row r="200" spans="3:20" ht="13.5" thickBot="1">
      <c r="C200" s="1197">
        <f>C198+1</f>
        <v>93</v>
      </c>
      <c r="E200" s="1190" t="s">
        <v>827</v>
      </c>
      <c r="K200" s="1042">
        <f>K180+K189+K198</f>
        <v>0</v>
      </c>
      <c r="L200" s="1035"/>
      <c r="M200" s="1042">
        <f>M180+M189+M198</f>
        <v>0</v>
      </c>
      <c r="N200" s="1035"/>
      <c r="O200" s="1042">
        <f>O180+O189+O198</f>
        <v>0</v>
      </c>
      <c r="P200" s="1035"/>
      <c r="Q200" s="1042">
        <f>Q180+Q189+Q198</f>
        <v>0</v>
      </c>
      <c r="T200" s="1270"/>
    </row>
    <row r="201" spans="3:20" ht="13">
      <c r="C201" s="1197"/>
      <c r="E201" s="1190"/>
      <c r="K201" s="1043"/>
      <c r="L201" s="1035"/>
      <c r="M201" s="1043"/>
      <c r="N201" s="1035"/>
      <c r="O201" s="1043"/>
      <c r="P201" s="1035"/>
      <c r="Q201" s="1043"/>
      <c r="T201" s="1270"/>
    </row>
    <row r="202" spans="3:20" ht="13">
      <c r="C202" s="1197"/>
      <c r="E202" s="1190"/>
      <c r="L202" s="1035"/>
      <c r="N202" s="1035"/>
      <c r="P202" s="1035"/>
      <c r="T202" s="1270"/>
    </row>
    <row r="203" spans="3:20" ht="15.5">
      <c r="E203" s="1523" t="s">
        <v>840</v>
      </c>
      <c r="F203" s="1524"/>
      <c r="G203" s="1524"/>
      <c r="H203" s="1524"/>
      <c r="I203" s="1524"/>
      <c r="J203" s="1524"/>
      <c r="K203" s="1524"/>
      <c r="L203" s="1524"/>
      <c r="M203" s="1524"/>
      <c r="N203" s="1524"/>
      <c r="O203" s="1524"/>
      <c r="P203" s="1524"/>
      <c r="Q203" s="1525"/>
    </row>
    <row r="205" spans="3:20" ht="13">
      <c r="E205" s="1192" t="s">
        <v>803</v>
      </c>
      <c r="F205" s="1192"/>
      <c r="G205" s="1192" t="s">
        <v>804</v>
      </c>
      <c r="H205" s="1192"/>
      <c r="I205" s="1192" t="s">
        <v>805</v>
      </c>
      <c r="J205" s="1192"/>
      <c r="K205" s="1192" t="s">
        <v>806</v>
      </c>
      <c r="L205" s="1192"/>
      <c r="M205" s="1192" t="s">
        <v>807</v>
      </c>
      <c r="N205" s="1192"/>
      <c r="O205" s="1192" t="s">
        <v>808</v>
      </c>
      <c r="P205" s="1192"/>
      <c r="Q205" s="1192" t="s">
        <v>809</v>
      </c>
    </row>
    <row r="206" spans="3:20" ht="15" customHeight="1">
      <c r="C206" s="1515" t="s">
        <v>902</v>
      </c>
      <c r="D206" s="1336"/>
      <c r="E206" s="1517" t="s">
        <v>813</v>
      </c>
      <c r="G206" s="1519" t="s">
        <v>310</v>
      </c>
      <c r="I206" s="1519" t="s">
        <v>810</v>
      </c>
      <c r="M206" s="1261" t="s">
        <v>1506</v>
      </c>
      <c r="O206" s="1521" t="s">
        <v>812</v>
      </c>
      <c r="Q206" s="1261" t="s">
        <v>1575</v>
      </c>
    </row>
    <row r="207" spans="3:20" ht="25">
      <c r="C207" s="1516"/>
      <c r="D207" s="1336"/>
      <c r="E207" s="1518"/>
      <c r="F207" s="1262"/>
      <c r="G207" s="1520"/>
      <c r="H207" s="1262"/>
      <c r="I207" s="1520"/>
      <c r="J207" s="1262"/>
      <c r="K207" s="1263" t="s">
        <v>814</v>
      </c>
      <c r="M207" s="1338" t="s">
        <v>1157</v>
      </c>
      <c r="O207" s="1522"/>
      <c r="Q207" s="1338" t="s">
        <v>815</v>
      </c>
    </row>
    <row r="208" spans="3:20" ht="5.15" customHeight="1"/>
    <row r="209" spans="3:17">
      <c r="C209" s="1197">
        <f>C164+1</f>
        <v>75</v>
      </c>
      <c r="E209" s="1254" t="s">
        <v>817</v>
      </c>
      <c r="K209" s="1034">
        <f>K139+K148+K157</f>
        <v>0</v>
      </c>
      <c r="L209" s="1033"/>
      <c r="M209" s="1034">
        <f>M139+M148+M157</f>
        <v>0</v>
      </c>
      <c r="N209" s="1033"/>
      <c r="O209" s="1034">
        <f>O139+O148+O157</f>
        <v>0</v>
      </c>
      <c r="P209" s="1033"/>
      <c r="Q209" s="1034">
        <f t="shared" ref="Q209:Q212" si="8">M209+O209</f>
        <v>0</v>
      </c>
    </row>
    <row r="210" spans="3:17">
      <c r="C210" s="1197">
        <f>C209+1</f>
        <v>76</v>
      </c>
      <c r="E210" s="1254" t="s">
        <v>819</v>
      </c>
      <c r="K210" s="1038">
        <f>K140+K149+K158</f>
        <v>0</v>
      </c>
      <c r="L210" s="1039"/>
      <c r="M210" s="1038">
        <f>M140+M149+M158</f>
        <v>0</v>
      </c>
      <c r="N210" s="1039"/>
      <c r="O210" s="1038">
        <f>O140+O149+O158</f>
        <v>0</v>
      </c>
      <c r="P210" s="1039"/>
      <c r="Q210" s="1038">
        <f t="shared" si="8"/>
        <v>0</v>
      </c>
    </row>
    <row r="211" spans="3:17">
      <c r="C211" s="1197">
        <f>C210+1</f>
        <v>77</v>
      </c>
      <c r="E211" s="1254" t="s">
        <v>820</v>
      </c>
      <c r="K211" s="1038">
        <f>K141+K150+K159</f>
        <v>0</v>
      </c>
      <c r="L211" s="1039"/>
      <c r="M211" s="1038">
        <f>M141+M150+M159</f>
        <v>0</v>
      </c>
      <c r="N211" s="1039"/>
      <c r="O211" s="1038">
        <f>O141+O150+O159</f>
        <v>0</v>
      </c>
      <c r="P211" s="1039"/>
      <c r="Q211" s="1038">
        <f t="shared" si="8"/>
        <v>0</v>
      </c>
    </row>
    <row r="212" spans="3:17">
      <c r="C212" s="1197">
        <f>C211+1</f>
        <v>78</v>
      </c>
      <c r="E212" s="1254" t="s">
        <v>821</v>
      </c>
      <c r="K212" s="1038">
        <f>K142+K151+K160</f>
        <v>0</v>
      </c>
      <c r="L212" s="1039"/>
      <c r="M212" s="1038">
        <f>M142+M151+M160</f>
        <v>0</v>
      </c>
      <c r="N212" s="1039"/>
      <c r="O212" s="1038">
        <f>O142+O151+O160</f>
        <v>0</v>
      </c>
      <c r="P212" s="1039"/>
      <c r="Q212" s="1038">
        <f t="shared" si="8"/>
        <v>0</v>
      </c>
    </row>
    <row r="213" spans="3:17" ht="5.15" customHeight="1">
      <c r="Q213" s="1269"/>
    </row>
    <row r="214" spans="3:17" ht="13">
      <c r="C214" s="1197">
        <f>C212+1</f>
        <v>79</v>
      </c>
      <c r="E214" s="1190" t="s">
        <v>827</v>
      </c>
      <c r="K214" s="1044">
        <f>SUM(K209:K213)</f>
        <v>0</v>
      </c>
      <c r="L214" s="1035"/>
      <c r="M214" s="1044">
        <f>SUM(M209:M213)</f>
        <v>0</v>
      </c>
      <c r="N214" s="1035"/>
      <c r="O214" s="1044">
        <f>SUM(O209:O213)</f>
        <v>0</v>
      </c>
      <c r="P214" s="1035"/>
      <c r="Q214" s="1044">
        <f>SUM(Q209:Q213)</f>
        <v>0</v>
      </c>
    </row>
    <row r="215" spans="3:17" ht="5.15" customHeight="1"/>
    <row r="216" spans="3:17">
      <c r="C216" s="1197">
        <f>C214+1</f>
        <v>80</v>
      </c>
      <c r="E216" s="1254" t="s">
        <v>957</v>
      </c>
      <c r="G216" s="1191" t="s">
        <v>1323</v>
      </c>
      <c r="K216" s="1040">
        <v>1.3796433621908735</v>
      </c>
      <c r="M216" s="1040">
        <v>1.3796433621908735</v>
      </c>
      <c r="O216" s="1040">
        <v>1.3796433621908735</v>
      </c>
      <c r="Q216" s="1040">
        <v>1.3796433621908735</v>
      </c>
    </row>
    <row r="217" spans="3:17" ht="5.15" customHeight="1"/>
    <row r="218" spans="3:17" ht="13.5" thickBot="1">
      <c r="C218" s="1197">
        <f>C216+1</f>
        <v>81</v>
      </c>
      <c r="E218" s="1190" t="s">
        <v>831</v>
      </c>
      <c r="K218" s="1045">
        <f>K214*K216</f>
        <v>0</v>
      </c>
      <c r="L218" s="1035"/>
      <c r="M218" s="1045">
        <f>M214*M216</f>
        <v>0</v>
      </c>
      <c r="N218" s="1035"/>
      <c r="O218" s="1045">
        <f>O214*O216</f>
        <v>0</v>
      </c>
      <c r="P218" s="1035"/>
      <c r="Q218" s="1045">
        <f>Q214*Q216</f>
        <v>0</v>
      </c>
    </row>
    <row r="219" spans="3:17" ht="13" thickTop="1"/>
    <row r="221" spans="3:17" ht="15.5">
      <c r="E221" s="1523" t="s">
        <v>841</v>
      </c>
      <c r="F221" s="1524"/>
      <c r="G221" s="1524"/>
      <c r="H221" s="1524"/>
      <c r="I221" s="1524"/>
      <c r="J221" s="1524"/>
      <c r="K221" s="1524"/>
      <c r="L221" s="1524"/>
      <c r="M221" s="1524"/>
      <c r="N221" s="1524"/>
      <c r="O221" s="1524"/>
      <c r="P221" s="1524"/>
      <c r="Q221" s="1525"/>
    </row>
    <row r="223" spans="3:17" ht="13">
      <c r="E223" s="1192" t="s">
        <v>803</v>
      </c>
      <c r="F223" s="1192"/>
      <c r="G223" s="1192" t="s">
        <v>804</v>
      </c>
      <c r="H223" s="1192"/>
      <c r="I223" s="1192" t="s">
        <v>805</v>
      </c>
      <c r="J223" s="1192"/>
      <c r="K223" s="1192" t="s">
        <v>806</v>
      </c>
      <c r="L223" s="1192"/>
      <c r="M223" s="1192" t="s">
        <v>807</v>
      </c>
      <c r="N223" s="1192"/>
      <c r="O223" s="1192" t="s">
        <v>808</v>
      </c>
      <c r="P223" s="1192"/>
      <c r="Q223" s="1192" t="s">
        <v>809</v>
      </c>
    </row>
    <row r="224" spans="3:17">
      <c r="C224" s="1526" t="s">
        <v>902</v>
      </c>
      <c r="E224" s="1527" t="s">
        <v>833</v>
      </c>
      <c r="G224" s="1529" t="s">
        <v>310</v>
      </c>
      <c r="H224" s="1529"/>
      <c r="I224" s="1529"/>
      <c r="K224" s="1260"/>
      <c r="M224" s="1261" t="s">
        <v>1506</v>
      </c>
      <c r="Q224" s="1261" t="s">
        <v>1575</v>
      </c>
    </row>
    <row r="225" spans="3:17" ht="25">
      <c r="C225" s="1502"/>
      <c r="E225" s="1528"/>
      <c r="G225" s="1530"/>
      <c r="H225" s="1530"/>
      <c r="I225" s="1530"/>
      <c r="J225" s="1262"/>
      <c r="K225" s="1263" t="s">
        <v>814</v>
      </c>
      <c r="M225" s="1338" t="s">
        <v>1157</v>
      </c>
      <c r="O225" s="1338" t="s">
        <v>812</v>
      </c>
      <c r="Q225" s="1338" t="s">
        <v>815</v>
      </c>
    </row>
    <row r="226" spans="3:17" ht="5.15" customHeight="1"/>
    <row r="227" spans="3:17">
      <c r="C227" s="1197">
        <f>C218+1</f>
        <v>82</v>
      </c>
      <c r="E227" s="1254" t="s">
        <v>834</v>
      </c>
      <c r="K227" s="1034">
        <v>0</v>
      </c>
      <c r="L227" s="1033"/>
      <c r="M227" s="1034">
        <v>0</v>
      </c>
      <c r="N227" s="1033"/>
      <c r="O227" s="1034">
        <v>0</v>
      </c>
      <c r="P227" s="1033"/>
      <c r="Q227" s="1034">
        <v>0</v>
      </c>
    </row>
    <row r="228" spans="3:17">
      <c r="C228" s="1197">
        <f>C227+1</f>
        <v>83</v>
      </c>
      <c r="E228" s="1254" t="s">
        <v>835</v>
      </c>
      <c r="K228" s="1256">
        <f>K218</f>
        <v>0</v>
      </c>
      <c r="M228" s="1256">
        <f>M218</f>
        <v>0</v>
      </c>
      <c r="O228" s="1256">
        <f>O218</f>
        <v>0</v>
      </c>
      <c r="Q228" s="1256">
        <f>Q218</f>
        <v>0</v>
      </c>
    </row>
    <row r="229" spans="3:17" ht="5.15" customHeight="1">
      <c r="K229" s="1269"/>
      <c r="M229" s="1269"/>
      <c r="O229" s="1269"/>
      <c r="Q229" s="1269"/>
    </row>
    <row r="230" spans="3:17" ht="13">
      <c r="C230" s="1197">
        <f>C228+1</f>
        <v>84</v>
      </c>
      <c r="E230" s="1190" t="s">
        <v>836</v>
      </c>
      <c r="K230" s="1035">
        <f>SUM(K227:K229)</f>
        <v>0</v>
      </c>
      <c r="L230" s="1035"/>
      <c r="M230" s="1035">
        <f>SUM(M227:M229)</f>
        <v>0</v>
      </c>
      <c r="N230" s="1033"/>
      <c r="O230" s="1035">
        <f>SUM(O227:O229)</f>
        <v>0</v>
      </c>
      <c r="P230" s="1033"/>
      <c r="Q230" s="1035">
        <f>SUM(Q227:Q229)</f>
        <v>0</v>
      </c>
    </row>
    <row r="231" spans="3:17">
      <c r="K231" s="1270"/>
    </row>
    <row r="233" spans="3:17" ht="15.5">
      <c r="E233" s="1512" t="s">
        <v>842</v>
      </c>
      <c r="F233" s="1512"/>
      <c r="G233" s="1512"/>
      <c r="H233" s="1512"/>
      <c r="I233" s="1512"/>
      <c r="J233" s="1512"/>
      <c r="K233" s="1512"/>
      <c r="L233" s="1512"/>
      <c r="M233" s="1512"/>
      <c r="N233" s="1512"/>
      <c r="O233" s="1512"/>
      <c r="P233" s="1512"/>
      <c r="Q233" s="1512"/>
    </row>
    <row r="235" spans="3:17" ht="15.5">
      <c r="E235" s="1523" t="s">
        <v>1158</v>
      </c>
      <c r="F235" s="1524"/>
      <c r="G235" s="1524"/>
      <c r="H235" s="1524"/>
      <c r="I235" s="1524"/>
      <c r="J235" s="1524"/>
      <c r="K235" s="1524"/>
      <c r="L235" s="1524"/>
      <c r="M235" s="1524"/>
      <c r="N235" s="1524"/>
      <c r="O235" s="1524"/>
      <c r="P235" s="1524"/>
      <c r="Q235" s="1525"/>
    </row>
    <row r="237" spans="3:17" ht="13">
      <c r="E237" s="1192" t="s">
        <v>803</v>
      </c>
      <c r="F237" s="1192"/>
      <c r="G237" s="1192" t="s">
        <v>804</v>
      </c>
      <c r="H237" s="1192"/>
      <c r="I237" s="1192" t="s">
        <v>805</v>
      </c>
      <c r="J237" s="1192"/>
      <c r="K237" s="1192" t="s">
        <v>806</v>
      </c>
      <c r="L237" s="1192"/>
      <c r="M237" s="1192" t="s">
        <v>807</v>
      </c>
      <c r="N237" s="1192"/>
      <c r="O237" s="1192" t="s">
        <v>808</v>
      </c>
      <c r="P237" s="1192"/>
      <c r="Q237" s="1192" t="s">
        <v>809</v>
      </c>
    </row>
    <row r="238" spans="3:17">
      <c r="C238" s="1526" t="s">
        <v>902</v>
      </c>
      <c r="E238" s="1527" t="s">
        <v>833</v>
      </c>
      <c r="G238" s="1529" t="s">
        <v>310</v>
      </c>
      <c r="H238" s="1529"/>
      <c r="I238" s="1529"/>
      <c r="K238" s="1260"/>
      <c r="M238" s="1261" t="s">
        <v>1506</v>
      </c>
      <c r="Q238" s="1261" t="s">
        <v>1575</v>
      </c>
    </row>
    <row r="239" spans="3:17" ht="25">
      <c r="C239" s="1502"/>
      <c r="E239" s="1528"/>
      <c r="G239" s="1530"/>
      <c r="H239" s="1530"/>
      <c r="I239" s="1530"/>
      <c r="J239" s="1262"/>
      <c r="K239" s="1263" t="s">
        <v>814</v>
      </c>
      <c r="M239" s="1338" t="s">
        <v>1157</v>
      </c>
      <c r="O239" s="1338" t="s">
        <v>812</v>
      </c>
      <c r="Q239" s="1338" t="s">
        <v>815</v>
      </c>
    </row>
    <row r="240" spans="3:17" ht="5.15" customHeight="1"/>
    <row r="241" spans="1:19">
      <c r="C241" s="1197">
        <f>C230+1</f>
        <v>85</v>
      </c>
      <c r="E241" s="1254" t="s">
        <v>834</v>
      </c>
      <c r="K241" s="1034">
        <f>K122+K227</f>
        <v>0</v>
      </c>
      <c r="L241" s="1033"/>
      <c r="M241" s="1034">
        <f>M122+M227</f>
        <v>0</v>
      </c>
      <c r="N241" s="1033"/>
      <c r="O241" s="1034">
        <f>O122+O227</f>
        <v>0</v>
      </c>
      <c r="P241" s="1033"/>
      <c r="Q241" s="1034">
        <f>Q122+Q227</f>
        <v>0</v>
      </c>
    </row>
    <row r="242" spans="1:19">
      <c r="C242" s="1197">
        <f>C241+1</f>
        <v>86</v>
      </c>
      <c r="E242" s="1254" t="s">
        <v>835</v>
      </c>
      <c r="K242" s="1038">
        <f>K123+K228</f>
        <v>-159552306.09562606</v>
      </c>
      <c r="M242" s="1038">
        <f>M123+M228</f>
        <v>-97637768.218363017</v>
      </c>
      <c r="O242" s="1038">
        <f>O123+O228</f>
        <v>13573723.192192946</v>
      </c>
      <c r="Q242" s="1038">
        <f>Q123+Q228</f>
        <v>-84064045.026170075</v>
      </c>
    </row>
    <row r="243" spans="1:19" ht="5.15" customHeight="1">
      <c r="K243" s="1269"/>
      <c r="M243" s="1269"/>
      <c r="O243" s="1269"/>
      <c r="Q243" s="1269"/>
    </row>
    <row r="244" spans="1:19" ht="13">
      <c r="C244" s="1197">
        <f>C242+1</f>
        <v>87</v>
      </c>
      <c r="E244" s="1190" t="s">
        <v>836</v>
      </c>
      <c r="K244" s="1035">
        <f>SUM(K241:K243)</f>
        <v>-159552306.09562606</v>
      </c>
      <c r="L244" s="1035"/>
      <c r="M244" s="1035">
        <f>SUM(M241:M243)</f>
        <v>-97637768.218363017</v>
      </c>
      <c r="N244" s="1033"/>
      <c r="O244" s="1035">
        <f>SUM(O241:O243)</f>
        <v>13573723.192192946</v>
      </c>
      <c r="P244" s="1033"/>
      <c r="Q244" s="1035">
        <f>SUM(Q241:Q243)</f>
        <v>-84064045.026170075</v>
      </c>
    </row>
    <row r="248" spans="1:19" ht="18">
      <c r="A248" s="1273"/>
      <c r="B248" s="1273" t="s">
        <v>898</v>
      </c>
      <c r="C248" s="1273"/>
      <c r="D248" s="1273"/>
      <c r="E248" s="1273"/>
      <c r="F248" s="1273"/>
      <c r="G248" s="1273"/>
      <c r="H248" s="1273"/>
      <c r="I248" s="1273"/>
      <c r="J248" s="1273"/>
      <c r="K248" s="1273"/>
      <c r="L248" s="1273"/>
      <c r="M248" s="1273"/>
      <c r="N248" s="1273"/>
      <c r="O248" s="1273"/>
      <c r="P248" s="1273"/>
      <c r="Q248" s="1273"/>
      <c r="R248" s="1273"/>
      <c r="S248" s="1273"/>
    </row>
    <row r="249" spans="1:19">
      <c r="A249" s="1274"/>
      <c r="B249" s="1274"/>
      <c r="C249" s="1274"/>
      <c r="D249" s="1274"/>
      <c r="E249" s="1274"/>
      <c r="F249" s="1274"/>
      <c r="G249" s="1274"/>
      <c r="H249" s="1274"/>
      <c r="I249" s="1274"/>
      <c r="J249" s="1274"/>
      <c r="K249" s="1274"/>
      <c r="L249" s="1274"/>
      <c r="M249" s="1274"/>
      <c r="N249" s="1274"/>
      <c r="O249" s="1274"/>
      <c r="P249" s="1274"/>
      <c r="Q249" s="1274"/>
    </row>
    <row r="250" spans="1:19" ht="12.75" customHeight="1">
      <c r="A250" s="1274"/>
      <c r="B250" s="1531" t="s">
        <v>1324</v>
      </c>
      <c r="C250" s="1531"/>
      <c r="D250" s="1531"/>
      <c r="E250" s="1531"/>
      <c r="F250" s="1531"/>
      <c r="G250" s="1531"/>
      <c r="H250" s="1531"/>
      <c r="I250" s="1531"/>
      <c r="J250" s="1531"/>
      <c r="K250" s="1531"/>
      <c r="L250" s="1531"/>
      <c r="M250" s="1531"/>
      <c r="N250" s="1531"/>
      <c r="O250" s="1531"/>
      <c r="P250" s="1531"/>
      <c r="Q250" s="1531"/>
    </row>
    <row r="251" spans="1:19">
      <c r="A251" s="1274"/>
      <c r="B251" s="1531"/>
      <c r="C251" s="1531"/>
      <c r="D251" s="1531"/>
      <c r="E251" s="1531"/>
      <c r="F251" s="1531"/>
      <c r="G251" s="1531"/>
      <c r="H251" s="1531"/>
      <c r="I251" s="1531"/>
      <c r="J251" s="1531"/>
      <c r="K251" s="1531"/>
      <c r="L251" s="1531"/>
      <c r="M251" s="1531"/>
      <c r="N251" s="1531"/>
      <c r="O251" s="1531"/>
      <c r="P251" s="1531"/>
      <c r="Q251" s="1531"/>
    </row>
    <row r="252" spans="1:19">
      <c r="A252" s="1274"/>
      <c r="B252" s="1531"/>
      <c r="C252" s="1531"/>
      <c r="D252" s="1531"/>
      <c r="E252" s="1531"/>
      <c r="F252" s="1531"/>
      <c r="G252" s="1531"/>
      <c r="H252" s="1531"/>
      <c r="I252" s="1531"/>
      <c r="J252" s="1531"/>
      <c r="K252" s="1531"/>
      <c r="L252" s="1531"/>
      <c r="M252" s="1531"/>
      <c r="N252" s="1531"/>
      <c r="O252" s="1531"/>
      <c r="P252" s="1531"/>
      <c r="Q252" s="1531"/>
    </row>
    <row r="253" spans="1:19">
      <c r="A253" s="1274"/>
      <c r="B253" s="1531" t="s">
        <v>985</v>
      </c>
      <c r="C253" s="1531"/>
      <c r="D253" s="1531"/>
      <c r="E253" s="1531"/>
      <c r="F253" s="1531"/>
      <c r="G253" s="1531"/>
      <c r="H253" s="1531"/>
      <c r="I253" s="1531"/>
      <c r="J253" s="1531"/>
      <c r="K253" s="1531"/>
      <c r="L253" s="1531"/>
      <c r="M253" s="1531"/>
      <c r="N253" s="1531"/>
      <c r="O253" s="1531"/>
      <c r="P253" s="1531"/>
      <c r="Q253" s="1531"/>
    </row>
    <row r="254" spans="1:19">
      <c r="A254" s="1274"/>
      <c r="B254" s="1531"/>
      <c r="C254" s="1531"/>
      <c r="D254" s="1531"/>
      <c r="E254" s="1531"/>
      <c r="F254" s="1531"/>
      <c r="G254" s="1531"/>
      <c r="H254" s="1531"/>
      <c r="I254" s="1531"/>
      <c r="J254" s="1531"/>
      <c r="K254" s="1531"/>
      <c r="L254" s="1531"/>
      <c r="M254" s="1531"/>
      <c r="N254" s="1531"/>
      <c r="O254" s="1531"/>
      <c r="P254" s="1531"/>
      <c r="Q254" s="1531"/>
    </row>
    <row r="255" spans="1:19">
      <c r="A255" s="1274"/>
      <c r="B255" s="1531"/>
      <c r="C255" s="1531"/>
      <c r="D255" s="1531"/>
      <c r="E255" s="1531"/>
      <c r="F255" s="1531"/>
      <c r="G255" s="1531"/>
      <c r="H255" s="1531"/>
      <c r="I255" s="1531"/>
      <c r="J255" s="1531"/>
      <c r="K255" s="1531"/>
      <c r="L255" s="1531"/>
      <c r="M255" s="1531"/>
      <c r="N255" s="1531"/>
      <c r="O255" s="1531"/>
      <c r="P255" s="1531"/>
      <c r="Q255" s="1531"/>
    </row>
    <row r="256" spans="1:19">
      <c r="A256" s="1274"/>
      <c r="B256" s="1531" t="s">
        <v>1159</v>
      </c>
      <c r="C256" s="1531"/>
      <c r="D256" s="1531"/>
      <c r="E256" s="1531"/>
      <c r="F256" s="1531"/>
      <c r="G256" s="1531"/>
      <c r="H256" s="1531"/>
      <c r="I256" s="1531"/>
      <c r="J256" s="1531"/>
      <c r="K256" s="1531"/>
      <c r="L256" s="1531"/>
      <c r="M256" s="1531"/>
      <c r="N256" s="1531"/>
      <c r="O256" s="1531"/>
      <c r="P256" s="1531"/>
      <c r="Q256" s="1531"/>
    </row>
    <row r="257" spans="1:19">
      <c r="A257" s="1274"/>
      <c r="B257" s="1531"/>
      <c r="C257" s="1531"/>
      <c r="D257" s="1531"/>
      <c r="E257" s="1531"/>
      <c r="F257" s="1531"/>
      <c r="G257" s="1531"/>
      <c r="H257" s="1531"/>
      <c r="I257" s="1531"/>
      <c r="J257" s="1531"/>
      <c r="K257" s="1531"/>
      <c r="L257" s="1531"/>
      <c r="M257" s="1531"/>
      <c r="N257" s="1531"/>
      <c r="O257" s="1531"/>
      <c r="P257" s="1531"/>
      <c r="Q257" s="1531"/>
    </row>
    <row r="258" spans="1:19">
      <c r="A258" s="1274"/>
      <c r="B258" s="1531"/>
      <c r="C258" s="1531"/>
      <c r="D258" s="1531"/>
      <c r="E258" s="1531"/>
      <c r="F258" s="1531"/>
      <c r="G258" s="1531"/>
      <c r="H258" s="1531"/>
      <c r="I258" s="1531"/>
      <c r="J258" s="1531"/>
      <c r="K258" s="1531"/>
      <c r="L258" s="1531"/>
      <c r="M258" s="1531"/>
      <c r="N258" s="1531"/>
      <c r="O258" s="1531"/>
      <c r="P258" s="1531"/>
      <c r="Q258" s="1531"/>
    </row>
    <row r="259" spans="1:19">
      <c r="A259" s="1274"/>
      <c r="B259" s="1531" t="s">
        <v>983</v>
      </c>
      <c r="C259" s="1531"/>
      <c r="D259" s="1531"/>
      <c r="E259" s="1531"/>
      <c r="F259" s="1531"/>
      <c r="G259" s="1531"/>
      <c r="H259" s="1531"/>
      <c r="I259" s="1531"/>
      <c r="J259" s="1531"/>
      <c r="K259" s="1531"/>
      <c r="L259" s="1531"/>
      <c r="M259" s="1531"/>
      <c r="N259" s="1531"/>
      <c r="O259" s="1531"/>
      <c r="P259" s="1531"/>
      <c r="Q259" s="1531"/>
    </row>
    <row r="260" spans="1:19">
      <c r="A260" s="1274"/>
      <c r="B260" s="1531"/>
      <c r="C260" s="1531"/>
      <c r="D260" s="1531"/>
      <c r="E260" s="1531"/>
      <c r="F260" s="1531"/>
      <c r="G260" s="1531"/>
      <c r="H260" s="1531"/>
      <c r="I260" s="1531"/>
      <c r="J260" s="1531"/>
      <c r="K260" s="1531"/>
      <c r="L260" s="1531"/>
      <c r="M260" s="1531"/>
      <c r="N260" s="1531"/>
      <c r="O260" s="1531"/>
      <c r="P260" s="1531"/>
      <c r="Q260" s="1531"/>
    </row>
    <row r="261" spans="1:19">
      <c r="A261" s="1274"/>
      <c r="B261" s="1339"/>
      <c r="C261" s="1339"/>
      <c r="D261" s="1339"/>
      <c r="E261" s="1339"/>
      <c r="F261" s="1339"/>
      <c r="G261" s="1339"/>
      <c r="H261" s="1339"/>
      <c r="I261" s="1339"/>
      <c r="J261" s="1339"/>
      <c r="K261" s="1339"/>
      <c r="L261" s="1339"/>
      <c r="M261" s="1339"/>
      <c r="N261" s="1339"/>
      <c r="O261" s="1339"/>
      <c r="P261" s="1339"/>
      <c r="Q261" s="1339"/>
    </row>
    <row r="262" spans="1:19" ht="18">
      <c r="A262" s="1273"/>
      <c r="B262" s="1273" t="s">
        <v>843</v>
      </c>
      <c r="C262" s="1273"/>
      <c r="D262" s="1273"/>
      <c r="E262" s="1273"/>
      <c r="F262" s="1273"/>
      <c r="G262" s="1273"/>
      <c r="H262" s="1273"/>
      <c r="I262" s="1273"/>
      <c r="J262" s="1273"/>
      <c r="K262" s="1273"/>
      <c r="L262" s="1273"/>
      <c r="M262" s="1273"/>
      <c r="N262" s="1273"/>
      <c r="O262" s="1273"/>
      <c r="P262" s="1273"/>
      <c r="Q262" s="1273"/>
      <c r="R262" s="1273"/>
      <c r="S262" s="1273"/>
    </row>
    <row r="263" spans="1:19">
      <c r="A263" s="1274"/>
      <c r="B263" s="1274"/>
      <c r="C263" s="1274"/>
      <c r="D263" s="1274"/>
      <c r="E263" s="1274"/>
      <c r="F263" s="1274"/>
      <c r="G263" s="1274"/>
      <c r="H263" s="1274"/>
      <c r="I263" s="1274" t="s">
        <v>155</v>
      </c>
      <c r="J263" s="1274"/>
      <c r="K263" s="1274"/>
      <c r="L263" s="1274"/>
      <c r="M263" s="1274"/>
      <c r="N263" s="1274"/>
      <c r="O263" s="1274"/>
      <c r="P263" s="1274"/>
      <c r="Q263" s="1274"/>
    </row>
    <row r="264" spans="1:19" ht="12.75" customHeight="1">
      <c r="A264" s="1274"/>
      <c r="B264" s="1274" t="s">
        <v>157</v>
      </c>
      <c r="C264" s="1531" t="s">
        <v>1499</v>
      </c>
      <c r="D264" s="1531"/>
      <c r="E264" s="1531"/>
      <c r="F264" s="1531"/>
      <c r="G264" s="1531"/>
      <c r="H264" s="1531"/>
      <c r="I264" s="1531"/>
      <c r="J264" s="1531"/>
      <c r="K264" s="1531"/>
      <c r="L264" s="1531"/>
      <c r="M264" s="1531"/>
      <c r="N264" s="1531"/>
      <c r="O264" s="1531"/>
      <c r="P264" s="1531"/>
      <c r="Q264" s="1531"/>
    </row>
    <row r="265" spans="1:19">
      <c r="A265" s="1274"/>
      <c r="B265" s="1274"/>
      <c r="C265" s="1531"/>
      <c r="D265" s="1531"/>
      <c r="E265" s="1531"/>
      <c r="F265" s="1531"/>
      <c r="G265" s="1531"/>
      <c r="H265" s="1531"/>
      <c r="I265" s="1531"/>
      <c r="J265" s="1531"/>
      <c r="K265" s="1531"/>
      <c r="L265" s="1531"/>
      <c r="M265" s="1531"/>
      <c r="N265" s="1531"/>
      <c r="O265" s="1531"/>
      <c r="P265" s="1531"/>
      <c r="Q265" s="1531"/>
    </row>
    <row r="266" spans="1:19">
      <c r="A266" s="1274"/>
      <c r="B266" s="1274"/>
      <c r="C266" s="1531"/>
      <c r="D266" s="1531"/>
      <c r="E266" s="1531"/>
      <c r="F266" s="1531"/>
      <c r="G266" s="1531"/>
      <c r="H266" s="1531"/>
      <c r="I266" s="1531"/>
      <c r="J266" s="1531"/>
      <c r="K266" s="1531"/>
      <c r="L266" s="1531"/>
      <c r="M266" s="1531"/>
      <c r="N266" s="1531"/>
      <c r="O266" s="1531"/>
      <c r="P266" s="1531"/>
      <c r="Q266" s="1531"/>
    </row>
    <row r="267" spans="1:19">
      <c r="A267" s="1274"/>
      <c r="B267" s="1274"/>
      <c r="C267" s="1531"/>
      <c r="D267" s="1531"/>
      <c r="E267" s="1531"/>
      <c r="F267" s="1531"/>
      <c r="G267" s="1531"/>
      <c r="H267" s="1531"/>
      <c r="I267" s="1531"/>
      <c r="J267" s="1531"/>
      <c r="K267" s="1531"/>
      <c r="L267" s="1531"/>
      <c r="M267" s="1531"/>
      <c r="N267" s="1531"/>
      <c r="O267" s="1531"/>
      <c r="P267" s="1531"/>
      <c r="Q267" s="1531"/>
    </row>
    <row r="268" spans="1:19">
      <c r="A268" s="1274"/>
      <c r="B268" s="1274"/>
      <c r="C268" s="1531"/>
      <c r="D268" s="1531"/>
      <c r="E268" s="1531"/>
      <c r="F268" s="1531"/>
      <c r="G268" s="1531"/>
      <c r="H268" s="1531"/>
      <c r="I268" s="1531"/>
      <c r="J268" s="1531"/>
      <c r="K268" s="1531"/>
      <c r="L268" s="1531"/>
      <c r="M268" s="1531"/>
      <c r="N268" s="1531"/>
      <c r="O268" s="1531"/>
      <c r="P268" s="1531"/>
      <c r="Q268" s="1531"/>
    </row>
    <row r="269" spans="1:19">
      <c r="A269" s="1274"/>
      <c r="B269" s="1274"/>
      <c r="C269" s="1531"/>
      <c r="D269" s="1531"/>
      <c r="E269" s="1531"/>
      <c r="F269" s="1531"/>
      <c r="G269" s="1531"/>
      <c r="H269" s="1531"/>
      <c r="I269" s="1531"/>
      <c r="J269" s="1531"/>
      <c r="K269" s="1531"/>
      <c r="L269" s="1531"/>
      <c r="M269" s="1531"/>
      <c r="N269" s="1531"/>
      <c r="O269" s="1531"/>
      <c r="P269" s="1531"/>
      <c r="Q269" s="1531"/>
    </row>
    <row r="270" spans="1:19">
      <c r="A270" s="1274"/>
      <c r="B270" s="1274"/>
      <c r="C270" s="1531"/>
      <c r="D270" s="1531"/>
      <c r="E270" s="1531"/>
      <c r="F270" s="1531"/>
      <c r="G270" s="1531"/>
      <c r="H270" s="1531"/>
      <c r="I270" s="1531"/>
      <c r="J270" s="1531"/>
      <c r="K270" s="1531"/>
      <c r="L270" s="1531"/>
      <c r="M270" s="1531"/>
      <c r="N270" s="1531"/>
      <c r="O270" s="1531"/>
      <c r="P270" s="1531"/>
      <c r="Q270" s="1531"/>
    </row>
    <row r="271" spans="1:19" ht="12.75" customHeight="1">
      <c r="A271" s="1274"/>
      <c r="B271" s="1274" t="s">
        <v>294</v>
      </c>
      <c r="C271" s="1531" t="s">
        <v>1160</v>
      </c>
      <c r="D271" s="1531"/>
      <c r="E271" s="1531"/>
      <c r="F271" s="1531"/>
      <c r="G271" s="1531"/>
      <c r="H271" s="1531"/>
      <c r="I271" s="1531"/>
      <c r="J271" s="1531"/>
      <c r="K271" s="1531"/>
      <c r="L271" s="1531"/>
      <c r="M271" s="1531"/>
      <c r="N271" s="1531"/>
      <c r="O271" s="1531"/>
      <c r="P271" s="1531"/>
      <c r="Q271" s="1531"/>
    </row>
    <row r="272" spans="1:19" ht="12.75" customHeight="1">
      <c r="A272" s="1274"/>
      <c r="B272" s="1274"/>
      <c r="C272" s="1531"/>
      <c r="D272" s="1531"/>
      <c r="E272" s="1531"/>
      <c r="F272" s="1531"/>
      <c r="G272" s="1531"/>
      <c r="H272" s="1531"/>
      <c r="I272" s="1531"/>
      <c r="J272" s="1531"/>
      <c r="K272" s="1531"/>
      <c r="L272" s="1531"/>
      <c r="M272" s="1531"/>
      <c r="N272" s="1531"/>
      <c r="O272" s="1531"/>
      <c r="P272" s="1531"/>
      <c r="Q272" s="1531"/>
    </row>
    <row r="273" spans="1:19">
      <c r="A273" s="1274"/>
      <c r="B273" s="1274"/>
      <c r="C273" s="1531"/>
      <c r="D273" s="1531"/>
      <c r="E273" s="1531"/>
      <c r="F273" s="1531"/>
      <c r="G273" s="1531"/>
      <c r="H273" s="1531"/>
      <c r="I273" s="1531"/>
      <c r="J273" s="1531"/>
      <c r="K273" s="1531"/>
      <c r="L273" s="1531"/>
      <c r="M273" s="1531"/>
      <c r="N273" s="1531"/>
      <c r="O273" s="1531"/>
      <c r="P273" s="1531"/>
      <c r="Q273" s="1531"/>
    </row>
    <row r="274" spans="1:19">
      <c r="E274" s="1335"/>
      <c r="F274" s="1335"/>
      <c r="G274" s="1335"/>
      <c r="H274" s="1335"/>
      <c r="I274" s="1335"/>
      <c r="J274" s="1335"/>
      <c r="K274" s="1335"/>
      <c r="L274" s="1335"/>
      <c r="M274" s="1335"/>
      <c r="N274" s="1335"/>
      <c r="O274" s="1335"/>
      <c r="P274" s="1335"/>
      <c r="Q274" s="1335"/>
    </row>
    <row r="275" spans="1:19" ht="15.5">
      <c r="A275" s="1238" t="s">
        <v>844</v>
      </c>
      <c r="B275" s="1238"/>
      <c r="C275" s="1238"/>
      <c r="D275" s="1238"/>
      <c r="E275" s="1239"/>
      <c r="F275" s="1240"/>
      <c r="G275" s="1240"/>
      <c r="H275" s="1241"/>
      <c r="I275" s="1240"/>
      <c r="J275" s="1240"/>
      <c r="K275" s="1240"/>
      <c r="L275" s="1240"/>
      <c r="M275" s="1240"/>
      <c r="N275" s="1240"/>
      <c r="O275" s="1240"/>
      <c r="P275" s="1240"/>
      <c r="Q275" s="1240"/>
      <c r="R275" s="1240"/>
      <c r="S275" s="1240"/>
    </row>
  </sheetData>
  <mergeCells count="66">
    <mergeCell ref="C271:Q273"/>
    <mergeCell ref="C224:C225"/>
    <mergeCell ref="E224:E225"/>
    <mergeCell ref="G224:I225"/>
    <mergeCell ref="E233:Q233"/>
    <mergeCell ref="E235:Q235"/>
    <mergeCell ref="C238:C239"/>
    <mergeCell ref="E238:E239"/>
    <mergeCell ref="G238:I239"/>
    <mergeCell ref="B250:Q252"/>
    <mergeCell ref="B253:Q255"/>
    <mergeCell ref="B256:Q258"/>
    <mergeCell ref="B259:Q260"/>
    <mergeCell ref="C264:Q270"/>
    <mergeCell ref="E221:Q221"/>
    <mergeCell ref="C170:C171"/>
    <mergeCell ref="E170:E171"/>
    <mergeCell ref="G170:G171"/>
    <mergeCell ref="I170:I171"/>
    <mergeCell ref="O170:O171"/>
    <mergeCell ref="E203:Q203"/>
    <mergeCell ref="C206:C207"/>
    <mergeCell ref="E206:E207"/>
    <mergeCell ref="G206:G207"/>
    <mergeCell ref="I206:I207"/>
    <mergeCell ref="O206:O207"/>
    <mergeCell ref="C167:Q167"/>
    <mergeCell ref="C116:Q116"/>
    <mergeCell ref="C119:C120"/>
    <mergeCell ref="E119:E120"/>
    <mergeCell ref="G119:I120"/>
    <mergeCell ref="C129:Q129"/>
    <mergeCell ref="C131:Q131"/>
    <mergeCell ref="C134:C135"/>
    <mergeCell ref="E134:E135"/>
    <mergeCell ref="G134:G135"/>
    <mergeCell ref="I134:I135"/>
    <mergeCell ref="O134:O135"/>
    <mergeCell ref="C98:Q98"/>
    <mergeCell ref="C101:C102"/>
    <mergeCell ref="E101:E102"/>
    <mergeCell ref="G101:G102"/>
    <mergeCell ref="I101:I102"/>
    <mergeCell ref="O101:O102"/>
    <mergeCell ref="C62:Q62"/>
    <mergeCell ref="C65:C66"/>
    <mergeCell ref="E65:E66"/>
    <mergeCell ref="G65:G66"/>
    <mergeCell ref="I65:I66"/>
    <mergeCell ref="O65:O66"/>
    <mergeCell ref="C44:Q44"/>
    <mergeCell ref="C47:C48"/>
    <mergeCell ref="E47:E48"/>
    <mergeCell ref="G47:G48"/>
    <mergeCell ref="I47:I48"/>
    <mergeCell ref="O47:O48"/>
    <mergeCell ref="A1:S1"/>
    <mergeCell ref="A2:S2"/>
    <mergeCell ref="A3:S3"/>
    <mergeCell ref="C6:Q6"/>
    <mergeCell ref="C8:Q8"/>
    <mergeCell ref="C11:C12"/>
    <mergeCell ref="E11:E12"/>
    <mergeCell ref="G11:G12"/>
    <mergeCell ref="I11:I12"/>
    <mergeCell ref="O11:O12"/>
  </mergeCells>
  <pageMargins left="0.7" right="0.7" top="0.75" bottom="0.75" header="0.3" footer="0.3"/>
  <pageSetup scale="52" orientation="landscape" r:id="rId1"/>
  <rowBreaks count="2" manualBreakCount="2">
    <brk id="126" max="19" man="1"/>
    <brk id="247"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3A600-DEED-4A00-93CF-7813ABF06E4C}">
  <dimension ref="A1:FF325"/>
  <sheetViews>
    <sheetView topLeftCell="M1" zoomScale="68" zoomScaleNormal="68" workbookViewId="0">
      <selection activeCell="A108" sqref="A108"/>
    </sheetView>
  </sheetViews>
  <sheetFormatPr defaultColWidth="9.1796875" defaultRowHeight="12.5"/>
  <cols>
    <col min="1" max="1" width="5.7265625" style="1046" customWidth="1"/>
    <col min="2" max="2" width="9.453125" style="1048" customWidth="1"/>
    <col min="3" max="3" width="75.26953125" style="1048" customWidth="1"/>
    <col min="4" max="4" width="43.26953125" style="1048" customWidth="1"/>
    <col min="5" max="5" width="25.81640625" style="1048" bestFit="1" customWidth="1"/>
    <col min="6" max="10" width="21.54296875" style="1046" customWidth="1"/>
    <col min="11" max="11" width="5.453125" style="1046" customWidth="1"/>
    <col min="12" max="16" width="21.54296875" style="1046" customWidth="1"/>
    <col min="17" max="17" width="2.7265625" style="1046" customWidth="1"/>
    <col min="18" max="18" width="21.54296875" style="1046" customWidth="1"/>
    <col min="19" max="19" width="2.7265625" style="1046" customWidth="1"/>
    <col min="20" max="20" width="21.54296875" style="1046" customWidth="1"/>
    <col min="21" max="21" width="2.7265625" style="1046" customWidth="1"/>
    <col min="22" max="22" width="21.54296875" style="1046" customWidth="1"/>
    <col min="23" max="23" width="2.7265625" style="1046" customWidth="1"/>
    <col min="24" max="24" width="21.54296875" style="1046" customWidth="1"/>
    <col min="25" max="25" width="2.7265625" style="1046" customWidth="1"/>
    <col min="26" max="26" width="22.7265625" style="1048" customWidth="1"/>
    <col min="27" max="27" width="2.7265625" style="1046" customWidth="1"/>
    <col min="28" max="28" width="16.453125" style="1048" customWidth="1"/>
    <col min="29" max="29" width="2.7265625" style="1046" customWidth="1"/>
    <col min="30" max="30" width="14.54296875" style="1046" customWidth="1"/>
    <col min="31" max="31" width="2.54296875" style="1046" customWidth="1"/>
    <col min="32" max="32" width="20" style="1046" customWidth="1"/>
    <col min="33" max="33" width="2.54296875" style="1046" customWidth="1"/>
    <col min="34" max="34" width="20" style="1046" customWidth="1"/>
    <col min="35" max="35" width="2.7265625" style="1048" customWidth="1"/>
    <col min="36" max="16384" width="9.1796875" style="1046"/>
  </cols>
  <sheetData>
    <row r="1" spans="1:162" ht="14">
      <c r="A1" s="1259" t="s">
        <v>690</v>
      </c>
      <c r="B1" s="1259"/>
      <c r="C1" s="1046"/>
      <c r="D1" s="1046"/>
      <c r="E1" s="1046"/>
      <c r="X1" s="1259"/>
      <c r="Z1" s="1046"/>
      <c r="AB1" s="1046"/>
      <c r="AH1" s="1047"/>
      <c r="AI1" s="1047"/>
    </row>
    <row r="2" spans="1:162" ht="14">
      <c r="A2" s="1259" t="s">
        <v>874</v>
      </c>
      <c r="B2" s="1259"/>
      <c r="C2" s="1046"/>
      <c r="D2" s="1046"/>
      <c r="E2" s="1046"/>
      <c r="X2" s="1259"/>
      <c r="Z2" s="1046"/>
      <c r="AB2" s="1046"/>
      <c r="AH2" s="1047"/>
      <c r="AI2" s="1047"/>
    </row>
    <row r="3" spans="1:162" ht="14">
      <c r="A3" s="1259" t="s">
        <v>1161</v>
      </c>
      <c r="B3" s="1259"/>
      <c r="C3" s="1046"/>
      <c r="D3" s="1046"/>
      <c r="E3" s="1046"/>
      <c r="Z3" s="1046"/>
      <c r="AB3" s="1046"/>
      <c r="AH3" s="1047"/>
      <c r="AI3" s="1047"/>
    </row>
    <row r="4" spans="1:162" ht="14">
      <c r="B4" s="1259"/>
      <c r="AH4" s="1047"/>
      <c r="AI4" s="1047"/>
    </row>
    <row r="5" spans="1:162" ht="19">
      <c r="B5" s="1534" t="s">
        <v>875</v>
      </c>
      <c r="C5" s="1535"/>
      <c r="D5" s="1535"/>
      <c r="E5" s="1535"/>
      <c r="F5" s="1535"/>
      <c r="G5" s="1535"/>
      <c r="H5" s="1535"/>
      <c r="I5" s="1535"/>
      <c r="J5" s="1535"/>
      <c r="K5" s="1535"/>
      <c r="L5" s="1535"/>
      <c r="M5" s="1535"/>
      <c r="N5" s="1535"/>
      <c r="O5" s="1535"/>
      <c r="P5" s="1535"/>
      <c r="Q5" s="1535"/>
      <c r="R5" s="1535"/>
      <c r="S5" s="1535"/>
      <c r="T5" s="1535"/>
      <c r="U5" s="1535"/>
      <c r="V5" s="1535"/>
      <c r="W5" s="1535"/>
      <c r="X5" s="1535"/>
      <c r="Y5" s="1535"/>
      <c r="Z5" s="1535"/>
      <c r="AA5" s="1535"/>
      <c r="AB5" s="1535"/>
      <c r="AC5" s="1535"/>
      <c r="AD5" s="1535"/>
      <c r="AE5" s="1535"/>
      <c r="AF5" s="1535"/>
      <c r="AG5" s="1535"/>
      <c r="AH5" s="1536"/>
      <c r="AI5" s="1047"/>
    </row>
    <row r="6" spans="1:162" ht="14">
      <c r="B6" s="1259"/>
      <c r="AH6" s="1047"/>
      <c r="AI6" s="1047"/>
    </row>
    <row r="7" spans="1:162" s="1049" customFormat="1" ht="15.5">
      <c r="B7" s="1050"/>
      <c r="C7" s="1050"/>
      <c r="D7" s="1050"/>
      <c r="E7" s="1050"/>
      <c r="F7" s="1537" t="s">
        <v>876</v>
      </c>
      <c r="G7" s="1538"/>
      <c r="H7" s="1538"/>
      <c r="I7" s="1538"/>
      <c r="J7" s="1539"/>
      <c r="L7" s="1537" t="s">
        <v>877</v>
      </c>
      <c r="M7" s="1538"/>
      <c r="N7" s="1538"/>
      <c r="O7" s="1538"/>
      <c r="P7" s="1539"/>
      <c r="R7" s="1537" t="s">
        <v>878</v>
      </c>
      <c r="S7" s="1538"/>
      <c r="T7" s="1538"/>
      <c r="U7" s="1538"/>
      <c r="V7" s="1538"/>
      <c r="W7" s="1538"/>
      <c r="X7" s="1538"/>
      <c r="Y7" s="1538"/>
      <c r="Z7" s="1538"/>
      <c r="AA7" s="1538"/>
      <c r="AB7" s="1538"/>
      <c r="AC7" s="1538"/>
      <c r="AD7" s="1538"/>
      <c r="AE7" s="1538"/>
      <c r="AF7" s="1539"/>
      <c r="AG7" s="1051"/>
      <c r="AH7" s="1052"/>
      <c r="AI7" s="1052"/>
    </row>
    <row r="8" spans="1:162" s="1053" customFormat="1" ht="61.5" customHeight="1">
      <c r="B8" s="1275" t="s">
        <v>845</v>
      </c>
      <c r="C8" s="1276" t="s">
        <v>846</v>
      </c>
      <c r="D8" s="1276" t="s">
        <v>660</v>
      </c>
      <c r="E8" s="1275" t="s">
        <v>847</v>
      </c>
      <c r="F8" s="1275" t="s">
        <v>850</v>
      </c>
      <c r="G8" s="1275" t="s">
        <v>848</v>
      </c>
      <c r="H8" s="1275" t="s">
        <v>852</v>
      </c>
      <c r="I8" s="1275" t="s">
        <v>849</v>
      </c>
      <c r="J8" s="1275" t="s">
        <v>879</v>
      </c>
      <c r="K8" s="1275"/>
      <c r="L8" s="1275" t="s">
        <v>850</v>
      </c>
      <c r="M8" s="1275" t="s">
        <v>851</v>
      </c>
      <c r="N8" s="1275" t="s">
        <v>852</v>
      </c>
      <c r="O8" s="1275" t="s">
        <v>849</v>
      </c>
      <c r="P8" s="1275" t="s">
        <v>879</v>
      </c>
      <c r="Q8" s="1275"/>
      <c r="R8" s="1275" t="s">
        <v>880</v>
      </c>
      <c r="S8" s="1275"/>
      <c r="T8" s="1275" t="s">
        <v>853</v>
      </c>
      <c r="U8" s="1275"/>
      <c r="V8" s="1275" t="s">
        <v>982</v>
      </c>
      <c r="W8" s="1275"/>
      <c r="X8" s="1275" t="s">
        <v>1162</v>
      </c>
      <c r="Y8" s="1275"/>
      <c r="Z8" s="1275" t="s">
        <v>881</v>
      </c>
      <c r="AA8" s="1275"/>
      <c r="AB8" s="1275" t="s">
        <v>854</v>
      </c>
      <c r="AC8" s="1275"/>
      <c r="AD8" s="1275" t="s">
        <v>882</v>
      </c>
      <c r="AE8" s="1275"/>
      <c r="AF8" s="1275" t="s">
        <v>1163</v>
      </c>
      <c r="AG8" s="1275"/>
      <c r="AH8" s="1275" t="s">
        <v>855</v>
      </c>
      <c r="AI8" s="1046"/>
      <c r="AJ8" s="1046"/>
      <c r="AK8" s="1046"/>
      <c r="AL8" s="1046"/>
      <c r="AM8" s="1046"/>
      <c r="AN8" s="1046"/>
      <c r="AO8" s="1046"/>
      <c r="AP8" s="1046"/>
      <c r="AQ8" s="1046"/>
      <c r="AR8" s="1046"/>
      <c r="AS8" s="1046"/>
      <c r="AT8" s="1046"/>
      <c r="AU8" s="1046"/>
      <c r="AV8" s="1046"/>
      <c r="AW8" s="1046"/>
      <c r="AX8" s="1046"/>
      <c r="AY8" s="1046"/>
      <c r="AZ8" s="1046"/>
      <c r="BA8" s="1046"/>
      <c r="BB8" s="1046"/>
      <c r="BC8" s="1046"/>
      <c r="BD8" s="1046"/>
      <c r="BE8" s="1046"/>
      <c r="BF8" s="1046"/>
      <c r="BG8" s="1046"/>
      <c r="BH8" s="1046"/>
      <c r="BI8" s="1046"/>
      <c r="BJ8" s="1046"/>
      <c r="BK8" s="1046"/>
      <c r="BL8" s="1046"/>
      <c r="BM8" s="1046"/>
      <c r="BN8" s="1046"/>
      <c r="BO8" s="1046"/>
      <c r="BP8" s="1046"/>
      <c r="BQ8" s="1046"/>
      <c r="BR8" s="1046"/>
      <c r="BS8" s="1046"/>
      <c r="BT8" s="1046"/>
      <c r="BU8" s="1046"/>
      <c r="BV8" s="1046"/>
      <c r="BW8" s="1046"/>
      <c r="BX8" s="1046"/>
      <c r="BY8" s="1046"/>
      <c r="BZ8" s="1046"/>
      <c r="CA8" s="1046"/>
      <c r="CB8" s="1046"/>
      <c r="CC8" s="1046"/>
      <c r="CD8" s="1046"/>
      <c r="CE8" s="1046"/>
      <c r="CF8" s="1046"/>
      <c r="CG8" s="1046"/>
      <c r="CH8" s="1046"/>
      <c r="CI8" s="1046"/>
      <c r="CJ8" s="1046"/>
      <c r="CK8" s="1046"/>
      <c r="CL8" s="1046"/>
      <c r="CM8" s="1046"/>
      <c r="CN8" s="1046"/>
      <c r="CO8" s="1046"/>
      <c r="CP8" s="1046"/>
      <c r="CQ8" s="1046"/>
      <c r="CR8" s="1046"/>
      <c r="CS8" s="1046"/>
      <c r="CT8" s="1046"/>
      <c r="CU8" s="1046"/>
      <c r="CV8" s="1046"/>
      <c r="CW8" s="1046"/>
      <c r="CX8" s="1046"/>
      <c r="CY8" s="1046"/>
      <c r="CZ8" s="1046"/>
      <c r="DA8" s="1046"/>
      <c r="DB8" s="1046"/>
      <c r="DC8" s="1046"/>
      <c r="DD8" s="1046"/>
      <c r="DE8" s="1046"/>
      <c r="DF8" s="1046"/>
      <c r="DG8" s="1046"/>
      <c r="DH8" s="1046"/>
      <c r="DI8" s="1046"/>
      <c r="DJ8" s="1046"/>
      <c r="DK8" s="1046"/>
      <c r="DL8" s="1046"/>
      <c r="DM8" s="1046"/>
      <c r="DN8" s="1046"/>
      <c r="DO8" s="1046"/>
      <c r="DP8" s="1046"/>
      <c r="DQ8" s="1046"/>
      <c r="DR8" s="1046"/>
      <c r="DS8" s="1046"/>
      <c r="DT8" s="1046"/>
      <c r="DU8" s="1046"/>
      <c r="DV8" s="1046"/>
      <c r="DW8" s="1046"/>
      <c r="DX8" s="1046"/>
      <c r="DY8" s="1046"/>
      <c r="DZ8" s="1046"/>
      <c r="EA8" s="1046"/>
      <c r="EB8" s="1046"/>
      <c r="EC8" s="1046"/>
      <c r="ED8" s="1046"/>
      <c r="EE8" s="1046"/>
      <c r="EF8" s="1046"/>
      <c r="EG8" s="1046"/>
      <c r="EH8" s="1046"/>
      <c r="EI8" s="1046"/>
      <c r="EJ8" s="1046"/>
      <c r="EK8" s="1046"/>
      <c r="EL8" s="1046"/>
      <c r="EM8" s="1046"/>
      <c r="EN8" s="1046"/>
      <c r="EO8" s="1046"/>
      <c r="EP8" s="1046"/>
      <c r="EQ8" s="1046"/>
      <c r="ER8" s="1046"/>
      <c r="ES8" s="1046"/>
      <c r="ET8" s="1046"/>
      <c r="EU8" s="1046"/>
      <c r="EV8" s="1046"/>
      <c r="EW8" s="1046"/>
      <c r="EX8" s="1046"/>
      <c r="EY8" s="1046"/>
      <c r="EZ8" s="1046"/>
      <c r="FA8" s="1046"/>
      <c r="FB8" s="1046"/>
      <c r="FC8" s="1046"/>
      <c r="FD8" s="1046"/>
      <c r="FE8" s="1046"/>
      <c r="FF8" s="1046"/>
    </row>
    <row r="9" spans="1:162" ht="15" customHeight="1">
      <c r="B9" s="1054"/>
      <c r="C9" s="1277" t="s">
        <v>803</v>
      </c>
      <c r="D9" s="1278" t="s">
        <v>804</v>
      </c>
      <c r="E9" s="1278" t="s">
        <v>805</v>
      </c>
      <c r="F9" s="1278" t="s">
        <v>806</v>
      </c>
      <c r="G9" s="1278" t="s">
        <v>883</v>
      </c>
      <c r="H9" s="1278" t="s">
        <v>808</v>
      </c>
      <c r="I9" s="1278" t="s">
        <v>884</v>
      </c>
      <c r="J9" s="1278" t="s">
        <v>885</v>
      </c>
      <c r="K9" s="1055"/>
      <c r="L9" s="1278" t="s">
        <v>886</v>
      </c>
      <c r="M9" s="1278" t="s">
        <v>887</v>
      </c>
      <c r="N9" s="1278" t="s">
        <v>888</v>
      </c>
      <c r="O9" s="1278" t="s">
        <v>889</v>
      </c>
      <c r="P9" s="1278" t="s">
        <v>890</v>
      </c>
      <c r="Q9" s="1056"/>
      <c r="R9" s="1278" t="s">
        <v>891</v>
      </c>
      <c r="S9" s="1278"/>
      <c r="T9" s="1278" t="s">
        <v>892</v>
      </c>
      <c r="U9" s="1278"/>
      <c r="V9" s="1278" t="s">
        <v>856</v>
      </c>
      <c r="W9" s="1278"/>
      <c r="X9" s="1278" t="s">
        <v>893</v>
      </c>
      <c r="Y9" s="1278"/>
      <c r="Z9" s="1278" t="s">
        <v>894</v>
      </c>
      <c r="AA9" s="1278"/>
      <c r="AB9" s="1278" t="s">
        <v>857</v>
      </c>
      <c r="AC9" s="1278"/>
      <c r="AD9" s="1278" t="s">
        <v>858</v>
      </c>
      <c r="AE9" s="1278"/>
      <c r="AF9" s="1278" t="s">
        <v>895</v>
      </c>
      <c r="AG9" s="1278"/>
      <c r="AH9" s="1278" t="s">
        <v>896</v>
      </c>
      <c r="AI9" s="1046"/>
    </row>
    <row r="10" spans="1:162" s="1191" customFormat="1" ht="13">
      <c r="B10" s="1278"/>
      <c r="C10" s="1279"/>
      <c r="D10" s="1279"/>
      <c r="E10" s="1278"/>
      <c r="F10" s="1278"/>
      <c r="G10" s="1278"/>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H10" s="1278"/>
    </row>
    <row r="11" spans="1:162" s="1191" customFormat="1" ht="13">
      <c r="B11" s="1278"/>
      <c r="C11" s="1280" t="s">
        <v>1325</v>
      </c>
      <c r="D11" s="1279"/>
      <c r="E11" s="1278"/>
      <c r="F11" s="1278"/>
      <c r="G11" s="1278"/>
      <c r="H11" s="1278"/>
      <c r="I11" s="1278"/>
      <c r="J11" s="1278"/>
      <c r="K11" s="1278"/>
      <c r="L11" s="1278"/>
      <c r="M11" s="1278"/>
      <c r="N11" s="1278"/>
      <c r="O11" s="1278"/>
      <c r="P11" s="1278"/>
      <c r="Q11" s="1278"/>
      <c r="R11" s="1278"/>
      <c r="S11" s="1278"/>
      <c r="T11" s="1278"/>
      <c r="U11" s="1278"/>
      <c r="V11" s="1278"/>
      <c r="W11" s="1278"/>
      <c r="X11" s="1278"/>
      <c r="Y11" s="1278"/>
      <c r="Z11" s="1278"/>
      <c r="AA11" s="1278"/>
      <c r="AB11" s="1278"/>
      <c r="AC11" s="1278"/>
      <c r="AD11" s="1278"/>
      <c r="AE11" s="1278"/>
      <c r="AF11" s="1278"/>
      <c r="AH11" s="1278"/>
    </row>
    <row r="12" spans="1:162">
      <c r="B12" s="1197">
        <v>1</v>
      </c>
      <c r="C12" s="1256" t="s">
        <v>1297</v>
      </c>
      <c r="D12" s="1281" t="s">
        <v>1297</v>
      </c>
      <c r="E12" s="1256" t="s">
        <v>859</v>
      </c>
      <c r="F12" s="1282">
        <v>43732575</v>
      </c>
      <c r="G12" s="1283">
        <f t="shared" ref="G12:G35" si="0">F12*0.35</f>
        <v>15306401.249999998</v>
      </c>
      <c r="H12" s="1282">
        <v>3607937.4375</v>
      </c>
      <c r="I12" s="1283">
        <f t="shared" ref="I12:I35" si="1">-H12*0.35</f>
        <v>-1262778.1031249999</v>
      </c>
      <c r="J12" s="1283">
        <f>G12+I12+H12</f>
        <v>17651560.584374998</v>
      </c>
      <c r="K12" s="1284"/>
      <c r="L12" s="1282">
        <f t="shared" ref="L12:L33" si="2">F12</f>
        <v>43732575</v>
      </c>
      <c r="M12" s="1283">
        <f t="shared" ref="M12:M35" si="3">L12*0.21</f>
        <v>9183840.75</v>
      </c>
      <c r="N12" s="1282">
        <v>3607937.4375</v>
      </c>
      <c r="O12" s="1283">
        <f t="shared" ref="O12:O35" si="4">-N12*0.21</f>
        <v>-757666.86187499994</v>
      </c>
      <c r="P12" s="1283">
        <f t="shared" ref="P12:P35" si="5">M12+O12+N12</f>
        <v>12034111.325625001</v>
      </c>
      <c r="R12" s="1283">
        <f t="shared" ref="R12:R35" si="6">J12-P12</f>
        <v>5617449.2587499972</v>
      </c>
      <c r="S12" s="1284"/>
      <c r="T12" s="1282">
        <v>5617449.258750001</v>
      </c>
      <c r="U12" s="1284"/>
      <c r="V12" s="1282">
        <v>0</v>
      </c>
      <c r="W12" s="1284"/>
      <c r="X12" s="1283">
        <f t="shared" ref="X12:X35" si="7">R12-T12-V12</f>
        <v>-3.7252902984619141E-9</v>
      </c>
      <c r="Y12" s="1284"/>
      <c r="Z12" s="1264" t="s">
        <v>860</v>
      </c>
      <c r="AA12" s="1285"/>
      <c r="AB12" s="1264" t="s">
        <v>396</v>
      </c>
      <c r="AC12" s="1285"/>
      <c r="AD12" s="1286">
        <v>0</v>
      </c>
      <c r="AE12" s="1285"/>
      <c r="AF12" s="1283">
        <f t="shared" ref="AF12:AF35" si="8">X12*AD12</f>
        <v>0</v>
      </c>
      <c r="AG12" s="1285"/>
      <c r="AH12" s="1197">
        <v>190</v>
      </c>
      <c r="AI12" s="1264"/>
    </row>
    <row r="13" spans="1:162">
      <c r="B13" s="1197">
        <v>2</v>
      </c>
      <c r="C13" s="1256" t="s">
        <v>862</v>
      </c>
      <c r="D13" s="1281" t="s">
        <v>1326</v>
      </c>
      <c r="E13" s="1256" t="s">
        <v>859</v>
      </c>
      <c r="F13" s="1287">
        <v>2781937</v>
      </c>
      <c r="G13" s="1288">
        <f t="shared" si="0"/>
        <v>973677.95</v>
      </c>
      <c r="H13" s="1287">
        <v>229509.80250000002</v>
      </c>
      <c r="I13" s="1288">
        <f t="shared" si="1"/>
        <v>-80328.430875000005</v>
      </c>
      <c r="J13" s="1288">
        <f t="shared" ref="J13:J35" si="9">G13+I13+H13</f>
        <v>1122859.3216250001</v>
      </c>
      <c r="K13" s="1289"/>
      <c r="L13" s="1287">
        <f t="shared" si="2"/>
        <v>2781937</v>
      </c>
      <c r="M13" s="1288">
        <f t="shared" si="3"/>
        <v>584206.77</v>
      </c>
      <c r="N13" s="1287">
        <v>229509.80250000002</v>
      </c>
      <c r="O13" s="1288">
        <f t="shared" si="4"/>
        <v>-48197.058525</v>
      </c>
      <c r="P13" s="1288">
        <f t="shared" si="5"/>
        <v>765519.51397500001</v>
      </c>
      <c r="Q13" s="1290"/>
      <c r="R13" s="1288">
        <f t="shared" si="6"/>
        <v>357339.80765000009</v>
      </c>
      <c r="S13" s="1289"/>
      <c r="T13" s="1287">
        <v>357339.80764999986</v>
      </c>
      <c r="U13" s="1289"/>
      <c r="V13" s="1287">
        <v>0</v>
      </c>
      <c r="W13" s="1289"/>
      <c r="X13" s="1288">
        <f t="shared" si="7"/>
        <v>2.3283064365386963E-10</v>
      </c>
      <c r="Y13" s="1284"/>
      <c r="Z13" s="1264" t="s">
        <v>860</v>
      </c>
      <c r="AA13" s="1285"/>
      <c r="AB13" s="1264" t="s">
        <v>396</v>
      </c>
      <c r="AC13" s="1285"/>
      <c r="AD13" s="1286">
        <v>0</v>
      </c>
      <c r="AE13" s="1285"/>
      <c r="AF13" s="1288">
        <f t="shared" si="8"/>
        <v>0</v>
      </c>
      <c r="AG13" s="1285"/>
      <c r="AH13" s="1197">
        <v>190</v>
      </c>
      <c r="AI13" s="1191"/>
    </row>
    <row r="14" spans="1:162">
      <c r="B14" s="1197">
        <v>3</v>
      </c>
      <c r="C14" s="1256" t="s">
        <v>863</v>
      </c>
      <c r="D14" s="1281" t="s">
        <v>863</v>
      </c>
      <c r="E14" s="1256" t="s">
        <v>859</v>
      </c>
      <c r="F14" s="1287">
        <v>24049917</v>
      </c>
      <c r="G14" s="1288">
        <f t="shared" si="0"/>
        <v>8417470.9499999993</v>
      </c>
      <c r="H14" s="1287">
        <v>1984118.1525000001</v>
      </c>
      <c r="I14" s="1288">
        <f t="shared" si="1"/>
        <v>-694441.35337499995</v>
      </c>
      <c r="J14" s="1288">
        <f t="shared" si="9"/>
        <v>9707147.7491250001</v>
      </c>
      <c r="K14" s="1289"/>
      <c r="L14" s="1287">
        <f t="shared" si="2"/>
        <v>24049917</v>
      </c>
      <c r="M14" s="1288">
        <f t="shared" si="3"/>
        <v>5050482.5699999994</v>
      </c>
      <c r="N14" s="1287">
        <v>1984118.1525000001</v>
      </c>
      <c r="O14" s="1288">
        <f t="shared" si="4"/>
        <v>-416664.81202499999</v>
      </c>
      <c r="P14" s="1288">
        <f t="shared" si="5"/>
        <v>6617935.9104749989</v>
      </c>
      <c r="Q14" s="1290"/>
      <c r="R14" s="1288">
        <f t="shared" si="6"/>
        <v>3089211.8386500012</v>
      </c>
      <c r="S14" s="1289"/>
      <c r="T14" s="1287">
        <v>3089211.8386500012</v>
      </c>
      <c r="U14" s="1289"/>
      <c r="V14" s="1287">
        <v>0</v>
      </c>
      <c r="W14" s="1289"/>
      <c r="X14" s="1288">
        <f t="shared" si="7"/>
        <v>0</v>
      </c>
      <c r="Y14" s="1284"/>
      <c r="Z14" s="1264" t="s">
        <v>860</v>
      </c>
      <c r="AA14" s="1285"/>
      <c r="AB14" s="1264" t="s">
        <v>396</v>
      </c>
      <c r="AC14" s="1285"/>
      <c r="AD14" s="1286">
        <v>0</v>
      </c>
      <c r="AE14" s="1285"/>
      <c r="AF14" s="1288">
        <f t="shared" si="8"/>
        <v>0</v>
      </c>
      <c r="AG14" s="1285"/>
      <c r="AH14" s="1197">
        <v>190</v>
      </c>
      <c r="AI14" s="1264"/>
    </row>
    <row r="15" spans="1:162">
      <c r="B15" s="1197">
        <v>4</v>
      </c>
      <c r="C15" s="1256" t="s">
        <v>1327</v>
      </c>
      <c r="D15" s="1281" t="s">
        <v>1327</v>
      </c>
      <c r="E15" s="1256" t="s">
        <v>859</v>
      </c>
      <c r="F15" s="1287">
        <v>17129443</v>
      </c>
      <c r="G15" s="1288">
        <f t="shared" si="0"/>
        <v>5995305.0499999998</v>
      </c>
      <c r="H15" s="1287">
        <v>1413179.0475000001</v>
      </c>
      <c r="I15" s="1288">
        <f t="shared" si="1"/>
        <v>-494612.66662500001</v>
      </c>
      <c r="J15" s="1288">
        <f t="shared" si="9"/>
        <v>6913871.4308750005</v>
      </c>
      <c r="K15" s="1289"/>
      <c r="L15" s="1287">
        <f t="shared" si="2"/>
        <v>17129443</v>
      </c>
      <c r="M15" s="1288">
        <f t="shared" si="3"/>
        <v>3597183.03</v>
      </c>
      <c r="N15" s="1287">
        <v>1413179.0475000001</v>
      </c>
      <c r="O15" s="1288">
        <f t="shared" si="4"/>
        <v>-296767.59997500002</v>
      </c>
      <c r="P15" s="1288">
        <f t="shared" si="5"/>
        <v>4713594.4775249995</v>
      </c>
      <c r="Q15" s="1290"/>
      <c r="R15" s="1288">
        <f t="shared" si="6"/>
        <v>2200276.953350001</v>
      </c>
      <c r="S15" s="1289"/>
      <c r="T15" s="1287">
        <v>2200276.953350001</v>
      </c>
      <c r="U15" s="1289"/>
      <c r="V15" s="1287">
        <v>0</v>
      </c>
      <c r="W15" s="1289"/>
      <c r="X15" s="1288">
        <f t="shared" si="7"/>
        <v>0</v>
      </c>
      <c r="Y15" s="1284"/>
      <c r="Z15" s="1264" t="s">
        <v>860</v>
      </c>
      <c r="AA15" s="1285"/>
      <c r="AB15" s="1264" t="s">
        <v>396</v>
      </c>
      <c r="AC15" s="1285"/>
      <c r="AD15" s="1286">
        <v>0</v>
      </c>
      <c r="AE15" s="1285"/>
      <c r="AF15" s="1288">
        <f t="shared" si="8"/>
        <v>0</v>
      </c>
      <c r="AG15" s="1285"/>
      <c r="AH15" s="1197">
        <v>190</v>
      </c>
      <c r="AI15" s="1264"/>
    </row>
    <row r="16" spans="1:162">
      <c r="B16" s="1197">
        <v>5</v>
      </c>
      <c r="C16" s="1256" t="s">
        <v>1328</v>
      </c>
      <c r="D16" s="1281" t="s">
        <v>1327</v>
      </c>
      <c r="E16" s="1256" t="s">
        <v>859</v>
      </c>
      <c r="F16" s="1287">
        <v>9581194</v>
      </c>
      <c r="G16" s="1288">
        <f t="shared" si="0"/>
        <v>3353417.9</v>
      </c>
      <c r="H16" s="1287">
        <v>0</v>
      </c>
      <c r="I16" s="1288">
        <f t="shared" si="1"/>
        <v>0</v>
      </c>
      <c r="J16" s="1288">
        <f t="shared" si="9"/>
        <v>3353417.9</v>
      </c>
      <c r="K16" s="1289"/>
      <c r="L16" s="1287">
        <f t="shared" si="2"/>
        <v>9581194</v>
      </c>
      <c r="M16" s="1288">
        <f t="shared" si="3"/>
        <v>2012050.74</v>
      </c>
      <c r="N16" s="1287">
        <v>0</v>
      </c>
      <c r="O16" s="1288">
        <f t="shared" si="4"/>
        <v>0</v>
      </c>
      <c r="P16" s="1288">
        <f t="shared" si="5"/>
        <v>2012050.74</v>
      </c>
      <c r="Q16" s="1290"/>
      <c r="R16" s="1288">
        <f t="shared" si="6"/>
        <v>1341367.1599999999</v>
      </c>
      <c r="S16" s="1289"/>
      <c r="T16" s="1287">
        <v>1341367.1599999999</v>
      </c>
      <c r="U16" s="1289"/>
      <c r="V16" s="1287">
        <v>0</v>
      </c>
      <c r="W16" s="1289"/>
      <c r="X16" s="1288">
        <f t="shared" si="7"/>
        <v>0</v>
      </c>
      <c r="Y16" s="1284"/>
      <c r="Z16" s="1264" t="s">
        <v>860</v>
      </c>
      <c r="AA16" s="1285"/>
      <c r="AB16" s="1264" t="s">
        <v>396</v>
      </c>
      <c r="AC16" s="1285"/>
      <c r="AD16" s="1286">
        <v>0</v>
      </c>
      <c r="AE16" s="1285"/>
      <c r="AF16" s="1288">
        <f t="shared" si="8"/>
        <v>0</v>
      </c>
      <c r="AG16" s="1285"/>
      <c r="AH16" s="1197">
        <v>190</v>
      </c>
      <c r="AI16" s="1264"/>
    </row>
    <row r="17" spans="2:35">
      <c r="B17" s="1197">
        <v>6</v>
      </c>
      <c r="C17" s="1256" t="s">
        <v>1329</v>
      </c>
      <c r="D17" s="1281" t="s">
        <v>1330</v>
      </c>
      <c r="E17" s="1256" t="s">
        <v>859</v>
      </c>
      <c r="F17" s="1287">
        <v>1094070</v>
      </c>
      <c r="G17" s="1288">
        <f t="shared" si="0"/>
        <v>382924.5</v>
      </c>
      <c r="H17" s="1287">
        <v>90260.775000000009</v>
      </c>
      <c r="I17" s="1288">
        <f t="shared" si="1"/>
        <v>-31591.271250000002</v>
      </c>
      <c r="J17" s="1288">
        <f t="shared" si="9"/>
        <v>441594.00375000003</v>
      </c>
      <c r="K17" s="1289"/>
      <c r="L17" s="1287">
        <f t="shared" si="2"/>
        <v>1094070</v>
      </c>
      <c r="M17" s="1288">
        <f t="shared" si="3"/>
        <v>229754.69999999998</v>
      </c>
      <c r="N17" s="1287">
        <v>90260.775000000009</v>
      </c>
      <c r="O17" s="1288">
        <f t="shared" si="4"/>
        <v>-18954.762750000002</v>
      </c>
      <c r="P17" s="1288">
        <f t="shared" si="5"/>
        <v>301060.71224999998</v>
      </c>
      <c r="Q17" s="1290"/>
      <c r="R17" s="1288">
        <f t="shared" si="6"/>
        <v>140533.29150000005</v>
      </c>
      <c r="S17" s="1289"/>
      <c r="T17" s="1287">
        <v>0</v>
      </c>
      <c r="U17" s="1289"/>
      <c r="V17" s="1287">
        <f>+R17</f>
        <v>140533.29150000005</v>
      </c>
      <c r="W17" s="1289"/>
      <c r="X17" s="1288">
        <f t="shared" si="7"/>
        <v>0</v>
      </c>
      <c r="Y17" s="1284"/>
      <c r="Z17" s="1264" t="s">
        <v>860</v>
      </c>
      <c r="AA17" s="1285"/>
      <c r="AB17" s="1264" t="s">
        <v>396</v>
      </c>
      <c r="AC17" s="1285"/>
      <c r="AD17" s="1286">
        <v>0</v>
      </c>
      <c r="AE17" s="1285"/>
      <c r="AF17" s="1288">
        <f t="shared" si="8"/>
        <v>0</v>
      </c>
      <c r="AG17" s="1285"/>
      <c r="AH17" s="1197">
        <v>190</v>
      </c>
      <c r="AI17" s="1264"/>
    </row>
    <row r="18" spans="2:35">
      <c r="B18" s="1197">
        <v>7</v>
      </c>
      <c r="C18" s="1256" t="s">
        <v>1329</v>
      </c>
      <c r="D18" s="1281" t="s">
        <v>1330</v>
      </c>
      <c r="E18" s="1256" t="s">
        <v>859</v>
      </c>
      <c r="F18" s="1287">
        <v>2907464</v>
      </c>
      <c r="G18" s="1288">
        <f t="shared" si="0"/>
        <v>1017612.3999999999</v>
      </c>
      <c r="H18" s="1287">
        <v>0</v>
      </c>
      <c r="I18" s="1288">
        <f t="shared" si="1"/>
        <v>0</v>
      </c>
      <c r="J18" s="1288">
        <f t="shared" si="9"/>
        <v>1017612.3999999999</v>
      </c>
      <c r="K18" s="1289"/>
      <c r="L18" s="1287">
        <f t="shared" si="2"/>
        <v>2907464</v>
      </c>
      <c r="M18" s="1288">
        <f t="shared" si="3"/>
        <v>610567.43999999994</v>
      </c>
      <c r="N18" s="1287">
        <v>0</v>
      </c>
      <c r="O18" s="1288">
        <f t="shared" si="4"/>
        <v>0</v>
      </c>
      <c r="P18" s="1288">
        <f t="shared" si="5"/>
        <v>610567.43999999994</v>
      </c>
      <c r="Q18" s="1290"/>
      <c r="R18" s="1288">
        <f t="shared" si="6"/>
        <v>407044.95999999996</v>
      </c>
      <c r="S18" s="1289"/>
      <c r="T18" s="1287">
        <v>0</v>
      </c>
      <c r="U18" s="1289"/>
      <c r="V18" s="1287">
        <f>+R18</f>
        <v>407044.95999999996</v>
      </c>
      <c r="W18" s="1289"/>
      <c r="X18" s="1288">
        <f t="shared" si="7"/>
        <v>0</v>
      </c>
      <c r="Y18" s="1284"/>
      <c r="Z18" s="1264" t="s">
        <v>860</v>
      </c>
      <c r="AA18" s="1285"/>
      <c r="AB18" s="1264" t="s">
        <v>396</v>
      </c>
      <c r="AC18" s="1285"/>
      <c r="AD18" s="1286">
        <v>0</v>
      </c>
      <c r="AE18" s="1285"/>
      <c r="AF18" s="1288">
        <f t="shared" si="8"/>
        <v>0</v>
      </c>
      <c r="AG18" s="1285"/>
      <c r="AH18" s="1197">
        <v>190</v>
      </c>
      <c r="AI18" s="1264"/>
    </row>
    <row r="19" spans="2:35">
      <c r="B19" s="1197">
        <v>8</v>
      </c>
      <c r="C19" s="1256" t="s">
        <v>864</v>
      </c>
      <c r="D19" s="1281" t="s">
        <v>1331</v>
      </c>
      <c r="E19" s="1256" t="s">
        <v>859</v>
      </c>
      <c r="F19" s="1287">
        <v>218601378.19</v>
      </c>
      <c r="G19" s="1288">
        <f t="shared" si="0"/>
        <v>76510482.36649999</v>
      </c>
      <c r="H19" s="1287">
        <v>18034613.700675</v>
      </c>
      <c r="I19" s="1288">
        <f t="shared" si="1"/>
        <v>-6312114.7952362495</v>
      </c>
      <c r="J19" s="1288">
        <f t="shared" si="9"/>
        <v>88232981.271938741</v>
      </c>
      <c r="K19" s="1289"/>
      <c r="L19" s="1287">
        <f t="shared" si="2"/>
        <v>218601378.19</v>
      </c>
      <c r="M19" s="1288">
        <f t="shared" si="3"/>
        <v>45906289.4199</v>
      </c>
      <c r="N19" s="1287">
        <v>18034613.700675</v>
      </c>
      <c r="O19" s="1288">
        <f t="shared" si="4"/>
        <v>-3787268.87714175</v>
      </c>
      <c r="P19" s="1288">
        <f t="shared" si="5"/>
        <v>60153634.243433252</v>
      </c>
      <c r="Q19" s="1290"/>
      <c r="R19" s="1288">
        <f t="shared" si="6"/>
        <v>28079347.028505489</v>
      </c>
      <c r="S19" s="1289"/>
      <c r="T19" s="1287">
        <v>0</v>
      </c>
      <c r="U19" s="1289"/>
      <c r="V19" s="1287">
        <v>0</v>
      </c>
      <c r="W19" s="1289"/>
      <c r="X19" s="1288">
        <f t="shared" si="7"/>
        <v>28079347.028505489</v>
      </c>
      <c r="Y19" s="1284"/>
      <c r="Z19" s="1264" t="s">
        <v>860</v>
      </c>
      <c r="AA19" s="1285"/>
      <c r="AB19" s="1264" t="s">
        <v>397</v>
      </c>
      <c r="AC19" s="1285"/>
      <c r="AD19" s="1286">
        <v>0</v>
      </c>
      <c r="AE19" s="1285"/>
      <c r="AF19" s="1288">
        <f t="shared" si="8"/>
        <v>0</v>
      </c>
      <c r="AG19" s="1285"/>
      <c r="AH19" s="1197">
        <v>190</v>
      </c>
      <c r="AI19" s="1191"/>
    </row>
    <row r="20" spans="2:35">
      <c r="B20" s="1197">
        <v>9</v>
      </c>
      <c r="C20" s="1256" t="s">
        <v>1332</v>
      </c>
      <c r="D20" s="1281" t="s">
        <v>353</v>
      </c>
      <c r="E20" s="1256" t="s">
        <v>859</v>
      </c>
      <c r="F20" s="1287">
        <v>450672</v>
      </c>
      <c r="G20" s="1288">
        <f t="shared" si="0"/>
        <v>157735.19999999998</v>
      </c>
      <c r="H20" s="1287">
        <v>37180.44</v>
      </c>
      <c r="I20" s="1288">
        <f t="shared" si="1"/>
        <v>-13013.154</v>
      </c>
      <c r="J20" s="1288">
        <f t="shared" si="9"/>
        <v>181902.48599999998</v>
      </c>
      <c r="K20" s="1289"/>
      <c r="L20" s="1287">
        <f t="shared" si="2"/>
        <v>450672</v>
      </c>
      <c r="M20" s="1288">
        <f t="shared" si="3"/>
        <v>94641.12</v>
      </c>
      <c r="N20" s="1287">
        <v>37180.44</v>
      </c>
      <c r="O20" s="1288">
        <f t="shared" si="4"/>
        <v>-7807.8924000000006</v>
      </c>
      <c r="P20" s="1288">
        <f t="shared" si="5"/>
        <v>124013.6676</v>
      </c>
      <c r="Q20" s="1290"/>
      <c r="R20" s="1288">
        <f t="shared" si="6"/>
        <v>57888.818399999975</v>
      </c>
      <c r="S20" s="1289"/>
      <c r="T20" s="1287">
        <v>0</v>
      </c>
      <c r="U20" s="1289"/>
      <c r="V20" s="1287">
        <v>0</v>
      </c>
      <c r="W20" s="1289"/>
      <c r="X20" s="1288">
        <f t="shared" si="7"/>
        <v>57888.818399999975</v>
      </c>
      <c r="Y20" s="1284"/>
      <c r="Z20" s="1264" t="s">
        <v>1333</v>
      </c>
      <c r="AA20" s="1285"/>
      <c r="AB20" s="1264" t="s">
        <v>397</v>
      </c>
      <c r="AC20" s="1285"/>
      <c r="AD20" s="1286">
        <v>0.11985</v>
      </c>
      <c r="AE20" s="1285"/>
      <c r="AF20" s="1288">
        <f t="shared" si="8"/>
        <v>6937.9748852399971</v>
      </c>
      <c r="AG20" s="1285"/>
      <c r="AH20" s="1197">
        <v>190</v>
      </c>
      <c r="AI20" s="1191"/>
    </row>
    <row r="21" spans="2:35">
      <c r="B21" s="1197">
        <v>10</v>
      </c>
      <c r="C21" s="1256" t="s">
        <v>1334</v>
      </c>
      <c r="D21" s="1281" t="s">
        <v>1335</v>
      </c>
      <c r="E21" s="1256" t="s">
        <v>859</v>
      </c>
      <c r="F21" s="1287">
        <v>2817764</v>
      </c>
      <c r="G21" s="1288">
        <f t="shared" si="0"/>
        <v>986217.39999999991</v>
      </c>
      <c r="H21" s="1287">
        <v>232465.53</v>
      </c>
      <c r="I21" s="1288">
        <f t="shared" si="1"/>
        <v>-81362.935499999992</v>
      </c>
      <c r="J21" s="1288">
        <f t="shared" si="9"/>
        <v>1137319.9944999998</v>
      </c>
      <c r="K21" s="1289"/>
      <c r="L21" s="1287">
        <f t="shared" si="2"/>
        <v>2817764</v>
      </c>
      <c r="M21" s="1288">
        <f t="shared" si="3"/>
        <v>591730.43999999994</v>
      </c>
      <c r="N21" s="1287">
        <v>232465.53</v>
      </c>
      <c r="O21" s="1288">
        <f t="shared" si="4"/>
        <v>-48817.761299999998</v>
      </c>
      <c r="P21" s="1288">
        <f t="shared" si="5"/>
        <v>775378.20869999996</v>
      </c>
      <c r="Q21" s="1290"/>
      <c r="R21" s="1288">
        <f t="shared" si="6"/>
        <v>361941.78579999984</v>
      </c>
      <c r="S21" s="1289"/>
      <c r="T21" s="1287"/>
      <c r="U21" s="1289"/>
      <c r="V21" s="1287">
        <v>0</v>
      </c>
      <c r="W21" s="1289"/>
      <c r="X21" s="1288">
        <f t="shared" si="7"/>
        <v>361941.78579999984</v>
      </c>
      <c r="Y21" s="1284"/>
      <c r="Z21" s="1264" t="s">
        <v>860</v>
      </c>
      <c r="AA21" s="1285"/>
      <c r="AB21" s="1264" t="s">
        <v>397</v>
      </c>
      <c r="AC21" s="1285"/>
      <c r="AD21" s="1286">
        <v>0</v>
      </c>
      <c r="AE21" s="1285"/>
      <c r="AF21" s="1288">
        <f t="shared" si="8"/>
        <v>0</v>
      </c>
      <c r="AG21" s="1285"/>
      <c r="AH21" s="1197">
        <v>190</v>
      </c>
      <c r="AI21" s="1191"/>
    </row>
    <row r="22" spans="2:35">
      <c r="B22" s="1197">
        <v>11</v>
      </c>
      <c r="C22" s="1256" t="s">
        <v>1336</v>
      </c>
      <c r="D22" s="1281" t="s">
        <v>1336</v>
      </c>
      <c r="E22" s="1256" t="s">
        <v>859</v>
      </c>
      <c r="F22" s="1287">
        <v>6295799</v>
      </c>
      <c r="G22" s="1288">
        <f t="shared" si="0"/>
        <v>2203529.65</v>
      </c>
      <c r="H22" s="1287">
        <v>519403.41750000004</v>
      </c>
      <c r="I22" s="1288">
        <f t="shared" si="1"/>
        <v>-181791.19612500002</v>
      </c>
      <c r="J22" s="1288">
        <f t="shared" si="9"/>
        <v>2541141.8713750001</v>
      </c>
      <c r="K22" s="1289"/>
      <c r="L22" s="1287">
        <f t="shared" si="2"/>
        <v>6295799</v>
      </c>
      <c r="M22" s="1288">
        <f t="shared" si="3"/>
        <v>1322117.79</v>
      </c>
      <c r="N22" s="1287">
        <v>519403.41750000004</v>
      </c>
      <c r="O22" s="1288">
        <f t="shared" si="4"/>
        <v>-109074.71767500001</v>
      </c>
      <c r="P22" s="1288">
        <f t="shared" si="5"/>
        <v>1732446.4898250001</v>
      </c>
      <c r="Q22" s="1290"/>
      <c r="R22" s="1288">
        <f t="shared" si="6"/>
        <v>808695.38155000005</v>
      </c>
      <c r="S22" s="1289"/>
      <c r="T22" s="1287">
        <v>808695</v>
      </c>
      <c r="U22" s="1289"/>
      <c r="V22" s="1287">
        <v>0</v>
      </c>
      <c r="W22" s="1289"/>
      <c r="X22" s="1288">
        <f t="shared" si="7"/>
        <v>0.38155000004917383</v>
      </c>
      <c r="Y22" s="1284"/>
      <c r="Z22" s="1264" t="s">
        <v>860</v>
      </c>
      <c r="AA22" s="1285"/>
      <c r="AB22" s="1264" t="s">
        <v>396</v>
      </c>
      <c r="AC22" s="1285"/>
      <c r="AD22" s="1286">
        <v>0</v>
      </c>
      <c r="AE22" s="1285"/>
      <c r="AF22" s="1288">
        <f t="shared" si="8"/>
        <v>0</v>
      </c>
      <c r="AG22" s="1285"/>
      <c r="AH22" s="1197">
        <v>190</v>
      </c>
      <c r="AI22" s="1264"/>
    </row>
    <row r="23" spans="2:35">
      <c r="B23" s="1197">
        <v>12</v>
      </c>
      <c r="C23" s="1256" t="s">
        <v>1337</v>
      </c>
      <c r="D23" s="1281" t="s">
        <v>1337</v>
      </c>
      <c r="E23" s="1256" t="s">
        <v>859</v>
      </c>
      <c r="F23" s="1287">
        <v>-94660</v>
      </c>
      <c r="G23" s="1288">
        <f t="shared" si="0"/>
        <v>-33131</v>
      </c>
      <c r="H23" s="1287">
        <v>-7809.4500000000007</v>
      </c>
      <c r="I23" s="1288">
        <f t="shared" si="1"/>
        <v>2733.3074999999999</v>
      </c>
      <c r="J23" s="1288">
        <f t="shared" si="9"/>
        <v>-38207.142500000002</v>
      </c>
      <c r="K23" s="1289"/>
      <c r="L23" s="1287">
        <f t="shared" si="2"/>
        <v>-94660</v>
      </c>
      <c r="M23" s="1288">
        <f t="shared" si="3"/>
        <v>-19878.599999999999</v>
      </c>
      <c r="N23" s="1287">
        <v>-7809.4500000000007</v>
      </c>
      <c r="O23" s="1288">
        <f t="shared" si="4"/>
        <v>1639.9845</v>
      </c>
      <c r="P23" s="1288">
        <f t="shared" si="5"/>
        <v>-26048.065500000001</v>
      </c>
      <c r="Q23" s="1290"/>
      <c r="R23" s="1288">
        <f t="shared" si="6"/>
        <v>-12159.077000000001</v>
      </c>
      <c r="S23" s="1289"/>
      <c r="T23" s="1287">
        <v>-12159</v>
      </c>
      <c r="U23" s="1289"/>
      <c r="V23" s="1287">
        <v>0</v>
      </c>
      <c r="W23" s="1289"/>
      <c r="X23" s="1288">
        <f t="shared" si="7"/>
        <v>-7.7000000001135049E-2</v>
      </c>
      <c r="Y23" s="1284"/>
      <c r="Z23" s="1264" t="s">
        <v>860</v>
      </c>
      <c r="AA23" s="1285"/>
      <c r="AB23" s="1264" t="s">
        <v>396</v>
      </c>
      <c r="AC23" s="1285"/>
      <c r="AD23" s="1286">
        <v>0</v>
      </c>
      <c r="AE23" s="1285"/>
      <c r="AF23" s="1288">
        <f t="shared" si="8"/>
        <v>0</v>
      </c>
      <c r="AG23" s="1285"/>
      <c r="AH23" s="1197">
        <v>190</v>
      </c>
      <c r="AI23" s="1264"/>
    </row>
    <row r="24" spans="2:35">
      <c r="B24" s="1197">
        <v>13</v>
      </c>
      <c r="C24" s="1256" t="s">
        <v>1338</v>
      </c>
      <c r="D24" s="1281" t="s">
        <v>353</v>
      </c>
      <c r="E24" s="1256" t="s">
        <v>859</v>
      </c>
      <c r="F24" s="1287">
        <v>5445487</v>
      </c>
      <c r="G24" s="1288">
        <f t="shared" si="0"/>
        <v>1905920.45</v>
      </c>
      <c r="H24" s="1287">
        <v>449252.67750000005</v>
      </c>
      <c r="I24" s="1288">
        <f t="shared" si="1"/>
        <v>-157238.437125</v>
      </c>
      <c r="J24" s="1288">
        <f t="shared" si="9"/>
        <v>2197934.6903750002</v>
      </c>
      <c r="K24" s="1289"/>
      <c r="L24" s="1287">
        <f t="shared" si="2"/>
        <v>5445487</v>
      </c>
      <c r="M24" s="1288">
        <f t="shared" si="3"/>
        <v>1143552.27</v>
      </c>
      <c r="N24" s="1287">
        <v>449252.67750000005</v>
      </c>
      <c r="O24" s="1288">
        <f t="shared" si="4"/>
        <v>-94343.062275000004</v>
      </c>
      <c r="P24" s="1288">
        <f t="shared" si="5"/>
        <v>1498461.8852250001</v>
      </c>
      <c r="Q24" s="1290"/>
      <c r="R24" s="1288">
        <f t="shared" si="6"/>
        <v>699472.80515000015</v>
      </c>
      <c r="S24" s="1289"/>
      <c r="T24" s="1287">
        <v>699473</v>
      </c>
      <c r="U24" s="1289"/>
      <c r="V24" s="1287">
        <v>0</v>
      </c>
      <c r="W24" s="1289"/>
      <c r="X24" s="1288">
        <f t="shared" si="7"/>
        <v>-0.19484999985434115</v>
      </c>
      <c r="Y24" s="1284"/>
      <c r="Z24" s="1264" t="s">
        <v>860</v>
      </c>
      <c r="AA24" s="1285"/>
      <c r="AB24" s="1264" t="s">
        <v>396</v>
      </c>
      <c r="AC24" s="1285"/>
      <c r="AD24" s="1286">
        <v>0</v>
      </c>
      <c r="AE24" s="1285"/>
      <c r="AF24" s="1288">
        <f t="shared" si="8"/>
        <v>0</v>
      </c>
      <c r="AG24" s="1285"/>
      <c r="AH24" s="1197">
        <v>190</v>
      </c>
      <c r="AI24" s="1191"/>
    </row>
    <row r="25" spans="2:35">
      <c r="B25" s="1197">
        <v>14</v>
      </c>
      <c r="C25" s="1256" t="s">
        <v>1339</v>
      </c>
      <c r="D25" s="1281" t="s">
        <v>353</v>
      </c>
      <c r="E25" s="1256" t="s">
        <v>859</v>
      </c>
      <c r="F25" s="1287">
        <v>2800967</v>
      </c>
      <c r="G25" s="1288">
        <f t="shared" si="0"/>
        <v>980338.45</v>
      </c>
      <c r="H25" s="1287">
        <v>231079.7775</v>
      </c>
      <c r="I25" s="1288">
        <f t="shared" si="1"/>
        <v>-80877.922124999997</v>
      </c>
      <c r="J25" s="1288">
        <f t="shared" si="9"/>
        <v>1130540.305375</v>
      </c>
      <c r="K25" s="1289"/>
      <c r="L25" s="1287">
        <f t="shared" si="2"/>
        <v>2800967</v>
      </c>
      <c r="M25" s="1288">
        <f t="shared" si="3"/>
        <v>588203.06999999995</v>
      </c>
      <c r="N25" s="1287">
        <v>231079.7775</v>
      </c>
      <c r="O25" s="1288">
        <f t="shared" si="4"/>
        <v>-48526.753274999995</v>
      </c>
      <c r="P25" s="1288">
        <f t="shared" si="5"/>
        <v>770756.09422499989</v>
      </c>
      <c r="Q25" s="1290"/>
      <c r="R25" s="1288">
        <f t="shared" si="6"/>
        <v>359784.2111500001</v>
      </c>
      <c r="S25" s="1289"/>
      <c r="T25" s="1287">
        <v>359784</v>
      </c>
      <c r="U25" s="1289"/>
      <c r="V25" s="1287">
        <v>0</v>
      </c>
      <c r="W25" s="1289"/>
      <c r="X25" s="1288">
        <f t="shared" si="7"/>
        <v>0.21115000010468066</v>
      </c>
      <c r="Y25" s="1284"/>
      <c r="Z25" s="1264" t="s">
        <v>860</v>
      </c>
      <c r="AA25" s="1285"/>
      <c r="AB25" s="1264" t="s">
        <v>396</v>
      </c>
      <c r="AC25" s="1285"/>
      <c r="AD25" s="1286">
        <v>0</v>
      </c>
      <c r="AE25" s="1285"/>
      <c r="AF25" s="1288">
        <f t="shared" si="8"/>
        <v>0</v>
      </c>
      <c r="AG25" s="1285"/>
      <c r="AH25" s="1197">
        <v>190</v>
      </c>
      <c r="AI25" s="1191"/>
    </row>
    <row r="26" spans="2:35">
      <c r="B26" s="1197">
        <v>15</v>
      </c>
      <c r="C26" s="1256" t="s">
        <v>1340</v>
      </c>
      <c r="D26" s="1281" t="s">
        <v>353</v>
      </c>
      <c r="E26" s="1256" t="s">
        <v>859</v>
      </c>
      <c r="F26" s="1287">
        <v>1883262</v>
      </c>
      <c r="G26" s="1288">
        <f t="shared" si="0"/>
        <v>659141.69999999995</v>
      </c>
      <c r="H26" s="1287">
        <v>155369.11500000002</v>
      </c>
      <c r="I26" s="1288">
        <f t="shared" si="1"/>
        <v>-54379.190250000007</v>
      </c>
      <c r="J26" s="1288">
        <f t="shared" si="9"/>
        <v>760131.62474999996</v>
      </c>
      <c r="K26" s="1289"/>
      <c r="L26" s="1287">
        <f t="shared" si="2"/>
        <v>1883262</v>
      </c>
      <c r="M26" s="1288">
        <f t="shared" si="3"/>
        <v>395485.01999999996</v>
      </c>
      <c r="N26" s="1287">
        <v>155369.11500000002</v>
      </c>
      <c r="O26" s="1288">
        <f t="shared" si="4"/>
        <v>-32627.514150000003</v>
      </c>
      <c r="P26" s="1288">
        <f t="shared" si="5"/>
        <v>518226.62084999995</v>
      </c>
      <c r="Q26" s="1290"/>
      <c r="R26" s="1288">
        <f t="shared" si="6"/>
        <v>241905.00390000001</v>
      </c>
      <c r="S26" s="1289"/>
      <c r="T26" s="1287">
        <v>241905</v>
      </c>
      <c r="U26" s="1289"/>
      <c r="V26" s="1287">
        <v>0</v>
      </c>
      <c r="W26" s="1289"/>
      <c r="X26" s="1288">
        <f t="shared" si="7"/>
        <v>3.9000000106170774E-3</v>
      </c>
      <c r="Y26" s="1284"/>
      <c r="Z26" s="1264" t="s">
        <v>860</v>
      </c>
      <c r="AA26" s="1285"/>
      <c r="AB26" s="1264" t="s">
        <v>396</v>
      </c>
      <c r="AC26" s="1285"/>
      <c r="AD26" s="1286">
        <v>0</v>
      </c>
      <c r="AE26" s="1285"/>
      <c r="AF26" s="1288">
        <f t="shared" si="8"/>
        <v>0</v>
      </c>
      <c r="AG26" s="1285"/>
      <c r="AH26" s="1197">
        <v>190</v>
      </c>
      <c r="AI26" s="1191"/>
    </row>
    <row r="27" spans="2:35">
      <c r="B27" s="1197">
        <v>16</v>
      </c>
      <c r="C27" s="1256" t="s">
        <v>1341</v>
      </c>
      <c r="D27" s="1281" t="s">
        <v>353</v>
      </c>
      <c r="E27" s="1256" t="s">
        <v>859</v>
      </c>
      <c r="F27" s="1287">
        <v>506414</v>
      </c>
      <c r="G27" s="1288">
        <f t="shared" si="0"/>
        <v>177244.9</v>
      </c>
      <c r="H27" s="1287">
        <v>41779.154999999999</v>
      </c>
      <c r="I27" s="1288">
        <f t="shared" si="1"/>
        <v>-14622.704249999999</v>
      </c>
      <c r="J27" s="1288">
        <f t="shared" si="9"/>
        <v>204401.35074999998</v>
      </c>
      <c r="K27" s="1289"/>
      <c r="L27" s="1287">
        <f t="shared" si="2"/>
        <v>506414</v>
      </c>
      <c r="M27" s="1288">
        <f t="shared" si="3"/>
        <v>106346.94</v>
      </c>
      <c r="N27" s="1287">
        <v>41779.154999999999</v>
      </c>
      <c r="O27" s="1288">
        <f t="shared" si="4"/>
        <v>-8773.62255</v>
      </c>
      <c r="P27" s="1288">
        <f t="shared" si="5"/>
        <v>139352.47245</v>
      </c>
      <c r="Q27" s="1290"/>
      <c r="R27" s="1288">
        <f t="shared" si="6"/>
        <v>65048.878299999982</v>
      </c>
      <c r="S27" s="1289"/>
      <c r="T27" s="1287">
        <v>65049</v>
      </c>
      <c r="U27" s="1289"/>
      <c r="V27" s="1287">
        <v>0</v>
      </c>
      <c r="W27" s="1289"/>
      <c r="X27" s="1288">
        <f t="shared" si="7"/>
        <v>-0.12170000001788139</v>
      </c>
      <c r="Y27" s="1284"/>
      <c r="Z27" s="1264" t="s">
        <v>860</v>
      </c>
      <c r="AA27" s="1285"/>
      <c r="AB27" s="1264" t="s">
        <v>396</v>
      </c>
      <c r="AC27" s="1285"/>
      <c r="AD27" s="1286">
        <v>0</v>
      </c>
      <c r="AE27" s="1285"/>
      <c r="AF27" s="1288">
        <f t="shared" si="8"/>
        <v>0</v>
      </c>
      <c r="AG27" s="1285"/>
      <c r="AH27" s="1197">
        <v>190</v>
      </c>
      <c r="AI27" s="1191"/>
    </row>
    <row r="28" spans="2:35">
      <c r="B28" s="1197">
        <v>17</v>
      </c>
      <c r="C28" s="1256" t="s">
        <v>1342</v>
      </c>
      <c r="D28" s="1281" t="s">
        <v>1300</v>
      </c>
      <c r="E28" s="1256" t="s">
        <v>859</v>
      </c>
      <c r="F28" s="1287">
        <v>5607201</v>
      </c>
      <c r="G28" s="1288">
        <f t="shared" si="0"/>
        <v>1962520.3499999999</v>
      </c>
      <c r="H28" s="1287">
        <v>462594.08250000002</v>
      </c>
      <c r="I28" s="1288">
        <f t="shared" si="1"/>
        <v>-161907.92887499998</v>
      </c>
      <c r="J28" s="1288">
        <f t="shared" si="9"/>
        <v>2263206.5036249999</v>
      </c>
      <c r="K28" s="1289"/>
      <c r="L28" s="1287">
        <f t="shared" si="2"/>
        <v>5607201</v>
      </c>
      <c r="M28" s="1288">
        <f t="shared" si="3"/>
        <v>1177512.21</v>
      </c>
      <c r="N28" s="1287">
        <v>462594.08250000002</v>
      </c>
      <c r="O28" s="1288">
        <f t="shared" si="4"/>
        <v>-97144.757324999999</v>
      </c>
      <c r="P28" s="1288">
        <f t="shared" si="5"/>
        <v>1542961.5351750001</v>
      </c>
      <c r="Q28" s="1290"/>
      <c r="R28" s="1288">
        <f t="shared" si="6"/>
        <v>720244.96844999981</v>
      </c>
      <c r="S28" s="1289"/>
      <c r="T28" s="1287">
        <v>720245</v>
      </c>
      <c r="U28" s="1289"/>
      <c r="V28" s="1287">
        <v>0</v>
      </c>
      <c r="W28" s="1289"/>
      <c r="X28" s="1288">
        <f t="shared" si="7"/>
        <v>-3.1550000188872218E-2</v>
      </c>
      <c r="Y28" s="1284"/>
      <c r="Z28" s="1264" t="s">
        <v>860</v>
      </c>
      <c r="AA28" s="1285"/>
      <c r="AB28" s="1264" t="s">
        <v>396</v>
      </c>
      <c r="AC28" s="1285"/>
      <c r="AD28" s="1286">
        <v>0</v>
      </c>
      <c r="AE28" s="1285"/>
      <c r="AF28" s="1288">
        <f t="shared" si="8"/>
        <v>0</v>
      </c>
      <c r="AG28" s="1285"/>
      <c r="AH28" s="1197">
        <v>190</v>
      </c>
      <c r="AI28" s="1191"/>
    </row>
    <row r="29" spans="2:35">
      <c r="B29" s="1197">
        <v>18</v>
      </c>
      <c r="C29" s="1256" t="s">
        <v>1343</v>
      </c>
      <c r="D29" s="1281" t="s">
        <v>1303</v>
      </c>
      <c r="E29" s="1256" t="s">
        <v>859</v>
      </c>
      <c r="F29" s="1287">
        <v>4098883</v>
      </c>
      <c r="G29" s="1288">
        <f t="shared" si="0"/>
        <v>1434609.0499999998</v>
      </c>
      <c r="H29" s="1287">
        <v>338157.84750000003</v>
      </c>
      <c r="I29" s="1288">
        <f t="shared" si="1"/>
        <v>-118355.246625</v>
      </c>
      <c r="J29" s="1288">
        <f t="shared" si="9"/>
        <v>1654411.6508749998</v>
      </c>
      <c r="K29" s="1289"/>
      <c r="L29" s="1287">
        <f t="shared" si="2"/>
        <v>4098883</v>
      </c>
      <c r="M29" s="1288">
        <f t="shared" si="3"/>
        <v>860765.42999999993</v>
      </c>
      <c r="N29" s="1287">
        <v>338157.84750000003</v>
      </c>
      <c r="O29" s="1288">
        <f t="shared" si="4"/>
        <v>-71013.147975</v>
      </c>
      <c r="P29" s="1288">
        <f t="shared" si="5"/>
        <v>1127910.129525</v>
      </c>
      <c r="Q29" s="1290"/>
      <c r="R29" s="1288">
        <f t="shared" si="6"/>
        <v>526501.52134999982</v>
      </c>
      <c r="S29" s="1289"/>
      <c r="T29" s="1287">
        <v>526502</v>
      </c>
      <c r="U29" s="1289"/>
      <c r="V29" s="1287">
        <v>0</v>
      </c>
      <c r="W29" s="1289"/>
      <c r="X29" s="1288">
        <f t="shared" si="7"/>
        <v>-0.47865000017918646</v>
      </c>
      <c r="Y29" s="1284"/>
      <c r="Z29" s="1264" t="s">
        <v>860</v>
      </c>
      <c r="AA29" s="1285"/>
      <c r="AB29" s="1264" t="s">
        <v>396</v>
      </c>
      <c r="AC29" s="1285"/>
      <c r="AD29" s="1286">
        <v>0</v>
      </c>
      <c r="AE29" s="1285"/>
      <c r="AF29" s="1288">
        <f t="shared" si="8"/>
        <v>0</v>
      </c>
      <c r="AG29" s="1285"/>
      <c r="AH29" s="1197">
        <v>190</v>
      </c>
      <c r="AI29" s="1191"/>
    </row>
    <row r="30" spans="2:35">
      <c r="B30" s="1197">
        <v>19</v>
      </c>
      <c r="C30" s="1256" t="s">
        <v>1344</v>
      </c>
      <c r="D30" s="1281" t="s">
        <v>1344</v>
      </c>
      <c r="E30" s="1256" t="s">
        <v>859</v>
      </c>
      <c r="F30" s="1287">
        <v>-324361711.55000001</v>
      </c>
      <c r="G30" s="1288">
        <f t="shared" si="0"/>
        <v>-113526599.0425</v>
      </c>
      <c r="H30" s="1287">
        <v>-26776425.352875002</v>
      </c>
      <c r="I30" s="1288">
        <f t="shared" si="1"/>
        <v>9371748.8735062499</v>
      </c>
      <c r="J30" s="1288">
        <f t="shared" si="9"/>
        <v>-130931275.52186877</v>
      </c>
      <c r="K30" s="1289"/>
      <c r="L30" s="1287">
        <f t="shared" si="2"/>
        <v>-324361711.55000001</v>
      </c>
      <c r="M30" s="1288">
        <f t="shared" si="3"/>
        <v>-68115959.425500005</v>
      </c>
      <c r="N30" s="1287">
        <v>-26773486.389583863</v>
      </c>
      <c r="O30" s="1288">
        <f t="shared" si="4"/>
        <v>5622432.1418126114</v>
      </c>
      <c r="P30" s="1288">
        <f t="shared" si="5"/>
        <v>-89267013.673271269</v>
      </c>
      <c r="Q30" s="1290"/>
      <c r="R30" s="1288">
        <f t="shared" si="6"/>
        <v>-41664261.848597497</v>
      </c>
      <c r="S30" s="1289"/>
      <c r="T30" s="1287">
        <v>0</v>
      </c>
      <c r="U30" s="1289"/>
      <c r="V30" s="1287">
        <v>0</v>
      </c>
      <c r="W30" s="1289"/>
      <c r="X30" s="1288">
        <f t="shared" si="7"/>
        <v>-41664261.848597497</v>
      </c>
      <c r="Y30" s="1284"/>
      <c r="Z30" s="1264" t="s">
        <v>1333</v>
      </c>
      <c r="AA30" s="1285"/>
      <c r="AB30" s="1264" t="s">
        <v>397</v>
      </c>
      <c r="AC30" s="1285"/>
      <c r="AD30" s="1286">
        <v>0.11985</v>
      </c>
      <c r="AE30" s="1285"/>
      <c r="AF30" s="1288">
        <f t="shared" si="8"/>
        <v>-4993461.7825544095</v>
      </c>
      <c r="AG30" s="1285"/>
      <c r="AH30" s="1197">
        <v>190</v>
      </c>
      <c r="AI30" s="1264"/>
    </row>
    <row r="31" spans="2:35">
      <c r="B31" s="1197">
        <v>20</v>
      </c>
      <c r="C31" s="1256" t="s">
        <v>1345</v>
      </c>
      <c r="D31" s="1281" t="s">
        <v>1346</v>
      </c>
      <c r="E31" s="1256" t="s">
        <v>859</v>
      </c>
      <c r="F31" s="1287">
        <v>56091265</v>
      </c>
      <c r="G31" s="1288">
        <f t="shared" si="0"/>
        <v>19631942.75</v>
      </c>
      <c r="H31" s="1287">
        <v>4627529.3624999998</v>
      </c>
      <c r="I31" s="1288">
        <f t="shared" si="1"/>
        <v>-1619635.2768749997</v>
      </c>
      <c r="J31" s="1288">
        <f t="shared" si="9"/>
        <v>22639836.835625</v>
      </c>
      <c r="K31" s="1289"/>
      <c r="L31" s="1287">
        <f t="shared" si="2"/>
        <v>56091265</v>
      </c>
      <c r="M31" s="1288">
        <f t="shared" si="3"/>
        <v>11779165.65</v>
      </c>
      <c r="N31" s="1287">
        <v>4627529.3624999998</v>
      </c>
      <c r="O31" s="1288">
        <f t="shared" si="4"/>
        <v>-971781.16612499987</v>
      </c>
      <c r="P31" s="1288">
        <f t="shared" si="5"/>
        <v>15434913.846375</v>
      </c>
      <c r="Q31" s="1290"/>
      <c r="R31" s="1288">
        <f t="shared" si="6"/>
        <v>7204922.9892500006</v>
      </c>
      <c r="S31" s="1289"/>
      <c r="T31" s="1287">
        <v>7204922.9892500006</v>
      </c>
      <c r="U31" s="1289"/>
      <c r="V31" s="1287">
        <v>0</v>
      </c>
      <c r="W31" s="1289"/>
      <c r="X31" s="1288">
        <f t="shared" si="7"/>
        <v>0</v>
      </c>
      <c r="Y31" s="1284"/>
      <c r="Z31" s="1264" t="s">
        <v>860</v>
      </c>
      <c r="AA31" s="1285"/>
      <c r="AB31" s="1264" t="s">
        <v>396</v>
      </c>
      <c r="AC31" s="1285"/>
      <c r="AD31" s="1286">
        <v>0</v>
      </c>
      <c r="AE31" s="1285"/>
      <c r="AF31" s="1288">
        <f t="shared" si="8"/>
        <v>0</v>
      </c>
      <c r="AG31" s="1285"/>
      <c r="AH31" s="1197">
        <v>190</v>
      </c>
      <c r="AI31" s="1264"/>
    </row>
    <row r="32" spans="2:35">
      <c r="B32" s="1197">
        <v>21</v>
      </c>
      <c r="C32" s="1256" t="s">
        <v>865</v>
      </c>
      <c r="D32" s="1281" t="s">
        <v>1321</v>
      </c>
      <c r="E32" s="1256" t="s">
        <v>859</v>
      </c>
      <c r="F32" s="1287">
        <v>0</v>
      </c>
      <c r="G32" s="1288">
        <f t="shared" si="0"/>
        <v>0</v>
      </c>
      <c r="H32" s="1287">
        <v>16027430.6775</v>
      </c>
      <c r="I32" s="1288">
        <f t="shared" si="1"/>
        <v>-5609600.737125</v>
      </c>
      <c r="J32" s="1288">
        <f t="shared" si="9"/>
        <v>10417829.940375</v>
      </c>
      <c r="K32" s="1289"/>
      <c r="L32" s="1287">
        <f t="shared" si="2"/>
        <v>0</v>
      </c>
      <c r="M32" s="1288">
        <f t="shared" si="3"/>
        <v>0</v>
      </c>
      <c r="N32" s="1287">
        <v>16027430.6775</v>
      </c>
      <c r="O32" s="1288">
        <f t="shared" si="4"/>
        <v>-3365760.4422749998</v>
      </c>
      <c r="P32" s="1288">
        <f t="shared" si="5"/>
        <v>12661670.235224999</v>
      </c>
      <c r="Q32" s="1290"/>
      <c r="R32" s="1288">
        <f t="shared" si="6"/>
        <v>-2243840.2948499992</v>
      </c>
      <c r="S32" s="1289"/>
      <c r="T32" s="1287">
        <v>-293020</v>
      </c>
      <c r="U32" s="1289"/>
      <c r="V32" s="1287">
        <v>0</v>
      </c>
      <c r="W32" s="1289"/>
      <c r="X32" s="1288">
        <f t="shared" si="7"/>
        <v>-1950820.2948499992</v>
      </c>
      <c r="Y32" s="1284"/>
      <c r="Z32" s="1264" t="s">
        <v>1333</v>
      </c>
      <c r="AA32" s="1285"/>
      <c r="AB32" s="1264" t="s">
        <v>397</v>
      </c>
      <c r="AC32" s="1285"/>
      <c r="AD32" s="1286">
        <v>0.11985</v>
      </c>
      <c r="AE32" s="1285"/>
      <c r="AF32" s="1288">
        <f t="shared" si="8"/>
        <v>-233805.8123377724</v>
      </c>
      <c r="AG32" s="1285"/>
      <c r="AH32" s="1197">
        <v>190</v>
      </c>
      <c r="AI32" s="1264"/>
    </row>
    <row r="33" spans="2:35">
      <c r="B33" s="1197">
        <v>22</v>
      </c>
      <c r="C33" s="1256" t="s">
        <v>1347</v>
      </c>
      <c r="D33" s="1281" t="s">
        <v>1330</v>
      </c>
      <c r="E33" s="1256" t="s">
        <v>859</v>
      </c>
      <c r="F33" s="1287">
        <v>0</v>
      </c>
      <c r="G33" s="1288">
        <f t="shared" si="0"/>
        <v>0</v>
      </c>
      <c r="H33" s="1287"/>
      <c r="I33" s="1288">
        <f t="shared" si="1"/>
        <v>0</v>
      </c>
      <c r="J33" s="1288">
        <v>768438</v>
      </c>
      <c r="K33" s="1289"/>
      <c r="L33" s="1287">
        <f t="shared" si="2"/>
        <v>0</v>
      </c>
      <c r="M33" s="1288">
        <f t="shared" si="3"/>
        <v>0</v>
      </c>
      <c r="N33" s="1287">
        <v>0</v>
      </c>
      <c r="O33" s="1288">
        <f t="shared" si="4"/>
        <v>0</v>
      </c>
      <c r="P33" s="1288">
        <f>+J33</f>
        <v>768438</v>
      </c>
      <c r="Q33" s="1290"/>
      <c r="R33" s="1288">
        <f t="shared" si="6"/>
        <v>0</v>
      </c>
      <c r="S33" s="1289"/>
      <c r="T33" s="1287">
        <v>0</v>
      </c>
      <c r="U33" s="1289"/>
      <c r="V33" s="1287">
        <v>0</v>
      </c>
      <c r="W33" s="1289"/>
      <c r="X33" s="1288">
        <f t="shared" si="7"/>
        <v>0</v>
      </c>
      <c r="Y33" s="1284"/>
      <c r="Z33" s="1264" t="s">
        <v>860</v>
      </c>
      <c r="AA33" s="1285"/>
      <c r="AB33" s="1264" t="s">
        <v>396</v>
      </c>
      <c r="AC33" s="1285"/>
      <c r="AD33" s="1286">
        <v>0</v>
      </c>
      <c r="AE33" s="1285"/>
      <c r="AF33" s="1288">
        <f t="shared" si="8"/>
        <v>0</v>
      </c>
      <c r="AG33" s="1285"/>
      <c r="AH33" s="1197">
        <v>190</v>
      </c>
      <c r="AI33" s="1264"/>
    </row>
    <row r="34" spans="2:35">
      <c r="B34" s="1197">
        <v>23</v>
      </c>
      <c r="C34" s="1256" t="s">
        <v>1348</v>
      </c>
      <c r="D34" s="1281" t="s">
        <v>1330</v>
      </c>
      <c r="E34" s="1256" t="s">
        <v>859</v>
      </c>
      <c r="F34" s="1287">
        <v>0</v>
      </c>
      <c r="G34" s="1288">
        <f t="shared" si="0"/>
        <v>0</v>
      </c>
      <c r="H34" s="1287"/>
      <c r="I34" s="1288">
        <f t="shared" si="1"/>
        <v>0</v>
      </c>
      <c r="J34" s="1288">
        <v>1246927</v>
      </c>
      <c r="K34" s="1289"/>
      <c r="L34" s="1287">
        <v>876796.16234582651</v>
      </c>
      <c r="M34" s="1288">
        <f t="shared" si="3"/>
        <v>184127.19409262357</v>
      </c>
      <c r="N34" s="1287">
        <v>72335.683393530693</v>
      </c>
      <c r="O34" s="1288">
        <f t="shared" si="4"/>
        <v>-15190.493512641446</v>
      </c>
      <c r="P34" s="1288">
        <f t="shared" si="5"/>
        <v>241272.38397351283</v>
      </c>
      <c r="Q34" s="1290"/>
      <c r="R34" s="1288">
        <f t="shared" si="6"/>
        <v>1005654.6160264872</v>
      </c>
      <c r="S34" s="1289"/>
      <c r="T34" s="1287">
        <v>0</v>
      </c>
      <c r="U34" s="1289"/>
      <c r="V34" s="1287">
        <f>+R34</f>
        <v>1005654.6160264872</v>
      </c>
      <c r="W34" s="1289"/>
      <c r="X34" s="1288">
        <f t="shared" si="7"/>
        <v>0</v>
      </c>
      <c r="Y34" s="1284"/>
      <c r="Z34" s="1264" t="s">
        <v>861</v>
      </c>
      <c r="AA34" s="1285"/>
      <c r="AB34" s="1264" t="s">
        <v>396</v>
      </c>
      <c r="AC34" s="1285"/>
      <c r="AD34" s="1286">
        <v>0</v>
      </c>
      <c r="AE34" s="1285"/>
      <c r="AF34" s="1288">
        <f t="shared" si="8"/>
        <v>0</v>
      </c>
      <c r="AG34" s="1285"/>
      <c r="AH34" s="1197">
        <v>190</v>
      </c>
      <c r="AI34" s="1264"/>
    </row>
    <row r="35" spans="2:35">
      <c r="B35" s="1197">
        <v>24</v>
      </c>
      <c r="C35" s="1256" t="s">
        <v>1349</v>
      </c>
      <c r="D35" s="1281" t="s">
        <v>1346</v>
      </c>
      <c r="E35" s="1256" t="s">
        <v>859</v>
      </c>
      <c r="F35" s="1287">
        <v>0</v>
      </c>
      <c r="G35" s="1288">
        <f t="shared" si="0"/>
        <v>0</v>
      </c>
      <c r="H35" s="1287">
        <v>0</v>
      </c>
      <c r="I35" s="1288">
        <f t="shared" si="1"/>
        <v>0</v>
      </c>
      <c r="J35" s="1288">
        <f t="shared" si="9"/>
        <v>0</v>
      </c>
      <c r="K35" s="1289"/>
      <c r="L35" s="1287">
        <v>113764341.72600223</v>
      </c>
      <c r="M35" s="1288">
        <f t="shared" si="3"/>
        <v>23890511.762460466</v>
      </c>
      <c r="N35" s="1287">
        <v>9385558.1923951842</v>
      </c>
      <c r="O35" s="1288">
        <f t="shared" si="4"/>
        <v>-1970967.2204029886</v>
      </c>
      <c r="P35" s="1288">
        <f t="shared" si="5"/>
        <v>31305102.734452661</v>
      </c>
      <c r="Q35" s="1290"/>
      <c r="R35" s="1288">
        <f t="shared" si="6"/>
        <v>-31305102.734452661</v>
      </c>
      <c r="S35" s="1289"/>
      <c r="T35" s="1287">
        <v>0</v>
      </c>
      <c r="U35" s="1289"/>
      <c r="V35" s="1287">
        <f>R35</f>
        <v>-31305102.734452661</v>
      </c>
      <c r="W35" s="1289"/>
      <c r="X35" s="1288">
        <f t="shared" si="7"/>
        <v>0</v>
      </c>
      <c r="Y35" s="1284"/>
      <c r="Z35" s="1264" t="s">
        <v>861</v>
      </c>
      <c r="AA35" s="1285"/>
      <c r="AB35" s="1264" t="s">
        <v>396</v>
      </c>
      <c r="AC35" s="1285"/>
      <c r="AD35" s="1286">
        <v>0</v>
      </c>
      <c r="AE35" s="1285"/>
      <c r="AF35" s="1288">
        <f t="shared" si="8"/>
        <v>0</v>
      </c>
      <c r="AG35" s="1285"/>
      <c r="AH35" s="1197">
        <v>190</v>
      </c>
      <c r="AI35" s="1264"/>
    </row>
    <row r="36" spans="2:35" ht="13">
      <c r="B36" s="1197">
        <f>+B35+1</f>
        <v>25</v>
      </c>
      <c r="C36" s="1291" t="s">
        <v>866</v>
      </c>
      <c r="D36" s="1264"/>
      <c r="E36" s="1264"/>
      <c r="F36" s="1292">
        <f>SUM(F12:F35)</f>
        <v>81419320.639999986</v>
      </c>
      <c r="G36" s="1292">
        <f>SUM(G12:G35)</f>
        <v>28496762.224000007</v>
      </c>
      <c r="H36" s="1292">
        <f>SUM(H12:H35)</f>
        <v>21697626.195299998</v>
      </c>
      <c r="I36" s="1292">
        <f>SUM(I12:I35)</f>
        <v>-7594169.1683550002</v>
      </c>
      <c r="J36" s="1292">
        <f>SUM(J12:J35)</f>
        <v>44615584.250944979</v>
      </c>
      <c r="K36" s="1284"/>
      <c r="L36" s="1292">
        <f>SUM(L12:L35)</f>
        <v>196060458.52834803</v>
      </c>
      <c r="M36" s="1292">
        <f>SUM(M12:M35)</f>
        <v>41172696.290953085</v>
      </c>
      <c r="N36" s="1292">
        <f>SUM(N12:N35)</f>
        <v>31158459.034379851</v>
      </c>
      <c r="O36" s="1292">
        <f>SUM(O12:O35)</f>
        <v>-6543276.3972197687</v>
      </c>
      <c r="P36" s="1292">
        <f>SUM(P12:P35)</f>
        <v>66556316.928113148</v>
      </c>
      <c r="R36" s="1292">
        <f>SUM(R12:R35)</f>
        <v>-21940732.677168179</v>
      </c>
      <c r="S36" s="1284"/>
      <c r="T36" s="1292">
        <f>SUM(T12:T35)</f>
        <v>22927042.007650003</v>
      </c>
      <c r="U36" s="1284"/>
      <c r="V36" s="1292">
        <f>SUM(V12:V35)</f>
        <v>-29751869.866926175</v>
      </c>
      <c r="W36" s="1284"/>
      <c r="X36" s="1292">
        <f>SUM(X12:X35)</f>
        <v>-15115904.817892015</v>
      </c>
      <c r="Y36" s="1284"/>
      <c r="Z36" s="1264"/>
      <c r="AA36" s="1285"/>
      <c r="AB36" s="1264"/>
      <c r="AC36" s="1285"/>
      <c r="AD36" s="1286"/>
      <c r="AE36" s="1285"/>
      <c r="AF36" s="1292">
        <f>SUM(AF12:AF35)</f>
        <v>-5220329.6200069413</v>
      </c>
      <c r="AG36" s="1285"/>
      <c r="AI36" s="1264"/>
    </row>
    <row r="37" spans="2:35">
      <c r="B37" s="1264"/>
      <c r="C37" s="1264"/>
      <c r="D37" s="1264"/>
      <c r="E37" s="1264"/>
      <c r="F37" s="1283"/>
      <c r="G37" s="1283"/>
      <c r="H37" s="1283"/>
      <c r="I37" s="1283"/>
      <c r="J37" s="1283"/>
      <c r="K37" s="1284"/>
      <c r="L37" s="1283"/>
      <c r="M37" s="1283"/>
      <c r="N37" s="1283"/>
      <c r="O37" s="1283"/>
      <c r="P37" s="1283"/>
      <c r="R37" s="1283"/>
      <c r="S37" s="1284"/>
      <c r="T37" s="1283"/>
      <c r="U37" s="1284"/>
      <c r="V37" s="1283"/>
      <c r="W37" s="1284"/>
      <c r="X37" s="1283"/>
      <c r="Y37" s="1284"/>
      <c r="Z37" s="1264"/>
      <c r="AA37" s="1285"/>
      <c r="AB37" s="1264"/>
      <c r="AC37" s="1285"/>
      <c r="AD37" s="1286"/>
      <c r="AE37" s="1285"/>
      <c r="AF37" s="1283"/>
      <c r="AG37" s="1285"/>
      <c r="AI37" s="1264"/>
    </row>
    <row r="38" spans="2:35">
      <c r="B38" s="1264"/>
      <c r="C38" s="1264"/>
      <c r="D38" s="1264"/>
      <c r="E38" s="1264"/>
      <c r="F38" s="1283"/>
      <c r="G38" s="1283"/>
      <c r="H38" s="1283"/>
      <c r="I38" s="1283"/>
      <c r="J38" s="1283"/>
      <c r="K38" s="1284"/>
      <c r="L38" s="1283"/>
      <c r="M38" s="1283"/>
      <c r="N38" s="1283"/>
      <c r="O38" s="1283"/>
      <c r="P38" s="1283"/>
      <c r="R38" s="1283"/>
      <c r="S38" s="1284"/>
      <c r="T38" s="1283"/>
      <c r="U38" s="1284"/>
      <c r="V38" s="1283"/>
      <c r="W38" s="1284"/>
      <c r="X38" s="1283"/>
      <c r="Y38" s="1284"/>
      <c r="Z38" s="1264"/>
      <c r="AA38" s="1285"/>
      <c r="AB38" s="1264"/>
      <c r="AC38" s="1285"/>
      <c r="AD38" s="1286"/>
      <c r="AE38" s="1285"/>
      <c r="AF38" s="1283"/>
      <c r="AG38" s="1285"/>
      <c r="AI38" s="1264"/>
    </row>
    <row r="39" spans="2:35" ht="14">
      <c r="B39" s="1264"/>
      <c r="C39" s="1293" t="s">
        <v>1350</v>
      </c>
      <c r="D39" s="1264"/>
      <c r="E39" s="1264"/>
      <c r="F39" s="1283"/>
      <c r="G39" s="1283"/>
      <c r="H39" s="1283"/>
      <c r="I39" s="1283"/>
      <c r="J39" s="1283"/>
      <c r="K39" s="1284"/>
      <c r="L39" s="1283"/>
      <c r="M39" s="1283"/>
      <c r="N39" s="1283"/>
      <c r="O39" s="1283"/>
      <c r="P39" s="1283"/>
      <c r="R39" s="1283"/>
      <c r="S39" s="1284"/>
      <c r="T39" s="1283"/>
      <c r="U39" s="1284"/>
      <c r="V39" s="1283"/>
      <c r="W39" s="1284"/>
      <c r="X39" s="1283"/>
      <c r="Y39" s="1284"/>
      <c r="Z39" s="1264"/>
      <c r="AA39" s="1285"/>
      <c r="AB39" s="1264"/>
      <c r="AC39" s="1285"/>
      <c r="AD39" s="1286"/>
      <c r="AE39" s="1285"/>
      <c r="AF39" s="1283"/>
      <c r="AG39" s="1285"/>
      <c r="AI39" s="1264"/>
    </row>
    <row r="40" spans="2:35">
      <c r="B40" s="1197">
        <f>B36+1</f>
        <v>26</v>
      </c>
      <c r="C40" s="1256" t="s">
        <v>1351</v>
      </c>
      <c r="D40" s="1281" t="s">
        <v>1352</v>
      </c>
      <c r="E40" s="1256" t="s">
        <v>825</v>
      </c>
      <c r="F40" s="1282">
        <v>-3318517374.9899998</v>
      </c>
      <c r="G40" s="1283">
        <f t="shared" ref="G40:G46" si="10">F40*0.35</f>
        <v>-1161481081.2464998</v>
      </c>
      <c r="H40" s="1282">
        <v>0</v>
      </c>
      <c r="I40" s="1283">
        <f t="shared" ref="I40:I46" si="11">-H40*0.35</f>
        <v>0</v>
      </c>
      <c r="J40" s="1283">
        <f t="shared" ref="J40:J46" si="12">G40+I40+H40</f>
        <v>-1161481081.2464998</v>
      </c>
      <c r="K40" s="1284"/>
      <c r="L40" s="1282">
        <f t="shared" ref="L40:L46" si="13">F40</f>
        <v>-3318517374.9899998</v>
      </c>
      <c r="M40" s="1283">
        <f t="shared" ref="M40:M46" si="14">L40*0.21</f>
        <v>-696888648.74789989</v>
      </c>
      <c r="N40" s="1282">
        <v>0</v>
      </c>
      <c r="O40" s="1283">
        <f t="shared" ref="O40:O46" si="15">-N40*0.21</f>
        <v>0</v>
      </c>
      <c r="P40" s="1283">
        <f t="shared" ref="P40:P46" si="16">M40+O40+N40</f>
        <v>-696888648.74789989</v>
      </c>
      <c r="R40" s="1283">
        <f t="shared" ref="R40:R46" si="17">J40-P40</f>
        <v>-464592432.49859989</v>
      </c>
      <c r="S40" s="1284"/>
      <c r="T40" s="1282">
        <v>0</v>
      </c>
      <c r="U40" s="1284"/>
      <c r="V40" s="1282">
        <v>0</v>
      </c>
      <c r="W40" s="1284"/>
      <c r="X40" s="1283">
        <f t="shared" ref="X40:X46" si="18">R40-T40-V40</f>
        <v>-464592432.49859989</v>
      </c>
      <c r="Y40" s="1284"/>
      <c r="Z40" s="1264" t="s">
        <v>867</v>
      </c>
      <c r="AA40" s="1285"/>
      <c r="AB40" s="1264" t="s">
        <v>397</v>
      </c>
      <c r="AC40" s="1285"/>
      <c r="AD40" s="1286">
        <v>0.15215723</v>
      </c>
      <c r="AE40" s="1285"/>
      <c r="AF40" s="1283">
        <f t="shared" ref="AF40:AF46" si="19">X40*AD40</f>
        <v>-70691097.607948944</v>
      </c>
      <c r="AG40" s="1285"/>
      <c r="AH40" s="1197">
        <v>282</v>
      </c>
      <c r="AI40" s="1191"/>
    </row>
    <row r="41" spans="2:35">
      <c r="B41" s="1197">
        <f>+B40+1</f>
        <v>27</v>
      </c>
      <c r="C41" s="1256" t="s">
        <v>868</v>
      </c>
      <c r="D41" s="1281" t="s">
        <v>1352</v>
      </c>
      <c r="E41" s="1256" t="s">
        <v>823</v>
      </c>
      <c r="F41" s="1287">
        <v>-2205059321.6900005</v>
      </c>
      <c r="G41" s="1288">
        <f t="shared" si="10"/>
        <v>-771770762.59150016</v>
      </c>
      <c r="H41" s="1287">
        <v>-291630163.13999999</v>
      </c>
      <c r="I41" s="1288">
        <f t="shared" si="11"/>
        <v>102070557.09899999</v>
      </c>
      <c r="J41" s="1288">
        <f t="shared" si="12"/>
        <v>-961330368.63250017</v>
      </c>
      <c r="K41" s="1289"/>
      <c r="L41" s="1287">
        <f t="shared" si="13"/>
        <v>-2205059321.6900005</v>
      </c>
      <c r="M41" s="1288">
        <f t="shared" si="14"/>
        <v>-463062457.55490011</v>
      </c>
      <c r="N41" s="1287">
        <v>-291630163.12897503</v>
      </c>
      <c r="O41" s="1288">
        <f t="shared" si="15"/>
        <v>61242334.257084757</v>
      </c>
      <c r="P41" s="1288">
        <f t="shared" si="16"/>
        <v>-693450286.42679036</v>
      </c>
      <c r="Q41" s="1290"/>
      <c r="R41" s="1288">
        <f t="shared" si="17"/>
        <v>-267880082.20570982</v>
      </c>
      <c r="S41" s="1289"/>
      <c r="T41" s="1287">
        <v>0</v>
      </c>
      <c r="U41" s="1289"/>
      <c r="V41" s="1287">
        <v>-19999521</v>
      </c>
      <c r="W41" s="1284"/>
      <c r="X41" s="1288">
        <f t="shared" si="18"/>
        <v>-247880561.20570982</v>
      </c>
      <c r="Y41" s="1284"/>
      <c r="Z41" s="1264" t="s">
        <v>867</v>
      </c>
      <c r="AA41" s="1285"/>
      <c r="AB41" s="1264" t="s">
        <v>397</v>
      </c>
      <c r="AC41" s="1285"/>
      <c r="AD41" s="1286">
        <v>0.15215723</v>
      </c>
      <c r="AE41" s="1285"/>
      <c r="AF41" s="1288">
        <f t="shared" si="19"/>
        <v>-37716819.563906267</v>
      </c>
      <c r="AG41" s="1285"/>
      <c r="AH41" s="1197">
        <v>282</v>
      </c>
      <c r="AI41" s="1191"/>
    </row>
    <row r="42" spans="2:35">
      <c r="B42" s="1197">
        <f t="shared" ref="B42:B47" si="20">+B41+1</f>
        <v>28</v>
      </c>
      <c r="C42" s="1256" t="s">
        <v>1349</v>
      </c>
      <c r="D42" s="1281" t="s">
        <v>1352</v>
      </c>
      <c r="E42" s="1256" t="s">
        <v>823</v>
      </c>
      <c r="F42" s="1287">
        <v>0</v>
      </c>
      <c r="G42" s="1288">
        <f t="shared" si="10"/>
        <v>0</v>
      </c>
      <c r="H42" s="1287">
        <v>0</v>
      </c>
      <c r="I42" s="1288">
        <f t="shared" si="11"/>
        <v>0</v>
      </c>
      <c r="J42" s="1288">
        <f t="shared" si="12"/>
        <v>0</v>
      </c>
      <c r="K42" s="1289"/>
      <c r="L42" s="1287">
        <v>1027045944.4193709</v>
      </c>
      <c r="M42" s="1288">
        <f t="shared" si="14"/>
        <v>215679648.32806787</v>
      </c>
      <c r="N42" s="1287">
        <v>84731290.414598107</v>
      </c>
      <c r="O42" s="1288">
        <f t="shared" si="15"/>
        <v>-17793570.987065602</v>
      </c>
      <c r="P42" s="1288">
        <f t="shared" si="16"/>
        <v>282617367.75560033</v>
      </c>
      <c r="Q42" s="1290"/>
      <c r="R42" s="1288">
        <f t="shared" si="17"/>
        <v>-282617367.75560033</v>
      </c>
      <c r="S42" s="1289"/>
      <c r="T42" s="1287">
        <v>0</v>
      </c>
      <c r="U42" s="1289"/>
      <c r="V42" s="1287">
        <v>-282617367.75560039</v>
      </c>
      <c r="W42" s="1284"/>
      <c r="X42" s="1288">
        <f t="shared" si="18"/>
        <v>0</v>
      </c>
      <c r="Y42" s="1284"/>
      <c r="Z42" s="1264" t="s">
        <v>867</v>
      </c>
      <c r="AA42" s="1285"/>
      <c r="AB42" s="1264" t="s">
        <v>396</v>
      </c>
      <c r="AC42" s="1285"/>
      <c r="AD42" s="1286">
        <v>0</v>
      </c>
      <c r="AE42" s="1285"/>
      <c r="AF42" s="1288">
        <f t="shared" si="19"/>
        <v>0</v>
      </c>
      <c r="AG42" s="1285"/>
      <c r="AH42" s="1197">
        <v>282</v>
      </c>
      <c r="AI42" s="1191"/>
    </row>
    <row r="43" spans="2:35">
      <c r="B43" s="1197">
        <f t="shared" si="20"/>
        <v>29</v>
      </c>
      <c r="C43" s="1256" t="s">
        <v>1348</v>
      </c>
      <c r="D43" s="1281" t="s">
        <v>1352</v>
      </c>
      <c r="E43" s="1256" t="s">
        <v>823</v>
      </c>
      <c r="F43" s="1287">
        <v>-93079501.739677429</v>
      </c>
      <c r="G43" s="1288">
        <f t="shared" si="10"/>
        <v>-32577825.608887099</v>
      </c>
      <c r="H43" s="1287">
        <v>-7679058.8935233885</v>
      </c>
      <c r="I43" s="1288">
        <f t="shared" si="11"/>
        <v>2687670.6127331858</v>
      </c>
      <c r="J43" s="1288">
        <f t="shared" si="12"/>
        <v>-37569213.889677301</v>
      </c>
      <c r="K43" s="1289"/>
      <c r="L43" s="1287">
        <f t="shared" si="13"/>
        <v>-93079501.739677429</v>
      </c>
      <c r="M43" s="1288">
        <f t="shared" si="14"/>
        <v>-19546695.365332261</v>
      </c>
      <c r="N43" s="1287">
        <v>-7679058.8935233885</v>
      </c>
      <c r="O43" s="1288">
        <f t="shared" si="15"/>
        <v>1612602.3676399116</v>
      </c>
      <c r="P43" s="1288">
        <f t="shared" si="16"/>
        <v>-25613151.891215738</v>
      </c>
      <c r="Q43" s="1290"/>
      <c r="R43" s="1288">
        <f t="shared" si="17"/>
        <v>-11956061.998461563</v>
      </c>
      <c r="S43" s="1289"/>
      <c r="T43" s="1287">
        <v>0</v>
      </c>
      <c r="U43" s="1289"/>
      <c r="V43" s="1287">
        <v>-11956061.998461563</v>
      </c>
      <c r="W43" s="1284"/>
      <c r="X43" s="1288">
        <f t="shared" si="18"/>
        <v>0</v>
      </c>
      <c r="Y43" s="1284"/>
      <c r="Z43" s="1264" t="s">
        <v>867</v>
      </c>
      <c r="AA43" s="1285"/>
      <c r="AB43" s="1264" t="s">
        <v>396</v>
      </c>
      <c r="AC43" s="1285"/>
      <c r="AD43" s="1286">
        <v>0</v>
      </c>
      <c r="AE43" s="1285"/>
      <c r="AF43" s="1288">
        <f t="shared" si="19"/>
        <v>0</v>
      </c>
      <c r="AG43" s="1285"/>
      <c r="AH43" s="1197">
        <v>282</v>
      </c>
      <c r="AI43" s="1191"/>
    </row>
    <row r="44" spans="2:35">
      <c r="B44" s="1197">
        <f t="shared" si="20"/>
        <v>30</v>
      </c>
      <c r="C44" s="1256" t="s">
        <v>1353</v>
      </c>
      <c r="D44" s="1281" t="s">
        <v>1353</v>
      </c>
      <c r="E44" s="1256" t="s">
        <v>823</v>
      </c>
      <c r="F44" s="1287">
        <v>10913811</v>
      </c>
      <c r="G44" s="1288">
        <f t="shared" si="10"/>
        <v>3819833.8499999996</v>
      </c>
      <c r="H44" s="1287">
        <v>900389.40750000009</v>
      </c>
      <c r="I44" s="1288">
        <f t="shared" si="11"/>
        <v>-315136.292625</v>
      </c>
      <c r="J44" s="1288">
        <f t="shared" si="12"/>
        <v>4405086.9648749996</v>
      </c>
      <c r="K44" s="1289"/>
      <c r="L44" s="1287">
        <f t="shared" si="13"/>
        <v>10913811</v>
      </c>
      <c r="M44" s="1288">
        <f t="shared" si="14"/>
        <v>2291900.31</v>
      </c>
      <c r="N44" s="1287">
        <v>900389.40750000009</v>
      </c>
      <c r="O44" s="1288">
        <f t="shared" si="15"/>
        <v>-189081.77557500001</v>
      </c>
      <c r="P44" s="1288">
        <f t="shared" si="16"/>
        <v>3003207.9419250004</v>
      </c>
      <c r="Q44" s="1290"/>
      <c r="R44" s="1288">
        <f t="shared" si="17"/>
        <v>1401879.0229499992</v>
      </c>
      <c r="S44" s="1289"/>
      <c r="T44" s="1287">
        <v>1401879</v>
      </c>
      <c r="U44" s="1289"/>
      <c r="V44" s="1287">
        <v>0</v>
      </c>
      <c r="W44" s="1284"/>
      <c r="X44" s="1288">
        <f t="shared" si="18"/>
        <v>2.2949999198317528E-2</v>
      </c>
      <c r="Y44" s="1284"/>
      <c r="Z44" s="1264" t="s">
        <v>867</v>
      </c>
      <c r="AA44" s="1285"/>
      <c r="AB44" s="1264" t="s">
        <v>396</v>
      </c>
      <c r="AC44" s="1285"/>
      <c r="AD44" s="1286">
        <v>0</v>
      </c>
      <c r="AE44" s="1285"/>
      <c r="AF44" s="1288">
        <f t="shared" si="19"/>
        <v>0</v>
      </c>
      <c r="AG44" s="1285"/>
      <c r="AH44" s="1197">
        <v>282</v>
      </c>
      <c r="AI44" s="1264"/>
    </row>
    <row r="45" spans="2:35">
      <c r="B45" s="1197">
        <f t="shared" si="20"/>
        <v>31</v>
      </c>
      <c r="C45" s="1256" t="s">
        <v>869</v>
      </c>
      <c r="D45" s="1281" t="s">
        <v>1352</v>
      </c>
      <c r="E45" s="1256" t="s">
        <v>823</v>
      </c>
      <c r="F45" s="1287">
        <v>-2022331</v>
      </c>
      <c r="G45" s="1288">
        <f t="shared" si="10"/>
        <v>-707815.85</v>
      </c>
      <c r="H45" s="1287">
        <v>-166842.3075</v>
      </c>
      <c r="I45" s="1288">
        <f t="shared" si="11"/>
        <v>58394.807624999994</v>
      </c>
      <c r="J45" s="1288">
        <f t="shared" si="12"/>
        <v>-816263.34987499996</v>
      </c>
      <c r="K45" s="1289"/>
      <c r="L45" s="1287">
        <f t="shared" si="13"/>
        <v>-2022331</v>
      </c>
      <c r="M45" s="1288">
        <f t="shared" si="14"/>
        <v>-424689.51</v>
      </c>
      <c r="N45" s="1287">
        <v>-166842.3075</v>
      </c>
      <c r="O45" s="1288">
        <f t="shared" si="15"/>
        <v>35036.884574999996</v>
      </c>
      <c r="P45" s="1288">
        <f t="shared" si="16"/>
        <v>-556494.93292500009</v>
      </c>
      <c r="Q45" s="1290"/>
      <c r="R45" s="1288">
        <f t="shared" si="17"/>
        <v>-259768.41694999987</v>
      </c>
      <c r="S45" s="1289"/>
      <c r="T45" s="1287">
        <v>0</v>
      </c>
      <c r="U45" s="1289"/>
      <c r="V45" s="1287">
        <v>0</v>
      </c>
      <c r="W45" s="1284"/>
      <c r="X45" s="1288">
        <f t="shared" si="18"/>
        <v>-259768.41694999987</v>
      </c>
      <c r="Y45" s="1284"/>
      <c r="Z45" s="1264" t="s">
        <v>1354</v>
      </c>
      <c r="AA45" s="1285"/>
      <c r="AB45" s="1264" t="s">
        <v>396</v>
      </c>
      <c r="AC45" s="1285"/>
      <c r="AD45" s="1286">
        <v>0</v>
      </c>
      <c r="AE45" s="1285"/>
      <c r="AF45" s="1288">
        <f t="shared" si="19"/>
        <v>0</v>
      </c>
      <c r="AG45" s="1285"/>
      <c r="AH45" s="1197">
        <v>282</v>
      </c>
      <c r="AI45" s="1191"/>
    </row>
    <row r="46" spans="2:35">
      <c r="B46" s="1197">
        <f t="shared" si="20"/>
        <v>32</v>
      </c>
      <c r="C46" s="1256" t="s">
        <v>869</v>
      </c>
      <c r="D46" s="1281" t="s">
        <v>1352</v>
      </c>
      <c r="E46" s="1256" t="s">
        <v>823</v>
      </c>
      <c r="F46" s="1287">
        <v>-563990</v>
      </c>
      <c r="G46" s="1288">
        <f t="shared" si="10"/>
        <v>-197396.5</v>
      </c>
      <c r="H46" s="1287">
        <v>-46529.175000000003</v>
      </c>
      <c r="I46" s="1288">
        <f t="shared" si="11"/>
        <v>16285.21125</v>
      </c>
      <c r="J46" s="1288">
        <f t="shared" si="12"/>
        <v>-227640.46375</v>
      </c>
      <c r="K46" s="1289"/>
      <c r="L46" s="1287">
        <f t="shared" si="13"/>
        <v>-563990</v>
      </c>
      <c r="M46" s="1288">
        <f t="shared" si="14"/>
        <v>-118437.9</v>
      </c>
      <c r="N46" s="1287">
        <v>-46529.175000000003</v>
      </c>
      <c r="O46" s="1288">
        <f t="shared" si="15"/>
        <v>9771.1267499999994</v>
      </c>
      <c r="P46" s="1288">
        <f t="shared" si="16"/>
        <v>-155195.94825000002</v>
      </c>
      <c r="Q46" s="1290"/>
      <c r="R46" s="1288">
        <f t="shared" si="17"/>
        <v>-72444.51549999998</v>
      </c>
      <c r="S46" s="1289"/>
      <c r="T46" s="1287">
        <v>507279</v>
      </c>
      <c r="U46" s="1289"/>
      <c r="V46" s="1287">
        <v>-336228</v>
      </c>
      <c r="W46" s="1284"/>
      <c r="X46" s="1288">
        <f t="shared" si="18"/>
        <v>-243495.51549999998</v>
      </c>
      <c r="Y46" s="1284"/>
      <c r="Z46" s="1264" t="s">
        <v>1354</v>
      </c>
      <c r="AA46" s="1285"/>
      <c r="AB46" s="1264" t="s">
        <v>396</v>
      </c>
      <c r="AC46" s="1285"/>
      <c r="AD46" s="1286">
        <v>0</v>
      </c>
      <c r="AE46" s="1285"/>
      <c r="AF46" s="1288">
        <f t="shared" si="19"/>
        <v>0</v>
      </c>
      <c r="AG46" s="1285"/>
      <c r="AH46" s="1197">
        <v>282</v>
      </c>
      <c r="AI46" s="1191"/>
    </row>
    <row r="47" spans="2:35" ht="13">
      <c r="B47" s="1197">
        <f t="shared" si="20"/>
        <v>33</v>
      </c>
      <c r="C47" s="1291" t="s">
        <v>870</v>
      </c>
      <c r="D47" s="1264"/>
      <c r="E47" s="1264"/>
      <c r="F47" s="1292">
        <f>SUM(F40:F46)</f>
        <v>-5608328708.4196777</v>
      </c>
      <c r="G47" s="1292">
        <f>SUM(G40:G46)</f>
        <v>-1962915047.946887</v>
      </c>
      <c r="H47" s="1292">
        <f>SUM(H40:H46)</f>
        <v>-298622204.10852337</v>
      </c>
      <c r="I47" s="1292">
        <f>SUM(I40:I46)</f>
        <v>104517771.43798319</v>
      </c>
      <c r="J47" s="1292">
        <f>SUM(J40:J46)</f>
        <v>-2157019480.6174269</v>
      </c>
      <c r="K47" s="1284"/>
      <c r="L47" s="1292">
        <f>SUM(L40:L46)</f>
        <v>-4581282764.0003071</v>
      </c>
      <c r="M47" s="1292">
        <f>SUM(M40:M46)</f>
        <v>-962069380.44006431</v>
      </c>
      <c r="N47" s="1292">
        <f>SUM(N40:N46)</f>
        <v>-213890913.68290034</v>
      </c>
      <c r="O47" s="1292">
        <f>SUM(O40:O46)</f>
        <v>44917091.873409078</v>
      </c>
      <c r="P47" s="1292">
        <f>SUM(P40:P46)</f>
        <v>-1131043202.2495556</v>
      </c>
      <c r="R47" s="1292">
        <f>SUM(R40:R46)</f>
        <v>-1025976278.3678715</v>
      </c>
      <c r="S47" s="1284"/>
      <c r="T47" s="1292">
        <f>SUM(T40:T46)</f>
        <v>1909158</v>
      </c>
      <c r="U47" s="1284"/>
      <c r="V47" s="1292">
        <f>SUM(V40:V46)</f>
        <v>-314909178.75406194</v>
      </c>
      <c r="W47" s="1284"/>
      <c r="X47" s="1292">
        <f>SUM(X40:X46)</f>
        <v>-712976257.61380959</v>
      </c>
      <c r="Y47" s="1284"/>
      <c r="Z47" s="1264"/>
      <c r="AA47" s="1285"/>
      <c r="AB47" s="1264"/>
      <c r="AC47" s="1285"/>
      <c r="AD47" s="1286"/>
      <c r="AE47" s="1285"/>
      <c r="AF47" s="1292">
        <f>SUM(AF40:AF46)</f>
        <v>-108407917.17185521</v>
      </c>
      <c r="AG47" s="1285"/>
      <c r="AI47" s="1264"/>
    </row>
    <row r="48" spans="2:35">
      <c r="B48" s="1197"/>
      <c r="C48" s="1264"/>
      <c r="D48" s="1264"/>
      <c r="E48" s="1264"/>
      <c r="F48" s="1283"/>
      <c r="G48" s="1283"/>
      <c r="H48" s="1283"/>
      <c r="I48" s="1283"/>
      <c r="J48" s="1283"/>
      <c r="K48" s="1284"/>
      <c r="L48" s="1283"/>
      <c r="M48" s="1283"/>
      <c r="N48" s="1283"/>
      <c r="O48" s="1283"/>
      <c r="P48" s="1283"/>
      <c r="R48" s="1283"/>
      <c r="S48" s="1284"/>
      <c r="T48" s="1283"/>
      <c r="U48" s="1284"/>
      <c r="V48" s="1283"/>
      <c r="W48" s="1284"/>
      <c r="X48" s="1283"/>
      <c r="Y48" s="1284"/>
      <c r="Z48" s="1264"/>
      <c r="AA48" s="1285"/>
      <c r="AB48" s="1264"/>
      <c r="AC48" s="1285"/>
      <c r="AD48" s="1286"/>
      <c r="AE48" s="1285"/>
      <c r="AF48" s="1283"/>
      <c r="AG48" s="1285"/>
      <c r="AI48" s="1264"/>
    </row>
    <row r="49" spans="2:35" ht="14">
      <c r="B49" s="1197"/>
      <c r="C49" s="1293" t="s">
        <v>1355</v>
      </c>
      <c r="D49" s="1264"/>
      <c r="E49" s="1264"/>
      <c r="F49" s="1283"/>
      <c r="G49" s="1283"/>
      <c r="H49" s="1283"/>
      <c r="I49" s="1283"/>
      <c r="J49" s="1283"/>
      <c r="K49" s="1284"/>
      <c r="L49" s="1283"/>
      <c r="M49" s="1283"/>
      <c r="N49" s="1283"/>
      <c r="O49" s="1283"/>
      <c r="P49" s="1283"/>
      <c r="R49" s="1283"/>
      <c r="S49" s="1284"/>
      <c r="T49" s="1283"/>
      <c r="U49" s="1284"/>
      <c r="V49" s="1283"/>
      <c r="W49" s="1284"/>
      <c r="X49" s="1283"/>
      <c r="Y49" s="1284"/>
      <c r="Z49" s="1264"/>
      <c r="AA49" s="1285"/>
      <c r="AB49" s="1264"/>
      <c r="AC49" s="1285"/>
      <c r="AD49" s="1286"/>
      <c r="AE49" s="1285"/>
      <c r="AF49" s="1283"/>
      <c r="AG49" s="1285"/>
      <c r="AI49" s="1264"/>
    </row>
    <row r="50" spans="2:35">
      <c r="B50" s="1197">
        <f>+B47+1</f>
        <v>34</v>
      </c>
      <c r="C50" s="1256" t="s">
        <v>1356</v>
      </c>
      <c r="D50" s="1281" t="s">
        <v>1357</v>
      </c>
      <c r="E50" s="1256" t="s">
        <v>859</v>
      </c>
      <c r="F50" s="1282">
        <v>-217101044.59</v>
      </c>
      <c r="G50" s="1283">
        <f t="shared" ref="G50:G70" si="21">F50*0.35</f>
        <v>-75985365.6065</v>
      </c>
      <c r="H50" s="1282">
        <v>-17910836.178675</v>
      </c>
      <c r="I50" s="1283">
        <f t="shared" ref="I50:I70" si="22">-H50*0.35</f>
        <v>6268792.6625362495</v>
      </c>
      <c r="J50" s="1283">
        <f t="shared" ref="J50:J70" si="23">G50+I50+H50</f>
        <v>-87627409.122638747</v>
      </c>
      <c r="K50" s="1284"/>
      <c r="L50" s="1282">
        <f t="shared" ref="L50:L70" si="24">F50</f>
        <v>-217101044.59</v>
      </c>
      <c r="M50" s="1283">
        <f t="shared" ref="M50:M70" si="25">L50*0.21</f>
        <v>-45591219.363899998</v>
      </c>
      <c r="N50" s="1282">
        <v>-17910836.178675</v>
      </c>
      <c r="O50" s="1283">
        <f t="shared" ref="O50:O70" si="26">-N50*0.21</f>
        <v>3761275.5975217498</v>
      </c>
      <c r="P50" s="1283">
        <f t="shared" ref="P50:P70" si="27">M50+O50+N50</f>
        <v>-59740779.94505325</v>
      </c>
      <c r="R50" s="1283">
        <f t="shared" ref="R50:R70" si="28">J50-P50</f>
        <v>-27886629.177585497</v>
      </c>
      <c r="S50" s="1284"/>
      <c r="T50" s="1282">
        <v>0</v>
      </c>
      <c r="U50" s="1284"/>
      <c r="V50" s="1282">
        <v>0</v>
      </c>
      <c r="W50" s="1284"/>
      <c r="X50" s="1283">
        <f t="shared" ref="X50:X70" si="29">R50-T50-V50</f>
        <v>-27886629.177585497</v>
      </c>
      <c r="Y50" s="1284"/>
      <c r="Z50" s="1264" t="s">
        <v>860</v>
      </c>
      <c r="AA50" s="1285"/>
      <c r="AB50" s="1264" t="s">
        <v>396</v>
      </c>
      <c r="AC50" s="1285"/>
      <c r="AD50" s="1286">
        <v>0</v>
      </c>
      <c r="AE50" s="1285"/>
      <c r="AF50" s="1283">
        <f>X50*AD50</f>
        <v>0</v>
      </c>
      <c r="AG50" s="1285"/>
      <c r="AH50" s="1197">
        <v>283</v>
      </c>
      <c r="AI50" s="1191"/>
    </row>
    <row r="51" spans="2:35">
      <c r="B51" s="1197">
        <f>+B50+1</f>
        <v>35</v>
      </c>
      <c r="C51" s="1256" t="s">
        <v>1358</v>
      </c>
      <c r="D51" s="1281" t="s">
        <v>1358</v>
      </c>
      <c r="E51" s="1256" t="s">
        <v>859</v>
      </c>
      <c r="F51" s="1287">
        <v>-14436234</v>
      </c>
      <c r="G51" s="1288">
        <f t="shared" si="21"/>
        <v>-5052681.8999999994</v>
      </c>
      <c r="H51" s="1287">
        <v>-1190989.3050000002</v>
      </c>
      <c r="I51" s="1288">
        <f t="shared" si="22"/>
        <v>416846.25675000006</v>
      </c>
      <c r="J51" s="1288">
        <f t="shared" si="23"/>
        <v>-5826824.9482499994</v>
      </c>
      <c r="K51" s="1289"/>
      <c r="L51" s="1287">
        <f t="shared" si="24"/>
        <v>-14436234</v>
      </c>
      <c r="M51" s="1288">
        <f t="shared" si="25"/>
        <v>-3031609.1399999997</v>
      </c>
      <c r="N51" s="1287">
        <v>-1190989.3050000002</v>
      </c>
      <c r="O51" s="1288">
        <f t="shared" si="26"/>
        <v>250107.75405000002</v>
      </c>
      <c r="P51" s="1288">
        <f t="shared" si="27"/>
        <v>-3972490.6909499997</v>
      </c>
      <c r="Q51" s="1290"/>
      <c r="R51" s="1288">
        <f t="shared" si="28"/>
        <v>-1854334.2572999997</v>
      </c>
      <c r="S51" s="1289"/>
      <c r="T51" s="1287">
        <v>-1854334.2573000002</v>
      </c>
      <c r="U51" s="1289"/>
      <c r="V51" s="1287">
        <v>0</v>
      </c>
      <c r="W51" s="1289"/>
      <c r="X51" s="1288">
        <f t="shared" si="29"/>
        <v>4.6566128730773926E-10</v>
      </c>
      <c r="Y51" s="1284"/>
      <c r="Z51" s="1264" t="s">
        <v>861</v>
      </c>
      <c r="AA51" s="1285"/>
      <c r="AB51" s="1264" t="s">
        <v>396</v>
      </c>
      <c r="AC51" s="1285"/>
      <c r="AD51" s="1286">
        <v>0</v>
      </c>
      <c r="AE51" s="1285"/>
      <c r="AF51" s="1283">
        <f t="shared" ref="AF51:AF70" si="30">X51*AD51</f>
        <v>0</v>
      </c>
      <c r="AG51" s="1285"/>
      <c r="AH51" s="1197">
        <v>283</v>
      </c>
      <c r="AI51" s="1191"/>
    </row>
    <row r="52" spans="2:35">
      <c r="B52" s="1197">
        <f t="shared" ref="B52:B71" si="31">+B51+1</f>
        <v>36</v>
      </c>
      <c r="C52" s="1256" t="s">
        <v>1359</v>
      </c>
      <c r="D52" s="1281" t="s">
        <v>1359</v>
      </c>
      <c r="E52" s="1256" t="s">
        <v>859</v>
      </c>
      <c r="F52" s="1287">
        <v>-5678490</v>
      </c>
      <c r="G52" s="1288">
        <f t="shared" si="21"/>
        <v>-1987471.4999999998</v>
      </c>
      <c r="H52" s="1287">
        <v>-468475.42500000005</v>
      </c>
      <c r="I52" s="1288">
        <f t="shared" si="22"/>
        <v>163966.39874999999</v>
      </c>
      <c r="J52" s="1288">
        <f t="shared" si="23"/>
        <v>-2291980.5262500001</v>
      </c>
      <c r="K52" s="1289"/>
      <c r="L52" s="1287">
        <f t="shared" si="24"/>
        <v>-5678490</v>
      </c>
      <c r="M52" s="1288">
        <f t="shared" si="25"/>
        <v>-1192482.8999999999</v>
      </c>
      <c r="N52" s="1287">
        <v>-468475.42500000005</v>
      </c>
      <c r="O52" s="1288">
        <f t="shared" si="26"/>
        <v>98379.839250000005</v>
      </c>
      <c r="P52" s="1288">
        <f t="shared" si="27"/>
        <v>-1562578.48575</v>
      </c>
      <c r="Q52" s="1290"/>
      <c r="R52" s="1288">
        <f t="shared" si="28"/>
        <v>-729402.04050000012</v>
      </c>
      <c r="S52" s="1289"/>
      <c r="T52" s="1287">
        <v>-4.0499999653548002E-2</v>
      </c>
      <c r="U52" s="1289"/>
      <c r="V52" s="1287">
        <v>0</v>
      </c>
      <c r="W52" s="1289"/>
      <c r="X52" s="1288">
        <f t="shared" si="29"/>
        <v>-729402.00000000047</v>
      </c>
      <c r="Y52" s="1284"/>
      <c r="Z52" s="1264" t="s">
        <v>860</v>
      </c>
      <c r="AA52" s="1285"/>
      <c r="AB52" s="1264" t="s">
        <v>396</v>
      </c>
      <c r="AC52" s="1285"/>
      <c r="AD52" s="1286">
        <v>0</v>
      </c>
      <c r="AE52" s="1285"/>
      <c r="AF52" s="1283">
        <f t="shared" si="30"/>
        <v>0</v>
      </c>
      <c r="AG52" s="1285"/>
      <c r="AH52" s="1197">
        <v>283</v>
      </c>
      <c r="AI52" s="1191"/>
    </row>
    <row r="53" spans="2:35">
      <c r="B53" s="1197">
        <f t="shared" si="31"/>
        <v>37</v>
      </c>
      <c r="C53" s="1256" t="s">
        <v>1360</v>
      </c>
      <c r="D53" s="1281" t="s">
        <v>1361</v>
      </c>
      <c r="E53" s="1256" t="s">
        <v>859</v>
      </c>
      <c r="F53" s="1287">
        <v>-285547709.00999993</v>
      </c>
      <c r="G53" s="1288">
        <f t="shared" si="21"/>
        <v>-99941698.153499976</v>
      </c>
      <c r="H53" s="1287">
        <v>-23557685.993324995</v>
      </c>
      <c r="I53" s="1288">
        <f t="shared" si="22"/>
        <v>8245190.0976637481</v>
      </c>
      <c r="J53" s="1288">
        <f t="shared" si="23"/>
        <v>-115254194.04916123</v>
      </c>
      <c r="K53" s="1289"/>
      <c r="L53" s="1287">
        <f t="shared" si="24"/>
        <v>-285547709.00999993</v>
      </c>
      <c r="M53" s="1288">
        <f t="shared" si="25"/>
        <v>-59965018.892099984</v>
      </c>
      <c r="N53" s="1287">
        <v>-23557685.993324995</v>
      </c>
      <c r="O53" s="1288">
        <f t="shared" si="26"/>
        <v>4947114.0585982492</v>
      </c>
      <c r="P53" s="1288">
        <f t="shared" si="27"/>
        <v>-78575590.826826721</v>
      </c>
      <c r="Q53" s="1290"/>
      <c r="R53" s="1288">
        <f t="shared" si="28"/>
        <v>-36678603.222334504</v>
      </c>
      <c r="S53" s="1289"/>
      <c r="T53" s="1287">
        <v>0</v>
      </c>
      <c r="U53" s="1289"/>
      <c r="V53" s="1287">
        <v>0</v>
      </c>
      <c r="W53" s="1289"/>
      <c r="X53" s="1288">
        <f t="shared" si="29"/>
        <v>-36678603.222334504</v>
      </c>
      <c r="Y53" s="1284"/>
      <c r="Z53" s="1264" t="s">
        <v>860</v>
      </c>
      <c r="AA53" s="1285"/>
      <c r="AB53" s="1264" t="s">
        <v>396</v>
      </c>
      <c r="AC53" s="1285"/>
      <c r="AD53" s="1286">
        <v>0</v>
      </c>
      <c r="AE53" s="1285"/>
      <c r="AF53" s="1283">
        <f t="shared" si="30"/>
        <v>0</v>
      </c>
      <c r="AG53" s="1285"/>
      <c r="AH53" s="1197">
        <v>283</v>
      </c>
      <c r="AI53" s="1191"/>
    </row>
    <row r="54" spans="2:35">
      <c r="B54" s="1197">
        <f t="shared" si="31"/>
        <v>38</v>
      </c>
      <c r="C54" s="1256" t="s">
        <v>871</v>
      </c>
      <c r="D54" s="1281" t="s">
        <v>871</v>
      </c>
      <c r="E54" s="1256" t="s">
        <v>859</v>
      </c>
      <c r="F54" s="1287">
        <v>-11428328.68</v>
      </c>
      <c r="G54" s="1288">
        <f t="shared" si="21"/>
        <v>-3999915.0379999997</v>
      </c>
      <c r="H54" s="1287">
        <v>-942837.11609999998</v>
      </c>
      <c r="I54" s="1288">
        <f t="shared" si="22"/>
        <v>329992.99063499999</v>
      </c>
      <c r="J54" s="1288">
        <f t="shared" si="23"/>
        <v>-4612759.1634649998</v>
      </c>
      <c r="K54" s="1289"/>
      <c r="L54" s="1287">
        <f t="shared" si="24"/>
        <v>-11428328.68</v>
      </c>
      <c r="M54" s="1288">
        <f t="shared" si="25"/>
        <v>-2399949.0227999999</v>
      </c>
      <c r="N54" s="1287">
        <v>-942837.11609999998</v>
      </c>
      <c r="O54" s="1288">
        <f t="shared" si="26"/>
        <v>197995.79438099999</v>
      </c>
      <c r="P54" s="1288">
        <f t="shared" si="27"/>
        <v>-3144790.3445189996</v>
      </c>
      <c r="Q54" s="1290"/>
      <c r="R54" s="1288">
        <f t="shared" si="28"/>
        <v>-1467968.8189460002</v>
      </c>
      <c r="S54" s="1289"/>
      <c r="T54" s="1287">
        <v>-1292032.8189460002</v>
      </c>
      <c r="U54" s="1289"/>
      <c r="V54" s="1287">
        <v>0</v>
      </c>
      <c r="W54" s="1289"/>
      <c r="X54" s="1288">
        <f t="shared" si="29"/>
        <v>-175936</v>
      </c>
      <c r="Y54" s="1284"/>
      <c r="Z54" s="1264" t="s">
        <v>1333</v>
      </c>
      <c r="AA54" s="1285"/>
      <c r="AB54" s="1264" t="s">
        <v>397</v>
      </c>
      <c r="AC54" s="1285"/>
      <c r="AD54" s="1286">
        <v>1</v>
      </c>
      <c r="AE54" s="1285"/>
      <c r="AF54" s="1283">
        <f t="shared" si="30"/>
        <v>-175936</v>
      </c>
      <c r="AG54" s="1285"/>
      <c r="AH54" s="1197">
        <v>283</v>
      </c>
      <c r="AI54" s="1191"/>
    </row>
    <row r="55" spans="2:35">
      <c r="B55" s="1197">
        <f t="shared" si="31"/>
        <v>39</v>
      </c>
      <c r="C55" s="1256" t="s">
        <v>1362</v>
      </c>
      <c r="D55" s="1281" t="s">
        <v>1363</v>
      </c>
      <c r="E55" s="1256" t="s">
        <v>859</v>
      </c>
      <c r="F55" s="1287">
        <v>-4791542.4199999981</v>
      </c>
      <c r="G55" s="1288">
        <f t="shared" si="21"/>
        <v>-1677039.8469999991</v>
      </c>
      <c r="H55" s="1287">
        <v>-378718.09964999981</v>
      </c>
      <c r="I55" s="1288">
        <f t="shared" si="22"/>
        <v>132551.33487749993</v>
      </c>
      <c r="J55" s="1288">
        <f t="shared" si="23"/>
        <v>-1923206.611772499</v>
      </c>
      <c r="K55" s="1289"/>
      <c r="L55" s="1287">
        <f t="shared" si="24"/>
        <v>-4791542.4199999981</v>
      </c>
      <c r="M55" s="1288">
        <f t="shared" si="25"/>
        <v>-1006223.9081999996</v>
      </c>
      <c r="N55" s="1287">
        <v>-381657.0629411391</v>
      </c>
      <c r="O55" s="1288">
        <f t="shared" si="26"/>
        <v>80147.983217639208</v>
      </c>
      <c r="P55" s="1288">
        <f t="shared" si="27"/>
        <v>-1307732.9879234994</v>
      </c>
      <c r="Q55" s="1290"/>
      <c r="R55" s="1288">
        <f t="shared" si="28"/>
        <v>-615473.62384899962</v>
      </c>
      <c r="S55" s="1289"/>
      <c r="T55" s="1287">
        <v>-615473.62384899962</v>
      </c>
      <c r="U55" s="1289"/>
      <c r="V55" s="1287">
        <v>0</v>
      </c>
      <c r="W55" s="1289"/>
      <c r="X55" s="1288">
        <f t="shared" si="29"/>
        <v>0</v>
      </c>
      <c r="Y55" s="1284"/>
      <c r="Z55" s="1264" t="s">
        <v>861</v>
      </c>
      <c r="AA55" s="1285"/>
      <c r="AB55" s="1264" t="s">
        <v>396</v>
      </c>
      <c r="AC55" s="1285"/>
      <c r="AD55" s="1286">
        <v>0</v>
      </c>
      <c r="AE55" s="1285"/>
      <c r="AF55" s="1283">
        <f t="shared" si="30"/>
        <v>0</v>
      </c>
      <c r="AG55" s="1285"/>
      <c r="AH55" s="1197">
        <v>283</v>
      </c>
      <c r="AI55" s="1191"/>
    </row>
    <row r="56" spans="2:35">
      <c r="B56" s="1197">
        <f t="shared" si="31"/>
        <v>40</v>
      </c>
      <c r="C56" s="1256" t="s">
        <v>1317</v>
      </c>
      <c r="D56" s="1281" t="s">
        <v>1317</v>
      </c>
      <c r="E56" s="1256" t="s">
        <v>859</v>
      </c>
      <c r="F56" s="1287">
        <v>-68766241.480000004</v>
      </c>
      <c r="G56" s="1288">
        <f t="shared" si="21"/>
        <v>-24068184.517999999</v>
      </c>
      <c r="H56" s="1287">
        <v>-5673214.922100001</v>
      </c>
      <c r="I56" s="1288">
        <f t="shared" si="22"/>
        <v>1985625.2227350003</v>
      </c>
      <c r="J56" s="1288">
        <f t="shared" si="23"/>
        <v>-27755774.217365</v>
      </c>
      <c r="K56" s="1289"/>
      <c r="L56" s="1287">
        <f t="shared" si="24"/>
        <v>-68766241.480000004</v>
      </c>
      <c r="M56" s="1288">
        <f t="shared" si="25"/>
        <v>-14440910.7108</v>
      </c>
      <c r="N56" s="1287">
        <v>-5673214.922100001</v>
      </c>
      <c r="O56" s="1288">
        <f t="shared" si="26"/>
        <v>1191375.1336410001</v>
      </c>
      <c r="P56" s="1288">
        <f t="shared" si="27"/>
        <v>-18922750.499258999</v>
      </c>
      <c r="Q56" s="1290"/>
      <c r="R56" s="1288">
        <f t="shared" si="28"/>
        <v>-8833023.7181060016</v>
      </c>
      <c r="S56" s="1289"/>
      <c r="T56" s="1287">
        <v>-7774385.7181060016</v>
      </c>
      <c r="U56" s="1289"/>
      <c r="V56" s="1287">
        <v>0</v>
      </c>
      <c r="W56" s="1289"/>
      <c r="X56" s="1288">
        <f t="shared" si="29"/>
        <v>-1058638</v>
      </c>
      <c r="Y56" s="1284"/>
      <c r="AA56" s="1285"/>
      <c r="AB56" s="1264" t="s">
        <v>397</v>
      </c>
      <c r="AC56" s="1285"/>
      <c r="AD56" s="1286">
        <v>1</v>
      </c>
      <c r="AE56" s="1285"/>
      <c r="AF56" s="1283">
        <f t="shared" si="30"/>
        <v>-1058638</v>
      </c>
      <c r="AG56" s="1285"/>
      <c r="AH56" s="1197">
        <v>283</v>
      </c>
      <c r="AI56" s="1191"/>
    </row>
    <row r="57" spans="2:35">
      <c r="B57" s="1197">
        <f t="shared" si="31"/>
        <v>41</v>
      </c>
      <c r="C57" s="1256" t="s">
        <v>1364</v>
      </c>
      <c r="D57" s="1281" t="s">
        <v>1318</v>
      </c>
      <c r="E57" s="1256" t="s">
        <v>859</v>
      </c>
      <c r="F57" s="1287">
        <v>-50770189.93</v>
      </c>
      <c r="G57" s="1288">
        <f t="shared" si="21"/>
        <v>-17769566.475499999</v>
      </c>
      <c r="H57" s="1287">
        <v>-4188540.6692250003</v>
      </c>
      <c r="I57" s="1288">
        <f t="shared" si="22"/>
        <v>1465989.23422875</v>
      </c>
      <c r="J57" s="1288">
        <f t="shared" si="23"/>
        <v>-20492117.91049625</v>
      </c>
      <c r="K57" s="1289"/>
      <c r="L57" s="1287">
        <f t="shared" si="24"/>
        <v>-50770189.93</v>
      </c>
      <c r="M57" s="1288">
        <f t="shared" si="25"/>
        <v>-10661739.885299999</v>
      </c>
      <c r="N57" s="1287">
        <v>-4188540.6692250003</v>
      </c>
      <c r="O57" s="1288">
        <f t="shared" si="26"/>
        <v>879593.54053725</v>
      </c>
      <c r="P57" s="1288">
        <f t="shared" si="27"/>
        <v>-13970687.01398775</v>
      </c>
      <c r="Q57" s="1290"/>
      <c r="R57" s="1288">
        <f t="shared" si="28"/>
        <v>-6521430.8965085</v>
      </c>
      <c r="S57" s="1289"/>
      <c r="T57" s="1287">
        <v>-6521430.8965085</v>
      </c>
      <c r="U57" s="1289"/>
      <c r="V57" s="1287">
        <v>0</v>
      </c>
      <c r="W57" s="1289"/>
      <c r="X57" s="1288">
        <f t="shared" si="29"/>
        <v>0</v>
      </c>
      <c r="Y57" s="1284"/>
      <c r="Z57" s="1264" t="s">
        <v>861</v>
      </c>
      <c r="AA57" s="1285"/>
      <c r="AB57" s="1264" t="s">
        <v>396</v>
      </c>
      <c r="AC57" s="1285"/>
      <c r="AD57" s="1286">
        <v>0</v>
      </c>
      <c r="AE57" s="1285"/>
      <c r="AF57" s="1283">
        <f t="shared" si="30"/>
        <v>0</v>
      </c>
      <c r="AG57" s="1285"/>
      <c r="AH57" s="1197">
        <v>283</v>
      </c>
      <c r="AI57" s="1191"/>
    </row>
    <row r="58" spans="2:35">
      <c r="B58" s="1197">
        <f t="shared" si="31"/>
        <v>42</v>
      </c>
      <c r="C58" s="1256" t="s">
        <v>1365</v>
      </c>
      <c r="D58" s="1281" t="s">
        <v>1366</v>
      </c>
      <c r="E58" s="1256" t="s">
        <v>859</v>
      </c>
      <c r="F58" s="1287">
        <v>-13638531.42</v>
      </c>
      <c r="G58" s="1288">
        <f t="shared" si="21"/>
        <v>-4773485.9969999995</v>
      </c>
      <c r="H58" s="1287">
        <v>-1125178.8421500002</v>
      </c>
      <c r="I58" s="1288">
        <f t="shared" si="22"/>
        <v>393812.59475250001</v>
      </c>
      <c r="J58" s="1288">
        <f t="shared" si="23"/>
        <v>-5504852.2443974996</v>
      </c>
      <c r="K58" s="1289"/>
      <c r="L58" s="1287">
        <f t="shared" si="24"/>
        <v>-13638531.42</v>
      </c>
      <c r="M58" s="1288">
        <f t="shared" si="25"/>
        <v>-2864091.5981999999</v>
      </c>
      <c r="N58" s="1287">
        <v>-1125178.8421500002</v>
      </c>
      <c r="O58" s="1288">
        <f t="shared" si="26"/>
        <v>236287.55685150003</v>
      </c>
      <c r="P58" s="1288">
        <f t="shared" si="27"/>
        <v>-3752982.8834985001</v>
      </c>
      <c r="Q58" s="1290"/>
      <c r="R58" s="1288">
        <f t="shared" si="28"/>
        <v>-1751869.3608989995</v>
      </c>
      <c r="S58" s="1289"/>
      <c r="T58" s="1287">
        <v>-1751869.360899</v>
      </c>
      <c r="U58" s="1289"/>
      <c r="V58" s="1287">
        <v>0</v>
      </c>
      <c r="W58" s="1289"/>
      <c r="X58" s="1288">
        <f t="shared" si="29"/>
        <v>4.6566128730773926E-10</v>
      </c>
      <c r="Y58" s="1284"/>
      <c r="Z58" s="1264" t="s">
        <v>861</v>
      </c>
      <c r="AA58" s="1285"/>
      <c r="AB58" s="1264" t="s">
        <v>396</v>
      </c>
      <c r="AC58" s="1285"/>
      <c r="AD58" s="1286">
        <v>0</v>
      </c>
      <c r="AE58" s="1285"/>
      <c r="AF58" s="1283">
        <f t="shared" si="30"/>
        <v>0</v>
      </c>
      <c r="AG58" s="1285"/>
      <c r="AH58" s="1197">
        <v>283</v>
      </c>
      <c r="AI58" s="1191"/>
    </row>
    <row r="59" spans="2:35">
      <c r="B59" s="1197">
        <f t="shared" si="31"/>
        <v>43</v>
      </c>
      <c r="C59" s="1256" t="s">
        <v>1367</v>
      </c>
      <c r="D59" s="1281" t="s">
        <v>1368</v>
      </c>
      <c r="E59" s="1256" t="s">
        <v>859</v>
      </c>
      <c r="F59" s="1287">
        <v>-9924222.6699999999</v>
      </c>
      <c r="G59" s="1288">
        <f t="shared" si="21"/>
        <v>-3473477.9345</v>
      </c>
      <c r="H59" s="1287">
        <v>-818748.37027499999</v>
      </c>
      <c r="I59" s="1288">
        <f t="shared" si="22"/>
        <v>286561.92959625</v>
      </c>
      <c r="J59" s="1288">
        <f t="shared" si="23"/>
        <v>-4005664.3751787501</v>
      </c>
      <c r="K59" s="1289"/>
      <c r="L59" s="1287">
        <f t="shared" si="24"/>
        <v>-9924222.6699999999</v>
      </c>
      <c r="M59" s="1288">
        <f t="shared" si="25"/>
        <v>-2084086.7607</v>
      </c>
      <c r="N59" s="1287">
        <v>-818748.37027499999</v>
      </c>
      <c r="O59" s="1288">
        <f t="shared" si="26"/>
        <v>171937.15775774998</v>
      </c>
      <c r="P59" s="1288">
        <f t="shared" si="27"/>
        <v>-2730897.9732172498</v>
      </c>
      <c r="Q59" s="1290"/>
      <c r="R59" s="1288">
        <f t="shared" si="28"/>
        <v>-1274766.4019615003</v>
      </c>
      <c r="S59" s="1289"/>
      <c r="T59" s="1287">
        <v>-1274766.4019614994</v>
      </c>
      <c r="U59" s="1289"/>
      <c r="V59" s="1287">
        <v>0</v>
      </c>
      <c r="W59" s="1289"/>
      <c r="X59" s="1288">
        <f t="shared" si="29"/>
        <v>-9.3132257461547852E-10</v>
      </c>
      <c r="Y59" s="1284"/>
      <c r="Z59" s="1264" t="s">
        <v>861</v>
      </c>
      <c r="AA59" s="1285"/>
      <c r="AB59" s="1264" t="s">
        <v>396</v>
      </c>
      <c r="AC59" s="1285"/>
      <c r="AD59" s="1286">
        <v>0</v>
      </c>
      <c r="AE59" s="1285"/>
      <c r="AF59" s="1283">
        <f>X59*AD59</f>
        <v>0</v>
      </c>
      <c r="AG59" s="1285"/>
      <c r="AH59" s="1197">
        <v>283</v>
      </c>
      <c r="AI59" s="1191"/>
    </row>
    <row r="60" spans="2:35">
      <c r="B60" s="1197">
        <f t="shared" si="31"/>
        <v>44</v>
      </c>
      <c r="C60" s="1256" t="s">
        <v>1369</v>
      </c>
      <c r="D60" s="1281" t="s">
        <v>1370</v>
      </c>
      <c r="E60" s="1256" t="s">
        <v>859</v>
      </c>
      <c r="F60" s="1287">
        <v>-299295</v>
      </c>
      <c r="G60" s="1288">
        <f t="shared" si="21"/>
        <v>-104753.25</v>
      </c>
      <c r="H60" s="1287">
        <v>-24691.837500000001</v>
      </c>
      <c r="I60" s="1288">
        <f t="shared" si="22"/>
        <v>8642.1431250000005</v>
      </c>
      <c r="J60" s="1288">
        <f t="shared" si="23"/>
        <v>-120802.94437499999</v>
      </c>
      <c r="K60" s="1289"/>
      <c r="L60" s="1287">
        <f t="shared" si="24"/>
        <v>-299295</v>
      </c>
      <c r="M60" s="1288">
        <f t="shared" si="25"/>
        <v>-62851.95</v>
      </c>
      <c r="N60" s="1287">
        <v>-24691.837500000001</v>
      </c>
      <c r="O60" s="1288">
        <f t="shared" si="26"/>
        <v>5185.2858750000005</v>
      </c>
      <c r="P60" s="1288">
        <f t="shared" si="27"/>
        <v>-82358.501625000004</v>
      </c>
      <c r="Q60" s="1290"/>
      <c r="R60" s="1288">
        <f t="shared" si="28"/>
        <v>-38444.442749999987</v>
      </c>
      <c r="S60" s="1289"/>
      <c r="T60" s="1287">
        <v>0</v>
      </c>
      <c r="U60" s="1289"/>
      <c r="V60" s="1287">
        <v>0</v>
      </c>
      <c r="W60" s="1289"/>
      <c r="X60" s="1288">
        <f t="shared" si="29"/>
        <v>-38444.442749999987</v>
      </c>
      <c r="Y60" s="1284"/>
      <c r="Z60" s="1264" t="s">
        <v>860</v>
      </c>
      <c r="AA60" s="1285"/>
      <c r="AB60" s="1264" t="s">
        <v>396</v>
      </c>
      <c r="AC60" s="1285"/>
      <c r="AD60" s="1286">
        <v>0</v>
      </c>
      <c r="AE60" s="1285"/>
      <c r="AF60" s="1283">
        <f t="shared" si="30"/>
        <v>0</v>
      </c>
      <c r="AG60" s="1285"/>
      <c r="AH60" s="1197">
        <v>283</v>
      </c>
      <c r="AI60" s="1191"/>
    </row>
    <row r="61" spans="2:35">
      <c r="B61" s="1197">
        <f t="shared" si="31"/>
        <v>45</v>
      </c>
      <c r="C61" s="1256" t="s">
        <v>1371</v>
      </c>
      <c r="D61" s="1281" t="s">
        <v>1314</v>
      </c>
      <c r="E61" s="1256" t="s">
        <v>859</v>
      </c>
      <c r="F61" s="1287">
        <v>-222367</v>
      </c>
      <c r="G61" s="1288">
        <f t="shared" si="21"/>
        <v>-77828.45</v>
      </c>
      <c r="H61" s="1287">
        <v>-18345.2775</v>
      </c>
      <c r="I61" s="1288">
        <f t="shared" si="22"/>
        <v>6420.8471249999993</v>
      </c>
      <c r="J61" s="1288">
        <f t="shared" si="23"/>
        <v>-89752.880374999993</v>
      </c>
      <c r="K61" s="1289"/>
      <c r="L61" s="1287">
        <f t="shared" si="24"/>
        <v>-222367</v>
      </c>
      <c r="M61" s="1288">
        <f t="shared" si="25"/>
        <v>-46697.07</v>
      </c>
      <c r="N61" s="1287">
        <v>-18345.2775</v>
      </c>
      <c r="O61" s="1288">
        <f t="shared" si="26"/>
        <v>3852.5082749999997</v>
      </c>
      <c r="P61" s="1288">
        <f t="shared" si="27"/>
        <v>-61189.839225000003</v>
      </c>
      <c r="Q61" s="1290"/>
      <c r="R61" s="1288">
        <f t="shared" si="28"/>
        <v>-28563.04114999999</v>
      </c>
      <c r="S61" s="1289"/>
      <c r="T61" s="1287">
        <v>0</v>
      </c>
      <c r="U61" s="1289"/>
      <c r="V61" s="1287">
        <v>0</v>
      </c>
      <c r="W61" s="1289"/>
      <c r="X61" s="1288">
        <f t="shared" si="29"/>
        <v>-28563.04114999999</v>
      </c>
      <c r="Y61" s="1284"/>
      <c r="Z61" s="1264" t="s">
        <v>860</v>
      </c>
      <c r="AA61" s="1285"/>
      <c r="AB61" s="1264" t="s">
        <v>396</v>
      </c>
      <c r="AC61" s="1285"/>
      <c r="AD61" s="1286">
        <v>0</v>
      </c>
      <c r="AE61" s="1285"/>
      <c r="AF61" s="1283">
        <f t="shared" si="30"/>
        <v>0</v>
      </c>
      <c r="AG61" s="1285"/>
      <c r="AH61" s="1197">
        <v>283</v>
      </c>
      <c r="AI61" s="1191"/>
    </row>
    <row r="62" spans="2:35">
      <c r="B62" s="1197">
        <f t="shared" si="31"/>
        <v>46</v>
      </c>
      <c r="C62" s="1256" t="s">
        <v>1372</v>
      </c>
      <c r="D62" s="1281" t="s">
        <v>1373</v>
      </c>
      <c r="E62" s="1256" t="s">
        <v>859</v>
      </c>
      <c r="F62" s="1287">
        <v>-660629</v>
      </c>
      <c r="G62" s="1288">
        <f t="shared" si="21"/>
        <v>-231220.15</v>
      </c>
      <c r="H62" s="1287">
        <v>-54501.892500000002</v>
      </c>
      <c r="I62" s="1288">
        <f t="shared" si="22"/>
        <v>19075.662375</v>
      </c>
      <c r="J62" s="1288">
        <f t="shared" si="23"/>
        <v>-266646.38012500003</v>
      </c>
      <c r="K62" s="1289"/>
      <c r="L62" s="1287">
        <f t="shared" si="24"/>
        <v>-660629</v>
      </c>
      <c r="M62" s="1288">
        <f t="shared" si="25"/>
        <v>-138732.09</v>
      </c>
      <c r="N62" s="1287">
        <v>-54501.892500000002</v>
      </c>
      <c r="O62" s="1288">
        <f t="shared" si="26"/>
        <v>11445.397424999999</v>
      </c>
      <c r="P62" s="1288">
        <f t="shared" si="27"/>
        <v>-181788.58507500001</v>
      </c>
      <c r="Q62" s="1290"/>
      <c r="R62" s="1288">
        <f t="shared" si="28"/>
        <v>-84857.795050000015</v>
      </c>
      <c r="S62" s="1289"/>
      <c r="T62" s="1287">
        <v>0</v>
      </c>
      <c r="U62" s="1289"/>
      <c r="V62" s="1287">
        <v>0</v>
      </c>
      <c r="W62" s="1289"/>
      <c r="X62" s="1288">
        <f t="shared" si="29"/>
        <v>-84857.795050000015</v>
      </c>
      <c r="Y62" s="1284"/>
      <c r="Z62" s="1264" t="s">
        <v>860</v>
      </c>
      <c r="AA62" s="1285"/>
      <c r="AB62" s="1264" t="s">
        <v>396</v>
      </c>
      <c r="AC62" s="1285"/>
      <c r="AD62" s="1286">
        <v>0</v>
      </c>
      <c r="AE62" s="1285"/>
      <c r="AF62" s="1283">
        <f t="shared" si="30"/>
        <v>0</v>
      </c>
      <c r="AG62" s="1285"/>
      <c r="AH62" s="1197">
        <v>283</v>
      </c>
      <c r="AI62" s="1191"/>
    </row>
    <row r="63" spans="2:35">
      <c r="B63" s="1197">
        <f t="shared" si="31"/>
        <v>47</v>
      </c>
      <c r="C63" s="1256" t="s">
        <v>1374</v>
      </c>
      <c r="D63" s="1281" t="s">
        <v>1375</v>
      </c>
      <c r="E63" s="1256" t="s">
        <v>859</v>
      </c>
      <c r="F63" s="1287">
        <v>-523652</v>
      </c>
      <c r="G63" s="1288">
        <f t="shared" si="21"/>
        <v>-183278.19999999998</v>
      </c>
      <c r="H63" s="1287">
        <v>-43201.29</v>
      </c>
      <c r="I63" s="1288">
        <f t="shared" si="22"/>
        <v>15120.451499999999</v>
      </c>
      <c r="J63" s="1288">
        <f t="shared" si="23"/>
        <v>-211359.0385</v>
      </c>
      <c r="K63" s="1289"/>
      <c r="L63" s="1287">
        <f t="shared" si="24"/>
        <v>-523652</v>
      </c>
      <c r="M63" s="1288">
        <f t="shared" si="25"/>
        <v>-109966.92</v>
      </c>
      <c r="N63" s="1287">
        <v>-43201.29</v>
      </c>
      <c r="O63" s="1288">
        <f t="shared" si="26"/>
        <v>9072.2708999999995</v>
      </c>
      <c r="P63" s="1288">
        <f t="shared" si="27"/>
        <v>-144095.93909999999</v>
      </c>
      <c r="Q63" s="1290"/>
      <c r="R63" s="1288">
        <f t="shared" si="28"/>
        <v>-67263.099400000006</v>
      </c>
      <c r="S63" s="1289"/>
      <c r="T63" s="1287">
        <v>0</v>
      </c>
      <c r="U63" s="1289"/>
      <c r="V63" s="1287">
        <v>0</v>
      </c>
      <c r="W63" s="1289"/>
      <c r="X63" s="1288">
        <f t="shared" si="29"/>
        <v>-67263.099400000006</v>
      </c>
      <c r="Y63" s="1284"/>
      <c r="Z63" s="1264" t="s">
        <v>860</v>
      </c>
      <c r="AA63" s="1285"/>
      <c r="AB63" s="1264" t="s">
        <v>396</v>
      </c>
      <c r="AC63" s="1285"/>
      <c r="AD63" s="1286">
        <v>0</v>
      </c>
      <c r="AE63" s="1285"/>
      <c r="AF63" s="1283">
        <f t="shared" si="30"/>
        <v>0</v>
      </c>
      <c r="AG63" s="1285"/>
      <c r="AH63" s="1197">
        <v>283</v>
      </c>
      <c r="AI63" s="1191"/>
    </row>
    <row r="64" spans="2:35">
      <c r="B64" s="1197">
        <f t="shared" si="31"/>
        <v>48</v>
      </c>
      <c r="C64" s="1256" t="s">
        <v>1376</v>
      </c>
      <c r="D64" s="1281" t="s">
        <v>1376</v>
      </c>
      <c r="E64" s="1256" t="s">
        <v>859</v>
      </c>
      <c r="F64" s="1287">
        <v>-5733544</v>
      </c>
      <c r="G64" s="1288">
        <f t="shared" si="21"/>
        <v>-2006740.4</v>
      </c>
      <c r="H64" s="1287">
        <v>-473017.38</v>
      </c>
      <c r="I64" s="1288">
        <f t="shared" si="22"/>
        <v>165556.08299999998</v>
      </c>
      <c r="J64" s="1288">
        <f t="shared" si="23"/>
        <v>-2314201.6969999997</v>
      </c>
      <c r="K64" s="1289"/>
      <c r="L64" s="1287">
        <f t="shared" si="24"/>
        <v>-5733544</v>
      </c>
      <c r="M64" s="1288">
        <f t="shared" si="25"/>
        <v>-1204044.24</v>
      </c>
      <c r="N64" s="1287">
        <v>-473017.38</v>
      </c>
      <c r="O64" s="1288">
        <f t="shared" si="26"/>
        <v>99333.649799999999</v>
      </c>
      <c r="P64" s="1288">
        <f t="shared" si="27"/>
        <v>-1577727.9701999999</v>
      </c>
      <c r="Q64" s="1290"/>
      <c r="R64" s="1288">
        <f t="shared" si="28"/>
        <v>-736473.72679999983</v>
      </c>
      <c r="S64" s="1289"/>
      <c r="T64" s="1287">
        <v>0</v>
      </c>
      <c r="U64" s="1289"/>
      <c r="V64" s="1287">
        <v>0</v>
      </c>
      <c r="W64" s="1289"/>
      <c r="X64" s="1288">
        <f t="shared" si="29"/>
        <v>-736473.72679999983</v>
      </c>
      <c r="Y64" s="1284"/>
      <c r="Z64" s="1264" t="s">
        <v>860</v>
      </c>
      <c r="AA64" s="1285"/>
      <c r="AB64" s="1264" t="s">
        <v>396</v>
      </c>
      <c r="AC64" s="1285"/>
      <c r="AD64" s="1286">
        <v>0</v>
      </c>
      <c r="AE64" s="1285"/>
      <c r="AF64" s="1283">
        <f t="shared" si="30"/>
        <v>0</v>
      </c>
      <c r="AG64" s="1285"/>
      <c r="AH64" s="1197">
        <v>283</v>
      </c>
      <c r="AI64" s="1191"/>
    </row>
    <row r="65" spans="2:35">
      <c r="B65" s="1197">
        <f t="shared" si="31"/>
        <v>49</v>
      </c>
      <c r="C65" s="1256" t="s">
        <v>1377</v>
      </c>
      <c r="D65" s="1281" t="s">
        <v>1312</v>
      </c>
      <c r="E65" s="1256" t="s">
        <v>859</v>
      </c>
      <c r="F65" s="1287">
        <v>1829706</v>
      </c>
      <c r="G65" s="1288">
        <f t="shared" si="21"/>
        <v>640397.1</v>
      </c>
      <c r="H65" s="1287">
        <v>150950.745</v>
      </c>
      <c r="I65" s="1288">
        <f t="shared" si="22"/>
        <v>-52832.760749999994</v>
      </c>
      <c r="J65" s="1288">
        <f t="shared" si="23"/>
        <v>738515.08424999996</v>
      </c>
      <c r="K65" s="1289"/>
      <c r="L65" s="1287">
        <f t="shared" si="24"/>
        <v>1829706</v>
      </c>
      <c r="M65" s="1288">
        <f t="shared" si="25"/>
        <v>384238.26</v>
      </c>
      <c r="N65" s="1287">
        <v>150950.745</v>
      </c>
      <c r="O65" s="1288">
        <f t="shared" si="26"/>
        <v>-31699.656449999999</v>
      </c>
      <c r="P65" s="1288">
        <f t="shared" si="27"/>
        <v>503489.34855</v>
      </c>
      <c r="Q65" s="1290"/>
      <c r="R65" s="1288">
        <f t="shared" si="28"/>
        <v>235025.73569999996</v>
      </c>
      <c r="S65" s="1289"/>
      <c r="T65" s="1287">
        <v>0</v>
      </c>
      <c r="U65" s="1289"/>
      <c r="V65" s="1287">
        <v>0</v>
      </c>
      <c r="W65" s="1289"/>
      <c r="X65" s="1288">
        <f t="shared" si="29"/>
        <v>235025.73569999996</v>
      </c>
      <c r="Y65" s="1284"/>
      <c r="Z65" s="1264" t="s">
        <v>860</v>
      </c>
      <c r="AA65" s="1285"/>
      <c r="AB65" s="1264" t="s">
        <v>396</v>
      </c>
      <c r="AC65" s="1285"/>
      <c r="AD65" s="1286">
        <v>0</v>
      </c>
      <c r="AE65" s="1285"/>
      <c r="AF65" s="1283">
        <f t="shared" si="30"/>
        <v>0</v>
      </c>
      <c r="AG65" s="1285"/>
      <c r="AH65" s="1197">
        <v>283</v>
      </c>
      <c r="AI65" s="1191"/>
    </row>
    <row r="66" spans="2:35">
      <c r="B66" s="1197">
        <f t="shared" si="31"/>
        <v>50</v>
      </c>
      <c r="C66" s="1256" t="s">
        <v>1378</v>
      </c>
      <c r="D66" s="1281" t="s">
        <v>1313</v>
      </c>
      <c r="E66" s="1256" t="s">
        <v>859</v>
      </c>
      <c r="F66" s="1287">
        <v>154375</v>
      </c>
      <c r="G66" s="1288">
        <f t="shared" si="21"/>
        <v>54031.25</v>
      </c>
      <c r="H66" s="1287">
        <v>12735.9375</v>
      </c>
      <c r="I66" s="1288">
        <f t="shared" si="22"/>
        <v>-4457.578125</v>
      </c>
      <c r="J66" s="1288">
        <f t="shared" si="23"/>
        <v>62309.609375</v>
      </c>
      <c r="K66" s="1289"/>
      <c r="L66" s="1287">
        <f t="shared" si="24"/>
        <v>154375</v>
      </c>
      <c r="M66" s="1288">
        <f t="shared" si="25"/>
        <v>32418.75</v>
      </c>
      <c r="N66" s="1287">
        <v>12735.9375</v>
      </c>
      <c r="O66" s="1288">
        <f t="shared" si="26"/>
        <v>-2674.546875</v>
      </c>
      <c r="P66" s="1288">
        <f t="shared" si="27"/>
        <v>42480.140625</v>
      </c>
      <c r="Q66" s="1290"/>
      <c r="R66" s="1288">
        <f t="shared" si="28"/>
        <v>19829.46875</v>
      </c>
      <c r="S66" s="1289"/>
      <c r="T66" s="1287">
        <v>19829</v>
      </c>
      <c r="U66" s="1289"/>
      <c r="V66" s="1287">
        <v>0</v>
      </c>
      <c r="W66" s="1289"/>
      <c r="X66" s="1288">
        <f t="shared" si="29"/>
        <v>0.46875</v>
      </c>
      <c r="Y66" s="1284"/>
      <c r="Z66" s="1264" t="s">
        <v>861</v>
      </c>
      <c r="AA66" s="1285"/>
      <c r="AB66" s="1264" t="s">
        <v>396</v>
      </c>
      <c r="AC66" s="1285"/>
      <c r="AD66" s="1286">
        <v>0</v>
      </c>
      <c r="AE66" s="1285"/>
      <c r="AF66" s="1283">
        <f t="shared" si="30"/>
        <v>0</v>
      </c>
      <c r="AG66" s="1285"/>
      <c r="AH66" s="1197">
        <v>283</v>
      </c>
      <c r="AI66" s="1191"/>
    </row>
    <row r="67" spans="2:35">
      <c r="B67" s="1197">
        <f t="shared" si="31"/>
        <v>51</v>
      </c>
      <c r="C67" s="1256" t="s">
        <v>1379</v>
      </c>
      <c r="D67" s="1281" t="s">
        <v>1380</v>
      </c>
      <c r="E67" s="1256" t="s">
        <v>859</v>
      </c>
      <c r="F67" s="1287">
        <v>154500.64999999979</v>
      </c>
      <c r="G67" s="1288">
        <f t="shared" si="21"/>
        <v>54075.227499999921</v>
      </c>
      <c r="H67" s="1287">
        <v>12746.303624999984</v>
      </c>
      <c r="I67" s="1288">
        <f t="shared" si="22"/>
        <v>-4461.2062687499938</v>
      </c>
      <c r="J67" s="1288">
        <f t="shared" si="23"/>
        <v>62360.324856249914</v>
      </c>
      <c r="K67" s="1289"/>
      <c r="L67" s="1287">
        <f t="shared" si="24"/>
        <v>154500.64999999979</v>
      </c>
      <c r="M67" s="1288">
        <f t="shared" si="25"/>
        <v>32445.136499999953</v>
      </c>
      <c r="N67" s="1287">
        <v>12746.303624999984</v>
      </c>
      <c r="O67" s="1288">
        <f t="shared" si="26"/>
        <v>-2676.7237612499966</v>
      </c>
      <c r="P67" s="1288">
        <f t="shared" si="27"/>
        <v>42514.71636374994</v>
      </c>
      <c r="Q67" s="1290"/>
      <c r="R67" s="1288">
        <f t="shared" si="28"/>
        <v>19845.608492499974</v>
      </c>
      <c r="S67" s="1289"/>
      <c r="T67" s="1287">
        <v>0</v>
      </c>
      <c r="U67" s="1289"/>
      <c r="V67" s="1287">
        <v>0</v>
      </c>
      <c r="W67" s="1289"/>
      <c r="X67" s="1288">
        <f t="shared" si="29"/>
        <v>19845.608492499974</v>
      </c>
      <c r="Y67" s="1284"/>
      <c r="Z67" s="1264" t="s">
        <v>860</v>
      </c>
      <c r="AA67" s="1285"/>
      <c r="AB67" s="1264" t="s">
        <v>396</v>
      </c>
      <c r="AC67" s="1285"/>
      <c r="AD67" s="1286">
        <v>0</v>
      </c>
      <c r="AE67" s="1285"/>
      <c r="AF67" s="1283">
        <f t="shared" si="30"/>
        <v>0</v>
      </c>
      <c r="AG67" s="1285"/>
      <c r="AH67" s="1197">
        <v>283</v>
      </c>
      <c r="AI67" s="1191"/>
    </row>
    <row r="68" spans="2:35">
      <c r="B68" s="1197">
        <f t="shared" si="31"/>
        <v>52</v>
      </c>
      <c r="C68" s="1256" t="s">
        <v>1381</v>
      </c>
      <c r="D68" s="1281" t="s">
        <v>1382</v>
      </c>
      <c r="E68" s="1256" t="s">
        <v>859</v>
      </c>
      <c r="F68" s="1287">
        <v>-1615862</v>
      </c>
      <c r="G68" s="1288">
        <f t="shared" si="21"/>
        <v>-565551.69999999995</v>
      </c>
      <c r="H68" s="1287">
        <v>-133308.61500000002</v>
      </c>
      <c r="I68" s="1288">
        <f t="shared" si="22"/>
        <v>46658.015250000004</v>
      </c>
      <c r="J68" s="1288">
        <f t="shared" si="23"/>
        <v>-652202.29975000001</v>
      </c>
      <c r="K68" s="1289"/>
      <c r="L68" s="1287">
        <f t="shared" si="24"/>
        <v>-1615862</v>
      </c>
      <c r="M68" s="1288">
        <f t="shared" si="25"/>
        <v>-339331.01999999996</v>
      </c>
      <c r="N68" s="1287">
        <v>-133308.61500000002</v>
      </c>
      <c r="O68" s="1288">
        <f t="shared" si="26"/>
        <v>27994.809150000005</v>
      </c>
      <c r="P68" s="1288">
        <f t="shared" si="27"/>
        <v>-444644.82585000002</v>
      </c>
      <c r="Q68" s="1290"/>
      <c r="R68" s="1288">
        <f t="shared" si="28"/>
        <v>-207557.47389999998</v>
      </c>
      <c r="S68" s="1289"/>
      <c r="T68" s="1287">
        <v>-182681</v>
      </c>
      <c r="U68" s="1289"/>
      <c r="V68" s="1287">
        <v>0</v>
      </c>
      <c r="W68" s="1289"/>
      <c r="X68" s="1288">
        <f t="shared" si="29"/>
        <v>-24876.473899999983</v>
      </c>
      <c r="Y68" s="1284"/>
      <c r="Z68" s="1264" t="s">
        <v>1333</v>
      </c>
      <c r="AA68" s="1285"/>
      <c r="AB68" s="1264" t="s">
        <v>397</v>
      </c>
      <c r="AC68" s="1285"/>
      <c r="AD68" s="1286">
        <v>1</v>
      </c>
      <c r="AE68" s="1285"/>
      <c r="AF68" s="1283">
        <f t="shared" si="30"/>
        <v>-24876.473899999983</v>
      </c>
      <c r="AG68" s="1285"/>
      <c r="AH68" s="1197">
        <v>283</v>
      </c>
      <c r="AI68" s="1191"/>
    </row>
    <row r="69" spans="2:35">
      <c r="B69" s="1197">
        <f t="shared" si="31"/>
        <v>53</v>
      </c>
      <c r="C69" s="1256" t="s">
        <v>1383</v>
      </c>
      <c r="D69" s="1281" t="s">
        <v>1359</v>
      </c>
      <c r="E69" s="1256" t="s">
        <v>859</v>
      </c>
      <c r="F69" s="1287">
        <v>-510580</v>
      </c>
      <c r="G69" s="1288">
        <f t="shared" si="21"/>
        <v>-178703</v>
      </c>
      <c r="H69" s="1287">
        <v>-42122.85</v>
      </c>
      <c r="I69" s="1288">
        <f t="shared" si="22"/>
        <v>14742.997499999998</v>
      </c>
      <c r="J69" s="1288">
        <f t="shared" si="23"/>
        <v>-206082.85250000001</v>
      </c>
      <c r="K69" s="1289"/>
      <c r="L69" s="1287">
        <f t="shared" si="24"/>
        <v>-510580</v>
      </c>
      <c r="M69" s="1288">
        <f t="shared" si="25"/>
        <v>-107221.8</v>
      </c>
      <c r="N69" s="1287">
        <v>-42122.85</v>
      </c>
      <c r="O69" s="1288">
        <f t="shared" si="26"/>
        <v>8845.798499999999</v>
      </c>
      <c r="P69" s="1288">
        <f t="shared" si="27"/>
        <v>-140498.85149999999</v>
      </c>
      <c r="Q69" s="1290"/>
      <c r="R69" s="1288">
        <f t="shared" si="28"/>
        <v>-65584.001000000018</v>
      </c>
      <c r="S69" s="1289"/>
      <c r="T69" s="1287">
        <v>0</v>
      </c>
      <c r="U69" s="1289"/>
      <c r="V69" s="1287">
        <v>0</v>
      </c>
      <c r="W69" s="1289"/>
      <c r="X69" s="1288">
        <f t="shared" si="29"/>
        <v>-65584.001000000018</v>
      </c>
      <c r="Y69" s="1284"/>
      <c r="Z69" s="1264" t="s">
        <v>860</v>
      </c>
      <c r="AA69" s="1285"/>
      <c r="AB69" s="1264" t="s">
        <v>396</v>
      </c>
      <c r="AC69" s="1285"/>
      <c r="AD69" s="1286">
        <v>0</v>
      </c>
      <c r="AE69" s="1285"/>
      <c r="AF69" s="1283">
        <f t="shared" si="30"/>
        <v>0</v>
      </c>
      <c r="AG69" s="1285"/>
      <c r="AH69" s="1197">
        <v>283</v>
      </c>
      <c r="AI69" s="1264"/>
    </row>
    <row r="70" spans="2:35">
      <c r="B70" s="1197">
        <f t="shared" si="31"/>
        <v>54</v>
      </c>
      <c r="C70" s="1256" t="s">
        <v>1384</v>
      </c>
      <c r="D70" s="1281" t="s">
        <v>754</v>
      </c>
      <c r="E70" s="1256" t="s">
        <v>859</v>
      </c>
      <c r="F70" s="1287">
        <v>3167717</v>
      </c>
      <c r="G70" s="1288">
        <f t="shared" si="21"/>
        <v>1108700.95</v>
      </c>
      <c r="H70" s="1287">
        <v>261336.65250000003</v>
      </c>
      <c r="I70" s="1288">
        <f t="shared" si="22"/>
        <v>-91467.828374999997</v>
      </c>
      <c r="J70" s="1288">
        <f t="shared" si="23"/>
        <v>1278569.774125</v>
      </c>
      <c r="K70" s="1289"/>
      <c r="L70" s="1287">
        <f t="shared" si="24"/>
        <v>3167717</v>
      </c>
      <c r="M70" s="1288">
        <f t="shared" si="25"/>
        <v>665220.56999999995</v>
      </c>
      <c r="N70" s="1287">
        <v>261336.65250000003</v>
      </c>
      <c r="O70" s="1288">
        <f t="shared" si="26"/>
        <v>-54880.697025000001</v>
      </c>
      <c r="P70" s="1288">
        <f t="shared" si="27"/>
        <v>871676.52547500003</v>
      </c>
      <c r="Q70" s="1290"/>
      <c r="R70" s="1288">
        <f t="shared" si="28"/>
        <v>406893.24864999996</v>
      </c>
      <c r="S70" s="1289"/>
      <c r="T70" s="1287">
        <f>583228-176335</f>
        <v>406893</v>
      </c>
      <c r="U70" s="1289"/>
      <c r="V70" s="1287">
        <v>0</v>
      </c>
      <c r="W70" s="1289"/>
      <c r="X70" s="1288">
        <f t="shared" si="29"/>
        <v>0.24864999996498227</v>
      </c>
      <c r="Y70" s="1284"/>
      <c r="Z70" s="1264" t="s">
        <v>861</v>
      </c>
      <c r="AA70" s="1285"/>
      <c r="AB70" s="1264" t="s">
        <v>396</v>
      </c>
      <c r="AC70" s="1285"/>
      <c r="AD70" s="1286">
        <v>0</v>
      </c>
      <c r="AE70" s="1285"/>
      <c r="AF70" s="1283">
        <f t="shared" si="30"/>
        <v>0</v>
      </c>
      <c r="AG70" s="1285"/>
      <c r="AH70" s="1197">
        <v>283</v>
      </c>
      <c r="AI70" s="1191"/>
    </row>
    <row r="71" spans="2:35" ht="13">
      <c r="B71" s="1197">
        <f t="shared" si="31"/>
        <v>55</v>
      </c>
      <c r="C71" s="1291" t="s">
        <v>872</v>
      </c>
      <c r="D71" s="1264"/>
      <c r="E71" s="1264"/>
      <c r="F71" s="1292">
        <f>SUM(F50:F70)</f>
        <v>-686342164.54999983</v>
      </c>
      <c r="G71" s="1292">
        <f>SUM(G50:G70)</f>
        <v>-240219757.59249997</v>
      </c>
      <c r="H71" s="1292">
        <f>SUM(H50:H70)</f>
        <v>-56606644.425375</v>
      </c>
      <c r="I71" s="1292">
        <f>SUM(I50:I70)</f>
        <v>19812325.548881248</v>
      </c>
      <c r="J71" s="1292">
        <f>SUM(J50:J70)</f>
        <v>-277014076.46899384</v>
      </c>
      <c r="K71" s="1284"/>
      <c r="L71" s="1292">
        <f>SUM(L50:L70)</f>
        <v>-686342164.54999983</v>
      </c>
      <c r="M71" s="1292">
        <f>SUM(M50:M70)</f>
        <v>-144131854.55549997</v>
      </c>
      <c r="N71" s="1292">
        <f>SUM(N50:N70)</f>
        <v>-56609583.388666138</v>
      </c>
      <c r="O71" s="1292">
        <f>SUM(O50:O70)</f>
        <v>11888012.51161989</v>
      </c>
      <c r="P71" s="1292">
        <f>SUM(P50:P70)</f>
        <v>-188853425.4325462</v>
      </c>
      <c r="R71" s="1292">
        <f>SUM(R50:R70)</f>
        <v>-88160651.03644754</v>
      </c>
      <c r="S71" s="1284"/>
      <c r="T71" s="1292">
        <f>SUM(T50:T70)</f>
        <v>-20840252.118069999</v>
      </c>
      <c r="U71" s="1284"/>
      <c r="V71" s="1292">
        <f>SUM(V50:V70)</f>
        <v>0</v>
      </c>
      <c r="W71" s="1284"/>
      <c r="X71" s="1292">
        <f>SUM(X50:X70)</f>
        <v>-67320398.918377519</v>
      </c>
      <c r="Y71" s="1284"/>
      <c r="Z71" s="1264"/>
      <c r="AA71" s="1285"/>
      <c r="AB71" s="1264"/>
      <c r="AC71" s="1285"/>
      <c r="AD71" s="1285"/>
      <c r="AE71" s="1285"/>
      <c r="AF71" s="1292">
        <f>SUM(AF50:AF70)</f>
        <v>-1259450.4739000001</v>
      </c>
      <c r="AG71" s="1285"/>
      <c r="AI71" s="1264"/>
    </row>
    <row r="72" spans="2:35">
      <c r="B72" s="1197"/>
      <c r="D72" s="1057"/>
      <c r="F72" s="1283"/>
      <c r="G72" s="1283"/>
      <c r="H72" s="1283"/>
      <c r="I72" s="1283"/>
      <c r="J72" s="1283"/>
      <c r="K72" s="1285"/>
      <c r="P72" s="1283"/>
      <c r="R72" s="1283"/>
      <c r="S72" s="1285"/>
      <c r="T72" s="1283"/>
      <c r="U72" s="1285"/>
      <c r="V72" s="1283"/>
      <c r="W72" s="1285"/>
      <c r="X72" s="1283"/>
      <c r="Y72" s="1285"/>
      <c r="AA72" s="1285"/>
      <c r="AC72" s="1285"/>
      <c r="AD72" s="1285"/>
      <c r="AE72" s="1285"/>
      <c r="AF72" s="1283"/>
      <c r="AG72" s="1285"/>
      <c r="AI72" s="1057"/>
    </row>
    <row r="73" spans="2:35" ht="13.5" thickBot="1">
      <c r="B73" s="1197">
        <f>+B71+1</f>
        <v>56</v>
      </c>
      <c r="C73" s="1291" t="s">
        <v>873</v>
      </c>
      <c r="D73" s="1057"/>
      <c r="E73" s="1058"/>
      <c r="F73" s="1294">
        <f>F36+F47+F71</f>
        <v>-6213251552.3296776</v>
      </c>
      <c r="G73" s="1294">
        <f>G36+G47+G71</f>
        <v>-2174638043.3153868</v>
      </c>
      <c r="H73" s="1294">
        <f>H36+H47+H71</f>
        <v>-333531222.33859837</v>
      </c>
      <c r="I73" s="1294">
        <f>I36+I47+I71</f>
        <v>116735927.81850943</v>
      </c>
      <c r="J73" s="1294">
        <f>J36+J47+J71</f>
        <v>-2389417972.8354754</v>
      </c>
      <c r="K73" s="1285"/>
      <c r="L73" s="1294">
        <f>L36+L47+L71</f>
        <v>-5071564470.0219593</v>
      </c>
      <c r="M73" s="1294">
        <f>M36+M47+M71</f>
        <v>-1065028538.7046113</v>
      </c>
      <c r="N73" s="1294">
        <f>N36+N47+N71</f>
        <v>-239342038.03718662</v>
      </c>
      <c r="O73" s="1294">
        <f>O36+O47+O71</f>
        <v>50261827.987809196</v>
      </c>
      <c r="P73" s="1294">
        <f>P36+P47+P71</f>
        <v>-1253340310.7539887</v>
      </c>
      <c r="R73" s="1294">
        <f>R36+R47+R71</f>
        <v>-1136077662.0814872</v>
      </c>
      <c r="S73" s="1285"/>
      <c r="T73" s="1294">
        <f>T36+T47+T71</f>
        <v>3995947.8895800039</v>
      </c>
      <c r="U73" s="1285"/>
      <c r="V73" s="1294">
        <f>V36+V47+V71</f>
        <v>-344661048.62098813</v>
      </c>
      <c r="W73" s="1285"/>
      <c r="X73" s="1294">
        <f>X36+X47+X71</f>
        <v>-795412561.35007918</v>
      </c>
      <c r="Y73" s="1285"/>
      <c r="Z73" s="1058"/>
      <c r="AA73" s="1285"/>
      <c r="AB73" s="1058"/>
      <c r="AC73" s="1285"/>
      <c r="AD73" s="1285"/>
      <c r="AE73" s="1285"/>
      <c r="AF73" s="1294">
        <f>AF36+AF47+AF71</f>
        <v>-114887697.26576217</v>
      </c>
      <c r="AG73" s="1285"/>
      <c r="AI73" s="1057"/>
    </row>
    <row r="74" spans="2:35" ht="15.75" customHeight="1" thickTop="1">
      <c r="F74" s="1283"/>
      <c r="G74" s="1283"/>
      <c r="H74" s="1283"/>
      <c r="I74" s="1283"/>
    </row>
    <row r="75" spans="2:35" ht="15.75" customHeight="1">
      <c r="F75" s="1283"/>
      <c r="G75" s="1283"/>
      <c r="H75" s="1283"/>
      <c r="I75" s="1283"/>
    </row>
    <row r="76" spans="2:35">
      <c r="F76" s="1283"/>
      <c r="G76" s="1283"/>
      <c r="H76" s="1283"/>
      <c r="I76" s="1283"/>
      <c r="V76" s="1295" t="s">
        <v>825</v>
      </c>
      <c r="X76" s="1296">
        <f>SUMIF($E$11:$E$74,V76,$X$11:$X$74)</f>
        <v>-464592432.49859989</v>
      </c>
      <c r="AF76" s="1296">
        <f>SUMIF($E:$E,V76,$AF:$AF)</f>
        <v>-70691097.607948944</v>
      </c>
    </row>
    <row r="77" spans="2:35" ht="15.75" customHeight="1">
      <c r="V77" s="1297"/>
      <c r="X77" s="1298"/>
    </row>
    <row r="78" spans="2:35">
      <c r="V78" s="1295" t="s">
        <v>823</v>
      </c>
      <c r="X78" s="1298">
        <f>SUMIF($E$11:$E$74,V78,$X$11:$X$74)</f>
        <v>-248383825.11520982</v>
      </c>
      <c r="AF78" s="1298">
        <f>SUMIF($E:$E,V78,$AF:$AF)</f>
        <v>-37716819.563906267</v>
      </c>
    </row>
    <row r="79" spans="2:35" ht="15.75" customHeight="1">
      <c r="V79" s="1295" t="s">
        <v>859</v>
      </c>
      <c r="X79" s="1298">
        <f>SUMIF($E$11:$E$74,V79,$X$11:$X$74)</f>
        <v>-82436303.736269534</v>
      </c>
      <c r="AF79" s="1298">
        <f>SUMIF($E:$E,V79,$AF:$AF)</f>
        <v>-6479780.0939069409</v>
      </c>
    </row>
    <row r="80" spans="2:35" ht="5.15" customHeight="1">
      <c r="V80" s="1191"/>
      <c r="X80" s="1298"/>
    </row>
    <row r="81" spans="1:35" ht="15.75" customHeight="1">
      <c r="V81" s="1299" t="s">
        <v>897</v>
      </c>
      <c r="X81" s="1300">
        <f>SUM(X78:X80)</f>
        <v>-330820128.85147935</v>
      </c>
      <c r="AF81" s="1300">
        <f>SUM(AF78:AF80)</f>
        <v>-44196599.657813206</v>
      </c>
    </row>
    <row r="82" spans="1:35">
      <c r="V82" s="1297"/>
      <c r="X82" s="1298"/>
      <c r="AF82" s="1298"/>
    </row>
    <row r="83" spans="1:35" ht="15.75" customHeight="1" thickBot="1">
      <c r="T83" s="1301"/>
      <c r="V83" s="1299" t="s">
        <v>1385</v>
      </c>
      <c r="X83" s="1302">
        <f>X76+X81</f>
        <v>-795412561.3500793</v>
      </c>
      <c r="AF83" s="1302">
        <f>AF76+AF81</f>
        <v>-114887697.26576215</v>
      </c>
    </row>
    <row r="84" spans="1:35" ht="15.75" customHeight="1" thickTop="1">
      <c r="V84" s="1301"/>
      <c r="X84" s="1288"/>
      <c r="AF84" s="1288"/>
    </row>
    <row r="85" spans="1:35" ht="15.75" customHeight="1">
      <c r="A85" s="1273"/>
      <c r="B85" s="1273" t="s">
        <v>898</v>
      </c>
      <c r="C85" s="1273"/>
      <c r="D85" s="1273"/>
      <c r="E85" s="1273"/>
      <c r="F85" s="1273"/>
      <c r="G85" s="1273"/>
      <c r="H85" s="1273"/>
      <c r="I85" s="1273"/>
      <c r="J85" s="1273"/>
      <c r="K85" s="1273"/>
      <c r="L85" s="1273"/>
      <c r="M85" s="1273"/>
      <c r="N85" s="1273"/>
      <c r="O85" s="1273"/>
      <c r="P85" s="1273"/>
      <c r="Q85" s="1273"/>
      <c r="R85" s="1273"/>
      <c r="S85" s="1273"/>
      <c r="T85" s="1273"/>
      <c r="U85" s="1273"/>
      <c r="V85" s="1273"/>
      <c r="W85" s="1273"/>
      <c r="X85" s="1273"/>
      <c r="Y85" s="1273"/>
      <c r="Z85" s="1273"/>
      <c r="AA85" s="1273"/>
      <c r="AB85" s="1273"/>
      <c r="AC85" s="1273"/>
      <c r="AD85" s="1273"/>
      <c r="AE85" s="1273"/>
      <c r="AF85" s="1273"/>
      <c r="AG85" s="1273"/>
      <c r="AH85" s="1273"/>
      <c r="AI85" s="1273"/>
    </row>
    <row r="86" spans="1:35" ht="15.75" customHeight="1">
      <c r="V86" s="1301"/>
      <c r="X86" s="1288"/>
      <c r="AF86" s="1288"/>
    </row>
    <row r="87" spans="1:35" ht="15.75" customHeight="1">
      <c r="B87" s="1533" t="s">
        <v>1386</v>
      </c>
      <c r="C87" s="1533"/>
      <c r="D87" s="1533"/>
      <c r="V87" s="1301"/>
      <c r="X87" s="1288"/>
      <c r="AF87" s="1288"/>
    </row>
    <row r="88" spans="1:35" ht="15.75" customHeight="1">
      <c r="B88" s="1533"/>
      <c r="C88" s="1533"/>
      <c r="D88" s="1533"/>
      <c r="V88" s="1301"/>
      <c r="X88" s="1288"/>
      <c r="AF88" s="1288"/>
    </row>
    <row r="89" spans="1:35" ht="15.75" customHeight="1">
      <c r="B89" s="1533"/>
      <c r="C89" s="1533"/>
      <c r="D89" s="1533"/>
      <c r="V89" s="1301"/>
      <c r="X89" s="1288"/>
      <c r="AF89" s="1288"/>
    </row>
    <row r="90" spans="1:35" ht="15.75" customHeight="1">
      <c r="B90" s="1533"/>
      <c r="C90" s="1533"/>
      <c r="D90" s="1533"/>
      <c r="V90" s="1301"/>
      <c r="X90" s="1288"/>
      <c r="AF90" s="1288"/>
    </row>
    <row r="91" spans="1:35" ht="15.75" customHeight="1">
      <c r="B91" s="1533"/>
      <c r="C91" s="1533"/>
      <c r="D91" s="1533"/>
      <c r="V91" s="1301"/>
      <c r="X91" s="1288"/>
      <c r="AF91" s="1288"/>
    </row>
    <row r="92" spans="1:35" ht="15.75" customHeight="1">
      <c r="B92" s="1533"/>
      <c r="C92" s="1533"/>
      <c r="D92" s="1533"/>
      <c r="V92" s="1301"/>
      <c r="X92" s="1288"/>
      <c r="AF92" s="1288"/>
    </row>
    <row r="93" spans="1:35" ht="15.75" customHeight="1">
      <c r="B93" s="1533"/>
      <c r="C93" s="1533"/>
      <c r="D93" s="1533"/>
      <c r="V93" s="1301"/>
      <c r="X93" s="1288"/>
      <c r="AF93" s="1288"/>
    </row>
    <row r="94" spans="1:35" ht="15.75" customHeight="1">
      <c r="B94" s="1533"/>
      <c r="C94" s="1533"/>
      <c r="D94" s="1533"/>
      <c r="V94" s="1301"/>
      <c r="X94" s="1288"/>
      <c r="AF94" s="1288"/>
    </row>
    <row r="95" spans="1:35" ht="15.75" customHeight="1">
      <c r="B95" s="1533"/>
      <c r="C95" s="1533"/>
      <c r="D95" s="1533"/>
      <c r="V95" s="1301"/>
      <c r="X95" s="1288"/>
      <c r="AF95" s="1288"/>
    </row>
    <row r="96" spans="1:35" ht="15.75" customHeight="1">
      <c r="B96" s="1533"/>
      <c r="C96" s="1533"/>
      <c r="D96" s="1533"/>
      <c r="V96" s="1301"/>
      <c r="X96" s="1288"/>
      <c r="AF96" s="1288"/>
    </row>
    <row r="97" spans="1:35" ht="15.75" customHeight="1">
      <c r="B97" s="1533"/>
      <c r="C97" s="1533"/>
      <c r="D97" s="1533"/>
      <c r="V97" s="1301"/>
      <c r="X97" s="1288"/>
      <c r="AF97" s="1288"/>
    </row>
    <row r="98" spans="1:35" ht="13">
      <c r="B98" s="1533"/>
      <c r="C98" s="1533"/>
      <c r="D98" s="1533"/>
      <c r="E98" s="1048" t="s">
        <v>155</v>
      </c>
      <c r="V98" s="1301"/>
      <c r="X98" s="1288"/>
      <c r="AF98" s="1288"/>
    </row>
    <row r="99" spans="1:35">
      <c r="B99" s="1531" t="s">
        <v>986</v>
      </c>
      <c r="C99" s="1531"/>
      <c r="D99" s="1531"/>
      <c r="E99" s="1303"/>
      <c r="F99" s="1303"/>
      <c r="G99" s="1303"/>
      <c r="H99" s="1303"/>
      <c r="I99" s="1303"/>
      <c r="J99" s="1303"/>
      <c r="K99" s="1303"/>
      <c r="L99" s="1303"/>
      <c r="M99" s="1303"/>
      <c r="N99" s="1303"/>
      <c r="O99" s="1303"/>
      <c r="Z99" s="1046"/>
      <c r="AB99" s="1046"/>
      <c r="AI99" s="1046"/>
    </row>
    <row r="100" spans="1:35">
      <c r="B100" s="1531"/>
      <c r="C100" s="1531"/>
      <c r="D100" s="1531"/>
      <c r="E100" s="1303"/>
      <c r="F100" s="1303"/>
      <c r="G100" s="1303"/>
      <c r="H100" s="1303"/>
      <c r="I100" s="1303"/>
      <c r="J100" s="1303"/>
      <c r="K100" s="1303"/>
      <c r="L100" s="1303"/>
      <c r="M100" s="1303"/>
      <c r="N100" s="1303"/>
      <c r="O100" s="1303"/>
      <c r="Z100" s="1046"/>
      <c r="AB100" s="1046"/>
      <c r="AI100" s="1046"/>
    </row>
    <row r="101" spans="1:35">
      <c r="B101" s="1531"/>
      <c r="C101" s="1531"/>
      <c r="D101" s="1531"/>
      <c r="E101" s="1303"/>
      <c r="F101" s="1303"/>
      <c r="G101" s="1303"/>
      <c r="H101" s="1303"/>
      <c r="I101" s="1303"/>
      <c r="J101" s="1303"/>
      <c r="K101" s="1303"/>
      <c r="L101" s="1303"/>
      <c r="M101" s="1303"/>
      <c r="N101" s="1303"/>
      <c r="O101" s="1303"/>
      <c r="AH101" s="1047"/>
      <c r="AI101" s="1047"/>
    </row>
    <row r="102" spans="1:35">
      <c r="B102" s="1531"/>
      <c r="C102" s="1531"/>
      <c r="D102" s="1531"/>
      <c r="E102" s="1303"/>
      <c r="F102" s="1303"/>
      <c r="G102" s="1303"/>
      <c r="H102" s="1303"/>
      <c r="I102" s="1303"/>
      <c r="J102" s="1303"/>
      <c r="K102" s="1303"/>
      <c r="L102" s="1303"/>
      <c r="M102" s="1303"/>
      <c r="N102" s="1303"/>
      <c r="O102" s="1303"/>
      <c r="AH102" s="1047"/>
      <c r="AI102" s="1047"/>
    </row>
    <row r="103" spans="1:35">
      <c r="B103" s="1531" t="s">
        <v>956</v>
      </c>
      <c r="C103" s="1531"/>
      <c r="D103" s="1531"/>
      <c r="E103" s="1303"/>
      <c r="F103" s="1303"/>
      <c r="G103" s="1303"/>
      <c r="H103" s="1303"/>
      <c r="I103" s="1303"/>
      <c r="J103" s="1303"/>
      <c r="K103" s="1303"/>
      <c r="L103" s="1303"/>
      <c r="M103" s="1303"/>
      <c r="N103" s="1303"/>
      <c r="O103" s="1303"/>
      <c r="AH103" s="1047"/>
      <c r="AI103" s="1047"/>
    </row>
    <row r="104" spans="1:35">
      <c r="B104" s="1531"/>
      <c r="C104" s="1531"/>
      <c r="D104" s="1531"/>
      <c r="E104" s="1303"/>
      <c r="F104" s="1303"/>
      <c r="G104" s="1303"/>
      <c r="H104" s="1303"/>
      <c r="I104" s="1303"/>
      <c r="J104" s="1303"/>
      <c r="K104" s="1303"/>
      <c r="L104" s="1303"/>
      <c r="M104" s="1303"/>
      <c r="N104" s="1303"/>
      <c r="O104" s="1303"/>
      <c r="AH104" s="1047"/>
      <c r="AI104" s="1047"/>
    </row>
    <row r="105" spans="1:35">
      <c r="B105" s="1059"/>
      <c r="C105" s="1059"/>
      <c r="D105" s="1059"/>
      <c r="AH105" s="1047"/>
      <c r="AI105" s="1047"/>
    </row>
    <row r="106" spans="1:35" ht="15.75" customHeight="1">
      <c r="A106" s="1273"/>
      <c r="B106" s="1273" t="s">
        <v>843</v>
      </c>
      <c r="C106" s="1273"/>
      <c r="D106" s="1273"/>
      <c r="E106" s="1273"/>
      <c r="F106" s="1273"/>
      <c r="G106" s="1273"/>
      <c r="H106" s="1273"/>
      <c r="I106" s="1273"/>
      <c r="J106" s="1273"/>
      <c r="K106" s="1273"/>
      <c r="L106" s="1273"/>
      <c r="M106" s="1273"/>
      <c r="N106" s="1273"/>
      <c r="O106" s="1273"/>
      <c r="P106" s="1273"/>
      <c r="Q106" s="1273"/>
      <c r="R106" s="1273"/>
      <c r="S106" s="1273"/>
      <c r="T106" s="1273"/>
      <c r="U106" s="1273"/>
      <c r="V106" s="1273"/>
      <c r="W106" s="1273"/>
      <c r="X106" s="1273"/>
      <c r="Y106" s="1273"/>
      <c r="Z106" s="1273"/>
      <c r="AA106" s="1273"/>
      <c r="AB106" s="1273"/>
      <c r="AC106" s="1273"/>
      <c r="AD106" s="1273"/>
      <c r="AE106" s="1273"/>
      <c r="AF106" s="1273"/>
      <c r="AG106" s="1273"/>
      <c r="AH106" s="1273"/>
      <c r="AI106" s="1273"/>
    </row>
    <row r="107" spans="1:35">
      <c r="B107" s="1059"/>
      <c r="C107" s="1059"/>
      <c r="D107" s="1059"/>
      <c r="AH107" s="1047"/>
      <c r="AI107" s="1047"/>
    </row>
    <row r="108" spans="1:35" ht="15.75" customHeight="1">
      <c r="B108" s="1060" t="s">
        <v>157</v>
      </c>
      <c r="C108" s="1532" t="s">
        <v>899</v>
      </c>
      <c r="D108" s="1532"/>
      <c r="X108" s="1061"/>
      <c r="AH108" s="1047"/>
      <c r="AI108" s="1047"/>
    </row>
    <row r="109" spans="1:35" ht="15.75" customHeight="1">
      <c r="B109" s="1060"/>
      <c r="C109" s="1532"/>
      <c r="D109" s="1532"/>
      <c r="X109" s="1061"/>
      <c r="AH109" s="1047"/>
      <c r="AI109" s="1047"/>
    </row>
    <row r="110" spans="1:35" ht="15.75" customHeight="1">
      <c r="B110" s="1060"/>
      <c r="C110" s="1532"/>
      <c r="D110" s="1532"/>
      <c r="X110" s="1061"/>
      <c r="AH110" s="1047"/>
      <c r="AI110" s="1047"/>
    </row>
    <row r="111" spans="1:35">
      <c r="B111" s="1059"/>
      <c r="C111" s="1532"/>
      <c r="D111" s="1532"/>
      <c r="AH111" s="1047"/>
      <c r="AI111" s="1047"/>
    </row>
    <row r="112" spans="1:35" ht="15.75" customHeight="1">
      <c r="B112" s="1062" t="s">
        <v>294</v>
      </c>
      <c r="C112" s="1533" t="s">
        <v>900</v>
      </c>
      <c r="D112" s="1533"/>
      <c r="AH112" s="1047"/>
      <c r="AI112" s="1047"/>
    </row>
    <row r="113" spans="1:35">
      <c r="C113" s="1533"/>
      <c r="D113" s="1533"/>
      <c r="AH113" s="1047"/>
      <c r="AI113" s="1047"/>
    </row>
    <row r="114" spans="1:35" ht="15.75" customHeight="1">
      <c r="C114" s="1048" t="s">
        <v>155</v>
      </c>
      <c r="AH114" s="1047"/>
      <c r="AI114" s="1047"/>
    </row>
    <row r="115" spans="1:35">
      <c r="AH115" s="1047"/>
      <c r="AI115" s="1047"/>
    </row>
    <row r="116" spans="1:35" ht="15.75" customHeight="1">
      <c r="A116" s="1304" t="s">
        <v>844</v>
      </c>
      <c r="B116" s="1304"/>
      <c r="C116" s="1305"/>
      <c r="D116" s="1306"/>
      <c r="E116" s="1306"/>
      <c r="F116" s="1307"/>
      <c r="G116" s="1306"/>
      <c r="H116" s="1306"/>
      <c r="I116" s="1306"/>
      <c r="J116" s="1306"/>
      <c r="K116" s="1306"/>
      <c r="L116" s="1306"/>
      <c r="M116" s="1306"/>
      <c r="N116" s="1306"/>
      <c r="O116" s="1306"/>
      <c r="P116" s="1306"/>
      <c r="Q116" s="1306"/>
      <c r="R116" s="1306"/>
      <c r="S116" s="1306"/>
      <c r="T116" s="1306"/>
      <c r="U116" s="1306"/>
      <c r="V116" s="1306"/>
      <c r="W116" s="1306"/>
      <c r="X116" s="1306"/>
      <c r="Y116" s="1306"/>
      <c r="Z116" s="1306"/>
      <c r="AA116" s="1306"/>
      <c r="AB116" s="1306"/>
      <c r="AC116" s="1306"/>
      <c r="AD116" s="1306"/>
      <c r="AE116" s="1306"/>
      <c r="AF116" s="1306"/>
      <c r="AG116" s="1306"/>
      <c r="AH116" s="1306"/>
      <c r="AI116" s="1306"/>
    </row>
    <row r="117" spans="1:35" s="1191" customFormat="1" ht="14">
      <c r="V117" s="1259"/>
      <c r="X117" s="1290"/>
      <c r="AH117" s="1197"/>
    </row>
    <row r="119" spans="1:35" ht="15.75" customHeight="1">
      <c r="X119" s="1061"/>
    </row>
    <row r="121" spans="1:35" ht="15.75" customHeight="1">
      <c r="X121" s="1061"/>
    </row>
    <row r="123" spans="1:35" ht="15.75" customHeight="1"/>
    <row r="125" spans="1:35" ht="15.75" customHeight="1"/>
    <row r="127" spans="1:35" ht="15.75" customHeight="1"/>
    <row r="129" ht="15.75" customHeight="1"/>
    <row r="131" ht="15.75" customHeight="1"/>
    <row r="133" ht="15.75" customHeight="1"/>
    <row r="135" ht="15.75" customHeight="1"/>
    <row r="137" ht="15.75" customHeight="1"/>
    <row r="139" ht="15.75" customHeight="1"/>
    <row r="141" ht="15.75" customHeight="1"/>
    <row r="143" ht="15.75" customHeight="1"/>
    <row r="145" ht="15.75" customHeight="1"/>
    <row r="147" ht="15.75" customHeight="1"/>
    <row r="149" ht="15.75" customHeight="1"/>
    <row r="151" ht="15.75" customHeight="1"/>
    <row r="153" ht="15.75" customHeight="1"/>
    <row r="155" ht="15.75" customHeight="1"/>
    <row r="157" ht="15.75" customHeight="1"/>
    <row r="159" ht="15.75" customHeight="1"/>
    <row r="161" ht="15.75" customHeight="1"/>
    <row r="163" ht="15.75" customHeight="1"/>
    <row r="165" ht="15.75" customHeight="1"/>
    <row r="167" ht="15.75" customHeight="1"/>
    <row r="169" ht="15.75" customHeight="1"/>
    <row r="171" ht="15.75" customHeight="1"/>
    <row r="173" ht="15.75" customHeight="1"/>
    <row r="175" ht="15.75" customHeight="1"/>
    <row r="177" ht="15.75" customHeight="1"/>
    <row r="179" ht="15.75" customHeight="1"/>
    <row r="181" ht="15.75" customHeight="1"/>
    <row r="183" ht="15.75" customHeight="1"/>
    <row r="185" ht="15.75" customHeight="1"/>
    <row r="187" ht="15.75" customHeight="1"/>
    <row r="189" ht="15.75" customHeight="1"/>
    <row r="191" ht="15.75" customHeight="1"/>
    <row r="193" ht="15.75" customHeight="1"/>
    <row r="195" ht="15.75" customHeight="1"/>
    <row r="197" ht="15.75" customHeight="1"/>
    <row r="199" ht="15.75" customHeight="1"/>
    <row r="201" ht="15.75" customHeight="1"/>
    <row r="203" ht="15.75" customHeight="1"/>
    <row r="205" ht="15.75" customHeight="1"/>
    <row r="207" ht="15.75" customHeight="1"/>
    <row r="209" ht="15.75" customHeight="1"/>
    <row r="211" ht="15.75" customHeight="1"/>
    <row r="213" ht="15.75" customHeight="1"/>
    <row r="215" ht="15.75" customHeight="1"/>
    <row r="217" ht="15.75" customHeight="1"/>
    <row r="219" ht="15.75" customHeight="1"/>
    <row r="221" ht="15.75" customHeight="1"/>
    <row r="223" ht="15.75" customHeight="1"/>
    <row r="225" ht="15.75" customHeight="1"/>
    <row r="227" ht="15.75" customHeight="1"/>
    <row r="229" ht="15.75" customHeight="1"/>
    <row r="231" ht="15.75" customHeight="1"/>
    <row r="233" ht="15.75" customHeight="1"/>
    <row r="235" ht="15.75" customHeight="1"/>
    <row r="237" ht="15.75" customHeight="1"/>
    <row r="239" ht="15.75" customHeight="1"/>
    <row r="241" ht="15.75" customHeight="1"/>
    <row r="243" ht="15.75" customHeight="1"/>
    <row r="245" ht="15.75" customHeight="1"/>
    <row r="247" ht="15.75" customHeight="1"/>
    <row r="249" ht="15.75" customHeight="1"/>
    <row r="251" ht="15.75" customHeight="1"/>
    <row r="253" ht="15.75" customHeight="1"/>
    <row r="255" ht="15.75" customHeight="1"/>
    <row r="257" ht="15.75" customHeight="1"/>
    <row r="259" ht="15.75" customHeight="1"/>
    <row r="261" ht="15.75" customHeight="1"/>
    <row r="263" ht="15.75" customHeight="1"/>
    <row r="265" ht="15.75" customHeight="1"/>
    <row r="267" ht="15.75" customHeight="1"/>
    <row r="269" ht="15.75" customHeight="1"/>
    <row r="271" ht="15.75" customHeight="1"/>
    <row r="273" ht="15.75" customHeight="1"/>
    <row r="275" ht="15.75" customHeight="1"/>
    <row r="277" ht="15.75" customHeight="1"/>
    <row r="279" ht="15.75" customHeight="1"/>
    <row r="281" ht="15.75" customHeight="1"/>
    <row r="283" ht="15.75" customHeight="1"/>
    <row r="285" ht="15.75" customHeight="1"/>
    <row r="287" ht="15.75" customHeight="1"/>
    <row r="289" ht="15.75" customHeight="1"/>
    <row r="291" ht="15.75" customHeight="1"/>
    <row r="293" ht="15.75" customHeight="1"/>
    <row r="295" ht="15.75" customHeight="1"/>
    <row r="297" ht="15.75" customHeight="1"/>
    <row r="299" ht="15.75" customHeight="1"/>
    <row r="301" ht="15.75" customHeight="1"/>
    <row r="303" ht="15.75" customHeight="1"/>
    <row r="305" ht="15.75" customHeight="1"/>
    <row r="307" ht="15.75" customHeight="1"/>
    <row r="309" ht="15.75" customHeight="1"/>
    <row r="311" ht="15.75" customHeight="1"/>
    <row r="313" ht="15.75" customHeight="1"/>
    <row r="315" ht="15.75" customHeight="1"/>
    <row r="317" ht="15.75" customHeight="1"/>
    <row r="319" ht="15.75" customHeight="1"/>
    <row r="321" ht="15.75" customHeight="1"/>
    <row r="323" ht="15.75" customHeight="1"/>
    <row r="325" ht="15.75" customHeight="1"/>
  </sheetData>
  <mergeCells count="9">
    <mergeCell ref="B103:D104"/>
    <mergeCell ref="C108:D111"/>
    <mergeCell ref="C112:D113"/>
    <mergeCell ref="B5:AH5"/>
    <mergeCell ref="F7:J7"/>
    <mergeCell ref="L7:P7"/>
    <mergeCell ref="R7:AF7"/>
    <mergeCell ref="B87:D98"/>
    <mergeCell ref="B99:D102"/>
  </mergeCells>
  <pageMargins left="0.7" right="0.7" top="0.75" bottom="0.75" header="0.3" footer="0.3"/>
  <pageSetup scale="1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74"/>
  <sheetViews>
    <sheetView zoomScaleNormal="100" workbookViewId="0">
      <selection activeCell="G44" sqref="G44"/>
    </sheetView>
  </sheetViews>
  <sheetFormatPr defaultColWidth="9.1796875" defaultRowHeight="12.5"/>
  <cols>
    <col min="1" max="2" width="4.7265625" style="474" customWidth="1"/>
    <col min="3" max="3" width="46.81640625" style="474" bestFit="1" customWidth="1"/>
    <col min="4" max="4" width="10.1796875" style="474" bestFit="1" customWidth="1"/>
    <col min="5" max="5" width="15" style="685" bestFit="1" customWidth="1"/>
    <col min="6" max="6" width="15.26953125" style="474" customWidth="1"/>
    <col min="7" max="7" width="12" style="474" bestFit="1" customWidth="1"/>
    <col min="8" max="16384" width="9.1796875" style="474"/>
  </cols>
  <sheetData>
    <row r="1" spans="1:10" ht="18">
      <c r="A1" s="1540" t="str">
        <f>+'ATT H-2A'!A4</f>
        <v>Baltimore Gas and Electric Company</v>
      </c>
      <c r="B1" s="1540"/>
      <c r="C1" s="1540"/>
      <c r="D1" s="1540"/>
      <c r="E1" s="1540"/>
      <c r="F1" s="1540"/>
      <c r="G1" s="1540"/>
      <c r="H1" s="1541"/>
    </row>
    <row r="2" spans="1:10" ht="13">
      <c r="A2" s="102"/>
    </row>
    <row r="3" spans="1:10" ht="15.5">
      <c r="A3" s="1542" t="s">
        <v>46</v>
      </c>
      <c r="B3" s="1543"/>
      <c r="C3" s="1543"/>
      <c r="D3" s="1543"/>
      <c r="E3" s="1543"/>
      <c r="F3" s="1541"/>
      <c r="G3" s="1541"/>
      <c r="H3" s="1541"/>
    </row>
    <row r="5" spans="1:10" ht="13">
      <c r="D5" s="103"/>
    </row>
    <row r="7" spans="1:10" ht="13">
      <c r="D7" s="613"/>
      <c r="E7" s="686" t="s">
        <v>372</v>
      </c>
      <c r="F7" s="613"/>
      <c r="G7" s="613" t="s">
        <v>381</v>
      </c>
      <c r="H7" s="613"/>
    </row>
    <row r="8" spans="1:10" ht="13">
      <c r="A8" s="448" t="s">
        <v>172</v>
      </c>
      <c r="B8" s="448"/>
      <c r="D8" s="613"/>
      <c r="E8" s="686" t="s">
        <v>373</v>
      </c>
      <c r="F8" s="613" t="s">
        <v>313</v>
      </c>
      <c r="G8" s="613" t="s">
        <v>382</v>
      </c>
      <c r="H8" s="613"/>
    </row>
    <row r="9" spans="1:10" ht="13">
      <c r="A9" s="448"/>
      <c r="B9" s="448"/>
      <c r="D9" s="613"/>
      <c r="E9" s="687"/>
      <c r="F9" s="613"/>
      <c r="G9" s="613"/>
      <c r="H9" s="613"/>
    </row>
    <row r="10" spans="1:10" ht="13">
      <c r="A10" s="448"/>
      <c r="B10" s="448"/>
      <c r="D10" s="613"/>
      <c r="E10" s="687"/>
      <c r="F10" s="613"/>
      <c r="G10" s="613"/>
      <c r="H10" s="613"/>
    </row>
    <row r="11" spans="1:10" ht="13">
      <c r="D11" s="613"/>
      <c r="E11" s="687"/>
      <c r="G11" s="613"/>
      <c r="H11" s="616"/>
    </row>
    <row r="12" spans="1:10" ht="13">
      <c r="B12" s="448" t="s">
        <v>371</v>
      </c>
      <c r="D12" s="613"/>
      <c r="E12" s="688"/>
      <c r="F12" s="551" t="s">
        <v>136</v>
      </c>
      <c r="G12" s="613"/>
      <c r="H12" s="616"/>
    </row>
    <row r="13" spans="1:10" ht="13">
      <c r="D13" s="613"/>
      <c r="E13" s="688"/>
      <c r="F13" s="613"/>
      <c r="G13" s="613"/>
      <c r="H13" s="616"/>
    </row>
    <row r="14" spans="1:10" ht="12.75" customHeight="1">
      <c r="B14" s="474">
        <v>1</v>
      </c>
      <c r="C14" s="689" t="s">
        <v>429</v>
      </c>
      <c r="D14" s="690"/>
      <c r="E14" s="1156">
        <v>12749052</v>
      </c>
      <c r="F14" s="690"/>
      <c r="G14" s="690"/>
      <c r="I14" s="484"/>
      <c r="J14" s="484"/>
    </row>
    <row r="15" spans="1:10" ht="12.75" customHeight="1">
      <c r="B15" s="474">
        <f>+B14+1</f>
        <v>2</v>
      </c>
      <c r="C15" s="689" t="s">
        <v>352</v>
      </c>
      <c r="D15" s="690"/>
      <c r="E15" s="1156"/>
      <c r="F15" s="690"/>
      <c r="G15" s="690"/>
      <c r="H15" s="690"/>
      <c r="I15" s="484"/>
      <c r="J15" s="484"/>
    </row>
    <row r="16" spans="1:10" ht="12.75" customHeight="1">
      <c r="B16" s="474">
        <f>+B15+1</f>
        <v>3</v>
      </c>
      <c r="C16" s="680" t="s">
        <v>358</v>
      </c>
      <c r="D16" s="690"/>
      <c r="E16" s="1157">
        <v>113420163</v>
      </c>
      <c r="F16" s="690"/>
      <c r="G16" s="690"/>
      <c r="H16" s="690"/>
      <c r="I16" s="484"/>
      <c r="J16" s="484"/>
    </row>
    <row r="17" spans="2:10" ht="12.75" customHeight="1">
      <c r="B17" s="474">
        <f>+B16+1</f>
        <v>4</v>
      </c>
      <c r="C17" s="680" t="s">
        <v>374</v>
      </c>
      <c r="D17" s="690"/>
      <c r="E17" s="691"/>
      <c r="F17" s="690"/>
      <c r="G17" s="690"/>
      <c r="H17" s="690"/>
      <c r="I17" s="484"/>
      <c r="J17" s="484"/>
    </row>
    <row r="18" spans="2:10" ht="12.75" customHeight="1">
      <c r="B18" s="474">
        <f>+B17+1</f>
        <v>5</v>
      </c>
      <c r="C18" s="680" t="s">
        <v>357</v>
      </c>
      <c r="D18" s="690"/>
      <c r="E18" s="691"/>
      <c r="F18" s="690"/>
      <c r="G18" s="690"/>
      <c r="H18" s="690"/>
      <c r="I18" s="484"/>
      <c r="J18" s="484"/>
    </row>
    <row r="19" spans="2:10" ht="12.75" customHeight="1">
      <c r="B19" s="474">
        <f>+B18+1</f>
        <v>6</v>
      </c>
      <c r="C19" s="680" t="s">
        <v>359</v>
      </c>
      <c r="D19" s="690"/>
      <c r="E19" s="691"/>
      <c r="F19" s="690"/>
      <c r="G19" s="690"/>
      <c r="H19" s="690"/>
      <c r="I19" s="484"/>
      <c r="J19" s="484"/>
    </row>
    <row r="20" spans="2:10" ht="12.75" customHeight="1">
      <c r="C20" s="680"/>
      <c r="D20" s="690"/>
      <c r="E20" s="691"/>
      <c r="F20" s="690"/>
      <c r="G20" s="690"/>
      <c r="H20" s="690"/>
      <c r="I20" s="484"/>
      <c r="J20" s="484"/>
    </row>
    <row r="21" spans="2:10" ht="12.75" customHeight="1">
      <c r="C21" s="680"/>
      <c r="D21" s="690"/>
      <c r="E21" s="691"/>
      <c r="F21" s="690"/>
      <c r="G21" s="690"/>
      <c r="H21" s="690"/>
      <c r="I21" s="484"/>
      <c r="J21" s="484"/>
    </row>
    <row r="22" spans="2:10" ht="12.75" customHeight="1">
      <c r="B22" s="448" t="s">
        <v>377</v>
      </c>
      <c r="D22" s="690"/>
      <c r="E22" s="692">
        <f>SUM(E14:E21)</f>
        <v>126169215</v>
      </c>
      <c r="F22" s="693">
        <f>+'ATT H-2A'!H36</f>
        <v>0.23934686057256566</v>
      </c>
      <c r="G22" s="694">
        <f>+F22*E22</f>
        <v>30198205.511155058</v>
      </c>
      <c r="H22" s="690"/>
      <c r="I22" s="484"/>
      <c r="J22" s="484"/>
    </row>
    <row r="23" spans="2:10" ht="12.75" customHeight="1">
      <c r="D23" s="690"/>
      <c r="E23" s="692"/>
      <c r="F23" s="690"/>
      <c r="G23" s="690"/>
      <c r="H23" s="690"/>
      <c r="I23" s="484"/>
      <c r="J23" s="484"/>
    </row>
    <row r="24" spans="2:10" ht="12.75" customHeight="1">
      <c r="D24" s="690"/>
      <c r="E24" s="692"/>
      <c r="F24" s="690"/>
      <c r="G24" s="690"/>
      <c r="H24" s="690"/>
      <c r="I24" s="484"/>
      <c r="J24" s="484"/>
    </row>
    <row r="25" spans="2:10" ht="12.75" customHeight="1">
      <c r="B25" s="448" t="s">
        <v>375</v>
      </c>
      <c r="D25" s="690"/>
      <c r="E25" s="692"/>
      <c r="F25" s="695" t="s">
        <v>267</v>
      </c>
      <c r="G25" s="690"/>
      <c r="H25" s="690"/>
      <c r="I25" s="484"/>
      <c r="J25" s="484"/>
    </row>
    <row r="26" spans="2:10" ht="12.75" customHeight="1">
      <c r="B26" s="448"/>
      <c r="D26" s="690"/>
      <c r="G26" s="690"/>
      <c r="H26" s="690"/>
      <c r="I26" s="484"/>
      <c r="J26" s="484"/>
    </row>
    <row r="27" spans="2:10" ht="12.75" customHeight="1">
      <c r="D27" s="690"/>
      <c r="E27" s="692"/>
      <c r="F27" s="690"/>
      <c r="G27" s="690"/>
      <c r="H27" s="690"/>
      <c r="I27" s="484"/>
      <c r="J27" s="484"/>
    </row>
    <row r="28" spans="2:10" ht="12.75" customHeight="1">
      <c r="B28" s="474">
        <f>+B19+1</f>
        <v>7</v>
      </c>
      <c r="C28" s="680" t="s">
        <v>77</v>
      </c>
      <c r="D28" s="696"/>
      <c r="E28" s="906">
        <f>10407702+976279</f>
        <v>11383981</v>
      </c>
      <c r="F28" s="696"/>
      <c r="G28" s="696"/>
      <c r="H28" s="696"/>
      <c r="I28" s="484"/>
      <c r="J28" s="484"/>
    </row>
    <row r="29" spans="2:10">
      <c r="B29" s="474">
        <f>+B28+1</f>
        <v>8</v>
      </c>
      <c r="C29" s="680" t="s">
        <v>354</v>
      </c>
      <c r="E29" s="906">
        <f>52633+146274</f>
        <v>198907</v>
      </c>
      <c r="I29" s="484"/>
      <c r="J29" s="484"/>
    </row>
    <row r="30" spans="2:10">
      <c r="C30" s="680"/>
      <c r="E30" s="683"/>
      <c r="I30" s="484"/>
      <c r="J30" s="484"/>
    </row>
    <row r="31" spans="2:10">
      <c r="C31" s="680"/>
      <c r="E31" s="683"/>
      <c r="I31" s="484"/>
      <c r="J31" s="484"/>
    </row>
    <row r="32" spans="2:10">
      <c r="C32" s="680"/>
      <c r="E32" s="683"/>
      <c r="I32" s="484"/>
      <c r="J32" s="484"/>
    </row>
    <row r="33" spans="2:10" ht="13">
      <c r="B33" s="448" t="s">
        <v>378</v>
      </c>
      <c r="E33" s="692">
        <f>SUM(E28:E32)</f>
        <v>11582888</v>
      </c>
      <c r="F33" s="693">
        <f>+'ATT H-2A'!H20</f>
        <v>0.15220477644183125</v>
      </c>
      <c r="G33" s="694">
        <f>+F33*E33</f>
        <v>1762970.8785907698</v>
      </c>
      <c r="I33" s="484"/>
      <c r="J33" s="484"/>
    </row>
    <row r="34" spans="2:10" ht="13">
      <c r="B34" s="448"/>
      <c r="C34" s="697"/>
      <c r="F34" s="484"/>
      <c r="I34" s="484"/>
      <c r="J34" s="484"/>
    </row>
    <row r="35" spans="2:10">
      <c r="I35" s="484"/>
      <c r="J35" s="484"/>
    </row>
    <row r="36" spans="2:10" ht="13">
      <c r="B36" s="448" t="s">
        <v>376</v>
      </c>
      <c r="F36" s="551" t="s">
        <v>136</v>
      </c>
      <c r="I36" s="484"/>
      <c r="J36" s="484"/>
    </row>
    <row r="37" spans="2:10">
      <c r="I37" s="484"/>
      <c r="J37" s="484"/>
    </row>
    <row r="38" spans="2:10">
      <c r="B38" s="474">
        <f>+B29+1</f>
        <v>9</v>
      </c>
      <c r="C38" s="698" t="s">
        <v>353</v>
      </c>
      <c r="E38" s="1158">
        <v>292542</v>
      </c>
      <c r="I38" s="484"/>
      <c r="J38" s="484"/>
    </row>
    <row r="39" spans="2:10">
      <c r="B39" s="474">
        <f>+B38+1</f>
        <v>10</v>
      </c>
      <c r="C39" s="680" t="s">
        <v>355</v>
      </c>
      <c r="E39" s="1158">
        <v>89450</v>
      </c>
      <c r="I39" s="484"/>
      <c r="J39" s="484"/>
    </row>
    <row r="40" spans="2:10">
      <c r="C40" s="680"/>
      <c r="E40" s="683"/>
      <c r="I40" s="484"/>
      <c r="J40" s="484"/>
    </row>
    <row r="41" spans="2:10">
      <c r="C41" s="680"/>
      <c r="E41" s="683"/>
      <c r="I41" s="484"/>
      <c r="J41" s="484"/>
    </row>
    <row r="42" spans="2:10" ht="13">
      <c r="B42" s="448" t="s">
        <v>379</v>
      </c>
      <c r="E42" s="692">
        <f>SUM(E38:E41)</f>
        <v>381992</v>
      </c>
      <c r="F42" s="693">
        <f>+'ATT H-2A'!H36</f>
        <v>0.23934686057256566</v>
      </c>
      <c r="G42" s="694">
        <f>+F42*E42</f>
        <v>91428.585963835503</v>
      </c>
      <c r="I42" s="484"/>
      <c r="J42" s="484"/>
    </row>
    <row r="43" spans="2:10">
      <c r="I43" s="484"/>
      <c r="J43" s="484"/>
    </row>
    <row r="44" spans="2:10" ht="13">
      <c r="B44" s="448" t="s">
        <v>383</v>
      </c>
      <c r="G44" s="694">
        <f>+G42+G33+G22</f>
        <v>32052604.975709662</v>
      </c>
      <c r="I44" s="484"/>
      <c r="J44" s="484"/>
    </row>
    <row r="45" spans="2:10">
      <c r="C45" s="699"/>
      <c r="I45" s="484"/>
      <c r="J45" s="484"/>
    </row>
    <row r="46" spans="2:10">
      <c r="C46" s="699"/>
      <c r="I46" s="484"/>
      <c r="J46" s="484"/>
    </row>
    <row r="47" spans="2:10">
      <c r="C47" s="699"/>
      <c r="I47" s="484"/>
      <c r="J47" s="484"/>
    </row>
    <row r="48" spans="2:10" ht="13">
      <c r="C48" s="448" t="s">
        <v>380</v>
      </c>
      <c r="I48" s="484"/>
      <c r="J48" s="484"/>
    </row>
    <row r="49" spans="2:19">
      <c r="I49" s="484"/>
      <c r="J49" s="484"/>
    </row>
    <row r="50" spans="2:19">
      <c r="B50" s="474">
        <f>+B39+1</f>
        <v>11</v>
      </c>
      <c r="C50" s="484" t="s">
        <v>3</v>
      </c>
      <c r="D50" s="484"/>
      <c r="E50" s="1158">
        <v>18034688</v>
      </c>
      <c r="F50" s="395"/>
      <c r="G50" s="395"/>
      <c r="H50" s="395"/>
      <c r="I50" s="395"/>
      <c r="J50" s="395"/>
      <c r="K50" s="484"/>
      <c r="L50" s="484"/>
      <c r="M50" s="484"/>
      <c r="N50" s="484"/>
      <c r="O50" s="484"/>
      <c r="P50" s="484"/>
      <c r="Q50" s="484"/>
      <c r="R50" s="484"/>
      <c r="S50" s="484"/>
    </row>
    <row r="51" spans="2:19">
      <c r="B51" s="474">
        <f>+B50+1</f>
        <v>12</v>
      </c>
      <c r="C51" s="484" t="s">
        <v>4</v>
      </c>
      <c r="D51" s="484"/>
      <c r="E51" s="1158">
        <v>0</v>
      </c>
      <c r="F51" s="395"/>
      <c r="G51" s="395"/>
      <c r="H51" s="395"/>
      <c r="I51" s="395"/>
      <c r="J51" s="395"/>
      <c r="K51" s="484"/>
      <c r="L51" s="484"/>
      <c r="M51" s="484"/>
      <c r="N51" s="484"/>
      <c r="O51" s="484"/>
      <c r="P51" s="484"/>
      <c r="Q51" s="484"/>
      <c r="R51" s="484"/>
      <c r="S51" s="484"/>
    </row>
    <row r="52" spans="2:19">
      <c r="B52" s="474">
        <f t="shared" ref="B52:B59" si="0">+B51+1</f>
        <v>13</v>
      </c>
      <c r="C52" s="484" t="s">
        <v>5</v>
      </c>
      <c r="D52" s="484"/>
      <c r="E52" s="691"/>
      <c r="F52" s="395"/>
      <c r="G52" s="395"/>
      <c r="H52" s="395"/>
      <c r="I52" s="395"/>
      <c r="J52" s="395"/>
      <c r="K52" s="484"/>
      <c r="L52" s="484"/>
      <c r="M52" s="484"/>
      <c r="N52" s="484"/>
      <c r="O52" s="484"/>
      <c r="P52" s="484"/>
      <c r="Q52" s="484"/>
      <c r="R52" s="484"/>
      <c r="S52" s="484"/>
    </row>
    <row r="53" spans="2:19">
      <c r="B53" s="474">
        <f t="shared" si="0"/>
        <v>14</v>
      </c>
      <c r="C53" s="484" t="s">
        <v>356</v>
      </c>
      <c r="D53" s="484"/>
      <c r="E53" s="907">
        <f>1013628+43495048</f>
        <v>44508676</v>
      </c>
      <c r="F53" s="395"/>
      <c r="G53" s="395"/>
      <c r="H53" s="395"/>
      <c r="I53" s="395"/>
      <c r="J53" s="395"/>
      <c r="K53" s="484"/>
      <c r="L53" s="484"/>
      <c r="M53" s="484"/>
      <c r="N53" s="484"/>
      <c r="O53" s="484"/>
      <c r="P53" s="484"/>
      <c r="Q53" s="484"/>
      <c r="R53" s="484"/>
      <c r="S53" s="484"/>
    </row>
    <row r="54" spans="2:19">
      <c r="B54" s="474">
        <f t="shared" si="0"/>
        <v>15</v>
      </c>
      <c r="C54" s="484" t="s">
        <v>6</v>
      </c>
      <c r="D54" s="484"/>
      <c r="E54" s="1159">
        <v>4348304</v>
      </c>
      <c r="F54" s="395"/>
      <c r="G54" s="395"/>
      <c r="H54" s="395"/>
      <c r="I54" s="395"/>
      <c r="J54" s="395"/>
      <c r="K54" s="484"/>
      <c r="L54" s="484"/>
      <c r="M54" s="484"/>
      <c r="N54" s="484"/>
      <c r="O54" s="484"/>
      <c r="P54" s="484"/>
      <c r="Q54" s="484"/>
      <c r="R54" s="484"/>
      <c r="S54" s="484"/>
    </row>
    <row r="55" spans="2:19">
      <c r="B55" s="474">
        <f t="shared" si="0"/>
        <v>16</v>
      </c>
      <c r="C55" s="690" t="s">
        <v>11</v>
      </c>
      <c r="E55" s="1159">
        <v>3923186</v>
      </c>
      <c r="F55" s="484"/>
      <c r="G55" s="484"/>
      <c r="H55" s="395"/>
      <c r="I55" s="484"/>
      <c r="J55" s="484"/>
      <c r="K55" s="484"/>
      <c r="L55" s="484"/>
      <c r="M55" s="484"/>
      <c r="N55" s="484"/>
      <c r="O55" s="484"/>
      <c r="P55" s="484"/>
      <c r="Q55" s="484"/>
      <c r="R55" s="484"/>
      <c r="S55" s="484"/>
    </row>
    <row r="56" spans="2:19">
      <c r="B56" s="474">
        <f t="shared" si="0"/>
        <v>17</v>
      </c>
      <c r="C56" s="690" t="s">
        <v>12</v>
      </c>
      <c r="E56" s="1159">
        <v>565297</v>
      </c>
      <c r="H56" s="395"/>
      <c r="I56" s="484"/>
      <c r="J56" s="484"/>
    </row>
    <row r="57" spans="2:19">
      <c r="B57" s="474">
        <f t="shared" si="0"/>
        <v>18</v>
      </c>
      <c r="C57" s="690" t="s">
        <v>66</v>
      </c>
      <c r="E57" s="1159">
        <v>0</v>
      </c>
      <c r="H57" s="395"/>
      <c r="I57" s="484"/>
      <c r="J57" s="484"/>
    </row>
    <row r="58" spans="2:19">
      <c r="B58" s="474">
        <f t="shared" si="0"/>
        <v>19</v>
      </c>
      <c r="C58" s="484" t="s">
        <v>13</v>
      </c>
      <c r="E58" s="1159">
        <v>3020160</v>
      </c>
      <c r="I58" s="484"/>
      <c r="J58" s="484"/>
    </row>
    <row r="59" spans="2:19">
      <c r="B59" s="474">
        <f t="shared" si="0"/>
        <v>20</v>
      </c>
      <c r="C59" s="484" t="s">
        <v>14</v>
      </c>
      <c r="E59" s="1159">
        <v>16239039</v>
      </c>
      <c r="H59" s="395"/>
      <c r="I59" s="484"/>
      <c r="J59" s="484"/>
    </row>
    <row r="60" spans="2:19">
      <c r="C60" s="484"/>
      <c r="I60" s="484"/>
      <c r="J60" s="484"/>
    </row>
    <row r="61" spans="2:19" ht="13" thickBot="1">
      <c r="B61" s="474">
        <f>+B59+1</f>
        <v>21</v>
      </c>
      <c r="C61" s="484" t="s">
        <v>15</v>
      </c>
      <c r="E61" s="700">
        <f>E22+E33+E42+SUM(E50:E59)</f>
        <v>228773445</v>
      </c>
      <c r="I61" s="484"/>
      <c r="J61" s="484"/>
    </row>
    <row r="62" spans="2:19" ht="13" thickTop="1">
      <c r="C62" s="484"/>
      <c r="F62" s="580"/>
      <c r="I62" s="484"/>
      <c r="J62" s="484"/>
    </row>
    <row r="63" spans="2:19">
      <c r="B63" s="484"/>
      <c r="C63" s="681" t="s">
        <v>85</v>
      </c>
      <c r="D63" s="681"/>
      <c r="E63" s="908">
        <f>+E61-228773445</f>
        <v>0</v>
      </c>
      <c r="F63" s="701"/>
      <c r="G63" s="701"/>
      <c r="H63" s="431"/>
      <c r="I63" s="484"/>
      <c r="J63" s="484"/>
    </row>
    <row r="64" spans="2:19">
      <c r="B64" s="484" t="s">
        <v>560</v>
      </c>
      <c r="C64" s="484"/>
      <c r="D64" s="484"/>
      <c r="E64" s="702"/>
      <c r="F64" s="395"/>
      <c r="G64" s="395"/>
      <c r="H64" s="395"/>
      <c r="I64" s="484"/>
      <c r="J64" s="484"/>
    </row>
    <row r="65" spans="2:10">
      <c r="B65" s="484" t="s">
        <v>157</v>
      </c>
      <c r="C65" s="484" t="s">
        <v>86</v>
      </c>
      <c r="D65" s="484"/>
      <c r="E65" s="702"/>
      <c r="F65" s="395"/>
      <c r="G65" s="395"/>
      <c r="H65" s="395"/>
      <c r="I65" s="484"/>
      <c r="J65" s="484"/>
    </row>
    <row r="66" spans="2:10">
      <c r="B66" s="484"/>
      <c r="C66" s="679" t="s">
        <v>87</v>
      </c>
      <c r="D66" s="484"/>
      <c r="E66" s="702"/>
      <c r="F66" s="484"/>
      <c r="G66" s="395"/>
      <c r="H66" s="395"/>
      <c r="I66" s="484"/>
      <c r="J66" s="484"/>
    </row>
    <row r="67" spans="2:10">
      <c r="B67" s="484" t="s">
        <v>294</v>
      </c>
      <c r="C67" s="484" t="s">
        <v>88</v>
      </c>
      <c r="D67" s="484"/>
      <c r="E67" s="702"/>
      <c r="F67" s="484"/>
      <c r="G67" s="395"/>
      <c r="H67" s="395"/>
      <c r="I67" s="484"/>
      <c r="J67" s="484"/>
    </row>
    <row r="68" spans="2:10">
      <c r="B68" s="484"/>
      <c r="C68" s="679" t="s">
        <v>87</v>
      </c>
      <c r="D68" s="484"/>
      <c r="E68" s="702"/>
      <c r="F68" s="484"/>
      <c r="G68" s="395"/>
      <c r="H68" s="395"/>
      <c r="I68" s="484"/>
      <c r="J68" s="484"/>
    </row>
    <row r="69" spans="2:10">
      <c r="B69" s="484" t="s">
        <v>134</v>
      </c>
      <c r="C69" s="484" t="s">
        <v>89</v>
      </c>
      <c r="D69" s="484"/>
      <c r="E69" s="702"/>
      <c r="F69" s="484"/>
      <c r="G69" s="395"/>
      <c r="H69" s="395"/>
      <c r="I69" s="484"/>
      <c r="J69" s="484"/>
    </row>
    <row r="70" spans="2:10">
      <c r="B70" s="484" t="s">
        <v>158</v>
      </c>
      <c r="C70" s="679" t="s">
        <v>406</v>
      </c>
      <c r="D70" s="484"/>
      <c r="E70" s="702"/>
      <c r="F70" s="484"/>
      <c r="G70" s="395"/>
      <c r="H70" s="395"/>
      <c r="I70" s="484"/>
      <c r="J70" s="484"/>
    </row>
    <row r="71" spans="2:10">
      <c r="B71" s="484"/>
      <c r="C71" s="484" t="s">
        <v>407</v>
      </c>
      <c r="D71" s="484"/>
      <c r="E71" s="702"/>
      <c r="F71" s="484"/>
      <c r="G71" s="484"/>
      <c r="H71" s="484"/>
      <c r="I71" s="484"/>
      <c r="J71" s="484"/>
    </row>
    <row r="72" spans="2:10">
      <c r="B72" s="484"/>
      <c r="C72" s="484" t="s">
        <v>408</v>
      </c>
      <c r="D72" s="484"/>
      <c r="E72" s="702"/>
      <c r="F72" s="484"/>
      <c r="G72" s="484"/>
      <c r="H72" s="484"/>
      <c r="I72" s="484"/>
      <c r="J72" s="484"/>
    </row>
    <row r="73" spans="2:10">
      <c r="B73" s="484" t="s">
        <v>156</v>
      </c>
      <c r="C73" s="484" t="s">
        <v>405</v>
      </c>
      <c r="D73" s="484"/>
      <c r="E73" s="682"/>
      <c r="F73" s="484"/>
      <c r="G73" s="484"/>
      <c r="H73" s="484"/>
      <c r="I73" s="484"/>
      <c r="J73" s="484"/>
    </row>
    <row r="74" spans="2:10">
      <c r="I74" s="484"/>
      <c r="J74" s="484"/>
    </row>
  </sheetData>
  <mergeCells count="2">
    <mergeCell ref="A1:H1"/>
    <mergeCell ref="A3:H3"/>
  </mergeCells>
  <phoneticPr fontId="0" type="noConversion"/>
  <pageMargins left="1" right="0.75" top="1.5" bottom="1" header="0.5" footer="0.5"/>
  <pageSetup scale="66" orientation="portrait" r:id="rId1"/>
  <headerFooter alignWithMargins="0">
    <oddHeader>&amp;L&amp;"Arial,Bold"&amp;12
&amp;R&amp;"Times New Roman,Bold"&amp;12Appendix 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3"/>
  <sheetViews>
    <sheetView zoomScaleNormal="100" workbookViewId="0">
      <selection activeCell="D4" sqref="D4"/>
    </sheetView>
  </sheetViews>
  <sheetFormatPr defaultColWidth="9.1796875" defaultRowHeight="12.5"/>
  <cols>
    <col min="1" max="1" width="4.1796875" style="474" customWidth="1"/>
    <col min="2" max="2" width="74.26953125" style="474" customWidth="1"/>
    <col min="3" max="3" width="18.81640625" style="474" bestFit="1" customWidth="1"/>
    <col min="4" max="4" width="14" style="703" bestFit="1" customWidth="1"/>
    <col min="5" max="5" width="9.1796875" style="474"/>
    <col min="6" max="6" width="17.26953125" style="474" bestFit="1" customWidth="1"/>
    <col min="7" max="8" width="13.1796875" style="474" bestFit="1" customWidth="1"/>
    <col min="9" max="16384" width="9.1796875" style="474"/>
  </cols>
  <sheetData>
    <row r="1" spans="1:8" ht="18">
      <c r="A1" s="1540" t="str">
        <f>+'ATT H-2A'!A4</f>
        <v>Baltimore Gas and Electric Company</v>
      </c>
      <c r="B1" s="1540"/>
      <c r="C1" s="1540"/>
      <c r="D1" s="1540"/>
    </row>
    <row r="2" spans="1:8" ht="13">
      <c r="A2" s="102"/>
    </row>
    <row r="3" spans="1:8" ht="15.5">
      <c r="A3" s="1542" t="s">
        <v>47</v>
      </c>
      <c r="B3" s="1543"/>
      <c r="C3" s="1543"/>
      <c r="D3" s="1543"/>
    </row>
    <row r="4" spans="1:8">
      <c r="B4" s="62"/>
      <c r="C4" s="704"/>
    </row>
    <row r="5" spans="1:8" ht="13">
      <c r="B5" s="396"/>
      <c r="C5" s="704"/>
    </row>
    <row r="6" spans="1:8" ht="13">
      <c r="B6" s="397" t="s">
        <v>16</v>
      </c>
    </row>
    <row r="7" spans="1:8">
      <c r="A7" s="474">
        <v>1</v>
      </c>
      <c r="B7" s="677" t="s">
        <v>224</v>
      </c>
      <c r="C7" s="705"/>
      <c r="D7" s="909">
        <f>434189+11148408</f>
        <v>11582597</v>
      </c>
      <c r="F7" s="676"/>
      <c r="H7" s="580"/>
    </row>
    <row r="8" spans="1:8" s="62" customFormat="1">
      <c r="A8" s="474">
        <v>2</v>
      </c>
      <c r="B8" s="706" t="s">
        <v>17</v>
      </c>
      <c r="C8" s="474" t="s">
        <v>59</v>
      </c>
      <c r="D8" s="707">
        <f>SUM(D7:D7)</f>
        <v>11582597</v>
      </c>
      <c r="F8" s="772"/>
      <c r="H8" s="580"/>
    </row>
    <row r="9" spans="1:8">
      <c r="B9" s="706"/>
      <c r="C9" s="706"/>
      <c r="D9" s="708"/>
      <c r="F9" s="676"/>
      <c r="H9" s="580"/>
    </row>
    <row r="10" spans="1:8" ht="13">
      <c r="B10" s="397" t="s">
        <v>218</v>
      </c>
      <c r="C10" s="706"/>
      <c r="F10" s="676"/>
      <c r="H10" s="580"/>
    </row>
    <row r="11" spans="1:8">
      <c r="B11" s="709"/>
      <c r="C11" s="696"/>
      <c r="D11" s="710"/>
      <c r="F11" s="676"/>
      <c r="H11" s="580"/>
    </row>
    <row r="12" spans="1:8">
      <c r="A12" s="474">
        <f>+A8+1</f>
        <v>3</v>
      </c>
      <c r="B12" s="677" t="s">
        <v>171</v>
      </c>
      <c r="C12" s="690"/>
      <c r="D12" s="1160">
        <v>1419698</v>
      </c>
      <c r="F12" s="676"/>
      <c r="H12" s="580"/>
    </row>
    <row r="13" spans="1:8" ht="37.5">
      <c r="A13" s="711">
        <f t="shared" ref="A13:A19" si="0">+A12+1</f>
        <v>4</v>
      </c>
      <c r="B13" s="690" t="s">
        <v>110</v>
      </c>
      <c r="C13" s="690"/>
      <c r="D13" s="1160">
        <v>0</v>
      </c>
      <c r="F13" s="676"/>
      <c r="H13" s="580"/>
    </row>
    <row r="14" spans="1:8" ht="25">
      <c r="A14" s="474">
        <f t="shared" si="0"/>
        <v>5</v>
      </c>
      <c r="B14" s="712" t="s">
        <v>109</v>
      </c>
      <c r="C14" s="690"/>
      <c r="D14" s="1160">
        <v>2597590</v>
      </c>
      <c r="F14" s="676"/>
      <c r="H14" s="580"/>
    </row>
    <row r="15" spans="1:8">
      <c r="A15" s="474">
        <f t="shared" si="0"/>
        <v>6</v>
      </c>
      <c r="B15" s="706" t="s">
        <v>225</v>
      </c>
      <c r="C15" s="696"/>
      <c r="D15" s="1161">
        <v>0</v>
      </c>
      <c r="F15" s="676"/>
      <c r="H15" s="580"/>
    </row>
    <row r="16" spans="1:8">
      <c r="A16" s="474">
        <f t="shared" si="0"/>
        <v>7</v>
      </c>
      <c r="B16" s="706" t="s">
        <v>226</v>
      </c>
      <c r="C16" s="690"/>
      <c r="D16" s="1161">
        <v>0</v>
      </c>
      <c r="F16" s="492"/>
      <c r="G16" s="484"/>
      <c r="H16" s="580"/>
    </row>
    <row r="17" spans="1:8">
      <c r="A17" s="474">
        <f t="shared" si="0"/>
        <v>8</v>
      </c>
      <c r="B17" s="706" t="s">
        <v>227</v>
      </c>
      <c r="C17" s="705"/>
      <c r="D17" s="713">
        <v>6163130</v>
      </c>
      <c r="F17" s="492"/>
      <c r="G17" s="492"/>
      <c r="H17" s="580"/>
    </row>
    <row r="18" spans="1:8" ht="14">
      <c r="A18" s="474">
        <f t="shared" si="0"/>
        <v>9</v>
      </c>
      <c r="B18" s="706" t="s">
        <v>228</v>
      </c>
      <c r="C18" s="484"/>
      <c r="D18" s="713">
        <f>+'7 - Cap Add WS'!HT71</f>
        <v>34617702.241964653</v>
      </c>
      <c r="F18" s="812"/>
      <c r="G18" s="484"/>
      <c r="H18" s="580"/>
    </row>
    <row r="19" spans="1:8">
      <c r="A19" s="474">
        <f t="shared" si="0"/>
        <v>10</v>
      </c>
      <c r="B19" s="706" t="s">
        <v>229</v>
      </c>
      <c r="C19" s="484"/>
      <c r="D19" s="713"/>
      <c r="F19" s="715"/>
      <c r="G19" s="484"/>
      <c r="H19" s="580"/>
    </row>
    <row r="20" spans="1:8">
      <c r="B20" s="706"/>
      <c r="D20" s="714"/>
      <c r="F20" s="492"/>
      <c r="G20" s="484"/>
      <c r="H20" s="580"/>
    </row>
    <row r="21" spans="1:8">
      <c r="A21" s="474">
        <f>+A19+1</f>
        <v>11</v>
      </c>
      <c r="B21" s="706" t="s">
        <v>90</v>
      </c>
      <c r="C21" s="474" t="s">
        <v>62</v>
      </c>
      <c r="D21" s="713">
        <f>SUM(D12:D20)+D8</f>
        <v>56380717.241964653</v>
      </c>
      <c r="F21" s="492"/>
      <c r="G21" s="484"/>
      <c r="H21" s="580"/>
    </row>
    <row r="22" spans="1:8">
      <c r="A22" s="484">
        <v>12</v>
      </c>
      <c r="B22" s="705" t="s">
        <v>9</v>
      </c>
      <c r="C22" s="484"/>
      <c r="D22" s="715">
        <f>+D39</f>
        <v>-7552491.1882222164</v>
      </c>
      <c r="F22" s="492"/>
      <c r="G22" s="484"/>
      <c r="H22" s="580"/>
    </row>
    <row r="23" spans="1:8">
      <c r="A23" s="484">
        <v>13</v>
      </c>
      <c r="B23" s="705" t="s">
        <v>91</v>
      </c>
      <c r="C23" s="484"/>
      <c r="D23" s="715">
        <f>+D21+D22</f>
        <v>48828226.053742439</v>
      </c>
      <c r="F23" s="676"/>
      <c r="H23" s="580"/>
    </row>
    <row r="24" spans="1:8">
      <c r="A24" s="484"/>
      <c r="C24" s="484"/>
      <c r="D24" s="715"/>
      <c r="H24" s="580"/>
    </row>
    <row r="25" spans="1:8">
      <c r="B25" s="706"/>
      <c r="D25" s="715"/>
      <c r="H25" s="580"/>
    </row>
    <row r="26" spans="1:8" ht="54" customHeight="1">
      <c r="B26" s="706"/>
      <c r="D26" s="715"/>
      <c r="H26" s="580"/>
    </row>
    <row r="27" spans="1:8" ht="13">
      <c r="B27" s="398" t="s">
        <v>18</v>
      </c>
      <c r="D27" s="716"/>
      <c r="H27" s="580"/>
    </row>
    <row r="28" spans="1:8" ht="54.75" customHeight="1">
      <c r="A28" s="717">
        <v>14</v>
      </c>
      <c r="B28" s="485" t="s">
        <v>645</v>
      </c>
      <c r="D28" s="715"/>
      <c r="H28" s="580"/>
    </row>
    <row r="29" spans="1:8">
      <c r="A29" s="711"/>
      <c r="B29" s="706"/>
      <c r="H29" s="580"/>
    </row>
    <row r="30" spans="1:8" ht="50">
      <c r="A30" s="711">
        <v>15</v>
      </c>
      <c r="B30" s="712" t="s">
        <v>222</v>
      </c>
      <c r="H30" s="580"/>
    </row>
    <row r="31" spans="1:8">
      <c r="A31" s="711"/>
      <c r="B31" s="706"/>
      <c r="H31" s="580"/>
    </row>
    <row r="32" spans="1:8" ht="156.75" customHeight="1">
      <c r="A32" s="711">
        <v>16</v>
      </c>
      <c r="B32" s="718" t="s">
        <v>233</v>
      </c>
      <c r="C32" s="133"/>
      <c r="D32" s="715"/>
      <c r="H32" s="580"/>
    </row>
    <row r="33" spans="1:8" s="484" customFormat="1" ht="15.5">
      <c r="A33" s="717" t="s">
        <v>92</v>
      </c>
      <c r="B33" s="719" t="s">
        <v>569</v>
      </c>
      <c r="C33" s="464"/>
      <c r="D33" s="715">
        <f>+D7</f>
        <v>11582597</v>
      </c>
      <c r="H33" s="580"/>
    </row>
    <row r="34" spans="1:8" s="484" customFormat="1" ht="15.5">
      <c r="A34" s="717" t="s">
        <v>93</v>
      </c>
      <c r="B34" s="719" t="s">
        <v>94</v>
      </c>
      <c r="C34" s="464"/>
      <c r="D34" s="713">
        <v>3782071</v>
      </c>
      <c r="H34" s="580"/>
    </row>
    <row r="35" spans="1:8" s="484" customFormat="1" ht="15.5">
      <c r="A35" s="717" t="s">
        <v>95</v>
      </c>
      <c r="B35" s="719" t="s">
        <v>219</v>
      </c>
      <c r="C35" s="464"/>
      <c r="D35" s="715">
        <f>+D33-D34</f>
        <v>7800526</v>
      </c>
      <c r="H35" s="580"/>
    </row>
    <row r="36" spans="1:8" s="395" customFormat="1" ht="15.5">
      <c r="A36" s="717" t="s">
        <v>96</v>
      </c>
      <c r="B36" s="719" t="s">
        <v>220</v>
      </c>
      <c r="C36" s="464"/>
      <c r="D36" s="715">
        <f>+D35/2</f>
        <v>3900263</v>
      </c>
      <c r="H36" s="580"/>
    </row>
    <row r="37" spans="1:8" s="484" customFormat="1" ht="37.5">
      <c r="A37" s="717" t="s">
        <v>97</v>
      </c>
      <c r="B37" s="719" t="s">
        <v>75</v>
      </c>
      <c r="C37" s="464"/>
      <c r="D37" s="713">
        <v>129842.81177778338</v>
      </c>
      <c r="H37" s="580"/>
    </row>
    <row r="38" spans="1:8" s="395" customFormat="1">
      <c r="A38" s="717" t="s">
        <v>113</v>
      </c>
      <c r="B38" s="705" t="s">
        <v>221</v>
      </c>
      <c r="C38" s="484"/>
      <c r="D38" s="715">
        <f>+D36+D37</f>
        <v>4030105.8117777836</v>
      </c>
      <c r="H38" s="580"/>
    </row>
    <row r="39" spans="1:8" s="484" customFormat="1">
      <c r="A39" s="717" t="s">
        <v>98</v>
      </c>
      <c r="B39" s="705" t="s">
        <v>114</v>
      </c>
      <c r="D39" s="715">
        <f>+D38-D33</f>
        <v>-7552491.1882222164</v>
      </c>
      <c r="H39" s="580"/>
    </row>
    <row r="40" spans="1:8" ht="62.5">
      <c r="A40" s="717">
        <v>18</v>
      </c>
      <c r="B40" s="485" t="s">
        <v>570</v>
      </c>
      <c r="D40" s="910">
        <f>3469405+1306106+28161489+3088638+6478667+11781672</f>
        <v>54285977</v>
      </c>
      <c r="F40" s="910"/>
      <c r="H40" s="580"/>
    </row>
    <row r="41" spans="1:8">
      <c r="H41" s="580"/>
    </row>
    <row r="42" spans="1:8">
      <c r="A42" s="474">
        <v>19</v>
      </c>
      <c r="B42" s="474" t="s">
        <v>126</v>
      </c>
      <c r="D42" s="1160">
        <v>286182383</v>
      </c>
      <c r="H42" s="580"/>
    </row>
    <row r="43" spans="1:8">
      <c r="D43" s="720"/>
      <c r="H43" s="580"/>
    </row>
    <row r="44" spans="1:8">
      <c r="A44" s="474">
        <v>20</v>
      </c>
      <c r="B44" s="474" t="s">
        <v>125</v>
      </c>
      <c r="C44" s="484"/>
      <c r="D44" s="580">
        <f>+D21+D28+D40+D42-D18-D17</f>
        <v>356068245</v>
      </c>
      <c r="H44" s="580"/>
    </row>
    <row r="45" spans="1:8">
      <c r="H45" s="580"/>
    </row>
    <row r="46" spans="1:8">
      <c r="C46" s="474" t="s">
        <v>561</v>
      </c>
      <c r="D46" s="703">
        <f>16358108+49510466+290199671</f>
        <v>356068245</v>
      </c>
      <c r="H46" s="580"/>
    </row>
    <row r="47" spans="1:8">
      <c r="H47" s="580"/>
    </row>
    <row r="48" spans="1:8">
      <c r="C48" s="474" t="s">
        <v>85</v>
      </c>
      <c r="D48" s="703">
        <f>+D46-D44</f>
        <v>0</v>
      </c>
      <c r="F48" s="580"/>
      <c r="H48" s="580"/>
    </row>
    <row r="83" spans="8:8">
      <c r="H83" s="474">
        <f>+J83</f>
        <v>0</v>
      </c>
    </row>
  </sheetData>
  <mergeCells count="2">
    <mergeCell ref="A3:D3"/>
    <mergeCell ref="A1:D1"/>
  </mergeCells>
  <phoneticPr fontId="0" type="noConversion"/>
  <pageMargins left="1" right="0.5" top="1.5" bottom="1" header="0.5" footer="0.5"/>
  <pageSetup scale="61" orientation="portrait" r:id="rId1"/>
  <headerFooter alignWithMargins="0">
    <oddHeader>&amp;R&amp;"Times New Roman,Bold"&amp;12Appendix 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314"/>
  <sheetViews>
    <sheetView view="pageBreakPreview" topLeftCell="A16" zoomScaleNormal="100" workbookViewId="0">
      <selection activeCell="F35" sqref="F35"/>
    </sheetView>
  </sheetViews>
  <sheetFormatPr defaultRowHeight="12.5"/>
  <cols>
    <col min="1" max="1" width="15.1796875" customWidth="1"/>
    <col min="2" max="2" width="13" style="97" customWidth="1"/>
    <col min="3" max="3" width="13.453125" customWidth="1"/>
    <col min="4" max="4" width="10.54296875" bestFit="1" customWidth="1"/>
    <col min="5" max="5" width="9.81640625" bestFit="1" customWidth="1"/>
    <col min="6" max="6" width="9" style="114" bestFit="1" customWidth="1"/>
    <col min="7" max="7" width="10.453125" bestFit="1" customWidth="1"/>
    <col min="8" max="8" width="10.54296875" bestFit="1" customWidth="1"/>
    <col min="9" max="9" width="9.81640625" bestFit="1" customWidth="1"/>
    <col min="10" max="10" width="9" style="114" bestFit="1" customWidth="1"/>
    <col min="11" max="11" width="10.453125" bestFit="1" customWidth="1"/>
    <col min="12" max="12" width="10.54296875" bestFit="1" customWidth="1"/>
    <col min="13" max="13" width="9.81640625" bestFit="1" customWidth="1"/>
    <col min="14" max="14" width="9" bestFit="1" customWidth="1"/>
    <col min="15" max="15" width="12" hidden="1" customWidth="1"/>
    <col min="16" max="16" width="12.54296875" hidden="1" customWidth="1"/>
    <col min="17" max="17" width="11.26953125" hidden="1" customWidth="1"/>
    <col min="18" max="18" width="10.26953125" hidden="1" customWidth="1"/>
    <col min="19" max="19" width="12" hidden="1" customWidth="1"/>
    <col min="20" max="20" width="12.54296875" hidden="1" customWidth="1"/>
    <col min="21" max="21" width="11.26953125" hidden="1" customWidth="1"/>
    <col min="22" max="22" width="10.26953125" hidden="1" customWidth="1"/>
    <col min="23" max="23" width="12" hidden="1" customWidth="1"/>
    <col min="24" max="24" width="12.54296875" hidden="1" customWidth="1"/>
    <col min="25" max="25" width="11.26953125" hidden="1" customWidth="1"/>
    <col min="26" max="26" width="10.26953125" hidden="1" customWidth="1"/>
    <col min="27" max="27" width="12" hidden="1" customWidth="1"/>
    <col min="28" max="28" width="12.54296875" hidden="1" customWidth="1"/>
    <col min="29" max="29" width="11.26953125" hidden="1" customWidth="1"/>
    <col min="30" max="30" width="10.26953125" hidden="1" customWidth="1"/>
    <col min="31" max="31" width="12" hidden="1" customWidth="1"/>
    <col min="32" max="32" width="12.54296875" hidden="1" customWidth="1"/>
    <col min="33" max="33" width="11.26953125" hidden="1" customWidth="1"/>
    <col min="34" max="34" width="10.26953125" hidden="1" customWidth="1"/>
    <col min="35" max="35" width="12" hidden="1" customWidth="1"/>
    <col min="36" max="36" width="12.54296875" hidden="1" customWidth="1"/>
    <col min="37" max="37" width="11.26953125" hidden="1" customWidth="1"/>
    <col min="38" max="38" width="10.26953125" hidden="1" customWidth="1"/>
    <col min="39" max="39" width="13.7265625" bestFit="1" customWidth="1"/>
    <col min="40" max="40" width="15" bestFit="1" customWidth="1"/>
    <col min="41" max="41" width="12.54296875" bestFit="1" customWidth="1"/>
  </cols>
  <sheetData>
    <row r="1" spans="1:41" ht="13">
      <c r="A1" s="1544" t="s">
        <v>537</v>
      </c>
      <c r="B1" s="1544"/>
      <c r="C1" s="1544"/>
      <c r="D1" s="1544"/>
      <c r="E1" s="1544"/>
      <c r="F1" s="1544"/>
      <c r="G1" s="1544"/>
      <c r="H1" s="1544"/>
      <c r="I1" s="1544"/>
      <c r="J1" s="1544"/>
      <c r="K1" s="1544"/>
      <c r="L1" s="1544"/>
      <c r="M1" s="1544"/>
      <c r="N1" s="1544"/>
      <c r="O1" s="1544"/>
      <c r="P1" s="1544"/>
      <c r="Q1" s="1544"/>
      <c r="R1" s="1544"/>
      <c r="S1" s="1544"/>
      <c r="T1" s="1544"/>
      <c r="U1" s="1544"/>
      <c r="V1" s="1544"/>
      <c r="W1" s="1544"/>
      <c r="X1" s="1544"/>
      <c r="Y1" s="1544"/>
      <c r="Z1" s="1544"/>
      <c r="AA1" s="1544"/>
      <c r="AB1" s="1544"/>
      <c r="AC1" s="1544"/>
      <c r="AD1" s="1544"/>
      <c r="AE1" s="1544"/>
      <c r="AF1" s="1544"/>
      <c r="AG1" s="1544"/>
      <c r="AH1" s="1544"/>
      <c r="AI1" s="1544"/>
      <c r="AJ1" s="1544"/>
      <c r="AK1" s="1544"/>
      <c r="AL1" s="1544"/>
      <c r="AM1" s="1544"/>
      <c r="AN1" s="1544"/>
      <c r="AO1" s="1544"/>
    </row>
    <row r="3" spans="1:41" ht="13">
      <c r="A3" s="102" t="s">
        <v>536</v>
      </c>
    </row>
    <row r="6" spans="1:41">
      <c r="A6" t="s">
        <v>430</v>
      </c>
    </row>
    <row r="8" spans="1:41" ht="13">
      <c r="A8" s="124" t="s">
        <v>400</v>
      </c>
    </row>
    <row r="9" spans="1:41" ht="13">
      <c r="A9" s="124"/>
      <c r="B9" s="97" t="s">
        <v>428</v>
      </c>
    </row>
    <row r="10" spans="1:41">
      <c r="A10" s="97" t="s">
        <v>157</v>
      </c>
      <c r="B10" s="97">
        <f>+'ATT H-2A'!A290</f>
        <v>159</v>
      </c>
      <c r="C10" s="2" t="str">
        <f>+'ATT H-2A'!C290</f>
        <v>Net Plant Carrying Charge without Depreciation</v>
      </c>
      <c r="D10" s="2"/>
      <c r="F10" s="122"/>
      <c r="L10" s="123" t="e">
        <f>+'ATT H-2A'!#REF!</f>
        <v>#REF!</v>
      </c>
    </row>
    <row r="11" spans="1:41">
      <c r="A11" s="97" t="s">
        <v>294</v>
      </c>
      <c r="B11" s="97">
        <f>+'ATT H-2A'!A300</f>
        <v>166</v>
      </c>
      <c r="C11" s="2" t="str">
        <f>+'ATT H-2A'!C300</f>
        <v>Net Plant Carrying Charge per 100 basis point increase in ROE without Depreciation</v>
      </c>
      <c r="D11" s="2"/>
      <c r="F11" s="122"/>
      <c r="L11" s="123" t="e">
        <f>+'ATT H-2A'!#REF!</f>
        <v>#REF!</v>
      </c>
    </row>
    <row r="12" spans="1:41">
      <c r="A12" s="97" t="s">
        <v>134</v>
      </c>
      <c r="C12" t="s">
        <v>402</v>
      </c>
      <c r="F12" s="122"/>
      <c r="L12" s="123" t="e">
        <f>+L11-L10</f>
        <v>#REF!</v>
      </c>
    </row>
    <row r="13" spans="1:41">
      <c r="F13" s="122"/>
      <c r="L13" s="123"/>
    </row>
    <row r="14" spans="1:41" ht="13">
      <c r="A14" s="124" t="s">
        <v>399</v>
      </c>
      <c r="F14" s="122"/>
      <c r="L14" s="123"/>
    </row>
    <row r="15" spans="1:41" ht="13">
      <c r="A15" s="124"/>
      <c r="F15" s="122"/>
      <c r="L15" s="123"/>
    </row>
    <row r="16" spans="1:41">
      <c r="A16" s="97" t="s">
        <v>158</v>
      </c>
      <c r="B16" s="97">
        <f>+'ATT H-2A'!A291</f>
        <v>160</v>
      </c>
      <c r="C16" s="2" t="str">
        <f>+'ATT H-2A'!C291</f>
        <v>Net Plant Carrying Charge without Depreciation, Return, nor Income Taxes</v>
      </c>
      <c r="D16" s="2"/>
      <c r="F16" s="122"/>
      <c r="L16" s="123" t="e">
        <f>+'ATT H-2A'!#REF!</f>
        <v>#REF!</v>
      </c>
    </row>
    <row r="18" spans="1:41" ht="13">
      <c r="A18" s="102" t="s">
        <v>555</v>
      </c>
    </row>
    <row r="19" spans="1:41" ht="13">
      <c r="A19" s="102" t="s">
        <v>556</v>
      </c>
    </row>
    <row r="20" spans="1:41" ht="13" thickBot="1"/>
    <row r="21" spans="1:41" ht="13">
      <c r="A21" s="320" t="s">
        <v>393</v>
      </c>
      <c r="B21" s="321"/>
      <c r="C21" s="322" t="s">
        <v>390</v>
      </c>
      <c r="D21" s="323" t="str">
        <f>+C21</f>
        <v>Project A</v>
      </c>
      <c r="E21" s="323" t="str">
        <f>+D21</f>
        <v>Project A</v>
      </c>
      <c r="F21" s="324" t="str">
        <f>+E21</f>
        <v>Project A</v>
      </c>
      <c r="G21" s="322" t="s">
        <v>416</v>
      </c>
      <c r="H21" s="323" t="s">
        <v>416</v>
      </c>
      <c r="I21" s="323" t="s">
        <v>416</v>
      </c>
      <c r="J21" s="324" t="s">
        <v>416</v>
      </c>
      <c r="K21" s="322" t="s">
        <v>417</v>
      </c>
      <c r="L21" s="323" t="str">
        <f>+K21</f>
        <v>Project C</v>
      </c>
      <c r="M21" s="323" t="str">
        <f>+L21</f>
        <v>Project C</v>
      </c>
      <c r="N21" s="325" t="str">
        <f>+M21</f>
        <v>Project C</v>
      </c>
      <c r="O21" s="322" t="s">
        <v>418</v>
      </c>
      <c r="P21" s="323" t="str">
        <f>+O21</f>
        <v>Project D</v>
      </c>
      <c r="Q21" s="323" t="str">
        <f>+P21</f>
        <v>Project D</v>
      </c>
      <c r="R21" s="325" t="str">
        <f>+Q21</f>
        <v>Project D</v>
      </c>
      <c r="S21" s="322" t="s">
        <v>419</v>
      </c>
      <c r="T21" s="323" t="str">
        <f>+S21</f>
        <v>Project E</v>
      </c>
      <c r="U21" s="323" t="str">
        <f>+T21</f>
        <v>Project E</v>
      </c>
      <c r="V21" s="325" t="str">
        <f>+U21</f>
        <v>Project E</v>
      </c>
      <c r="W21" s="322" t="s">
        <v>420</v>
      </c>
      <c r="X21" s="323" t="str">
        <f>+W21</f>
        <v>Project F</v>
      </c>
      <c r="Y21" s="323" t="str">
        <f>+X21</f>
        <v>Project F</v>
      </c>
      <c r="Z21" s="325" t="str">
        <f>+Y21</f>
        <v>Project F</v>
      </c>
      <c r="AA21" s="322" t="s">
        <v>421</v>
      </c>
      <c r="AB21" s="323" t="str">
        <f>+AA21</f>
        <v>Project G</v>
      </c>
      <c r="AC21" s="323" t="str">
        <f>+AB21</f>
        <v>Project G</v>
      </c>
      <c r="AD21" s="325" t="str">
        <f>+AC21</f>
        <v>Project G</v>
      </c>
      <c r="AE21" s="322" t="s">
        <v>422</v>
      </c>
      <c r="AF21" s="323" t="str">
        <f>+AE21</f>
        <v>Project H</v>
      </c>
      <c r="AG21" s="323" t="str">
        <f>+AF21</f>
        <v>Project H</v>
      </c>
      <c r="AH21" s="325" t="str">
        <f>+AG21</f>
        <v>Project H</v>
      </c>
      <c r="AI21" s="322" t="s">
        <v>423</v>
      </c>
      <c r="AJ21" s="323" t="str">
        <f>+AI21</f>
        <v>Project I</v>
      </c>
      <c r="AK21" s="323" t="str">
        <f>+AJ21</f>
        <v>Project I</v>
      </c>
      <c r="AL21" s="325" t="str">
        <f>+AK21</f>
        <v>Project I</v>
      </c>
      <c r="AM21" s="369"/>
      <c r="AN21" s="98"/>
      <c r="AO21" s="98"/>
    </row>
    <row r="22" spans="1:41" ht="13">
      <c r="A22" s="285" t="s">
        <v>391</v>
      </c>
      <c r="B22" s="326"/>
      <c r="C22" s="327">
        <v>30</v>
      </c>
      <c r="D22" s="326"/>
      <c r="E22" s="326"/>
      <c r="F22" s="328"/>
      <c r="G22" s="327">
        <v>35</v>
      </c>
      <c r="H22" s="326"/>
      <c r="I22" s="326"/>
      <c r="J22" s="328"/>
      <c r="K22" s="327">
        <v>40</v>
      </c>
      <c r="L22" s="326"/>
      <c r="M22" s="326"/>
      <c r="N22" s="329"/>
      <c r="O22" s="327">
        <v>40</v>
      </c>
      <c r="P22" s="326"/>
      <c r="Q22" s="326"/>
      <c r="R22" s="329"/>
      <c r="S22" s="327">
        <v>40</v>
      </c>
      <c r="T22" s="326"/>
      <c r="U22" s="326"/>
      <c r="V22" s="329"/>
      <c r="W22" s="327">
        <v>40</v>
      </c>
      <c r="X22" s="326"/>
      <c r="Y22" s="326"/>
      <c r="Z22" s="329"/>
      <c r="AA22" s="327">
        <v>35</v>
      </c>
      <c r="AB22" s="326"/>
      <c r="AC22" s="326"/>
      <c r="AD22" s="329"/>
      <c r="AE22" s="327">
        <v>25</v>
      </c>
      <c r="AF22" s="326"/>
      <c r="AG22" s="326"/>
      <c r="AH22" s="329"/>
      <c r="AI22" s="327">
        <v>30</v>
      </c>
      <c r="AJ22" s="326"/>
      <c r="AK22" s="326"/>
      <c r="AL22" s="329"/>
      <c r="AM22" s="283"/>
      <c r="AN22" s="98"/>
      <c r="AO22" s="98"/>
    </row>
    <row r="23" spans="1:41" ht="13">
      <c r="A23" s="285" t="s">
        <v>392</v>
      </c>
      <c r="B23" s="326"/>
      <c r="C23" s="327" t="s">
        <v>396</v>
      </c>
      <c r="D23" s="326"/>
      <c r="E23" s="326"/>
      <c r="F23" s="328"/>
      <c r="G23" s="327" t="s">
        <v>396</v>
      </c>
      <c r="H23" s="326"/>
      <c r="I23" s="326"/>
      <c r="J23" s="328"/>
      <c r="K23" s="327" t="s">
        <v>397</v>
      </c>
      <c r="L23" s="326"/>
      <c r="M23" s="326"/>
      <c r="N23" s="329"/>
      <c r="O23" s="327" t="s">
        <v>396</v>
      </c>
      <c r="P23" s="326"/>
      <c r="Q23" s="326"/>
      <c r="R23" s="329"/>
      <c r="S23" s="327" t="s">
        <v>396</v>
      </c>
      <c r="T23" s="326"/>
      <c r="U23" s="326"/>
      <c r="V23" s="329"/>
      <c r="W23" s="327" t="s">
        <v>396</v>
      </c>
      <c r="X23" s="326"/>
      <c r="Y23" s="326"/>
      <c r="Z23" s="329"/>
      <c r="AA23" s="327" t="s">
        <v>397</v>
      </c>
      <c r="AB23" s="326"/>
      <c r="AC23" s="326"/>
      <c r="AD23" s="329"/>
      <c r="AE23" s="327" t="s">
        <v>397</v>
      </c>
      <c r="AF23" s="326"/>
      <c r="AG23" s="326"/>
      <c r="AH23" s="329"/>
      <c r="AI23" s="327" t="s">
        <v>396</v>
      </c>
      <c r="AJ23" s="326"/>
      <c r="AK23" s="326"/>
      <c r="AL23" s="329"/>
      <c r="AM23" s="283"/>
      <c r="AN23" s="98"/>
      <c r="AO23" s="98"/>
    </row>
    <row r="24" spans="1:41" ht="13">
      <c r="A24" s="285" t="s">
        <v>395</v>
      </c>
      <c r="B24" s="326"/>
      <c r="C24" s="327">
        <v>50</v>
      </c>
      <c r="D24" s="326"/>
      <c r="E24" s="326"/>
      <c r="F24" s="328"/>
      <c r="G24" s="327">
        <v>0</v>
      </c>
      <c r="H24" s="326"/>
      <c r="I24" s="326"/>
      <c r="J24" s="328"/>
      <c r="K24" s="327">
        <v>100</v>
      </c>
      <c r="L24" s="326"/>
      <c r="M24" s="326"/>
      <c r="N24" s="329"/>
      <c r="O24" s="327">
        <v>150</v>
      </c>
      <c r="P24" s="326"/>
      <c r="Q24" s="326"/>
      <c r="R24" s="329"/>
      <c r="S24" s="327">
        <v>100</v>
      </c>
      <c r="T24" s="326"/>
      <c r="U24" s="326"/>
      <c r="V24" s="329"/>
      <c r="W24" s="327">
        <v>50</v>
      </c>
      <c r="X24" s="326"/>
      <c r="Y24" s="326"/>
      <c r="Z24" s="329"/>
      <c r="AA24" s="327">
        <v>100</v>
      </c>
      <c r="AB24" s="326"/>
      <c r="AC24" s="326"/>
      <c r="AD24" s="329"/>
      <c r="AE24" s="327">
        <v>150</v>
      </c>
      <c r="AF24" s="326"/>
      <c r="AG24" s="326"/>
      <c r="AH24" s="329"/>
      <c r="AI24" s="327">
        <v>50</v>
      </c>
      <c r="AJ24" s="326"/>
      <c r="AK24" s="326"/>
      <c r="AL24" s="329"/>
      <c r="AM24" s="283"/>
      <c r="AN24" s="98"/>
      <c r="AO24" s="98"/>
    </row>
    <row r="25" spans="1:41" ht="13">
      <c r="A25" s="285" t="s">
        <v>411</v>
      </c>
      <c r="B25" s="326"/>
      <c r="C25" s="285" t="e">
        <f>+$L10</f>
        <v>#REF!</v>
      </c>
      <c r="D25" s="100"/>
      <c r="E25" s="100"/>
      <c r="F25" s="330"/>
      <c r="G25" s="285" t="e">
        <f>+$L10</f>
        <v>#REF!</v>
      </c>
      <c r="H25" s="100"/>
      <c r="I25" s="100"/>
      <c r="J25" s="330"/>
      <c r="K25" s="327" t="e">
        <f>$L16</f>
        <v>#REF!</v>
      </c>
      <c r="L25" s="326"/>
      <c r="M25" s="326"/>
      <c r="N25" s="329"/>
      <c r="O25" s="285" t="e">
        <f>+$L10</f>
        <v>#REF!</v>
      </c>
      <c r="P25" s="100"/>
      <c r="Q25" s="100"/>
      <c r="R25" s="283"/>
      <c r="S25" s="285" t="e">
        <f>+$L10</f>
        <v>#REF!</v>
      </c>
      <c r="T25" s="100"/>
      <c r="U25" s="100"/>
      <c r="V25" s="283"/>
      <c r="W25" s="285" t="e">
        <f>+$L10</f>
        <v>#REF!</v>
      </c>
      <c r="X25" s="100"/>
      <c r="Y25" s="100"/>
      <c r="Z25" s="283"/>
      <c r="AA25" s="327" t="e">
        <f>$L16</f>
        <v>#REF!</v>
      </c>
      <c r="AB25" s="326"/>
      <c r="AC25" s="326"/>
      <c r="AD25" s="329"/>
      <c r="AE25" s="327" t="e">
        <f>$L16</f>
        <v>#REF!</v>
      </c>
      <c r="AF25" s="326"/>
      <c r="AG25" s="326"/>
      <c r="AH25" s="329"/>
      <c r="AI25" s="285" t="e">
        <f>+$L10</f>
        <v>#REF!</v>
      </c>
      <c r="AJ25" s="100"/>
      <c r="AK25" s="100"/>
      <c r="AL25" s="283"/>
      <c r="AM25" s="283"/>
      <c r="AN25" s="98"/>
      <c r="AO25" s="98"/>
    </row>
    <row r="26" spans="1:41" ht="13">
      <c r="A26" s="285" t="s">
        <v>401</v>
      </c>
      <c r="B26" s="326"/>
      <c r="C26" s="285" t="e">
        <f>($L10+$L12/100*C24)</f>
        <v>#REF!</v>
      </c>
      <c r="D26" s="100"/>
      <c r="E26" s="100"/>
      <c r="F26" s="330"/>
      <c r="G26" s="285" t="e">
        <f>($L10+$L12/100*G24)</f>
        <v>#REF!</v>
      </c>
      <c r="H26" s="100"/>
      <c r="I26" s="100"/>
      <c r="J26" s="330"/>
      <c r="K26" s="285" t="e">
        <f>+L16</f>
        <v>#REF!</v>
      </c>
      <c r="L26" s="100"/>
      <c r="M26" s="100"/>
      <c r="N26" s="283"/>
      <c r="O26" s="285" t="e">
        <f>($L10+$L12/100*O24)</f>
        <v>#REF!</v>
      </c>
      <c r="P26" s="100"/>
      <c r="Q26" s="100"/>
      <c r="R26" s="283"/>
      <c r="S26" s="285" t="e">
        <f>($L10+$L12/100*S24)</f>
        <v>#REF!</v>
      </c>
      <c r="T26" s="100"/>
      <c r="U26" s="100"/>
      <c r="V26" s="283"/>
      <c r="W26" s="285" t="e">
        <f>($L10+$L12/100*W24)</f>
        <v>#REF!</v>
      </c>
      <c r="X26" s="100"/>
      <c r="Y26" s="100"/>
      <c r="Z26" s="283"/>
      <c r="AA26" s="285" t="e">
        <f>+L16</f>
        <v>#REF!</v>
      </c>
      <c r="AB26" s="100"/>
      <c r="AC26" s="100"/>
      <c r="AD26" s="283"/>
      <c r="AE26" s="285" t="e">
        <f>+L16</f>
        <v>#REF!</v>
      </c>
      <c r="AF26" s="100"/>
      <c r="AG26" s="100"/>
      <c r="AH26" s="283"/>
      <c r="AI26" s="285" t="e">
        <f>($L10+$L12/100*AI24)</f>
        <v>#REF!</v>
      </c>
      <c r="AJ26" s="100"/>
      <c r="AK26" s="100"/>
      <c r="AL26" s="283"/>
      <c r="AM26" s="283"/>
      <c r="AN26" s="98"/>
      <c r="AO26" s="98"/>
    </row>
    <row r="27" spans="1:41" ht="13">
      <c r="A27" s="285" t="s">
        <v>403</v>
      </c>
      <c r="B27" s="326"/>
      <c r="C27" s="331">
        <v>20000000</v>
      </c>
      <c r="D27" s="332"/>
      <c r="E27" s="332"/>
      <c r="F27" s="330"/>
      <c r="G27" s="331">
        <v>30000000</v>
      </c>
      <c r="H27" s="332"/>
      <c r="I27" s="332"/>
      <c r="J27" s="330"/>
      <c r="K27" s="331">
        <v>20000000</v>
      </c>
      <c r="L27" s="332"/>
      <c r="M27" s="332"/>
      <c r="N27" s="330"/>
      <c r="O27" s="331">
        <v>30000000</v>
      </c>
      <c r="P27" s="332"/>
      <c r="Q27" s="332"/>
      <c r="R27" s="330"/>
      <c r="S27" s="331">
        <v>20000000</v>
      </c>
      <c r="T27" s="332"/>
      <c r="U27" s="332"/>
      <c r="V27" s="330"/>
      <c r="W27" s="331">
        <v>30000000</v>
      </c>
      <c r="X27" s="332"/>
      <c r="Y27" s="332"/>
      <c r="Z27" s="330"/>
      <c r="AA27" s="331">
        <v>20000000</v>
      </c>
      <c r="AB27" s="332"/>
      <c r="AC27" s="332"/>
      <c r="AD27" s="330"/>
      <c r="AE27" s="331">
        <v>30000000</v>
      </c>
      <c r="AF27" s="332"/>
      <c r="AG27" s="332"/>
      <c r="AH27" s="330"/>
      <c r="AI27" s="331">
        <v>20000000</v>
      </c>
      <c r="AJ27" s="332"/>
      <c r="AK27" s="332"/>
      <c r="AL27" s="330"/>
      <c r="AM27" s="283"/>
      <c r="AN27" s="98"/>
      <c r="AO27" s="98"/>
    </row>
    <row r="28" spans="1:41" ht="13">
      <c r="A28" s="285" t="s">
        <v>404</v>
      </c>
      <c r="B28" s="326"/>
      <c r="C28" s="331">
        <f>+C27/C22</f>
        <v>666666.66666666663</v>
      </c>
      <c r="D28" s="332"/>
      <c r="E28" s="332"/>
      <c r="F28" s="330"/>
      <c r="G28" s="331">
        <f>+G27/G22</f>
        <v>857142.85714285716</v>
      </c>
      <c r="H28" s="332"/>
      <c r="I28" s="332"/>
      <c r="J28" s="330"/>
      <c r="K28" s="331">
        <f>+K27/K22</f>
        <v>500000</v>
      </c>
      <c r="L28" s="332"/>
      <c r="M28" s="332"/>
      <c r="N28" s="330"/>
      <c r="O28" s="331">
        <f>+O27/O22</f>
        <v>750000</v>
      </c>
      <c r="P28" s="332"/>
      <c r="Q28" s="332"/>
      <c r="R28" s="330"/>
      <c r="S28" s="331">
        <f>+S27/S22</f>
        <v>500000</v>
      </c>
      <c r="T28" s="332"/>
      <c r="U28" s="332"/>
      <c r="V28" s="330"/>
      <c r="W28" s="331">
        <f>+W27/W22</f>
        <v>750000</v>
      </c>
      <c r="X28" s="332"/>
      <c r="Y28" s="332"/>
      <c r="Z28" s="330"/>
      <c r="AA28" s="331">
        <f>+AA27/AA22</f>
        <v>571428.57142857148</v>
      </c>
      <c r="AB28" s="332"/>
      <c r="AC28" s="332"/>
      <c r="AD28" s="330"/>
      <c r="AE28" s="331">
        <f>+AE27/AE22</f>
        <v>1200000</v>
      </c>
      <c r="AF28" s="332"/>
      <c r="AG28" s="332"/>
      <c r="AH28" s="330"/>
      <c r="AI28" s="331">
        <f>+AI27/AI22</f>
        <v>666666.66666666663</v>
      </c>
      <c r="AJ28" s="332"/>
      <c r="AK28" s="332"/>
      <c r="AL28" s="330"/>
      <c r="AM28" s="283"/>
      <c r="AN28" s="98"/>
      <c r="AO28" s="98"/>
    </row>
    <row r="29" spans="1:41" s="2" customFormat="1" ht="13">
      <c r="A29" s="362" t="s">
        <v>503</v>
      </c>
      <c r="B29" s="305"/>
      <c r="C29" s="363">
        <v>6</v>
      </c>
      <c r="D29" s="364"/>
      <c r="E29" s="364"/>
      <c r="F29" s="365"/>
      <c r="G29" s="363">
        <v>3</v>
      </c>
      <c r="H29" s="364"/>
      <c r="I29" s="364"/>
      <c r="J29" s="365"/>
      <c r="K29" s="363">
        <v>9</v>
      </c>
      <c r="L29" s="364"/>
      <c r="M29" s="364"/>
      <c r="N29" s="365"/>
      <c r="O29" s="363">
        <v>10</v>
      </c>
      <c r="P29" s="364"/>
      <c r="Q29" s="364"/>
      <c r="R29" s="365"/>
      <c r="S29" s="363">
        <v>2</v>
      </c>
      <c r="T29" s="364"/>
      <c r="U29" s="364"/>
      <c r="V29" s="365"/>
      <c r="W29" s="363">
        <v>4</v>
      </c>
      <c r="X29" s="364"/>
      <c r="Y29" s="364"/>
      <c r="Z29" s="365"/>
      <c r="AA29" s="363">
        <v>11</v>
      </c>
      <c r="AB29" s="364"/>
      <c r="AC29" s="364"/>
      <c r="AD29" s="365"/>
      <c r="AE29" s="363">
        <v>8</v>
      </c>
      <c r="AF29" s="364"/>
      <c r="AG29" s="364"/>
      <c r="AH29" s="365"/>
      <c r="AI29" s="363">
        <v>9</v>
      </c>
      <c r="AJ29" s="364"/>
      <c r="AK29" s="364"/>
      <c r="AL29" s="365"/>
      <c r="AM29" s="370"/>
      <c r="AN29" s="99"/>
      <c r="AO29" s="99"/>
    </row>
    <row r="30" spans="1:41" ht="13.5" thickBot="1">
      <c r="A30" s="290"/>
      <c r="B30" s="333"/>
      <c r="C30" s="334"/>
      <c r="D30" s="335"/>
      <c r="E30" s="335"/>
      <c r="F30" s="336"/>
      <c r="G30" s="334"/>
      <c r="H30" s="335"/>
      <c r="I30" s="335"/>
      <c r="J30" s="336"/>
      <c r="K30" s="334"/>
      <c r="L30" s="335"/>
      <c r="M30" s="335"/>
      <c r="N30" s="336"/>
      <c r="O30" s="334"/>
      <c r="P30" s="335"/>
      <c r="Q30" s="335"/>
      <c r="R30" s="336"/>
      <c r="S30" s="334"/>
      <c r="T30" s="335"/>
      <c r="U30" s="335"/>
      <c r="V30" s="336"/>
      <c r="W30" s="334"/>
      <c r="X30" s="335"/>
      <c r="Y30" s="335"/>
      <c r="Z30" s="336"/>
      <c r="AA30" s="334"/>
      <c r="AB30" s="335"/>
      <c r="AC30" s="335"/>
      <c r="AD30" s="336"/>
      <c r="AE30" s="334"/>
      <c r="AF30" s="335"/>
      <c r="AG30" s="335"/>
      <c r="AH30" s="336"/>
      <c r="AI30" s="334"/>
      <c r="AJ30" s="335"/>
      <c r="AK30" s="335"/>
      <c r="AL30" s="336"/>
      <c r="AM30" s="291"/>
      <c r="AN30" s="98"/>
      <c r="AO30" s="98"/>
    </row>
    <row r="31" spans="1:41" ht="13">
      <c r="A31" s="320"/>
      <c r="B31" s="337" t="s">
        <v>394</v>
      </c>
      <c r="C31" s="323" t="s">
        <v>413</v>
      </c>
      <c r="D31" s="323" t="s">
        <v>414</v>
      </c>
      <c r="E31" s="323" t="s">
        <v>415</v>
      </c>
      <c r="F31" s="324" t="s">
        <v>412</v>
      </c>
      <c r="G31" s="323" t="s">
        <v>413</v>
      </c>
      <c r="H31" s="323" t="s">
        <v>414</v>
      </c>
      <c r="I31" s="323" t="s">
        <v>415</v>
      </c>
      <c r="J31" s="325" t="s">
        <v>412</v>
      </c>
      <c r="K31" s="322" t="s">
        <v>413</v>
      </c>
      <c r="L31" s="323" t="s">
        <v>414</v>
      </c>
      <c r="M31" s="323" t="s">
        <v>415</v>
      </c>
      <c r="N31" s="325" t="s">
        <v>412</v>
      </c>
      <c r="O31" s="322" t="s">
        <v>413</v>
      </c>
      <c r="P31" s="323" t="s">
        <v>414</v>
      </c>
      <c r="Q31" s="323" t="s">
        <v>415</v>
      </c>
      <c r="R31" s="325" t="s">
        <v>412</v>
      </c>
      <c r="S31" s="322" t="s">
        <v>413</v>
      </c>
      <c r="T31" s="323" t="s">
        <v>414</v>
      </c>
      <c r="U31" s="323" t="s">
        <v>415</v>
      </c>
      <c r="V31" s="325" t="s">
        <v>412</v>
      </c>
      <c r="W31" s="322" t="s">
        <v>413</v>
      </c>
      <c r="X31" s="323" t="s">
        <v>414</v>
      </c>
      <c r="Y31" s="323" t="s">
        <v>415</v>
      </c>
      <c r="Z31" s="325" t="s">
        <v>412</v>
      </c>
      <c r="AA31" s="322" t="s">
        <v>413</v>
      </c>
      <c r="AB31" s="323" t="s">
        <v>414</v>
      </c>
      <c r="AC31" s="323" t="s">
        <v>415</v>
      </c>
      <c r="AD31" s="325" t="s">
        <v>412</v>
      </c>
      <c r="AE31" s="322" t="s">
        <v>413</v>
      </c>
      <c r="AF31" s="323" t="s">
        <v>414</v>
      </c>
      <c r="AG31" s="323" t="s">
        <v>415</v>
      </c>
      <c r="AH31" s="325" t="s">
        <v>412</v>
      </c>
      <c r="AI31" s="322" t="s">
        <v>413</v>
      </c>
      <c r="AJ31" s="323" t="s">
        <v>414</v>
      </c>
      <c r="AK31" s="323" t="s">
        <v>415</v>
      </c>
      <c r="AL31" s="325" t="s">
        <v>412</v>
      </c>
      <c r="AM31" s="359" t="s">
        <v>293</v>
      </c>
      <c r="AN31" s="338" t="s">
        <v>426</v>
      </c>
      <c r="AO31" s="339" t="s">
        <v>427</v>
      </c>
    </row>
    <row r="32" spans="1:41" ht="13">
      <c r="A32" s="285" t="s">
        <v>431</v>
      </c>
      <c r="B32" s="340">
        <v>2005</v>
      </c>
      <c r="C32" s="341">
        <f>+C27</f>
        <v>20000000</v>
      </c>
      <c r="D32" s="332">
        <f>+C$28/12*(12-C$29)</f>
        <v>333333.33333333331</v>
      </c>
      <c r="E32" s="341">
        <f t="shared" ref="E32:E63" si="0">+C32-D32</f>
        <v>19666666.666666668</v>
      </c>
      <c r="F32" s="330" t="e">
        <f>+C$25*E32+D32</f>
        <v>#REF!</v>
      </c>
      <c r="G32" s="100"/>
      <c r="H32" s="100"/>
      <c r="I32" s="100"/>
      <c r="J32" s="330"/>
      <c r="K32" s="285"/>
      <c r="L32" s="100"/>
      <c r="M32" s="100"/>
      <c r="N32" s="330"/>
      <c r="O32" s="285"/>
      <c r="P32" s="100"/>
      <c r="Q32" s="100"/>
      <c r="R32" s="330"/>
      <c r="S32" s="285"/>
      <c r="T32" s="100"/>
      <c r="U32" s="100"/>
      <c r="V32" s="330"/>
      <c r="W32" s="285"/>
      <c r="X32" s="100"/>
      <c r="Y32" s="100"/>
      <c r="Z32" s="330"/>
      <c r="AA32" s="285"/>
      <c r="AB32" s="100"/>
      <c r="AC32" s="100"/>
      <c r="AD32" s="330"/>
      <c r="AE32" s="285"/>
      <c r="AF32" s="100"/>
      <c r="AG32" s="100"/>
      <c r="AH32" s="330"/>
      <c r="AI32" s="285"/>
      <c r="AJ32" s="100"/>
      <c r="AK32" s="100"/>
      <c r="AL32" s="330"/>
      <c r="AM32" s="360" t="e">
        <f>+N32+J32+F32</f>
        <v>#REF!</v>
      </c>
      <c r="AN32" s="100"/>
      <c r="AO32" s="342" t="e">
        <f>+AM32</f>
        <v>#REF!</v>
      </c>
    </row>
    <row r="33" spans="1:41" ht="13">
      <c r="A33" s="285" t="s">
        <v>398</v>
      </c>
      <c r="B33" s="340">
        <v>2005</v>
      </c>
      <c r="C33" s="341">
        <f>+C32</f>
        <v>20000000</v>
      </c>
      <c r="D33" s="332">
        <f>+D32</f>
        <v>333333.33333333331</v>
      </c>
      <c r="E33" s="341">
        <f t="shared" si="0"/>
        <v>19666666.666666668</v>
      </c>
      <c r="F33" s="330" t="e">
        <f>+C$26*E33+D33</f>
        <v>#REF!</v>
      </c>
      <c r="G33" s="100"/>
      <c r="H33" s="100"/>
      <c r="I33" s="100"/>
      <c r="J33" s="330"/>
      <c r="K33" s="285"/>
      <c r="L33" s="100"/>
      <c r="M33" s="100"/>
      <c r="N33" s="330"/>
      <c r="O33" s="285"/>
      <c r="P33" s="100"/>
      <c r="Q33" s="100"/>
      <c r="R33" s="330"/>
      <c r="S33" s="285"/>
      <c r="T33" s="100"/>
      <c r="U33" s="100"/>
      <c r="V33" s="330"/>
      <c r="W33" s="285"/>
      <c r="X33" s="100"/>
      <c r="Y33" s="100"/>
      <c r="Z33" s="330"/>
      <c r="AA33" s="285"/>
      <c r="AB33" s="100"/>
      <c r="AC33" s="100"/>
      <c r="AD33" s="330"/>
      <c r="AE33" s="285"/>
      <c r="AF33" s="100"/>
      <c r="AG33" s="100"/>
      <c r="AH33" s="330"/>
      <c r="AI33" s="285"/>
      <c r="AJ33" s="100"/>
      <c r="AK33" s="100"/>
      <c r="AL33" s="330"/>
      <c r="AM33" s="360" t="e">
        <f t="shared" ref="AM33:AM71" si="1">+N33+J33+F33</f>
        <v>#REF!</v>
      </c>
      <c r="AN33" s="343" t="e">
        <f>+AM33</f>
        <v>#REF!</v>
      </c>
      <c r="AO33" s="283"/>
    </row>
    <row r="34" spans="1:41" ht="13">
      <c r="A34" s="285" t="s">
        <v>431</v>
      </c>
      <c r="B34" s="340">
        <f>+B32+1</f>
        <v>2006</v>
      </c>
      <c r="C34" s="341">
        <f>+E33</f>
        <v>19666666.666666668</v>
      </c>
      <c r="D34" s="341">
        <f>+C$28</f>
        <v>666666.66666666663</v>
      </c>
      <c r="E34" s="341">
        <f t="shared" si="0"/>
        <v>19000000</v>
      </c>
      <c r="F34" s="330" t="e">
        <f>+C$25*E34+D34</f>
        <v>#REF!</v>
      </c>
      <c r="G34" s="341">
        <f>+G$27</f>
        <v>30000000</v>
      </c>
      <c r="H34" s="332">
        <f>+G$28/12*(12-G$29)</f>
        <v>642857.14285714296</v>
      </c>
      <c r="I34" s="341">
        <f t="shared" ref="I34:I65" si="2">+G34-H34</f>
        <v>29357142.857142858</v>
      </c>
      <c r="J34" s="330" t="e">
        <f>+G$25*I34+H34</f>
        <v>#REF!</v>
      </c>
      <c r="K34" s="344">
        <f>+K$27</f>
        <v>20000000</v>
      </c>
      <c r="L34" s="332">
        <f>+K$28/12*(12-K$29)</f>
        <v>125000</v>
      </c>
      <c r="M34" s="341">
        <f t="shared" ref="M34:M65" si="3">+K34-L34</f>
        <v>19875000</v>
      </c>
      <c r="N34" s="330" t="e">
        <f>+K$25*M34+L34</f>
        <v>#REF!</v>
      </c>
      <c r="O34" s="344"/>
      <c r="P34" s="332"/>
      <c r="Q34" s="341"/>
      <c r="R34" s="330"/>
      <c r="S34" s="344"/>
      <c r="T34" s="332"/>
      <c r="U34" s="341"/>
      <c r="V34" s="330"/>
      <c r="W34" s="344"/>
      <c r="X34" s="332"/>
      <c r="Y34" s="341"/>
      <c r="Z34" s="330"/>
      <c r="AA34" s="344"/>
      <c r="AB34" s="332"/>
      <c r="AC34" s="341"/>
      <c r="AD34" s="330"/>
      <c r="AE34" s="344"/>
      <c r="AF34" s="332"/>
      <c r="AG34" s="341"/>
      <c r="AH34" s="330"/>
      <c r="AI34" s="344"/>
      <c r="AJ34" s="332"/>
      <c r="AK34" s="341"/>
      <c r="AL34" s="330"/>
      <c r="AM34" s="360" t="e">
        <f t="shared" si="1"/>
        <v>#REF!</v>
      </c>
      <c r="AN34" s="100"/>
      <c r="AO34" s="342" t="e">
        <f>+AM34</f>
        <v>#REF!</v>
      </c>
    </row>
    <row r="35" spans="1:41" ht="13">
      <c r="A35" s="285" t="s">
        <v>398</v>
      </c>
      <c r="B35" s="340">
        <f t="shared" ref="B35:B71" si="4">+B33+1</f>
        <v>2006</v>
      </c>
      <c r="C35" s="341">
        <f>+C34</f>
        <v>19666666.666666668</v>
      </c>
      <c r="D35" s="341">
        <f>+D34</f>
        <v>666666.66666666663</v>
      </c>
      <c r="E35" s="341">
        <f t="shared" si="0"/>
        <v>19000000</v>
      </c>
      <c r="F35" s="330" t="e">
        <f>+C$26*E35+D35</f>
        <v>#REF!</v>
      </c>
      <c r="G35" s="341">
        <f>+G34</f>
        <v>30000000</v>
      </c>
      <c r="H35" s="332">
        <f>+H34</f>
        <v>642857.14285714296</v>
      </c>
      <c r="I35" s="341">
        <f t="shared" si="2"/>
        <v>29357142.857142858</v>
      </c>
      <c r="J35" s="330" t="e">
        <f>+G$26*I35+H35</f>
        <v>#REF!</v>
      </c>
      <c r="K35" s="344">
        <f>+K34</f>
        <v>20000000</v>
      </c>
      <c r="L35" s="332">
        <f>+L34</f>
        <v>125000</v>
      </c>
      <c r="M35" s="341">
        <f t="shared" si="3"/>
        <v>19875000</v>
      </c>
      <c r="N35" s="330" t="e">
        <f>+K$26*M35+L35</f>
        <v>#REF!</v>
      </c>
      <c r="O35" s="344"/>
      <c r="P35" s="332"/>
      <c r="Q35" s="341"/>
      <c r="R35" s="330"/>
      <c r="S35" s="344"/>
      <c r="T35" s="332"/>
      <c r="U35" s="341"/>
      <c r="V35" s="330"/>
      <c r="W35" s="344"/>
      <c r="X35" s="332"/>
      <c r="Y35" s="341"/>
      <c r="Z35" s="330"/>
      <c r="AA35" s="344"/>
      <c r="AB35" s="332"/>
      <c r="AC35" s="341"/>
      <c r="AD35" s="330"/>
      <c r="AE35" s="344"/>
      <c r="AF35" s="332"/>
      <c r="AG35" s="341"/>
      <c r="AH35" s="330"/>
      <c r="AI35" s="344"/>
      <c r="AJ35" s="332"/>
      <c r="AK35" s="341"/>
      <c r="AL35" s="330"/>
      <c r="AM35" s="360" t="e">
        <f t="shared" si="1"/>
        <v>#REF!</v>
      </c>
      <c r="AN35" s="343" t="e">
        <f>+AM35</f>
        <v>#REF!</v>
      </c>
      <c r="AO35" s="283"/>
    </row>
    <row r="36" spans="1:41" ht="13">
      <c r="A36" s="285" t="s">
        <v>431</v>
      </c>
      <c r="B36" s="340">
        <f t="shared" si="4"/>
        <v>2007</v>
      </c>
      <c r="C36" s="341">
        <f>+E35</f>
        <v>19000000</v>
      </c>
      <c r="D36" s="341">
        <f>+C$28</f>
        <v>666666.66666666663</v>
      </c>
      <c r="E36" s="341">
        <f t="shared" si="0"/>
        <v>18333333.333333332</v>
      </c>
      <c r="F36" s="330" t="e">
        <f>+C$25*E36+D36</f>
        <v>#REF!</v>
      </c>
      <c r="G36" s="341">
        <f>+I35</f>
        <v>29357142.857142858</v>
      </c>
      <c r="H36" s="341">
        <f>+G$28</f>
        <v>857142.85714285716</v>
      </c>
      <c r="I36" s="341">
        <f t="shared" si="2"/>
        <v>28500000</v>
      </c>
      <c r="J36" s="330" t="e">
        <f>+G$25*I36+H36</f>
        <v>#REF!</v>
      </c>
      <c r="K36" s="344">
        <f>+M35</f>
        <v>19875000</v>
      </c>
      <c r="L36" s="341">
        <f>+K$28</f>
        <v>500000</v>
      </c>
      <c r="M36" s="341">
        <f t="shared" si="3"/>
        <v>19375000</v>
      </c>
      <c r="N36" s="330" t="e">
        <f>+K$25*M36+L36</f>
        <v>#REF!</v>
      </c>
      <c r="O36" s="344">
        <f>+O$27</f>
        <v>30000000</v>
      </c>
      <c r="P36" s="332">
        <f>+O$28/12*(12-O$29)</f>
        <v>125000</v>
      </c>
      <c r="Q36" s="341">
        <f t="shared" ref="Q36:Q67" si="5">+O36-P36</f>
        <v>29875000</v>
      </c>
      <c r="R36" s="330" t="e">
        <f>+O$25*Q36+P36</f>
        <v>#REF!</v>
      </c>
      <c r="S36" s="344">
        <f>+S$27</f>
        <v>20000000</v>
      </c>
      <c r="T36" s="332">
        <f>+S$28/12*(12-S$29)</f>
        <v>416666.66666666663</v>
      </c>
      <c r="U36" s="341">
        <f t="shared" ref="U36:U67" si="6">+S36-T36</f>
        <v>19583333.333333332</v>
      </c>
      <c r="V36" s="330" t="e">
        <f>+S$25*U36+T36</f>
        <v>#REF!</v>
      </c>
      <c r="W36" s="344"/>
      <c r="X36" s="341"/>
      <c r="Y36" s="341"/>
      <c r="Z36" s="330"/>
      <c r="AA36" s="344"/>
      <c r="AB36" s="341"/>
      <c r="AC36" s="341"/>
      <c r="AD36" s="330"/>
      <c r="AE36" s="344"/>
      <c r="AF36" s="341"/>
      <c r="AG36" s="341"/>
      <c r="AH36" s="330"/>
      <c r="AI36" s="344"/>
      <c r="AJ36" s="341"/>
      <c r="AK36" s="341"/>
      <c r="AL36" s="330"/>
      <c r="AM36" s="360" t="e">
        <f t="shared" si="1"/>
        <v>#REF!</v>
      </c>
      <c r="AN36" s="100"/>
      <c r="AO36" s="342" t="e">
        <f>+AM36</f>
        <v>#REF!</v>
      </c>
    </row>
    <row r="37" spans="1:41" ht="13">
      <c r="A37" s="285" t="s">
        <v>398</v>
      </c>
      <c r="B37" s="340">
        <f t="shared" si="4"/>
        <v>2007</v>
      </c>
      <c r="C37" s="341">
        <f>+C36</f>
        <v>19000000</v>
      </c>
      <c r="D37" s="341">
        <f>+D36</f>
        <v>666666.66666666663</v>
      </c>
      <c r="E37" s="341">
        <f t="shared" si="0"/>
        <v>18333333.333333332</v>
      </c>
      <c r="F37" s="330" t="e">
        <f>+C$26*E37+D37</f>
        <v>#REF!</v>
      </c>
      <c r="G37" s="341">
        <f>+G36</f>
        <v>29357142.857142858</v>
      </c>
      <c r="H37" s="341">
        <f>+H36</f>
        <v>857142.85714285716</v>
      </c>
      <c r="I37" s="341">
        <f t="shared" si="2"/>
        <v>28500000</v>
      </c>
      <c r="J37" s="330" t="e">
        <f>+G$26*I37+H37</f>
        <v>#REF!</v>
      </c>
      <c r="K37" s="344">
        <f>+K36</f>
        <v>19875000</v>
      </c>
      <c r="L37" s="341">
        <f>+L36</f>
        <v>500000</v>
      </c>
      <c r="M37" s="341">
        <f t="shared" si="3"/>
        <v>19375000</v>
      </c>
      <c r="N37" s="330" t="e">
        <f>+K$26*M37+L37</f>
        <v>#REF!</v>
      </c>
      <c r="O37" s="344">
        <f>+O36</f>
        <v>30000000</v>
      </c>
      <c r="P37" s="332">
        <f>+P36</f>
        <v>125000</v>
      </c>
      <c r="Q37" s="341">
        <f t="shared" si="5"/>
        <v>29875000</v>
      </c>
      <c r="R37" s="330" t="e">
        <f>+O$26*Q37+P37</f>
        <v>#REF!</v>
      </c>
      <c r="S37" s="344">
        <f>+S36</f>
        <v>20000000</v>
      </c>
      <c r="T37" s="332">
        <f>+T36</f>
        <v>416666.66666666663</v>
      </c>
      <c r="U37" s="341">
        <f t="shared" si="6"/>
        <v>19583333.333333332</v>
      </c>
      <c r="V37" s="330" t="e">
        <f>+S$26*U37+T37</f>
        <v>#REF!</v>
      </c>
      <c r="W37" s="344"/>
      <c r="X37" s="341"/>
      <c r="Y37" s="341"/>
      <c r="Z37" s="330"/>
      <c r="AA37" s="344"/>
      <c r="AB37" s="341"/>
      <c r="AC37" s="341"/>
      <c r="AD37" s="330"/>
      <c r="AE37" s="344"/>
      <c r="AF37" s="341"/>
      <c r="AG37" s="341"/>
      <c r="AH37" s="330"/>
      <c r="AI37" s="344"/>
      <c r="AJ37" s="341"/>
      <c r="AK37" s="341"/>
      <c r="AL37" s="330"/>
      <c r="AM37" s="360" t="e">
        <f t="shared" si="1"/>
        <v>#REF!</v>
      </c>
      <c r="AN37" s="343" t="e">
        <f>+AM37</f>
        <v>#REF!</v>
      </c>
      <c r="AO37" s="283"/>
    </row>
    <row r="38" spans="1:41" ht="13">
      <c r="A38" s="285" t="s">
        <v>431</v>
      </c>
      <c r="B38" s="340">
        <f t="shared" si="4"/>
        <v>2008</v>
      </c>
      <c r="C38" s="341">
        <f>+E37</f>
        <v>18333333.333333332</v>
      </c>
      <c r="D38" s="341">
        <f>+C$28</f>
        <v>666666.66666666663</v>
      </c>
      <c r="E38" s="341">
        <f t="shared" si="0"/>
        <v>17666666.666666664</v>
      </c>
      <c r="F38" s="330" t="e">
        <f>+C$25*E38+D38</f>
        <v>#REF!</v>
      </c>
      <c r="G38" s="341">
        <f>+I37</f>
        <v>28500000</v>
      </c>
      <c r="H38" s="341">
        <f>+G$28</f>
        <v>857142.85714285716</v>
      </c>
      <c r="I38" s="341">
        <f t="shared" si="2"/>
        <v>27642857.142857142</v>
      </c>
      <c r="J38" s="330" t="e">
        <f>+G$25*I38+H38</f>
        <v>#REF!</v>
      </c>
      <c r="K38" s="344">
        <f>+M37</f>
        <v>19375000</v>
      </c>
      <c r="L38" s="341">
        <f>+K$28</f>
        <v>500000</v>
      </c>
      <c r="M38" s="341">
        <f t="shared" si="3"/>
        <v>18875000</v>
      </c>
      <c r="N38" s="330" t="e">
        <f>+K$25*M38+L38</f>
        <v>#REF!</v>
      </c>
      <c r="O38" s="344">
        <f>+Q37</f>
        <v>29875000</v>
      </c>
      <c r="P38" s="341">
        <f>+O$28</f>
        <v>750000</v>
      </c>
      <c r="Q38" s="341">
        <f t="shared" si="5"/>
        <v>29125000</v>
      </c>
      <c r="R38" s="330" t="e">
        <f>+O$25*Q38+P38</f>
        <v>#REF!</v>
      </c>
      <c r="S38" s="344">
        <f>+U37</f>
        <v>19583333.333333332</v>
      </c>
      <c r="T38" s="341">
        <f>+S$28</f>
        <v>500000</v>
      </c>
      <c r="U38" s="341">
        <f t="shared" si="6"/>
        <v>19083333.333333332</v>
      </c>
      <c r="V38" s="330" t="e">
        <f>+S$25*U38+T38</f>
        <v>#REF!</v>
      </c>
      <c r="W38" s="344">
        <f>+W$27</f>
        <v>30000000</v>
      </c>
      <c r="X38" s="332">
        <f>+W$28/12*(12-W$29)</f>
        <v>500000</v>
      </c>
      <c r="Y38" s="341">
        <f t="shared" ref="Y38:Y69" si="7">+W38-X38</f>
        <v>29500000</v>
      </c>
      <c r="Z38" s="330" t="e">
        <f>+W$25*Y38+X38</f>
        <v>#REF!</v>
      </c>
      <c r="AA38" s="344">
        <f>+AA$27</f>
        <v>20000000</v>
      </c>
      <c r="AB38" s="332">
        <f>+AA$28/12*(12-AA$29)</f>
        <v>47619.047619047626</v>
      </c>
      <c r="AC38" s="341">
        <f t="shared" ref="AC38:AC69" si="8">+AA38-AB38</f>
        <v>19952380.952380951</v>
      </c>
      <c r="AD38" s="330" t="e">
        <f>+AA$25*AC38+AB38</f>
        <v>#REF!</v>
      </c>
      <c r="AE38" s="344"/>
      <c r="AF38" s="341"/>
      <c r="AG38" s="341"/>
      <c r="AH38" s="330"/>
      <c r="AI38" s="344"/>
      <c r="AJ38" s="341"/>
      <c r="AK38" s="341"/>
      <c r="AL38" s="330"/>
      <c r="AM38" s="360" t="e">
        <f t="shared" si="1"/>
        <v>#REF!</v>
      </c>
      <c r="AN38" s="100"/>
      <c r="AO38" s="342" t="e">
        <f>+AM38</f>
        <v>#REF!</v>
      </c>
    </row>
    <row r="39" spans="1:41" ht="13">
      <c r="A39" s="285" t="s">
        <v>398</v>
      </c>
      <c r="B39" s="340">
        <f t="shared" si="4"/>
        <v>2008</v>
      </c>
      <c r="C39" s="341">
        <f>+C38</f>
        <v>18333333.333333332</v>
      </c>
      <c r="D39" s="341">
        <f>+D38</f>
        <v>666666.66666666663</v>
      </c>
      <c r="E39" s="341">
        <f t="shared" si="0"/>
        <v>17666666.666666664</v>
      </c>
      <c r="F39" s="330" t="e">
        <f>+C$26*E39+D39</f>
        <v>#REF!</v>
      </c>
      <c r="G39" s="341">
        <f>+G38</f>
        <v>28500000</v>
      </c>
      <c r="H39" s="341">
        <f>+H38</f>
        <v>857142.85714285716</v>
      </c>
      <c r="I39" s="341">
        <f t="shared" si="2"/>
        <v>27642857.142857142</v>
      </c>
      <c r="J39" s="330" t="e">
        <f>+G$26*I39+H39</f>
        <v>#REF!</v>
      </c>
      <c r="K39" s="344">
        <f>+K38</f>
        <v>19375000</v>
      </c>
      <c r="L39" s="341">
        <f>+L38</f>
        <v>500000</v>
      </c>
      <c r="M39" s="341">
        <f t="shared" si="3"/>
        <v>18875000</v>
      </c>
      <c r="N39" s="330" t="e">
        <f>+K$26*M39+L39</f>
        <v>#REF!</v>
      </c>
      <c r="O39" s="344">
        <f>+O38</f>
        <v>29875000</v>
      </c>
      <c r="P39" s="341">
        <f>+P38</f>
        <v>750000</v>
      </c>
      <c r="Q39" s="341">
        <f t="shared" si="5"/>
        <v>29125000</v>
      </c>
      <c r="R39" s="330" t="e">
        <f>+O$26*Q39+P39</f>
        <v>#REF!</v>
      </c>
      <c r="S39" s="344">
        <f>+S38</f>
        <v>19583333.333333332</v>
      </c>
      <c r="T39" s="341">
        <f>+T38</f>
        <v>500000</v>
      </c>
      <c r="U39" s="341">
        <f t="shared" si="6"/>
        <v>19083333.333333332</v>
      </c>
      <c r="V39" s="330" t="e">
        <f>+S$26*U39+T39</f>
        <v>#REF!</v>
      </c>
      <c r="W39" s="344">
        <f>+W38</f>
        <v>30000000</v>
      </c>
      <c r="X39" s="332">
        <f>+X38</f>
        <v>500000</v>
      </c>
      <c r="Y39" s="341">
        <f t="shared" si="7"/>
        <v>29500000</v>
      </c>
      <c r="Z39" s="330" t="e">
        <f>+W$26*Y39+X39</f>
        <v>#REF!</v>
      </c>
      <c r="AA39" s="344">
        <f>+AA38</f>
        <v>20000000</v>
      </c>
      <c r="AB39" s="332">
        <f>+AB38</f>
        <v>47619.047619047626</v>
      </c>
      <c r="AC39" s="341">
        <f t="shared" si="8"/>
        <v>19952380.952380951</v>
      </c>
      <c r="AD39" s="330" t="e">
        <f>+AA$26*AC39+AB39</f>
        <v>#REF!</v>
      </c>
      <c r="AE39" s="344"/>
      <c r="AF39" s="341"/>
      <c r="AG39" s="341"/>
      <c r="AH39" s="330"/>
      <c r="AI39" s="344"/>
      <c r="AJ39" s="341"/>
      <c r="AK39" s="341"/>
      <c r="AL39" s="330"/>
      <c r="AM39" s="360" t="e">
        <f t="shared" si="1"/>
        <v>#REF!</v>
      </c>
      <c r="AN39" s="343" t="e">
        <f>+AM39</f>
        <v>#REF!</v>
      </c>
      <c r="AO39" s="283"/>
    </row>
    <row r="40" spans="1:41" ht="13">
      <c r="A40" s="285" t="s">
        <v>431</v>
      </c>
      <c r="B40" s="340">
        <f t="shared" si="4"/>
        <v>2009</v>
      </c>
      <c r="C40" s="341">
        <f>+E39</f>
        <v>17666666.666666664</v>
      </c>
      <c r="D40" s="341">
        <f>+C$28</f>
        <v>666666.66666666663</v>
      </c>
      <c r="E40" s="341">
        <f t="shared" si="0"/>
        <v>16999999.999999996</v>
      </c>
      <c r="F40" s="330" t="e">
        <f>+C$25*E40+D40</f>
        <v>#REF!</v>
      </c>
      <c r="G40" s="341">
        <f>+I39</f>
        <v>27642857.142857142</v>
      </c>
      <c r="H40" s="341">
        <f>+G$28</f>
        <v>857142.85714285716</v>
      </c>
      <c r="I40" s="341">
        <f t="shared" si="2"/>
        <v>26785714.285714284</v>
      </c>
      <c r="J40" s="330" t="e">
        <f>+G$25*I40+H40</f>
        <v>#REF!</v>
      </c>
      <c r="K40" s="344">
        <f>+M39</f>
        <v>18875000</v>
      </c>
      <c r="L40" s="341">
        <f>+K$28</f>
        <v>500000</v>
      </c>
      <c r="M40" s="341">
        <f t="shared" si="3"/>
        <v>18375000</v>
      </c>
      <c r="N40" s="330" t="e">
        <f>+K$25*M40+L40</f>
        <v>#REF!</v>
      </c>
      <c r="O40" s="344">
        <f>+Q39</f>
        <v>29125000</v>
      </c>
      <c r="P40" s="341">
        <f>+O$28</f>
        <v>750000</v>
      </c>
      <c r="Q40" s="341">
        <f t="shared" si="5"/>
        <v>28375000</v>
      </c>
      <c r="R40" s="330" t="e">
        <f>+O$25*Q40+P40</f>
        <v>#REF!</v>
      </c>
      <c r="S40" s="344">
        <f>+U39</f>
        <v>19083333.333333332</v>
      </c>
      <c r="T40" s="341">
        <f>+S$28</f>
        <v>500000</v>
      </c>
      <c r="U40" s="341">
        <f t="shared" si="6"/>
        <v>18583333.333333332</v>
      </c>
      <c r="V40" s="330" t="e">
        <f>+S$25*U40+T40</f>
        <v>#REF!</v>
      </c>
      <c r="W40" s="344">
        <f>+Y39</f>
        <v>29500000</v>
      </c>
      <c r="X40" s="341">
        <f>+W$28</f>
        <v>750000</v>
      </c>
      <c r="Y40" s="341">
        <f t="shared" si="7"/>
        <v>28750000</v>
      </c>
      <c r="Z40" s="330" t="e">
        <f>+W$25*Y40+X40</f>
        <v>#REF!</v>
      </c>
      <c r="AA40" s="344">
        <f>+AC39</f>
        <v>19952380.952380951</v>
      </c>
      <c r="AB40" s="341">
        <f>+AA$28</f>
        <v>571428.57142857148</v>
      </c>
      <c r="AC40" s="341">
        <f t="shared" si="8"/>
        <v>19380952.380952381</v>
      </c>
      <c r="AD40" s="330" t="e">
        <f>+AA$25*AC40+AB40</f>
        <v>#REF!</v>
      </c>
      <c r="AE40" s="344">
        <f>+AE$27</f>
        <v>30000000</v>
      </c>
      <c r="AF40" s="332">
        <f>+AE$28/12*(12-AE$29)</f>
        <v>400000</v>
      </c>
      <c r="AG40" s="341">
        <f t="shared" ref="AG40:AG71" si="9">+AE40-AF40</f>
        <v>29600000</v>
      </c>
      <c r="AH40" s="330" t="e">
        <f>+AE$25*AG40+AF40</f>
        <v>#REF!</v>
      </c>
      <c r="AI40" s="344">
        <f>+AI$27</f>
        <v>20000000</v>
      </c>
      <c r="AJ40" s="332">
        <f>+AI$28/12*(12-AI$29)</f>
        <v>166666.66666666666</v>
      </c>
      <c r="AK40" s="341">
        <f t="shared" ref="AK40:AK71" si="10">+AI40-AJ40</f>
        <v>19833333.333333332</v>
      </c>
      <c r="AL40" s="330" t="e">
        <f>+AI$25*AK40+AJ40</f>
        <v>#REF!</v>
      </c>
      <c r="AM40" s="360" t="e">
        <f t="shared" si="1"/>
        <v>#REF!</v>
      </c>
      <c r="AN40" s="100"/>
      <c r="AO40" s="342" t="e">
        <f>+AM40</f>
        <v>#REF!</v>
      </c>
    </row>
    <row r="41" spans="1:41" ht="13">
      <c r="A41" s="285" t="s">
        <v>398</v>
      </c>
      <c r="B41" s="340">
        <f t="shared" si="4"/>
        <v>2009</v>
      </c>
      <c r="C41" s="341">
        <f>+C40</f>
        <v>17666666.666666664</v>
      </c>
      <c r="D41" s="341">
        <f>+D40</f>
        <v>666666.66666666663</v>
      </c>
      <c r="E41" s="341">
        <f t="shared" si="0"/>
        <v>16999999.999999996</v>
      </c>
      <c r="F41" s="330" t="e">
        <f>+C$26*E41+D41</f>
        <v>#REF!</v>
      </c>
      <c r="G41" s="341">
        <f>+G40</f>
        <v>27642857.142857142</v>
      </c>
      <c r="H41" s="341">
        <f>+H40</f>
        <v>857142.85714285716</v>
      </c>
      <c r="I41" s="341">
        <f t="shared" si="2"/>
        <v>26785714.285714284</v>
      </c>
      <c r="J41" s="330" t="e">
        <f>+G$26*I41+H41</f>
        <v>#REF!</v>
      </c>
      <c r="K41" s="344">
        <f>+K40</f>
        <v>18875000</v>
      </c>
      <c r="L41" s="341">
        <f>+L40</f>
        <v>500000</v>
      </c>
      <c r="M41" s="341">
        <f t="shared" si="3"/>
        <v>18375000</v>
      </c>
      <c r="N41" s="330" t="e">
        <f>+K$26*M41+L41</f>
        <v>#REF!</v>
      </c>
      <c r="O41" s="344">
        <f>+O40</f>
        <v>29125000</v>
      </c>
      <c r="P41" s="341">
        <f>+P40</f>
        <v>750000</v>
      </c>
      <c r="Q41" s="341">
        <f t="shared" si="5"/>
        <v>28375000</v>
      </c>
      <c r="R41" s="330" t="e">
        <f>+O$26*Q41+P41</f>
        <v>#REF!</v>
      </c>
      <c r="S41" s="344">
        <f>+S40</f>
        <v>19083333.333333332</v>
      </c>
      <c r="T41" s="341">
        <f>+T40</f>
        <v>500000</v>
      </c>
      <c r="U41" s="341">
        <f t="shared" si="6"/>
        <v>18583333.333333332</v>
      </c>
      <c r="V41" s="330" t="e">
        <f>+S$26*U41+T41</f>
        <v>#REF!</v>
      </c>
      <c r="W41" s="344">
        <f>+W40</f>
        <v>29500000</v>
      </c>
      <c r="X41" s="341">
        <f>+X40</f>
        <v>750000</v>
      </c>
      <c r="Y41" s="341">
        <f t="shared" si="7"/>
        <v>28750000</v>
      </c>
      <c r="Z41" s="330" t="e">
        <f>+W$26*Y41+X41</f>
        <v>#REF!</v>
      </c>
      <c r="AA41" s="344">
        <f>+AA40</f>
        <v>19952380.952380951</v>
      </c>
      <c r="AB41" s="341">
        <f>+AB40</f>
        <v>571428.57142857148</v>
      </c>
      <c r="AC41" s="341">
        <f t="shared" si="8"/>
        <v>19380952.380952381</v>
      </c>
      <c r="AD41" s="330" t="e">
        <f>+AA$26*AC41+AB41</f>
        <v>#REF!</v>
      </c>
      <c r="AE41" s="344">
        <f>+AE40</f>
        <v>30000000</v>
      </c>
      <c r="AF41" s="332">
        <f>+AF40</f>
        <v>400000</v>
      </c>
      <c r="AG41" s="341">
        <f t="shared" si="9"/>
        <v>29600000</v>
      </c>
      <c r="AH41" s="330" t="e">
        <f>+AE$26*AG41+AF41</f>
        <v>#REF!</v>
      </c>
      <c r="AI41" s="344">
        <f>+AI40</f>
        <v>20000000</v>
      </c>
      <c r="AJ41" s="332">
        <f>+AJ40</f>
        <v>166666.66666666666</v>
      </c>
      <c r="AK41" s="341">
        <f t="shared" si="10"/>
        <v>19833333.333333332</v>
      </c>
      <c r="AL41" s="330" t="e">
        <f>+AI$26*AK41+AJ41</f>
        <v>#REF!</v>
      </c>
      <c r="AM41" s="360" t="e">
        <f t="shared" si="1"/>
        <v>#REF!</v>
      </c>
      <c r="AN41" s="343" t="e">
        <f>+AM41</f>
        <v>#REF!</v>
      </c>
      <c r="AO41" s="283"/>
    </row>
    <row r="42" spans="1:41" ht="13">
      <c r="A42" s="285" t="s">
        <v>431</v>
      </c>
      <c r="B42" s="340">
        <f t="shared" si="4"/>
        <v>2010</v>
      </c>
      <c r="C42" s="341">
        <f>+E41</f>
        <v>16999999.999999996</v>
      </c>
      <c r="D42" s="341">
        <f>+C$28</f>
        <v>666666.66666666663</v>
      </c>
      <c r="E42" s="341">
        <f t="shared" si="0"/>
        <v>16333333.33333333</v>
      </c>
      <c r="F42" s="330" t="e">
        <f>+C$25*E42+D42</f>
        <v>#REF!</v>
      </c>
      <c r="G42" s="341">
        <f>+I41</f>
        <v>26785714.285714284</v>
      </c>
      <c r="H42" s="341">
        <f>+G$28</f>
        <v>857142.85714285716</v>
      </c>
      <c r="I42" s="341">
        <f t="shared" si="2"/>
        <v>25928571.428571425</v>
      </c>
      <c r="J42" s="330" t="e">
        <f>+G$25*I42+H42</f>
        <v>#REF!</v>
      </c>
      <c r="K42" s="344">
        <f>+M41</f>
        <v>18375000</v>
      </c>
      <c r="L42" s="341">
        <f>+K$28</f>
        <v>500000</v>
      </c>
      <c r="M42" s="341">
        <f t="shared" si="3"/>
        <v>17875000</v>
      </c>
      <c r="N42" s="330" t="e">
        <f>+K$25*M42+L42</f>
        <v>#REF!</v>
      </c>
      <c r="O42" s="344">
        <f>+Q41</f>
        <v>28375000</v>
      </c>
      <c r="P42" s="341">
        <f>+O$28</f>
        <v>750000</v>
      </c>
      <c r="Q42" s="341">
        <f t="shared" si="5"/>
        <v>27625000</v>
      </c>
      <c r="R42" s="330" t="e">
        <f>+O$25*Q42+P42</f>
        <v>#REF!</v>
      </c>
      <c r="S42" s="344">
        <f>+U41</f>
        <v>18583333.333333332</v>
      </c>
      <c r="T42" s="341">
        <f>+S$28</f>
        <v>500000</v>
      </c>
      <c r="U42" s="341">
        <f t="shared" si="6"/>
        <v>18083333.333333332</v>
      </c>
      <c r="V42" s="330" t="e">
        <f>+S$25*U42+T42</f>
        <v>#REF!</v>
      </c>
      <c r="W42" s="344">
        <f>+Y41</f>
        <v>28750000</v>
      </c>
      <c r="X42" s="341">
        <f>+W$28</f>
        <v>750000</v>
      </c>
      <c r="Y42" s="341">
        <f t="shared" si="7"/>
        <v>28000000</v>
      </c>
      <c r="Z42" s="330" t="e">
        <f>+W$25*Y42+X42</f>
        <v>#REF!</v>
      </c>
      <c r="AA42" s="344">
        <f>+AC41</f>
        <v>19380952.380952381</v>
      </c>
      <c r="AB42" s="341">
        <f>+AA$28</f>
        <v>571428.57142857148</v>
      </c>
      <c r="AC42" s="341">
        <f t="shared" si="8"/>
        <v>18809523.80952381</v>
      </c>
      <c r="AD42" s="330" t="e">
        <f>+AA$25*AC42+AB42</f>
        <v>#REF!</v>
      </c>
      <c r="AE42" s="344">
        <f>+AG41</f>
        <v>29600000</v>
      </c>
      <c r="AF42" s="341">
        <f>+AE$28</f>
        <v>1200000</v>
      </c>
      <c r="AG42" s="341">
        <f t="shared" si="9"/>
        <v>28400000</v>
      </c>
      <c r="AH42" s="330" t="e">
        <f>+AE$25*AG42+AF42</f>
        <v>#REF!</v>
      </c>
      <c r="AI42" s="344">
        <f>+AK41</f>
        <v>19833333.333333332</v>
      </c>
      <c r="AJ42" s="341">
        <f>+AI$28</f>
        <v>666666.66666666663</v>
      </c>
      <c r="AK42" s="341">
        <f t="shared" si="10"/>
        <v>19166666.666666664</v>
      </c>
      <c r="AL42" s="330" t="e">
        <f>+AI$25*AK42+AJ42</f>
        <v>#REF!</v>
      </c>
      <c r="AM42" s="360" t="e">
        <f t="shared" si="1"/>
        <v>#REF!</v>
      </c>
      <c r="AN42" s="100"/>
      <c r="AO42" s="342" t="e">
        <f>+AM42</f>
        <v>#REF!</v>
      </c>
    </row>
    <row r="43" spans="1:41" ht="13">
      <c r="A43" s="285" t="s">
        <v>398</v>
      </c>
      <c r="B43" s="340">
        <f t="shared" si="4"/>
        <v>2010</v>
      </c>
      <c r="C43" s="341">
        <f>+C42</f>
        <v>16999999.999999996</v>
      </c>
      <c r="D43" s="341">
        <f>+D42</f>
        <v>666666.66666666663</v>
      </c>
      <c r="E43" s="341">
        <f t="shared" si="0"/>
        <v>16333333.33333333</v>
      </c>
      <c r="F43" s="330" t="e">
        <f>+C$26*E43+D43</f>
        <v>#REF!</v>
      </c>
      <c r="G43" s="341">
        <f>+G42</f>
        <v>26785714.285714284</v>
      </c>
      <c r="H43" s="341">
        <f>+H42</f>
        <v>857142.85714285716</v>
      </c>
      <c r="I43" s="341">
        <f t="shared" si="2"/>
        <v>25928571.428571425</v>
      </c>
      <c r="J43" s="330" t="e">
        <f>+G$26*I43+H43</f>
        <v>#REF!</v>
      </c>
      <c r="K43" s="344">
        <f>+K42</f>
        <v>18375000</v>
      </c>
      <c r="L43" s="341">
        <f>+L42</f>
        <v>500000</v>
      </c>
      <c r="M43" s="341">
        <f t="shared" si="3"/>
        <v>17875000</v>
      </c>
      <c r="N43" s="330" t="e">
        <f>+K$26*M43+L43</f>
        <v>#REF!</v>
      </c>
      <c r="O43" s="344">
        <f>+O42</f>
        <v>28375000</v>
      </c>
      <c r="P43" s="341">
        <f>+P42</f>
        <v>750000</v>
      </c>
      <c r="Q43" s="341">
        <f t="shared" si="5"/>
        <v>27625000</v>
      </c>
      <c r="R43" s="330" t="e">
        <f>+O$26*Q43+P43</f>
        <v>#REF!</v>
      </c>
      <c r="S43" s="344">
        <f>+S42</f>
        <v>18583333.333333332</v>
      </c>
      <c r="T43" s="341">
        <f>+T42</f>
        <v>500000</v>
      </c>
      <c r="U43" s="341">
        <f t="shared" si="6"/>
        <v>18083333.333333332</v>
      </c>
      <c r="V43" s="330" t="e">
        <f>+S$26*U43+T43</f>
        <v>#REF!</v>
      </c>
      <c r="W43" s="344">
        <f>+W42</f>
        <v>28750000</v>
      </c>
      <c r="X43" s="341">
        <f>+X42</f>
        <v>750000</v>
      </c>
      <c r="Y43" s="341">
        <f t="shared" si="7"/>
        <v>28000000</v>
      </c>
      <c r="Z43" s="330" t="e">
        <f>+W$26*Y43+X43</f>
        <v>#REF!</v>
      </c>
      <c r="AA43" s="344">
        <f>+AA42</f>
        <v>19380952.380952381</v>
      </c>
      <c r="AB43" s="341">
        <f>+AB42</f>
        <v>571428.57142857148</v>
      </c>
      <c r="AC43" s="341">
        <f t="shared" si="8"/>
        <v>18809523.80952381</v>
      </c>
      <c r="AD43" s="330" t="e">
        <f>+AA$26*AC43+AB43</f>
        <v>#REF!</v>
      </c>
      <c r="AE43" s="344">
        <f>+AE42</f>
        <v>29600000</v>
      </c>
      <c r="AF43" s="341">
        <f>+AF42</f>
        <v>1200000</v>
      </c>
      <c r="AG43" s="341">
        <f t="shared" si="9"/>
        <v>28400000</v>
      </c>
      <c r="AH43" s="330" t="e">
        <f>+AE$26*AG43+AF43</f>
        <v>#REF!</v>
      </c>
      <c r="AI43" s="344">
        <f>+AI42</f>
        <v>19833333.333333332</v>
      </c>
      <c r="AJ43" s="341">
        <f>+AJ42</f>
        <v>666666.66666666663</v>
      </c>
      <c r="AK43" s="341">
        <f t="shared" si="10"/>
        <v>19166666.666666664</v>
      </c>
      <c r="AL43" s="330" t="e">
        <f>+AI$26*AK43+AJ43</f>
        <v>#REF!</v>
      </c>
      <c r="AM43" s="360" t="e">
        <f t="shared" si="1"/>
        <v>#REF!</v>
      </c>
      <c r="AN43" s="343" t="e">
        <f>+AM43</f>
        <v>#REF!</v>
      </c>
      <c r="AO43" s="283"/>
    </row>
    <row r="44" spans="1:41" ht="13">
      <c r="A44" s="285" t="s">
        <v>431</v>
      </c>
      <c r="B44" s="340">
        <f t="shared" si="4"/>
        <v>2011</v>
      </c>
      <c r="C44" s="341">
        <f>+E43</f>
        <v>16333333.33333333</v>
      </c>
      <c r="D44" s="341">
        <f>+C$28</f>
        <v>666666.66666666663</v>
      </c>
      <c r="E44" s="341">
        <f t="shared" si="0"/>
        <v>15666666.666666664</v>
      </c>
      <c r="F44" s="330" t="e">
        <f>+C$25*E44+D44</f>
        <v>#REF!</v>
      </c>
      <c r="G44" s="341">
        <f>+I43</f>
        <v>25928571.428571425</v>
      </c>
      <c r="H44" s="341">
        <f>+G$28</f>
        <v>857142.85714285716</v>
      </c>
      <c r="I44" s="341">
        <f t="shared" si="2"/>
        <v>25071428.571428567</v>
      </c>
      <c r="J44" s="330" t="e">
        <f>+G$25*I44+H44</f>
        <v>#REF!</v>
      </c>
      <c r="K44" s="344">
        <f>+M43</f>
        <v>17875000</v>
      </c>
      <c r="L44" s="341">
        <f>+K$28</f>
        <v>500000</v>
      </c>
      <c r="M44" s="341">
        <f t="shared" si="3"/>
        <v>17375000</v>
      </c>
      <c r="N44" s="330" t="e">
        <f>+K$25*M44+L44</f>
        <v>#REF!</v>
      </c>
      <c r="O44" s="344">
        <f>+Q43</f>
        <v>27625000</v>
      </c>
      <c r="P44" s="341">
        <f>+O$28</f>
        <v>750000</v>
      </c>
      <c r="Q44" s="341">
        <f t="shared" si="5"/>
        <v>26875000</v>
      </c>
      <c r="R44" s="330" t="e">
        <f>+O$25*Q44+P44</f>
        <v>#REF!</v>
      </c>
      <c r="S44" s="344">
        <f>+U43</f>
        <v>18083333.333333332</v>
      </c>
      <c r="T44" s="341">
        <f>+S$28</f>
        <v>500000</v>
      </c>
      <c r="U44" s="341">
        <f t="shared" si="6"/>
        <v>17583333.333333332</v>
      </c>
      <c r="V44" s="330" t="e">
        <f>+S$25*U44+T44</f>
        <v>#REF!</v>
      </c>
      <c r="W44" s="344">
        <f>+Y43</f>
        <v>28000000</v>
      </c>
      <c r="X44" s="341">
        <f>+W$28</f>
        <v>750000</v>
      </c>
      <c r="Y44" s="341">
        <f t="shared" si="7"/>
        <v>27250000</v>
      </c>
      <c r="Z44" s="330" t="e">
        <f>+W$25*Y44+X44</f>
        <v>#REF!</v>
      </c>
      <c r="AA44" s="344">
        <f>+AC43</f>
        <v>18809523.80952381</v>
      </c>
      <c r="AB44" s="341">
        <f>+AA$28</f>
        <v>571428.57142857148</v>
      </c>
      <c r="AC44" s="341">
        <f t="shared" si="8"/>
        <v>18238095.238095239</v>
      </c>
      <c r="AD44" s="330" t="e">
        <f>+AA$25*AC44+AB44</f>
        <v>#REF!</v>
      </c>
      <c r="AE44" s="344">
        <f>+AG43</f>
        <v>28400000</v>
      </c>
      <c r="AF44" s="341">
        <f>+AE$28</f>
        <v>1200000</v>
      </c>
      <c r="AG44" s="341">
        <f t="shared" si="9"/>
        <v>27200000</v>
      </c>
      <c r="AH44" s="330" t="e">
        <f>+AE$25*AG44+AF44</f>
        <v>#REF!</v>
      </c>
      <c r="AI44" s="344">
        <f>+AK43</f>
        <v>19166666.666666664</v>
      </c>
      <c r="AJ44" s="341">
        <f>+AI$28</f>
        <v>666666.66666666663</v>
      </c>
      <c r="AK44" s="341">
        <f t="shared" si="10"/>
        <v>18499999.999999996</v>
      </c>
      <c r="AL44" s="330" t="e">
        <f>+AI$25*AK44+AJ44</f>
        <v>#REF!</v>
      </c>
      <c r="AM44" s="360" t="e">
        <f t="shared" si="1"/>
        <v>#REF!</v>
      </c>
      <c r="AN44" s="100"/>
      <c r="AO44" s="342" t="e">
        <f>+AM44</f>
        <v>#REF!</v>
      </c>
    </row>
    <row r="45" spans="1:41" ht="13">
      <c r="A45" s="285" t="s">
        <v>398</v>
      </c>
      <c r="B45" s="340">
        <f t="shared" si="4"/>
        <v>2011</v>
      </c>
      <c r="C45" s="341">
        <f>+C44</f>
        <v>16333333.33333333</v>
      </c>
      <c r="D45" s="341">
        <f>+D44</f>
        <v>666666.66666666663</v>
      </c>
      <c r="E45" s="341">
        <f t="shared" si="0"/>
        <v>15666666.666666664</v>
      </c>
      <c r="F45" s="330" t="e">
        <f>+C$26*E45+D45</f>
        <v>#REF!</v>
      </c>
      <c r="G45" s="341">
        <f>+G44</f>
        <v>25928571.428571425</v>
      </c>
      <c r="H45" s="341">
        <f>+H44</f>
        <v>857142.85714285716</v>
      </c>
      <c r="I45" s="341">
        <f t="shared" si="2"/>
        <v>25071428.571428567</v>
      </c>
      <c r="J45" s="330" t="e">
        <f>+G$26*I45+H45</f>
        <v>#REF!</v>
      </c>
      <c r="K45" s="344">
        <f>+K44</f>
        <v>17875000</v>
      </c>
      <c r="L45" s="341">
        <f>+L44</f>
        <v>500000</v>
      </c>
      <c r="M45" s="341">
        <f t="shared" si="3"/>
        <v>17375000</v>
      </c>
      <c r="N45" s="330" t="e">
        <f>+K$26*M45+L45</f>
        <v>#REF!</v>
      </c>
      <c r="O45" s="344">
        <f>+O44</f>
        <v>27625000</v>
      </c>
      <c r="P45" s="341">
        <f>+P44</f>
        <v>750000</v>
      </c>
      <c r="Q45" s="341">
        <f t="shared" si="5"/>
        <v>26875000</v>
      </c>
      <c r="R45" s="330" t="e">
        <f>+O$26*Q45+P45</f>
        <v>#REF!</v>
      </c>
      <c r="S45" s="344">
        <f>+S44</f>
        <v>18083333.333333332</v>
      </c>
      <c r="T45" s="341">
        <f>+T44</f>
        <v>500000</v>
      </c>
      <c r="U45" s="341">
        <f t="shared" si="6"/>
        <v>17583333.333333332</v>
      </c>
      <c r="V45" s="330" t="e">
        <f>+S$26*U45+T45</f>
        <v>#REF!</v>
      </c>
      <c r="W45" s="344">
        <f>+W44</f>
        <v>28000000</v>
      </c>
      <c r="X45" s="341">
        <f>+X44</f>
        <v>750000</v>
      </c>
      <c r="Y45" s="341">
        <f t="shared" si="7"/>
        <v>27250000</v>
      </c>
      <c r="Z45" s="330" t="e">
        <f>+W$26*Y45+X45</f>
        <v>#REF!</v>
      </c>
      <c r="AA45" s="344">
        <f>+AA44</f>
        <v>18809523.80952381</v>
      </c>
      <c r="AB45" s="341">
        <f>+AB44</f>
        <v>571428.57142857148</v>
      </c>
      <c r="AC45" s="341">
        <f t="shared" si="8"/>
        <v>18238095.238095239</v>
      </c>
      <c r="AD45" s="330" t="e">
        <f>+AA$26*AC45+AB45</f>
        <v>#REF!</v>
      </c>
      <c r="AE45" s="344">
        <f>+AE44</f>
        <v>28400000</v>
      </c>
      <c r="AF45" s="341">
        <f>+AF44</f>
        <v>1200000</v>
      </c>
      <c r="AG45" s="341">
        <f t="shared" si="9"/>
        <v>27200000</v>
      </c>
      <c r="AH45" s="330" t="e">
        <f>+AE$26*AG45+AF45</f>
        <v>#REF!</v>
      </c>
      <c r="AI45" s="344">
        <f>+AI44</f>
        <v>19166666.666666664</v>
      </c>
      <c r="AJ45" s="341">
        <f>+AJ44</f>
        <v>666666.66666666663</v>
      </c>
      <c r="AK45" s="341">
        <f t="shared" si="10"/>
        <v>18499999.999999996</v>
      </c>
      <c r="AL45" s="330" t="e">
        <f>+AI$26*AK45+AJ45</f>
        <v>#REF!</v>
      </c>
      <c r="AM45" s="360" t="e">
        <f t="shared" si="1"/>
        <v>#REF!</v>
      </c>
      <c r="AN45" s="343" t="e">
        <f>+AM45</f>
        <v>#REF!</v>
      </c>
      <c r="AO45" s="283"/>
    </row>
    <row r="46" spans="1:41" ht="13">
      <c r="A46" s="285" t="s">
        <v>431</v>
      </c>
      <c r="B46" s="340">
        <f t="shared" si="4"/>
        <v>2012</v>
      </c>
      <c r="C46" s="341">
        <f>+E45</f>
        <v>15666666.666666664</v>
      </c>
      <c r="D46" s="341">
        <f>+C$28</f>
        <v>666666.66666666663</v>
      </c>
      <c r="E46" s="341">
        <f t="shared" si="0"/>
        <v>14999999.999999998</v>
      </c>
      <c r="F46" s="330" t="e">
        <f>+C$25*E46+D46</f>
        <v>#REF!</v>
      </c>
      <c r="G46" s="341">
        <f>+I45</f>
        <v>25071428.571428567</v>
      </c>
      <c r="H46" s="341">
        <f>+G$28</f>
        <v>857142.85714285716</v>
      </c>
      <c r="I46" s="341">
        <f t="shared" si="2"/>
        <v>24214285.714285709</v>
      </c>
      <c r="J46" s="330" t="e">
        <f>+G$25*I46+H46</f>
        <v>#REF!</v>
      </c>
      <c r="K46" s="344">
        <f>+M45</f>
        <v>17375000</v>
      </c>
      <c r="L46" s="341">
        <f>+K$28</f>
        <v>500000</v>
      </c>
      <c r="M46" s="341">
        <f t="shared" si="3"/>
        <v>16875000</v>
      </c>
      <c r="N46" s="330" t="e">
        <f>+K$25*M46+L46</f>
        <v>#REF!</v>
      </c>
      <c r="O46" s="344">
        <f>+Q45</f>
        <v>26875000</v>
      </c>
      <c r="P46" s="341">
        <f>+O$28</f>
        <v>750000</v>
      </c>
      <c r="Q46" s="341">
        <f t="shared" si="5"/>
        <v>26125000</v>
      </c>
      <c r="R46" s="330" t="e">
        <f>+O$25*Q46+P46</f>
        <v>#REF!</v>
      </c>
      <c r="S46" s="344">
        <f>+U45</f>
        <v>17583333.333333332</v>
      </c>
      <c r="T46" s="341">
        <f>+S$28</f>
        <v>500000</v>
      </c>
      <c r="U46" s="341">
        <f t="shared" si="6"/>
        <v>17083333.333333332</v>
      </c>
      <c r="V46" s="330" t="e">
        <f>+S$25*U46+T46</f>
        <v>#REF!</v>
      </c>
      <c r="W46" s="344">
        <f>+Y45</f>
        <v>27250000</v>
      </c>
      <c r="X46" s="341">
        <f>+W$28</f>
        <v>750000</v>
      </c>
      <c r="Y46" s="341">
        <f t="shared" si="7"/>
        <v>26500000</v>
      </c>
      <c r="Z46" s="330" t="e">
        <f>+W$25*Y46+X46</f>
        <v>#REF!</v>
      </c>
      <c r="AA46" s="344">
        <f>+AC45</f>
        <v>18238095.238095239</v>
      </c>
      <c r="AB46" s="341">
        <f>+AA$28</f>
        <v>571428.57142857148</v>
      </c>
      <c r="AC46" s="341">
        <f t="shared" si="8"/>
        <v>17666666.666666668</v>
      </c>
      <c r="AD46" s="330" t="e">
        <f>+AA$25*AC46+AB46</f>
        <v>#REF!</v>
      </c>
      <c r="AE46" s="344">
        <f>+AG45</f>
        <v>27200000</v>
      </c>
      <c r="AF46" s="341">
        <f>+AE$28</f>
        <v>1200000</v>
      </c>
      <c r="AG46" s="341">
        <f t="shared" si="9"/>
        <v>26000000</v>
      </c>
      <c r="AH46" s="330" t="e">
        <f>+AE$25*AG46+AF46</f>
        <v>#REF!</v>
      </c>
      <c r="AI46" s="344">
        <f>+AK45</f>
        <v>18499999.999999996</v>
      </c>
      <c r="AJ46" s="341">
        <f>+AI$28</f>
        <v>666666.66666666663</v>
      </c>
      <c r="AK46" s="341">
        <f t="shared" si="10"/>
        <v>17833333.333333328</v>
      </c>
      <c r="AL46" s="330" t="e">
        <f>+AI$25*AK46+AJ46</f>
        <v>#REF!</v>
      </c>
      <c r="AM46" s="360" t="e">
        <f t="shared" si="1"/>
        <v>#REF!</v>
      </c>
      <c r="AN46" s="100"/>
      <c r="AO46" s="342" t="e">
        <f>+AM46</f>
        <v>#REF!</v>
      </c>
    </row>
    <row r="47" spans="1:41" ht="13">
      <c r="A47" s="285" t="s">
        <v>398</v>
      </c>
      <c r="B47" s="340">
        <f t="shared" si="4"/>
        <v>2012</v>
      </c>
      <c r="C47" s="341">
        <f>+C46</f>
        <v>15666666.666666664</v>
      </c>
      <c r="D47" s="341">
        <f>+D46</f>
        <v>666666.66666666663</v>
      </c>
      <c r="E47" s="341">
        <f t="shared" si="0"/>
        <v>14999999.999999998</v>
      </c>
      <c r="F47" s="330" t="e">
        <f>+C$26*E47+D47</f>
        <v>#REF!</v>
      </c>
      <c r="G47" s="341">
        <f>+G46</f>
        <v>25071428.571428567</v>
      </c>
      <c r="H47" s="341">
        <f>+H46</f>
        <v>857142.85714285716</v>
      </c>
      <c r="I47" s="341">
        <f t="shared" si="2"/>
        <v>24214285.714285709</v>
      </c>
      <c r="J47" s="330" t="e">
        <f>+G$26*I47+H47</f>
        <v>#REF!</v>
      </c>
      <c r="K47" s="344">
        <f>+K46</f>
        <v>17375000</v>
      </c>
      <c r="L47" s="341">
        <f>+L46</f>
        <v>500000</v>
      </c>
      <c r="M47" s="341">
        <f t="shared" si="3"/>
        <v>16875000</v>
      </c>
      <c r="N47" s="330" t="e">
        <f>+K$26*M47+L47</f>
        <v>#REF!</v>
      </c>
      <c r="O47" s="344">
        <f>+O46</f>
        <v>26875000</v>
      </c>
      <c r="P47" s="341">
        <f>+P46</f>
        <v>750000</v>
      </c>
      <c r="Q47" s="341">
        <f t="shared" si="5"/>
        <v>26125000</v>
      </c>
      <c r="R47" s="330" t="e">
        <f>+O$26*Q47+P47</f>
        <v>#REF!</v>
      </c>
      <c r="S47" s="344">
        <f>+S46</f>
        <v>17583333.333333332</v>
      </c>
      <c r="T47" s="341">
        <f>+T46</f>
        <v>500000</v>
      </c>
      <c r="U47" s="341">
        <f t="shared" si="6"/>
        <v>17083333.333333332</v>
      </c>
      <c r="V47" s="330" t="e">
        <f>+S$26*U47+T47</f>
        <v>#REF!</v>
      </c>
      <c r="W47" s="344">
        <f>+W46</f>
        <v>27250000</v>
      </c>
      <c r="X47" s="341">
        <f>+X46</f>
        <v>750000</v>
      </c>
      <c r="Y47" s="341">
        <f t="shared" si="7"/>
        <v>26500000</v>
      </c>
      <c r="Z47" s="330" t="e">
        <f>+W$26*Y47+X47</f>
        <v>#REF!</v>
      </c>
      <c r="AA47" s="344">
        <f>+AA46</f>
        <v>18238095.238095239</v>
      </c>
      <c r="AB47" s="341">
        <f>+AB46</f>
        <v>571428.57142857148</v>
      </c>
      <c r="AC47" s="341">
        <f t="shared" si="8"/>
        <v>17666666.666666668</v>
      </c>
      <c r="AD47" s="330" t="e">
        <f>+AA$26*AC47+AB47</f>
        <v>#REF!</v>
      </c>
      <c r="AE47" s="344">
        <f>+AE46</f>
        <v>27200000</v>
      </c>
      <c r="AF47" s="341">
        <f>+AF46</f>
        <v>1200000</v>
      </c>
      <c r="AG47" s="341">
        <f t="shared" si="9"/>
        <v>26000000</v>
      </c>
      <c r="AH47" s="330" t="e">
        <f>+AE$26*AG47+AF47</f>
        <v>#REF!</v>
      </c>
      <c r="AI47" s="344">
        <f>+AI46</f>
        <v>18499999.999999996</v>
      </c>
      <c r="AJ47" s="341">
        <f>+AJ46</f>
        <v>666666.66666666663</v>
      </c>
      <c r="AK47" s="341">
        <f t="shared" si="10"/>
        <v>17833333.333333328</v>
      </c>
      <c r="AL47" s="330" t="e">
        <f>+AI$26*AK47+AJ47</f>
        <v>#REF!</v>
      </c>
      <c r="AM47" s="360" t="e">
        <f t="shared" si="1"/>
        <v>#REF!</v>
      </c>
      <c r="AN47" s="343" t="e">
        <f>+AM47</f>
        <v>#REF!</v>
      </c>
      <c r="AO47" s="283"/>
    </row>
    <row r="48" spans="1:41" ht="13">
      <c r="A48" s="285" t="s">
        <v>431</v>
      </c>
      <c r="B48" s="340">
        <f t="shared" si="4"/>
        <v>2013</v>
      </c>
      <c r="C48" s="341">
        <f>+E47</f>
        <v>14999999.999999998</v>
      </c>
      <c r="D48" s="341">
        <f>+C$28</f>
        <v>666666.66666666663</v>
      </c>
      <c r="E48" s="341">
        <f t="shared" si="0"/>
        <v>14333333.333333332</v>
      </c>
      <c r="F48" s="330" t="e">
        <f>+C$25*E48+D48</f>
        <v>#REF!</v>
      </c>
      <c r="G48" s="341">
        <f>+I47</f>
        <v>24214285.714285709</v>
      </c>
      <c r="H48" s="341">
        <f>+G$28</f>
        <v>857142.85714285716</v>
      </c>
      <c r="I48" s="341">
        <f t="shared" si="2"/>
        <v>23357142.857142851</v>
      </c>
      <c r="J48" s="330" t="e">
        <f>+G$25*I48+H48</f>
        <v>#REF!</v>
      </c>
      <c r="K48" s="344">
        <f>+M47</f>
        <v>16875000</v>
      </c>
      <c r="L48" s="341">
        <f>+K$28</f>
        <v>500000</v>
      </c>
      <c r="M48" s="341">
        <f t="shared" si="3"/>
        <v>16375000</v>
      </c>
      <c r="N48" s="330" t="e">
        <f>+K$25*M48+L48</f>
        <v>#REF!</v>
      </c>
      <c r="O48" s="344">
        <f>+Q47</f>
        <v>26125000</v>
      </c>
      <c r="P48" s="341">
        <f>+O$28</f>
        <v>750000</v>
      </c>
      <c r="Q48" s="341">
        <f t="shared" si="5"/>
        <v>25375000</v>
      </c>
      <c r="R48" s="330" t="e">
        <f>+O$25*Q48+P48</f>
        <v>#REF!</v>
      </c>
      <c r="S48" s="344">
        <f>+U47</f>
        <v>17083333.333333332</v>
      </c>
      <c r="T48" s="341">
        <f>+S$28</f>
        <v>500000</v>
      </c>
      <c r="U48" s="341">
        <f t="shared" si="6"/>
        <v>16583333.333333332</v>
      </c>
      <c r="V48" s="330" t="e">
        <f>+S$25*U48+T48</f>
        <v>#REF!</v>
      </c>
      <c r="W48" s="344">
        <f>+Y47</f>
        <v>26500000</v>
      </c>
      <c r="X48" s="341">
        <f>+W$28</f>
        <v>750000</v>
      </c>
      <c r="Y48" s="341">
        <f t="shared" si="7"/>
        <v>25750000</v>
      </c>
      <c r="Z48" s="330" t="e">
        <f>+W$25*Y48+X48</f>
        <v>#REF!</v>
      </c>
      <c r="AA48" s="344">
        <f>+AC47</f>
        <v>17666666.666666668</v>
      </c>
      <c r="AB48" s="341">
        <f>+AA$28</f>
        <v>571428.57142857148</v>
      </c>
      <c r="AC48" s="341">
        <f t="shared" si="8"/>
        <v>17095238.095238097</v>
      </c>
      <c r="AD48" s="330" t="e">
        <f>+AA$25*AC48+AB48</f>
        <v>#REF!</v>
      </c>
      <c r="AE48" s="344">
        <f>+AG47</f>
        <v>26000000</v>
      </c>
      <c r="AF48" s="341">
        <f>+AE$28</f>
        <v>1200000</v>
      </c>
      <c r="AG48" s="341">
        <f t="shared" si="9"/>
        <v>24800000</v>
      </c>
      <c r="AH48" s="330" t="e">
        <f>+AE$25*AG48+AF48</f>
        <v>#REF!</v>
      </c>
      <c r="AI48" s="344">
        <f>+AK47</f>
        <v>17833333.333333328</v>
      </c>
      <c r="AJ48" s="341">
        <f>+AI$28</f>
        <v>666666.66666666663</v>
      </c>
      <c r="AK48" s="341">
        <f t="shared" si="10"/>
        <v>17166666.66666666</v>
      </c>
      <c r="AL48" s="330" t="e">
        <f>+AI$25*AK48+AJ48</f>
        <v>#REF!</v>
      </c>
      <c r="AM48" s="360" t="e">
        <f t="shared" si="1"/>
        <v>#REF!</v>
      </c>
      <c r="AN48" s="100"/>
      <c r="AO48" s="342" t="e">
        <f>+AM48</f>
        <v>#REF!</v>
      </c>
    </row>
    <row r="49" spans="1:41" ht="13">
      <c r="A49" s="285" t="s">
        <v>398</v>
      </c>
      <c r="B49" s="340">
        <f t="shared" si="4"/>
        <v>2013</v>
      </c>
      <c r="C49" s="341">
        <f>+C48</f>
        <v>14999999.999999998</v>
      </c>
      <c r="D49" s="341">
        <f>+D48</f>
        <v>666666.66666666663</v>
      </c>
      <c r="E49" s="341">
        <f t="shared" si="0"/>
        <v>14333333.333333332</v>
      </c>
      <c r="F49" s="330" t="e">
        <f>+C$26*E49+D49</f>
        <v>#REF!</v>
      </c>
      <c r="G49" s="341">
        <f>+G48</f>
        <v>24214285.714285709</v>
      </c>
      <c r="H49" s="341">
        <f>+H48</f>
        <v>857142.85714285716</v>
      </c>
      <c r="I49" s="341">
        <f t="shared" si="2"/>
        <v>23357142.857142851</v>
      </c>
      <c r="J49" s="330" t="e">
        <f>+G$26*I49+H49</f>
        <v>#REF!</v>
      </c>
      <c r="K49" s="344">
        <f>+K48</f>
        <v>16875000</v>
      </c>
      <c r="L49" s="341">
        <f>+L48</f>
        <v>500000</v>
      </c>
      <c r="M49" s="341">
        <f t="shared" si="3"/>
        <v>16375000</v>
      </c>
      <c r="N49" s="330" t="e">
        <f>+K$26*M49+L49</f>
        <v>#REF!</v>
      </c>
      <c r="O49" s="344">
        <f>+O48</f>
        <v>26125000</v>
      </c>
      <c r="P49" s="341">
        <f>+P48</f>
        <v>750000</v>
      </c>
      <c r="Q49" s="341">
        <f t="shared" si="5"/>
        <v>25375000</v>
      </c>
      <c r="R49" s="330" t="e">
        <f>+O$26*Q49+P49</f>
        <v>#REF!</v>
      </c>
      <c r="S49" s="344">
        <f>+S48</f>
        <v>17083333.333333332</v>
      </c>
      <c r="T49" s="341">
        <f>+T48</f>
        <v>500000</v>
      </c>
      <c r="U49" s="341">
        <f t="shared" si="6"/>
        <v>16583333.333333332</v>
      </c>
      <c r="V49" s="330" t="e">
        <f>+S$26*U49+T49</f>
        <v>#REF!</v>
      </c>
      <c r="W49" s="344">
        <f>+W48</f>
        <v>26500000</v>
      </c>
      <c r="X49" s="341">
        <f>+X48</f>
        <v>750000</v>
      </c>
      <c r="Y49" s="341">
        <f t="shared" si="7"/>
        <v>25750000</v>
      </c>
      <c r="Z49" s="330" t="e">
        <f>+W$26*Y49+X49</f>
        <v>#REF!</v>
      </c>
      <c r="AA49" s="344">
        <f>+AA48</f>
        <v>17666666.666666668</v>
      </c>
      <c r="AB49" s="341">
        <f>+AB48</f>
        <v>571428.57142857148</v>
      </c>
      <c r="AC49" s="341">
        <f t="shared" si="8"/>
        <v>17095238.095238097</v>
      </c>
      <c r="AD49" s="330" t="e">
        <f>+AA$26*AC49+AB49</f>
        <v>#REF!</v>
      </c>
      <c r="AE49" s="344">
        <f>+AE48</f>
        <v>26000000</v>
      </c>
      <c r="AF49" s="341">
        <f>+AF48</f>
        <v>1200000</v>
      </c>
      <c r="AG49" s="341">
        <f t="shared" si="9"/>
        <v>24800000</v>
      </c>
      <c r="AH49" s="330" t="e">
        <f>+AE$26*AG49+AF49</f>
        <v>#REF!</v>
      </c>
      <c r="AI49" s="344">
        <f>+AI48</f>
        <v>17833333.333333328</v>
      </c>
      <c r="AJ49" s="341">
        <f>+AJ48</f>
        <v>666666.66666666663</v>
      </c>
      <c r="AK49" s="341">
        <f t="shared" si="10"/>
        <v>17166666.66666666</v>
      </c>
      <c r="AL49" s="330" t="e">
        <f>+AI$26*AK49+AJ49</f>
        <v>#REF!</v>
      </c>
      <c r="AM49" s="360" t="e">
        <f t="shared" si="1"/>
        <v>#REF!</v>
      </c>
      <c r="AN49" s="343" t="e">
        <f>+AM49</f>
        <v>#REF!</v>
      </c>
      <c r="AO49" s="283"/>
    </row>
    <row r="50" spans="1:41" ht="13">
      <c r="A50" s="285" t="s">
        <v>431</v>
      </c>
      <c r="B50" s="340">
        <f t="shared" si="4"/>
        <v>2014</v>
      </c>
      <c r="C50" s="341">
        <f>+E49</f>
        <v>14333333.333333332</v>
      </c>
      <c r="D50" s="341">
        <f>+C$28</f>
        <v>666666.66666666663</v>
      </c>
      <c r="E50" s="341">
        <f t="shared" si="0"/>
        <v>13666666.666666666</v>
      </c>
      <c r="F50" s="330" t="e">
        <f>+C$25*E50+D50</f>
        <v>#REF!</v>
      </c>
      <c r="G50" s="341">
        <f>+I49</f>
        <v>23357142.857142851</v>
      </c>
      <c r="H50" s="341">
        <f>+G$28</f>
        <v>857142.85714285716</v>
      </c>
      <c r="I50" s="341">
        <f t="shared" si="2"/>
        <v>22499999.999999993</v>
      </c>
      <c r="J50" s="330" t="e">
        <f>+G$25*I50+H50</f>
        <v>#REF!</v>
      </c>
      <c r="K50" s="344">
        <f>+M49</f>
        <v>16375000</v>
      </c>
      <c r="L50" s="341">
        <f>+K$28</f>
        <v>500000</v>
      </c>
      <c r="M50" s="341">
        <f t="shared" si="3"/>
        <v>15875000</v>
      </c>
      <c r="N50" s="330" t="e">
        <f>+K$25*M50+L50</f>
        <v>#REF!</v>
      </c>
      <c r="O50" s="344">
        <f>+Q49</f>
        <v>25375000</v>
      </c>
      <c r="P50" s="341">
        <f>+O$28</f>
        <v>750000</v>
      </c>
      <c r="Q50" s="341">
        <f t="shared" si="5"/>
        <v>24625000</v>
      </c>
      <c r="R50" s="330" t="e">
        <f>+O$25*Q50+P50</f>
        <v>#REF!</v>
      </c>
      <c r="S50" s="344">
        <f>+U49</f>
        <v>16583333.333333332</v>
      </c>
      <c r="T50" s="341">
        <f>+S$28</f>
        <v>500000</v>
      </c>
      <c r="U50" s="341">
        <f t="shared" si="6"/>
        <v>16083333.333333332</v>
      </c>
      <c r="V50" s="330" t="e">
        <f>+S$25*U50+T50</f>
        <v>#REF!</v>
      </c>
      <c r="W50" s="344">
        <f>+Y49</f>
        <v>25750000</v>
      </c>
      <c r="X50" s="341">
        <f>+W$28</f>
        <v>750000</v>
      </c>
      <c r="Y50" s="341">
        <f t="shared" si="7"/>
        <v>25000000</v>
      </c>
      <c r="Z50" s="330" t="e">
        <f>+W$25*Y50+X50</f>
        <v>#REF!</v>
      </c>
      <c r="AA50" s="344">
        <f>+AC49</f>
        <v>17095238.095238097</v>
      </c>
      <c r="AB50" s="341">
        <f>+AA$28</f>
        <v>571428.57142857148</v>
      </c>
      <c r="AC50" s="341">
        <f t="shared" si="8"/>
        <v>16523809.523809526</v>
      </c>
      <c r="AD50" s="330" t="e">
        <f>+AA$25*AC50+AB50</f>
        <v>#REF!</v>
      </c>
      <c r="AE50" s="344">
        <f>+AG49</f>
        <v>24800000</v>
      </c>
      <c r="AF50" s="341">
        <f>+AE$28</f>
        <v>1200000</v>
      </c>
      <c r="AG50" s="341">
        <f t="shared" si="9"/>
        <v>23600000</v>
      </c>
      <c r="AH50" s="330" t="e">
        <f>+AE$25*AG50+AF50</f>
        <v>#REF!</v>
      </c>
      <c r="AI50" s="344">
        <f>+AK49</f>
        <v>17166666.66666666</v>
      </c>
      <c r="AJ50" s="341">
        <f>+AI$28</f>
        <v>666666.66666666663</v>
      </c>
      <c r="AK50" s="341">
        <f t="shared" si="10"/>
        <v>16499999.999999994</v>
      </c>
      <c r="AL50" s="330" t="e">
        <f>+AI$25*AK50+AJ50</f>
        <v>#REF!</v>
      </c>
      <c r="AM50" s="360" t="e">
        <f t="shared" si="1"/>
        <v>#REF!</v>
      </c>
      <c r="AN50" s="100"/>
      <c r="AO50" s="342" t="e">
        <f>+AM50</f>
        <v>#REF!</v>
      </c>
    </row>
    <row r="51" spans="1:41" ht="13">
      <c r="A51" s="285" t="s">
        <v>398</v>
      </c>
      <c r="B51" s="340">
        <f t="shared" si="4"/>
        <v>2014</v>
      </c>
      <c r="C51" s="341">
        <f>+C50</f>
        <v>14333333.333333332</v>
      </c>
      <c r="D51" s="341">
        <f>+D50</f>
        <v>666666.66666666663</v>
      </c>
      <c r="E51" s="341">
        <f t="shared" si="0"/>
        <v>13666666.666666666</v>
      </c>
      <c r="F51" s="330" t="e">
        <f>+C$26*E51+D51</f>
        <v>#REF!</v>
      </c>
      <c r="G51" s="341">
        <f>+G50</f>
        <v>23357142.857142851</v>
      </c>
      <c r="H51" s="341">
        <f>+H50</f>
        <v>857142.85714285716</v>
      </c>
      <c r="I51" s="341">
        <f t="shared" si="2"/>
        <v>22499999.999999993</v>
      </c>
      <c r="J51" s="330" t="e">
        <f>+G$26*I51+H51</f>
        <v>#REF!</v>
      </c>
      <c r="K51" s="344">
        <f>+K50</f>
        <v>16375000</v>
      </c>
      <c r="L51" s="341">
        <f>+L50</f>
        <v>500000</v>
      </c>
      <c r="M51" s="341">
        <f t="shared" si="3"/>
        <v>15875000</v>
      </c>
      <c r="N51" s="330" t="e">
        <f>+K$26*M51+L51</f>
        <v>#REF!</v>
      </c>
      <c r="O51" s="344">
        <f>+O50</f>
        <v>25375000</v>
      </c>
      <c r="P51" s="341">
        <f>+P50</f>
        <v>750000</v>
      </c>
      <c r="Q51" s="341">
        <f t="shared" si="5"/>
        <v>24625000</v>
      </c>
      <c r="R51" s="330" t="e">
        <f>+O$26*Q51+P51</f>
        <v>#REF!</v>
      </c>
      <c r="S51" s="344">
        <f>+S50</f>
        <v>16583333.333333332</v>
      </c>
      <c r="T51" s="341">
        <f>+T50</f>
        <v>500000</v>
      </c>
      <c r="U51" s="341">
        <f t="shared" si="6"/>
        <v>16083333.333333332</v>
      </c>
      <c r="V51" s="330" t="e">
        <f>+S$26*U51+T51</f>
        <v>#REF!</v>
      </c>
      <c r="W51" s="344">
        <f>+W50</f>
        <v>25750000</v>
      </c>
      <c r="X51" s="341">
        <f>+X50</f>
        <v>750000</v>
      </c>
      <c r="Y51" s="341">
        <f t="shared" si="7"/>
        <v>25000000</v>
      </c>
      <c r="Z51" s="330" t="e">
        <f>+W$26*Y51+X51</f>
        <v>#REF!</v>
      </c>
      <c r="AA51" s="344">
        <f>+AA50</f>
        <v>17095238.095238097</v>
      </c>
      <c r="AB51" s="341">
        <f>+AB50</f>
        <v>571428.57142857148</v>
      </c>
      <c r="AC51" s="341">
        <f t="shared" si="8"/>
        <v>16523809.523809526</v>
      </c>
      <c r="AD51" s="330" t="e">
        <f>+AA$26*AC51+AB51</f>
        <v>#REF!</v>
      </c>
      <c r="AE51" s="344">
        <f>+AE50</f>
        <v>24800000</v>
      </c>
      <c r="AF51" s="341">
        <f>+AF50</f>
        <v>1200000</v>
      </c>
      <c r="AG51" s="341">
        <f t="shared" si="9"/>
        <v>23600000</v>
      </c>
      <c r="AH51" s="330" t="e">
        <f>+AE$26*AG51+AF51</f>
        <v>#REF!</v>
      </c>
      <c r="AI51" s="344">
        <f>+AI50</f>
        <v>17166666.66666666</v>
      </c>
      <c r="AJ51" s="341">
        <f>+AJ50</f>
        <v>666666.66666666663</v>
      </c>
      <c r="AK51" s="341">
        <f t="shared" si="10"/>
        <v>16499999.999999994</v>
      </c>
      <c r="AL51" s="330" t="e">
        <f>+AI$26*AK51+AJ51</f>
        <v>#REF!</v>
      </c>
      <c r="AM51" s="360" t="e">
        <f t="shared" si="1"/>
        <v>#REF!</v>
      </c>
      <c r="AN51" s="343" t="e">
        <f>+AM51</f>
        <v>#REF!</v>
      </c>
      <c r="AO51" s="283"/>
    </row>
    <row r="52" spans="1:41" ht="13">
      <c r="A52" s="285" t="s">
        <v>431</v>
      </c>
      <c r="B52" s="340">
        <f t="shared" si="4"/>
        <v>2015</v>
      </c>
      <c r="C52" s="341">
        <f>+E51</f>
        <v>13666666.666666666</v>
      </c>
      <c r="D52" s="341">
        <f>+C$28</f>
        <v>666666.66666666663</v>
      </c>
      <c r="E52" s="341">
        <f t="shared" si="0"/>
        <v>13000000</v>
      </c>
      <c r="F52" s="330" t="e">
        <f>+C$25*E52+D52</f>
        <v>#REF!</v>
      </c>
      <c r="G52" s="341">
        <f>+I51</f>
        <v>22499999.999999993</v>
      </c>
      <c r="H52" s="341">
        <f>+G$28</f>
        <v>857142.85714285716</v>
      </c>
      <c r="I52" s="341">
        <f t="shared" si="2"/>
        <v>21642857.142857134</v>
      </c>
      <c r="J52" s="330" t="e">
        <f>+G$25*I52+H52</f>
        <v>#REF!</v>
      </c>
      <c r="K52" s="344">
        <f>+M51</f>
        <v>15875000</v>
      </c>
      <c r="L52" s="341">
        <f>+K$28</f>
        <v>500000</v>
      </c>
      <c r="M52" s="341">
        <f t="shared" si="3"/>
        <v>15375000</v>
      </c>
      <c r="N52" s="330" t="e">
        <f>+K$25*M52+L52</f>
        <v>#REF!</v>
      </c>
      <c r="O52" s="344">
        <f>+Q51</f>
        <v>24625000</v>
      </c>
      <c r="P52" s="341">
        <f>+O$28</f>
        <v>750000</v>
      </c>
      <c r="Q52" s="341">
        <f t="shared" si="5"/>
        <v>23875000</v>
      </c>
      <c r="R52" s="330" t="e">
        <f>+O$25*Q52+P52</f>
        <v>#REF!</v>
      </c>
      <c r="S52" s="344">
        <f>+U51</f>
        <v>16083333.333333332</v>
      </c>
      <c r="T52" s="341">
        <f>+S$28</f>
        <v>500000</v>
      </c>
      <c r="U52" s="341">
        <f t="shared" si="6"/>
        <v>15583333.333333332</v>
      </c>
      <c r="V52" s="330" t="e">
        <f>+S$25*U52+T52</f>
        <v>#REF!</v>
      </c>
      <c r="W52" s="344">
        <f>+Y51</f>
        <v>25000000</v>
      </c>
      <c r="X52" s="341">
        <f>+W$28</f>
        <v>750000</v>
      </c>
      <c r="Y52" s="341">
        <f t="shared" si="7"/>
        <v>24250000</v>
      </c>
      <c r="Z52" s="330" t="e">
        <f>+W$25*Y52+X52</f>
        <v>#REF!</v>
      </c>
      <c r="AA52" s="344">
        <f>+AC51</f>
        <v>16523809.523809526</v>
      </c>
      <c r="AB52" s="341">
        <f>+AA$28</f>
        <v>571428.57142857148</v>
      </c>
      <c r="AC52" s="341">
        <f t="shared" si="8"/>
        <v>15952380.952380955</v>
      </c>
      <c r="AD52" s="330" t="e">
        <f>+AA$25*AC52+AB52</f>
        <v>#REF!</v>
      </c>
      <c r="AE52" s="344">
        <f>+AG51</f>
        <v>23600000</v>
      </c>
      <c r="AF52" s="341">
        <f>+AE$28</f>
        <v>1200000</v>
      </c>
      <c r="AG52" s="341">
        <f t="shared" si="9"/>
        <v>22400000</v>
      </c>
      <c r="AH52" s="330" t="e">
        <f>+AE$25*AG52+AF52</f>
        <v>#REF!</v>
      </c>
      <c r="AI52" s="344">
        <f>+AK51</f>
        <v>16499999.999999994</v>
      </c>
      <c r="AJ52" s="341">
        <f>+AI$28</f>
        <v>666666.66666666663</v>
      </c>
      <c r="AK52" s="341">
        <f t="shared" si="10"/>
        <v>15833333.333333328</v>
      </c>
      <c r="AL52" s="330" t="e">
        <f>+AI$25*AK52+AJ52</f>
        <v>#REF!</v>
      </c>
      <c r="AM52" s="360" t="e">
        <f t="shared" si="1"/>
        <v>#REF!</v>
      </c>
      <c r="AN52" s="100"/>
      <c r="AO52" s="342" t="e">
        <f>+AM52</f>
        <v>#REF!</v>
      </c>
    </row>
    <row r="53" spans="1:41" ht="13">
      <c r="A53" s="285" t="s">
        <v>398</v>
      </c>
      <c r="B53" s="340">
        <f t="shared" si="4"/>
        <v>2015</v>
      </c>
      <c r="C53" s="341">
        <f>+C52</f>
        <v>13666666.666666666</v>
      </c>
      <c r="D53" s="341">
        <f>+D52</f>
        <v>666666.66666666663</v>
      </c>
      <c r="E53" s="341">
        <f t="shared" si="0"/>
        <v>13000000</v>
      </c>
      <c r="F53" s="330" t="e">
        <f>+C$26*E53+D53</f>
        <v>#REF!</v>
      </c>
      <c r="G53" s="341">
        <f>+G52</f>
        <v>22499999.999999993</v>
      </c>
      <c r="H53" s="341">
        <f>+H52</f>
        <v>857142.85714285716</v>
      </c>
      <c r="I53" s="341">
        <f t="shared" si="2"/>
        <v>21642857.142857134</v>
      </c>
      <c r="J53" s="330" t="e">
        <f>+G$26*I53+H53</f>
        <v>#REF!</v>
      </c>
      <c r="K53" s="344">
        <f>+K52</f>
        <v>15875000</v>
      </c>
      <c r="L53" s="341">
        <f>+L52</f>
        <v>500000</v>
      </c>
      <c r="M53" s="341">
        <f t="shared" si="3"/>
        <v>15375000</v>
      </c>
      <c r="N53" s="330" t="e">
        <f>+K$26*M53+L53</f>
        <v>#REF!</v>
      </c>
      <c r="O53" s="344">
        <f>+O52</f>
        <v>24625000</v>
      </c>
      <c r="P53" s="341">
        <f>+P52</f>
        <v>750000</v>
      </c>
      <c r="Q53" s="341">
        <f t="shared" si="5"/>
        <v>23875000</v>
      </c>
      <c r="R53" s="330" t="e">
        <f>+O$26*Q53+P53</f>
        <v>#REF!</v>
      </c>
      <c r="S53" s="344">
        <f>+S52</f>
        <v>16083333.333333332</v>
      </c>
      <c r="T53" s="341">
        <f>+T52</f>
        <v>500000</v>
      </c>
      <c r="U53" s="341">
        <f t="shared" si="6"/>
        <v>15583333.333333332</v>
      </c>
      <c r="V53" s="330" t="e">
        <f>+S$26*U53+T53</f>
        <v>#REF!</v>
      </c>
      <c r="W53" s="344">
        <f>+W52</f>
        <v>25000000</v>
      </c>
      <c r="X53" s="341">
        <f>+X52</f>
        <v>750000</v>
      </c>
      <c r="Y53" s="341">
        <f t="shared" si="7"/>
        <v>24250000</v>
      </c>
      <c r="Z53" s="330" t="e">
        <f>+W$26*Y53+X53</f>
        <v>#REF!</v>
      </c>
      <c r="AA53" s="344">
        <f>+AA52</f>
        <v>16523809.523809526</v>
      </c>
      <c r="AB53" s="341">
        <f>+AB52</f>
        <v>571428.57142857148</v>
      </c>
      <c r="AC53" s="341">
        <f t="shared" si="8"/>
        <v>15952380.952380955</v>
      </c>
      <c r="AD53" s="330" t="e">
        <f>+AA$26*AC53+AB53</f>
        <v>#REF!</v>
      </c>
      <c r="AE53" s="344">
        <f>+AE52</f>
        <v>23600000</v>
      </c>
      <c r="AF53" s="341">
        <f>+AF52</f>
        <v>1200000</v>
      </c>
      <c r="AG53" s="341">
        <f t="shared" si="9"/>
        <v>22400000</v>
      </c>
      <c r="AH53" s="330" t="e">
        <f>+AE$26*AG53+AF53</f>
        <v>#REF!</v>
      </c>
      <c r="AI53" s="344">
        <f>+AI52</f>
        <v>16499999.999999994</v>
      </c>
      <c r="AJ53" s="341">
        <f>+AJ52</f>
        <v>666666.66666666663</v>
      </c>
      <c r="AK53" s="341">
        <f t="shared" si="10"/>
        <v>15833333.333333328</v>
      </c>
      <c r="AL53" s="330" t="e">
        <f>+AI$26*AK53+AJ53</f>
        <v>#REF!</v>
      </c>
      <c r="AM53" s="360" t="e">
        <f t="shared" si="1"/>
        <v>#REF!</v>
      </c>
      <c r="AN53" s="343" t="e">
        <f>+AM53</f>
        <v>#REF!</v>
      </c>
      <c r="AO53" s="283"/>
    </row>
    <row r="54" spans="1:41" ht="13">
      <c r="A54" s="285" t="s">
        <v>431</v>
      </c>
      <c r="B54" s="340">
        <f t="shared" si="4"/>
        <v>2016</v>
      </c>
      <c r="C54" s="341">
        <f>+E53</f>
        <v>13000000</v>
      </c>
      <c r="D54" s="341">
        <f>+C$28</f>
        <v>666666.66666666663</v>
      </c>
      <c r="E54" s="341">
        <f t="shared" si="0"/>
        <v>12333333.333333334</v>
      </c>
      <c r="F54" s="330" t="e">
        <f>+C$25*E54+D54</f>
        <v>#REF!</v>
      </c>
      <c r="G54" s="341">
        <f>+I53</f>
        <v>21642857.142857134</v>
      </c>
      <c r="H54" s="341">
        <f>+G$28</f>
        <v>857142.85714285716</v>
      </c>
      <c r="I54" s="341">
        <f t="shared" si="2"/>
        <v>20785714.285714276</v>
      </c>
      <c r="J54" s="330" t="e">
        <f>+G$25*I54+H54</f>
        <v>#REF!</v>
      </c>
      <c r="K54" s="344">
        <f>+M53</f>
        <v>15375000</v>
      </c>
      <c r="L54" s="341">
        <f>+K$28</f>
        <v>500000</v>
      </c>
      <c r="M54" s="341">
        <f t="shared" si="3"/>
        <v>14875000</v>
      </c>
      <c r="N54" s="330" t="e">
        <f>+K$25*M54+L54</f>
        <v>#REF!</v>
      </c>
      <c r="O54" s="344">
        <f>+Q53</f>
        <v>23875000</v>
      </c>
      <c r="P54" s="341">
        <f>+O$28</f>
        <v>750000</v>
      </c>
      <c r="Q54" s="341">
        <f t="shared" si="5"/>
        <v>23125000</v>
      </c>
      <c r="R54" s="330" t="e">
        <f>+O$25*Q54+P54</f>
        <v>#REF!</v>
      </c>
      <c r="S54" s="344">
        <f>+U53</f>
        <v>15583333.333333332</v>
      </c>
      <c r="T54" s="341">
        <f>+S$28</f>
        <v>500000</v>
      </c>
      <c r="U54" s="341">
        <f t="shared" si="6"/>
        <v>15083333.333333332</v>
      </c>
      <c r="V54" s="330" t="e">
        <f>+S$25*U54+T54</f>
        <v>#REF!</v>
      </c>
      <c r="W54" s="344">
        <f>+Y53</f>
        <v>24250000</v>
      </c>
      <c r="X54" s="341">
        <f>+W$28</f>
        <v>750000</v>
      </c>
      <c r="Y54" s="341">
        <f t="shared" si="7"/>
        <v>23500000</v>
      </c>
      <c r="Z54" s="330" t="e">
        <f>+W$25*Y54+X54</f>
        <v>#REF!</v>
      </c>
      <c r="AA54" s="344">
        <f>+AC53</f>
        <v>15952380.952380955</v>
      </c>
      <c r="AB54" s="341">
        <f>+AA$28</f>
        <v>571428.57142857148</v>
      </c>
      <c r="AC54" s="341">
        <f t="shared" si="8"/>
        <v>15380952.380952384</v>
      </c>
      <c r="AD54" s="330" t="e">
        <f>+AA$25*AC54+AB54</f>
        <v>#REF!</v>
      </c>
      <c r="AE54" s="344">
        <f>+AG53</f>
        <v>22400000</v>
      </c>
      <c r="AF54" s="341">
        <f>+AE$28</f>
        <v>1200000</v>
      </c>
      <c r="AG54" s="341">
        <f t="shared" si="9"/>
        <v>21200000</v>
      </c>
      <c r="AH54" s="330" t="e">
        <f>+AE$25*AG54+AF54</f>
        <v>#REF!</v>
      </c>
      <c r="AI54" s="344">
        <f>+AK53</f>
        <v>15833333.333333328</v>
      </c>
      <c r="AJ54" s="341">
        <f>+AI$28</f>
        <v>666666.66666666663</v>
      </c>
      <c r="AK54" s="341">
        <f t="shared" si="10"/>
        <v>15166666.666666662</v>
      </c>
      <c r="AL54" s="330" t="e">
        <f>+AI$25*AK54+AJ54</f>
        <v>#REF!</v>
      </c>
      <c r="AM54" s="360" t="e">
        <f t="shared" si="1"/>
        <v>#REF!</v>
      </c>
      <c r="AN54" s="100"/>
      <c r="AO54" s="342" t="e">
        <f>+AM54</f>
        <v>#REF!</v>
      </c>
    </row>
    <row r="55" spans="1:41" ht="13">
      <c r="A55" s="285" t="s">
        <v>398</v>
      </c>
      <c r="B55" s="340">
        <f t="shared" si="4"/>
        <v>2016</v>
      </c>
      <c r="C55" s="341">
        <f>+C54</f>
        <v>13000000</v>
      </c>
      <c r="D55" s="341">
        <f>+D54</f>
        <v>666666.66666666663</v>
      </c>
      <c r="E55" s="341">
        <f t="shared" si="0"/>
        <v>12333333.333333334</v>
      </c>
      <c r="F55" s="330" t="e">
        <f>+C$26*E55+D55</f>
        <v>#REF!</v>
      </c>
      <c r="G55" s="341">
        <f>+G54</f>
        <v>21642857.142857134</v>
      </c>
      <c r="H55" s="341">
        <f>+H54</f>
        <v>857142.85714285716</v>
      </c>
      <c r="I55" s="341">
        <f t="shared" si="2"/>
        <v>20785714.285714276</v>
      </c>
      <c r="J55" s="330" t="e">
        <f>+G$26*I55+H55</f>
        <v>#REF!</v>
      </c>
      <c r="K55" s="344">
        <f>+K54</f>
        <v>15375000</v>
      </c>
      <c r="L55" s="341">
        <f>+L54</f>
        <v>500000</v>
      </c>
      <c r="M55" s="341">
        <f t="shared" si="3"/>
        <v>14875000</v>
      </c>
      <c r="N55" s="330" t="e">
        <f>+K$26*M55+L55</f>
        <v>#REF!</v>
      </c>
      <c r="O55" s="344">
        <f>+O54</f>
        <v>23875000</v>
      </c>
      <c r="P55" s="341">
        <f>+P54</f>
        <v>750000</v>
      </c>
      <c r="Q55" s="341">
        <f t="shared" si="5"/>
        <v>23125000</v>
      </c>
      <c r="R55" s="330" t="e">
        <f>+O$26*Q55+P55</f>
        <v>#REF!</v>
      </c>
      <c r="S55" s="344">
        <f>+S54</f>
        <v>15583333.333333332</v>
      </c>
      <c r="T55" s="341">
        <f>+T54</f>
        <v>500000</v>
      </c>
      <c r="U55" s="341">
        <f t="shared" si="6"/>
        <v>15083333.333333332</v>
      </c>
      <c r="V55" s="330" t="e">
        <f>+S$26*U55+T55</f>
        <v>#REF!</v>
      </c>
      <c r="W55" s="344">
        <f>+W54</f>
        <v>24250000</v>
      </c>
      <c r="X55" s="341">
        <f>+X54</f>
        <v>750000</v>
      </c>
      <c r="Y55" s="341">
        <f t="shared" si="7"/>
        <v>23500000</v>
      </c>
      <c r="Z55" s="330" t="e">
        <f>+W$26*Y55+X55</f>
        <v>#REF!</v>
      </c>
      <c r="AA55" s="344">
        <f>+AA54</f>
        <v>15952380.952380955</v>
      </c>
      <c r="AB55" s="341">
        <f>+AB54</f>
        <v>571428.57142857148</v>
      </c>
      <c r="AC55" s="341">
        <f t="shared" si="8"/>
        <v>15380952.380952384</v>
      </c>
      <c r="AD55" s="330" t="e">
        <f>+AA$26*AC55+AB55</f>
        <v>#REF!</v>
      </c>
      <c r="AE55" s="344">
        <f>+AE54</f>
        <v>22400000</v>
      </c>
      <c r="AF55" s="341">
        <f>+AF54</f>
        <v>1200000</v>
      </c>
      <c r="AG55" s="341">
        <f t="shared" si="9"/>
        <v>21200000</v>
      </c>
      <c r="AH55" s="330" t="e">
        <f>+AE$26*AG55+AF55</f>
        <v>#REF!</v>
      </c>
      <c r="AI55" s="344">
        <f>+AI54</f>
        <v>15833333.333333328</v>
      </c>
      <c r="AJ55" s="341">
        <f>+AJ54</f>
        <v>666666.66666666663</v>
      </c>
      <c r="AK55" s="341">
        <f t="shared" si="10"/>
        <v>15166666.666666662</v>
      </c>
      <c r="AL55" s="330" t="e">
        <f>+AI$26*AK55+AJ55</f>
        <v>#REF!</v>
      </c>
      <c r="AM55" s="360" t="e">
        <f t="shared" si="1"/>
        <v>#REF!</v>
      </c>
      <c r="AN55" s="343" t="e">
        <f>+AM55</f>
        <v>#REF!</v>
      </c>
      <c r="AO55" s="283"/>
    </row>
    <row r="56" spans="1:41" ht="13">
      <c r="A56" s="285" t="s">
        <v>431</v>
      </c>
      <c r="B56" s="340">
        <f t="shared" si="4"/>
        <v>2017</v>
      </c>
      <c r="C56" s="341">
        <f>+E55</f>
        <v>12333333.333333334</v>
      </c>
      <c r="D56" s="341">
        <f>+C$28</f>
        <v>666666.66666666663</v>
      </c>
      <c r="E56" s="341">
        <f t="shared" si="0"/>
        <v>11666666.666666668</v>
      </c>
      <c r="F56" s="330" t="e">
        <f>+C$25*E56+D56</f>
        <v>#REF!</v>
      </c>
      <c r="G56" s="341">
        <f>+I55</f>
        <v>20785714.285714276</v>
      </c>
      <c r="H56" s="341">
        <f>+G$28</f>
        <v>857142.85714285716</v>
      </c>
      <c r="I56" s="341">
        <f t="shared" si="2"/>
        <v>19928571.428571418</v>
      </c>
      <c r="J56" s="330" t="e">
        <f>+G$25*I56+H56</f>
        <v>#REF!</v>
      </c>
      <c r="K56" s="344">
        <f>+M55</f>
        <v>14875000</v>
      </c>
      <c r="L56" s="341">
        <f>+K$28</f>
        <v>500000</v>
      </c>
      <c r="M56" s="341">
        <f t="shared" si="3"/>
        <v>14375000</v>
      </c>
      <c r="N56" s="330" t="e">
        <f>+K$25*M56+L56</f>
        <v>#REF!</v>
      </c>
      <c r="O56" s="344">
        <f>+Q55</f>
        <v>23125000</v>
      </c>
      <c r="P56" s="341">
        <f>+O$28</f>
        <v>750000</v>
      </c>
      <c r="Q56" s="341">
        <f t="shared" si="5"/>
        <v>22375000</v>
      </c>
      <c r="R56" s="330" t="e">
        <f>+O$25*Q56+P56</f>
        <v>#REF!</v>
      </c>
      <c r="S56" s="344">
        <f>+U55</f>
        <v>15083333.333333332</v>
      </c>
      <c r="T56" s="341">
        <f>+S$28</f>
        <v>500000</v>
      </c>
      <c r="U56" s="341">
        <f t="shared" si="6"/>
        <v>14583333.333333332</v>
      </c>
      <c r="V56" s="330" t="e">
        <f>+S$25*U56+T56</f>
        <v>#REF!</v>
      </c>
      <c r="W56" s="344">
        <f>+Y55</f>
        <v>23500000</v>
      </c>
      <c r="X56" s="341">
        <f>+W$28</f>
        <v>750000</v>
      </c>
      <c r="Y56" s="341">
        <f t="shared" si="7"/>
        <v>22750000</v>
      </c>
      <c r="Z56" s="330" t="e">
        <f>+W$25*Y56+X56</f>
        <v>#REF!</v>
      </c>
      <c r="AA56" s="344">
        <f>+AC55</f>
        <v>15380952.380952384</v>
      </c>
      <c r="AB56" s="341">
        <f>+AA$28</f>
        <v>571428.57142857148</v>
      </c>
      <c r="AC56" s="341">
        <f t="shared" si="8"/>
        <v>14809523.809523813</v>
      </c>
      <c r="AD56" s="330" t="e">
        <f>+AA$25*AC56+AB56</f>
        <v>#REF!</v>
      </c>
      <c r="AE56" s="344">
        <f>+AG55</f>
        <v>21200000</v>
      </c>
      <c r="AF56" s="341">
        <f>+AE$28</f>
        <v>1200000</v>
      </c>
      <c r="AG56" s="341">
        <f t="shared" si="9"/>
        <v>20000000</v>
      </c>
      <c r="AH56" s="330" t="e">
        <f>+AE$25*AG56+AF56</f>
        <v>#REF!</v>
      </c>
      <c r="AI56" s="344">
        <f>+AK55</f>
        <v>15166666.666666662</v>
      </c>
      <c r="AJ56" s="341">
        <f>+AI$28</f>
        <v>666666.66666666663</v>
      </c>
      <c r="AK56" s="341">
        <f t="shared" si="10"/>
        <v>14499999.999999996</v>
      </c>
      <c r="AL56" s="330" t="e">
        <f>+AI$25*AK56+AJ56</f>
        <v>#REF!</v>
      </c>
      <c r="AM56" s="360" t="e">
        <f t="shared" si="1"/>
        <v>#REF!</v>
      </c>
      <c r="AN56" s="100"/>
      <c r="AO56" s="342" t="e">
        <f>+AM56</f>
        <v>#REF!</v>
      </c>
    </row>
    <row r="57" spans="1:41" ht="13">
      <c r="A57" s="285" t="s">
        <v>398</v>
      </c>
      <c r="B57" s="340">
        <f t="shared" si="4"/>
        <v>2017</v>
      </c>
      <c r="C57" s="341">
        <f>+C56</f>
        <v>12333333.333333334</v>
      </c>
      <c r="D57" s="341">
        <f>+D56</f>
        <v>666666.66666666663</v>
      </c>
      <c r="E57" s="341">
        <f t="shared" si="0"/>
        <v>11666666.666666668</v>
      </c>
      <c r="F57" s="330" t="e">
        <f>+C$26*E57+D57</f>
        <v>#REF!</v>
      </c>
      <c r="G57" s="341">
        <f>+G56</f>
        <v>20785714.285714276</v>
      </c>
      <c r="H57" s="341">
        <f>+H56</f>
        <v>857142.85714285716</v>
      </c>
      <c r="I57" s="341">
        <f t="shared" si="2"/>
        <v>19928571.428571418</v>
      </c>
      <c r="J57" s="330" t="e">
        <f>+G$26*I57+H57</f>
        <v>#REF!</v>
      </c>
      <c r="K57" s="344">
        <f>+K56</f>
        <v>14875000</v>
      </c>
      <c r="L57" s="341">
        <f>+L56</f>
        <v>500000</v>
      </c>
      <c r="M57" s="341">
        <f t="shared" si="3"/>
        <v>14375000</v>
      </c>
      <c r="N57" s="330" t="e">
        <f>+K$26*M57+L57</f>
        <v>#REF!</v>
      </c>
      <c r="O57" s="344">
        <f>+O56</f>
        <v>23125000</v>
      </c>
      <c r="P57" s="341">
        <f>+P56</f>
        <v>750000</v>
      </c>
      <c r="Q57" s="341">
        <f t="shared" si="5"/>
        <v>22375000</v>
      </c>
      <c r="R57" s="330" t="e">
        <f>+O$26*Q57+P57</f>
        <v>#REF!</v>
      </c>
      <c r="S57" s="344">
        <f>+S56</f>
        <v>15083333.333333332</v>
      </c>
      <c r="T57" s="341">
        <f>+T56</f>
        <v>500000</v>
      </c>
      <c r="U57" s="341">
        <f t="shared" si="6"/>
        <v>14583333.333333332</v>
      </c>
      <c r="V57" s="330" t="e">
        <f>+S$26*U57+T57</f>
        <v>#REF!</v>
      </c>
      <c r="W57" s="344">
        <f>+W56</f>
        <v>23500000</v>
      </c>
      <c r="X57" s="341">
        <f>+X56</f>
        <v>750000</v>
      </c>
      <c r="Y57" s="341">
        <f t="shared" si="7"/>
        <v>22750000</v>
      </c>
      <c r="Z57" s="330" t="e">
        <f>+W$26*Y57+X57</f>
        <v>#REF!</v>
      </c>
      <c r="AA57" s="344">
        <f>+AA56</f>
        <v>15380952.380952384</v>
      </c>
      <c r="AB57" s="341">
        <f>+AB56</f>
        <v>571428.57142857148</v>
      </c>
      <c r="AC57" s="341">
        <f t="shared" si="8"/>
        <v>14809523.809523813</v>
      </c>
      <c r="AD57" s="330" t="e">
        <f>+AA$26*AC57+AB57</f>
        <v>#REF!</v>
      </c>
      <c r="AE57" s="344">
        <f>+AE56</f>
        <v>21200000</v>
      </c>
      <c r="AF57" s="341">
        <f>+AF56</f>
        <v>1200000</v>
      </c>
      <c r="AG57" s="341">
        <f t="shared" si="9"/>
        <v>20000000</v>
      </c>
      <c r="AH57" s="330" t="e">
        <f>+AE$26*AG57+AF57</f>
        <v>#REF!</v>
      </c>
      <c r="AI57" s="344">
        <f>+AI56</f>
        <v>15166666.666666662</v>
      </c>
      <c r="AJ57" s="341">
        <f>+AJ56</f>
        <v>666666.66666666663</v>
      </c>
      <c r="AK57" s="341">
        <f t="shared" si="10"/>
        <v>14499999.999999996</v>
      </c>
      <c r="AL57" s="330" t="e">
        <f>+AI$26*AK57+AJ57</f>
        <v>#REF!</v>
      </c>
      <c r="AM57" s="360" t="e">
        <f t="shared" si="1"/>
        <v>#REF!</v>
      </c>
      <c r="AN57" s="343" t="e">
        <f>+AM57</f>
        <v>#REF!</v>
      </c>
      <c r="AO57" s="283"/>
    </row>
    <row r="58" spans="1:41" ht="13">
      <c r="A58" s="285" t="s">
        <v>431</v>
      </c>
      <c r="B58" s="340">
        <f t="shared" si="4"/>
        <v>2018</v>
      </c>
      <c r="C58" s="341">
        <f>+E57</f>
        <v>11666666.666666668</v>
      </c>
      <c r="D58" s="341">
        <f>+C$28</f>
        <v>666666.66666666663</v>
      </c>
      <c r="E58" s="341">
        <f t="shared" si="0"/>
        <v>11000000.000000002</v>
      </c>
      <c r="F58" s="330" t="e">
        <f>+C$25*E58+D58</f>
        <v>#REF!</v>
      </c>
      <c r="G58" s="341">
        <f>+I57</f>
        <v>19928571.428571418</v>
      </c>
      <c r="H58" s="341">
        <f>+G$28</f>
        <v>857142.85714285716</v>
      </c>
      <c r="I58" s="341">
        <f t="shared" si="2"/>
        <v>19071428.57142856</v>
      </c>
      <c r="J58" s="330" t="e">
        <f>+G$25*I58+H58</f>
        <v>#REF!</v>
      </c>
      <c r="K58" s="344">
        <f>+M57</f>
        <v>14375000</v>
      </c>
      <c r="L58" s="341">
        <f>+K$28</f>
        <v>500000</v>
      </c>
      <c r="M58" s="341">
        <f t="shared" si="3"/>
        <v>13875000</v>
      </c>
      <c r="N58" s="330" t="e">
        <f>+K$25*M58+L58</f>
        <v>#REF!</v>
      </c>
      <c r="O58" s="344">
        <f>+Q57</f>
        <v>22375000</v>
      </c>
      <c r="P58" s="341">
        <f>+O$28</f>
        <v>750000</v>
      </c>
      <c r="Q58" s="341">
        <f t="shared" si="5"/>
        <v>21625000</v>
      </c>
      <c r="R58" s="330" t="e">
        <f>+O$25*Q58+P58</f>
        <v>#REF!</v>
      </c>
      <c r="S58" s="344">
        <f>+U57</f>
        <v>14583333.333333332</v>
      </c>
      <c r="T58" s="341">
        <f>+S$28</f>
        <v>500000</v>
      </c>
      <c r="U58" s="341">
        <f t="shared" si="6"/>
        <v>14083333.333333332</v>
      </c>
      <c r="V58" s="330" t="e">
        <f>+S$25*U58+T58</f>
        <v>#REF!</v>
      </c>
      <c r="W58" s="344">
        <f>+Y57</f>
        <v>22750000</v>
      </c>
      <c r="X58" s="341">
        <f>+W$28</f>
        <v>750000</v>
      </c>
      <c r="Y58" s="341">
        <f t="shared" si="7"/>
        <v>22000000</v>
      </c>
      <c r="Z58" s="330" t="e">
        <f>+W$25*Y58+X58</f>
        <v>#REF!</v>
      </c>
      <c r="AA58" s="344">
        <f>+AC57</f>
        <v>14809523.809523813</v>
      </c>
      <c r="AB58" s="341">
        <f>+AA$28</f>
        <v>571428.57142857148</v>
      </c>
      <c r="AC58" s="341">
        <f t="shared" si="8"/>
        <v>14238095.238095243</v>
      </c>
      <c r="AD58" s="330" t="e">
        <f>+AA$25*AC58+AB58</f>
        <v>#REF!</v>
      </c>
      <c r="AE58" s="344">
        <f>+AG57</f>
        <v>20000000</v>
      </c>
      <c r="AF58" s="341">
        <f>+AE$28</f>
        <v>1200000</v>
      </c>
      <c r="AG58" s="341">
        <f t="shared" si="9"/>
        <v>18800000</v>
      </c>
      <c r="AH58" s="330" t="e">
        <f>+AE$25*AG58+AF58</f>
        <v>#REF!</v>
      </c>
      <c r="AI58" s="344">
        <f>+AK57</f>
        <v>14499999.999999996</v>
      </c>
      <c r="AJ58" s="341">
        <f>+AI$28</f>
        <v>666666.66666666663</v>
      </c>
      <c r="AK58" s="341">
        <f t="shared" si="10"/>
        <v>13833333.33333333</v>
      </c>
      <c r="AL58" s="330" t="e">
        <f>+AI$25*AK58+AJ58</f>
        <v>#REF!</v>
      </c>
      <c r="AM58" s="360" t="e">
        <f t="shared" si="1"/>
        <v>#REF!</v>
      </c>
      <c r="AN58" s="100"/>
      <c r="AO58" s="342" t="e">
        <f>+AM58</f>
        <v>#REF!</v>
      </c>
    </row>
    <row r="59" spans="1:41" ht="13">
      <c r="A59" s="285" t="s">
        <v>398</v>
      </c>
      <c r="B59" s="340">
        <f t="shared" si="4"/>
        <v>2018</v>
      </c>
      <c r="C59" s="341">
        <f>+C58</f>
        <v>11666666.666666668</v>
      </c>
      <c r="D59" s="341">
        <f>+D58</f>
        <v>666666.66666666663</v>
      </c>
      <c r="E59" s="341">
        <f t="shared" si="0"/>
        <v>11000000.000000002</v>
      </c>
      <c r="F59" s="330" t="e">
        <f>+C$26*E59+D59</f>
        <v>#REF!</v>
      </c>
      <c r="G59" s="341">
        <f>+G58</f>
        <v>19928571.428571418</v>
      </c>
      <c r="H59" s="341">
        <f>+H58</f>
        <v>857142.85714285716</v>
      </c>
      <c r="I59" s="341">
        <f t="shared" si="2"/>
        <v>19071428.57142856</v>
      </c>
      <c r="J59" s="330" t="e">
        <f>+G$26*I59+H59</f>
        <v>#REF!</v>
      </c>
      <c r="K59" s="344">
        <f>+K58</f>
        <v>14375000</v>
      </c>
      <c r="L59" s="341">
        <f>+L58</f>
        <v>500000</v>
      </c>
      <c r="M59" s="341">
        <f t="shared" si="3"/>
        <v>13875000</v>
      </c>
      <c r="N59" s="330" t="e">
        <f>+K$26*M59+L59</f>
        <v>#REF!</v>
      </c>
      <c r="O59" s="344">
        <f>+O58</f>
        <v>22375000</v>
      </c>
      <c r="P59" s="341">
        <f>+P58</f>
        <v>750000</v>
      </c>
      <c r="Q59" s="341">
        <f t="shared" si="5"/>
        <v>21625000</v>
      </c>
      <c r="R59" s="330" t="e">
        <f>+O$26*Q59+P59</f>
        <v>#REF!</v>
      </c>
      <c r="S59" s="344">
        <f>+S58</f>
        <v>14583333.333333332</v>
      </c>
      <c r="T59" s="341">
        <f>+T58</f>
        <v>500000</v>
      </c>
      <c r="U59" s="341">
        <f t="shared" si="6"/>
        <v>14083333.333333332</v>
      </c>
      <c r="V59" s="330" t="e">
        <f>+S$26*U59+T59</f>
        <v>#REF!</v>
      </c>
      <c r="W59" s="344">
        <f>+W58</f>
        <v>22750000</v>
      </c>
      <c r="X59" s="341">
        <f>+X58</f>
        <v>750000</v>
      </c>
      <c r="Y59" s="341">
        <f t="shared" si="7"/>
        <v>22000000</v>
      </c>
      <c r="Z59" s="330" t="e">
        <f>+W$26*Y59+X59</f>
        <v>#REF!</v>
      </c>
      <c r="AA59" s="344">
        <f>+AA58</f>
        <v>14809523.809523813</v>
      </c>
      <c r="AB59" s="341">
        <f>+AB58</f>
        <v>571428.57142857148</v>
      </c>
      <c r="AC59" s="341">
        <f t="shared" si="8"/>
        <v>14238095.238095243</v>
      </c>
      <c r="AD59" s="330" t="e">
        <f>+AA$26*AC59+AB59</f>
        <v>#REF!</v>
      </c>
      <c r="AE59" s="344">
        <f>+AE58</f>
        <v>20000000</v>
      </c>
      <c r="AF59" s="341">
        <f>+AF58</f>
        <v>1200000</v>
      </c>
      <c r="AG59" s="341">
        <f t="shared" si="9"/>
        <v>18800000</v>
      </c>
      <c r="AH59" s="330" t="e">
        <f>+AE$26*AG59+AF59</f>
        <v>#REF!</v>
      </c>
      <c r="AI59" s="344">
        <f>+AI58</f>
        <v>14499999.999999996</v>
      </c>
      <c r="AJ59" s="341">
        <f>+AJ58</f>
        <v>666666.66666666663</v>
      </c>
      <c r="AK59" s="341">
        <f t="shared" si="10"/>
        <v>13833333.33333333</v>
      </c>
      <c r="AL59" s="330" t="e">
        <f>+AI$26*AK59+AJ59</f>
        <v>#REF!</v>
      </c>
      <c r="AM59" s="360" t="e">
        <f t="shared" si="1"/>
        <v>#REF!</v>
      </c>
      <c r="AN59" s="343" t="e">
        <f>+AM59</f>
        <v>#REF!</v>
      </c>
      <c r="AO59" s="283"/>
    </row>
    <row r="60" spans="1:41" ht="13">
      <c r="A60" s="285" t="s">
        <v>431</v>
      </c>
      <c r="B60" s="340">
        <f t="shared" si="4"/>
        <v>2019</v>
      </c>
      <c r="C60" s="341">
        <f>+E59</f>
        <v>11000000.000000002</v>
      </c>
      <c r="D60" s="341">
        <f>+C$28</f>
        <v>666666.66666666663</v>
      </c>
      <c r="E60" s="341">
        <f t="shared" si="0"/>
        <v>10333333.333333336</v>
      </c>
      <c r="F60" s="330" t="e">
        <f>+C$25*E60+D60</f>
        <v>#REF!</v>
      </c>
      <c r="G60" s="341">
        <f>+I59</f>
        <v>19071428.57142856</v>
      </c>
      <c r="H60" s="341">
        <f>+G$28</f>
        <v>857142.85714285716</v>
      </c>
      <c r="I60" s="341">
        <f t="shared" si="2"/>
        <v>18214285.714285702</v>
      </c>
      <c r="J60" s="330" t="e">
        <f>+G$25*I60+H60</f>
        <v>#REF!</v>
      </c>
      <c r="K60" s="344">
        <f>+M59</f>
        <v>13875000</v>
      </c>
      <c r="L60" s="341">
        <f>+K$28</f>
        <v>500000</v>
      </c>
      <c r="M60" s="341">
        <f t="shared" si="3"/>
        <v>13375000</v>
      </c>
      <c r="N60" s="330" t="e">
        <f>+K$25*M60+L60</f>
        <v>#REF!</v>
      </c>
      <c r="O60" s="344">
        <f>+Q59</f>
        <v>21625000</v>
      </c>
      <c r="P60" s="341">
        <f>+O$28</f>
        <v>750000</v>
      </c>
      <c r="Q60" s="341">
        <f t="shared" si="5"/>
        <v>20875000</v>
      </c>
      <c r="R60" s="330" t="e">
        <f>+O$25*Q60+P60</f>
        <v>#REF!</v>
      </c>
      <c r="S60" s="344">
        <f>+U59</f>
        <v>14083333.333333332</v>
      </c>
      <c r="T60" s="341">
        <f>+S$28</f>
        <v>500000</v>
      </c>
      <c r="U60" s="341">
        <f t="shared" si="6"/>
        <v>13583333.333333332</v>
      </c>
      <c r="V60" s="330" t="e">
        <f>+S$25*U60+T60</f>
        <v>#REF!</v>
      </c>
      <c r="W60" s="344">
        <f>+Y59</f>
        <v>22000000</v>
      </c>
      <c r="X60" s="341">
        <f>+W$28</f>
        <v>750000</v>
      </c>
      <c r="Y60" s="341">
        <f t="shared" si="7"/>
        <v>21250000</v>
      </c>
      <c r="Z60" s="330" t="e">
        <f>+W$25*Y60+X60</f>
        <v>#REF!</v>
      </c>
      <c r="AA60" s="344">
        <f>+AC59</f>
        <v>14238095.238095243</v>
      </c>
      <c r="AB60" s="341">
        <f>+AA$28</f>
        <v>571428.57142857148</v>
      </c>
      <c r="AC60" s="341">
        <f t="shared" si="8"/>
        <v>13666666.666666672</v>
      </c>
      <c r="AD60" s="330" t="e">
        <f>+AA$25*AC60+AB60</f>
        <v>#REF!</v>
      </c>
      <c r="AE60" s="344">
        <f>+AG59</f>
        <v>18800000</v>
      </c>
      <c r="AF60" s="341">
        <f>+AE$28</f>
        <v>1200000</v>
      </c>
      <c r="AG60" s="341">
        <f t="shared" si="9"/>
        <v>17600000</v>
      </c>
      <c r="AH60" s="330" t="e">
        <f>+AE$25*AG60+AF60</f>
        <v>#REF!</v>
      </c>
      <c r="AI60" s="344">
        <f>+AK59</f>
        <v>13833333.33333333</v>
      </c>
      <c r="AJ60" s="341">
        <f>+AI$28</f>
        <v>666666.66666666663</v>
      </c>
      <c r="AK60" s="341">
        <f t="shared" si="10"/>
        <v>13166666.666666664</v>
      </c>
      <c r="AL60" s="330" t="e">
        <f>+AI$25*AK60+AJ60</f>
        <v>#REF!</v>
      </c>
      <c r="AM60" s="360" t="e">
        <f t="shared" si="1"/>
        <v>#REF!</v>
      </c>
      <c r="AN60" s="100"/>
      <c r="AO60" s="342" t="e">
        <f>+AM60</f>
        <v>#REF!</v>
      </c>
    </row>
    <row r="61" spans="1:41" ht="13">
      <c r="A61" s="285" t="s">
        <v>398</v>
      </c>
      <c r="B61" s="340">
        <f t="shared" si="4"/>
        <v>2019</v>
      </c>
      <c r="C61" s="341">
        <f>+C60</f>
        <v>11000000.000000002</v>
      </c>
      <c r="D61" s="341">
        <f>+D60</f>
        <v>666666.66666666663</v>
      </c>
      <c r="E61" s="341">
        <f t="shared" si="0"/>
        <v>10333333.333333336</v>
      </c>
      <c r="F61" s="330" t="e">
        <f>+C$26*E61+D61</f>
        <v>#REF!</v>
      </c>
      <c r="G61" s="341">
        <f>+G60</f>
        <v>19071428.57142856</v>
      </c>
      <c r="H61" s="341">
        <f>+H60</f>
        <v>857142.85714285716</v>
      </c>
      <c r="I61" s="341">
        <f t="shared" si="2"/>
        <v>18214285.714285702</v>
      </c>
      <c r="J61" s="330" t="e">
        <f>+G$26*I61+H61</f>
        <v>#REF!</v>
      </c>
      <c r="K61" s="344">
        <f>+K60</f>
        <v>13875000</v>
      </c>
      <c r="L61" s="341">
        <f>+L60</f>
        <v>500000</v>
      </c>
      <c r="M61" s="341">
        <f t="shared" si="3"/>
        <v>13375000</v>
      </c>
      <c r="N61" s="330" t="e">
        <f>+K$26*M61+L61</f>
        <v>#REF!</v>
      </c>
      <c r="O61" s="344">
        <f>+O60</f>
        <v>21625000</v>
      </c>
      <c r="P61" s="341">
        <f>+P60</f>
        <v>750000</v>
      </c>
      <c r="Q61" s="341">
        <f t="shared" si="5"/>
        <v>20875000</v>
      </c>
      <c r="R61" s="330" t="e">
        <f>+O$26*Q61+P61</f>
        <v>#REF!</v>
      </c>
      <c r="S61" s="344">
        <f>+S60</f>
        <v>14083333.333333332</v>
      </c>
      <c r="T61" s="341">
        <f>+T60</f>
        <v>500000</v>
      </c>
      <c r="U61" s="341">
        <f t="shared" si="6"/>
        <v>13583333.333333332</v>
      </c>
      <c r="V61" s="330" t="e">
        <f>+S$26*U61+T61</f>
        <v>#REF!</v>
      </c>
      <c r="W61" s="344">
        <f>+W60</f>
        <v>22000000</v>
      </c>
      <c r="X61" s="341">
        <f>+X60</f>
        <v>750000</v>
      </c>
      <c r="Y61" s="341">
        <f t="shared" si="7"/>
        <v>21250000</v>
      </c>
      <c r="Z61" s="330" t="e">
        <f>+W$26*Y61+X61</f>
        <v>#REF!</v>
      </c>
      <c r="AA61" s="344">
        <f>+AA60</f>
        <v>14238095.238095243</v>
      </c>
      <c r="AB61" s="341">
        <f>+AB60</f>
        <v>571428.57142857148</v>
      </c>
      <c r="AC61" s="341">
        <f t="shared" si="8"/>
        <v>13666666.666666672</v>
      </c>
      <c r="AD61" s="330" t="e">
        <f>+AA$26*AC61+AB61</f>
        <v>#REF!</v>
      </c>
      <c r="AE61" s="344">
        <f>+AE60</f>
        <v>18800000</v>
      </c>
      <c r="AF61" s="341">
        <f>+AF60</f>
        <v>1200000</v>
      </c>
      <c r="AG61" s="341">
        <f t="shared" si="9"/>
        <v>17600000</v>
      </c>
      <c r="AH61" s="330" t="e">
        <f>+AE$26*AG61+AF61</f>
        <v>#REF!</v>
      </c>
      <c r="AI61" s="344">
        <f>+AI60</f>
        <v>13833333.33333333</v>
      </c>
      <c r="AJ61" s="341">
        <f>+AJ60</f>
        <v>666666.66666666663</v>
      </c>
      <c r="AK61" s="341">
        <f t="shared" si="10"/>
        <v>13166666.666666664</v>
      </c>
      <c r="AL61" s="330" t="e">
        <f>+AI$26*AK61+AJ61</f>
        <v>#REF!</v>
      </c>
      <c r="AM61" s="360" t="e">
        <f t="shared" si="1"/>
        <v>#REF!</v>
      </c>
      <c r="AN61" s="343" t="e">
        <f>+AM61</f>
        <v>#REF!</v>
      </c>
      <c r="AO61" s="283"/>
    </row>
    <row r="62" spans="1:41" ht="13">
      <c r="A62" s="285" t="s">
        <v>431</v>
      </c>
      <c r="B62" s="340">
        <f t="shared" si="4"/>
        <v>2020</v>
      </c>
      <c r="C62" s="341">
        <f>+E61</f>
        <v>10333333.333333336</v>
      </c>
      <c r="D62" s="341">
        <f>+C$28</f>
        <v>666666.66666666663</v>
      </c>
      <c r="E62" s="341">
        <f t="shared" si="0"/>
        <v>9666666.6666666698</v>
      </c>
      <c r="F62" s="330" t="e">
        <f>+C$25*E62+D62</f>
        <v>#REF!</v>
      </c>
      <c r="G62" s="341">
        <f>+I61</f>
        <v>18214285.714285702</v>
      </c>
      <c r="H62" s="341">
        <f>+G$28</f>
        <v>857142.85714285716</v>
      </c>
      <c r="I62" s="341">
        <f t="shared" si="2"/>
        <v>17357142.857142843</v>
      </c>
      <c r="J62" s="330" t="e">
        <f>+G$25*I62+H62</f>
        <v>#REF!</v>
      </c>
      <c r="K62" s="344">
        <f>+M61</f>
        <v>13375000</v>
      </c>
      <c r="L62" s="341">
        <f>+K$28</f>
        <v>500000</v>
      </c>
      <c r="M62" s="341">
        <f t="shared" si="3"/>
        <v>12875000</v>
      </c>
      <c r="N62" s="330" t="e">
        <f>+K$25*M62+L62</f>
        <v>#REF!</v>
      </c>
      <c r="O62" s="344">
        <f>+Q61</f>
        <v>20875000</v>
      </c>
      <c r="P62" s="341">
        <f>+O$28</f>
        <v>750000</v>
      </c>
      <c r="Q62" s="341">
        <f t="shared" si="5"/>
        <v>20125000</v>
      </c>
      <c r="R62" s="330" t="e">
        <f>+O$25*Q62+P62</f>
        <v>#REF!</v>
      </c>
      <c r="S62" s="344">
        <f>+U61</f>
        <v>13583333.333333332</v>
      </c>
      <c r="T62" s="341">
        <f>+S$28</f>
        <v>500000</v>
      </c>
      <c r="U62" s="341">
        <f t="shared" si="6"/>
        <v>13083333.333333332</v>
      </c>
      <c r="V62" s="330" t="e">
        <f>+S$25*U62+T62</f>
        <v>#REF!</v>
      </c>
      <c r="W62" s="344">
        <f>+Y61</f>
        <v>21250000</v>
      </c>
      <c r="X62" s="341">
        <f>+W$28</f>
        <v>750000</v>
      </c>
      <c r="Y62" s="341">
        <f t="shared" si="7"/>
        <v>20500000</v>
      </c>
      <c r="Z62" s="330" t="e">
        <f>+W$25*Y62+X62</f>
        <v>#REF!</v>
      </c>
      <c r="AA62" s="344">
        <f>+AC61</f>
        <v>13666666.666666672</v>
      </c>
      <c r="AB62" s="341">
        <f>+AA$28</f>
        <v>571428.57142857148</v>
      </c>
      <c r="AC62" s="341">
        <f t="shared" si="8"/>
        <v>13095238.095238101</v>
      </c>
      <c r="AD62" s="330" t="e">
        <f>+AA$25*AC62+AB62</f>
        <v>#REF!</v>
      </c>
      <c r="AE62" s="344">
        <f>+AG61</f>
        <v>17600000</v>
      </c>
      <c r="AF62" s="341">
        <f>+AE$28</f>
        <v>1200000</v>
      </c>
      <c r="AG62" s="341">
        <f t="shared" si="9"/>
        <v>16400000</v>
      </c>
      <c r="AH62" s="330" t="e">
        <f>+AE$25*AG62+AF62</f>
        <v>#REF!</v>
      </c>
      <c r="AI62" s="344">
        <f>+AK61</f>
        <v>13166666.666666664</v>
      </c>
      <c r="AJ62" s="341">
        <f>+AI$28</f>
        <v>666666.66666666663</v>
      </c>
      <c r="AK62" s="341">
        <f t="shared" si="10"/>
        <v>12499999.999999998</v>
      </c>
      <c r="AL62" s="330" t="e">
        <f>+AI$25*AK62+AJ62</f>
        <v>#REF!</v>
      </c>
      <c r="AM62" s="360" t="e">
        <f t="shared" si="1"/>
        <v>#REF!</v>
      </c>
      <c r="AN62" s="100"/>
      <c r="AO62" s="342" t="e">
        <f>+AM62</f>
        <v>#REF!</v>
      </c>
    </row>
    <row r="63" spans="1:41" ht="13">
      <c r="A63" s="285" t="s">
        <v>398</v>
      </c>
      <c r="B63" s="340">
        <f t="shared" si="4"/>
        <v>2020</v>
      </c>
      <c r="C63" s="341">
        <f>+C62</f>
        <v>10333333.333333336</v>
      </c>
      <c r="D63" s="341">
        <f>+D62</f>
        <v>666666.66666666663</v>
      </c>
      <c r="E63" s="341">
        <f t="shared" si="0"/>
        <v>9666666.6666666698</v>
      </c>
      <c r="F63" s="330" t="e">
        <f>+C$26*E63+D63</f>
        <v>#REF!</v>
      </c>
      <c r="G63" s="341">
        <f>+G62</f>
        <v>18214285.714285702</v>
      </c>
      <c r="H63" s="341">
        <f>+H62</f>
        <v>857142.85714285716</v>
      </c>
      <c r="I63" s="341">
        <f t="shared" si="2"/>
        <v>17357142.857142843</v>
      </c>
      <c r="J63" s="330" t="e">
        <f>+G$26*I63+H63</f>
        <v>#REF!</v>
      </c>
      <c r="K63" s="344">
        <f>+K62</f>
        <v>13375000</v>
      </c>
      <c r="L63" s="341">
        <f>+L62</f>
        <v>500000</v>
      </c>
      <c r="M63" s="341">
        <f t="shared" si="3"/>
        <v>12875000</v>
      </c>
      <c r="N63" s="330" t="e">
        <f>+K$26*M63+L63</f>
        <v>#REF!</v>
      </c>
      <c r="O63" s="344">
        <f>+O62</f>
        <v>20875000</v>
      </c>
      <c r="P63" s="341">
        <f>+P62</f>
        <v>750000</v>
      </c>
      <c r="Q63" s="341">
        <f t="shared" si="5"/>
        <v>20125000</v>
      </c>
      <c r="R63" s="330" t="e">
        <f>+O$26*Q63+P63</f>
        <v>#REF!</v>
      </c>
      <c r="S63" s="344">
        <f>+S62</f>
        <v>13583333.333333332</v>
      </c>
      <c r="T63" s="341">
        <f>+T62</f>
        <v>500000</v>
      </c>
      <c r="U63" s="341">
        <f t="shared" si="6"/>
        <v>13083333.333333332</v>
      </c>
      <c r="V63" s="330" t="e">
        <f>+S$26*U63+T63</f>
        <v>#REF!</v>
      </c>
      <c r="W63" s="344">
        <f>+W62</f>
        <v>21250000</v>
      </c>
      <c r="X63" s="341">
        <f>+X62</f>
        <v>750000</v>
      </c>
      <c r="Y63" s="341">
        <f t="shared" si="7"/>
        <v>20500000</v>
      </c>
      <c r="Z63" s="330" t="e">
        <f>+W$26*Y63+X63</f>
        <v>#REF!</v>
      </c>
      <c r="AA63" s="344">
        <f>+AA62</f>
        <v>13666666.666666672</v>
      </c>
      <c r="AB63" s="341">
        <f>+AB62</f>
        <v>571428.57142857148</v>
      </c>
      <c r="AC63" s="341">
        <f t="shared" si="8"/>
        <v>13095238.095238101</v>
      </c>
      <c r="AD63" s="330" t="e">
        <f>+AA$26*AC63+AB63</f>
        <v>#REF!</v>
      </c>
      <c r="AE63" s="344">
        <f>+AE62</f>
        <v>17600000</v>
      </c>
      <c r="AF63" s="341">
        <f>+AF62</f>
        <v>1200000</v>
      </c>
      <c r="AG63" s="341">
        <f t="shared" si="9"/>
        <v>16400000</v>
      </c>
      <c r="AH63" s="330" t="e">
        <f>+AE$26*AG63+AF63</f>
        <v>#REF!</v>
      </c>
      <c r="AI63" s="344">
        <f>+AI62</f>
        <v>13166666.666666664</v>
      </c>
      <c r="AJ63" s="341">
        <f>+AJ62</f>
        <v>666666.66666666663</v>
      </c>
      <c r="AK63" s="341">
        <f t="shared" si="10"/>
        <v>12499999.999999998</v>
      </c>
      <c r="AL63" s="330" t="e">
        <f>+AI$26*AK63+AJ63</f>
        <v>#REF!</v>
      </c>
      <c r="AM63" s="360" t="e">
        <f t="shared" si="1"/>
        <v>#REF!</v>
      </c>
      <c r="AN63" s="343" t="e">
        <f>+AM63</f>
        <v>#REF!</v>
      </c>
      <c r="AO63" s="283"/>
    </row>
    <row r="64" spans="1:41" ht="13">
      <c r="A64" s="285" t="s">
        <v>431</v>
      </c>
      <c r="B64" s="340">
        <f t="shared" si="4"/>
        <v>2021</v>
      </c>
      <c r="C64" s="341">
        <f>+E63</f>
        <v>9666666.6666666698</v>
      </c>
      <c r="D64" s="341">
        <f>+C$28</f>
        <v>666666.66666666663</v>
      </c>
      <c r="E64" s="341">
        <f t="shared" ref="E64:E71" si="11">+C64-D64</f>
        <v>9000000.0000000037</v>
      </c>
      <c r="F64" s="330" t="e">
        <f>+C$25*E64+D64</f>
        <v>#REF!</v>
      </c>
      <c r="G64" s="341">
        <f>+I63</f>
        <v>17357142.857142843</v>
      </c>
      <c r="H64" s="341">
        <f>+G$28</f>
        <v>857142.85714285716</v>
      </c>
      <c r="I64" s="341">
        <f t="shared" si="2"/>
        <v>16499999.999999987</v>
      </c>
      <c r="J64" s="330" t="e">
        <f>+G$25*I64+H64</f>
        <v>#REF!</v>
      </c>
      <c r="K64" s="344">
        <f>+M63</f>
        <v>12875000</v>
      </c>
      <c r="L64" s="341">
        <f>+K$28</f>
        <v>500000</v>
      </c>
      <c r="M64" s="341">
        <f t="shared" si="3"/>
        <v>12375000</v>
      </c>
      <c r="N64" s="330" t="e">
        <f>+K$25*M64+L64</f>
        <v>#REF!</v>
      </c>
      <c r="O64" s="344">
        <f>+Q63</f>
        <v>20125000</v>
      </c>
      <c r="P64" s="341">
        <f>+O$28</f>
        <v>750000</v>
      </c>
      <c r="Q64" s="341">
        <f t="shared" si="5"/>
        <v>19375000</v>
      </c>
      <c r="R64" s="330" t="e">
        <f>+O$25*Q64+P64</f>
        <v>#REF!</v>
      </c>
      <c r="S64" s="344">
        <f>+U63</f>
        <v>13083333.333333332</v>
      </c>
      <c r="T64" s="341">
        <f>+S$28</f>
        <v>500000</v>
      </c>
      <c r="U64" s="341">
        <f t="shared" si="6"/>
        <v>12583333.333333332</v>
      </c>
      <c r="V64" s="330" t="e">
        <f>+S$25*U64+T64</f>
        <v>#REF!</v>
      </c>
      <c r="W64" s="344">
        <f>+Y63</f>
        <v>20500000</v>
      </c>
      <c r="X64" s="341">
        <f>+W$28</f>
        <v>750000</v>
      </c>
      <c r="Y64" s="341">
        <f t="shared" si="7"/>
        <v>19750000</v>
      </c>
      <c r="Z64" s="330" t="e">
        <f>+W$25*Y64+X64</f>
        <v>#REF!</v>
      </c>
      <c r="AA64" s="344">
        <f>+AC63</f>
        <v>13095238.095238101</v>
      </c>
      <c r="AB64" s="341">
        <f>+AA$28</f>
        <v>571428.57142857148</v>
      </c>
      <c r="AC64" s="341">
        <f t="shared" si="8"/>
        <v>12523809.52380953</v>
      </c>
      <c r="AD64" s="330" t="e">
        <f>+AA$25*AC64+AB64</f>
        <v>#REF!</v>
      </c>
      <c r="AE64" s="344">
        <f>+AG63</f>
        <v>16400000</v>
      </c>
      <c r="AF64" s="341">
        <f>+AE$28</f>
        <v>1200000</v>
      </c>
      <c r="AG64" s="341">
        <f t="shared" si="9"/>
        <v>15200000</v>
      </c>
      <c r="AH64" s="330" t="e">
        <f>+AE$25*AG64+AF64</f>
        <v>#REF!</v>
      </c>
      <c r="AI64" s="344">
        <f>+AK63</f>
        <v>12499999.999999998</v>
      </c>
      <c r="AJ64" s="341">
        <f>+AI$28</f>
        <v>666666.66666666663</v>
      </c>
      <c r="AK64" s="341">
        <f t="shared" si="10"/>
        <v>11833333.333333332</v>
      </c>
      <c r="AL64" s="330" t="e">
        <f>+AI$25*AK64+AJ64</f>
        <v>#REF!</v>
      </c>
      <c r="AM64" s="360" t="e">
        <f t="shared" si="1"/>
        <v>#REF!</v>
      </c>
      <c r="AN64" s="100"/>
      <c r="AO64" s="342" t="e">
        <f>+AM64</f>
        <v>#REF!</v>
      </c>
    </row>
    <row r="65" spans="1:41" ht="13">
      <c r="A65" s="285" t="s">
        <v>398</v>
      </c>
      <c r="B65" s="340">
        <f t="shared" si="4"/>
        <v>2021</v>
      </c>
      <c r="C65" s="341">
        <f>+C64</f>
        <v>9666666.6666666698</v>
      </c>
      <c r="D65" s="341">
        <f>+D64</f>
        <v>666666.66666666663</v>
      </c>
      <c r="E65" s="341">
        <f t="shared" si="11"/>
        <v>9000000.0000000037</v>
      </c>
      <c r="F65" s="330" t="e">
        <f>+C$26*E65+D65</f>
        <v>#REF!</v>
      </c>
      <c r="G65" s="341">
        <f>+G64</f>
        <v>17357142.857142843</v>
      </c>
      <c r="H65" s="341">
        <f>+H64</f>
        <v>857142.85714285716</v>
      </c>
      <c r="I65" s="341">
        <f t="shared" si="2"/>
        <v>16499999.999999987</v>
      </c>
      <c r="J65" s="330" t="e">
        <f>+G$26*I65+H65</f>
        <v>#REF!</v>
      </c>
      <c r="K65" s="344">
        <f>+K64</f>
        <v>12875000</v>
      </c>
      <c r="L65" s="341">
        <f>+L64</f>
        <v>500000</v>
      </c>
      <c r="M65" s="341">
        <f t="shared" si="3"/>
        <v>12375000</v>
      </c>
      <c r="N65" s="330" t="e">
        <f>+K$26*M65+L65</f>
        <v>#REF!</v>
      </c>
      <c r="O65" s="344">
        <f>+O64</f>
        <v>20125000</v>
      </c>
      <c r="P65" s="341">
        <f>+P64</f>
        <v>750000</v>
      </c>
      <c r="Q65" s="341">
        <f t="shared" si="5"/>
        <v>19375000</v>
      </c>
      <c r="R65" s="330" t="e">
        <f>+O$26*Q65+P65</f>
        <v>#REF!</v>
      </c>
      <c r="S65" s="344">
        <f>+S64</f>
        <v>13083333.333333332</v>
      </c>
      <c r="T65" s="341">
        <f>+T64</f>
        <v>500000</v>
      </c>
      <c r="U65" s="341">
        <f t="shared" si="6"/>
        <v>12583333.333333332</v>
      </c>
      <c r="V65" s="330" t="e">
        <f>+S$26*U65+T65</f>
        <v>#REF!</v>
      </c>
      <c r="W65" s="344">
        <f>+W64</f>
        <v>20500000</v>
      </c>
      <c r="X65" s="341">
        <f>+X64</f>
        <v>750000</v>
      </c>
      <c r="Y65" s="341">
        <f t="shared" si="7"/>
        <v>19750000</v>
      </c>
      <c r="Z65" s="330" t="e">
        <f>+W$26*Y65+X65</f>
        <v>#REF!</v>
      </c>
      <c r="AA65" s="344">
        <f>+AA64</f>
        <v>13095238.095238101</v>
      </c>
      <c r="AB65" s="341">
        <f>+AB64</f>
        <v>571428.57142857148</v>
      </c>
      <c r="AC65" s="341">
        <f t="shared" si="8"/>
        <v>12523809.52380953</v>
      </c>
      <c r="AD65" s="330" t="e">
        <f>+AA$26*AC65+AB65</f>
        <v>#REF!</v>
      </c>
      <c r="AE65" s="344">
        <f>+AE64</f>
        <v>16400000</v>
      </c>
      <c r="AF65" s="341">
        <f>+AF64</f>
        <v>1200000</v>
      </c>
      <c r="AG65" s="341">
        <f t="shared" si="9"/>
        <v>15200000</v>
      </c>
      <c r="AH65" s="330" t="e">
        <f>+AE$26*AG65+AF65</f>
        <v>#REF!</v>
      </c>
      <c r="AI65" s="344">
        <f>+AI64</f>
        <v>12499999.999999998</v>
      </c>
      <c r="AJ65" s="341">
        <f>+AJ64</f>
        <v>666666.66666666663</v>
      </c>
      <c r="AK65" s="341">
        <f t="shared" si="10"/>
        <v>11833333.333333332</v>
      </c>
      <c r="AL65" s="330" t="e">
        <f>+AI$26*AK65+AJ65</f>
        <v>#REF!</v>
      </c>
      <c r="AM65" s="360" t="e">
        <f t="shared" si="1"/>
        <v>#REF!</v>
      </c>
      <c r="AN65" s="343" t="e">
        <f>+AM65</f>
        <v>#REF!</v>
      </c>
      <c r="AO65" s="283"/>
    </row>
    <row r="66" spans="1:41" ht="13">
      <c r="A66" s="285" t="s">
        <v>431</v>
      </c>
      <c r="B66" s="340">
        <f t="shared" si="4"/>
        <v>2022</v>
      </c>
      <c r="C66" s="341">
        <f>+E65</f>
        <v>9000000.0000000037</v>
      </c>
      <c r="D66" s="341">
        <f>+C$28</f>
        <v>666666.66666666663</v>
      </c>
      <c r="E66" s="341">
        <f t="shared" si="11"/>
        <v>8333333.3333333367</v>
      </c>
      <c r="F66" s="330" t="e">
        <f>+C$25*E66+D66</f>
        <v>#REF!</v>
      </c>
      <c r="G66" s="341">
        <f>+I65</f>
        <v>16499999.999999987</v>
      </c>
      <c r="H66" s="341">
        <f>+G$28</f>
        <v>857142.85714285716</v>
      </c>
      <c r="I66" s="341">
        <f t="shared" ref="I66:I71" si="12">+G66-H66</f>
        <v>15642857.142857131</v>
      </c>
      <c r="J66" s="330" t="e">
        <f>+G$25*I66+H66</f>
        <v>#REF!</v>
      </c>
      <c r="K66" s="344">
        <f>+M65</f>
        <v>12375000</v>
      </c>
      <c r="L66" s="341">
        <f>+K$28</f>
        <v>500000</v>
      </c>
      <c r="M66" s="341">
        <f t="shared" ref="M66:M71" si="13">+K66-L66</f>
        <v>11875000</v>
      </c>
      <c r="N66" s="330" t="e">
        <f>+K$25*M66+L66</f>
        <v>#REF!</v>
      </c>
      <c r="O66" s="344">
        <f>+Q65</f>
        <v>19375000</v>
      </c>
      <c r="P66" s="341">
        <f>+O$28</f>
        <v>750000</v>
      </c>
      <c r="Q66" s="341">
        <f t="shared" si="5"/>
        <v>18625000</v>
      </c>
      <c r="R66" s="330" t="e">
        <f>+O$25*Q66+P66</f>
        <v>#REF!</v>
      </c>
      <c r="S66" s="344">
        <f>+U65</f>
        <v>12583333.333333332</v>
      </c>
      <c r="T66" s="341">
        <f>+S$28</f>
        <v>500000</v>
      </c>
      <c r="U66" s="341">
        <f t="shared" si="6"/>
        <v>12083333.333333332</v>
      </c>
      <c r="V66" s="330" t="e">
        <f>+S$25*U66+T66</f>
        <v>#REF!</v>
      </c>
      <c r="W66" s="344">
        <f>+Y65</f>
        <v>19750000</v>
      </c>
      <c r="X66" s="341">
        <f>+W$28</f>
        <v>750000</v>
      </c>
      <c r="Y66" s="341">
        <f t="shared" si="7"/>
        <v>19000000</v>
      </c>
      <c r="Z66" s="330" t="e">
        <f>+W$25*Y66+X66</f>
        <v>#REF!</v>
      </c>
      <c r="AA66" s="344">
        <f>+AC65</f>
        <v>12523809.52380953</v>
      </c>
      <c r="AB66" s="341">
        <f>+AA$28</f>
        <v>571428.57142857148</v>
      </c>
      <c r="AC66" s="341">
        <f t="shared" si="8"/>
        <v>11952380.952380959</v>
      </c>
      <c r="AD66" s="330" t="e">
        <f>+AA$25*AC66+AB66</f>
        <v>#REF!</v>
      </c>
      <c r="AE66" s="344">
        <f>+AG65</f>
        <v>15200000</v>
      </c>
      <c r="AF66" s="341">
        <f>+AE$28</f>
        <v>1200000</v>
      </c>
      <c r="AG66" s="341">
        <f t="shared" si="9"/>
        <v>14000000</v>
      </c>
      <c r="AH66" s="330" t="e">
        <f>+AE$25*AG66+AF66</f>
        <v>#REF!</v>
      </c>
      <c r="AI66" s="344">
        <f>+AK65</f>
        <v>11833333.333333332</v>
      </c>
      <c r="AJ66" s="341">
        <f>+AI$28</f>
        <v>666666.66666666663</v>
      </c>
      <c r="AK66" s="341">
        <f t="shared" si="10"/>
        <v>11166666.666666666</v>
      </c>
      <c r="AL66" s="330" t="e">
        <f>+AI$25*AK66+AJ66</f>
        <v>#REF!</v>
      </c>
      <c r="AM66" s="360" t="e">
        <f t="shared" si="1"/>
        <v>#REF!</v>
      </c>
      <c r="AN66" s="100"/>
      <c r="AO66" s="342" t="e">
        <f>+AM66</f>
        <v>#REF!</v>
      </c>
    </row>
    <row r="67" spans="1:41" ht="13">
      <c r="A67" s="285" t="s">
        <v>398</v>
      </c>
      <c r="B67" s="340">
        <f t="shared" si="4"/>
        <v>2022</v>
      </c>
      <c r="C67" s="341">
        <f>+C66</f>
        <v>9000000.0000000037</v>
      </c>
      <c r="D67" s="341">
        <f>+D66</f>
        <v>666666.66666666663</v>
      </c>
      <c r="E67" s="341">
        <f t="shared" si="11"/>
        <v>8333333.3333333367</v>
      </c>
      <c r="F67" s="330" t="e">
        <f>+C$26*E67+D67</f>
        <v>#REF!</v>
      </c>
      <c r="G67" s="341">
        <f>+G66</f>
        <v>16499999.999999987</v>
      </c>
      <c r="H67" s="341">
        <f>+H66</f>
        <v>857142.85714285716</v>
      </c>
      <c r="I67" s="341">
        <f t="shared" si="12"/>
        <v>15642857.142857131</v>
      </c>
      <c r="J67" s="330" t="e">
        <f>+G$26*I67+H67</f>
        <v>#REF!</v>
      </c>
      <c r="K67" s="344">
        <f>+K66</f>
        <v>12375000</v>
      </c>
      <c r="L67" s="341">
        <f>+L66</f>
        <v>500000</v>
      </c>
      <c r="M67" s="341">
        <f t="shared" si="13"/>
        <v>11875000</v>
      </c>
      <c r="N67" s="330" t="e">
        <f>+K$26*M67+L67</f>
        <v>#REF!</v>
      </c>
      <c r="O67" s="344">
        <f>+O66</f>
        <v>19375000</v>
      </c>
      <c r="P67" s="341">
        <f>+P66</f>
        <v>750000</v>
      </c>
      <c r="Q67" s="341">
        <f t="shared" si="5"/>
        <v>18625000</v>
      </c>
      <c r="R67" s="330" t="e">
        <f>+O$26*Q67+P67</f>
        <v>#REF!</v>
      </c>
      <c r="S67" s="344">
        <f>+S66</f>
        <v>12583333.333333332</v>
      </c>
      <c r="T67" s="341">
        <f>+T66</f>
        <v>500000</v>
      </c>
      <c r="U67" s="341">
        <f t="shared" si="6"/>
        <v>12083333.333333332</v>
      </c>
      <c r="V67" s="330" t="e">
        <f>+S$26*U67+T67</f>
        <v>#REF!</v>
      </c>
      <c r="W67" s="344">
        <f>+W66</f>
        <v>19750000</v>
      </c>
      <c r="X67" s="341">
        <f>+X66</f>
        <v>750000</v>
      </c>
      <c r="Y67" s="341">
        <f t="shared" si="7"/>
        <v>19000000</v>
      </c>
      <c r="Z67" s="330" t="e">
        <f>+W$26*Y67+X67</f>
        <v>#REF!</v>
      </c>
      <c r="AA67" s="344">
        <f>+AA66</f>
        <v>12523809.52380953</v>
      </c>
      <c r="AB67" s="341">
        <f>+AB66</f>
        <v>571428.57142857148</v>
      </c>
      <c r="AC67" s="341">
        <f t="shared" si="8"/>
        <v>11952380.952380959</v>
      </c>
      <c r="AD67" s="330" t="e">
        <f>+AA$26*AC67+AB67</f>
        <v>#REF!</v>
      </c>
      <c r="AE67" s="344">
        <f>+AE66</f>
        <v>15200000</v>
      </c>
      <c r="AF67" s="341">
        <f>+AF66</f>
        <v>1200000</v>
      </c>
      <c r="AG67" s="341">
        <f t="shared" si="9"/>
        <v>14000000</v>
      </c>
      <c r="AH67" s="330" t="e">
        <f>+AE$26*AG67+AF67</f>
        <v>#REF!</v>
      </c>
      <c r="AI67" s="344">
        <f>+AI66</f>
        <v>11833333.333333332</v>
      </c>
      <c r="AJ67" s="341">
        <f>+AJ66</f>
        <v>666666.66666666663</v>
      </c>
      <c r="AK67" s="341">
        <f t="shared" si="10"/>
        <v>11166666.666666666</v>
      </c>
      <c r="AL67" s="330" t="e">
        <f>+AI$26*AK67+AJ67</f>
        <v>#REF!</v>
      </c>
      <c r="AM67" s="360" t="e">
        <f t="shared" si="1"/>
        <v>#REF!</v>
      </c>
      <c r="AN67" s="343" t="e">
        <f>+AM67</f>
        <v>#REF!</v>
      </c>
      <c r="AO67" s="283"/>
    </row>
    <row r="68" spans="1:41" ht="13">
      <c r="A68" s="285" t="s">
        <v>431</v>
      </c>
      <c r="B68" s="340">
        <f t="shared" si="4"/>
        <v>2023</v>
      </c>
      <c r="C68" s="341">
        <f>+E67</f>
        <v>8333333.3333333367</v>
      </c>
      <c r="D68" s="341">
        <f>+C$28</f>
        <v>666666.66666666663</v>
      </c>
      <c r="E68" s="341">
        <f t="shared" si="11"/>
        <v>7666666.6666666698</v>
      </c>
      <c r="F68" s="330" t="e">
        <f>+C$25*E68+D68</f>
        <v>#REF!</v>
      </c>
      <c r="G68" s="341">
        <f>+I67</f>
        <v>15642857.142857131</v>
      </c>
      <c r="H68" s="341">
        <f>+G$28</f>
        <v>857142.85714285716</v>
      </c>
      <c r="I68" s="341">
        <f t="shared" si="12"/>
        <v>14785714.285714274</v>
      </c>
      <c r="J68" s="330" t="e">
        <f>+G$25*I68+H68</f>
        <v>#REF!</v>
      </c>
      <c r="K68" s="344">
        <f>+M67</f>
        <v>11875000</v>
      </c>
      <c r="L68" s="341">
        <f>+K$28</f>
        <v>500000</v>
      </c>
      <c r="M68" s="341">
        <f t="shared" si="13"/>
        <v>11375000</v>
      </c>
      <c r="N68" s="330" t="e">
        <f>+K$25*M68+L68</f>
        <v>#REF!</v>
      </c>
      <c r="O68" s="344">
        <f>+Q67</f>
        <v>18625000</v>
      </c>
      <c r="P68" s="341">
        <f>+O$28</f>
        <v>750000</v>
      </c>
      <c r="Q68" s="341">
        <f>+O68-P68</f>
        <v>17875000</v>
      </c>
      <c r="R68" s="330" t="e">
        <f>+O$25*Q68+P68</f>
        <v>#REF!</v>
      </c>
      <c r="S68" s="344">
        <f>+U67</f>
        <v>12083333.333333332</v>
      </c>
      <c r="T68" s="341">
        <f>+S$28</f>
        <v>500000</v>
      </c>
      <c r="U68" s="341">
        <f>+S68-T68</f>
        <v>11583333.333333332</v>
      </c>
      <c r="V68" s="330" t="e">
        <f>+S$25*U68+T68</f>
        <v>#REF!</v>
      </c>
      <c r="W68" s="344">
        <f>+Y67</f>
        <v>19000000</v>
      </c>
      <c r="X68" s="341">
        <f>+W$28</f>
        <v>750000</v>
      </c>
      <c r="Y68" s="341">
        <f t="shared" si="7"/>
        <v>18250000</v>
      </c>
      <c r="Z68" s="330" t="e">
        <f>+W$25*Y68+X68</f>
        <v>#REF!</v>
      </c>
      <c r="AA68" s="344">
        <f>+AC67</f>
        <v>11952380.952380959</v>
      </c>
      <c r="AB68" s="341">
        <f>+AA$28</f>
        <v>571428.57142857148</v>
      </c>
      <c r="AC68" s="341">
        <f t="shared" si="8"/>
        <v>11380952.380952388</v>
      </c>
      <c r="AD68" s="330" t="e">
        <f>+AA$25*AC68+AB68</f>
        <v>#REF!</v>
      </c>
      <c r="AE68" s="344">
        <f>+AG67</f>
        <v>14000000</v>
      </c>
      <c r="AF68" s="341">
        <f>+AE$28</f>
        <v>1200000</v>
      </c>
      <c r="AG68" s="341">
        <f t="shared" si="9"/>
        <v>12800000</v>
      </c>
      <c r="AH68" s="330" t="e">
        <f>+AE$25*AG68+AF68</f>
        <v>#REF!</v>
      </c>
      <c r="AI68" s="344">
        <f>+AK67</f>
        <v>11166666.666666666</v>
      </c>
      <c r="AJ68" s="341">
        <f>+AI$28</f>
        <v>666666.66666666663</v>
      </c>
      <c r="AK68" s="341">
        <f t="shared" si="10"/>
        <v>10500000</v>
      </c>
      <c r="AL68" s="330" t="e">
        <f>+AI$25*AK68+AJ68</f>
        <v>#REF!</v>
      </c>
      <c r="AM68" s="360" t="e">
        <f t="shared" si="1"/>
        <v>#REF!</v>
      </c>
      <c r="AN68" s="100"/>
      <c r="AO68" s="342" t="e">
        <f>+AM68</f>
        <v>#REF!</v>
      </c>
    </row>
    <row r="69" spans="1:41" ht="13">
      <c r="A69" s="285" t="s">
        <v>398</v>
      </c>
      <c r="B69" s="340">
        <f t="shared" si="4"/>
        <v>2023</v>
      </c>
      <c r="C69" s="341">
        <f>+C68</f>
        <v>8333333.3333333367</v>
      </c>
      <c r="D69" s="341">
        <f>+D68</f>
        <v>666666.66666666663</v>
      </c>
      <c r="E69" s="341">
        <f t="shared" si="11"/>
        <v>7666666.6666666698</v>
      </c>
      <c r="F69" s="330" t="e">
        <f>+C$26*E69+D69</f>
        <v>#REF!</v>
      </c>
      <c r="G69" s="341">
        <f>+G68</f>
        <v>15642857.142857131</v>
      </c>
      <c r="H69" s="341">
        <f>+H68</f>
        <v>857142.85714285716</v>
      </c>
      <c r="I69" s="341">
        <f t="shared" si="12"/>
        <v>14785714.285714274</v>
      </c>
      <c r="J69" s="330" t="e">
        <f>+G$26*I69+H69</f>
        <v>#REF!</v>
      </c>
      <c r="K69" s="344">
        <f>+K68</f>
        <v>11875000</v>
      </c>
      <c r="L69" s="341">
        <f>+L68</f>
        <v>500000</v>
      </c>
      <c r="M69" s="341">
        <f t="shared" si="13"/>
        <v>11375000</v>
      </c>
      <c r="N69" s="330" t="e">
        <f>+K$26*M69+L69</f>
        <v>#REF!</v>
      </c>
      <c r="O69" s="344">
        <f>+O68</f>
        <v>18625000</v>
      </c>
      <c r="P69" s="341">
        <f>+P68</f>
        <v>750000</v>
      </c>
      <c r="Q69" s="341">
        <f>+O69-P69</f>
        <v>17875000</v>
      </c>
      <c r="R69" s="330" t="e">
        <f>+O$26*Q69+P69</f>
        <v>#REF!</v>
      </c>
      <c r="S69" s="344">
        <f>+S68</f>
        <v>12083333.333333332</v>
      </c>
      <c r="T69" s="341">
        <f>+T68</f>
        <v>500000</v>
      </c>
      <c r="U69" s="341">
        <f>+S69-T69</f>
        <v>11583333.333333332</v>
      </c>
      <c r="V69" s="330" t="e">
        <f>+S$26*U69+T69</f>
        <v>#REF!</v>
      </c>
      <c r="W69" s="344">
        <f>+W68</f>
        <v>19000000</v>
      </c>
      <c r="X69" s="341">
        <f>+X68</f>
        <v>750000</v>
      </c>
      <c r="Y69" s="341">
        <f t="shared" si="7"/>
        <v>18250000</v>
      </c>
      <c r="Z69" s="330" t="e">
        <f>+W$26*Y69+X69</f>
        <v>#REF!</v>
      </c>
      <c r="AA69" s="344">
        <f>+AA68</f>
        <v>11952380.952380959</v>
      </c>
      <c r="AB69" s="341">
        <f>+AB68</f>
        <v>571428.57142857148</v>
      </c>
      <c r="AC69" s="341">
        <f t="shared" si="8"/>
        <v>11380952.380952388</v>
      </c>
      <c r="AD69" s="330" t="e">
        <f>+AA$26*AC69+AB69</f>
        <v>#REF!</v>
      </c>
      <c r="AE69" s="344">
        <f>+AE68</f>
        <v>14000000</v>
      </c>
      <c r="AF69" s="341">
        <f>+AF68</f>
        <v>1200000</v>
      </c>
      <c r="AG69" s="341">
        <f t="shared" si="9"/>
        <v>12800000</v>
      </c>
      <c r="AH69" s="330" t="e">
        <f>+AE$26*AG69+AF69</f>
        <v>#REF!</v>
      </c>
      <c r="AI69" s="344">
        <f>+AI68</f>
        <v>11166666.666666666</v>
      </c>
      <c r="AJ69" s="341">
        <f>+AJ68</f>
        <v>666666.66666666663</v>
      </c>
      <c r="AK69" s="341">
        <f t="shared" si="10"/>
        <v>10500000</v>
      </c>
      <c r="AL69" s="330" t="e">
        <f>+AI$26*AK69+AJ69</f>
        <v>#REF!</v>
      </c>
      <c r="AM69" s="360" t="e">
        <f t="shared" si="1"/>
        <v>#REF!</v>
      </c>
      <c r="AN69" s="343" t="e">
        <f>+AM69</f>
        <v>#REF!</v>
      </c>
      <c r="AO69" s="283"/>
    </row>
    <row r="70" spans="1:41" ht="13">
      <c r="A70" s="285" t="s">
        <v>431</v>
      </c>
      <c r="B70" s="340">
        <f t="shared" si="4"/>
        <v>2024</v>
      </c>
      <c r="C70" s="341">
        <f>+E69</f>
        <v>7666666.6666666698</v>
      </c>
      <c r="D70" s="341">
        <f>+C$28</f>
        <v>666666.66666666663</v>
      </c>
      <c r="E70" s="341">
        <f t="shared" si="11"/>
        <v>7000000.0000000028</v>
      </c>
      <c r="F70" s="330" t="e">
        <f>+C$25*E70+D70</f>
        <v>#REF!</v>
      </c>
      <c r="G70" s="341">
        <f>+I69</f>
        <v>14785714.285714274</v>
      </c>
      <c r="H70" s="341">
        <f>+G$28</f>
        <v>857142.85714285716</v>
      </c>
      <c r="I70" s="341">
        <f t="shared" si="12"/>
        <v>13928571.428571418</v>
      </c>
      <c r="J70" s="330" t="e">
        <f>+G$25*I70+H70</f>
        <v>#REF!</v>
      </c>
      <c r="K70" s="344">
        <f>+M69</f>
        <v>11375000</v>
      </c>
      <c r="L70" s="341">
        <f>+K$28</f>
        <v>500000</v>
      </c>
      <c r="M70" s="341">
        <f t="shared" si="13"/>
        <v>10875000</v>
      </c>
      <c r="N70" s="330" t="e">
        <f>+K$25*M70+L70</f>
        <v>#REF!</v>
      </c>
      <c r="O70" s="344">
        <f>+Q69</f>
        <v>17875000</v>
      </c>
      <c r="P70" s="341">
        <f>+O$28</f>
        <v>750000</v>
      </c>
      <c r="Q70" s="341">
        <f>+O70-P70</f>
        <v>17125000</v>
      </c>
      <c r="R70" s="330" t="e">
        <f>+O$25*Q70+P70</f>
        <v>#REF!</v>
      </c>
      <c r="S70" s="344">
        <f>+U69</f>
        <v>11583333.333333332</v>
      </c>
      <c r="T70" s="341">
        <f>+S$28</f>
        <v>500000</v>
      </c>
      <c r="U70" s="341">
        <f>+S70-T70</f>
        <v>11083333.333333332</v>
      </c>
      <c r="V70" s="330" t="e">
        <f>+S$25*U70+T70</f>
        <v>#REF!</v>
      </c>
      <c r="W70" s="344">
        <f>+Y69</f>
        <v>18250000</v>
      </c>
      <c r="X70" s="341">
        <f>+W$28</f>
        <v>750000</v>
      </c>
      <c r="Y70" s="341">
        <f>+W70-X70</f>
        <v>17500000</v>
      </c>
      <c r="Z70" s="330" t="e">
        <f>+W$25*Y70+X70</f>
        <v>#REF!</v>
      </c>
      <c r="AA70" s="344">
        <f>+AC69</f>
        <v>11380952.380952388</v>
      </c>
      <c r="AB70" s="341">
        <f>+AA$28</f>
        <v>571428.57142857148</v>
      </c>
      <c r="AC70" s="341">
        <f>+AA70-AB70</f>
        <v>10809523.809523817</v>
      </c>
      <c r="AD70" s="330" t="e">
        <f>+AA$25*AC70+AB70</f>
        <v>#REF!</v>
      </c>
      <c r="AE70" s="344">
        <f>+AG69</f>
        <v>12800000</v>
      </c>
      <c r="AF70" s="341">
        <f>+AE$28</f>
        <v>1200000</v>
      </c>
      <c r="AG70" s="341">
        <f t="shared" si="9"/>
        <v>11600000</v>
      </c>
      <c r="AH70" s="330" t="e">
        <f>+AE$25*AG70+AF70</f>
        <v>#REF!</v>
      </c>
      <c r="AI70" s="344">
        <f>+AK69</f>
        <v>10500000</v>
      </c>
      <c r="AJ70" s="341">
        <f>+AI$28</f>
        <v>666666.66666666663</v>
      </c>
      <c r="AK70" s="341">
        <f t="shared" si="10"/>
        <v>9833333.333333334</v>
      </c>
      <c r="AL70" s="330" t="e">
        <f>+AI$25*AK70+AJ70</f>
        <v>#REF!</v>
      </c>
      <c r="AM70" s="360" t="e">
        <f t="shared" si="1"/>
        <v>#REF!</v>
      </c>
      <c r="AN70" s="100"/>
      <c r="AO70" s="342" t="e">
        <f>+AM70</f>
        <v>#REF!</v>
      </c>
    </row>
    <row r="71" spans="1:41" ht="13">
      <c r="A71" s="285" t="s">
        <v>398</v>
      </c>
      <c r="B71" s="340">
        <f t="shared" si="4"/>
        <v>2024</v>
      </c>
      <c r="C71" s="341"/>
      <c r="D71" s="341">
        <f>+D70</f>
        <v>666666.66666666663</v>
      </c>
      <c r="E71" s="341">
        <f t="shared" si="11"/>
        <v>-666666.66666666663</v>
      </c>
      <c r="F71" s="330" t="e">
        <f>+C$26*E71+D71</f>
        <v>#REF!</v>
      </c>
      <c r="G71" s="341">
        <f>+G70</f>
        <v>14785714.285714274</v>
      </c>
      <c r="H71" s="341">
        <f>+H70</f>
        <v>857142.85714285716</v>
      </c>
      <c r="I71" s="341">
        <f t="shared" si="12"/>
        <v>13928571.428571418</v>
      </c>
      <c r="J71" s="330" t="e">
        <f>+G$26*I71+H71</f>
        <v>#REF!</v>
      </c>
      <c r="K71" s="344">
        <f>+K70</f>
        <v>11375000</v>
      </c>
      <c r="L71" s="341">
        <f>+L70</f>
        <v>500000</v>
      </c>
      <c r="M71" s="341">
        <f t="shared" si="13"/>
        <v>10875000</v>
      </c>
      <c r="N71" s="330" t="e">
        <f>+K$26*M71+L71</f>
        <v>#REF!</v>
      </c>
      <c r="O71" s="344">
        <f>+O70</f>
        <v>17875000</v>
      </c>
      <c r="P71" s="341">
        <f>+P70</f>
        <v>750000</v>
      </c>
      <c r="Q71" s="341">
        <f>+O71-P71</f>
        <v>17125000</v>
      </c>
      <c r="R71" s="330" t="e">
        <f>+O$26*Q71+P71</f>
        <v>#REF!</v>
      </c>
      <c r="S71" s="344">
        <f>+S70</f>
        <v>11583333.333333332</v>
      </c>
      <c r="T71" s="341">
        <f>+T70</f>
        <v>500000</v>
      </c>
      <c r="U71" s="341">
        <f>+S71-T71</f>
        <v>11083333.333333332</v>
      </c>
      <c r="V71" s="330" t="e">
        <f>+S$26*U71+T71</f>
        <v>#REF!</v>
      </c>
      <c r="W71" s="344">
        <f>+W70</f>
        <v>18250000</v>
      </c>
      <c r="X71" s="341">
        <f>+X70</f>
        <v>750000</v>
      </c>
      <c r="Y71" s="341">
        <f>+W71-X71</f>
        <v>17500000</v>
      </c>
      <c r="Z71" s="330" t="e">
        <f>+W$26*Y71+X71</f>
        <v>#REF!</v>
      </c>
      <c r="AA71" s="344">
        <f>+AA70</f>
        <v>11380952.380952388</v>
      </c>
      <c r="AB71" s="341">
        <f>+AB70</f>
        <v>571428.57142857148</v>
      </c>
      <c r="AC71" s="341">
        <f>+AA71-AB71</f>
        <v>10809523.809523817</v>
      </c>
      <c r="AD71" s="330" t="e">
        <f>+AA$26*AC71+AB71</f>
        <v>#REF!</v>
      </c>
      <c r="AE71" s="344">
        <f>+AE70</f>
        <v>12800000</v>
      </c>
      <c r="AF71" s="341">
        <f>+AF70</f>
        <v>1200000</v>
      </c>
      <c r="AG71" s="341">
        <f t="shared" si="9"/>
        <v>11600000</v>
      </c>
      <c r="AH71" s="330" t="e">
        <f>+AE$26*AG71+AF71</f>
        <v>#REF!</v>
      </c>
      <c r="AI71" s="344">
        <f>+AI70</f>
        <v>10500000</v>
      </c>
      <c r="AJ71" s="341">
        <f>+AJ70</f>
        <v>666666.66666666663</v>
      </c>
      <c r="AK71" s="341">
        <f t="shared" si="10"/>
        <v>9833333.333333334</v>
      </c>
      <c r="AL71" s="330" t="e">
        <f>+AI$26*AK71+AJ71</f>
        <v>#REF!</v>
      </c>
      <c r="AM71" s="360" t="e">
        <f t="shared" si="1"/>
        <v>#REF!</v>
      </c>
      <c r="AN71" s="343" t="e">
        <f>+AM71</f>
        <v>#REF!</v>
      </c>
      <c r="AO71" s="283"/>
    </row>
    <row r="72" spans="1:41" ht="13">
      <c r="A72" s="345" t="s">
        <v>424</v>
      </c>
      <c r="B72" s="346" t="s">
        <v>424</v>
      </c>
      <c r="C72" s="347"/>
      <c r="D72" s="347" t="s">
        <v>424</v>
      </c>
      <c r="E72" s="347" t="s">
        <v>425</v>
      </c>
      <c r="F72" s="348" t="s">
        <v>424</v>
      </c>
      <c r="G72" s="347" t="s">
        <v>424</v>
      </c>
      <c r="H72" s="347" t="s">
        <v>424</v>
      </c>
      <c r="I72" s="347" t="s">
        <v>425</v>
      </c>
      <c r="J72" s="348" t="s">
        <v>424</v>
      </c>
      <c r="K72" s="347" t="s">
        <v>424</v>
      </c>
      <c r="L72" s="347" t="s">
        <v>424</v>
      </c>
      <c r="M72" s="347" t="s">
        <v>425</v>
      </c>
      <c r="N72" s="348" t="s">
        <v>424</v>
      </c>
      <c r="O72" s="347" t="s">
        <v>424</v>
      </c>
      <c r="P72" s="347" t="s">
        <v>424</v>
      </c>
      <c r="Q72" s="347" t="s">
        <v>425</v>
      </c>
      <c r="R72" s="348" t="s">
        <v>424</v>
      </c>
      <c r="S72" s="347" t="s">
        <v>424</v>
      </c>
      <c r="T72" s="347" t="s">
        <v>424</v>
      </c>
      <c r="U72" s="347" t="s">
        <v>425</v>
      </c>
      <c r="V72" s="348" t="s">
        <v>424</v>
      </c>
      <c r="W72" s="347" t="s">
        <v>424</v>
      </c>
      <c r="X72" s="347" t="s">
        <v>424</v>
      </c>
      <c r="Y72" s="347" t="s">
        <v>425</v>
      </c>
      <c r="Z72" s="348" t="s">
        <v>424</v>
      </c>
      <c r="AA72" s="347" t="s">
        <v>424</v>
      </c>
      <c r="AB72" s="347" t="s">
        <v>424</v>
      </c>
      <c r="AC72" s="347" t="s">
        <v>425</v>
      </c>
      <c r="AD72" s="348" t="s">
        <v>424</v>
      </c>
      <c r="AE72" s="347" t="s">
        <v>424</v>
      </c>
      <c r="AF72" s="347" t="s">
        <v>424</v>
      </c>
      <c r="AG72" s="347" t="s">
        <v>425</v>
      </c>
      <c r="AH72" s="348" t="s">
        <v>424</v>
      </c>
      <c r="AI72" s="347" t="s">
        <v>424</v>
      </c>
      <c r="AJ72" s="347" t="s">
        <v>424</v>
      </c>
      <c r="AK72" s="347" t="s">
        <v>425</v>
      </c>
      <c r="AL72" s="348" t="s">
        <v>424</v>
      </c>
      <c r="AM72" s="360"/>
      <c r="AN72" s="100"/>
      <c r="AO72" s="342">
        <f>+AM72</f>
        <v>0</v>
      </c>
    </row>
    <row r="73" spans="1:41" ht="13.5" thickBot="1">
      <c r="A73" s="349" t="s">
        <v>424</v>
      </c>
      <c r="B73" s="350" t="s">
        <v>424</v>
      </c>
      <c r="C73" s="351" t="s">
        <v>424</v>
      </c>
      <c r="D73" s="351" t="s">
        <v>425</v>
      </c>
      <c r="E73" s="351" t="s">
        <v>425</v>
      </c>
      <c r="F73" s="352" t="s">
        <v>424</v>
      </c>
      <c r="G73" s="351" t="s">
        <v>424</v>
      </c>
      <c r="H73" s="351" t="s">
        <v>425</v>
      </c>
      <c r="I73" s="351" t="s">
        <v>425</v>
      </c>
      <c r="J73" s="352" t="s">
        <v>424</v>
      </c>
      <c r="K73" s="351" t="s">
        <v>424</v>
      </c>
      <c r="L73" s="351" t="s">
        <v>425</v>
      </c>
      <c r="M73" s="351" t="s">
        <v>425</v>
      </c>
      <c r="N73" s="352" t="s">
        <v>424</v>
      </c>
      <c r="O73" s="351" t="s">
        <v>424</v>
      </c>
      <c r="P73" s="351" t="s">
        <v>425</v>
      </c>
      <c r="Q73" s="351" t="s">
        <v>425</v>
      </c>
      <c r="R73" s="352" t="s">
        <v>424</v>
      </c>
      <c r="S73" s="351" t="s">
        <v>424</v>
      </c>
      <c r="T73" s="351" t="s">
        <v>425</v>
      </c>
      <c r="U73" s="351" t="s">
        <v>425</v>
      </c>
      <c r="V73" s="352" t="s">
        <v>424</v>
      </c>
      <c r="W73" s="351" t="s">
        <v>424</v>
      </c>
      <c r="X73" s="351" t="s">
        <v>425</v>
      </c>
      <c r="Y73" s="351" t="s">
        <v>425</v>
      </c>
      <c r="Z73" s="352" t="s">
        <v>424</v>
      </c>
      <c r="AA73" s="351" t="s">
        <v>424</v>
      </c>
      <c r="AB73" s="351" t="s">
        <v>425</v>
      </c>
      <c r="AC73" s="351" t="s">
        <v>425</v>
      </c>
      <c r="AD73" s="352" t="s">
        <v>424</v>
      </c>
      <c r="AE73" s="351" t="s">
        <v>424</v>
      </c>
      <c r="AF73" s="351" t="s">
        <v>425</v>
      </c>
      <c r="AG73" s="351" t="s">
        <v>425</v>
      </c>
      <c r="AH73" s="352" t="s">
        <v>424</v>
      </c>
      <c r="AI73" s="351" t="s">
        <v>424</v>
      </c>
      <c r="AJ73" s="351" t="s">
        <v>425</v>
      </c>
      <c r="AK73" s="351" t="s">
        <v>425</v>
      </c>
      <c r="AL73" s="352" t="s">
        <v>424</v>
      </c>
      <c r="AM73" s="361"/>
      <c r="AN73" s="353">
        <f>+AM73</f>
        <v>0</v>
      </c>
      <c r="AO73" s="291"/>
    </row>
    <row r="74" spans="1:41" ht="13">
      <c r="A74" s="98"/>
      <c r="B74" s="354"/>
      <c r="C74" s="98"/>
      <c r="D74" s="98"/>
      <c r="E74" s="98"/>
      <c r="F74" s="355"/>
      <c r="G74" s="98"/>
      <c r="H74" s="98"/>
      <c r="I74" s="98"/>
      <c r="J74" s="355"/>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356" t="e">
        <f>SUM(AN32:AN71)</f>
        <v>#REF!</v>
      </c>
      <c r="AO74" s="356" t="e">
        <f>SUM(AO32:AO71)</f>
        <v>#REF!</v>
      </c>
    </row>
    <row r="76" spans="1:41">
      <c r="AN76" s="115"/>
    </row>
    <row r="306" spans="1:6">
      <c r="A306" s="367"/>
      <c r="B306" s="366"/>
      <c r="C306" s="367"/>
      <c r="D306" s="367"/>
      <c r="E306" s="367"/>
      <c r="F306" s="368"/>
    </row>
    <row r="307" spans="1:6">
      <c r="A307" s="367"/>
      <c r="B307" s="366"/>
      <c r="C307" s="367"/>
      <c r="D307" s="367"/>
      <c r="E307" s="367"/>
      <c r="F307" s="368"/>
    </row>
    <row r="308" spans="1:6">
      <c r="A308" s="367"/>
      <c r="B308" s="366"/>
      <c r="C308" s="367"/>
      <c r="D308" s="367"/>
      <c r="E308" s="367"/>
      <c r="F308" s="368"/>
    </row>
    <row r="309" spans="1:6">
      <c r="A309" s="367"/>
      <c r="B309" s="366"/>
      <c r="C309" s="367"/>
      <c r="D309" s="367"/>
      <c r="E309" s="367"/>
      <c r="F309" s="368"/>
    </row>
    <row r="310" spans="1:6">
      <c r="A310" s="367"/>
      <c r="B310" s="366"/>
      <c r="C310" s="367"/>
      <c r="D310" s="367"/>
      <c r="E310" s="367"/>
      <c r="F310" s="368"/>
    </row>
    <row r="311" spans="1:6">
      <c r="A311" s="367"/>
      <c r="B311" s="366"/>
      <c r="C311" s="367"/>
      <c r="D311" s="367"/>
      <c r="E311" s="367"/>
      <c r="F311" s="368"/>
    </row>
    <row r="312" spans="1:6">
      <c r="A312" s="367"/>
      <c r="B312" s="366"/>
      <c r="C312" s="367"/>
      <c r="D312" s="367"/>
      <c r="E312" s="367"/>
      <c r="F312" s="368"/>
    </row>
    <row r="313" spans="1:6">
      <c r="A313" s="367"/>
      <c r="B313" s="366"/>
      <c r="C313" s="367"/>
      <c r="D313" s="367"/>
      <c r="E313" s="367"/>
      <c r="F313" s="368"/>
    </row>
    <row r="314" spans="1:6">
      <c r="A314" s="367"/>
      <c r="B314" s="366"/>
      <c r="C314" s="367"/>
      <c r="D314" s="367"/>
      <c r="E314" s="367"/>
      <c r="F314" s="368"/>
    </row>
  </sheetData>
  <mergeCells count="1">
    <mergeCell ref="A1:AO1"/>
  </mergeCells>
  <phoneticPr fontId="0" type="noConversion"/>
  <printOptions horizontalCentered="1"/>
  <pageMargins left="0.25" right="0.25" top="0.25" bottom="0.25" header="0.5" footer="0.5"/>
  <pageSetup scale="59" orientation="landscape"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Q496"/>
  <sheetViews>
    <sheetView view="pageBreakPreview" zoomScale="60" zoomScaleNormal="70" workbookViewId="0">
      <pane ySplit="13" topLeftCell="A14" activePane="bottomLeft" state="frozen"/>
      <selection activeCell="D9" sqref="D9"/>
      <selection pane="bottomLeft" activeCell="K38" sqref="K38"/>
    </sheetView>
  </sheetViews>
  <sheetFormatPr defaultRowHeight="12.5"/>
  <cols>
    <col min="1" max="1" width="6.453125" customWidth="1"/>
    <col min="2" max="2" width="4.26953125" customWidth="1"/>
    <col min="3" max="3" width="58" customWidth="1"/>
    <col min="4" max="4" width="35.54296875" customWidth="1"/>
    <col min="5" max="5" width="15.453125" bestFit="1" customWidth="1"/>
    <col min="6" max="6" width="20.7265625" customWidth="1"/>
    <col min="7" max="7" width="15.1796875" customWidth="1"/>
    <col min="8" max="8" width="13" customWidth="1"/>
    <col min="9" max="9" width="15.81640625" customWidth="1"/>
    <col min="10" max="10" width="12.7265625" customWidth="1"/>
    <col min="11" max="11" width="15.453125" customWidth="1"/>
    <col min="12" max="12" width="13.81640625" customWidth="1"/>
    <col min="13" max="13" width="12.81640625" customWidth="1"/>
    <col min="14" max="14" width="12.54296875" customWidth="1"/>
    <col min="15" max="15" width="12.26953125" customWidth="1"/>
    <col min="16" max="16" width="13.1796875" customWidth="1"/>
    <col min="17" max="17" width="14.81640625" customWidth="1"/>
  </cols>
  <sheetData>
    <row r="2" spans="1:17">
      <c r="G2" s="97" t="s">
        <v>389</v>
      </c>
      <c r="H2" s="97" t="s">
        <v>389</v>
      </c>
      <c r="I2" s="97" t="s">
        <v>389</v>
      </c>
      <c r="J2" s="97" t="s">
        <v>389</v>
      </c>
      <c r="K2" s="97" t="s">
        <v>389</v>
      </c>
      <c r="L2" s="97" t="s">
        <v>389</v>
      </c>
      <c r="M2" s="97" t="s">
        <v>389</v>
      </c>
      <c r="N2" s="97" t="s">
        <v>389</v>
      </c>
      <c r="O2" s="97" t="s">
        <v>389</v>
      </c>
      <c r="P2" s="97" t="s">
        <v>389</v>
      </c>
      <c r="Q2" s="97" t="s">
        <v>389</v>
      </c>
    </row>
    <row r="3" spans="1:17" ht="16" thickBot="1">
      <c r="A3" s="102" t="s">
        <v>536</v>
      </c>
      <c r="G3" s="148" t="s">
        <v>157</v>
      </c>
      <c r="H3" s="148" t="str">
        <f>'ATT H-2A'!$B316</f>
        <v>B</v>
      </c>
      <c r="I3" s="148" t="str">
        <f>'ATT H-2A'!$B319</f>
        <v>C</v>
      </c>
      <c r="J3" s="148" t="str">
        <f>'ATT H-2A'!$B320</f>
        <v>D</v>
      </c>
      <c r="K3" s="148" t="str">
        <f>'ATT H-2A'!$B321&amp;"  &amp;  "&amp;'ATT H-2A'!$B323</f>
        <v>E  &amp;  G</v>
      </c>
      <c r="L3" s="148" t="str">
        <f>'ATT H-2A'!$B322</f>
        <v>F</v>
      </c>
      <c r="M3" s="148" t="e">
        <f>'ATT H-2A'!#REF!</f>
        <v>#REF!</v>
      </c>
      <c r="N3" s="148" t="str">
        <f>'ATT H-2A'!$B330</f>
        <v>K</v>
      </c>
      <c r="O3" s="148" t="str">
        <f>'ATT H-2A'!$B331</f>
        <v>L</v>
      </c>
      <c r="P3" s="148" t="str">
        <f>'ATT H-2A'!$B332</f>
        <v>M</v>
      </c>
      <c r="Q3" s="148" t="str">
        <f>'ATT H-2A'!$B333</f>
        <v>N</v>
      </c>
    </row>
    <row r="4" spans="1:17" ht="87.75" customHeight="1">
      <c r="A4" s="1558" t="s">
        <v>538</v>
      </c>
      <c r="B4" s="1559"/>
      <c r="C4" s="1559"/>
      <c r="D4" s="1559"/>
      <c r="E4" s="1559"/>
      <c r="F4" s="1560"/>
      <c r="G4" s="294" t="s">
        <v>539</v>
      </c>
      <c r="H4" s="294" t="s">
        <v>540</v>
      </c>
      <c r="I4" s="294" t="s">
        <v>541</v>
      </c>
      <c r="J4" s="294" t="s">
        <v>542</v>
      </c>
      <c r="K4" s="294" t="s">
        <v>543</v>
      </c>
      <c r="L4" s="294" t="s">
        <v>544</v>
      </c>
      <c r="M4" s="294" t="s">
        <v>549</v>
      </c>
      <c r="N4" s="294" t="s">
        <v>545</v>
      </c>
      <c r="O4" s="294" t="s">
        <v>546</v>
      </c>
      <c r="P4" s="294" t="s">
        <v>547</v>
      </c>
      <c r="Q4" s="295" t="s">
        <v>548</v>
      </c>
    </row>
    <row r="5" spans="1:17" ht="15.5" hidden="1">
      <c r="A5" s="191"/>
      <c r="B5" s="185" t="str">
        <f>'ATT H-2A'!B9</f>
        <v>Wages &amp; Salary Allocation Factor</v>
      </c>
      <c r="C5" s="85"/>
      <c r="D5" s="85"/>
      <c r="E5" s="157"/>
      <c r="F5" s="192"/>
      <c r="G5" s="100"/>
      <c r="H5" s="100"/>
      <c r="I5" s="100"/>
      <c r="J5" s="100"/>
      <c r="K5" s="100"/>
      <c r="L5" s="100"/>
      <c r="M5" s="100"/>
      <c r="N5" s="100"/>
      <c r="O5" s="100"/>
      <c r="P5" s="100"/>
      <c r="Q5" s="283"/>
    </row>
    <row r="6" spans="1:17" ht="15.5" hidden="1">
      <c r="A6" s="193">
        <f>'ATT H-2A'!A10</f>
        <v>1</v>
      </c>
      <c r="B6" s="164"/>
      <c r="C6" s="139" t="str">
        <f>'ATT H-2A'!C10</f>
        <v>Direct Transmission Wages Expense</v>
      </c>
      <c r="D6" s="194"/>
      <c r="E6" s="170"/>
      <c r="F6" s="192" t="str">
        <f>'ATT H-2A'!F10</f>
        <v>p354.21.b</v>
      </c>
      <c r="G6" s="100"/>
      <c r="H6" s="100"/>
      <c r="I6" s="100"/>
      <c r="J6" s="100"/>
      <c r="K6" s="100"/>
      <c r="L6" s="100"/>
      <c r="M6" s="100"/>
      <c r="N6" s="100"/>
      <c r="O6" s="100"/>
      <c r="P6" s="100"/>
      <c r="Q6" s="283"/>
    </row>
    <row r="7" spans="1:17" ht="15.5" hidden="1">
      <c r="A7" s="195"/>
      <c r="B7" s="85"/>
      <c r="C7" s="85"/>
      <c r="D7" s="85"/>
      <c r="E7" s="140"/>
      <c r="F7" s="196"/>
      <c r="G7" s="100"/>
      <c r="H7" s="100"/>
      <c r="I7" s="100"/>
      <c r="J7" s="100"/>
      <c r="K7" s="100"/>
      <c r="L7" s="100"/>
      <c r="M7" s="100"/>
      <c r="N7" s="100"/>
      <c r="O7" s="100"/>
      <c r="P7" s="100"/>
      <c r="Q7" s="283"/>
    </row>
    <row r="8" spans="1:17" ht="15.5" hidden="1">
      <c r="A8" s="193">
        <f>'ATT H-2A'!A13</f>
        <v>2</v>
      </c>
      <c r="B8" s="164"/>
      <c r="C8" s="139" t="str">
        <f>'ATT H-2A'!C13</f>
        <v>Total Direct Wages Expense</v>
      </c>
      <c r="D8" s="139"/>
      <c r="E8" s="140"/>
      <c r="F8" s="197" t="str">
        <f>'ATT H-2A'!F13</f>
        <v>p354.28b</v>
      </c>
      <c r="G8" s="100"/>
      <c r="H8" s="100"/>
      <c r="I8" s="100"/>
      <c r="J8" s="100"/>
      <c r="K8" s="100"/>
      <c r="L8" s="100"/>
      <c r="M8" s="100"/>
      <c r="N8" s="100"/>
      <c r="O8" s="100"/>
      <c r="P8" s="100"/>
      <c r="Q8" s="283"/>
    </row>
    <row r="9" spans="1:17" ht="15.5" hidden="1">
      <c r="A9" s="193">
        <f>'ATT H-2A'!A16</f>
        <v>3</v>
      </c>
      <c r="B9" s="164"/>
      <c r="C9" s="139" t="str">
        <f>'ATT H-2A'!C16</f>
        <v>Less Direct A&amp;G Wages Expense</v>
      </c>
      <c r="D9" s="139"/>
      <c r="E9" s="140"/>
      <c r="F9" s="197" t="str">
        <f>'ATT H-2A'!F16</f>
        <v>p354.27b</v>
      </c>
      <c r="G9" s="100"/>
      <c r="H9" s="100"/>
      <c r="I9" s="100"/>
      <c r="J9" s="100"/>
      <c r="K9" s="100"/>
      <c r="L9" s="100"/>
      <c r="M9" s="100"/>
      <c r="N9" s="100"/>
      <c r="O9" s="100"/>
      <c r="P9" s="100"/>
      <c r="Q9" s="283"/>
    </row>
    <row r="10" spans="1:17" ht="15.75" hidden="1" customHeight="1">
      <c r="A10" s="193">
        <f>'ATT H-2A'!A18</f>
        <v>4</v>
      </c>
      <c r="B10" s="164"/>
      <c r="C10" s="141" t="str">
        <f>'ATT H-2A'!C18</f>
        <v>Total</v>
      </c>
      <c r="D10" s="142"/>
      <c r="E10" s="143"/>
      <c r="F10" s="198" t="str">
        <f>'ATT H-2A'!F18</f>
        <v>(Line 2b - 3 - 3a)</v>
      </c>
      <c r="G10" s="100"/>
      <c r="H10" s="100"/>
      <c r="I10" s="100"/>
      <c r="J10" s="100"/>
      <c r="K10" s="100"/>
      <c r="L10" s="100"/>
      <c r="M10" s="100"/>
      <c r="N10" s="100"/>
      <c r="O10" s="100"/>
      <c r="P10" s="100"/>
      <c r="Q10" s="283"/>
    </row>
    <row r="11" spans="1:17" ht="15.5" hidden="1">
      <c r="A11" s="193"/>
      <c r="B11" s="164"/>
      <c r="C11" s="156"/>
      <c r="D11" s="85"/>
      <c r="E11" s="157"/>
      <c r="F11" s="199"/>
      <c r="G11" s="100"/>
      <c r="H11" s="100"/>
      <c r="I11" s="100"/>
      <c r="J11" s="100"/>
      <c r="K11" s="100"/>
      <c r="L11" s="100"/>
      <c r="M11" s="100"/>
      <c r="N11" s="100"/>
      <c r="O11" s="100"/>
      <c r="P11" s="100"/>
      <c r="Q11" s="283"/>
    </row>
    <row r="12" spans="1:17" ht="16" hidden="1" thickBot="1">
      <c r="A12" s="193">
        <f>'ATT H-2A'!A20</f>
        <v>5</v>
      </c>
      <c r="B12" s="144" t="str">
        <f>'ATT H-2A'!B20</f>
        <v>Wages &amp; Salary Allocator</v>
      </c>
      <c r="C12" s="144"/>
      <c r="D12" s="145"/>
      <c r="E12" s="146"/>
      <c r="F12" s="200" t="str">
        <f>'ATT H-2A'!F20</f>
        <v>(Line 1b / 4)</v>
      </c>
      <c r="G12" s="100"/>
      <c r="H12" s="100"/>
      <c r="I12" s="100"/>
      <c r="J12" s="100"/>
      <c r="K12" s="100"/>
      <c r="L12" s="100"/>
      <c r="M12" s="100"/>
      <c r="N12" s="100"/>
      <c r="O12" s="100"/>
      <c r="P12" s="100"/>
      <c r="Q12" s="283"/>
    </row>
    <row r="13" spans="1:17" ht="16.5" hidden="1" customHeight="1">
      <c r="A13" s="193"/>
      <c r="B13" s="164"/>
      <c r="C13" s="185"/>
      <c r="D13" s="149"/>
      <c r="E13" s="201"/>
      <c r="F13" s="199"/>
      <c r="G13" s="100"/>
      <c r="H13" s="100"/>
      <c r="I13" s="100"/>
      <c r="J13" s="100"/>
      <c r="K13" s="100"/>
      <c r="L13" s="100"/>
      <c r="M13" s="100"/>
      <c r="N13" s="100"/>
      <c r="O13" s="100"/>
      <c r="P13" s="100"/>
      <c r="Q13" s="283"/>
    </row>
    <row r="14" spans="1:17" ht="16.5" customHeight="1">
      <c r="A14" s="383" t="s">
        <v>536</v>
      </c>
      <c r="B14" s="164"/>
      <c r="C14" s="185"/>
      <c r="D14" s="149"/>
      <c r="E14" s="201"/>
      <c r="F14" s="199"/>
      <c r="G14" s="100"/>
      <c r="H14" s="100"/>
      <c r="I14" s="100"/>
      <c r="J14" s="100"/>
      <c r="K14" s="100"/>
      <c r="L14" s="100"/>
      <c r="M14" s="100"/>
      <c r="N14" s="100"/>
      <c r="O14" s="100"/>
      <c r="P14" s="100"/>
      <c r="Q14" s="283"/>
    </row>
    <row r="15" spans="1:17" ht="15.5">
      <c r="A15" s="195"/>
      <c r="B15" s="185" t="str">
        <f>'ATT H-2A'!B22</f>
        <v>Plant Allocation Factors</v>
      </c>
      <c r="C15" s="85"/>
      <c r="D15" s="175"/>
      <c r="E15" s="140"/>
      <c r="F15" s="196"/>
      <c r="G15" s="100"/>
      <c r="H15" s="100"/>
      <c r="I15" s="100"/>
      <c r="J15" s="100"/>
      <c r="K15" s="100"/>
      <c r="L15" s="100"/>
      <c r="M15" s="100"/>
      <c r="N15" s="100"/>
      <c r="O15" s="100"/>
      <c r="P15" s="100"/>
      <c r="Q15" s="283"/>
    </row>
    <row r="16" spans="1:17" ht="15.5">
      <c r="A16" s="202">
        <f>'ATT H-2A'!A23</f>
        <v>6</v>
      </c>
      <c r="B16" s="175"/>
      <c r="C16" s="139" t="str">
        <f>'ATT H-2A'!C23</f>
        <v>Electric Plant in Service</v>
      </c>
      <c r="D16" s="85"/>
      <c r="E16" s="148">
        <f>'ATT H-2A'!E23</f>
        <v>0</v>
      </c>
      <c r="F16" s="197" t="str">
        <f>'ATT H-2A'!F23</f>
        <v>p207.104g (See Attachment 9A, line 14, column n)</v>
      </c>
      <c r="G16" s="100"/>
      <c r="H16" s="135" t="s">
        <v>455</v>
      </c>
      <c r="I16" s="100"/>
      <c r="J16" s="100"/>
      <c r="K16" s="100"/>
      <c r="L16" s="100"/>
      <c r="M16" s="100"/>
      <c r="N16" s="100"/>
      <c r="O16" s="100"/>
      <c r="P16" s="100"/>
      <c r="Q16" s="283"/>
    </row>
    <row r="17" spans="1:17" ht="15.5">
      <c r="A17" s="202">
        <f>'ATT H-2A'!A24</f>
        <v>7</v>
      </c>
      <c r="B17" s="175"/>
      <c r="C17" s="139" t="str">
        <f>'ATT H-2A'!C24</f>
        <v>Common Plant In Service - Electric</v>
      </c>
      <c r="D17" s="85"/>
      <c r="E17" s="148" t="str">
        <f>'ATT H-2A'!E24</f>
        <v>(Note A)</v>
      </c>
      <c r="F17" s="203" t="str">
        <f>'ATT H-2A'!F24</f>
        <v>(Line 24)</v>
      </c>
      <c r="G17" s="135" t="s">
        <v>455</v>
      </c>
      <c r="H17" s="135" t="s">
        <v>455</v>
      </c>
      <c r="I17" s="100"/>
      <c r="J17" s="100"/>
      <c r="K17" s="100"/>
      <c r="L17" s="100"/>
      <c r="M17" s="100"/>
      <c r="N17" s="100"/>
      <c r="O17" s="100"/>
      <c r="P17" s="100"/>
      <c r="Q17" s="283"/>
    </row>
    <row r="18" spans="1:17" ht="15.5" hidden="1">
      <c r="A18" s="202">
        <f>'ATT H-2A'!A25</f>
        <v>8</v>
      </c>
      <c r="B18" s="175"/>
      <c r="C18" s="139" t="str">
        <f>'ATT H-2A'!C25</f>
        <v>Total Plant In Service</v>
      </c>
      <c r="D18" s="85"/>
      <c r="E18" s="170"/>
      <c r="F18" s="203" t="str">
        <f>'ATT H-2A'!F25</f>
        <v>(Sum Lines 6 &amp; 7)</v>
      </c>
      <c r="G18" s="100"/>
      <c r="H18" s="100"/>
      <c r="I18" s="100"/>
      <c r="J18" s="100"/>
      <c r="K18" s="100"/>
      <c r="L18" s="100"/>
      <c r="M18" s="100"/>
      <c r="N18" s="100"/>
      <c r="O18" s="100"/>
      <c r="P18" s="100"/>
      <c r="Q18" s="283"/>
    </row>
    <row r="19" spans="1:17" ht="15.5" hidden="1">
      <c r="A19" s="193"/>
      <c r="B19" s="164"/>
      <c r="C19" s="185"/>
      <c r="D19" s="149"/>
      <c r="E19" s="201"/>
      <c r="F19" s="199"/>
      <c r="G19" s="100"/>
      <c r="H19" s="100"/>
      <c r="I19" s="100"/>
      <c r="J19" s="100"/>
      <c r="K19" s="100"/>
      <c r="L19" s="100"/>
      <c r="M19" s="100"/>
      <c r="N19" s="100"/>
      <c r="O19" s="100"/>
      <c r="P19" s="100"/>
      <c r="Q19" s="283"/>
    </row>
    <row r="20" spans="1:17" ht="15.5" hidden="1">
      <c r="A20" s="202">
        <f>'ATT H-2A'!A27</f>
        <v>9</v>
      </c>
      <c r="B20" s="175"/>
      <c r="C20" s="139" t="str">
        <f>'ATT H-2A'!C27</f>
        <v>Accumulated Depreciation (Total Electric Plant)</v>
      </c>
      <c r="D20" s="85"/>
      <c r="E20" s="140"/>
      <c r="F20" s="197" t="str">
        <f>'ATT H-2A'!F27</f>
        <v>p219.29c (See Attachment 9A, line 42, column b)</v>
      </c>
      <c r="G20" s="100"/>
      <c r="H20" s="100"/>
      <c r="I20" s="100"/>
      <c r="J20" s="100"/>
      <c r="K20" s="100"/>
      <c r="L20" s="100"/>
      <c r="M20" s="100"/>
      <c r="N20" s="100"/>
      <c r="O20" s="100"/>
      <c r="P20" s="100"/>
      <c r="Q20" s="283"/>
    </row>
    <row r="21" spans="1:17" ht="15.5">
      <c r="A21" s="202">
        <f>'ATT H-2A'!A28</f>
        <v>10</v>
      </c>
      <c r="B21" s="175"/>
      <c r="C21" s="139" t="str">
        <f>'ATT H-2A'!C28</f>
        <v>Accumulated Intangible Amortization</v>
      </c>
      <c r="D21" s="85"/>
      <c r="E21" s="148" t="str">
        <f>'ATT H-2A'!E28</f>
        <v>(Note A)</v>
      </c>
      <c r="F21" s="192" t="str">
        <f>'ATT H-2A'!F28</f>
        <v>p200.21c (See Attachment 9, line 16, column h)</v>
      </c>
      <c r="G21" s="135" t="s">
        <v>455</v>
      </c>
      <c r="H21" s="100"/>
      <c r="I21" s="100"/>
      <c r="J21" s="100"/>
      <c r="K21" s="100"/>
      <c r="L21" s="100"/>
      <c r="M21" s="100"/>
      <c r="N21" s="100"/>
      <c r="O21" s="100"/>
      <c r="P21" s="100"/>
      <c r="Q21" s="283"/>
    </row>
    <row r="22" spans="1:17" ht="15.5">
      <c r="A22" s="202">
        <f>'ATT H-2A'!A29</f>
        <v>11</v>
      </c>
      <c r="B22" s="175"/>
      <c r="C22" s="139" t="str">
        <f>'ATT H-2A'!C29</f>
        <v>Accumulated Common Amortization - Electric</v>
      </c>
      <c r="D22" s="85"/>
      <c r="E22" s="148" t="str">
        <f>'ATT H-2A'!E29</f>
        <v>(Note A)</v>
      </c>
      <c r="F22" s="192" t="str">
        <f>'ATT H-2A'!F29</f>
        <v>p356 (See Attachment 9, line 16, column i)</v>
      </c>
      <c r="G22" s="135" t="s">
        <v>455</v>
      </c>
      <c r="H22" s="100"/>
      <c r="I22" s="100"/>
      <c r="J22" s="100"/>
      <c r="K22" s="100"/>
      <c r="L22" s="100"/>
      <c r="M22" s="100"/>
      <c r="N22" s="100"/>
      <c r="O22" s="100"/>
      <c r="P22" s="100"/>
      <c r="Q22" s="283"/>
    </row>
    <row r="23" spans="1:17" ht="15.5">
      <c r="A23" s="202">
        <f>'ATT H-2A'!A30</f>
        <v>12</v>
      </c>
      <c r="B23" s="85"/>
      <c r="C23" s="149" t="str">
        <f>'ATT H-2A'!C30</f>
        <v>Accumulated Common Plant Depreciation - Electric</v>
      </c>
      <c r="D23" s="85"/>
      <c r="E23" s="148" t="str">
        <f>'ATT H-2A'!E30</f>
        <v>(Note A)</v>
      </c>
      <c r="F23" s="192" t="str">
        <f>'ATT H-2A'!F30</f>
        <v>p356 (See Attachment 9, line 16, column g)</v>
      </c>
      <c r="G23" s="135" t="s">
        <v>455</v>
      </c>
      <c r="H23" s="100"/>
      <c r="I23" s="100"/>
      <c r="J23" s="100"/>
      <c r="K23" s="100"/>
      <c r="L23" s="100"/>
      <c r="M23" s="100"/>
      <c r="N23" s="100"/>
      <c r="O23" s="100"/>
      <c r="P23" s="100"/>
      <c r="Q23" s="283"/>
    </row>
    <row r="24" spans="1:17" ht="15.5" hidden="1">
      <c r="A24" s="202">
        <f>'ATT H-2A'!A31</f>
        <v>13</v>
      </c>
      <c r="B24" s="85"/>
      <c r="C24" s="139" t="str">
        <f>'ATT H-2A'!C31</f>
        <v>Total Accumulated Depreciation</v>
      </c>
      <c r="D24" s="85"/>
      <c r="E24" s="140"/>
      <c r="F24" s="192" t="str">
        <f>'ATT H-2A'!F31</f>
        <v>(Sum Lines 9 to 12)</v>
      </c>
      <c r="G24" s="100"/>
      <c r="H24" s="100"/>
      <c r="I24" s="100"/>
      <c r="J24" s="100"/>
      <c r="K24" s="100"/>
      <c r="L24" s="100"/>
      <c r="M24" s="100"/>
      <c r="N24" s="100"/>
      <c r="O24" s="100"/>
      <c r="P24" s="100"/>
      <c r="Q24" s="283"/>
    </row>
    <row r="25" spans="1:17" ht="15.5" hidden="1">
      <c r="A25" s="193"/>
      <c r="B25" s="164"/>
      <c r="C25" s="185"/>
      <c r="D25" s="149"/>
      <c r="E25" s="201"/>
      <c r="F25" s="199"/>
      <c r="G25" s="100"/>
      <c r="H25" s="100"/>
      <c r="I25" s="100"/>
      <c r="J25" s="100"/>
      <c r="K25" s="100"/>
      <c r="L25" s="100"/>
      <c r="M25" s="100"/>
      <c r="N25" s="100"/>
      <c r="O25" s="100"/>
      <c r="P25" s="100"/>
      <c r="Q25" s="283"/>
    </row>
    <row r="26" spans="1:17" ht="15.5" hidden="1">
      <c r="A26" s="193">
        <f>'ATT H-2A'!A33</f>
        <v>14</v>
      </c>
      <c r="B26" s="175"/>
      <c r="C26" s="175" t="str">
        <f>'ATT H-2A'!C33</f>
        <v>Net Plant</v>
      </c>
      <c r="D26" s="175"/>
      <c r="E26" s="140"/>
      <c r="F26" s="192" t="str">
        <f>'ATT H-2A'!F33</f>
        <v>(Line 8 - 13)</v>
      </c>
      <c r="G26" s="100"/>
      <c r="H26" s="100"/>
      <c r="I26" s="100"/>
      <c r="J26" s="100"/>
      <c r="K26" s="100"/>
      <c r="L26" s="100"/>
      <c r="M26" s="100"/>
      <c r="N26" s="100"/>
      <c r="O26" s="100"/>
      <c r="P26" s="100"/>
      <c r="Q26" s="283"/>
    </row>
    <row r="27" spans="1:17" ht="15.5" hidden="1">
      <c r="A27" s="193"/>
      <c r="B27" s="164"/>
      <c r="C27" s="185"/>
      <c r="D27" s="149"/>
      <c r="E27" s="201"/>
      <c r="F27" s="199"/>
      <c r="G27" s="100"/>
      <c r="H27" s="100"/>
      <c r="I27" s="100"/>
      <c r="J27" s="100"/>
      <c r="K27" s="100"/>
      <c r="L27" s="100"/>
      <c r="M27" s="100"/>
      <c r="N27" s="100"/>
      <c r="O27" s="100"/>
      <c r="P27" s="100"/>
      <c r="Q27" s="283"/>
    </row>
    <row r="28" spans="1:17" ht="15.5" hidden="1">
      <c r="A28" s="202">
        <f>'ATT H-2A'!A35</f>
        <v>15</v>
      </c>
      <c r="B28" s="175"/>
      <c r="C28" s="175" t="str">
        <f>'ATT H-2A'!C35</f>
        <v>Transmission Gross Plant</v>
      </c>
      <c r="D28" s="175"/>
      <c r="E28" s="140"/>
      <c r="F28" s="192" t="str">
        <f>'ATT H-2A'!F35</f>
        <v>(Line 29 - Line 28)</v>
      </c>
      <c r="G28" s="100"/>
      <c r="H28" s="100"/>
      <c r="I28" s="100"/>
      <c r="J28" s="100"/>
      <c r="K28" s="100"/>
      <c r="L28" s="100"/>
      <c r="M28" s="100"/>
      <c r="N28" s="100"/>
      <c r="O28" s="100"/>
      <c r="P28" s="100"/>
      <c r="Q28" s="283"/>
    </row>
    <row r="29" spans="1:17" ht="15.5" hidden="1">
      <c r="A29" s="193">
        <f>'ATT H-2A'!A36</f>
        <v>16</v>
      </c>
      <c r="B29" s="224" t="str">
        <f>'ATT H-2A'!B36</f>
        <v>Gross Plant Allocator</v>
      </c>
      <c r="C29" s="224"/>
      <c r="D29" s="175"/>
      <c r="E29" s="140"/>
      <c r="F29" s="192" t="str">
        <f>'ATT H-2A'!F36</f>
        <v>(Line 15 / 8)</v>
      </c>
      <c r="G29" s="100"/>
      <c r="H29" s="100"/>
      <c r="I29" s="100"/>
      <c r="J29" s="100"/>
      <c r="K29" s="100"/>
      <c r="L29" s="100"/>
      <c r="M29" s="100"/>
      <c r="N29" s="100"/>
      <c r="O29" s="100"/>
      <c r="P29" s="100"/>
      <c r="Q29" s="283"/>
    </row>
    <row r="30" spans="1:17" ht="15.5" hidden="1">
      <c r="A30" s="195"/>
      <c r="B30" s="85"/>
      <c r="C30" s="85"/>
      <c r="D30" s="85"/>
      <c r="E30" s="140"/>
      <c r="F30" s="196"/>
      <c r="G30" s="100"/>
      <c r="H30" s="100"/>
      <c r="I30" s="100"/>
      <c r="J30" s="100"/>
      <c r="K30" s="100"/>
      <c r="L30" s="100"/>
      <c r="M30" s="100"/>
      <c r="N30" s="100"/>
      <c r="O30" s="100"/>
      <c r="P30" s="100"/>
      <c r="Q30" s="283"/>
    </row>
    <row r="31" spans="1:17" ht="15.5" hidden="1">
      <c r="A31" s="202">
        <f>'ATT H-2A'!A38</f>
        <v>17</v>
      </c>
      <c r="B31" s="164"/>
      <c r="C31" s="160" t="str">
        <f>'ATT H-2A'!C38</f>
        <v>Transmission Net Plant</v>
      </c>
      <c r="D31" s="149"/>
      <c r="E31" s="201"/>
      <c r="F31" s="192" t="str">
        <f>'ATT H-2A'!F38</f>
        <v>(Line 39 - Line 28)</v>
      </c>
      <c r="G31" s="100"/>
      <c r="H31" s="100"/>
      <c r="I31" s="100"/>
      <c r="J31" s="100"/>
      <c r="K31" s="100"/>
      <c r="L31" s="100"/>
      <c r="M31" s="100"/>
      <c r="N31" s="100"/>
      <c r="O31" s="100"/>
      <c r="P31" s="100"/>
      <c r="Q31" s="283"/>
    </row>
    <row r="32" spans="1:17" ht="15.5" hidden="1">
      <c r="A32" s="193">
        <f>'ATT H-2A'!A39</f>
        <v>18</v>
      </c>
      <c r="B32" s="224" t="str">
        <f>'ATT H-2A'!B39</f>
        <v>Net Plant Allocator</v>
      </c>
      <c r="C32" s="224"/>
      <c r="D32" s="175"/>
      <c r="E32" s="140"/>
      <c r="F32" s="192" t="str">
        <f>'ATT H-2A'!F39</f>
        <v>(Line 17 / 14)</v>
      </c>
      <c r="G32" s="100"/>
      <c r="H32" s="100"/>
      <c r="I32" s="100"/>
      <c r="J32" s="100"/>
      <c r="K32" s="100"/>
      <c r="L32" s="100"/>
      <c r="M32" s="100"/>
      <c r="N32" s="100"/>
      <c r="O32" s="100"/>
      <c r="P32" s="100"/>
      <c r="Q32" s="283"/>
    </row>
    <row r="33" spans="1:17" ht="15.5" hidden="1">
      <c r="A33" s="204"/>
      <c r="B33" s="164"/>
      <c r="C33" s="185"/>
      <c r="D33" s="149"/>
      <c r="E33" s="201"/>
      <c r="F33" s="199"/>
      <c r="G33" s="100"/>
      <c r="H33" s="100"/>
      <c r="I33" s="100"/>
      <c r="J33" s="100"/>
      <c r="K33" s="100"/>
      <c r="L33" s="100"/>
      <c r="M33" s="100"/>
      <c r="N33" s="100"/>
      <c r="O33" s="100"/>
      <c r="P33" s="100"/>
      <c r="Q33" s="283"/>
    </row>
    <row r="34" spans="1:17" ht="15.5" hidden="1">
      <c r="A34" s="205" t="str">
        <f>'ATT H-2A'!A41</f>
        <v>Plant Calculations</v>
      </c>
      <c r="B34" s="150"/>
      <c r="C34" s="151"/>
      <c r="D34" s="151"/>
      <c r="E34" s="152"/>
      <c r="F34" s="206"/>
      <c r="G34" s="100"/>
      <c r="H34" s="100"/>
      <c r="I34" s="100"/>
      <c r="J34" s="100"/>
      <c r="K34" s="100"/>
      <c r="L34" s="100"/>
      <c r="M34" s="100"/>
      <c r="N34" s="100"/>
      <c r="O34" s="100"/>
      <c r="P34" s="100"/>
      <c r="Q34" s="283"/>
    </row>
    <row r="35" spans="1:17" ht="15.5" hidden="1">
      <c r="A35" s="207">
        <f>'ATT H-2A'!A42</f>
        <v>0</v>
      </c>
      <c r="B35" s="153"/>
      <c r="C35" s="149"/>
      <c r="D35" s="149"/>
      <c r="E35" s="154"/>
      <c r="F35" s="197"/>
      <c r="G35" s="100"/>
      <c r="H35" s="100"/>
      <c r="I35" s="100"/>
      <c r="J35" s="100"/>
      <c r="K35" s="100"/>
      <c r="L35" s="100"/>
      <c r="M35" s="100"/>
      <c r="N35" s="100"/>
      <c r="O35" s="100"/>
      <c r="P35" s="100"/>
      <c r="Q35" s="283"/>
    </row>
    <row r="36" spans="1:17" ht="15.5">
      <c r="A36" s="195"/>
      <c r="B36" s="185" t="str">
        <f>'ATT H-2A'!B43</f>
        <v>Plant In Service</v>
      </c>
      <c r="C36" s="85"/>
      <c r="D36" s="85"/>
      <c r="E36" s="201"/>
      <c r="F36" s="203"/>
      <c r="G36" s="100"/>
      <c r="H36" s="100"/>
      <c r="I36" s="100"/>
      <c r="J36" s="100"/>
      <c r="K36" s="100"/>
      <c r="L36" s="100"/>
      <c r="M36" s="100"/>
      <c r="N36" s="100"/>
      <c r="O36" s="100"/>
      <c r="P36" s="100"/>
      <c r="Q36" s="283"/>
    </row>
    <row r="37" spans="1:17" ht="15.5">
      <c r="A37" s="202">
        <f>'ATT H-2A'!A44</f>
        <v>19</v>
      </c>
      <c r="B37" s="164"/>
      <c r="C37" s="171" t="str">
        <f>'ATT H-2A'!C44</f>
        <v>Transmission Plant In Service</v>
      </c>
      <c r="D37" s="85"/>
      <c r="E37" s="148">
        <f>'ATT H-2A'!E44</f>
        <v>0</v>
      </c>
      <c r="F37" s="203" t="str">
        <f>'ATT H-2A'!F44</f>
        <v>p207.58.g (See Attachment 9, line 16, column b and Attachment 9a, line 14, column f)</v>
      </c>
      <c r="G37" s="100"/>
      <c r="H37" s="135" t="s">
        <v>455</v>
      </c>
      <c r="I37" s="100"/>
      <c r="J37" s="100"/>
      <c r="K37" s="100"/>
      <c r="L37" s="100"/>
      <c r="M37" s="100"/>
      <c r="N37" s="100"/>
      <c r="O37" s="100"/>
      <c r="P37" s="100"/>
      <c r="Q37" s="283"/>
    </row>
    <row r="38" spans="1:17" ht="15.5">
      <c r="A38" s="202">
        <f>'ATT H-2A'!A46</f>
        <v>21</v>
      </c>
      <c r="B38" s="164"/>
      <c r="C38" s="156" t="str">
        <f>'ATT H-2A'!C46</f>
        <v>This Line Intentionally Left Blank</v>
      </c>
      <c r="D38" s="85"/>
      <c r="E38" s="148">
        <f>'ATT H-2A'!F46</f>
        <v>0</v>
      </c>
      <c r="F38" s="203"/>
      <c r="G38" s="100"/>
      <c r="H38" s="135" t="s">
        <v>455</v>
      </c>
      <c r="I38" s="100"/>
      <c r="J38" s="100"/>
      <c r="K38" s="100"/>
      <c r="L38" s="100"/>
      <c r="M38" s="100"/>
      <c r="N38" s="100"/>
      <c r="O38" s="100"/>
      <c r="P38" s="100"/>
      <c r="Q38" s="283"/>
    </row>
    <row r="39" spans="1:17" ht="15.5" hidden="1">
      <c r="A39" s="202">
        <f>'ATT H-2A'!A49</f>
        <v>23</v>
      </c>
      <c r="B39" s="164"/>
      <c r="C39" s="156" t="str">
        <f>'ATT H-2A'!C49</f>
        <v>General &amp; Intangible</v>
      </c>
      <c r="D39" s="85"/>
      <c r="E39" s="140"/>
      <c r="F39" s="203" t="str">
        <f>'ATT H-2A'!F49</f>
        <v>p205.5.g &amp; p207.99.g (See Attachment 9, line 16, column c less Attachment 9a, line 14, columns q and r)</v>
      </c>
      <c r="G39" s="100"/>
      <c r="H39" s="100"/>
      <c r="I39" s="100"/>
      <c r="J39" s="100"/>
      <c r="K39" s="100"/>
      <c r="L39" s="100"/>
      <c r="M39" s="100"/>
      <c r="N39" s="100"/>
      <c r="O39" s="100"/>
      <c r="P39" s="100"/>
      <c r="Q39" s="283"/>
    </row>
    <row r="40" spans="1:17" ht="15.5">
      <c r="A40" s="202">
        <f>'ATT H-2A'!A50</f>
        <v>24</v>
      </c>
      <c r="B40" s="164"/>
      <c r="C40" s="156" t="str">
        <f>'ATT H-2A'!C50</f>
        <v>Common Plant (Electric Only)</v>
      </c>
      <c r="D40" s="85"/>
      <c r="E40" s="148" t="str">
        <f>'ATT H-2A'!E50</f>
        <v>(Notes A)</v>
      </c>
      <c r="F40" s="203" t="str">
        <f>'ATT H-2A'!F50</f>
        <v>p356 (See Attachment 9, line 16, column d)</v>
      </c>
      <c r="G40" s="135" t="s">
        <v>455</v>
      </c>
      <c r="H40" s="135" t="s">
        <v>455</v>
      </c>
      <c r="I40" s="100"/>
      <c r="J40" s="100"/>
      <c r="K40" s="100"/>
      <c r="L40" s="100"/>
      <c r="M40" s="100"/>
      <c r="N40" s="100"/>
      <c r="O40" s="100"/>
      <c r="P40" s="100"/>
      <c r="Q40" s="283"/>
    </row>
    <row r="41" spans="1:17" ht="15.5" hidden="1">
      <c r="A41" s="202">
        <f>'ATT H-2A'!A51</f>
        <v>25</v>
      </c>
      <c r="B41" s="164"/>
      <c r="C41" s="156" t="str">
        <f>'ATT H-2A'!C51</f>
        <v>Total General &amp; Common</v>
      </c>
      <c r="D41" s="85"/>
      <c r="E41" s="140"/>
      <c r="F41" s="192" t="str">
        <f>'ATT H-2A'!F51</f>
        <v>(Line 23 + 24)</v>
      </c>
      <c r="G41" s="100"/>
      <c r="H41" s="100"/>
      <c r="I41" s="100"/>
      <c r="J41" s="100"/>
      <c r="K41" s="100"/>
      <c r="L41" s="100"/>
      <c r="M41" s="100"/>
      <c r="N41" s="100"/>
      <c r="O41" s="100"/>
      <c r="P41" s="100"/>
      <c r="Q41" s="283"/>
    </row>
    <row r="42" spans="1:17" ht="15.5" hidden="1">
      <c r="A42" s="202">
        <f>'ATT H-2A'!A52</f>
        <v>26</v>
      </c>
      <c r="B42" s="164"/>
      <c r="C42" s="166" t="str">
        <f>'ATT H-2A'!C52</f>
        <v>Wage &amp; Salary Allocation Factor</v>
      </c>
      <c r="D42" s="160"/>
      <c r="E42" s="201"/>
      <c r="F42" s="192" t="str">
        <f>'ATT H-2A'!F52</f>
        <v>(Line 5)</v>
      </c>
      <c r="G42" s="100"/>
      <c r="H42" s="100"/>
      <c r="I42" s="100"/>
      <c r="J42" s="100"/>
      <c r="K42" s="100"/>
      <c r="L42" s="100"/>
      <c r="M42" s="100"/>
      <c r="N42" s="100"/>
      <c r="O42" s="100"/>
      <c r="P42" s="100"/>
      <c r="Q42" s="283"/>
    </row>
    <row r="43" spans="1:17" ht="15.5" hidden="1">
      <c r="A43" s="202">
        <f>'ATT H-2A'!A53</f>
        <v>27</v>
      </c>
      <c r="B43" s="175"/>
      <c r="C43" s="185" t="str">
        <f>'ATT H-2A'!C53</f>
        <v>General &amp; Common Plant Allocated to Transmission</v>
      </c>
      <c r="D43" s="139"/>
      <c r="E43" s="157"/>
      <c r="F43" s="192" t="str">
        <f>'ATT H-2A'!F53</f>
        <v>(Line 25 * 26)</v>
      </c>
      <c r="G43" s="100"/>
      <c r="H43" s="100"/>
      <c r="I43" s="100"/>
      <c r="J43" s="100"/>
      <c r="K43" s="100"/>
      <c r="L43" s="100"/>
      <c r="M43" s="100"/>
      <c r="N43" s="100"/>
      <c r="O43" s="100"/>
      <c r="P43" s="100"/>
      <c r="Q43" s="283"/>
    </row>
    <row r="44" spans="1:17" ht="15.5" hidden="1">
      <c r="A44" s="193"/>
      <c r="B44" s="164"/>
      <c r="C44" s="185"/>
      <c r="D44" s="149"/>
      <c r="E44" s="201"/>
      <c r="F44" s="199"/>
      <c r="G44" s="100"/>
      <c r="H44" s="100"/>
      <c r="I44" s="100"/>
      <c r="J44" s="100"/>
      <c r="K44" s="100"/>
      <c r="L44" s="100"/>
      <c r="M44" s="100"/>
      <c r="N44" s="100"/>
      <c r="O44" s="100"/>
      <c r="P44" s="100"/>
      <c r="Q44" s="283"/>
    </row>
    <row r="45" spans="1:17" ht="15.5">
      <c r="A45" s="202">
        <f>'ATT H-2A'!A55</f>
        <v>28</v>
      </c>
      <c r="B45" s="164"/>
      <c r="C45" s="185" t="str">
        <f>'ATT H-2A'!C55</f>
        <v>Plant Held for Future Use (Including Land)</v>
      </c>
      <c r="D45" s="242"/>
      <c r="E45" s="162" t="str">
        <f>'ATT H-2A'!E55</f>
        <v>(Note C)</v>
      </c>
      <c r="F45" s="192" t="str">
        <f>'ATT H-2A'!F55</f>
        <v>p214 (See Attachment 9, line 30, column c)</v>
      </c>
      <c r="G45" s="100"/>
      <c r="H45" s="100"/>
      <c r="I45" s="135" t="s">
        <v>455</v>
      </c>
      <c r="J45" s="100"/>
      <c r="K45" s="100"/>
      <c r="L45" s="100"/>
      <c r="M45" s="100"/>
      <c r="N45" s="100"/>
      <c r="O45" s="100"/>
      <c r="P45" s="100"/>
      <c r="Q45" s="283"/>
    </row>
    <row r="46" spans="1:17" ht="15.5" hidden="1">
      <c r="A46" s="193"/>
      <c r="B46" s="164"/>
      <c r="C46" s="185"/>
      <c r="D46" s="149"/>
      <c r="E46" s="201"/>
      <c r="F46" s="199"/>
      <c r="G46" s="100"/>
      <c r="H46" s="100"/>
      <c r="I46" s="100"/>
      <c r="J46" s="100"/>
      <c r="K46" s="100"/>
      <c r="L46" s="100"/>
      <c r="M46" s="100"/>
      <c r="N46" s="100"/>
      <c r="O46" s="100"/>
      <c r="P46" s="100"/>
      <c r="Q46" s="283"/>
    </row>
    <row r="47" spans="1:17" ht="15.5" hidden="1">
      <c r="A47" s="202">
        <f>'ATT H-2A'!A57</f>
        <v>29</v>
      </c>
      <c r="B47" s="224" t="str">
        <f>'ATT H-2A'!B57</f>
        <v>TOTAL Plant In Service</v>
      </c>
      <c r="C47" s="224"/>
      <c r="D47" s="224"/>
      <c r="E47" s="173"/>
      <c r="F47" s="237" t="str">
        <f>'ATT H-2A'!F57</f>
        <v>(Line 22 + 27 + 28)</v>
      </c>
      <c r="G47" s="100"/>
      <c r="H47" s="100"/>
      <c r="I47" s="100"/>
      <c r="J47" s="100"/>
      <c r="K47" s="100"/>
      <c r="L47" s="100"/>
      <c r="M47" s="100"/>
      <c r="N47" s="100"/>
      <c r="O47" s="100"/>
      <c r="P47" s="100"/>
      <c r="Q47" s="283"/>
    </row>
    <row r="48" spans="1:17" ht="15.5" hidden="1">
      <c r="A48" s="193"/>
      <c r="B48" s="164"/>
      <c r="C48" s="185"/>
      <c r="D48" s="149"/>
      <c r="E48" s="201"/>
      <c r="F48" s="199"/>
      <c r="G48" s="100"/>
      <c r="H48" s="100"/>
      <c r="I48" s="100"/>
      <c r="J48" s="100"/>
      <c r="K48" s="100"/>
      <c r="L48" s="100"/>
      <c r="M48" s="100"/>
      <c r="N48" s="100"/>
      <c r="O48" s="100"/>
      <c r="P48" s="100"/>
      <c r="Q48" s="283"/>
    </row>
    <row r="49" spans="1:17" ht="15.5">
      <c r="A49" s="202"/>
      <c r="B49" s="185" t="str">
        <f>'ATT H-2A'!B59</f>
        <v>Accumulated Depreciation</v>
      </c>
      <c r="C49" s="185"/>
      <c r="D49" s="159"/>
      <c r="E49" s="157"/>
      <c r="F49" s="192"/>
      <c r="G49" s="100"/>
      <c r="H49" s="100"/>
      <c r="I49" s="100"/>
      <c r="J49" s="100"/>
      <c r="K49" s="100"/>
      <c r="L49" s="100"/>
      <c r="M49" s="100"/>
      <c r="N49" s="100"/>
      <c r="O49" s="100"/>
      <c r="P49" s="100"/>
      <c r="Q49" s="283"/>
    </row>
    <row r="50" spans="1:17" ht="15.5" hidden="1">
      <c r="A50" s="193"/>
      <c r="B50" s="164"/>
      <c r="C50" s="185"/>
      <c r="D50" s="149"/>
      <c r="E50" s="201"/>
      <c r="F50" s="199"/>
      <c r="G50" s="100"/>
      <c r="H50" s="100"/>
      <c r="I50" s="100"/>
      <c r="J50" s="100"/>
      <c r="K50" s="100"/>
      <c r="L50" s="100"/>
      <c r="M50" s="100"/>
      <c r="N50" s="100"/>
      <c r="O50" s="100"/>
      <c r="P50" s="100"/>
      <c r="Q50" s="283"/>
    </row>
    <row r="51" spans="1:17" ht="15.5" hidden="1">
      <c r="A51" s="202">
        <f>'ATT H-2A'!A61</f>
        <v>30</v>
      </c>
      <c r="B51" s="164"/>
      <c r="C51" s="171" t="str">
        <f>'ATT H-2A'!C61</f>
        <v>Transmission Accumulated Depreciation</v>
      </c>
      <c r="D51" s="85"/>
      <c r="E51" s="140"/>
      <c r="F51" s="203" t="str">
        <f>'ATT H-2A'!F61</f>
        <v>p219.25.c (See Attachment 9, line 16, column e and Attachment 9a, line 42, column g)</v>
      </c>
      <c r="G51" s="100"/>
      <c r="H51" s="100"/>
      <c r="I51" s="100"/>
      <c r="J51" s="100"/>
      <c r="K51" s="100"/>
      <c r="L51" s="100"/>
      <c r="M51" s="100"/>
      <c r="N51" s="100"/>
      <c r="O51" s="100"/>
      <c r="P51" s="100"/>
      <c r="Q51" s="283"/>
    </row>
    <row r="52" spans="1:17" ht="15.5">
      <c r="A52" s="202">
        <f>'ATT H-2A'!A61</f>
        <v>30</v>
      </c>
      <c r="B52" s="164"/>
      <c r="C52" s="156" t="str">
        <f>'ATT H-2A'!C61</f>
        <v>Transmission Accumulated Depreciation</v>
      </c>
      <c r="D52" s="85"/>
      <c r="E52" s="246">
        <f>'ATT H-2A'!E61</f>
        <v>0</v>
      </c>
      <c r="F52" s="232" t="str">
        <f>'ATT H-2A'!F61</f>
        <v>p219.25.c (See Attachment 9, line 16, column e and Attachment 9a, line 42, column g)</v>
      </c>
      <c r="G52" s="100"/>
      <c r="H52" s="135" t="s">
        <v>455</v>
      </c>
      <c r="I52" s="100"/>
      <c r="J52" s="100"/>
      <c r="K52" s="100"/>
      <c r="L52" s="100"/>
      <c r="M52" s="100"/>
      <c r="N52" s="100"/>
      <c r="O52" s="100"/>
      <c r="P52" s="100"/>
      <c r="Q52" s="283"/>
    </row>
    <row r="53" spans="1:17" ht="15.5" hidden="1">
      <c r="A53" s="202">
        <f>'ATT H-2A'!A63</f>
        <v>31</v>
      </c>
      <c r="B53" s="164"/>
      <c r="C53" s="156" t="str">
        <f>'ATT H-2A'!C63</f>
        <v>Accumulated General Depreciation</v>
      </c>
      <c r="D53" s="85"/>
      <c r="E53" s="140"/>
      <c r="F53" s="203" t="str">
        <f>'ATT H-2A'!F63</f>
        <v>p219.28.c (See attachment 9, line 16, column f)</v>
      </c>
      <c r="G53" s="100"/>
      <c r="H53" s="100"/>
      <c r="I53" s="100"/>
      <c r="J53" s="100"/>
      <c r="K53" s="100"/>
      <c r="L53" s="100"/>
      <c r="M53" s="100"/>
      <c r="N53" s="100"/>
      <c r="O53" s="100"/>
      <c r="P53" s="100"/>
      <c r="Q53" s="283"/>
    </row>
    <row r="54" spans="1:17" ht="15.5" hidden="1">
      <c r="A54" s="202">
        <f>'ATT H-2A'!A64</f>
        <v>32</v>
      </c>
      <c r="B54" s="164"/>
      <c r="C54" s="156" t="str">
        <f>'ATT H-2A'!C64</f>
        <v>Accumulated Intangible Amortization</v>
      </c>
      <c r="D54" s="85"/>
      <c r="E54" s="140"/>
      <c r="F54" s="192" t="str">
        <f>'ATT H-2A'!F64</f>
        <v>p200.21c (See Attachment 9, line 16, column h less Attachment 9a, line 42, columns f and g)</v>
      </c>
      <c r="G54" s="100"/>
      <c r="H54" s="100"/>
      <c r="I54" s="100"/>
      <c r="J54" s="100"/>
      <c r="K54" s="100"/>
      <c r="L54" s="100"/>
      <c r="M54" s="100"/>
      <c r="N54" s="100"/>
      <c r="O54" s="100"/>
      <c r="P54" s="100"/>
      <c r="Q54" s="283"/>
    </row>
    <row r="55" spans="1:17" ht="15.5">
      <c r="A55" s="202">
        <f>'ATT H-2A'!A65</f>
        <v>33</v>
      </c>
      <c r="B55" s="164"/>
      <c r="C55" s="156" t="str">
        <f>'ATT H-2A'!C65</f>
        <v>Accumulated Common Amortization - Electric</v>
      </c>
      <c r="D55" s="85"/>
      <c r="E55" s="148">
        <f>'ATT H-2A'!E65</f>
        <v>0</v>
      </c>
      <c r="F55" s="192" t="str">
        <f>'ATT H-2A'!F65</f>
        <v>(Line 11)</v>
      </c>
      <c r="G55" s="135" t="s">
        <v>455</v>
      </c>
      <c r="H55" s="100"/>
      <c r="I55" s="100"/>
      <c r="J55" s="100"/>
      <c r="K55" s="100"/>
      <c r="L55" s="100"/>
      <c r="M55" s="100"/>
      <c r="N55" s="100"/>
      <c r="O55" s="100"/>
      <c r="P55" s="100"/>
      <c r="Q55" s="283"/>
    </row>
    <row r="56" spans="1:17" ht="15.5">
      <c r="A56" s="202">
        <f>'ATT H-2A'!A66</f>
        <v>34</v>
      </c>
      <c r="B56" s="164"/>
      <c r="C56" s="156" t="str">
        <f>'ATT H-2A'!C66</f>
        <v>Common Plant Accumulated Depreciation (Electric Only)</v>
      </c>
      <c r="D56" s="85"/>
      <c r="E56" s="148" t="str">
        <f>'ATT H-2A'!E66</f>
        <v>(Notes A)</v>
      </c>
      <c r="F56" s="192" t="str">
        <f>'ATT H-2A'!F66</f>
        <v>(Line 12)</v>
      </c>
      <c r="G56" s="135" t="s">
        <v>455</v>
      </c>
      <c r="H56" s="100"/>
      <c r="I56" s="100"/>
      <c r="J56" s="100"/>
      <c r="K56" s="100"/>
      <c r="L56" s="100"/>
      <c r="M56" s="100"/>
      <c r="N56" s="100"/>
      <c r="O56" s="100"/>
      <c r="P56" s="100"/>
      <c r="Q56" s="283"/>
    </row>
    <row r="57" spans="1:17" ht="15.5" hidden="1">
      <c r="A57" s="202">
        <f>'ATT H-2A'!A67</f>
        <v>35</v>
      </c>
      <c r="B57" s="164"/>
      <c r="C57" s="156" t="str">
        <f>'ATT H-2A'!C67</f>
        <v>Total Accumulated Depreciation</v>
      </c>
      <c r="D57" s="85"/>
      <c r="E57" s="157"/>
      <c r="F57" s="192" t="str">
        <f>'ATT H-2A'!F67</f>
        <v>(Sum Lines 31 to 34)</v>
      </c>
      <c r="G57" s="100"/>
      <c r="H57" s="100"/>
      <c r="I57" s="100"/>
      <c r="J57" s="100"/>
      <c r="K57" s="100"/>
      <c r="L57" s="100"/>
      <c r="M57" s="100"/>
      <c r="N57" s="100"/>
      <c r="O57" s="100"/>
      <c r="P57" s="100"/>
      <c r="Q57" s="283"/>
    </row>
    <row r="58" spans="1:17" ht="15.5" hidden="1">
      <c r="A58" s="202">
        <f>'ATT H-2A'!A68</f>
        <v>36</v>
      </c>
      <c r="B58" s="164"/>
      <c r="C58" s="156" t="str">
        <f>'ATT H-2A'!C68</f>
        <v>Wage &amp; Salary Allocation Factor</v>
      </c>
      <c r="D58" s="85"/>
      <c r="E58" s="157"/>
      <c r="F58" s="192" t="str">
        <f>'ATT H-2A'!F68</f>
        <v>(Line 5)</v>
      </c>
      <c r="G58" s="100"/>
      <c r="H58" s="100"/>
      <c r="I58" s="100"/>
      <c r="J58" s="100"/>
      <c r="K58" s="100"/>
      <c r="L58" s="100"/>
      <c r="M58" s="100"/>
      <c r="N58" s="100"/>
      <c r="O58" s="100"/>
      <c r="P58" s="100"/>
      <c r="Q58" s="283"/>
    </row>
    <row r="59" spans="1:17" ht="15.5" hidden="1">
      <c r="A59" s="202">
        <f>'ATT H-2A'!A69</f>
        <v>37</v>
      </c>
      <c r="B59" s="175"/>
      <c r="C59" s="171" t="str">
        <f>'ATT H-2A'!C69</f>
        <v>General &amp; Common Allocated to Transmission</v>
      </c>
      <c r="D59" s="175"/>
      <c r="E59" s="140"/>
      <c r="F59" s="192" t="str">
        <f>'ATT H-2A'!F69</f>
        <v>(Line 35 * 36)</v>
      </c>
      <c r="G59" s="100"/>
      <c r="H59" s="100"/>
      <c r="I59" s="100"/>
      <c r="J59" s="100"/>
      <c r="K59" s="100"/>
      <c r="L59" s="100"/>
      <c r="M59" s="100"/>
      <c r="N59" s="100"/>
      <c r="O59" s="100"/>
      <c r="P59" s="100"/>
      <c r="Q59" s="283"/>
    </row>
    <row r="60" spans="1:17" ht="15.5" hidden="1">
      <c r="A60" s="193"/>
      <c r="B60" s="164"/>
      <c r="C60" s="185"/>
      <c r="D60" s="149"/>
      <c r="E60" s="201"/>
      <c r="F60" s="199"/>
      <c r="G60" s="100"/>
      <c r="H60" s="100"/>
      <c r="I60" s="100"/>
      <c r="J60" s="100"/>
      <c r="K60" s="100"/>
      <c r="L60" s="100"/>
      <c r="M60" s="100"/>
      <c r="N60" s="100"/>
      <c r="O60" s="100"/>
      <c r="P60" s="100"/>
      <c r="Q60" s="283"/>
    </row>
    <row r="61" spans="1:17" ht="15.5" hidden="1">
      <c r="A61" s="202">
        <f>'ATT H-2A'!A71</f>
        <v>38</v>
      </c>
      <c r="B61" s="224" t="str">
        <f>'ATT H-2A'!B71</f>
        <v>TOTAL Accumulated Depreciation</v>
      </c>
      <c r="C61" s="224"/>
      <c r="D61" s="224"/>
      <c r="E61" s="173"/>
      <c r="F61" s="237" t="str">
        <f>'ATT H-2A'!F71</f>
        <v>(Line 30 + 37)</v>
      </c>
      <c r="G61" s="100"/>
      <c r="H61" s="100"/>
      <c r="I61" s="100"/>
      <c r="J61" s="100"/>
      <c r="K61" s="100"/>
      <c r="L61" s="100"/>
      <c r="M61" s="100"/>
      <c r="N61" s="100"/>
      <c r="O61" s="100"/>
      <c r="P61" s="100"/>
      <c r="Q61" s="283"/>
    </row>
    <row r="62" spans="1:17" ht="15.5" hidden="1">
      <c r="A62" s="193"/>
      <c r="B62" s="164"/>
      <c r="C62" s="185"/>
      <c r="D62" s="149"/>
      <c r="E62" s="201"/>
      <c r="F62" s="199"/>
      <c r="G62" s="100"/>
      <c r="H62" s="100"/>
      <c r="I62" s="100"/>
      <c r="J62" s="100"/>
      <c r="K62" s="100"/>
      <c r="L62" s="100"/>
      <c r="M62" s="100"/>
      <c r="N62" s="100"/>
      <c r="O62" s="100"/>
      <c r="P62" s="100"/>
      <c r="Q62" s="283"/>
    </row>
    <row r="63" spans="1:17" ht="15.5" hidden="1">
      <c r="A63" s="202">
        <f>'ATT H-2A'!A73</f>
        <v>39</v>
      </c>
      <c r="B63" s="224" t="str">
        <f>'ATT H-2A'!B73</f>
        <v>TOTAL Net Property, Plant &amp; Equipment</v>
      </c>
      <c r="C63" s="224"/>
      <c r="D63" s="224"/>
      <c r="E63" s="173"/>
      <c r="F63" s="237" t="str">
        <f>'ATT H-2A'!F73</f>
        <v>(Line 29 - 38)</v>
      </c>
      <c r="G63" s="100"/>
      <c r="H63" s="100"/>
      <c r="I63" s="100"/>
      <c r="J63" s="100"/>
      <c r="K63" s="100"/>
      <c r="L63" s="100"/>
      <c r="M63" s="100"/>
      <c r="N63" s="100"/>
      <c r="O63" s="100"/>
      <c r="P63" s="100"/>
      <c r="Q63" s="283"/>
    </row>
    <row r="64" spans="1:17" ht="15.5" hidden="1">
      <c r="A64" s="193"/>
      <c r="B64" s="164"/>
      <c r="C64" s="185"/>
      <c r="D64" s="149"/>
      <c r="E64" s="201"/>
      <c r="F64" s="199"/>
      <c r="G64" s="100"/>
      <c r="H64" s="100"/>
      <c r="I64" s="100"/>
      <c r="J64" s="100"/>
      <c r="K64" s="100"/>
      <c r="L64" s="100"/>
      <c r="M64" s="100"/>
      <c r="N64" s="100"/>
      <c r="O64" s="100"/>
      <c r="P64" s="100"/>
      <c r="Q64" s="283"/>
    </row>
    <row r="65" spans="1:17" ht="15.5" hidden="1">
      <c r="A65" s="205" t="str">
        <f>'ATT H-2A'!A75</f>
        <v>Adjustment To Rate Base</v>
      </c>
      <c r="B65" s="151"/>
      <c r="C65" s="151"/>
      <c r="D65" s="151"/>
      <c r="E65" s="152"/>
      <c r="F65" s="206"/>
      <c r="G65" s="100"/>
      <c r="H65" s="100"/>
      <c r="I65" s="100"/>
      <c r="J65" s="100"/>
      <c r="K65" s="100"/>
      <c r="L65" s="100"/>
      <c r="M65" s="100"/>
      <c r="N65" s="100"/>
      <c r="O65" s="100"/>
      <c r="P65" s="100"/>
      <c r="Q65" s="283"/>
    </row>
    <row r="66" spans="1:17" ht="15.5" hidden="1">
      <c r="A66" s="193"/>
      <c r="B66" s="164"/>
      <c r="C66" s="185"/>
      <c r="D66" s="149"/>
      <c r="E66" s="201"/>
      <c r="F66" s="199"/>
      <c r="G66" s="100"/>
      <c r="H66" s="100"/>
      <c r="I66" s="100"/>
      <c r="J66" s="100"/>
      <c r="K66" s="100"/>
      <c r="L66" s="100"/>
      <c r="M66" s="100"/>
      <c r="N66" s="100"/>
      <c r="O66" s="100"/>
      <c r="P66" s="100"/>
      <c r="Q66" s="283"/>
    </row>
    <row r="67" spans="1:17" ht="15.5">
      <c r="A67" s="208"/>
      <c r="B67" s="158" t="str">
        <f>'ATT H-2A'!B77</f>
        <v>Accumulated Deferred Income Taxes (ADIT)</v>
      </c>
      <c r="C67" s="85"/>
      <c r="D67" s="139"/>
      <c r="E67" s="209"/>
      <c r="F67" s="196"/>
      <c r="G67" s="100"/>
      <c r="H67" s="100"/>
      <c r="I67" s="100"/>
      <c r="J67" s="100"/>
      <c r="K67" s="100"/>
      <c r="L67" s="100"/>
      <c r="M67" s="100"/>
      <c r="N67" s="100"/>
      <c r="O67" s="100"/>
      <c r="P67" s="100"/>
      <c r="Q67" s="283"/>
    </row>
    <row r="68" spans="1:17" ht="15.5" hidden="1">
      <c r="A68" s="208" t="e">
        <f>'ATT H-2A'!#REF!</f>
        <v>#REF!</v>
      </c>
      <c r="B68" s="158"/>
      <c r="C68" s="85" t="e">
        <f>'ATT H-2A'!#REF!</f>
        <v>#REF!</v>
      </c>
      <c r="D68" s="139"/>
      <c r="E68" s="140"/>
      <c r="F68" s="210" t="e">
        <f>'ATT H-2A'!#REF!</f>
        <v>#REF!</v>
      </c>
      <c r="G68" s="100"/>
      <c r="H68" s="100"/>
      <c r="I68" s="100"/>
      <c r="J68" s="100"/>
      <c r="K68" s="100"/>
      <c r="L68" s="100"/>
      <c r="M68" s="100"/>
      <c r="N68" s="100"/>
      <c r="O68" s="100"/>
      <c r="P68" s="100"/>
      <c r="Q68" s="283"/>
    </row>
    <row r="69" spans="1:17" ht="15.5" hidden="1">
      <c r="A69" s="202" t="e">
        <f>'ATT H-2A'!#REF!</f>
        <v>#REF!</v>
      </c>
      <c r="B69" s="139"/>
      <c r="C69" s="160" t="e">
        <f>'ATT H-2A'!#REF!</f>
        <v>#REF!</v>
      </c>
      <c r="D69" s="211"/>
      <c r="E69" s="212"/>
      <c r="F69" s="203" t="e">
        <f>'ATT H-2A'!#REF!</f>
        <v>#REF!</v>
      </c>
      <c r="G69" s="100"/>
      <c r="H69" s="100"/>
      <c r="I69" s="100"/>
      <c r="J69" s="100"/>
      <c r="K69" s="100"/>
      <c r="L69" s="100"/>
      <c r="M69" s="100"/>
      <c r="N69" s="100"/>
      <c r="O69" s="100"/>
      <c r="P69" s="100"/>
      <c r="Q69" s="283"/>
    </row>
    <row r="70" spans="1:17" ht="15.5" hidden="1">
      <c r="A70" s="202" t="e">
        <f>'ATT H-2A'!#REF!</f>
        <v>#REF!</v>
      </c>
      <c r="B70" s="139"/>
      <c r="C70" s="160" t="e">
        <f>'ATT H-2A'!#REF!</f>
        <v>#REF!</v>
      </c>
      <c r="D70" s="211"/>
      <c r="E70" s="212"/>
      <c r="F70" s="203" t="e">
        <f>'ATT H-2A'!#REF!</f>
        <v>#REF!</v>
      </c>
      <c r="G70" s="100"/>
      <c r="H70" s="100"/>
      <c r="I70" s="100"/>
      <c r="J70" s="100"/>
      <c r="K70" s="100"/>
      <c r="L70" s="100"/>
      <c r="M70" s="100"/>
      <c r="N70" s="100"/>
      <c r="O70" s="100"/>
      <c r="P70" s="100"/>
      <c r="Q70" s="283"/>
    </row>
    <row r="71" spans="1:17" ht="15.5">
      <c r="A71" s="202" t="str">
        <f>'ATT H-2A'!A82</f>
        <v>40e</v>
      </c>
      <c r="B71" s="183"/>
      <c r="C71" s="183" t="str">
        <f>'ATT H-2A'!C82</f>
        <v>Account No. 255 (Accum. Deferred Investment Tax Credits)</v>
      </c>
      <c r="D71" s="183"/>
      <c r="E71" s="231" t="str">
        <f>'ATT H-2A'!E82</f>
        <v>(Note T)</v>
      </c>
      <c r="F71" s="203" t="s">
        <v>176</v>
      </c>
      <c r="G71" s="135" t="s">
        <v>455</v>
      </c>
      <c r="H71" s="100"/>
      <c r="I71" s="100"/>
      <c r="J71" s="100"/>
      <c r="K71" s="100"/>
      <c r="L71" s="100"/>
      <c r="M71" s="135" t="s">
        <v>455</v>
      </c>
      <c r="N71" s="100"/>
      <c r="O71" s="100"/>
      <c r="P71" s="100"/>
      <c r="Q71" s="283"/>
    </row>
    <row r="72" spans="1:17" ht="15.5" hidden="1">
      <c r="A72" s="202" t="e">
        <f>'ATT H-2A'!#REF!</f>
        <v>#REF!</v>
      </c>
      <c r="B72" s="139"/>
      <c r="C72" s="166" t="s">
        <v>551</v>
      </c>
      <c r="D72" s="139"/>
      <c r="E72" s="170"/>
      <c r="F72" s="203" t="e">
        <f>'ATT H-2A'!#REF!</f>
        <v>#REF!</v>
      </c>
      <c r="G72" s="100"/>
      <c r="H72" s="100"/>
      <c r="I72" s="100"/>
      <c r="J72" s="100"/>
      <c r="K72" s="100"/>
      <c r="L72" s="100"/>
      <c r="M72" s="100"/>
      <c r="N72" s="100"/>
      <c r="O72" s="100"/>
      <c r="P72" s="100"/>
      <c r="Q72" s="283"/>
    </row>
    <row r="73" spans="1:17" ht="15.5" hidden="1">
      <c r="A73" s="213" t="e">
        <f>'ATT H-2A'!#REF!</f>
        <v>#REF!</v>
      </c>
      <c r="B73" s="139"/>
      <c r="C73" s="158" t="e">
        <f>'ATT H-2A'!#REF!</f>
        <v>#REF!</v>
      </c>
      <c r="D73" s="139"/>
      <c r="E73" s="170"/>
      <c r="F73" s="203" t="e">
        <f>'ATT H-2A'!#REF!</f>
        <v>#REF!</v>
      </c>
      <c r="G73" s="100"/>
      <c r="H73" s="100"/>
      <c r="I73" s="100"/>
      <c r="J73" s="100"/>
      <c r="K73" s="100"/>
      <c r="L73" s="100"/>
      <c r="M73" s="100"/>
      <c r="N73" s="100"/>
      <c r="O73" s="100"/>
      <c r="P73" s="100"/>
      <c r="Q73" s="283"/>
    </row>
    <row r="74" spans="1:17" ht="15.5" hidden="1">
      <c r="A74" s="193"/>
      <c r="B74" s="164"/>
      <c r="C74" s="185"/>
      <c r="D74" s="149"/>
      <c r="E74" s="201"/>
      <c r="F74" s="199"/>
      <c r="G74" s="100"/>
      <c r="H74" s="100"/>
      <c r="I74" s="100"/>
      <c r="J74" s="100"/>
      <c r="K74" s="100"/>
      <c r="L74" s="100"/>
      <c r="M74" s="100"/>
      <c r="N74" s="100"/>
      <c r="O74" s="100"/>
      <c r="P74" s="100"/>
      <c r="Q74" s="283"/>
    </row>
    <row r="75" spans="1:17" ht="15.5" hidden="1">
      <c r="A75" s="193"/>
      <c r="B75" s="164"/>
      <c r="C75" s="185"/>
      <c r="D75" s="149"/>
      <c r="E75" s="201"/>
      <c r="F75" s="199"/>
      <c r="G75" s="100"/>
      <c r="H75" s="100"/>
      <c r="I75" s="100"/>
      <c r="J75" s="100"/>
      <c r="K75" s="100"/>
      <c r="L75" s="100"/>
      <c r="M75" s="100"/>
      <c r="N75" s="100"/>
      <c r="O75" s="100"/>
      <c r="P75" s="100"/>
      <c r="Q75" s="283"/>
    </row>
    <row r="76" spans="1:17" ht="15.5">
      <c r="A76" s="202"/>
      <c r="B76" s="158" t="str">
        <f>'ATT H-2A'!B98</f>
        <v>Prepayments</v>
      </c>
      <c r="C76" s="166"/>
      <c r="D76" s="85"/>
      <c r="E76" s="140"/>
      <c r="F76" s="214"/>
      <c r="G76" s="100"/>
      <c r="H76" s="100"/>
      <c r="I76" s="100"/>
      <c r="J76" s="100"/>
      <c r="K76" s="100"/>
      <c r="L76" s="100"/>
      <c r="M76" s="100"/>
      <c r="N76" s="100"/>
      <c r="O76" s="100"/>
      <c r="P76" s="100"/>
      <c r="Q76" s="283"/>
    </row>
    <row r="77" spans="1:17" ht="15.5">
      <c r="A77" s="202">
        <f>'ATT H-2A'!A99</f>
        <v>45</v>
      </c>
      <c r="B77" s="215"/>
      <c r="C77" s="166" t="str">
        <f>'ATT H-2A'!C99</f>
        <v xml:space="preserve">Prepayments </v>
      </c>
      <c r="D77" s="148"/>
      <c r="E77" s="188" t="str">
        <f>'ATT H-2A'!E99</f>
        <v>(Note A)</v>
      </c>
      <c r="F77" s="216" t="str">
        <f>'ATT H-2A'!F99</f>
        <v>Attachment 9, line 30, column f</v>
      </c>
      <c r="G77" s="135" t="s">
        <v>455</v>
      </c>
      <c r="H77" s="100"/>
      <c r="I77" s="100"/>
      <c r="J77" s="100"/>
      <c r="K77" s="100"/>
      <c r="L77" s="100"/>
      <c r="M77" s="100"/>
      <c r="N77" s="100"/>
      <c r="O77" s="100"/>
      <c r="P77" s="100"/>
      <c r="Q77" s="283"/>
    </row>
    <row r="78" spans="1:17" ht="15.5" hidden="1">
      <c r="A78" s="193" t="e">
        <f>'ATT H-2A'!#REF!</f>
        <v>#REF!</v>
      </c>
      <c r="B78" s="217"/>
      <c r="C78" s="166" t="e">
        <f>'ATT H-2A'!#REF!</f>
        <v>#REF!</v>
      </c>
      <c r="D78" s="163"/>
      <c r="E78" s="164"/>
      <c r="F78" s="192" t="e">
        <f>'ATT H-2A'!#REF!</f>
        <v>#REF!</v>
      </c>
      <c r="G78" s="100"/>
      <c r="H78" s="100"/>
      <c r="I78" s="100"/>
      <c r="J78" s="100"/>
      <c r="K78" s="100"/>
      <c r="L78" s="100"/>
      <c r="M78" s="100"/>
      <c r="N78" s="100"/>
      <c r="O78" s="100"/>
      <c r="P78" s="100"/>
      <c r="Q78" s="100"/>
    </row>
    <row r="79" spans="1:17" ht="15.5" hidden="1">
      <c r="A79" s="193">
        <f>'ATT H-2A'!A100</f>
        <v>46</v>
      </c>
      <c r="B79" s="217"/>
      <c r="C79" s="187" t="str">
        <f>'ATT H-2A'!C100</f>
        <v>Total Prepayments Allocated to Transmission</v>
      </c>
      <c r="D79" s="85"/>
      <c r="E79" s="164"/>
      <c r="F79" s="192" t="str">
        <f>'ATT H-2A'!F100</f>
        <v>(Line 45)</v>
      </c>
      <c r="G79" s="100"/>
      <c r="H79" s="100"/>
      <c r="I79" s="100"/>
      <c r="J79" s="100"/>
      <c r="K79" s="100"/>
      <c r="L79" s="100"/>
      <c r="M79" s="100"/>
      <c r="N79" s="100"/>
      <c r="O79" s="100"/>
      <c r="P79" s="100"/>
      <c r="Q79" s="100"/>
    </row>
    <row r="80" spans="1:17" ht="15.5" hidden="1">
      <c r="A80" s="193"/>
      <c r="B80" s="164"/>
      <c r="C80" s="185"/>
      <c r="D80" s="149"/>
      <c r="E80" s="201"/>
      <c r="F80" s="199"/>
      <c r="G80" s="100"/>
      <c r="H80" s="100"/>
      <c r="I80" s="100"/>
      <c r="J80" s="100"/>
      <c r="K80" s="100"/>
      <c r="L80" s="100"/>
      <c r="M80" s="100"/>
      <c r="N80" s="100"/>
      <c r="O80" s="100"/>
      <c r="P80" s="100"/>
      <c r="Q80" s="100"/>
    </row>
    <row r="81" spans="1:17" ht="15.5">
      <c r="A81" s="202"/>
      <c r="B81" s="158" t="str">
        <f>'ATT H-2A'!B102</f>
        <v>Materials and Supplies</v>
      </c>
      <c r="C81" s="139"/>
      <c r="D81" s="139"/>
      <c r="E81" s="218"/>
      <c r="F81" s="219"/>
      <c r="G81" s="100"/>
      <c r="H81" s="100"/>
      <c r="I81" s="100"/>
      <c r="J81" s="100"/>
      <c r="K81" s="100"/>
      <c r="L81" s="100"/>
      <c r="M81" s="100"/>
      <c r="N81" s="100"/>
      <c r="O81" s="100"/>
      <c r="P81" s="100"/>
      <c r="Q81" s="283"/>
    </row>
    <row r="82" spans="1:17" ht="15.5">
      <c r="A82" s="208">
        <f>'ATT H-2A'!A103</f>
        <v>47</v>
      </c>
      <c r="B82" s="139"/>
      <c r="C82" s="139" t="str">
        <f>'ATT H-2A'!C103</f>
        <v>Undistributed Stores Exp</v>
      </c>
      <c r="D82" s="149"/>
      <c r="E82" s="188" t="str">
        <f>'ATT H-2A'!E103</f>
        <v>(Note A)</v>
      </c>
      <c r="F82" s="220" t="str">
        <f>'ATT H-2A'!F103</f>
        <v>p227.6c &amp; 16.c (See Attachment 9, line 30, column e)</v>
      </c>
      <c r="G82" s="135" t="s">
        <v>455</v>
      </c>
      <c r="H82" s="100"/>
      <c r="I82" s="100"/>
      <c r="J82" s="100"/>
      <c r="K82" s="100"/>
      <c r="L82" s="100"/>
      <c r="M82" s="100"/>
      <c r="N82" s="100"/>
      <c r="O82" s="100"/>
      <c r="P82" s="100"/>
      <c r="Q82" s="283"/>
    </row>
    <row r="83" spans="1:17" ht="15.5" hidden="1">
      <c r="A83" s="202">
        <f>'ATT H-2A'!A104</f>
        <v>48</v>
      </c>
      <c r="B83" s="217"/>
      <c r="C83" s="166" t="str">
        <f>'ATT H-2A'!C104</f>
        <v>Wage &amp; Salary Allocation Factor</v>
      </c>
      <c r="D83" s="163"/>
      <c r="E83" s="183"/>
      <c r="F83" s="192" t="str">
        <f>'ATT H-2A'!F104</f>
        <v>(Line 5)</v>
      </c>
      <c r="G83" s="100"/>
      <c r="H83" s="100"/>
      <c r="I83" s="100"/>
      <c r="J83" s="100"/>
      <c r="K83" s="100"/>
      <c r="L83" s="100"/>
      <c r="M83" s="100"/>
      <c r="N83" s="100"/>
      <c r="O83" s="100"/>
      <c r="P83" s="100"/>
      <c r="Q83" s="283"/>
    </row>
    <row r="84" spans="1:17" ht="15.5" hidden="1">
      <c r="A84" s="202">
        <f>'ATT H-2A'!A105</f>
        <v>49</v>
      </c>
      <c r="B84" s="217"/>
      <c r="C84" s="166" t="str">
        <f>'ATT H-2A'!C105</f>
        <v>Total Transmission Allocated</v>
      </c>
      <c r="D84" s="149"/>
      <c r="E84" s="170"/>
      <c r="F84" s="192" t="str">
        <f>'ATT H-2A'!F105</f>
        <v>(Line 47 * 48)</v>
      </c>
      <c r="G84" s="100"/>
      <c r="H84" s="100"/>
      <c r="I84" s="100"/>
      <c r="J84" s="100"/>
      <c r="K84" s="100"/>
      <c r="L84" s="100"/>
      <c r="M84" s="100"/>
      <c r="N84" s="100"/>
      <c r="O84" s="100"/>
      <c r="P84" s="100"/>
      <c r="Q84" s="283"/>
    </row>
    <row r="85" spans="1:17" ht="15.5" hidden="1">
      <c r="A85" s="202">
        <f>'ATT H-2A'!A106</f>
        <v>50</v>
      </c>
      <c r="B85" s="217"/>
      <c r="C85" s="166" t="str">
        <f>'ATT H-2A'!C106</f>
        <v>Transmission Materials &amp; Supplies</v>
      </c>
      <c r="D85" s="149"/>
      <c r="E85" s="183"/>
      <c r="F85" s="220" t="str">
        <f>'ATT H-2A'!F106</f>
        <v>p227.8c + p227.5c (See Attachment 9, line 30, column d)</v>
      </c>
      <c r="G85" s="100"/>
      <c r="H85" s="100"/>
      <c r="I85" s="100"/>
      <c r="J85" s="100"/>
      <c r="K85" s="100"/>
      <c r="L85" s="100"/>
      <c r="M85" s="100"/>
      <c r="N85" s="100"/>
      <c r="O85" s="100"/>
      <c r="P85" s="100"/>
      <c r="Q85" s="283"/>
    </row>
    <row r="86" spans="1:17" ht="15.5" hidden="1">
      <c r="A86" s="202">
        <f>'ATT H-2A'!A107</f>
        <v>51</v>
      </c>
      <c r="B86" s="217"/>
      <c r="C86" s="187" t="str">
        <f>'ATT H-2A'!C107</f>
        <v>Total Materials &amp; Supplies Allocated to Transmission</v>
      </c>
      <c r="D86" s="172"/>
      <c r="E86" s="245"/>
      <c r="F86" s="192" t="str">
        <f>'ATT H-2A'!F107</f>
        <v>(Line 49 + 50)</v>
      </c>
      <c r="G86" s="100"/>
      <c r="H86" s="100"/>
      <c r="I86" s="100"/>
      <c r="J86" s="100"/>
      <c r="K86" s="100"/>
      <c r="L86" s="100"/>
      <c r="M86" s="100"/>
      <c r="N86" s="100"/>
      <c r="O86" s="100"/>
      <c r="P86" s="100"/>
      <c r="Q86" s="283"/>
    </row>
    <row r="87" spans="1:17" ht="15.5" hidden="1">
      <c r="A87" s="193"/>
      <c r="B87" s="164"/>
      <c r="C87" s="185"/>
      <c r="D87" s="149"/>
      <c r="E87" s="201"/>
      <c r="F87" s="199"/>
      <c r="G87" s="100"/>
      <c r="H87" s="100"/>
      <c r="I87" s="100"/>
      <c r="J87" s="100"/>
      <c r="K87" s="100"/>
      <c r="L87" s="100"/>
      <c r="M87" s="100"/>
      <c r="N87" s="100"/>
      <c r="O87" s="100"/>
      <c r="P87" s="100"/>
      <c r="Q87" s="283"/>
    </row>
    <row r="88" spans="1:17" ht="15.5" hidden="1">
      <c r="A88" s="202"/>
      <c r="B88" s="158" t="str">
        <f>'ATT H-2A'!B109</f>
        <v>Cash Working Capital</v>
      </c>
      <c r="C88" s="139"/>
      <c r="D88" s="85"/>
      <c r="E88" s="140"/>
      <c r="F88" s="214"/>
      <c r="G88" s="100"/>
      <c r="H88" s="100"/>
      <c r="I88" s="100"/>
      <c r="J88" s="100"/>
      <c r="K88" s="100"/>
      <c r="L88" s="100"/>
      <c r="M88" s="100"/>
      <c r="N88" s="100"/>
      <c r="O88" s="100"/>
      <c r="P88" s="100"/>
      <c r="Q88" s="283"/>
    </row>
    <row r="89" spans="1:17" ht="15.5" hidden="1">
      <c r="A89" s="202">
        <f>'ATT H-2A'!A110</f>
        <v>52</v>
      </c>
      <c r="B89" s="217"/>
      <c r="C89" s="166" t="str">
        <f>'ATT H-2A'!C110</f>
        <v>Operation &amp; Maintenance Expense</v>
      </c>
      <c r="D89" s="221"/>
      <c r="E89" s="140"/>
      <c r="F89" s="192" t="str">
        <f>'ATT H-2A'!F110</f>
        <v>(Line 84)</v>
      </c>
      <c r="G89" s="100"/>
      <c r="H89" s="100"/>
      <c r="I89" s="100"/>
      <c r="J89" s="100"/>
      <c r="K89" s="100"/>
      <c r="L89" s="100"/>
      <c r="M89" s="100"/>
      <c r="N89" s="100"/>
      <c r="O89" s="100"/>
      <c r="P89" s="100"/>
      <c r="Q89" s="283"/>
    </row>
    <row r="90" spans="1:17" ht="15.5" hidden="1">
      <c r="A90" s="202">
        <f>'ATT H-2A'!A111</f>
        <v>53</v>
      </c>
      <c r="B90" s="217"/>
      <c r="C90" s="163" t="str">
        <f>'ATT H-2A'!C111</f>
        <v>1/8th Rule</v>
      </c>
      <c r="D90" s="221"/>
      <c r="E90" s="140"/>
      <c r="F90" s="216" t="str">
        <f>'ATT H-2A'!F111</f>
        <v>x 1/8</v>
      </c>
      <c r="G90" s="100"/>
      <c r="H90" s="100"/>
      <c r="I90" s="100"/>
      <c r="J90" s="100"/>
      <c r="K90" s="100"/>
      <c r="L90" s="100"/>
      <c r="M90" s="100"/>
      <c r="N90" s="100"/>
      <c r="O90" s="100"/>
      <c r="P90" s="100"/>
      <c r="Q90" s="283"/>
    </row>
    <row r="91" spans="1:17" ht="15.5" hidden="1">
      <c r="A91" s="202">
        <f>'ATT H-2A'!A112</f>
        <v>54</v>
      </c>
      <c r="B91" s="222"/>
      <c r="C91" s="158" t="str">
        <f>'ATT H-2A'!C112</f>
        <v>Total Cash Working Capital Allocated to Transmission</v>
      </c>
      <c r="D91" s="165"/>
      <c r="E91" s="173"/>
      <c r="F91" s="192" t="str">
        <f>'ATT H-2A'!F112</f>
        <v>(Line 52 * 53)</v>
      </c>
      <c r="G91" s="100"/>
      <c r="H91" s="100"/>
      <c r="I91" s="100"/>
      <c r="J91" s="100"/>
      <c r="K91" s="100"/>
      <c r="L91" s="100"/>
      <c r="M91" s="100"/>
      <c r="N91" s="100"/>
      <c r="O91" s="100"/>
      <c r="P91" s="100"/>
      <c r="Q91" s="283"/>
    </row>
    <row r="92" spans="1:17" ht="15.5" hidden="1">
      <c r="A92" s="193"/>
      <c r="B92" s="164"/>
      <c r="C92" s="185"/>
      <c r="D92" s="149"/>
      <c r="E92" s="201"/>
      <c r="F92" s="199"/>
      <c r="G92" s="100"/>
      <c r="H92" s="100"/>
      <c r="I92" s="100"/>
      <c r="J92" s="100"/>
      <c r="K92" s="100"/>
      <c r="L92" s="100"/>
      <c r="M92" s="100"/>
      <c r="N92" s="100"/>
      <c r="O92" s="100"/>
      <c r="P92" s="100"/>
      <c r="Q92" s="283"/>
    </row>
    <row r="93" spans="1:17" ht="15.5">
      <c r="A93" s="223"/>
      <c r="B93" s="158" t="str">
        <f>'ATT H-2A'!B114</f>
        <v>Network Credits</v>
      </c>
      <c r="C93" s="224"/>
      <c r="D93" s="165"/>
      <c r="E93" s="117"/>
      <c r="F93" s="192"/>
      <c r="G93" s="100"/>
      <c r="H93" s="100"/>
      <c r="I93" s="100"/>
      <c r="J93" s="100"/>
      <c r="K93" s="100"/>
      <c r="L93" s="100"/>
      <c r="M93" s="100"/>
      <c r="N93" s="100"/>
      <c r="O93" s="100"/>
      <c r="P93" s="100"/>
      <c r="Q93" s="314" t="s">
        <v>455</v>
      </c>
    </row>
    <row r="94" spans="1:17" ht="15.5">
      <c r="A94" s="202">
        <f>'ATT H-2A'!A115</f>
        <v>55</v>
      </c>
      <c r="B94" s="175"/>
      <c r="C94" s="175" t="str">
        <f>'ATT H-2A'!C115</f>
        <v>Outstanding Network Credits</v>
      </c>
      <c r="D94" s="175"/>
      <c r="E94" s="225" t="str">
        <f>'ATT H-2A'!E115</f>
        <v>(Note N)</v>
      </c>
      <c r="F94" s="196" t="str">
        <f>'ATT H-2A'!F115</f>
        <v>From PJM</v>
      </c>
      <c r="G94" s="100"/>
      <c r="H94" s="100"/>
      <c r="I94" s="100"/>
      <c r="J94" s="100"/>
      <c r="K94" s="100"/>
      <c r="L94" s="100"/>
      <c r="M94" s="100"/>
      <c r="N94" s="100"/>
      <c r="O94" s="100"/>
      <c r="P94" s="100"/>
      <c r="Q94" s="283"/>
    </row>
    <row r="95" spans="1:17" ht="15.5" hidden="1">
      <c r="A95" s="195">
        <f>'ATT H-2A'!A116</f>
        <v>56</v>
      </c>
      <c r="B95" s="175"/>
      <c r="C95" s="175" t="str">
        <f>'ATT H-2A'!C116</f>
        <v xml:space="preserve">    Less Accumulated Depreciation Associated with Facilities with Outstanding Network Credits</v>
      </c>
      <c r="D95" s="175"/>
      <c r="E95" s="140"/>
      <c r="F95" s="196" t="str">
        <f>'ATT H-2A'!F116</f>
        <v>From PJM</v>
      </c>
      <c r="G95" s="100"/>
      <c r="H95" s="100"/>
      <c r="I95" s="100"/>
      <c r="J95" s="100"/>
      <c r="K95" s="100"/>
      <c r="L95" s="100"/>
      <c r="M95" s="100"/>
      <c r="N95" s="100"/>
      <c r="O95" s="100"/>
      <c r="P95" s="100"/>
      <c r="Q95" s="283"/>
    </row>
    <row r="96" spans="1:17" ht="15.5" hidden="1">
      <c r="A96" s="195">
        <f>'ATT H-2A'!A117</f>
        <v>57</v>
      </c>
      <c r="B96" s="175"/>
      <c r="C96" s="175" t="str">
        <f>'ATT H-2A'!C117</f>
        <v>Net Outstanding Credits</v>
      </c>
      <c r="D96" s="175"/>
      <c r="E96" s="140"/>
      <c r="F96" s="192" t="str">
        <f>'ATT H-2A'!F117</f>
        <v>(Line 55 - 56)</v>
      </c>
      <c r="G96" s="100"/>
      <c r="H96" s="100"/>
      <c r="I96" s="100"/>
      <c r="J96" s="100"/>
      <c r="K96" s="100"/>
      <c r="L96" s="100"/>
      <c r="M96" s="100"/>
      <c r="N96" s="100"/>
      <c r="O96" s="100"/>
      <c r="P96" s="100"/>
      <c r="Q96" s="283"/>
    </row>
    <row r="97" spans="1:17" ht="15.5" hidden="1">
      <c r="A97" s="193"/>
      <c r="B97" s="164"/>
      <c r="C97" s="185"/>
      <c r="D97" s="149"/>
      <c r="E97" s="201"/>
      <c r="F97" s="199"/>
      <c r="G97" s="100"/>
      <c r="H97" s="100"/>
      <c r="I97" s="100"/>
      <c r="J97" s="100"/>
      <c r="K97" s="100"/>
      <c r="L97" s="100"/>
      <c r="M97" s="100"/>
      <c r="N97" s="100"/>
      <c r="O97" s="100"/>
      <c r="P97" s="100"/>
      <c r="Q97" s="283"/>
    </row>
    <row r="98" spans="1:17" ht="15.5" hidden="1">
      <c r="A98" s="195">
        <f>'ATT H-2A'!A119</f>
        <v>58</v>
      </c>
      <c r="B98" s="224" t="str">
        <f>'ATT H-2A'!B119</f>
        <v>TOTAL Adjustment to Rate Base</v>
      </c>
      <c r="C98" s="224"/>
      <c r="D98" s="224"/>
      <c r="E98" s="173"/>
      <c r="F98" s="192" t="str">
        <f>'ATT H-2A'!F119</f>
        <v>(Line 43 + 44 + 44a + 46 + 51 + 54 - 57)</v>
      </c>
      <c r="G98" s="100"/>
      <c r="H98" s="100"/>
      <c r="I98" s="100"/>
      <c r="J98" s="100"/>
      <c r="K98" s="100"/>
      <c r="L98" s="100"/>
      <c r="M98" s="100"/>
      <c r="N98" s="100"/>
      <c r="O98" s="100"/>
      <c r="P98" s="100"/>
      <c r="Q98" s="283"/>
    </row>
    <row r="99" spans="1:17" ht="15.5" hidden="1">
      <c r="A99" s="193"/>
      <c r="B99" s="164"/>
      <c r="C99" s="185"/>
      <c r="D99" s="149"/>
      <c r="E99" s="201"/>
      <c r="F99" s="199"/>
      <c r="G99" s="100"/>
      <c r="H99" s="100"/>
      <c r="I99" s="100"/>
      <c r="J99" s="100"/>
      <c r="K99" s="100"/>
      <c r="L99" s="100"/>
      <c r="M99" s="100"/>
      <c r="N99" s="100"/>
      <c r="O99" s="100"/>
      <c r="P99" s="100"/>
      <c r="Q99" s="283"/>
    </row>
    <row r="100" spans="1:17" ht="15.5" hidden="1">
      <c r="A100" s="193">
        <f>'ATT H-2A'!A121</f>
        <v>59</v>
      </c>
      <c r="B100" s="224" t="str">
        <f>'ATT H-2A'!B121</f>
        <v>Rate Base</v>
      </c>
      <c r="C100" s="224"/>
      <c r="D100" s="224"/>
      <c r="E100" s="173"/>
      <c r="F100" s="192" t="str">
        <f>'ATT H-2A'!F121</f>
        <v>(Line 39 + 58)</v>
      </c>
      <c r="G100" s="100"/>
      <c r="H100" s="100"/>
      <c r="I100" s="100"/>
      <c r="J100" s="100"/>
      <c r="K100" s="100"/>
      <c r="L100" s="100"/>
      <c r="M100" s="100"/>
      <c r="N100" s="100"/>
      <c r="O100" s="100"/>
      <c r="P100" s="100"/>
      <c r="Q100" s="283"/>
    </row>
    <row r="101" spans="1:17" ht="15.5" hidden="1">
      <c r="A101" s="193"/>
      <c r="B101" s="164"/>
      <c r="C101" s="185"/>
      <c r="D101" s="149"/>
      <c r="E101" s="201"/>
      <c r="F101" s="199"/>
      <c r="G101" s="100"/>
      <c r="H101" s="100"/>
      <c r="I101" s="100"/>
      <c r="J101" s="100"/>
      <c r="K101" s="100"/>
      <c r="L101" s="100"/>
      <c r="M101" s="100"/>
      <c r="N101" s="100"/>
      <c r="O101" s="100"/>
      <c r="P101" s="100"/>
      <c r="Q101" s="283"/>
    </row>
    <row r="102" spans="1:17" ht="15.5" hidden="1">
      <c r="A102" s="205" t="str">
        <f>'ATT H-2A'!A123</f>
        <v>O&amp;M</v>
      </c>
      <c r="B102" s="150"/>
      <c r="C102" s="226"/>
      <c r="D102" s="151"/>
      <c r="E102" s="152"/>
      <c r="F102" s="206"/>
      <c r="G102" s="100"/>
      <c r="H102" s="100"/>
      <c r="I102" s="100"/>
      <c r="J102" s="100"/>
      <c r="K102" s="100"/>
      <c r="L102" s="100"/>
      <c r="M102" s="100"/>
      <c r="N102" s="100"/>
      <c r="O102" s="100"/>
      <c r="P102" s="100"/>
      <c r="Q102" s="283"/>
    </row>
    <row r="103" spans="1:17" ht="15.5" hidden="1">
      <c r="A103" s="193"/>
      <c r="B103" s="164"/>
      <c r="C103" s="185"/>
      <c r="D103" s="149"/>
      <c r="E103" s="201"/>
      <c r="F103" s="199"/>
      <c r="G103" s="100"/>
      <c r="H103" s="100"/>
      <c r="I103" s="100"/>
      <c r="J103" s="100"/>
      <c r="K103" s="100"/>
      <c r="L103" s="100"/>
      <c r="M103" s="100"/>
      <c r="N103" s="100"/>
      <c r="O103" s="100"/>
      <c r="P103" s="100"/>
      <c r="Q103" s="283"/>
    </row>
    <row r="104" spans="1:17" ht="15.5" hidden="1">
      <c r="A104" s="193">
        <f>'ATT H-2A'!A125</f>
        <v>0</v>
      </c>
      <c r="B104" s="185" t="str">
        <f>'ATT H-2A'!B125</f>
        <v>Transmission O&amp;M</v>
      </c>
      <c r="C104" s="85"/>
      <c r="D104" s="155"/>
      <c r="E104" s="157"/>
      <c r="F104" s="196"/>
      <c r="G104" s="100"/>
      <c r="H104" s="100"/>
      <c r="I104" s="100"/>
      <c r="J104" s="100"/>
      <c r="K104" s="100"/>
      <c r="L104" s="100"/>
      <c r="M104" s="100"/>
      <c r="N104" s="100"/>
      <c r="O104" s="100"/>
      <c r="P104" s="100"/>
      <c r="Q104" s="283"/>
    </row>
    <row r="105" spans="1:17" ht="15.5" hidden="1">
      <c r="A105" s="193">
        <f>'ATT H-2A'!A126</f>
        <v>60</v>
      </c>
      <c r="B105" s="164"/>
      <c r="C105" s="160" t="str">
        <f>'ATT H-2A'!C126</f>
        <v>Transmission O&amp;M</v>
      </c>
      <c r="D105" s="149"/>
      <c r="E105" s="170"/>
      <c r="F105" s="203" t="str">
        <f>'ATT H-2A'!F126</f>
        <v>p321.112.b</v>
      </c>
      <c r="G105" s="100"/>
      <c r="H105" s="100"/>
      <c r="I105" s="100"/>
      <c r="J105" s="100"/>
      <c r="K105" s="100"/>
      <c r="L105" s="100"/>
      <c r="M105" s="100"/>
      <c r="N105" s="100"/>
      <c r="O105" s="100"/>
      <c r="P105" s="100"/>
      <c r="Q105" s="283"/>
    </row>
    <row r="106" spans="1:17" ht="15.5" hidden="1">
      <c r="A106" s="193">
        <f>'ATT H-2A'!A129</f>
        <v>63</v>
      </c>
      <c r="B106" s="164"/>
      <c r="C106" s="160" t="str">
        <f>'ATT H-2A'!C129</f>
        <v xml:space="preserve">     Less Account 565</v>
      </c>
      <c r="D106" s="149"/>
      <c r="E106" s="170"/>
      <c r="F106" s="203" t="str">
        <f>'ATT H-2A'!F129</f>
        <v>p321.96.b</v>
      </c>
      <c r="G106" s="100"/>
      <c r="H106" s="100"/>
      <c r="I106" s="100"/>
      <c r="J106" s="100"/>
      <c r="K106" s="100"/>
      <c r="L106" s="100"/>
      <c r="M106" s="100"/>
      <c r="N106" s="100"/>
      <c r="O106" s="100"/>
      <c r="P106" s="100"/>
      <c r="Q106" s="283"/>
    </row>
    <row r="107" spans="1:17" ht="15.5" hidden="1">
      <c r="A107" s="193">
        <f>'ATT H-2A'!A131</f>
        <v>65</v>
      </c>
      <c r="B107" s="164"/>
      <c r="C107" s="160" t="str">
        <f>'ATT H-2A'!C131</f>
        <v xml:space="preserve">     Plus Transmission Lease Payments</v>
      </c>
      <c r="D107" s="159"/>
      <c r="E107" s="134"/>
      <c r="F107" s="203" t="str">
        <f>'ATT H-2A'!F131</f>
        <v>P200.4.c</v>
      </c>
      <c r="G107" s="100"/>
      <c r="H107" s="100"/>
      <c r="I107" s="100"/>
      <c r="J107" s="100"/>
      <c r="K107" s="100"/>
      <c r="L107" s="100"/>
      <c r="M107" s="100"/>
      <c r="N107" s="100"/>
      <c r="O107" s="100"/>
      <c r="P107" s="100"/>
      <c r="Q107" s="283"/>
    </row>
    <row r="108" spans="1:17" ht="15.5" hidden="1">
      <c r="A108" s="202">
        <f>'ATT H-2A'!A132</f>
        <v>66</v>
      </c>
      <c r="B108" s="149"/>
      <c r="C108" s="185" t="str">
        <f>'ATT H-2A'!C132</f>
        <v>Transmission O&amp;M</v>
      </c>
      <c r="D108" s="149"/>
      <c r="E108" s="170"/>
      <c r="F108" s="203" t="str">
        <f>'ATT H-2A'!F132</f>
        <v>(Lines 60 - 61 + 62 - 63 + 64 + 65)</v>
      </c>
      <c r="G108" s="100"/>
      <c r="H108" s="100"/>
      <c r="I108" s="100"/>
      <c r="J108" s="100"/>
      <c r="K108" s="100"/>
      <c r="L108" s="100"/>
      <c r="M108" s="100"/>
      <c r="N108" s="100"/>
      <c r="O108" s="100"/>
      <c r="P108" s="100"/>
      <c r="Q108" s="283"/>
    </row>
    <row r="109" spans="1:17" ht="15.5" hidden="1">
      <c r="A109" s="193"/>
      <c r="B109" s="164"/>
      <c r="C109" s="185"/>
      <c r="D109" s="149"/>
      <c r="E109" s="201"/>
      <c r="F109" s="199"/>
      <c r="G109" s="100"/>
      <c r="H109" s="100"/>
      <c r="I109" s="100"/>
      <c r="J109" s="100"/>
      <c r="K109" s="100"/>
      <c r="L109" s="100"/>
      <c r="M109" s="100"/>
      <c r="N109" s="100"/>
      <c r="O109" s="100"/>
      <c r="P109" s="100"/>
      <c r="Q109" s="283"/>
    </row>
    <row r="110" spans="1:17" ht="15.5">
      <c r="A110" s="202"/>
      <c r="B110" s="185" t="str">
        <f>'ATT H-2A'!B134</f>
        <v>Allocated General &amp; Common Expenses</v>
      </c>
      <c r="C110" s="149"/>
      <c r="D110" s="149"/>
      <c r="E110" s="201"/>
      <c r="F110" s="227"/>
      <c r="G110" s="100"/>
      <c r="H110" s="100"/>
      <c r="I110" s="100"/>
      <c r="J110" s="100"/>
      <c r="K110" s="100"/>
      <c r="L110" s="100"/>
      <c r="M110" s="100"/>
      <c r="N110" s="100"/>
      <c r="O110" s="100"/>
      <c r="P110" s="100"/>
      <c r="Q110" s="283"/>
    </row>
    <row r="111" spans="1:17" ht="15.5">
      <c r="A111" s="202">
        <f>'ATT H-2A'!A135</f>
        <v>67</v>
      </c>
      <c r="B111" s="183"/>
      <c r="C111" s="160" t="str">
        <f>'ATT H-2A'!C135</f>
        <v>Common Plant O&amp;M</v>
      </c>
      <c r="D111" s="149"/>
      <c r="E111" s="225" t="str">
        <f>'ATT H-2A'!E135</f>
        <v>(Note A)</v>
      </c>
      <c r="F111" s="192" t="str">
        <f>'ATT H-2A'!F135</f>
        <v>p356</v>
      </c>
      <c r="G111" s="135" t="s">
        <v>455</v>
      </c>
      <c r="H111" s="135"/>
      <c r="I111" s="100"/>
      <c r="J111" s="100"/>
      <c r="K111" s="100"/>
      <c r="L111" s="100"/>
      <c r="M111" s="100"/>
      <c r="N111" s="100"/>
      <c r="O111" s="100"/>
      <c r="P111" s="100"/>
      <c r="Q111" s="283"/>
    </row>
    <row r="112" spans="1:17" ht="15.5" hidden="1">
      <c r="A112" s="202">
        <f>'ATT H-2A'!A136</f>
        <v>68</v>
      </c>
      <c r="B112" s="183"/>
      <c r="C112" s="160" t="str">
        <f>'ATT H-2A'!C136</f>
        <v>Total A&amp;G</v>
      </c>
      <c r="D112" s="149"/>
      <c r="E112" s="170"/>
      <c r="F112" s="203" t="str">
        <f>'ATT H-2A'!F136</f>
        <v>p323.197.b</v>
      </c>
      <c r="G112" s="100"/>
      <c r="H112" s="100"/>
      <c r="I112" s="100"/>
      <c r="J112" s="100"/>
      <c r="K112" s="100"/>
      <c r="L112" s="100"/>
      <c r="M112" s="100"/>
      <c r="N112" s="100"/>
      <c r="O112" s="100"/>
      <c r="P112" s="100"/>
      <c r="Q112" s="283"/>
    </row>
    <row r="113" spans="1:17" ht="15.5" hidden="1">
      <c r="A113" s="202">
        <f>'ATT H-2A'!A138</f>
        <v>69</v>
      </c>
      <c r="B113" s="183"/>
      <c r="C113" s="160" t="str">
        <f>'ATT H-2A'!C138</f>
        <v xml:space="preserve">    Less Property Insurance Account 924</v>
      </c>
      <c r="D113" s="159"/>
      <c r="E113" s="170"/>
      <c r="F113" s="228" t="str">
        <f>'ATT H-2A'!F138</f>
        <v>p323.185.b</v>
      </c>
      <c r="G113" s="100"/>
      <c r="H113" s="100"/>
      <c r="I113" s="100"/>
      <c r="J113" s="100"/>
      <c r="K113" s="100"/>
      <c r="L113" s="100"/>
      <c r="M113" s="100"/>
      <c r="N113" s="100"/>
      <c r="O113" s="100"/>
      <c r="P113" s="100"/>
      <c r="Q113" s="283"/>
    </row>
    <row r="114" spans="1:17" ht="15.5">
      <c r="A114" s="202">
        <f>'ATT H-2A'!A139</f>
        <v>70</v>
      </c>
      <c r="B114" s="183"/>
      <c r="C114" s="160" t="str">
        <f>'ATT H-2A'!C139</f>
        <v xml:space="preserve">    Less Regulatory Commission Exp Account 928</v>
      </c>
      <c r="D114" s="159"/>
      <c r="E114" s="225" t="str">
        <f>'ATT H-2A'!E139</f>
        <v>(Note E)</v>
      </c>
      <c r="F114" s="228" t="str">
        <f>'ATT H-2A'!F139</f>
        <v>p323.189.b</v>
      </c>
      <c r="G114" s="100"/>
      <c r="H114" s="100"/>
      <c r="I114" s="100"/>
      <c r="J114" s="100"/>
      <c r="K114" s="135" t="s">
        <v>455</v>
      </c>
      <c r="L114" s="100"/>
      <c r="M114" s="100"/>
      <c r="N114" s="100"/>
      <c r="O114" s="100"/>
      <c r="P114" s="100"/>
      <c r="Q114" s="283"/>
    </row>
    <row r="115" spans="1:17" ht="15.5" hidden="1">
      <c r="A115" s="202">
        <f>'ATT H-2A'!A140</f>
        <v>71</v>
      </c>
      <c r="B115" s="183"/>
      <c r="C115" s="160" t="str">
        <f>'ATT H-2A'!C140</f>
        <v xml:space="preserve">    Less General Advertising Exp Account 930.1</v>
      </c>
      <c r="D115" s="159"/>
      <c r="E115" s="170"/>
      <c r="F115" s="228" t="str">
        <f>'ATT H-2A'!F140</f>
        <v>p323.191.b</v>
      </c>
      <c r="G115" s="100"/>
      <c r="H115" s="100"/>
      <c r="I115" s="100"/>
      <c r="J115" s="100"/>
      <c r="K115" s="100"/>
      <c r="L115" s="100"/>
      <c r="M115" s="100"/>
      <c r="N115" s="100"/>
      <c r="O115" s="100"/>
      <c r="P115" s="100"/>
      <c r="Q115" s="283"/>
    </row>
    <row r="116" spans="1:17" ht="15.5">
      <c r="A116" s="202">
        <f>'ATT H-2A'!A141</f>
        <v>72</v>
      </c>
      <c r="B116" s="183"/>
      <c r="C116" s="160" t="str">
        <f>'ATT H-2A'!C141</f>
        <v xml:space="preserve">    Less EPRI Dues</v>
      </c>
      <c r="D116" s="175"/>
      <c r="E116" s="225" t="str">
        <f>'ATT H-2A'!E141</f>
        <v>(Note D)</v>
      </c>
      <c r="F116" s="203" t="str">
        <f>'ATT H-2A'!F141</f>
        <v>p352-353</v>
      </c>
      <c r="G116" s="100"/>
      <c r="H116" s="100"/>
      <c r="I116" s="100"/>
      <c r="J116" s="135" t="s">
        <v>455</v>
      </c>
      <c r="K116" s="100"/>
      <c r="L116" s="100"/>
      <c r="M116" s="100"/>
      <c r="N116" s="100"/>
      <c r="O116" s="100"/>
      <c r="P116" s="100"/>
      <c r="Q116" s="283"/>
    </row>
    <row r="117" spans="1:17" ht="15.5" hidden="1">
      <c r="A117" s="202">
        <f>'ATT H-2A'!A142</f>
        <v>73</v>
      </c>
      <c r="B117" s="183"/>
      <c r="C117" s="185" t="str">
        <f>'ATT H-2A'!C142</f>
        <v>General &amp; Common Expenses</v>
      </c>
      <c r="D117" s="149"/>
      <c r="E117" s="201"/>
      <c r="F117" s="192" t="str">
        <f>'ATT H-2A'!F142</f>
        <v>(Lines 67 + 68) -  Sum (69 to 72)</v>
      </c>
      <c r="G117" s="100"/>
      <c r="H117" s="100"/>
      <c r="I117" s="100"/>
      <c r="J117" s="100"/>
      <c r="K117" s="100"/>
      <c r="L117" s="100"/>
      <c r="M117" s="100"/>
      <c r="N117" s="100"/>
      <c r="O117" s="100"/>
      <c r="P117" s="100"/>
      <c r="Q117" s="283"/>
    </row>
    <row r="118" spans="1:17" ht="15.5" hidden="1">
      <c r="A118" s="202">
        <f>'ATT H-2A'!A143</f>
        <v>74</v>
      </c>
      <c r="B118" s="183"/>
      <c r="C118" s="166" t="str">
        <f>'ATT H-2A'!C143</f>
        <v>Wage &amp; Salary Allocation Factor</v>
      </c>
      <c r="D118" s="163"/>
      <c r="E118" s="140"/>
      <c r="F118" s="227" t="str">
        <f>'ATT H-2A'!F143</f>
        <v>(Line 5)</v>
      </c>
      <c r="G118" s="100"/>
      <c r="H118" s="100"/>
      <c r="I118" s="100"/>
      <c r="J118" s="100"/>
      <c r="K118" s="100"/>
      <c r="L118" s="100"/>
      <c r="M118" s="100"/>
      <c r="N118" s="100"/>
      <c r="O118" s="100"/>
      <c r="P118" s="100"/>
      <c r="Q118" s="283"/>
    </row>
    <row r="119" spans="1:17" ht="15.5" hidden="1">
      <c r="A119" s="202">
        <f>'ATT H-2A'!A144</f>
        <v>75</v>
      </c>
      <c r="B119" s="183"/>
      <c r="C119" s="185" t="str">
        <f>'ATT H-2A'!C144</f>
        <v>General &amp; Common Expenses Allocated to Transmission</v>
      </c>
      <c r="D119" s="149"/>
      <c r="E119" s="157"/>
      <c r="F119" s="192" t="str">
        <f>'ATT H-2A'!F144</f>
        <v>(Line 73 * 74)</v>
      </c>
      <c r="G119" s="100"/>
      <c r="H119" s="100"/>
      <c r="I119" s="100"/>
      <c r="J119" s="100"/>
      <c r="K119" s="100"/>
      <c r="L119" s="100"/>
      <c r="M119" s="100"/>
      <c r="N119" s="100"/>
      <c r="O119" s="100"/>
      <c r="P119" s="100"/>
      <c r="Q119" s="283"/>
    </row>
    <row r="120" spans="1:17" ht="15.5" hidden="1">
      <c r="A120" s="193"/>
      <c r="B120" s="164"/>
      <c r="C120" s="185"/>
      <c r="D120" s="149"/>
      <c r="E120" s="201"/>
      <c r="F120" s="199"/>
      <c r="G120" s="100"/>
      <c r="H120" s="100"/>
      <c r="I120" s="100"/>
      <c r="J120" s="100"/>
      <c r="K120" s="100"/>
      <c r="L120" s="100"/>
      <c r="M120" s="100"/>
      <c r="N120" s="100"/>
      <c r="O120" s="100"/>
      <c r="P120" s="100"/>
      <c r="Q120" s="283"/>
    </row>
    <row r="121" spans="1:17" ht="15.5">
      <c r="A121" s="202"/>
      <c r="B121" s="185" t="str">
        <f>'ATT H-2A'!B146</f>
        <v>Directly Assigned A&amp;G</v>
      </c>
      <c r="C121" s="139"/>
      <c r="D121" s="149"/>
      <c r="E121" s="157"/>
      <c r="F121" s="199"/>
      <c r="G121" s="100"/>
      <c r="H121" s="100"/>
      <c r="I121" s="100"/>
      <c r="J121" s="100"/>
      <c r="K121" s="100"/>
      <c r="L121" s="100"/>
      <c r="M121" s="100"/>
      <c r="N121" s="100"/>
      <c r="O121" s="100"/>
      <c r="P121" s="100"/>
      <c r="Q121" s="283"/>
    </row>
    <row r="122" spans="1:17" ht="15.5">
      <c r="A122" s="202">
        <f>'ATT H-2A'!A147</f>
        <v>76</v>
      </c>
      <c r="B122" s="217"/>
      <c r="C122" s="166" t="str">
        <f>'ATT H-2A'!C147</f>
        <v>Regulatory Commission Exp Account 928</v>
      </c>
      <c r="D122" s="148"/>
      <c r="E122" s="225" t="str">
        <f>'ATT H-2A'!E147</f>
        <v>(Note G)</v>
      </c>
      <c r="F122" s="220" t="str">
        <f>'ATT H-2A'!F147</f>
        <v>p323.189b</v>
      </c>
      <c r="G122" s="100"/>
      <c r="H122" s="100"/>
      <c r="I122" s="135"/>
      <c r="J122" s="100"/>
      <c r="K122" s="135" t="s">
        <v>455</v>
      </c>
      <c r="L122" s="100"/>
      <c r="M122" s="100"/>
      <c r="N122" s="100"/>
      <c r="O122" s="100"/>
      <c r="P122" s="100"/>
      <c r="Q122" s="283"/>
    </row>
    <row r="123" spans="1:17" ht="15.5">
      <c r="A123" s="193">
        <f>'ATT H-2A'!A148</f>
        <v>77</v>
      </c>
      <c r="B123" s="217"/>
      <c r="C123" s="166" t="str">
        <f>'ATT H-2A'!C148</f>
        <v>General Advertising Exp Account 930.1</v>
      </c>
      <c r="D123" s="242"/>
      <c r="E123" s="148" t="str">
        <f>'ATT H-2A'!E148</f>
        <v>(Note K)</v>
      </c>
      <c r="F123" s="220" t="str">
        <f>'ATT H-2A'!F148</f>
        <v>p323.191.b</v>
      </c>
      <c r="G123" s="100"/>
      <c r="H123" s="100"/>
      <c r="I123" s="100"/>
      <c r="J123" s="100"/>
      <c r="K123" s="100"/>
      <c r="L123" s="100"/>
      <c r="M123" s="100"/>
      <c r="N123" s="135" t="s">
        <v>455</v>
      </c>
      <c r="O123" s="135"/>
      <c r="P123" s="100"/>
      <c r="Q123" s="283"/>
    </row>
    <row r="124" spans="1:17" ht="15.5" hidden="1">
      <c r="A124" s="193">
        <f>'ATT H-2A'!A149</f>
        <v>78</v>
      </c>
      <c r="B124" s="217"/>
      <c r="C124" s="166" t="str">
        <f>'ATT H-2A'!C149</f>
        <v>Subtotal - Transmission Related</v>
      </c>
      <c r="D124" s="149"/>
      <c r="E124" s="218"/>
      <c r="F124" s="192" t="str">
        <f>'ATT H-2A'!F149</f>
        <v>(Line 76 + 77)</v>
      </c>
      <c r="G124" s="100"/>
      <c r="H124" s="100"/>
      <c r="I124" s="100"/>
      <c r="J124" s="100"/>
      <c r="K124" s="100"/>
      <c r="L124" s="100"/>
      <c r="M124" s="100"/>
      <c r="N124" s="100"/>
      <c r="O124" s="100"/>
      <c r="P124" s="100"/>
      <c r="Q124" s="283"/>
    </row>
    <row r="125" spans="1:17" ht="15.5" hidden="1">
      <c r="A125" s="193"/>
      <c r="B125" s="164"/>
      <c r="C125" s="185"/>
      <c r="D125" s="149"/>
      <c r="E125" s="201"/>
      <c r="F125" s="199"/>
      <c r="G125" s="100"/>
      <c r="H125" s="100"/>
      <c r="I125" s="100"/>
      <c r="J125" s="100"/>
      <c r="K125" s="100"/>
      <c r="L125" s="100"/>
      <c r="M125" s="100"/>
      <c r="N125" s="100"/>
      <c r="O125" s="100"/>
      <c r="P125" s="100"/>
      <c r="Q125" s="283"/>
    </row>
    <row r="126" spans="1:17" ht="15.5" hidden="1">
      <c r="A126" s="193">
        <f>'ATT H-2A'!A151</f>
        <v>79</v>
      </c>
      <c r="B126" s="217"/>
      <c r="C126" s="166" t="str">
        <f>'ATT H-2A'!C151</f>
        <v>Property Insurance Account 924</v>
      </c>
      <c r="D126" s="149"/>
      <c r="E126" s="140"/>
      <c r="F126" s="220" t="str">
        <f>'ATT H-2A'!F151</f>
        <v>p323.185b</v>
      </c>
      <c r="G126" s="100"/>
      <c r="H126" s="100"/>
      <c r="I126" s="100"/>
      <c r="J126" s="100"/>
      <c r="K126" s="100"/>
      <c r="L126" s="100"/>
      <c r="M126" s="100"/>
      <c r="N126" s="100"/>
      <c r="O126" s="100"/>
      <c r="P126" s="100"/>
      <c r="Q126" s="283"/>
    </row>
    <row r="127" spans="1:17" ht="15.5">
      <c r="A127" s="193">
        <f>'ATT H-2A'!A152</f>
        <v>80</v>
      </c>
      <c r="B127" s="217"/>
      <c r="C127" s="166" t="str">
        <f>'ATT H-2A'!C152</f>
        <v>General Advertising Exp Account 930.1</v>
      </c>
      <c r="D127" s="149"/>
      <c r="E127" s="148" t="str">
        <f>'ATT H-2A'!E152</f>
        <v>(Note F)</v>
      </c>
      <c r="F127" s="220" t="str">
        <f>'ATT H-2A'!F152</f>
        <v>p323.191.b</v>
      </c>
      <c r="G127" s="100"/>
      <c r="H127" s="100"/>
      <c r="I127" s="100"/>
      <c r="J127" s="100"/>
      <c r="K127" s="100"/>
      <c r="L127" s="135" t="s">
        <v>455</v>
      </c>
      <c r="M127" s="100"/>
      <c r="N127" s="100"/>
      <c r="O127" s="100"/>
      <c r="P127" s="100"/>
      <c r="Q127" s="283"/>
    </row>
    <row r="128" spans="1:17" ht="15.5" hidden="1">
      <c r="A128" s="202">
        <f>'ATT H-2A'!A153</f>
        <v>81</v>
      </c>
      <c r="B128" s="217"/>
      <c r="C128" s="166" t="str">
        <f>'ATT H-2A'!C153</f>
        <v>Total</v>
      </c>
      <c r="D128" s="149"/>
      <c r="E128" s="140"/>
      <c r="F128" s="192" t="str">
        <f>'ATT H-2A'!F153</f>
        <v>(Line 79 + 80)</v>
      </c>
      <c r="G128" s="100"/>
      <c r="H128" s="100"/>
      <c r="I128" s="100"/>
      <c r="J128" s="100"/>
      <c r="K128" s="100"/>
      <c r="L128" s="100"/>
      <c r="M128" s="100"/>
      <c r="N128" s="100"/>
      <c r="O128" s="100"/>
      <c r="P128" s="100"/>
      <c r="Q128" s="283"/>
    </row>
    <row r="129" spans="1:17" ht="15.5" hidden="1">
      <c r="A129" s="193">
        <f>'ATT H-2A'!A154</f>
        <v>82</v>
      </c>
      <c r="B129" s="183"/>
      <c r="C129" s="166" t="str">
        <f>'ATT H-2A'!C154</f>
        <v>Net Plant Allocation Factor</v>
      </c>
      <c r="D129" s="163"/>
      <c r="E129" s="164"/>
      <c r="F129" s="192" t="str">
        <f>'ATT H-2A'!F154</f>
        <v>(Line 18)</v>
      </c>
      <c r="G129" s="100"/>
      <c r="H129" s="100"/>
      <c r="I129" s="100"/>
      <c r="J129" s="100"/>
      <c r="K129" s="100"/>
      <c r="L129" s="100"/>
      <c r="M129" s="100"/>
      <c r="N129" s="100"/>
      <c r="O129" s="100"/>
      <c r="P129" s="100"/>
      <c r="Q129" s="283"/>
    </row>
    <row r="130" spans="1:17" ht="15.5" hidden="1">
      <c r="A130" s="202">
        <f>'ATT H-2A'!A155</f>
        <v>83</v>
      </c>
      <c r="B130" s="183"/>
      <c r="C130" s="185" t="str">
        <f>'ATT H-2A'!C155</f>
        <v>A&amp;G Directly Assigned to Transmission</v>
      </c>
      <c r="D130" s="149"/>
      <c r="E130" s="157"/>
      <c r="F130" s="192" t="str">
        <f>'ATT H-2A'!F155</f>
        <v>(Line 81 * 82)</v>
      </c>
      <c r="G130" s="100"/>
      <c r="H130" s="100"/>
      <c r="I130" s="100"/>
      <c r="J130" s="100"/>
      <c r="K130" s="100"/>
      <c r="L130" s="100"/>
      <c r="M130" s="100"/>
      <c r="N130" s="100"/>
      <c r="O130" s="100"/>
      <c r="P130" s="100"/>
      <c r="Q130" s="283"/>
    </row>
    <row r="131" spans="1:17" ht="15.5" hidden="1">
      <c r="A131" s="193"/>
      <c r="B131" s="164"/>
      <c r="C131" s="185"/>
      <c r="D131" s="149"/>
      <c r="E131" s="201"/>
      <c r="F131" s="199"/>
      <c r="G131" s="100"/>
      <c r="H131" s="100"/>
      <c r="I131" s="100"/>
      <c r="J131" s="100"/>
      <c r="K131" s="100"/>
      <c r="L131" s="100"/>
      <c r="M131" s="100"/>
      <c r="N131" s="100"/>
      <c r="O131" s="100"/>
      <c r="P131" s="100"/>
      <c r="Q131" s="283"/>
    </row>
    <row r="132" spans="1:17" ht="15.5" hidden="1">
      <c r="A132" s="193">
        <f>'ATT H-2A'!A157</f>
        <v>84</v>
      </c>
      <c r="B132" s="164"/>
      <c r="C132" s="185" t="str">
        <f>'ATT H-2A'!C157</f>
        <v>Total Transmission O&amp;M</v>
      </c>
      <c r="D132" s="149"/>
      <c r="E132" s="157"/>
      <c r="F132" s="237" t="str">
        <f>'ATT H-2A'!F157</f>
        <v>(Line 66 + 75 + 78 + 83)</v>
      </c>
      <c r="G132" s="100"/>
      <c r="H132" s="100"/>
      <c r="I132" s="100"/>
      <c r="J132" s="100"/>
      <c r="K132" s="100"/>
      <c r="L132" s="100"/>
      <c r="M132" s="100"/>
      <c r="N132" s="100"/>
      <c r="O132" s="100"/>
      <c r="P132" s="100"/>
      <c r="Q132" s="283"/>
    </row>
    <row r="133" spans="1:17" ht="15.5" hidden="1">
      <c r="A133" s="193"/>
      <c r="B133" s="164"/>
      <c r="C133" s="185"/>
      <c r="D133" s="149"/>
      <c r="E133" s="201"/>
      <c r="F133" s="199"/>
      <c r="G133" s="100"/>
      <c r="H133" s="100"/>
      <c r="I133" s="100"/>
      <c r="J133" s="100"/>
      <c r="K133" s="100"/>
      <c r="L133" s="100"/>
      <c r="M133" s="100"/>
      <c r="N133" s="100"/>
      <c r="O133" s="100"/>
      <c r="P133" s="100"/>
      <c r="Q133" s="283"/>
    </row>
    <row r="134" spans="1:17" ht="15.5" hidden="1">
      <c r="A134" s="205" t="str">
        <f>'ATT H-2A'!A159</f>
        <v>Depreciation &amp; Amortization Expense</v>
      </c>
      <c r="B134" s="150"/>
      <c r="C134" s="226"/>
      <c r="D134" s="151"/>
      <c r="E134" s="152"/>
      <c r="F134" s="206"/>
      <c r="G134" s="100"/>
      <c r="H134" s="100"/>
      <c r="I134" s="100"/>
      <c r="J134" s="100"/>
      <c r="K134" s="100"/>
      <c r="L134" s="100"/>
      <c r="M134" s="100"/>
      <c r="N134" s="100"/>
      <c r="O134" s="100"/>
      <c r="P134" s="100"/>
      <c r="Q134" s="283"/>
    </row>
    <row r="135" spans="1:17" ht="15.5" hidden="1">
      <c r="A135" s="193"/>
      <c r="B135" s="164"/>
      <c r="C135" s="185"/>
      <c r="D135" s="149"/>
      <c r="E135" s="201"/>
      <c r="F135" s="199"/>
      <c r="G135" s="100"/>
      <c r="H135" s="100"/>
      <c r="I135" s="100"/>
      <c r="J135" s="100"/>
      <c r="K135" s="100"/>
      <c r="L135" s="100"/>
      <c r="M135" s="100"/>
      <c r="N135" s="100"/>
      <c r="O135" s="100"/>
      <c r="P135" s="100"/>
      <c r="Q135" s="283"/>
    </row>
    <row r="136" spans="1:17" ht="15.5">
      <c r="A136" s="195"/>
      <c r="B136" s="179" t="str">
        <f>'ATT H-2A'!B161</f>
        <v>Depreciation Expense</v>
      </c>
      <c r="C136" s="175"/>
      <c r="D136" s="85"/>
      <c r="E136" s="140"/>
      <c r="F136" s="229"/>
      <c r="G136" s="100"/>
      <c r="H136" s="100"/>
      <c r="I136" s="100"/>
      <c r="J136" s="100"/>
      <c r="K136" s="100"/>
      <c r="L136" s="100"/>
      <c r="M136" s="100"/>
      <c r="N136" s="100"/>
      <c r="O136" s="100"/>
      <c r="P136" s="100"/>
      <c r="Q136" s="283"/>
    </row>
    <row r="137" spans="1:17" ht="15.5" hidden="1">
      <c r="A137" s="193">
        <f>'ATT H-2A'!A162</f>
        <v>85</v>
      </c>
      <c r="B137" s="230"/>
      <c r="C137" s="167" t="str">
        <f>'ATT H-2A'!C162</f>
        <v>Transmission Depreciation Expense</v>
      </c>
      <c r="D137" s="85"/>
      <c r="E137" s="164"/>
      <c r="F137" s="216" t="str">
        <f>'ATT H-2A'!F162</f>
        <v>Attachment 5</v>
      </c>
      <c r="G137" s="100"/>
      <c r="H137" s="100"/>
      <c r="I137" s="100"/>
      <c r="J137" s="100"/>
      <c r="K137" s="100"/>
      <c r="L137" s="100"/>
      <c r="M137" s="100"/>
      <c r="N137" s="100"/>
      <c r="O137" s="100"/>
      <c r="P137" s="100"/>
      <c r="Q137" s="283"/>
    </row>
    <row r="138" spans="1:17" ht="15.5" hidden="1">
      <c r="A138" s="193"/>
      <c r="B138" s="164"/>
      <c r="C138" s="185"/>
      <c r="D138" s="149"/>
      <c r="E138" s="201"/>
      <c r="F138" s="199"/>
      <c r="G138" s="100"/>
      <c r="H138" s="100"/>
      <c r="I138" s="100"/>
      <c r="J138" s="100"/>
      <c r="K138" s="100"/>
      <c r="L138" s="100"/>
      <c r="M138" s="100"/>
      <c r="N138" s="100"/>
      <c r="O138" s="100"/>
      <c r="P138" s="100"/>
      <c r="Q138" s="283"/>
    </row>
    <row r="139" spans="1:17" ht="15.5" hidden="1">
      <c r="A139" s="193">
        <f>'ATT H-2A'!A165</f>
        <v>86</v>
      </c>
      <c r="B139" s="230"/>
      <c r="C139" s="167" t="str">
        <f>'ATT H-2A'!C165</f>
        <v>General Depreciation</v>
      </c>
      <c r="D139" s="85"/>
      <c r="E139" s="164"/>
      <c r="F139" s="216" t="str">
        <f>'ATT H-2A'!F165</f>
        <v>Attachment 5</v>
      </c>
      <c r="G139" s="100"/>
      <c r="H139" s="100"/>
      <c r="I139" s="100"/>
      <c r="J139" s="100"/>
      <c r="K139" s="100"/>
      <c r="L139" s="100"/>
      <c r="M139" s="100"/>
      <c r="N139" s="100"/>
      <c r="O139" s="100"/>
      <c r="P139" s="100"/>
      <c r="Q139" s="283"/>
    </row>
    <row r="140" spans="1:17" ht="15.5">
      <c r="A140" s="193">
        <f>'ATT H-2A'!A166</f>
        <v>87</v>
      </c>
      <c r="B140" s="230"/>
      <c r="C140" s="167" t="str">
        <f>'ATT H-2A'!C166</f>
        <v>Intangible Amortization</v>
      </c>
      <c r="D140" s="85"/>
      <c r="E140" s="246" t="str">
        <f>'ATT H-2A'!E166</f>
        <v>(Note A)</v>
      </c>
      <c r="F140" s="220" t="str">
        <f>'ATT H-2A'!F166</f>
        <v>Attachment 5</v>
      </c>
      <c r="G140" s="135" t="s">
        <v>455</v>
      </c>
      <c r="H140" s="100"/>
      <c r="J140" s="100"/>
      <c r="K140" s="100"/>
      <c r="L140" s="100"/>
      <c r="M140" s="100"/>
      <c r="N140" s="100"/>
      <c r="O140" s="100"/>
      <c r="P140" s="100"/>
      <c r="Q140" s="283"/>
    </row>
    <row r="141" spans="1:17" ht="15.5" hidden="1">
      <c r="A141" s="193">
        <f>'ATT H-2A'!A167</f>
        <v>88</v>
      </c>
      <c r="B141" s="230"/>
      <c r="C141" s="167" t="str">
        <f>'ATT H-2A'!C167</f>
        <v>Total</v>
      </c>
      <c r="D141" s="85"/>
      <c r="E141" s="164"/>
      <c r="F141" s="192" t="str">
        <f>'ATT H-2A'!F167</f>
        <v>(Line 86 + 87)</v>
      </c>
      <c r="G141" s="100"/>
      <c r="H141" s="100"/>
      <c r="J141" s="100"/>
      <c r="K141" s="100"/>
      <c r="L141" s="100"/>
      <c r="M141" s="100"/>
      <c r="N141" s="100"/>
      <c r="O141" s="100"/>
      <c r="P141" s="100"/>
      <c r="Q141" s="283"/>
    </row>
    <row r="142" spans="1:17" ht="15.5" hidden="1">
      <c r="A142" s="193">
        <f>'ATT H-2A'!A168</f>
        <v>89</v>
      </c>
      <c r="B142" s="230"/>
      <c r="C142" s="166" t="str">
        <f>'ATT H-2A'!C168</f>
        <v>Wage &amp; Salary Allocation Factor</v>
      </c>
      <c r="D142" s="163"/>
      <c r="E142" s="140"/>
      <c r="F142" s="227" t="str">
        <f>'ATT H-2A'!F168</f>
        <v>Line 5</v>
      </c>
      <c r="G142" s="100"/>
      <c r="H142" s="100"/>
      <c r="J142" s="100"/>
      <c r="K142" s="100"/>
      <c r="L142" s="100"/>
      <c r="M142" s="100"/>
      <c r="N142" s="100"/>
      <c r="O142" s="100"/>
      <c r="P142" s="100"/>
      <c r="Q142" s="283"/>
    </row>
    <row r="143" spans="1:17" ht="15.5" hidden="1">
      <c r="A143" s="193">
        <f>'ATT H-2A'!A169</f>
        <v>90</v>
      </c>
      <c r="B143" s="230"/>
      <c r="C143" s="179" t="str">
        <f>'ATT H-2A'!C169</f>
        <v>General Depreciation Allocated to Transmission</v>
      </c>
      <c r="D143" s="85"/>
      <c r="E143" s="164"/>
      <c r="F143" s="192" t="str">
        <f>'ATT H-2A'!F169</f>
        <v>(Line 88 * 89)</v>
      </c>
      <c r="G143" s="100"/>
      <c r="H143" s="100"/>
      <c r="J143" s="100"/>
      <c r="K143" s="100"/>
      <c r="L143" s="100"/>
      <c r="M143" s="100"/>
      <c r="N143" s="100"/>
      <c r="O143" s="100"/>
      <c r="P143" s="100"/>
      <c r="Q143" s="283"/>
    </row>
    <row r="144" spans="1:17" ht="15.5" hidden="1">
      <c r="A144" s="193"/>
      <c r="B144" s="164"/>
      <c r="C144" s="185"/>
      <c r="D144" s="149"/>
      <c r="E144" s="201"/>
      <c r="F144" s="199"/>
      <c r="G144" s="100"/>
      <c r="H144" s="100"/>
      <c r="J144" s="100"/>
      <c r="K144" s="100"/>
      <c r="L144" s="100"/>
      <c r="M144" s="100"/>
      <c r="N144" s="100"/>
      <c r="O144" s="100"/>
      <c r="P144" s="100"/>
      <c r="Q144" s="283"/>
    </row>
    <row r="145" spans="1:17" ht="15.5">
      <c r="A145" s="193">
        <f>'ATT H-2A'!A171</f>
        <v>91</v>
      </c>
      <c r="B145" s="217"/>
      <c r="C145" s="166" t="str">
        <f>'ATT H-2A'!C171</f>
        <v>Common Depreciation - Electric Only</v>
      </c>
      <c r="D145" s="149"/>
      <c r="E145" s="231" t="str">
        <f>'ATT H-2A'!E171</f>
        <v>(Note A)</v>
      </c>
      <c r="F145" s="220" t="str">
        <f>'ATT H-2A'!F171</f>
        <v>Attachment 5</v>
      </c>
      <c r="G145" s="135" t="s">
        <v>455</v>
      </c>
      <c r="H145" s="100"/>
      <c r="J145" s="100"/>
      <c r="K145" s="100"/>
      <c r="L145" s="100"/>
      <c r="M145" s="100"/>
      <c r="N145" s="100"/>
      <c r="O145" s="100"/>
      <c r="P145" s="100"/>
      <c r="Q145" s="283"/>
    </row>
    <row r="146" spans="1:17" ht="15.5">
      <c r="A146" s="202">
        <f>'ATT H-2A'!A172</f>
        <v>92</v>
      </c>
      <c r="B146" s="217"/>
      <c r="C146" s="166" t="str">
        <f>'ATT H-2A'!C172</f>
        <v>Common Amortization - Electric Only</v>
      </c>
      <c r="D146" s="149"/>
      <c r="E146" s="231" t="str">
        <f>'ATT H-2A'!E172</f>
        <v>(Note A)</v>
      </c>
      <c r="F146" s="220" t="str">
        <f>'ATT H-2A'!F172</f>
        <v>Attachment 5</v>
      </c>
      <c r="G146" s="135" t="s">
        <v>455</v>
      </c>
      <c r="H146" s="100"/>
      <c r="J146" s="100"/>
      <c r="K146" s="100"/>
      <c r="L146" s="100"/>
      <c r="M146" s="100"/>
      <c r="N146" s="100"/>
      <c r="O146" s="100"/>
      <c r="P146" s="100"/>
      <c r="Q146" s="283"/>
    </row>
    <row r="147" spans="1:17" ht="15.5" hidden="1">
      <c r="A147" s="202">
        <f>'ATT H-2A'!A173</f>
        <v>93</v>
      </c>
      <c r="B147" s="217"/>
      <c r="C147" s="166" t="str">
        <f>'ATT H-2A'!C173</f>
        <v>Total</v>
      </c>
      <c r="D147" s="149"/>
      <c r="E147" s="183"/>
      <c r="F147" s="192" t="str">
        <f>'ATT H-2A'!F173</f>
        <v>(Line 91 + 92)</v>
      </c>
      <c r="G147" s="100"/>
      <c r="H147" s="100"/>
      <c r="I147" s="100"/>
      <c r="J147" s="100"/>
      <c r="K147" s="100"/>
      <c r="L147" s="100"/>
      <c r="M147" s="100"/>
      <c r="N147" s="100"/>
      <c r="O147" s="100"/>
      <c r="P147" s="100"/>
      <c r="Q147" s="283"/>
    </row>
    <row r="148" spans="1:17" ht="15.5" hidden="1">
      <c r="A148" s="193">
        <f>'ATT H-2A'!A174</f>
        <v>94</v>
      </c>
      <c r="B148" s="217"/>
      <c r="C148" s="166" t="str">
        <f>'ATT H-2A'!C174</f>
        <v>Wage &amp; Salary Allocation Factor</v>
      </c>
      <c r="D148" s="163"/>
      <c r="E148" s="140"/>
      <c r="F148" s="227" t="str">
        <f>'ATT H-2A'!F174</f>
        <v>(Line 5)</v>
      </c>
      <c r="G148" s="100"/>
      <c r="H148" s="100"/>
      <c r="I148" s="100"/>
      <c r="J148" s="100"/>
      <c r="K148" s="100"/>
      <c r="L148" s="100"/>
      <c r="M148" s="100"/>
      <c r="N148" s="100"/>
      <c r="O148" s="100"/>
      <c r="P148" s="100"/>
      <c r="Q148" s="283"/>
    </row>
    <row r="149" spans="1:17" ht="15.5" hidden="1">
      <c r="A149" s="193">
        <f>'ATT H-2A'!A175</f>
        <v>95</v>
      </c>
      <c r="B149" s="217"/>
      <c r="C149" s="179" t="str">
        <f>'ATT H-2A'!C175</f>
        <v>Common Depreciation - Electric Only Allocated to Transmission</v>
      </c>
      <c r="D149" s="149"/>
      <c r="E149" s="183"/>
      <c r="F149" s="192" t="str">
        <f>'ATT H-2A'!F175</f>
        <v>(Line 93 * 94)</v>
      </c>
      <c r="G149" s="100"/>
      <c r="H149" s="100"/>
      <c r="I149" s="100"/>
      <c r="J149" s="100"/>
      <c r="K149" s="100"/>
      <c r="L149" s="100"/>
      <c r="M149" s="100"/>
      <c r="N149" s="100"/>
      <c r="O149" s="100"/>
      <c r="P149" s="100"/>
      <c r="Q149" s="283"/>
    </row>
    <row r="150" spans="1:17" ht="15.5" hidden="1">
      <c r="A150" s="193"/>
      <c r="B150" s="164"/>
      <c r="C150" s="185"/>
      <c r="D150" s="149"/>
      <c r="E150" s="201"/>
      <c r="F150" s="199"/>
      <c r="G150" s="100"/>
      <c r="H150" s="100"/>
      <c r="I150" s="100"/>
      <c r="J150" s="100"/>
      <c r="K150" s="100"/>
      <c r="L150" s="100"/>
      <c r="M150" s="100"/>
      <c r="N150" s="100"/>
      <c r="O150" s="100"/>
      <c r="P150" s="100"/>
      <c r="Q150" s="283"/>
    </row>
    <row r="151" spans="1:17" ht="15.5" hidden="1">
      <c r="A151" s="193"/>
      <c r="B151" s="164"/>
      <c r="C151" s="185"/>
      <c r="D151" s="149"/>
      <c r="E151" s="201"/>
      <c r="F151" s="199"/>
      <c r="G151" s="100"/>
      <c r="H151" s="100"/>
      <c r="I151" s="100"/>
      <c r="J151" s="100"/>
      <c r="K151" s="100"/>
      <c r="L151" s="100"/>
      <c r="M151" s="100"/>
      <c r="N151" s="100"/>
      <c r="O151" s="100"/>
      <c r="P151" s="100"/>
      <c r="Q151" s="283"/>
    </row>
    <row r="152" spans="1:17" ht="15.5" hidden="1">
      <c r="A152" s="193">
        <f>'ATT H-2A'!A178</f>
        <v>96</v>
      </c>
      <c r="B152" s="179" t="str">
        <f>'ATT H-2A'!B178</f>
        <v>Total Transmission Depreciation &amp; Amortization</v>
      </c>
      <c r="C152" s="179"/>
      <c r="D152" s="172"/>
      <c r="E152" s="245"/>
      <c r="F152" s="237" t="str">
        <f>'ATT H-2A'!F178</f>
        <v>(Line 85 + 85a + 90 + 95)</v>
      </c>
      <c r="G152" s="100"/>
      <c r="H152" s="100"/>
      <c r="I152" s="100"/>
      <c r="J152" s="100"/>
      <c r="K152" s="100"/>
      <c r="L152" s="100"/>
      <c r="M152" s="100"/>
      <c r="N152" s="100"/>
      <c r="O152" s="100"/>
      <c r="P152" s="100"/>
      <c r="Q152" s="283"/>
    </row>
    <row r="153" spans="1:17" ht="15.5" hidden="1">
      <c r="A153" s="193"/>
      <c r="B153" s="164"/>
      <c r="C153" s="185"/>
      <c r="D153" s="149"/>
      <c r="E153" s="201"/>
      <c r="F153" s="199"/>
      <c r="G153" s="100"/>
      <c r="H153" s="100"/>
      <c r="I153" s="100"/>
      <c r="J153" s="100"/>
      <c r="K153" s="100"/>
      <c r="L153" s="100"/>
      <c r="M153" s="100"/>
      <c r="N153" s="100"/>
      <c r="O153" s="100"/>
      <c r="P153" s="100"/>
      <c r="Q153" s="283"/>
    </row>
    <row r="154" spans="1:17" ht="15.5" hidden="1">
      <c r="A154" s="205" t="str">
        <f>'ATT H-2A'!A180</f>
        <v xml:space="preserve">Taxes Other than Income                                                    </v>
      </c>
      <c r="B154" s="150"/>
      <c r="C154" s="226"/>
      <c r="D154" s="151"/>
      <c r="E154" s="152"/>
      <c r="F154" s="206"/>
      <c r="G154" s="100"/>
      <c r="H154" s="100"/>
      <c r="I154" s="100"/>
      <c r="J154" s="100"/>
      <c r="K154" s="100"/>
      <c r="L154" s="100"/>
      <c r="M154" s="100"/>
      <c r="N154" s="100"/>
      <c r="O154" s="100"/>
      <c r="P154" s="100"/>
      <c r="Q154" s="283"/>
    </row>
    <row r="155" spans="1:17" ht="15.5" hidden="1">
      <c r="A155" s="193"/>
      <c r="B155" s="164"/>
      <c r="C155" s="185"/>
      <c r="D155" s="149"/>
      <c r="E155" s="201"/>
      <c r="F155" s="199"/>
      <c r="G155" s="100"/>
      <c r="H155" s="100"/>
      <c r="I155" s="100"/>
      <c r="J155" s="100"/>
      <c r="K155" s="100"/>
      <c r="L155" s="100"/>
      <c r="M155" s="100"/>
      <c r="N155" s="100"/>
      <c r="O155" s="100"/>
      <c r="P155" s="100"/>
      <c r="Q155" s="283"/>
    </row>
    <row r="156" spans="1:17" ht="15.5" hidden="1">
      <c r="A156" s="202">
        <f>'ATT H-2A'!A182</f>
        <v>97</v>
      </c>
      <c r="B156" s="158" t="str">
        <f>'ATT H-2A'!B182</f>
        <v>Taxes Other than Income</v>
      </c>
      <c r="C156" s="215"/>
      <c r="D156" s="85"/>
      <c r="E156" s="140"/>
      <c r="F156" s="197" t="str">
        <f>'ATT H-2A'!F182</f>
        <v>Attachment 2</v>
      </c>
      <c r="G156" s="100"/>
      <c r="H156" s="100"/>
      <c r="I156" s="100"/>
      <c r="J156" s="100"/>
      <c r="K156" s="100"/>
      <c r="L156" s="100"/>
      <c r="M156" s="100"/>
      <c r="N156" s="100"/>
      <c r="O156" s="100"/>
      <c r="P156" s="100"/>
      <c r="Q156" s="283"/>
    </row>
    <row r="157" spans="1:17" ht="15.5" hidden="1">
      <c r="A157" s="193"/>
      <c r="B157" s="164"/>
      <c r="C157" s="185"/>
      <c r="D157" s="149"/>
      <c r="E157" s="201"/>
      <c r="F157" s="199"/>
      <c r="G157" s="100"/>
      <c r="H157" s="100"/>
      <c r="I157" s="100"/>
      <c r="J157" s="100"/>
      <c r="K157" s="100"/>
      <c r="L157" s="100"/>
      <c r="M157" s="100"/>
      <c r="N157" s="100"/>
      <c r="O157" s="100"/>
      <c r="P157" s="100"/>
      <c r="Q157" s="283"/>
    </row>
    <row r="158" spans="1:17" ht="15.5" hidden="1">
      <c r="A158" s="202">
        <f>'ATT H-2A'!A184</f>
        <v>98</v>
      </c>
      <c r="B158" s="185" t="str">
        <f>'ATT H-2A'!B184</f>
        <v>Total Taxes Other than Income</v>
      </c>
      <c r="C158" s="185"/>
      <c r="D158" s="172"/>
      <c r="E158" s="173"/>
      <c r="F158" s="237" t="str">
        <f>'ATT H-2A'!F184</f>
        <v>(Line 97)</v>
      </c>
      <c r="G158" s="100"/>
      <c r="H158" s="100"/>
      <c r="I158" s="100"/>
      <c r="J158" s="100"/>
      <c r="K158" s="100"/>
      <c r="L158" s="100"/>
      <c r="M158" s="100"/>
      <c r="N158" s="100"/>
      <c r="O158" s="100"/>
      <c r="P158" s="100"/>
      <c r="Q158" s="283"/>
    </row>
    <row r="159" spans="1:17" ht="15.5" hidden="1">
      <c r="A159" s="193"/>
      <c r="B159" s="164"/>
      <c r="C159" s="185"/>
      <c r="D159" s="149"/>
      <c r="E159" s="201"/>
      <c r="F159" s="199"/>
      <c r="G159" s="100"/>
      <c r="H159" s="100"/>
      <c r="I159" s="100"/>
      <c r="J159" s="100"/>
      <c r="K159" s="100"/>
      <c r="L159" s="100"/>
      <c r="M159" s="100"/>
      <c r="N159" s="100"/>
      <c r="O159" s="100"/>
      <c r="P159" s="100"/>
      <c r="Q159" s="283"/>
    </row>
    <row r="160" spans="1:17" ht="15.5" hidden="1">
      <c r="A160" s="205" t="str">
        <f>'ATT H-2A'!A186</f>
        <v>Return / Capitalization Calculations</v>
      </c>
      <c r="B160" s="150"/>
      <c r="C160" s="226"/>
      <c r="D160" s="151"/>
      <c r="E160" s="152"/>
      <c r="F160" s="206"/>
      <c r="G160" s="100"/>
      <c r="H160" s="100"/>
      <c r="I160" s="100"/>
      <c r="J160" s="100"/>
      <c r="K160" s="100"/>
      <c r="L160" s="100"/>
      <c r="M160" s="100"/>
      <c r="N160" s="100"/>
      <c r="O160" s="100"/>
      <c r="P160" s="100"/>
      <c r="Q160" s="283"/>
    </row>
    <row r="161" spans="1:17" ht="15.5" hidden="1">
      <c r="A161" s="193"/>
      <c r="B161" s="164"/>
      <c r="C161" s="185"/>
      <c r="D161" s="149"/>
      <c r="E161" s="201"/>
      <c r="F161" s="199"/>
      <c r="G161" s="100"/>
      <c r="H161" s="100"/>
      <c r="I161" s="100"/>
      <c r="J161" s="100"/>
      <c r="K161" s="100"/>
      <c r="L161" s="100"/>
      <c r="M161" s="100"/>
      <c r="N161" s="100"/>
      <c r="O161" s="100"/>
      <c r="P161" s="100"/>
      <c r="Q161" s="283"/>
    </row>
    <row r="162" spans="1:17" ht="15.5" hidden="1">
      <c r="A162" s="202"/>
      <c r="B162" s="168" t="str">
        <f>'ATT H-2A'!B188</f>
        <v>Long Term Interest</v>
      </c>
      <c r="C162" s="85"/>
      <c r="D162" s="85"/>
      <c r="E162" s="157"/>
      <c r="F162" s="196"/>
      <c r="G162" s="100"/>
      <c r="H162" s="100"/>
      <c r="I162" s="100"/>
      <c r="J162" s="100"/>
      <c r="K162" s="100"/>
      <c r="L162" s="100"/>
      <c r="M162" s="100"/>
      <c r="N162" s="100"/>
      <c r="O162" s="100"/>
      <c r="P162" s="100"/>
      <c r="Q162" s="283"/>
    </row>
    <row r="163" spans="1:17" ht="15.5" hidden="1">
      <c r="A163" s="202">
        <f>'ATT H-2A'!A189</f>
        <v>99</v>
      </c>
      <c r="B163" s="168"/>
      <c r="C163" s="85" t="str">
        <f>'ATT H-2A'!C189</f>
        <v>Long Term Interest</v>
      </c>
      <c r="D163" s="85"/>
      <c r="E163" s="157"/>
      <c r="F163" s="192" t="str">
        <f>'ATT H-2A'!F189</f>
        <v>p117.62c through 67c</v>
      </c>
      <c r="G163" s="100"/>
      <c r="H163" s="100"/>
      <c r="I163" s="100"/>
      <c r="J163" s="100"/>
      <c r="K163" s="100"/>
      <c r="L163" s="100"/>
      <c r="M163" s="100"/>
      <c r="N163" s="100"/>
      <c r="O163" s="100"/>
      <c r="P163" s="100"/>
      <c r="Q163" s="283"/>
    </row>
    <row r="164" spans="1:17" ht="15.5" hidden="1">
      <c r="A164" s="193">
        <f>'ATT H-2A'!A190</f>
        <v>100</v>
      </c>
      <c r="B164" s="164"/>
      <c r="C164" s="247" t="str">
        <f>'ATT H-2A'!C190</f>
        <v xml:space="preserve">    Less LTD Interest on Securitization Bonds</v>
      </c>
      <c r="D164" s="85"/>
      <c r="E164" s="157"/>
      <c r="F164" s="203" t="str">
        <f>'ATT H-2A'!F190</f>
        <v>Attachment 8</v>
      </c>
      <c r="G164" s="100"/>
      <c r="H164" s="100"/>
      <c r="I164" s="100"/>
      <c r="J164" s="100"/>
      <c r="K164" s="100"/>
      <c r="L164" s="100"/>
      <c r="M164" s="100"/>
      <c r="N164" s="100"/>
      <c r="O164" s="100"/>
      <c r="P164" s="100"/>
      <c r="Q164" s="283"/>
    </row>
    <row r="165" spans="1:17" ht="15.5" hidden="1">
      <c r="A165" s="193">
        <f>'ATT H-2A'!A191</f>
        <v>101</v>
      </c>
      <c r="B165" s="164"/>
      <c r="C165" s="168" t="str">
        <f>'ATT H-2A'!C191</f>
        <v>Long Term Interest</v>
      </c>
      <c r="D165" s="85"/>
      <c r="E165" s="140"/>
      <c r="F165" s="192" t="str">
        <f>'ATT H-2A'!F191</f>
        <v>(Line 99 - 100)</v>
      </c>
      <c r="G165" s="100"/>
      <c r="H165" s="100"/>
      <c r="I165" s="100"/>
      <c r="J165" s="100"/>
      <c r="K165" s="100"/>
      <c r="L165" s="100"/>
      <c r="M165" s="100"/>
      <c r="N165" s="100"/>
      <c r="O165" s="100"/>
      <c r="P165" s="100"/>
      <c r="Q165" s="283"/>
    </row>
    <row r="166" spans="1:17" ht="15.5" hidden="1">
      <c r="A166" s="193"/>
      <c r="B166" s="164"/>
      <c r="C166" s="185"/>
      <c r="D166" s="149"/>
      <c r="E166" s="201"/>
      <c r="F166" s="199"/>
      <c r="G166" s="100"/>
      <c r="H166" s="100"/>
      <c r="I166" s="100"/>
      <c r="J166" s="100"/>
      <c r="K166" s="100"/>
      <c r="L166" s="100"/>
      <c r="M166" s="100"/>
      <c r="N166" s="100"/>
      <c r="O166" s="100"/>
      <c r="P166" s="100"/>
      <c r="Q166" s="283"/>
    </row>
    <row r="167" spans="1:17" ht="15.5" hidden="1">
      <c r="A167" s="193">
        <f>'ATT H-2A'!A193</f>
        <v>102</v>
      </c>
      <c r="B167" s="168" t="str">
        <f>'ATT H-2A'!B193</f>
        <v>Preferred Dividends</v>
      </c>
      <c r="C167" s="85"/>
      <c r="D167" s="85"/>
      <c r="E167" s="157" t="str">
        <f>'ATT H-2A'!E193</f>
        <v xml:space="preserve"> enter positive</v>
      </c>
      <c r="F167" s="192" t="str">
        <f>'ATT H-2A'!F193</f>
        <v>p118.29c</v>
      </c>
      <c r="G167" s="100"/>
      <c r="H167" s="100"/>
      <c r="I167" s="100"/>
      <c r="J167" s="100"/>
      <c r="K167" s="100"/>
      <c r="L167" s="100"/>
      <c r="M167" s="100"/>
      <c r="N167" s="100"/>
      <c r="O167" s="100"/>
      <c r="P167" s="100"/>
      <c r="Q167" s="283"/>
    </row>
    <row r="168" spans="1:17" ht="15.5" hidden="1">
      <c r="A168" s="193"/>
      <c r="B168" s="164"/>
      <c r="C168" s="185"/>
      <c r="D168" s="149"/>
      <c r="E168" s="201"/>
      <c r="F168" s="199"/>
      <c r="G168" s="100"/>
      <c r="H168" s="100"/>
      <c r="I168" s="100"/>
      <c r="J168" s="100"/>
      <c r="K168" s="100"/>
      <c r="L168" s="100"/>
      <c r="M168" s="100"/>
      <c r="N168" s="100"/>
      <c r="O168" s="100"/>
      <c r="P168" s="100"/>
      <c r="Q168" s="283"/>
    </row>
    <row r="169" spans="1:17" ht="15.5" hidden="1">
      <c r="A169" s="193"/>
      <c r="B169" s="171" t="str">
        <f>'ATT H-2A'!B195</f>
        <v>Common Stock</v>
      </c>
      <c r="C169" s="85"/>
      <c r="D169" s="85"/>
      <c r="E169" s="157"/>
      <c r="F169" s="192"/>
      <c r="G169" s="100"/>
      <c r="H169" s="100"/>
      <c r="I169" s="100"/>
      <c r="J169" s="100"/>
      <c r="K169" s="100"/>
      <c r="L169" s="100"/>
      <c r="M169" s="100"/>
      <c r="N169" s="100"/>
      <c r="O169" s="100"/>
      <c r="P169" s="100"/>
      <c r="Q169" s="283"/>
    </row>
    <row r="170" spans="1:17" ht="15.5" hidden="1">
      <c r="A170" s="193">
        <f>'ATT H-2A'!A196</f>
        <v>103</v>
      </c>
      <c r="B170" s="164"/>
      <c r="C170" s="155" t="str">
        <f>'ATT H-2A'!C196</f>
        <v>Proprietary Capital</v>
      </c>
      <c r="D170" s="155"/>
      <c r="E170" s="157"/>
      <c r="F170" s="192" t="str">
        <f>'ATT H-2A'!F196</f>
        <v>p112.16c</v>
      </c>
      <c r="G170" s="100"/>
      <c r="H170" s="100"/>
      <c r="I170" s="100"/>
      <c r="J170" s="100"/>
      <c r="K170" s="100"/>
      <c r="L170" s="100"/>
      <c r="M170" s="100"/>
      <c r="N170" s="100"/>
      <c r="O170" s="100"/>
      <c r="P170" s="100"/>
      <c r="Q170" s="283"/>
    </row>
    <row r="171" spans="1:17" ht="15.5" hidden="1">
      <c r="A171" s="202">
        <f>'ATT H-2A'!A197</f>
        <v>104</v>
      </c>
      <c r="B171" s="183"/>
      <c r="C171" s="159" t="str">
        <f>'ATT H-2A'!C197</f>
        <v xml:space="preserve">    Less Preferred Stock</v>
      </c>
      <c r="D171" s="159"/>
      <c r="E171" s="201" t="str">
        <f>'ATT H-2A'!E197</f>
        <v>enter negative</v>
      </c>
      <c r="F171" s="199" t="str">
        <f>'ATT H-2A'!F197</f>
        <v>(Line 192)</v>
      </c>
      <c r="G171" s="100"/>
      <c r="H171" s="100"/>
      <c r="I171" s="100"/>
      <c r="J171" s="100"/>
      <c r="K171" s="100"/>
      <c r="L171" s="100"/>
      <c r="M171" s="100"/>
      <c r="N171" s="100"/>
      <c r="O171" s="100"/>
      <c r="P171" s="100"/>
      <c r="Q171" s="283"/>
    </row>
    <row r="172" spans="1:17" ht="15.5" hidden="1">
      <c r="A172" s="193" t="e">
        <f>'ATT H-2A'!#REF!</f>
        <v>#REF!</v>
      </c>
      <c r="B172" s="183"/>
      <c r="C172" s="159" t="e">
        <f>'ATT H-2A'!#REF!</f>
        <v>#REF!</v>
      </c>
      <c r="D172" s="201"/>
      <c r="E172" s="157"/>
      <c r="F172" s="203" t="e">
        <f>'ATT H-2A'!#REF!</f>
        <v>#REF!</v>
      </c>
      <c r="G172" s="100"/>
      <c r="H172" s="100"/>
      <c r="I172" s="100"/>
      <c r="J172" s="100"/>
      <c r="K172" s="100"/>
      <c r="L172" s="100"/>
      <c r="M172" s="100"/>
      <c r="N172" s="100"/>
      <c r="O172" s="100"/>
      <c r="P172" s="100"/>
      <c r="Q172" s="283"/>
    </row>
    <row r="173" spans="1:17" ht="15.5" hidden="1">
      <c r="A173" s="193" t="str">
        <f>'ATT H-2A'!A199</f>
        <v>105a</v>
      </c>
      <c r="B173" s="183"/>
      <c r="C173" s="159" t="str">
        <f>'ATT H-2A'!C199</f>
        <v xml:space="preserve">    Less Account 219</v>
      </c>
      <c r="D173" s="159"/>
      <c r="E173" s="201" t="str">
        <f>'ATT H-2A'!E199</f>
        <v>enter negative</v>
      </c>
      <c r="F173" s="203" t="str">
        <f>'ATT H-2A'!F199</f>
        <v>p112.15c</v>
      </c>
      <c r="G173" s="100"/>
      <c r="H173" s="100"/>
      <c r="I173" s="100"/>
      <c r="J173" s="100"/>
      <c r="K173" s="100"/>
      <c r="L173" s="100"/>
      <c r="M173" s="100"/>
      <c r="N173" s="100"/>
      <c r="O173" s="100"/>
      <c r="P173" s="100"/>
      <c r="Q173" s="283"/>
    </row>
    <row r="174" spans="1:17" ht="15.5" hidden="1">
      <c r="A174" s="193">
        <f>'ATT H-2A'!A200</f>
        <v>106</v>
      </c>
      <c r="B174" s="183"/>
      <c r="C174" s="169" t="str">
        <f>'ATT H-2A'!C200</f>
        <v>Common Stock</v>
      </c>
      <c r="D174" s="159"/>
      <c r="E174" s="170"/>
      <c r="F174" s="192" t="str">
        <f>'ATT H-2A'!F200</f>
        <v>(Sum Lines 103 to 105a)</v>
      </c>
      <c r="G174" s="100"/>
      <c r="H174" s="100"/>
      <c r="I174" s="100"/>
      <c r="J174" s="100"/>
      <c r="K174" s="100"/>
      <c r="L174" s="100"/>
      <c r="M174" s="100"/>
      <c r="N174" s="100"/>
      <c r="O174" s="100"/>
      <c r="P174" s="100"/>
      <c r="Q174" s="283"/>
    </row>
    <row r="175" spans="1:17" ht="15.5" hidden="1">
      <c r="A175" s="193"/>
      <c r="B175" s="164"/>
      <c r="C175" s="185"/>
      <c r="D175" s="149"/>
      <c r="E175" s="201"/>
      <c r="F175" s="199"/>
      <c r="G175" s="100"/>
      <c r="H175" s="100"/>
      <c r="I175" s="100"/>
      <c r="J175" s="100"/>
      <c r="K175" s="100"/>
      <c r="L175" s="100"/>
      <c r="M175" s="100"/>
      <c r="N175" s="100"/>
      <c r="O175" s="100"/>
      <c r="P175" s="100"/>
      <c r="Q175" s="283"/>
    </row>
    <row r="176" spans="1:17" ht="15.5" hidden="1">
      <c r="A176" s="193"/>
      <c r="B176" s="171" t="str">
        <f>'ATT H-2A'!B202</f>
        <v>Capitalization</v>
      </c>
      <c r="C176" s="85"/>
      <c r="D176" s="85"/>
      <c r="E176" s="157"/>
      <c r="F176" s="192"/>
      <c r="G176" s="100"/>
      <c r="H176" s="100"/>
      <c r="I176" s="100"/>
      <c r="J176" s="100"/>
      <c r="K176" s="100"/>
      <c r="L176" s="100"/>
      <c r="M176" s="100"/>
      <c r="N176" s="100"/>
      <c r="O176" s="100"/>
      <c r="P176" s="100"/>
      <c r="Q176" s="283"/>
    </row>
    <row r="177" spans="1:17" ht="15.5" hidden="1">
      <c r="A177" s="193">
        <f>'ATT H-2A'!A203</f>
        <v>107</v>
      </c>
      <c r="B177" s="164"/>
      <c r="C177" s="156" t="str">
        <f>'ATT H-2A'!C203</f>
        <v>Long Term Debt</v>
      </c>
      <c r="D177" s="85"/>
      <c r="E177" s="164"/>
      <c r="F177" s="232" t="str">
        <f>'ATT H-2A'!F203</f>
        <v>p112.18d through 21d</v>
      </c>
      <c r="G177" s="100"/>
      <c r="H177" s="100"/>
      <c r="I177" s="100"/>
      <c r="J177" s="100"/>
      <c r="K177" s="100"/>
      <c r="L177" s="100"/>
      <c r="M177" s="100"/>
      <c r="N177" s="100"/>
      <c r="O177" s="100"/>
      <c r="P177" s="100"/>
      <c r="Q177" s="283"/>
    </row>
    <row r="178" spans="1:17" ht="15.5" hidden="1">
      <c r="A178" s="202">
        <f>'ATT H-2A'!A204</f>
        <v>108</v>
      </c>
      <c r="B178" s="164"/>
      <c r="C178" s="156" t="str">
        <f>'ATT H-2A'!C204</f>
        <v xml:space="preserve">      Less Loss on Reacquired Debt </v>
      </c>
      <c r="D178" s="85"/>
      <c r="E178" s="157" t="str">
        <f>'ATT H-2A'!E204</f>
        <v>enter negative</v>
      </c>
      <c r="F178" s="228" t="str">
        <f>'ATT H-2A'!F204</f>
        <v>p111.81.c</v>
      </c>
      <c r="G178" s="100"/>
      <c r="H178" s="100"/>
      <c r="I178" s="100"/>
      <c r="J178" s="100"/>
      <c r="K178" s="100"/>
      <c r="L178" s="100"/>
      <c r="M178" s="100"/>
      <c r="N178" s="100"/>
      <c r="O178" s="100"/>
      <c r="P178" s="100"/>
      <c r="Q178" s="283"/>
    </row>
    <row r="179" spans="1:17" ht="15.5" hidden="1">
      <c r="A179" s="202">
        <f>'ATT H-2A'!A205</f>
        <v>109</v>
      </c>
      <c r="B179" s="164"/>
      <c r="C179" s="156" t="str">
        <f>'ATT H-2A'!C205</f>
        <v xml:space="preserve">      Plus Gain on Reacquired Debt</v>
      </c>
      <c r="D179" s="85"/>
      <c r="E179" s="164" t="str">
        <f>'ATT H-2A'!E205</f>
        <v>enter positive</v>
      </c>
      <c r="F179" s="228" t="str">
        <f>'ATT H-2A'!F205</f>
        <v>p113.61c</v>
      </c>
      <c r="G179" s="100"/>
      <c r="H179" s="100"/>
      <c r="I179" s="100"/>
      <c r="J179" s="100"/>
      <c r="K179" s="100"/>
      <c r="L179" s="100"/>
      <c r="M179" s="100"/>
      <c r="N179" s="100"/>
      <c r="O179" s="100"/>
      <c r="P179" s="100"/>
      <c r="Q179" s="283"/>
    </row>
    <row r="180" spans="1:17" ht="15.5" hidden="1">
      <c r="A180" s="193">
        <f>'ATT H-2A'!A207</f>
        <v>111</v>
      </c>
      <c r="B180" s="164"/>
      <c r="C180" s="175" t="str">
        <f>'ATT H-2A'!C207</f>
        <v xml:space="preserve">      Less LTD on Securitization Bonds</v>
      </c>
      <c r="D180" s="175"/>
      <c r="E180" s="157" t="str">
        <f>'ATT H-2A'!E207</f>
        <v>enter negative</v>
      </c>
      <c r="F180" s="203" t="str">
        <f>'ATT H-2A'!F207</f>
        <v>Attachment 8</v>
      </c>
      <c r="G180" s="100"/>
      <c r="H180" s="100"/>
      <c r="I180" s="100"/>
      <c r="J180" s="100"/>
      <c r="K180" s="100"/>
      <c r="L180" s="100"/>
      <c r="M180" s="100"/>
      <c r="N180" s="100"/>
      <c r="O180" s="100"/>
      <c r="P180" s="100"/>
      <c r="Q180" s="283"/>
    </row>
    <row r="181" spans="1:17" ht="15.5" hidden="1">
      <c r="A181" s="193">
        <f>'ATT H-2A'!A208</f>
        <v>112</v>
      </c>
      <c r="B181" s="183"/>
      <c r="C181" s="160" t="str">
        <f>'ATT H-2A'!C208</f>
        <v>Total Long Term Debt</v>
      </c>
      <c r="D181" s="85"/>
      <c r="E181" s="170"/>
      <c r="F181" s="192" t="str">
        <f>'ATT H-2A'!F208</f>
        <v>(Sum Lines 107 to 111)</v>
      </c>
      <c r="G181" s="100"/>
      <c r="H181" s="100"/>
      <c r="I181" s="100"/>
      <c r="J181" s="100"/>
      <c r="K181" s="100"/>
      <c r="L181" s="100"/>
      <c r="M181" s="100"/>
      <c r="N181" s="100"/>
      <c r="O181" s="100"/>
      <c r="P181" s="100"/>
      <c r="Q181" s="283"/>
    </row>
    <row r="182" spans="1:17" ht="15.5" hidden="1">
      <c r="A182" s="193">
        <f>'ATT H-2A'!A209</f>
        <v>113</v>
      </c>
      <c r="B182" s="164"/>
      <c r="C182" s="156" t="str">
        <f>'ATT H-2A'!C209</f>
        <v>Preferred Stock</v>
      </c>
      <c r="D182" s="85"/>
      <c r="E182" s="164"/>
      <c r="F182" s="232" t="str">
        <f>'ATT H-2A'!F209</f>
        <v>p112.3c</v>
      </c>
      <c r="G182" s="100"/>
      <c r="H182" s="100"/>
      <c r="I182" s="100"/>
      <c r="J182" s="100"/>
      <c r="K182" s="100"/>
      <c r="L182" s="100"/>
      <c r="M182" s="100"/>
      <c r="N182" s="100"/>
      <c r="O182" s="100"/>
      <c r="P182" s="100"/>
      <c r="Q182" s="283"/>
    </row>
    <row r="183" spans="1:17" ht="15.5" hidden="1">
      <c r="A183" s="193">
        <f>'ATT H-2A'!A210</f>
        <v>114</v>
      </c>
      <c r="B183" s="164"/>
      <c r="C183" s="156" t="str">
        <f>'ATT H-2A'!C210</f>
        <v>Common Stock</v>
      </c>
      <c r="D183" s="85"/>
      <c r="E183" s="140"/>
      <c r="F183" s="192" t="str">
        <f>'ATT H-2A'!F210</f>
        <v>(Line 106)</v>
      </c>
      <c r="G183" s="100"/>
      <c r="H183" s="100"/>
      <c r="I183" s="100"/>
      <c r="J183" s="100"/>
      <c r="K183" s="100"/>
      <c r="L183" s="100"/>
      <c r="M183" s="100"/>
      <c r="N183" s="100"/>
      <c r="O183" s="100"/>
      <c r="P183" s="100"/>
      <c r="Q183" s="283"/>
    </row>
    <row r="184" spans="1:17" ht="15.5" hidden="1">
      <c r="A184" s="193">
        <f>'ATT H-2A'!A211</f>
        <v>115</v>
      </c>
      <c r="B184" s="164"/>
      <c r="C184" s="171" t="str">
        <f>'ATT H-2A'!C211</f>
        <v>Total  Capitalization</v>
      </c>
      <c r="D184" s="85"/>
      <c r="E184" s="140"/>
      <c r="F184" s="192" t="str">
        <f>'ATT H-2A'!F211</f>
        <v>(Sum Lines 112 to 114)</v>
      </c>
      <c r="G184" s="100"/>
      <c r="H184" s="100"/>
      <c r="I184" s="100"/>
      <c r="J184" s="100"/>
      <c r="K184" s="100"/>
      <c r="L184" s="100"/>
      <c r="M184" s="100"/>
      <c r="N184" s="100"/>
      <c r="O184" s="100"/>
      <c r="P184" s="100"/>
      <c r="Q184" s="283"/>
    </row>
    <row r="185" spans="1:17" ht="15.5" hidden="1">
      <c r="A185" s="193"/>
      <c r="B185" s="164"/>
      <c r="C185" s="185"/>
      <c r="D185" s="149"/>
      <c r="E185" s="201"/>
      <c r="F185" s="199"/>
      <c r="G185" s="100"/>
      <c r="H185" s="100"/>
      <c r="I185" s="100"/>
      <c r="J185" s="100"/>
      <c r="K185" s="100"/>
      <c r="L185" s="100"/>
      <c r="M185" s="100"/>
      <c r="N185" s="100"/>
      <c r="O185" s="100"/>
      <c r="P185" s="100"/>
      <c r="Q185" s="283"/>
    </row>
    <row r="186" spans="1:17" ht="15.5" hidden="1">
      <c r="A186" s="202">
        <f>'ATT H-2A'!A213</f>
        <v>116</v>
      </c>
      <c r="B186" s="164"/>
      <c r="C186" s="167" t="str">
        <f>'ATT H-2A'!C213</f>
        <v>Debt %</v>
      </c>
      <c r="D186" s="160" t="str">
        <f>'ATT H-2A'!D213</f>
        <v>Total Long Term Debt</v>
      </c>
      <c r="E186" s="140"/>
      <c r="F186" s="192" t="str">
        <f>'ATT H-2A'!F213</f>
        <v>(Line 112 / 115)</v>
      </c>
      <c r="G186" s="100"/>
      <c r="H186" s="100"/>
      <c r="I186" s="100"/>
      <c r="J186" s="100"/>
      <c r="K186" s="100"/>
      <c r="L186" s="100"/>
      <c r="M186" s="100"/>
      <c r="N186" s="100"/>
      <c r="O186" s="100"/>
      <c r="P186" s="100"/>
      <c r="Q186" s="283"/>
    </row>
    <row r="187" spans="1:17" ht="15.5" hidden="1">
      <c r="A187" s="202">
        <f>'ATT H-2A'!A214</f>
        <v>117</v>
      </c>
      <c r="B187" s="164"/>
      <c r="C187" s="167" t="str">
        <f>'ATT H-2A'!C214</f>
        <v>Preferred %</v>
      </c>
      <c r="D187" s="156" t="str">
        <f>'ATT H-2A'!D214</f>
        <v>Preferred Stock</v>
      </c>
      <c r="E187" s="140"/>
      <c r="F187" s="192" t="str">
        <f>'ATT H-2A'!F214</f>
        <v>(Line 113 / 115)</v>
      </c>
      <c r="G187" s="100"/>
      <c r="H187" s="100"/>
      <c r="I187" s="100"/>
      <c r="J187" s="100"/>
      <c r="K187" s="100"/>
      <c r="L187" s="100"/>
      <c r="M187" s="100"/>
      <c r="N187" s="100"/>
      <c r="O187" s="100"/>
      <c r="P187" s="100"/>
      <c r="Q187" s="283"/>
    </row>
    <row r="188" spans="1:17" ht="15.5" hidden="1">
      <c r="A188" s="202">
        <f>'ATT H-2A'!A215</f>
        <v>118</v>
      </c>
      <c r="B188" s="164"/>
      <c r="C188" s="167" t="str">
        <f>'ATT H-2A'!C215</f>
        <v>Common %</v>
      </c>
      <c r="D188" s="156" t="str">
        <f>'ATT H-2A'!D215</f>
        <v>Common Stock</v>
      </c>
      <c r="E188" s="140"/>
      <c r="F188" s="192" t="str">
        <f>'ATT H-2A'!F215</f>
        <v>(Line 114 / 115)</v>
      </c>
      <c r="G188" s="100"/>
      <c r="H188" s="100"/>
      <c r="I188" s="100"/>
      <c r="J188" s="100"/>
      <c r="K188" s="100"/>
      <c r="L188" s="100"/>
      <c r="M188" s="100"/>
      <c r="N188" s="100"/>
      <c r="O188" s="100"/>
      <c r="P188" s="100"/>
      <c r="Q188" s="283"/>
    </row>
    <row r="189" spans="1:17" ht="15.5" hidden="1">
      <c r="A189" s="193"/>
      <c r="B189" s="164"/>
      <c r="C189" s="185"/>
      <c r="D189" s="149"/>
      <c r="E189" s="201"/>
      <c r="F189" s="199"/>
      <c r="G189" s="100"/>
      <c r="H189" s="100"/>
      <c r="I189" s="100"/>
      <c r="J189" s="100"/>
      <c r="K189" s="100"/>
      <c r="L189" s="100"/>
      <c r="M189" s="100"/>
      <c r="N189" s="100"/>
      <c r="O189" s="100"/>
      <c r="P189" s="100"/>
      <c r="Q189" s="283"/>
    </row>
    <row r="190" spans="1:17" ht="15.5" hidden="1">
      <c r="A190" s="202">
        <f>'ATT H-2A'!A217</f>
        <v>119</v>
      </c>
      <c r="B190" s="164"/>
      <c r="C190" s="233" t="str">
        <f>'ATT H-2A'!C217</f>
        <v>Debt Cost</v>
      </c>
      <c r="D190" s="160" t="str">
        <f>'ATT H-2A'!D217</f>
        <v>Total Long Term Debt</v>
      </c>
      <c r="E190" s="140"/>
      <c r="F190" s="192" t="str">
        <f>'ATT H-2A'!F217</f>
        <v>(Line 101 / 112)</v>
      </c>
      <c r="G190" s="100"/>
      <c r="H190" s="100"/>
      <c r="I190" s="100"/>
      <c r="J190" s="100"/>
      <c r="K190" s="100"/>
      <c r="L190" s="100"/>
      <c r="M190" s="100"/>
      <c r="N190" s="100"/>
      <c r="O190" s="100"/>
      <c r="P190" s="100"/>
      <c r="Q190" s="283"/>
    </row>
    <row r="191" spans="1:17" ht="15.5" hidden="1">
      <c r="A191" s="202">
        <f>'ATT H-2A'!A218</f>
        <v>120</v>
      </c>
      <c r="B191" s="164"/>
      <c r="C191" s="233" t="str">
        <f>'ATT H-2A'!C218</f>
        <v>Preferred Cost</v>
      </c>
      <c r="D191" s="156" t="str">
        <f>'ATT H-2A'!D218</f>
        <v>Preferred Stock</v>
      </c>
      <c r="E191" s="140"/>
      <c r="F191" s="192" t="str">
        <f>'ATT H-2A'!F218</f>
        <v>(Line 102 / 113)</v>
      </c>
      <c r="G191" s="100"/>
      <c r="H191" s="100"/>
      <c r="I191" s="100"/>
      <c r="J191" s="100"/>
      <c r="K191" s="100"/>
      <c r="L191" s="100"/>
      <c r="M191" s="100"/>
      <c r="N191" s="100"/>
      <c r="O191" s="100"/>
      <c r="P191" s="100"/>
      <c r="Q191" s="283"/>
    </row>
    <row r="192" spans="1:17" ht="15.5" hidden="1">
      <c r="A192" s="202">
        <f>'ATT H-2A'!A219</f>
        <v>121</v>
      </c>
      <c r="B192" s="164"/>
      <c r="C192" s="233" t="str">
        <f>'ATT H-2A'!C219</f>
        <v>Common Cost</v>
      </c>
      <c r="D192" s="156" t="str">
        <f>'ATT H-2A'!D219</f>
        <v>Common Stock</v>
      </c>
      <c r="E192" s="188" t="str">
        <f>'ATT H-2A'!E219</f>
        <v>(Note J)</v>
      </c>
      <c r="F192" s="192" t="str">
        <f>'ATT H-2A'!F219</f>
        <v>Fixed</v>
      </c>
      <c r="G192" s="100"/>
      <c r="H192" s="100"/>
      <c r="I192" s="100"/>
      <c r="J192" s="100"/>
      <c r="K192" s="100"/>
      <c r="L192" s="100"/>
      <c r="M192" s="100"/>
      <c r="N192" s="100"/>
      <c r="O192" s="100"/>
      <c r="P192" s="100"/>
      <c r="Q192" s="283"/>
    </row>
    <row r="193" spans="1:17" ht="15.5" hidden="1">
      <c r="A193" s="193"/>
      <c r="B193" s="164"/>
      <c r="C193" s="185"/>
      <c r="D193" s="149"/>
      <c r="E193" s="201"/>
      <c r="F193" s="199"/>
      <c r="G193" s="100"/>
      <c r="H193" s="100"/>
      <c r="I193" s="100"/>
      <c r="J193" s="100"/>
      <c r="K193" s="100"/>
      <c r="L193" s="100"/>
      <c r="M193" s="100"/>
      <c r="N193" s="100"/>
      <c r="O193" s="100"/>
      <c r="P193" s="100"/>
      <c r="Q193" s="283"/>
    </row>
    <row r="194" spans="1:17" ht="15.5" hidden="1">
      <c r="A194" s="202">
        <f>'ATT H-2A'!A221</f>
        <v>122</v>
      </c>
      <c r="B194" s="164"/>
      <c r="C194" s="167" t="str">
        <f>'ATT H-2A'!C221</f>
        <v>Weighted Cost of Debt</v>
      </c>
      <c r="D194" s="160" t="str">
        <f>'ATT H-2A'!D221</f>
        <v>Total Long Term Debt (WCLTD)</v>
      </c>
      <c r="E194" s="140"/>
      <c r="F194" s="192" t="str">
        <f>'ATT H-2A'!F221</f>
        <v>(Line 116 * 119)</v>
      </c>
      <c r="G194" s="100"/>
      <c r="H194" s="100"/>
      <c r="I194" s="100"/>
      <c r="J194" s="100"/>
      <c r="K194" s="100"/>
      <c r="L194" s="100"/>
      <c r="M194" s="100"/>
      <c r="N194" s="100"/>
      <c r="O194" s="100"/>
      <c r="P194" s="100"/>
      <c r="Q194" s="283"/>
    </row>
    <row r="195" spans="1:17" ht="15.5" hidden="1">
      <c r="A195" s="202">
        <f>'ATT H-2A'!A222</f>
        <v>123</v>
      </c>
      <c r="B195" s="164"/>
      <c r="C195" s="167" t="str">
        <f>'ATT H-2A'!C222</f>
        <v>Weighted Cost of Preferred</v>
      </c>
      <c r="D195" s="156" t="str">
        <f>'ATT H-2A'!D222</f>
        <v>Preferred Stock</v>
      </c>
      <c r="E195" s="140"/>
      <c r="F195" s="192" t="str">
        <f>'ATT H-2A'!F222</f>
        <v>(Line 117 * 120)</v>
      </c>
      <c r="G195" s="100"/>
      <c r="H195" s="100"/>
      <c r="I195" s="100"/>
      <c r="J195" s="100"/>
      <c r="K195" s="100"/>
      <c r="L195" s="100"/>
      <c r="M195" s="100"/>
      <c r="N195" s="100"/>
      <c r="O195" s="100"/>
      <c r="P195" s="100"/>
      <c r="Q195" s="283"/>
    </row>
    <row r="196" spans="1:17" ht="15.5" hidden="1">
      <c r="A196" s="202">
        <f>'ATT H-2A'!A223</f>
        <v>124</v>
      </c>
      <c r="B196" s="164"/>
      <c r="C196" s="167" t="str">
        <f>'ATT H-2A'!C223</f>
        <v>Weighted Cost of Common</v>
      </c>
      <c r="D196" s="156" t="str">
        <f>'ATT H-2A'!D223</f>
        <v>Common Stock</v>
      </c>
      <c r="E196" s="140"/>
      <c r="F196" s="192" t="str">
        <f>'ATT H-2A'!F223</f>
        <v>(Line 118 * 121)</v>
      </c>
      <c r="G196" s="100"/>
      <c r="H196" s="100"/>
      <c r="I196" s="100"/>
      <c r="J196" s="100"/>
      <c r="K196" s="100"/>
      <c r="L196" s="100"/>
      <c r="M196" s="100"/>
      <c r="N196" s="100"/>
      <c r="O196" s="100"/>
      <c r="P196" s="100"/>
      <c r="Q196" s="283"/>
    </row>
    <row r="197" spans="1:17" ht="15.5" hidden="1">
      <c r="A197" s="193">
        <f>'ATT H-2A'!A224</f>
        <v>125</v>
      </c>
      <c r="B197" s="171" t="str">
        <f>'ATT H-2A'!B224</f>
        <v>Total Return ( R )</v>
      </c>
      <c r="C197" s="171"/>
      <c r="D197" s="172"/>
      <c r="E197" s="173"/>
      <c r="F197" s="192" t="str">
        <f>'ATT H-2A'!F224</f>
        <v>(Sum Lines 122 to 124)</v>
      </c>
      <c r="G197" s="100"/>
      <c r="H197" s="100"/>
      <c r="I197" s="100"/>
      <c r="J197" s="100"/>
      <c r="K197" s="100"/>
      <c r="L197" s="100"/>
      <c r="M197" s="100"/>
      <c r="N197" s="100"/>
      <c r="O197" s="100"/>
      <c r="P197" s="100"/>
      <c r="Q197" s="283"/>
    </row>
    <row r="198" spans="1:17" ht="15.5" hidden="1">
      <c r="A198" s="193"/>
      <c r="B198" s="164"/>
      <c r="C198" s="185"/>
      <c r="D198" s="149"/>
      <c r="E198" s="201"/>
      <c r="F198" s="199"/>
      <c r="G198" s="100"/>
      <c r="H198" s="100"/>
      <c r="I198" s="100"/>
      <c r="J198" s="100"/>
      <c r="K198" s="100"/>
      <c r="L198" s="100"/>
      <c r="M198" s="100"/>
      <c r="N198" s="100"/>
      <c r="O198" s="100"/>
      <c r="P198" s="100"/>
      <c r="Q198" s="283"/>
    </row>
    <row r="199" spans="1:17" ht="15.5" hidden="1">
      <c r="A199" s="193">
        <f>'ATT H-2A'!A226</f>
        <v>126</v>
      </c>
      <c r="B199" s="174" t="str">
        <f>'ATT H-2A'!B226</f>
        <v>Investment Return = Rate Base * Rate of Return</v>
      </c>
      <c r="C199" s="175"/>
      <c r="D199" s="172"/>
      <c r="E199" s="248"/>
      <c r="F199" s="237" t="str">
        <f>'ATT H-2A'!F226</f>
        <v>(Line 59 * 125)</v>
      </c>
      <c r="G199" s="100"/>
      <c r="H199" s="100"/>
      <c r="I199" s="100"/>
      <c r="J199" s="100"/>
      <c r="K199" s="100"/>
      <c r="L199" s="100"/>
      <c r="M199" s="100"/>
      <c r="N199" s="100"/>
      <c r="O199" s="100"/>
      <c r="P199" s="100"/>
      <c r="Q199" s="283"/>
    </row>
    <row r="200" spans="1:17" ht="15.5" hidden="1">
      <c r="A200" s="193"/>
      <c r="B200" s="164"/>
      <c r="C200" s="185"/>
      <c r="D200" s="149"/>
      <c r="E200" s="201"/>
      <c r="F200" s="199"/>
      <c r="G200" s="100"/>
      <c r="H200" s="100"/>
      <c r="I200" s="100"/>
      <c r="J200" s="100"/>
      <c r="K200" s="100"/>
      <c r="L200" s="100"/>
      <c r="M200" s="100"/>
      <c r="N200" s="100"/>
      <c r="O200" s="100"/>
      <c r="P200" s="100"/>
      <c r="Q200" s="283"/>
    </row>
    <row r="201" spans="1:17" ht="15.5" hidden="1">
      <c r="A201" s="205" t="str">
        <f>'ATT H-2A'!A228</f>
        <v xml:space="preserve">Composite Income Taxes                                                                                                       </v>
      </c>
      <c r="B201" s="150"/>
      <c r="C201" s="226"/>
      <c r="D201" s="151"/>
      <c r="E201" s="152"/>
      <c r="F201" s="206"/>
      <c r="G201" s="100"/>
      <c r="H201" s="100"/>
      <c r="I201" s="100"/>
      <c r="J201" s="100"/>
      <c r="K201" s="100"/>
      <c r="L201" s="100"/>
      <c r="M201" s="100"/>
      <c r="N201" s="100"/>
      <c r="O201" s="100"/>
      <c r="P201" s="100"/>
      <c r="Q201" s="283"/>
    </row>
    <row r="202" spans="1:17" ht="15.5" hidden="1">
      <c r="A202" s="193"/>
      <c r="B202" s="164"/>
      <c r="C202" s="185"/>
      <c r="D202" s="149"/>
      <c r="E202" s="201"/>
      <c r="F202" s="199"/>
      <c r="G202" s="100"/>
      <c r="H202" s="100"/>
      <c r="I202" s="100"/>
      <c r="J202" s="100"/>
      <c r="K202" s="100"/>
      <c r="L202" s="100"/>
      <c r="M202" s="100"/>
      <c r="N202" s="100"/>
      <c r="O202" s="100"/>
      <c r="P202" s="100"/>
      <c r="Q202" s="283"/>
    </row>
    <row r="203" spans="1:17" ht="15.5">
      <c r="A203" s="193" t="str">
        <f>'ATT H-2A'!A230</f>
        <v xml:space="preserve"> </v>
      </c>
      <c r="B203" s="174" t="str">
        <f>'ATT H-2A'!B230</f>
        <v>Income Tax Rates</v>
      </c>
      <c r="C203" s="85"/>
      <c r="D203" s="85"/>
      <c r="E203" s="157"/>
      <c r="F203" s="192"/>
      <c r="G203" s="100"/>
      <c r="H203" s="100"/>
      <c r="I203" s="100"/>
      <c r="J203" s="100"/>
      <c r="K203" s="100"/>
      <c r="L203" s="100"/>
      <c r="M203" s="100"/>
      <c r="N203" s="100"/>
      <c r="O203" s="100"/>
      <c r="P203" s="100"/>
      <c r="Q203" s="283"/>
    </row>
    <row r="204" spans="1:17" ht="15.5" hidden="1">
      <c r="A204" s="193">
        <f>'ATT H-2A'!A231</f>
        <v>127</v>
      </c>
      <c r="B204" s="164"/>
      <c r="C204" s="85" t="str">
        <f>'ATT H-2A'!C231</f>
        <v>FIT=Federal Income Tax Rate</v>
      </c>
      <c r="D204" s="85"/>
      <c r="E204" s="140"/>
      <c r="F204" s="199">
        <f>'ATT H-2A'!F231</f>
        <v>0</v>
      </c>
      <c r="G204" s="100"/>
      <c r="H204" s="100"/>
      <c r="I204" s="100"/>
      <c r="J204" s="100"/>
      <c r="K204" s="100"/>
      <c r="L204" s="100"/>
      <c r="M204" s="100"/>
      <c r="N204" s="100"/>
      <c r="O204" s="100"/>
      <c r="P204" s="100"/>
      <c r="Q204" s="283"/>
    </row>
    <row r="205" spans="1:17" ht="15.5">
      <c r="A205" s="193">
        <f>'ATT H-2A'!A232</f>
        <v>128</v>
      </c>
      <c r="B205" s="164"/>
      <c r="C205" s="234" t="str">
        <f>'ATT H-2A'!C232</f>
        <v>SIT=State Income Tax Rate or Composite</v>
      </c>
      <c r="D205" s="235"/>
      <c r="E205" s="188" t="str">
        <f>'ATT H-2A'!E232</f>
        <v>(Note I)</v>
      </c>
      <c r="F205" s="199">
        <f>'ATT H-2A'!F232</f>
        <v>0</v>
      </c>
      <c r="G205" s="100"/>
      <c r="H205" s="100"/>
      <c r="I205" s="100"/>
      <c r="J205" s="100"/>
      <c r="K205" s="100"/>
      <c r="L205" s="100"/>
      <c r="M205" s="135" t="s">
        <v>455</v>
      </c>
      <c r="N205" s="100"/>
      <c r="O205" s="100"/>
      <c r="P205" s="100"/>
      <c r="Q205" s="283"/>
    </row>
    <row r="206" spans="1:17" ht="15.5" hidden="1">
      <c r="A206" s="193">
        <f>'ATT H-2A'!A233</f>
        <v>129</v>
      </c>
      <c r="B206" s="164"/>
      <c r="C206" s="234" t="str">
        <f>'ATT H-2A'!C233</f>
        <v xml:space="preserve">p </v>
      </c>
      <c r="D206" s="234" t="str">
        <f>'ATT H-2A'!D233</f>
        <v>(percent of federal income tax deductible for state purposes)</v>
      </c>
      <c r="E206" s="140"/>
      <c r="F206" s="199" t="str">
        <f>'ATT H-2A'!F233</f>
        <v>Per State Tax Code</v>
      </c>
      <c r="G206" s="100"/>
      <c r="H206" s="100"/>
      <c r="I206" s="100"/>
      <c r="J206" s="100"/>
      <c r="K206" s="100"/>
      <c r="L206" s="100"/>
      <c r="M206" s="100"/>
      <c r="N206" s="100"/>
      <c r="O206" s="100"/>
      <c r="P206" s="100"/>
      <c r="Q206" s="283"/>
    </row>
    <row r="207" spans="1:17" ht="15.5" hidden="1">
      <c r="A207" s="193">
        <f>'ATT H-2A'!A234</f>
        <v>130</v>
      </c>
      <c r="B207" s="164"/>
      <c r="C207" s="234" t="str">
        <f>'ATT H-2A'!C234</f>
        <v>T</v>
      </c>
      <c r="D207" s="176" t="str">
        <f>'ATT H-2A'!D234</f>
        <v xml:space="preserve">     T=1 - {[(1 - SIT) * (1 - FIT)] / (1 - SIT * FIT * p)} =</v>
      </c>
      <c r="E207" s="140"/>
      <c r="F207" s="199"/>
      <c r="G207" s="100"/>
      <c r="H207" s="100"/>
      <c r="I207" s="100"/>
      <c r="J207" s="100"/>
      <c r="K207" s="100"/>
      <c r="L207" s="100"/>
      <c r="M207" s="100"/>
      <c r="N207" s="100"/>
      <c r="O207" s="100"/>
      <c r="P207" s="100"/>
      <c r="Q207" s="283"/>
    </row>
    <row r="208" spans="1:17" ht="15.5" hidden="1">
      <c r="A208" s="193" t="str">
        <f>'ATT H-2A'!A235</f>
        <v>131a</v>
      </c>
      <c r="B208" s="164"/>
      <c r="C208" s="234" t="str">
        <f>'ATT H-2A'!C235</f>
        <v>T/ (1-T)</v>
      </c>
      <c r="D208" s="235"/>
      <c r="E208" s="140"/>
      <c r="F208" s="199"/>
      <c r="G208" s="100"/>
      <c r="H208" s="100"/>
      <c r="I208" s="100"/>
      <c r="J208" s="100"/>
      <c r="K208" s="100"/>
      <c r="L208" s="100"/>
      <c r="M208" s="100"/>
      <c r="N208" s="100"/>
      <c r="O208" s="100"/>
      <c r="P208" s="100"/>
      <c r="Q208" s="283"/>
    </row>
    <row r="209" spans="1:17" ht="15.5" hidden="1">
      <c r="A209" s="193"/>
      <c r="B209" s="164"/>
      <c r="C209" s="185"/>
      <c r="D209" s="149"/>
      <c r="E209" s="201"/>
      <c r="F209" s="199"/>
      <c r="G209" s="100"/>
      <c r="H209" s="100"/>
      <c r="I209" s="100"/>
      <c r="J209" s="100"/>
      <c r="K209" s="100"/>
      <c r="L209" s="100"/>
      <c r="M209" s="100"/>
      <c r="N209" s="100"/>
      <c r="O209" s="100"/>
      <c r="P209" s="100"/>
      <c r="Q209" s="283"/>
    </row>
    <row r="210" spans="1:17" ht="15.5">
      <c r="A210" s="193"/>
      <c r="B210" s="174" t="e">
        <f>'ATT H-2A'!#REF!</f>
        <v>#REF!</v>
      </c>
      <c r="C210" s="156"/>
      <c r="D210" s="85"/>
      <c r="E210" s="117"/>
      <c r="F210" s="192"/>
      <c r="G210" s="100"/>
      <c r="H210" s="100"/>
      <c r="I210" s="100"/>
      <c r="J210" s="100"/>
      <c r="K210" s="100"/>
      <c r="L210" s="100"/>
      <c r="M210" s="100"/>
      <c r="N210" s="100"/>
      <c r="O210" s="100"/>
      <c r="P210" s="100"/>
      <c r="Q210" s="283"/>
    </row>
    <row r="211" spans="1:17" ht="15.5">
      <c r="A211" s="193" t="e">
        <f>'ATT H-2A'!#REF!</f>
        <v>#REF!</v>
      </c>
      <c r="B211" s="164"/>
      <c r="C211" s="156" t="e">
        <f>'ATT H-2A'!#REF!</f>
        <v>#REF!</v>
      </c>
      <c r="D211" s="85"/>
      <c r="E211" s="231" t="e">
        <f>'ATT H-2A'!#REF!</f>
        <v>#REF!</v>
      </c>
      <c r="F211" s="216" t="e">
        <f>'ATT H-2A'!#REF!</f>
        <v>#REF!</v>
      </c>
      <c r="G211" s="100"/>
      <c r="H211" s="100"/>
      <c r="I211" s="100"/>
      <c r="J211" s="100"/>
      <c r="K211" s="100"/>
      <c r="L211" s="100"/>
      <c r="M211" s="135" t="s">
        <v>455</v>
      </c>
      <c r="N211" s="100"/>
      <c r="O211" s="100"/>
      <c r="P211" s="100"/>
      <c r="Q211" s="283"/>
    </row>
    <row r="212" spans="1:17" ht="15.5" hidden="1">
      <c r="A212" s="193" t="e">
        <f>'ATT H-2A'!#REF!</f>
        <v>#REF!</v>
      </c>
      <c r="B212" s="164"/>
      <c r="C212" s="156" t="e">
        <f>'ATT H-2A'!#REF!</f>
        <v>#REF!</v>
      </c>
      <c r="D212" s="85"/>
      <c r="E212" s="164"/>
      <c r="F212" s="192" t="e">
        <f>'ATT H-2A'!#REF!</f>
        <v>#REF!</v>
      </c>
      <c r="G212" s="100"/>
      <c r="H212" s="100"/>
      <c r="I212" s="100"/>
      <c r="J212" s="100"/>
      <c r="K212" s="100"/>
      <c r="L212" s="100"/>
      <c r="M212" s="100"/>
      <c r="N212" s="100"/>
      <c r="O212" s="100"/>
      <c r="P212" s="100"/>
      <c r="Q212" s="283"/>
    </row>
    <row r="213" spans="1:17" ht="15.5" hidden="1">
      <c r="A213" s="193" t="e">
        <f>'ATT H-2A'!#REF!</f>
        <v>#REF!</v>
      </c>
      <c r="B213" s="164"/>
      <c r="C213" s="166" t="e">
        <f>'ATT H-2A'!#REF!</f>
        <v>#REF!</v>
      </c>
      <c r="D213" s="163"/>
      <c r="E213" s="164"/>
      <c r="F213" s="192" t="e">
        <f>'ATT H-2A'!#REF!</f>
        <v>#REF!</v>
      </c>
      <c r="G213" s="100"/>
      <c r="H213" s="100"/>
      <c r="I213" s="100"/>
      <c r="J213" s="100"/>
      <c r="K213" s="100"/>
      <c r="L213" s="100"/>
      <c r="M213" s="100"/>
      <c r="N213" s="100"/>
      <c r="O213" s="100"/>
      <c r="P213" s="100"/>
      <c r="Q213" s="283"/>
    </row>
    <row r="214" spans="1:17" ht="15.5" hidden="1">
      <c r="A214" s="193" t="e">
        <f>'ATT H-2A'!#REF!</f>
        <v>#REF!</v>
      </c>
      <c r="B214" s="164"/>
      <c r="C214" s="179" t="e">
        <f>'ATT H-2A'!#REF!</f>
        <v>#REF!</v>
      </c>
      <c r="D214" s="149"/>
      <c r="E214" s="231" t="e">
        <f>'ATT H-2A'!#REF!</f>
        <v>#REF!</v>
      </c>
      <c r="F214" s="192" t="e">
        <f>'ATT H-2A'!#REF!</f>
        <v>#REF!</v>
      </c>
      <c r="G214" s="100"/>
      <c r="H214" s="100"/>
      <c r="I214" s="100"/>
      <c r="J214" s="100"/>
      <c r="K214" s="100"/>
      <c r="L214" s="100"/>
      <c r="M214" s="100"/>
      <c r="N214" s="100"/>
      <c r="O214" s="100"/>
      <c r="P214" s="100"/>
      <c r="Q214" s="283"/>
    </row>
    <row r="215" spans="1:17" ht="15.5" hidden="1">
      <c r="A215" s="193"/>
      <c r="B215" s="164"/>
      <c r="C215" s="185"/>
      <c r="D215" s="149"/>
      <c r="E215" s="201"/>
      <c r="F215" s="199"/>
      <c r="G215" s="100"/>
      <c r="H215" s="100"/>
      <c r="I215" s="100"/>
      <c r="J215" s="100"/>
      <c r="K215" s="100"/>
      <c r="L215" s="100"/>
      <c r="M215" s="100"/>
      <c r="N215" s="100"/>
      <c r="O215" s="100"/>
      <c r="P215" s="100"/>
      <c r="Q215" s="283"/>
    </row>
    <row r="216" spans="1:17" ht="15.5" hidden="1">
      <c r="A216" s="193"/>
      <c r="B216" s="164"/>
      <c r="C216" s="185"/>
      <c r="D216" s="149"/>
      <c r="E216" s="201"/>
      <c r="F216" s="199"/>
      <c r="G216" s="100"/>
      <c r="H216" s="100"/>
      <c r="I216" s="100"/>
      <c r="J216" s="100"/>
      <c r="K216" s="100"/>
      <c r="L216" s="100"/>
      <c r="M216" s="100"/>
      <c r="N216" s="100"/>
      <c r="O216" s="100"/>
      <c r="P216" s="100"/>
      <c r="Q216" s="283"/>
    </row>
    <row r="217" spans="1:17" ht="15.5" hidden="1">
      <c r="A217" s="193"/>
      <c r="B217" s="164"/>
      <c r="C217" s="185"/>
      <c r="D217" s="149"/>
      <c r="E217" s="201"/>
      <c r="F217" s="199"/>
      <c r="G217" s="100"/>
      <c r="H217" s="100"/>
      <c r="I217" s="100"/>
      <c r="J217" s="100"/>
      <c r="K217" s="100"/>
      <c r="L217" s="100"/>
      <c r="M217" s="100"/>
      <c r="N217" s="100"/>
      <c r="O217" s="100"/>
      <c r="P217" s="100"/>
      <c r="Q217" s="283"/>
    </row>
    <row r="218" spans="1:17" ht="15.5" hidden="1">
      <c r="A218" s="193" t="str">
        <f>'ATT H-2A'!A253</f>
        <v>136h</v>
      </c>
      <c r="B218" s="224" t="str">
        <f>'ATT H-2A'!B253</f>
        <v xml:space="preserve">Income Tax Component = </v>
      </c>
      <c r="C218" s="175"/>
      <c r="D218" s="85" t="str">
        <f>'ATT H-2A'!D253</f>
        <v xml:space="preserve">     CIT=(T/1-T) * Investment Return * (1-(WCLTD/R)) =</v>
      </c>
      <c r="E218" s="157"/>
      <c r="F218" s="192" t="str">
        <f>'ATT H-2A'!F253</f>
        <v>[Line 131a * 126 * (1-(122 / 125))]</v>
      </c>
      <c r="G218" s="100"/>
      <c r="H218" s="100"/>
      <c r="I218" s="100"/>
      <c r="J218" s="100"/>
      <c r="K218" s="100"/>
      <c r="L218" s="100"/>
      <c r="M218" s="100"/>
      <c r="N218" s="100"/>
      <c r="O218" s="100"/>
      <c r="P218" s="100"/>
      <c r="Q218" s="283"/>
    </row>
    <row r="219" spans="1:17" ht="15.5" hidden="1">
      <c r="A219" s="193"/>
      <c r="B219" s="164"/>
      <c r="C219" s="185"/>
      <c r="D219" s="149"/>
      <c r="E219" s="201"/>
      <c r="F219" s="199"/>
      <c r="G219" s="100"/>
      <c r="H219" s="100"/>
      <c r="I219" s="100"/>
      <c r="J219" s="100"/>
      <c r="K219" s="100"/>
      <c r="L219" s="100"/>
      <c r="M219" s="100"/>
      <c r="N219" s="100"/>
      <c r="O219" s="100"/>
      <c r="P219" s="100"/>
      <c r="Q219" s="283"/>
    </row>
    <row r="220" spans="1:17" ht="15.5" hidden="1">
      <c r="A220" s="193">
        <f>'ATT H-2A'!A255</f>
        <v>137</v>
      </c>
      <c r="B220" s="174" t="str">
        <f>'ATT H-2A'!B255</f>
        <v>Total Income Taxes</v>
      </c>
      <c r="C220" s="174"/>
      <c r="D220" s="172"/>
      <c r="E220" s="173"/>
      <c r="F220" s="237" t="str">
        <f>'ATT H-2A'!F255</f>
        <v>(Line 135 + 136g + 136h)</v>
      </c>
      <c r="G220" s="100"/>
      <c r="H220" s="100"/>
      <c r="I220" s="100"/>
      <c r="J220" s="100"/>
      <c r="K220" s="100"/>
      <c r="L220" s="100"/>
      <c r="M220" s="100"/>
      <c r="N220" s="100"/>
      <c r="O220" s="100"/>
      <c r="P220" s="100"/>
      <c r="Q220" s="283"/>
    </row>
    <row r="221" spans="1:17" ht="15.5" hidden="1">
      <c r="A221" s="193"/>
      <c r="B221" s="164"/>
      <c r="C221" s="185"/>
      <c r="D221" s="149"/>
      <c r="E221" s="201"/>
      <c r="F221" s="199"/>
      <c r="G221" s="100"/>
      <c r="H221" s="100"/>
      <c r="I221" s="100"/>
      <c r="J221" s="100"/>
      <c r="K221" s="100"/>
      <c r="L221" s="100"/>
      <c r="M221" s="100"/>
      <c r="N221" s="100"/>
      <c r="O221" s="100"/>
      <c r="P221" s="100"/>
      <c r="Q221" s="283"/>
    </row>
    <row r="222" spans="1:17" ht="15.5" hidden="1">
      <c r="A222" s="205" t="str">
        <f>'ATT H-2A'!A257</f>
        <v>REVENUE REQUIREMENT</v>
      </c>
      <c r="B222" s="150"/>
      <c r="C222" s="226"/>
      <c r="D222" s="151"/>
      <c r="E222" s="152"/>
      <c r="F222" s="206"/>
      <c r="G222" s="100"/>
      <c r="H222" s="100"/>
      <c r="I222" s="100"/>
      <c r="J222" s="100"/>
      <c r="K222" s="100"/>
      <c r="L222" s="100"/>
      <c r="M222" s="100"/>
      <c r="N222" s="100"/>
      <c r="O222" s="100"/>
      <c r="P222" s="100"/>
      <c r="Q222" s="283"/>
    </row>
    <row r="223" spans="1:17" ht="15.5" hidden="1">
      <c r="A223" s="193"/>
      <c r="B223" s="164"/>
      <c r="C223" s="185"/>
      <c r="D223" s="149"/>
      <c r="E223" s="201"/>
      <c r="F223" s="199"/>
      <c r="G223" s="100"/>
      <c r="H223" s="100"/>
      <c r="I223" s="100"/>
      <c r="J223" s="100"/>
      <c r="K223" s="100"/>
      <c r="L223" s="100"/>
      <c r="M223" s="100"/>
      <c r="N223" s="100"/>
      <c r="O223" s="100"/>
      <c r="P223" s="100"/>
      <c r="Q223" s="283"/>
    </row>
    <row r="224" spans="1:17" ht="15.5" hidden="1">
      <c r="A224" s="195"/>
      <c r="B224" s="224" t="str">
        <f>'ATT H-2A'!B259</f>
        <v>Summary</v>
      </c>
      <c r="C224" s="175"/>
      <c r="D224" s="175"/>
      <c r="E224" s="140"/>
      <c r="F224" s="196"/>
      <c r="G224" s="100"/>
      <c r="H224" s="100"/>
      <c r="I224" s="100"/>
      <c r="J224" s="100"/>
      <c r="K224" s="100"/>
      <c r="L224" s="100"/>
      <c r="M224" s="100"/>
      <c r="N224" s="100"/>
      <c r="O224" s="100"/>
      <c r="P224" s="100"/>
      <c r="Q224" s="283"/>
    </row>
    <row r="225" spans="1:17" ht="15.5" hidden="1">
      <c r="A225" s="195">
        <f>'ATT H-2A'!A260</f>
        <v>138</v>
      </c>
      <c r="B225" s="175"/>
      <c r="C225" s="175" t="str">
        <f>'ATT H-2A'!C260</f>
        <v>Net Property, Plant &amp; Equipment</v>
      </c>
      <c r="D225" s="175"/>
      <c r="E225" s="140"/>
      <c r="F225" s="192" t="str">
        <f>'ATT H-2A'!F260</f>
        <v>(Line 39)</v>
      </c>
      <c r="G225" s="100"/>
      <c r="H225" s="100"/>
      <c r="I225" s="100"/>
      <c r="J225" s="100"/>
      <c r="K225" s="100"/>
      <c r="L225" s="100"/>
      <c r="M225" s="100"/>
      <c r="N225" s="100"/>
      <c r="O225" s="100"/>
      <c r="P225" s="100"/>
      <c r="Q225" s="283"/>
    </row>
    <row r="226" spans="1:17" ht="15.5" hidden="1">
      <c r="A226" s="193">
        <f>'ATT H-2A'!A261</f>
        <v>139</v>
      </c>
      <c r="B226" s="175"/>
      <c r="C226" s="175" t="str">
        <f>'ATT H-2A'!C261</f>
        <v>Adjustment to Rate Base</v>
      </c>
      <c r="D226" s="175"/>
      <c r="E226" s="140"/>
      <c r="F226" s="192" t="str">
        <f>'ATT H-2A'!F261</f>
        <v>(Line 58)</v>
      </c>
      <c r="G226" s="100"/>
      <c r="H226" s="100"/>
      <c r="I226" s="100"/>
      <c r="J226" s="100"/>
      <c r="K226" s="100"/>
      <c r="L226" s="100"/>
      <c r="M226" s="100"/>
      <c r="N226" s="100"/>
      <c r="O226" s="100"/>
      <c r="P226" s="100"/>
      <c r="Q226" s="283"/>
    </row>
    <row r="227" spans="1:17" ht="15.5" hidden="1">
      <c r="A227" s="193">
        <f>'ATT H-2A'!A262</f>
        <v>140</v>
      </c>
      <c r="B227" s="164"/>
      <c r="C227" s="224" t="str">
        <f>'ATT H-2A'!C262</f>
        <v>Rate Base</v>
      </c>
      <c r="D227" s="249"/>
      <c r="E227" s="248"/>
      <c r="F227" s="192" t="str">
        <f>'ATT H-2A'!F262</f>
        <v>(Line 59)</v>
      </c>
      <c r="G227" s="100"/>
      <c r="H227" s="100"/>
      <c r="I227" s="100"/>
      <c r="J227" s="100"/>
      <c r="K227" s="100"/>
      <c r="L227" s="100"/>
      <c r="M227" s="100"/>
      <c r="N227" s="100"/>
      <c r="O227" s="100"/>
      <c r="P227" s="100"/>
      <c r="Q227" s="283"/>
    </row>
    <row r="228" spans="1:17" ht="15.5" hidden="1">
      <c r="A228" s="193"/>
      <c r="B228" s="164"/>
      <c r="C228" s="185"/>
      <c r="D228" s="149"/>
      <c r="E228" s="201"/>
      <c r="F228" s="199"/>
      <c r="G228" s="100"/>
      <c r="H228" s="100"/>
      <c r="I228" s="100"/>
      <c r="J228" s="100"/>
      <c r="K228" s="100"/>
      <c r="L228" s="100"/>
      <c r="M228" s="100"/>
      <c r="N228" s="100"/>
      <c r="O228" s="100"/>
      <c r="P228" s="100"/>
      <c r="Q228" s="283"/>
    </row>
    <row r="229" spans="1:17" ht="15.5" hidden="1">
      <c r="A229" s="193">
        <f>'ATT H-2A'!A264</f>
        <v>141</v>
      </c>
      <c r="B229" s="85"/>
      <c r="C229" s="160" t="str">
        <f>'ATT H-2A'!C264</f>
        <v>O&amp;M</v>
      </c>
      <c r="D229" s="85"/>
      <c r="E229" s="140"/>
      <c r="F229" s="192" t="str">
        <f>'ATT H-2A'!F264</f>
        <v>(Line 84)</v>
      </c>
      <c r="G229" s="100"/>
      <c r="H229" s="100"/>
      <c r="I229" s="100"/>
      <c r="J229" s="100"/>
      <c r="K229" s="100"/>
      <c r="L229" s="100"/>
      <c r="M229" s="100"/>
      <c r="N229" s="100"/>
      <c r="O229" s="100"/>
      <c r="P229" s="100"/>
      <c r="Q229" s="283"/>
    </row>
    <row r="230" spans="1:17" ht="15.5" hidden="1">
      <c r="A230" s="193">
        <f>'ATT H-2A'!A265</f>
        <v>142</v>
      </c>
      <c r="B230" s="85"/>
      <c r="C230" s="167" t="str">
        <f>'ATT H-2A'!C265</f>
        <v>Depreciation &amp; Amortization</v>
      </c>
      <c r="D230" s="85"/>
      <c r="E230" s="140"/>
      <c r="F230" s="192" t="str">
        <f>'ATT H-2A'!F265</f>
        <v>(Line 96)</v>
      </c>
      <c r="G230" s="100"/>
      <c r="H230" s="100"/>
      <c r="I230" s="100"/>
      <c r="J230" s="100"/>
      <c r="K230" s="100"/>
      <c r="L230" s="100"/>
      <c r="M230" s="100"/>
      <c r="N230" s="100"/>
      <c r="O230" s="100"/>
      <c r="P230" s="100"/>
      <c r="Q230" s="283"/>
    </row>
    <row r="231" spans="1:17" ht="15.5" hidden="1">
      <c r="A231" s="193">
        <f>'ATT H-2A'!A266</f>
        <v>143</v>
      </c>
      <c r="B231" s="164"/>
      <c r="C231" s="160" t="str">
        <f>'ATT H-2A'!C266</f>
        <v>Taxes Other than Income</v>
      </c>
      <c r="D231" s="149"/>
      <c r="E231" s="157"/>
      <c r="F231" s="192" t="str">
        <f>'ATT H-2A'!F266</f>
        <v>(Line 98)</v>
      </c>
      <c r="G231" s="100"/>
      <c r="H231" s="100"/>
      <c r="I231" s="100"/>
      <c r="J231" s="100"/>
      <c r="K231" s="100"/>
      <c r="L231" s="100"/>
      <c r="M231" s="100"/>
      <c r="N231" s="100"/>
      <c r="O231" s="100"/>
      <c r="P231" s="100"/>
      <c r="Q231" s="283"/>
    </row>
    <row r="232" spans="1:17" ht="15.5" hidden="1">
      <c r="A232" s="193">
        <f>'ATT H-2A'!A267</f>
        <v>144</v>
      </c>
      <c r="B232" s="164"/>
      <c r="C232" s="176" t="str">
        <f>'ATT H-2A'!C267</f>
        <v>Investment Return</v>
      </c>
      <c r="D232" s="149"/>
      <c r="E232" s="157"/>
      <c r="F232" s="192" t="str">
        <f>'ATT H-2A'!F267</f>
        <v>(Line 126)</v>
      </c>
      <c r="G232" s="100"/>
      <c r="H232" s="100"/>
      <c r="I232" s="100"/>
      <c r="J232" s="100"/>
      <c r="K232" s="100"/>
      <c r="L232" s="100"/>
      <c r="M232" s="100"/>
      <c r="N232" s="100"/>
      <c r="O232" s="100"/>
      <c r="P232" s="100"/>
      <c r="Q232" s="283"/>
    </row>
    <row r="233" spans="1:17" ht="15.5" hidden="1">
      <c r="A233" s="193">
        <f>'ATT H-2A'!A268</f>
        <v>145</v>
      </c>
      <c r="B233" s="164"/>
      <c r="C233" s="176" t="str">
        <f>'ATT H-2A'!C268</f>
        <v>Income Taxes</v>
      </c>
      <c r="D233" s="149"/>
      <c r="E233" s="157"/>
      <c r="F233" s="192" t="str">
        <f>'ATT H-2A'!F268</f>
        <v>(Line 137)</v>
      </c>
      <c r="G233" s="100"/>
      <c r="H233" s="100"/>
      <c r="I233" s="100"/>
      <c r="J233" s="100"/>
      <c r="K233" s="100"/>
      <c r="L233" s="100"/>
      <c r="M233" s="100"/>
      <c r="N233" s="100"/>
      <c r="O233" s="100"/>
      <c r="P233" s="100"/>
      <c r="Q233" s="283"/>
    </row>
    <row r="234" spans="1:17" ht="15.5" hidden="1">
      <c r="A234" s="193"/>
      <c r="B234" s="164"/>
      <c r="C234" s="176"/>
      <c r="D234" s="149"/>
      <c r="E234" s="157"/>
      <c r="F234" s="199"/>
      <c r="G234" s="100"/>
      <c r="H234" s="100"/>
      <c r="I234" s="100"/>
      <c r="J234" s="100"/>
      <c r="K234" s="100"/>
      <c r="L234" s="100"/>
      <c r="M234" s="100"/>
      <c r="N234" s="100"/>
      <c r="O234" s="100"/>
      <c r="P234" s="100"/>
      <c r="Q234" s="283"/>
    </row>
    <row r="235" spans="1:17" ht="18.5" hidden="1" thickBot="1">
      <c r="A235" s="177">
        <f>'ATT H-2A'!A270</f>
        <v>146</v>
      </c>
      <c r="B235" s="250"/>
      <c r="C235" s="180" t="str">
        <f>'ATT H-2A'!C270</f>
        <v>Gross Revenue Requirement</v>
      </c>
      <c r="D235" s="181"/>
      <c r="E235" s="182"/>
      <c r="F235" s="254" t="str">
        <f>'ATT H-2A'!F270</f>
        <v>(Sum Lines 141 to 145)</v>
      </c>
      <c r="G235" s="100"/>
      <c r="H235" s="100"/>
      <c r="I235" s="100"/>
      <c r="J235" s="100"/>
      <c r="K235" s="100"/>
      <c r="L235" s="100"/>
      <c r="M235" s="100"/>
      <c r="N235" s="100"/>
      <c r="O235" s="100"/>
      <c r="P235" s="100"/>
      <c r="Q235" s="283"/>
    </row>
    <row r="236" spans="1:17" ht="15.5" hidden="1">
      <c r="A236" s="193"/>
      <c r="B236" s="164"/>
      <c r="C236" s="185"/>
      <c r="D236" s="149"/>
      <c r="E236" s="201"/>
      <c r="F236" s="199"/>
      <c r="G236" s="100"/>
      <c r="H236" s="100"/>
      <c r="I236" s="100"/>
      <c r="J236" s="100"/>
      <c r="K236" s="100"/>
      <c r="L236" s="100"/>
      <c r="M236" s="100"/>
      <c r="N236" s="100"/>
      <c r="O236" s="100"/>
      <c r="P236" s="100"/>
      <c r="Q236" s="283"/>
    </row>
    <row r="237" spans="1:17" ht="18">
      <c r="A237" s="236"/>
      <c r="B237" s="136" t="str">
        <f>'ATT H-2A'!B272</f>
        <v>Adjustment to Remove Revenue Requirements Associated with Excluded Transmission Facilities</v>
      </c>
      <c r="C237" s="180"/>
      <c r="D237" s="181"/>
      <c r="E237" s="182"/>
      <c r="F237" s="237"/>
      <c r="G237" s="100"/>
      <c r="H237" s="100"/>
      <c r="I237" s="100"/>
      <c r="J237" s="100"/>
      <c r="K237" s="100"/>
      <c r="L237" s="100"/>
      <c r="M237" s="100"/>
      <c r="N237" s="100"/>
      <c r="O237" s="100"/>
      <c r="P237" s="100"/>
      <c r="Q237" s="283"/>
    </row>
    <row r="238" spans="1:17" ht="18" hidden="1">
      <c r="A238" s="202">
        <f>'ATT H-2A'!A273</f>
        <v>147</v>
      </c>
      <c r="B238" s="183"/>
      <c r="C238" s="160" t="str">
        <f>'ATT H-2A'!C273</f>
        <v>Transmission Plant In Service</v>
      </c>
      <c r="D238" s="181"/>
      <c r="E238" s="182"/>
      <c r="F238" s="192" t="str">
        <f>'ATT H-2A'!F273</f>
        <v>(Line 19)</v>
      </c>
      <c r="G238" s="100"/>
      <c r="H238" s="100"/>
      <c r="I238" s="100"/>
      <c r="J238" s="100"/>
      <c r="K238" s="100"/>
      <c r="L238" s="100"/>
      <c r="M238" s="100"/>
      <c r="N238" s="100"/>
      <c r="O238" s="100"/>
      <c r="P238" s="100"/>
      <c r="Q238" s="283"/>
    </row>
    <row r="239" spans="1:17" ht="18">
      <c r="A239" s="202">
        <f>'ATT H-2A'!A274</f>
        <v>148</v>
      </c>
      <c r="B239" s="183"/>
      <c r="C239" s="160" t="str">
        <f>'ATT H-2A'!C274</f>
        <v>Excluded Transmission Facilities</v>
      </c>
      <c r="D239" s="181"/>
      <c r="E239" s="162" t="str">
        <f>'ATT H-2A'!E274</f>
        <v>(Note M)</v>
      </c>
      <c r="F239" s="203" t="str">
        <f>'ATT H-2A'!F274</f>
        <v>Attachment 5</v>
      </c>
      <c r="G239" s="100"/>
      <c r="H239" s="100"/>
      <c r="I239" s="100"/>
      <c r="J239" s="100"/>
      <c r="K239" s="100"/>
      <c r="L239" s="100"/>
      <c r="M239" s="100"/>
      <c r="N239" s="100"/>
      <c r="O239" s="100"/>
      <c r="P239" s="135" t="s">
        <v>455</v>
      </c>
      <c r="Q239" s="283"/>
    </row>
    <row r="240" spans="1:17" ht="18" hidden="1">
      <c r="A240" s="202">
        <f>'ATT H-2A'!A275</f>
        <v>149</v>
      </c>
      <c r="B240" s="183"/>
      <c r="C240" s="160" t="str">
        <f>'ATT H-2A'!C275</f>
        <v>Included Transmission Facilities</v>
      </c>
      <c r="D240" s="181"/>
      <c r="E240" s="184"/>
      <c r="F240" s="203" t="str">
        <f>'ATT H-2A'!F275</f>
        <v>(Line 147 - 148)</v>
      </c>
      <c r="G240" s="100"/>
      <c r="H240" s="100"/>
      <c r="I240" s="100"/>
      <c r="J240" s="100"/>
      <c r="K240" s="100"/>
      <c r="L240" s="100"/>
      <c r="M240" s="100"/>
      <c r="N240" s="100"/>
      <c r="O240" s="100"/>
      <c r="P240" s="100"/>
      <c r="Q240" s="283"/>
    </row>
    <row r="241" spans="1:17" ht="18" hidden="1">
      <c r="A241" s="202">
        <f>'ATT H-2A'!A276</f>
        <v>150</v>
      </c>
      <c r="B241" s="183"/>
      <c r="C241" s="160" t="str">
        <f>'ATT H-2A'!C276</f>
        <v>Inclusion Ratio</v>
      </c>
      <c r="D241" s="181"/>
      <c r="E241" s="182"/>
      <c r="F241" s="203" t="str">
        <f>'ATT H-2A'!F276</f>
        <v>(Line 149 / 147)</v>
      </c>
      <c r="G241" s="100"/>
      <c r="H241" s="100"/>
      <c r="I241" s="100"/>
      <c r="J241" s="100"/>
      <c r="K241" s="100"/>
      <c r="L241" s="100"/>
      <c r="M241" s="100"/>
      <c r="N241" s="100"/>
      <c r="O241" s="100"/>
      <c r="P241" s="100"/>
      <c r="Q241" s="283"/>
    </row>
    <row r="242" spans="1:17" ht="18" hidden="1">
      <c r="A242" s="202">
        <f>'ATT H-2A'!A277</f>
        <v>151</v>
      </c>
      <c r="B242" s="183"/>
      <c r="C242" s="160" t="str">
        <f>'ATT H-2A'!C277</f>
        <v>Gross Revenue Requirement</v>
      </c>
      <c r="D242" s="181"/>
      <c r="E242" s="182"/>
      <c r="F242" s="203" t="str">
        <f>'ATT H-2A'!F277</f>
        <v>(Line 146)</v>
      </c>
      <c r="G242" s="100"/>
      <c r="H242" s="100"/>
      <c r="I242" s="100"/>
      <c r="J242" s="100"/>
      <c r="K242" s="100"/>
      <c r="L242" s="100"/>
      <c r="M242" s="100"/>
      <c r="N242" s="100"/>
      <c r="O242" s="100"/>
      <c r="P242" s="100"/>
      <c r="Q242" s="283"/>
    </row>
    <row r="243" spans="1:17" ht="18" hidden="1">
      <c r="A243" s="202">
        <f>'ATT H-2A'!A278</f>
        <v>152</v>
      </c>
      <c r="B243" s="183"/>
      <c r="C243" s="185" t="str">
        <f>'ATT H-2A'!C278</f>
        <v>Adjusted Gross Revenue Requirement</v>
      </c>
      <c r="D243" s="181"/>
      <c r="E243" s="182"/>
      <c r="F243" s="203" t="str">
        <f>'ATT H-2A'!F278</f>
        <v>(Line 150 * 151)</v>
      </c>
      <c r="G243" s="100"/>
      <c r="H243" s="100"/>
      <c r="I243" s="100"/>
      <c r="J243" s="100"/>
      <c r="K243" s="100"/>
      <c r="L243" s="100"/>
      <c r="M243" s="100"/>
      <c r="N243" s="100"/>
      <c r="O243" s="100"/>
      <c r="P243" s="100"/>
      <c r="Q243" s="283"/>
    </row>
    <row r="244" spans="1:17" ht="15.5" hidden="1">
      <c r="A244" s="193"/>
      <c r="B244" s="164"/>
      <c r="C244" s="185"/>
      <c r="D244" s="149"/>
      <c r="E244" s="201"/>
      <c r="F244" s="199"/>
      <c r="G244" s="100"/>
      <c r="H244" s="100"/>
      <c r="I244" s="100"/>
      <c r="J244" s="100"/>
      <c r="K244" s="100"/>
      <c r="L244" s="100"/>
      <c r="M244" s="100"/>
      <c r="N244" s="100"/>
      <c r="O244" s="100"/>
      <c r="P244" s="100"/>
      <c r="Q244" s="283"/>
    </row>
    <row r="245" spans="1:17" ht="15.5">
      <c r="A245" s="238"/>
      <c r="B245" s="179" t="str">
        <f>'ATT H-2A'!B280</f>
        <v>Revenue Credits &amp; Interest on Network Credits</v>
      </c>
      <c r="C245" s="160"/>
      <c r="D245" s="149"/>
      <c r="E245" s="157"/>
      <c r="F245" s="199"/>
      <c r="G245" s="100"/>
      <c r="H245" s="100"/>
      <c r="I245" s="100"/>
      <c r="J245" s="100"/>
      <c r="K245" s="100"/>
      <c r="L245" s="100"/>
      <c r="M245" s="100"/>
      <c r="N245" s="100"/>
      <c r="O245" s="100"/>
      <c r="P245" s="100"/>
      <c r="Q245" s="283"/>
    </row>
    <row r="246" spans="1:17" ht="15.5" hidden="1">
      <c r="A246" s="202">
        <f>'ATT H-2A'!A281</f>
        <v>153</v>
      </c>
      <c r="B246" s="175"/>
      <c r="C246" s="179" t="str">
        <f>'ATT H-2A'!C281</f>
        <v>Revenue Credits</v>
      </c>
      <c r="D246" s="149"/>
      <c r="E246" s="157"/>
      <c r="F246" s="199" t="str">
        <f>'ATT H-2A'!F281</f>
        <v>Attachment 3</v>
      </c>
      <c r="G246" s="100"/>
      <c r="H246" s="100"/>
      <c r="I246" s="100"/>
      <c r="J246" s="100"/>
      <c r="K246" s="100"/>
      <c r="L246" s="100"/>
      <c r="M246" s="100"/>
      <c r="N246" s="100"/>
      <c r="O246" s="100"/>
      <c r="P246" s="100"/>
      <c r="Q246" s="283"/>
    </row>
    <row r="247" spans="1:17" ht="15.5">
      <c r="A247" s="202">
        <f>'ATT H-2A'!A282</f>
        <v>154</v>
      </c>
      <c r="B247" s="175"/>
      <c r="C247" s="167" t="str">
        <f>'ATT H-2A'!C282</f>
        <v>Interest on Network Credits</v>
      </c>
      <c r="D247" s="149"/>
      <c r="E247" s="225" t="str">
        <f>'ATT H-2A'!E282</f>
        <v>(Note N)</v>
      </c>
      <c r="F247" s="199" t="str">
        <f>'ATT H-2A'!F282</f>
        <v>PJM Data</v>
      </c>
      <c r="G247" s="100"/>
      <c r="H247" s="100"/>
      <c r="I247" s="100"/>
      <c r="J247" s="100"/>
      <c r="K247" s="100"/>
      <c r="L247" s="100"/>
      <c r="M247" s="100"/>
      <c r="N247" s="100"/>
      <c r="O247" s="100"/>
      <c r="P247" s="100"/>
      <c r="Q247" s="314" t="s">
        <v>455</v>
      </c>
    </row>
    <row r="248" spans="1:17" ht="15.5" hidden="1">
      <c r="A248" s="193"/>
      <c r="B248" s="164"/>
      <c r="C248" s="185"/>
      <c r="D248" s="149"/>
      <c r="E248" s="201"/>
      <c r="F248" s="199"/>
      <c r="G248" s="100"/>
      <c r="H248" s="100"/>
      <c r="I248" s="100"/>
      <c r="J248" s="100"/>
      <c r="K248" s="100"/>
      <c r="L248" s="100"/>
      <c r="M248" s="100"/>
      <c r="N248" s="100"/>
      <c r="O248" s="100"/>
      <c r="P248" s="100"/>
      <c r="Q248" s="283"/>
    </row>
    <row r="249" spans="1:17" ht="18.5" hidden="1" thickBot="1">
      <c r="A249" s="177">
        <f>'ATT H-2A'!A284</f>
        <v>155</v>
      </c>
      <c r="B249" s="224"/>
      <c r="C249" s="251" t="str">
        <f>'ATT H-2A'!C284</f>
        <v>Net Revenue Requirement</v>
      </c>
      <c r="D249" s="252"/>
      <c r="E249" s="253"/>
      <c r="F249" s="254" t="str">
        <f>'ATT H-2A'!F284</f>
        <v>(Line 152 - 153 + 154)</v>
      </c>
      <c r="G249" s="100"/>
      <c r="H249" s="100"/>
      <c r="I249" s="100"/>
      <c r="J249" s="100"/>
      <c r="K249" s="100"/>
      <c r="L249" s="100"/>
      <c r="M249" s="100"/>
      <c r="N249" s="100"/>
      <c r="O249" s="100"/>
      <c r="P249" s="100"/>
      <c r="Q249" s="283"/>
    </row>
    <row r="250" spans="1:17" ht="15.5" hidden="1">
      <c r="A250" s="193"/>
      <c r="B250" s="164"/>
      <c r="C250" s="185"/>
      <c r="D250" s="149"/>
      <c r="E250" s="201"/>
      <c r="F250" s="199"/>
      <c r="G250" s="100"/>
      <c r="H250" s="100"/>
      <c r="I250" s="100"/>
      <c r="J250" s="100"/>
      <c r="K250" s="100"/>
      <c r="L250" s="100"/>
      <c r="M250" s="100"/>
      <c r="N250" s="100"/>
      <c r="O250" s="100"/>
      <c r="P250" s="100"/>
      <c r="Q250" s="283"/>
    </row>
    <row r="251" spans="1:17" ht="15.5" hidden="1">
      <c r="A251" s="193"/>
      <c r="B251" s="187" t="str">
        <f>'ATT H-2A'!B286</f>
        <v>Net Plant Carrying Charge</v>
      </c>
      <c r="C251" s="175"/>
      <c r="D251" s="139"/>
      <c r="E251" s="140"/>
      <c r="F251" s="199"/>
      <c r="G251" s="100"/>
      <c r="H251" s="100"/>
      <c r="I251" s="100"/>
      <c r="J251" s="100"/>
      <c r="K251" s="100"/>
      <c r="L251" s="100"/>
      <c r="M251" s="100"/>
      <c r="N251" s="100"/>
      <c r="O251" s="100"/>
      <c r="P251" s="100"/>
      <c r="Q251" s="283"/>
    </row>
    <row r="252" spans="1:17" ht="15.5" hidden="1">
      <c r="A252" s="213">
        <f>'ATT H-2A'!A287</f>
        <v>156</v>
      </c>
      <c r="B252" s="164"/>
      <c r="C252" s="139" t="str">
        <f>'ATT H-2A'!C287</f>
        <v>Net Revenue Requirement</v>
      </c>
      <c r="D252" s="139"/>
      <c r="E252" s="140"/>
      <c r="F252" s="199" t="str">
        <f>'ATT H-2A'!F287</f>
        <v>(Line 155)</v>
      </c>
      <c r="G252" s="100"/>
      <c r="H252" s="100"/>
      <c r="I252" s="100"/>
      <c r="J252" s="100"/>
      <c r="K252" s="100"/>
      <c r="L252" s="100"/>
      <c r="M252" s="100"/>
      <c r="N252" s="100"/>
      <c r="O252" s="100"/>
      <c r="P252" s="100"/>
      <c r="Q252" s="283"/>
    </row>
    <row r="253" spans="1:17" ht="15.5" hidden="1">
      <c r="A253" s="213">
        <f>'ATT H-2A'!A288</f>
        <v>157</v>
      </c>
      <c r="B253" s="164"/>
      <c r="C253" s="139" t="str">
        <f>'ATT H-2A'!C288</f>
        <v>Net Transmission Plant and Abandoned Plant</v>
      </c>
      <c r="D253" s="139"/>
      <c r="E253" s="140"/>
      <c r="F253" s="199" t="str">
        <f>'ATT H-2A'!F288</f>
        <v>(Line 19 - 30 + 44a)</v>
      </c>
      <c r="G253" s="100"/>
      <c r="H253" s="100"/>
      <c r="I253" s="100"/>
      <c r="J253" s="100"/>
      <c r="K253" s="100"/>
      <c r="L253" s="100"/>
      <c r="M253" s="100"/>
      <c r="N253" s="100"/>
      <c r="O253" s="100"/>
      <c r="P253" s="100"/>
      <c r="Q253" s="283"/>
    </row>
    <row r="254" spans="1:17" ht="15.5" hidden="1">
      <c r="A254" s="213">
        <f>'ATT H-2A'!A289</f>
        <v>158</v>
      </c>
      <c r="B254" s="164"/>
      <c r="C254" s="139" t="str">
        <f>'ATT H-2A'!C289</f>
        <v xml:space="preserve">Net Plant Carrying Charge </v>
      </c>
      <c r="D254" s="139"/>
      <c r="E254" s="140"/>
      <c r="F254" s="199" t="str">
        <f>'ATT H-2A'!F289</f>
        <v>(Line 156 / 157)</v>
      </c>
      <c r="G254" s="100"/>
      <c r="H254" s="100"/>
      <c r="I254" s="100"/>
      <c r="J254" s="100"/>
      <c r="K254" s="100"/>
      <c r="L254" s="100"/>
      <c r="M254" s="100"/>
      <c r="N254" s="100"/>
      <c r="O254" s="100"/>
      <c r="P254" s="100"/>
      <c r="Q254" s="283"/>
    </row>
    <row r="255" spans="1:17" ht="15.5" hidden="1">
      <c r="A255" s="213">
        <f>'ATT H-2A'!A290</f>
        <v>159</v>
      </c>
      <c r="B255" s="164"/>
      <c r="C255" s="139" t="str">
        <f>'ATT H-2A'!C290</f>
        <v>Net Plant Carrying Charge without Depreciation</v>
      </c>
      <c r="D255" s="139"/>
      <c r="E255" s="140"/>
      <c r="F255" s="199" t="str">
        <f>'ATT H-2A'!F290</f>
        <v>(Line 156 - 85) / 157</v>
      </c>
      <c r="G255" s="100"/>
      <c r="H255" s="100"/>
      <c r="I255" s="100"/>
      <c r="J255" s="100"/>
      <c r="K255" s="100"/>
      <c r="L255" s="100"/>
      <c r="M255" s="100"/>
      <c r="N255" s="100"/>
      <c r="O255" s="100"/>
      <c r="P255" s="100"/>
      <c r="Q255" s="283"/>
    </row>
    <row r="256" spans="1:17" ht="15.5" hidden="1">
      <c r="A256" s="213">
        <f>'ATT H-2A'!A291</f>
        <v>160</v>
      </c>
      <c r="B256" s="183"/>
      <c r="C256" s="139" t="str">
        <f>'ATT H-2A'!C291</f>
        <v>Net Plant Carrying Charge without Depreciation, Return, nor Income Taxes</v>
      </c>
      <c r="D256" s="139"/>
      <c r="E256" s="170"/>
      <c r="F256" s="227" t="str">
        <f>'ATT H-2A'!F291</f>
        <v>(Line 156 - 85 - 126 - 137) / 157</v>
      </c>
      <c r="G256" s="100"/>
      <c r="H256" s="100"/>
      <c r="I256" s="100"/>
      <c r="J256" s="100"/>
      <c r="K256" s="100"/>
      <c r="L256" s="100"/>
      <c r="M256" s="100"/>
      <c r="N256" s="100"/>
      <c r="O256" s="100"/>
      <c r="P256" s="100"/>
      <c r="Q256" s="283"/>
    </row>
    <row r="257" spans="1:17" ht="15.5" hidden="1">
      <c r="A257" s="193"/>
      <c r="B257" s="164"/>
      <c r="C257" s="185"/>
      <c r="D257" s="149"/>
      <c r="E257" s="201"/>
      <c r="F257" s="199"/>
      <c r="G257" s="100"/>
      <c r="H257" s="100"/>
      <c r="I257" s="100"/>
      <c r="J257" s="100"/>
      <c r="K257" s="100"/>
      <c r="L257" s="100"/>
      <c r="M257" s="100"/>
      <c r="N257" s="100"/>
      <c r="O257" s="100"/>
      <c r="P257" s="100"/>
      <c r="Q257" s="283"/>
    </row>
    <row r="258" spans="1:17" ht="15.5" hidden="1">
      <c r="A258" s="193"/>
      <c r="B258" s="164"/>
      <c r="C258" s="185"/>
      <c r="D258" s="149"/>
      <c r="E258" s="201"/>
      <c r="F258" s="199"/>
      <c r="G258" s="100"/>
      <c r="H258" s="100"/>
      <c r="I258" s="100"/>
      <c r="J258" s="100"/>
      <c r="K258" s="100"/>
      <c r="L258" s="100"/>
      <c r="M258" s="100"/>
      <c r="N258" s="100"/>
      <c r="O258" s="100"/>
      <c r="P258" s="100"/>
      <c r="Q258" s="283"/>
    </row>
    <row r="259" spans="1:17" ht="15.5" hidden="1">
      <c r="A259" s="202"/>
      <c r="B259" s="187" t="str">
        <f>'ATT H-2A'!B294</f>
        <v>Net Plant Carrying Charge Calculation per 100 basis point increase in ROE</v>
      </c>
      <c r="C259" s="139"/>
      <c r="D259" s="139"/>
      <c r="E259" s="140"/>
      <c r="F259" s="199"/>
      <c r="G259" s="100"/>
      <c r="H259" s="100"/>
      <c r="I259" s="100"/>
      <c r="J259" s="100"/>
      <c r="K259" s="100"/>
      <c r="L259" s="100"/>
      <c r="M259" s="100"/>
      <c r="N259" s="100"/>
      <c r="O259" s="100"/>
      <c r="P259" s="100"/>
      <c r="Q259" s="283"/>
    </row>
    <row r="260" spans="1:17" ht="15.5" hidden="1">
      <c r="A260" s="213">
        <f>'ATT H-2A'!A295</f>
        <v>161</v>
      </c>
      <c r="B260" s="164"/>
      <c r="C260" s="139" t="str">
        <f>'ATT H-2A'!C295</f>
        <v>Net Revenue Requirement Less Return and Taxes</v>
      </c>
      <c r="D260" s="139"/>
      <c r="E260" s="140"/>
      <c r="F260" s="239" t="str">
        <f>'ATT H-2A'!F295</f>
        <v>(Line 155 - 144 - 145)</v>
      </c>
      <c r="G260" s="100"/>
      <c r="H260" s="100"/>
      <c r="I260" s="100"/>
      <c r="J260" s="100"/>
      <c r="K260" s="100"/>
      <c r="L260" s="100"/>
      <c r="M260" s="100"/>
      <c r="N260" s="100"/>
      <c r="O260" s="100"/>
      <c r="P260" s="100"/>
      <c r="Q260" s="283"/>
    </row>
    <row r="261" spans="1:17" ht="15.5" hidden="1">
      <c r="A261" s="213">
        <f>'ATT H-2A'!A296</f>
        <v>162</v>
      </c>
      <c r="B261" s="164"/>
      <c r="C261" s="139" t="str">
        <f>'ATT H-2A'!C296</f>
        <v xml:space="preserve">Return and Taxes per 100 basis point increase in ROE </v>
      </c>
      <c r="D261" s="139"/>
      <c r="E261" s="140"/>
      <c r="F261" s="199" t="str">
        <f>'ATT H-2A'!F296</f>
        <v>Attachment 4</v>
      </c>
      <c r="G261" s="100"/>
      <c r="H261" s="100"/>
      <c r="I261" s="100"/>
      <c r="J261" s="100"/>
      <c r="K261" s="100"/>
      <c r="L261" s="100"/>
      <c r="M261" s="100"/>
      <c r="N261" s="100"/>
      <c r="O261" s="100"/>
      <c r="P261" s="100"/>
      <c r="Q261" s="283"/>
    </row>
    <row r="262" spans="1:17" ht="15.5" hidden="1">
      <c r="A262" s="213">
        <f>'ATT H-2A'!A297</f>
        <v>163</v>
      </c>
      <c r="B262" s="164"/>
      <c r="C262" s="139" t="str">
        <f>'ATT H-2A'!C297</f>
        <v xml:space="preserve">Net Revenue Requirement per 100 basis point increase in ROE </v>
      </c>
      <c r="D262" s="139"/>
      <c r="E262" s="140"/>
      <c r="F262" s="239" t="str">
        <f>'ATT H-2A'!F297</f>
        <v>(Line 161 + 162)</v>
      </c>
      <c r="G262" s="100"/>
      <c r="H262" s="100"/>
      <c r="I262" s="100"/>
      <c r="J262" s="100"/>
      <c r="K262" s="100"/>
      <c r="L262" s="100"/>
      <c r="M262" s="100"/>
      <c r="N262" s="100"/>
      <c r="O262" s="100"/>
      <c r="P262" s="100"/>
      <c r="Q262" s="283"/>
    </row>
    <row r="263" spans="1:17" ht="15.5" hidden="1">
      <c r="A263" s="213">
        <f>'ATT H-2A'!A298</f>
        <v>164</v>
      </c>
      <c r="B263" s="164"/>
      <c r="C263" s="139" t="str">
        <f>'ATT H-2A'!C298</f>
        <v>Net Transmission Plant and Abandoned Plant</v>
      </c>
      <c r="D263" s="139"/>
      <c r="E263" s="140"/>
      <c r="F263" s="199" t="str">
        <f>'ATT H-2A'!F298</f>
        <v>(Line 19 - 30 + 44a)</v>
      </c>
      <c r="G263" s="100"/>
      <c r="H263" s="100"/>
      <c r="I263" s="100"/>
      <c r="J263" s="100"/>
      <c r="K263" s="100"/>
      <c r="L263" s="100"/>
      <c r="M263" s="100"/>
      <c r="N263" s="100"/>
      <c r="O263" s="100"/>
      <c r="P263" s="100"/>
      <c r="Q263" s="283"/>
    </row>
    <row r="264" spans="1:17" ht="15.5" hidden="1">
      <c r="A264" s="213">
        <f>'ATT H-2A'!A299</f>
        <v>165</v>
      </c>
      <c r="B264" s="164"/>
      <c r="C264" s="139" t="str">
        <f>'ATT H-2A'!C299</f>
        <v xml:space="preserve">Net Plant Carrying Charge per 100 basis point increase in ROE </v>
      </c>
      <c r="D264" s="139"/>
      <c r="E264" s="140"/>
      <c r="F264" s="199" t="str">
        <f>'ATT H-2A'!F299</f>
        <v>(Line 163 / 164)</v>
      </c>
      <c r="G264" s="100"/>
      <c r="H264" s="100"/>
      <c r="I264" s="100"/>
      <c r="J264" s="100"/>
      <c r="K264" s="100"/>
      <c r="L264" s="100"/>
      <c r="M264" s="100"/>
      <c r="N264" s="100"/>
      <c r="O264" s="100"/>
      <c r="P264" s="100"/>
      <c r="Q264" s="283"/>
    </row>
    <row r="265" spans="1:17" ht="15.5" hidden="1">
      <c r="A265" s="213">
        <f>'ATT H-2A'!A300</f>
        <v>166</v>
      </c>
      <c r="B265" s="164"/>
      <c r="C265" s="139" t="str">
        <f>'ATT H-2A'!C300</f>
        <v>Net Plant Carrying Charge per 100 basis point increase in ROE without Depreciation</v>
      </c>
      <c r="D265" s="139"/>
      <c r="E265" s="140"/>
      <c r="F265" s="199" t="str">
        <f>'ATT H-2A'!F300</f>
        <v>(Line 162 - 85) / 164</v>
      </c>
      <c r="G265" s="100"/>
      <c r="H265" s="100"/>
      <c r="I265" s="100"/>
      <c r="J265" s="100"/>
      <c r="K265" s="100"/>
      <c r="L265" s="100"/>
      <c r="M265" s="100"/>
      <c r="N265" s="100"/>
      <c r="O265" s="100"/>
      <c r="P265" s="100"/>
      <c r="Q265" s="283"/>
    </row>
    <row r="266" spans="1:17" ht="15.5" hidden="1">
      <c r="A266" s="193"/>
      <c r="B266" s="164"/>
      <c r="C266" s="185"/>
      <c r="D266" s="149"/>
      <c r="E266" s="201"/>
      <c r="F266" s="199"/>
      <c r="G266" s="100"/>
      <c r="H266" s="100"/>
      <c r="I266" s="100"/>
      <c r="J266" s="100"/>
      <c r="K266" s="100"/>
      <c r="L266" s="100"/>
      <c r="M266" s="100"/>
      <c r="N266" s="100"/>
      <c r="O266" s="100"/>
      <c r="P266" s="100"/>
      <c r="Q266" s="283"/>
    </row>
    <row r="267" spans="1:17" ht="15.5" hidden="1">
      <c r="A267" s="213">
        <f>'ATT H-2A'!A302</f>
        <v>167</v>
      </c>
      <c r="B267" s="164"/>
      <c r="C267" s="187" t="str">
        <f>'ATT H-2A'!C302</f>
        <v>Net Revenue Requirement</v>
      </c>
      <c r="D267" s="139"/>
      <c r="E267" s="170"/>
      <c r="F267" s="199" t="str">
        <f>'ATT H-2A'!F302</f>
        <v>(Line 155)</v>
      </c>
      <c r="G267" s="100"/>
      <c r="H267" s="100"/>
      <c r="I267" s="100"/>
      <c r="J267" s="100"/>
      <c r="K267" s="100"/>
      <c r="L267" s="100"/>
      <c r="M267" s="100"/>
      <c r="N267" s="100"/>
      <c r="O267" s="100"/>
      <c r="P267" s="100"/>
      <c r="Q267" s="283"/>
    </row>
    <row r="268" spans="1:17" ht="15.5" hidden="1">
      <c r="A268" s="213" t="e">
        <f>'ATT H-2A'!#REF!</f>
        <v>#REF!</v>
      </c>
      <c r="B268" s="164"/>
      <c r="C268" s="85" t="e">
        <f>'ATT H-2A'!#REF!</f>
        <v>#REF!</v>
      </c>
      <c r="D268" s="139"/>
      <c r="E268" s="170"/>
      <c r="F268" s="199" t="e">
        <f>'ATT H-2A'!#REF!</f>
        <v>#REF!</v>
      </c>
      <c r="G268" s="100"/>
      <c r="H268" s="100"/>
      <c r="I268" s="100"/>
      <c r="J268" s="100"/>
      <c r="K268" s="100"/>
      <c r="L268" s="100"/>
      <c r="M268" s="100"/>
      <c r="N268" s="100"/>
      <c r="O268" s="100"/>
      <c r="P268" s="100"/>
      <c r="Q268" s="283"/>
    </row>
    <row r="269" spans="1:17" ht="15.5" hidden="1">
      <c r="A269" s="213">
        <f>'ATT H-2A'!A306</f>
        <v>171</v>
      </c>
      <c r="B269" s="164"/>
      <c r="C269" s="187" t="str">
        <f>'ATT H-2A'!C306</f>
        <v>Net Zonal Revenue Requirement</v>
      </c>
      <c r="D269" s="139"/>
      <c r="E269" s="170"/>
      <c r="F269" s="199" t="str">
        <f>'ATT H-2A'!F306</f>
        <v>(Line 167 + 168 + 169+ 170)</v>
      </c>
      <c r="G269" s="100"/>
      <c r="H269" s="100"/>
      <c r="I269" s="100"/>
      <c r="J269" s="100"/>
      <c r="K269" s="100"/>
      <c r="L269" s="100"/>
      <c r="M269" s="100"/>
      <c r="N269" s="100"/>
      <c r="O269" s="100"/>
      <c r="P269" s="100"/>
      <c r="Q269" s="283"/>
    </row>
    <row r="270" spans="1:17" ht="15.5" hidden="1">
      <c r="A270" s="193"/>
      <c r="B270" s="164"/>
      <c r="C270" s="185"/>
      <c r="D270" s="149"/>
      <c r="E270" s="201"/>
      <c r="F270" s="199"/>
      <c r="G270" s="100"/>
      <c r="H270" s="100"/>
      <c r="I270" s="100"/>
      <c r="J270" s="100"/>
      <c r="K270" s="100"/>
      <c r="L270" s="100"/>
      <c r="M270" s="100"/>
      <c r="N270" s="100"/>
      <c r="O270" s="100"/>
      <c r="P270" s="100"/>
      <c r="Q270" s="283"/>
    </row>
    <row r="271" spans="1:17" ht="15.5">
      <c r="A271" s="202"/>
      <c r="B271" s="179" t="str">
        <f>'ATT H-2A'!B308</f>
        <v>Network Zonal Service Rate</v>
      </c>
      <c r="C271" s="139"/>
      <c r="D271" s="139"/>
      <c r="E271" s="140"/>
      <c r="F271" s="199"/>
      <c r="G271" s="100"/>
      <c r="H271" s="100"/>
      <c r="I271" s="100"/>
      <c r="J271" s="100"/>
      <c r="K271" s="100"/>
      <c r="L271" s="100"/>
      <c r="M271" s="100"/>
      <c r="N271" s="100"/>
      <c r="O271" s="100"/>
      <c r="P271" s="100"/>
      <c r="Q271" s="283"/>
    </row>
    <row r="272" spans="1:17" ht="16" thickBot="1">
      <c r="A272" s="255">
        <f>'ATT H-2A'!A309</f>
        <v>172</v>
      </c>
      <c r="B272" s="256"/>
      <c r="C272" s="257" t="str">
        <f>'ATT H-2A'!C309</f>
        <v>1 CP Peak</v>
      </c>
      <c r="D272" s="257"/>
      <c r="E272" s="258" t="str">
        <f>'ATT H-2A'!E309</f>
        <v>(Note L)</v>
      </c>
      <c r="F272" s="259" t="str">
        <f>'ATT H-2A'!F309</f>
        <v>PJM Data</v>
      </c>
      <c r="G272" s="284"/>
      <c r="H272" s="284"/>
      <c r="I272" s="284"/>
      <c r="J272" s="284"/>
      <c r="K272" s="284"/>
      <c r="L272" s="284"/>
      <c r="M272" s="284"/>
      <c r="N272" s="284"/>
      <c r="O272" s="298" t="s">
        <v>455</v>
      </c>
      <c r="P272" s="284"/>
      <c r="Q272" s="296"/>
    </row>
    <row r="273" spans="1:17" ht="15.5" hidden="1">
      <c r="A273" s="213">
        <f>'ATT H-2A'!A310</f>
        <v>173</v>
      </c>
      <c r="B273" s="164"/>
      <c r="C273" s="85" t="str">
        <f>'ATT H-2A'!C310</f>
        <v>Rate ($/MW-Year)</v>
      </c>
      <c r="D273" s="240">
        <f>'ATT H-2A'!D310</f>
        <v>0</v>
      </c>
      <c r="E273" s="189"/>
      <c r="F273" s="192" t="str">
        <f>'ATT H-2A'!F310</f>
        <v>(Line 171 / 172)</v>
      </c>
      <c r="G273" s="98"/>
      <c r="H273" s="98"/>
      <c r="I273" s="98"/>
      <c r="J273" s="98"/>
      <c r="K273" s="98"/>
      <c r="L273" s="98"/>
      <c r="M273" s="98"/>
      <c r="N273" s="98"/>
      <c r="O273" s="98"/>
      <c r="P273" s="98"/>
      <c r="Q273" s="98"/>
    </row>
    <row r="274" spans="1:17" ht="15.5" hidden="1">
      <c r="A274" s="193"/>
      <c r="B274" s="164"/>
      <c r="C274" s="185"/>
      <c r="D274" s="149"/>
      <c r="E274" s="201"/>
      <c r="F274" s="199"/>
      <c r="G274" s="98"/>
      <c r="H274" s="98"/>
      <c r="I274" s="98"/>
      <c r="J274" s="98"/>
      <c r="K274" s="98"/>
      <c r="L274" s="98"/>
      <c r="M274" s="98"/>
      <c r="N274" s="98"/>
      <c r="O274" s="98"/>
      <c r="P274" s="98"/>
      <c r="Q274" s="98"/>
    </row>
    <row r="275" spans="1:17" ht="18.5" hidden="1" thickBot="1">
      <c r="A275" s="177">
        <f>'ATT H-2A'!A312</f>
        <v>174</v>
      </c>
      <c r="B275" s="190"/>
      <c r="C275" s="186" t="str">
        <f>'ATT H-2A'!C312</f>
        <v>Network Service Rate ($/MW/Year)</v>
      </c>
      <c r="D275" s="190"/>
      <c r="E275" s="190"/>
      <c r="F275" s="241" t="str">
        <f>'ATT H-2A'!F312</f>
        <v>(Line 173)</v>
      </c>
      <c r="G275" s="98"/>
      <c r="H275" s="98"/>
      <c r="I275" s="98"/>
      <c r="J275" s="98"/>
      <c r="K275" s="98"/>
      <c r="L275" s="98"/>
      <c r="M275" s="98"/>
      <c r="N275" s="98"/>
      <c r="O275" s="98"/>
      <c r="P275" s="98"/>
      <c r="Q275" s="98"/>
    </row>
    <row r="276" spans="1:17" ht="15.5" hidden="1">
      <c r="A276" s="138"/>
      <c r="B276" s="138"/>
      <c r="C276" s="137"/>
      <c r="D276" s="88"/>
      <c r="E276" s="147"/>
      <c r="F276" s="92"/>
      <c r="G276" s="98"/>
      <c r="H276" s="98"/>
      <c r="I276" s="98"/>
      <c r="J276" s="98"/>
      <c r="K276" s="98"/>
      <c r="L276" s="98"/>
      <c r="M276" s="98"/>
      <c r="N276" s="98"/>
      <c r="O276" s="98"/>
      <c r="P276" s="98"/>
      <c r="Q276" s="98"/>
    </row>
    <row r="277" spans="1:17" ht="21.25" hidden="1" customHeight="1">
      <c r="A277" s="178"/>
      <c r="B277" s="179"/>
      <c r="C277" s="85"/>
      <c r="D277" s="85"/>
      <c r="E277" s="86"/>
      <c r="F277" s="87"/>
      <c r="G277" s="98"/>
      <c r="H277" s="98"/>
      <c r="I277" s="98"/>
      <c r="J277" s="98"/>
      <c r="K277" s="98"/>
      <c r="L277" s="98"/>
      <c r="M277" s="98"/>
      <c r="N277" s="98"/>
      <c r="O277" s="98"/>
      <c r="P277" s="98"/>
      <c r="Q277" s="98"/>
    </row>
    <row r="278" spans="1:17" ht="21.25" hidden="1" customHeight="1">
      <c r="A278" s="178"/>
      <c r="B278" s="164"/>
      <c r="D278" s="85"/>
      <c r="E278" s="86"/>
      <c r="F278" s="87"/>
      <c r="G278" s="98"/>
      <c r="H278" s="98"/>
      <c r="I278" s="98"/>
      <c r="J278" s="98"/>
      <c r="K278" s="98"/>
      <c r="L278" s="98"/>
      <c r="M278" s="98"/>
      <c r="N278" s="98"/>
      <c r="O278" s="98"/>
      <c r="P278" s="98"/>
      <c r="Q278" s="98"/>
    </row>
    <row r="279" spans="1:17" ht="21.25" hidden="1" customHeight="1" thickBot="1">
      <c r="A279" s="265" t="s">
        <v>452</v>
      </c>
      <c r="B279" s="164"/>
      <c r="D279" s="85"/>
      <c r="E279" s="86"/>
      <c r="F279" s="87"/>
      <c r="G279" s="98"/>
      <c r="H279" s="98"/>
      <c r="I279" s="98"/>
      <c r="J279" s="98"/>
      <c r="K279" s="98"/>
      <c r="L279" s="98"/>
      <c r="M279" s="98"/>
      <c r="N279" s="98"/>
      <c r="O279" s="98"/>
      <c r="P279" s="98"/>
      <c r="Q279" s="98"/>
    </row>
    <row r="280" spans="1:17" ht="56.25" hidden="1" customHeight="1">
      <c r="A280" s="1561" t="s">
        <v>445</v>
      </c>
      <c r="B280" s="1562"/>
      <c r="C280" s="1562"/>
      <c r="D280" s="1562"/>
      <c r="E280" s="1562"/>
      <c r="F280" s="1562"/>
      <c r="G280" s="297" t="s">
        <v>461</v>
      </c>
      <c r="H280" s="294"/>
      <c r="I280" s="294" t="s">
        <v>446</v>
      </c>
      <c r="J280" s="1552" t="s">
        <v>393</v>
      </c>
      <c r="K280" s="1554"/>
      <c r="L280" s="1554"/>
      <c r="M280" s="1554"/>
      <c r="N280" s="1554"/>
      <c r="O280" s="1554"/>
      <c r="P280" s="1554"/>
      <c r="Q280" s="1554"/>
    </row>
    <row r="281" spans="1:17" ht="15.5" hidden="1">
      <c r="A281" s="195"/>
      <c r="B281" s="185" t="s">
        <v>287</v>
      </c>
      <c r="C281" s="85"/>
      <c r="D281" s="175"/>
      <c r="E281" s="140"/>
      <c r="F281" s="175"/>
      <c r="G281" s="285"/>
      <c r="H281" s="100"/>
      <c r="I281" s="100"/>
      <c r="J281" s="1557"/>
      <c r="K281" s="1546"/>
      <c r="L281" s="1546"/>
      <c r="M281" s="1546"/>
      <c r="N281" s="1546"/>
      <c r="O281" s="1546"/>
      <c r="P281" s="1546"/>
      <c r="Q281" s="1546"/>
    </row>
    <row r="282" spans="1:17" ht="15.5" hidden="1">
      <c r="A282" s="202">
        <v>7</v>
      </c>
      <c r="B282" s="175"/>
      <c r="C282" s="139" t="s">
        <v>200</v>
      </c>
      <c r="D282" s="85"/>
      <c r="E282" s="148" t="s">
        <v>327</v>
      </c>
      <c r="F282" s="159" t="s">
        <v>154</v>
      </c>
      <c r="G282" s="287" t="s">
        <v>464</v>
      </c>
      <c r="H282" s="135"/>
      <c r="I282" s="135" t="s">
        <v>464</v>
      </c>
      <c r="J282" s="1545" t="s">
        <v>463</v>
      </c>
      <c r="K282" s="1546"/>
      <c r="L282" s="1546"/>
      <c r="M282" s="1546"/>
      <c r="N282" s="1546"/>
      <c r="O282" s="1546"/>
      <c r="P282" s="1546"/>
      <c r="Q282" s="1546"/>
    </row>
    <row r="283" spans="1:17" ht="15.5" hidden="1">
      <c r="A283" s="202">
        <v>10</v>
      </c>
      <c r="B283" s="175"/>
      <c r="C283" s="139" t="s">
        <v>311</v>
      </c>
      <c r="D283" s="85"/>
      <c r="E283" s="148" t="s">
        <v>189</v>
      </c>
      <c r="F283" s="155" t="s">
        <v>324</v>
      </c>
      <c r="G283" s="287" t="s">
        <v>464</v>
      </c>
      <c r="H283" s="135"/>
      <c r="I283" s="135" t="s">
        <v>464</v>
      </c>
      <c r="J283" s="1545" t="s">
        <v>463</v>
      </c>
      <c r="K283" s="1546"/>
      <c r="L283" s="1546"/>
      <c r="M283" s="1546"/>
      <c r="N283" s="1546"/>
      <c r="O283" s="1546"/>
      <c r="P283" s="1546"/>
      <c r="Q283" s="1546"/>
    </row>
    <row r="284" spans="1:17" ht="15.5" hidden="1">
      <c r="A284" s="202">
        <v>11</v>
      </c>
      <c r="B284" s="175"/>
      <c r="C284" s="139" t="s">
        <v>283</v>
      </c>
      <c r="D284" s="85"/>
      <c r="E284" s="148" t="s">
        <v>297</v>
      </c>
      <c r="F284" s="155" t="s">
        <v>154</v>
      </c>
      <c r="G284" s="287" t="s">
        <v>464</v>
      </c>
      <c r="H284" s="135"/>
      <c r="I284" s="135" t="s">
        <v>464</v>
      </c>
      <c r="J284" s="1545" t="s">
        <v>463</v>
      </c>
      <c r="K284" s="1546"/>
      <c r="L284" s="1546"/>
      <c r="M284" s="1546"/>
      <c r="N284" s="1546"/>
      <c r="O284" s="1546"/>
      <c r="P284" s="1546"/>
      <c r="Q284" s="1546"/>
    </row>
    <row r="285" spans="1:17" ht="15.5" hidden="1">
      <c r="A285" s="202">
        <v>12</v>
      </c>
      <c r="B285" s="85"/>
      <c r="C285" s="149" t="s">
        <v>312</v>
      </c>
      <c r="D285" s="85"/>
      <c r="E285" s="148" t="s">
        <v>297</v>
      </c>
      <c r="F285" s="155" t="s">
        <v>154</v>
      </c>
      <c r="G285" s="287" t="s">
        <v>464</v>
      </c>
      <c r="H285" s="135"/>
      <c r="I285" s="135" t="s">
        <v>464</v>
      </c>
      <c r="J285" s="1545" t="s">
        <v>463</v>
      </c>
      <c r="K285" s="1546"/>
      <c r="L285" s="1546"/>
      <c r="M285" s="1546"/>
      <c r="N285" s="1546"/>
      <c r="O285" s="1546"/>
      <c r="P285" s="1546"/>
      <c r="Q285" s="1546"/>
    </row>
    <row r="286" spans="1:17" ht="15.5" hidden="1">
      <c r="A286" s="195"/>
      <c r="B286" s="185" t="s">
        <v>237</v>
      </c>
      <c r="C286" s="85"/>
      <c r="D286" s="85"/>
      <c r="E286" s="201"/>
      <c r="F286" s="159"/>
      <c r="G286" s="285"/>
      <c r="H286" s="100"/>
      <c r="I286" s="100"/>
      <c r="J286" s="1545"/>
      <c r="K286" s="1546"/>
      <c r="L286" s="1546"/>
      <c r="M286" s="1546"/>
      <c r="N286" s="1546"/>
      <c r="O286" s="1546"/>
      <c r="P286" s="1546"/>
      <c r="Q286" s="1546"/>
    </row>
    <row r="287" spans="1:17" ht="15.5" hidden="1">
      <c r="A287" s="202">
        <v>21</v>
      </c>
      <c r="B287" s="164"/>
      <c r="C287" s="156" t="s">
        <v>207</v>
      </c>
      <c r="D287" s="85"/>
      <c r="E287" s="148" t="s">
        <v>327</v>
      </c>
      <c r="F287" s="159" t="s">
        <v>154</v>
      </c>
      <c r="G287" s="287" t="s">
        <v>464</v>
      </c>
      <c r="H287" s="135"/>
      <c r="I287" s="135" t="s">
        <v>464</v>
      </c>
      <c r="J287" s="1545" t="s">
        <v>463</v>
      </c>
      <c r="K287" s="1546"/>
      <c r="L287" s="1546"/>
      <c r="M287" s="1546"/>
      <c r="N287" s="1546"/>
      <c r="O287" s="1546"/>
      <c r="P287" s="1546"/>
      <c r="Q287" s="1546"/>
    </row>
    <row r="288" spans="1:17" ht="15.5" hidden="1">
      <c r="A288" s="202"/>
      <c r="B288" s="185" t="s">
        <v>196</v>
      </c>
      <c r="C288" s="185"/>
      <c r="D288" s="159"/>
      <c r="E288" s="157"/>
      <c r="F288" s="155"/>
      <c r="G288" s="285"/>
      <c r="H288" s="100"/>
      <c r="I288" s="100"/>
      <c r="J288" s="1545"/>
      <c r="K288" s="1546"/>
      <c r="L288" s="1546"/>
      <c r="M288" s="1546"/>
      <c r="N288" s="1546"/>
      <c r="O288" s="1546"/>
      <c r="P288" s="1546"/>
      <c r="Q288" s="1546"/>
    </row>
    <row r="289" spans="1:17" ht="15.5" hidden="1">
      <c r="A289" s="202">
        <v>30</v>
      </c>
      <c r="B289" s="164"/>
      <c r="C289" s="156" t="s">
        <v>283</v>
      </c>
      <c r="D289" s="85"/>
      <c r="E289" s="148" t="s">
        <v>297</v>
      </c>
      <c r="F289" s="155" t="s">
        <v>459</v>
      </c>
      <c r="G289" s="287" t="s">
        <v>464</v>
      </c>
      <c r="H289" s="135"/>
      <c r="I289" s="135" t="s">
        <v>464</v>
      </c>
      <c r="J289" s="1545" t="s">
        <v>463</v>
      </c>
      <c r="K289" s="1546"/>
      <c r="L289" s="1546"/>
      <c r="M289" s="1546"/>
      <c r="N289" s="1546"/>
      <c r="O289" s="1546"/>
      <c r="P289" s="1546"/>
      <c r="Q289" s="1546"/>
    </row>
    <row r="290" spans="1:17" ht="15.5" hidden="1">
      <c r="A290" s="202">
        <v>31</v>
      </c>
      <c r="B290" s="164"/>
      <c r="C290" s="156" t="s">
        <v>234</v>
      </c>
      <c r="D290" s="85"/>
      <c r="E290" s="148" t="s">
        <v>297</v>
      </c>
      <c r="F290" s="155" t="s">
        <v>460</v>
      </c>
      <c r="G290" s="287" t="s">
        <v>464</v>
      </c>
      <c r="H290" s="135"/>
      <c r="I290" s="135" t="s">
        <v>464</v>
      </c>
      <c r="J290" s="1545" t="s">
        <v>463</v>
      </c>
      <c r="K290" s="1546"/>
      <c r="L290" s="1546"/>
      <c r="M290" s="1546"/>
      <c r="N290" s="1546"/>
      <c r="O290" s="1546"/>
      <c r="P290" s="1546"/>
      <c r="Q290" s="1546"/>
    </row>
    <row r="291" spans="1:17" ht="15.5" hidden="1">
      <c r="A291" s="208"/>
      <c r="B291" s="158" t="s">
        <v>360</v>
      </c>
      <c r="C291" s="85"/>
      <c r="D291" s="139"/>
      <c r="E291" s="209"/>
      <c r="F291" s="175"/>
      <c r="G291" s="285"/>
      <c r="H291" s="100"/>
      <c r="I291" s="100"/>
      <c r="J291" s="1545"/>
      <c r="K291" s="1546"/>
      <c r="L291" s="1546"/>
      <c r="M291" s="1546"/>
      <c r="N291" s="1546"/>
      <c r="O291" s="1546"/>
      <c r="P291" s="1546"/>
      <c r="Q291" s="1546"/>
    </row>
    <row r="292" spans="1:17" ht="15.5" hidden="1">
      <c r="A292" s="202">
        <v>40</v>
      </c>
      <c r="B292" s="139"/>
      <c r="C292" s="160" t="s">
        <v>328</v>
      </c>
      <c r="D292" s="161"/>
      <c r="E292" s="162" t="s">
        <v>175</v>
      </c>
      <c r="F292" s="159" t="s">
        <v>176</v>
      </c>
      <c r="G292" s="287" t="s">
        <v>464</v>
      </c>
      <c r="H292" s="135"/>
      <c r="I292" s="135" t="s">
        <v>464</v>
      </c>
      <c r="J292" s="1545" t="s">
        <v>463</v>
      </c>
      <c r="K292" s="1546"/>
      <c r="L292" s="1546"/>
      <c r="M292" s="1546"/>
      <c r="N292" s="1546"/>
      <c r="O292" s="1546"/>
      <c r="P292" s="1546"/>
      <c r="Q292" s="1546"/>
    </row>
    <row r="293" spans="1:17" ht="15.5" hidden="1">
      <c r="A293" s="202"/>
      <c r="B293" s="158" t="s">
        <v>197</v>
      </c>
      <c r="C293" s="166"/>
      <c r="D293" s="85"/>
      <c r="E293" s="140"/>
      <c r="F293" s="243"/>
      <c r="G293" s="285"/>
      <c r="H293" s="100"/>
      <c r="I293" s="100"/>
      <c r="J293" s="1545"/>
      <c r="K293" s="1546"/>
      <c r="L293" s="1546"/>
      <c r="M293" s="1546"/>
      <c r="N293" s="1546"/>
      <c r="O293" s="1546"/>
      <c r="P293" s="1546"/>
      <c r="Q293" s="1546"/>
    </row>
    <row r="294" spans="1:17" ht="15.5" hidden="1">
      <c r="A294" s="202">
        <v>43</v>
      </c>
      <c r="B294" s="215"/>
      <c r="C294" s="166" t="s">
        <v>300</v>
      </c>
      <c r="D294" s="148"/>
      <c r="E294" s="188" t="s">
        <v>297</v>
      </c>
      <c r="F294" s="167" t="s">
        <v>315</v>
      </c>
      <c r="G294" s="287" t="s">
        <v>464</v>
      </c>
      <c r="H294" s="135"/>
      <c r="I294" s="135" t="s">
        <v>464</v>
      </c>
      <c r="J294" s="1545" t="s">
        <v>463</v>
      </c>
      <c r="K294" s="1546"/>
      <c r="L294" s="1546"/>
      <c r="M294" s="1546"/>
      <c r="N294" s="1546"/>
      <c r="O294" s="1546"/>
      <c r="P294" s="1546"/>
      <c r="Q294" s="1546"/>
    </row>
    <row r="295" spans="1:17" ht="15.5" hidden="1">
      <c r="A295" s="202"/>
      <c r="B295" s="158" t="s">
        <v>193</v>
      </c>
      <c r="C295" s="139"/>
      <c r="D295" s="139"/>
      <c r="E295" s="218"/>
      <c r="F295" s="244"/>
      <c r="G295" s="285"/>
      <c r="H295" s="100"/>
      <c r="I295" s="100"/>
      <c r="J295" s="1545"/>
      <c r="K295" s="1546"/>
      <c r="L295" s="1546"/>
      <c r="M295" s="1546"/>
      <c r="N295" s="1546"/>
      <c r="O295" s="1546"/>
      <c r="P295" s="1546"/>
      <c r="Q295" s="1546"/>
    </row>
    <row r="296" spans="1:17" ht="15.5" hidden="1">
      <c r="A296" s="208">
        <v>46</v>
      </c>
      <c r="B296" s="139"/>
      <c r="C296" s="139" t="s">
        <v>240</v>
      </c>
      <c r="D296" s="149"/>
      <c r="E296" s="188" t="s">
        <v>297</v>
      </c>
      <c r="F296" s="166" t="s">
        <v>255</v>
      </c>
      <c r="G296" s="287" t="s">
        <v>464</v>
      </c>
      <c r="H296" s="135"/>
      <c r="I296" s="135" t="s">
        <v>464</v>
      </c>
      <c r="J296" s="1545" t="s">
        <v>463</v>
      </c>
      <c r="K296" s="1546"/>
      <c r="L296" s="1546"/>
      <c r="M296" s="1546"/>
      <c r="N296" s="1546"/>
      <c r="O296" s="1546"/>
      <c r="P296" s="1546"/>
      <c r="Q296" s="1546"/>
    </row>
    <row r="297" spans="1:17" ht="15.5" hidden="1">
      <c r="A297" s="202"/>
      <c r="B297" s="185" t="s">
        <v>182</v>
      </c>
      <c r="C297" s="149"/>
      <c r="D297" s="149"/>
      <c r="E297" s="201"/>
      <c r="F297" s="149"/>
      <c r="G297" s="285"/>
      <c r="H297" s="100"/>
      <c r="I297" s="100"/>
      <c r="J297" s="1545"/>
      <c r="K297" s="1546"/>
      <c r="L297" s="1546"/>
      <c r="M297" s="1546"/>
      <c r="N297" s="1546"/>
      <c r="O297" s="1546"/>
      <c r="P297" s="1546"/>
      <c r="Q297" s="1546"/>
    </row>
    <row r="298" spans="1:17" ht="16" hidden="1" thickBot="1">
      <c r="A298" s="255">
        <v>64</v>
      </c>
      <c r="B298" s="260"/>
      <c r="C298" s="261" t="s">
        <v>268</v>
      </c>
      <c r="D298" s="262"/>
      <c r="E298" s="263" t="s">
        <v>297</v>
      </c>
      <c r="F298" s="264" t="s">
        <v>154</v>
      </c>
      <c r="G298" s="292" t="s">
        <v>464</v>
      </c>
      <c r="H298" s="298"/>
      <c r="I298" s="298" t="s">
        <v>464</v>
      </c>
      <c r="J298" s="1547" t="s">
        <v>463</v>
      </c>
      <c r="K298" s="1548"/>
      <c r="L298" s="1548"/>
      <c r="M298" s="1548"/>
      <c r="N298" s="1548"/>
      <c r="O298" s="1548"/>
      <c r="P298" s="1548"/>
      <c r="Q298" s="1548"/>
    </row>
    <row r="299" spans="1:17" ht="21.25" hidden="1" customHeight="1">
      <c r="G299" s="98"/>
      <c r="H299" s="98"/>
      <c r="I299" s="98"/>
      <c r="J299" s="98"/>
      <c r="K299" s="98"/>
      <c r="L299" s="98"/>
      <c r="M299" s="98"/>
      <c r="N299" s="98"/>
      <c r="O299" s="98"/>
      <c r="P299" s="98"/>
      <c r="Q299" s="98"/>
    </row>
    <row r="300" spans="1:17" ht="21.25" hidden="1" customHeight="1">
      <c r="G300" s="98"/>
      <c r="H300" s="98"/>
      <c r="I300" s="98"/>
      <c r="J300" s="98"/>
      <c r="K300" s="98"/>
      <c r="L300" s="98"/>
      <c r="M300" s="98"/>
      <c r="N300" s="98"/>
      <c r="O300" s="98"/>
      <c r="P300" s="98"/>
      <c r="Q300" s="98"/>
    </row>
    <row r="301" spans="1:17" ht="21.25" hidden="1" customHeight="1" thickBot="1">
      <c r="A301" s="265" t="s">
        <v>453</v>
      </c>
      <c r="G301" s="98"/>
      <c r="H301" s="98"/>
      <c r="I301" s="98"/>
      <c r="J301" s="98"/>
      <c r="K301" s="98"/>
      <c r="L301" s="98"/>
      <c r="M301" s="98"/>
      <c r="N301" s="98"/>
      <c r="O301" s="98"/>
      <c r="P301" s="98"/>
      <c r="Q301" s="98"/>
    </row>
    <row r="302" spans="1:17" ht="55.5" hidden="1" customHeight="1">
      <c r="A302" s="1549" t="s">
        <v>445</v>
      </c>
      <c r="B302" s="1550"/>
      <c r="C302" s="1550"/>
      <c r="D302" s="1550"/>
      <c r="E302" s="1550"/>
      <c r="F302" s="1551"/>
      <c r="G302" s="297" t="s">
        <v>461</v>
      </c>
      <c r="H302" s="294"/>
      <c r="I302" s="294" t="s">
        <v>465</v>
      </c>
      <c r="J302" s="1552" t="s">
        <v>393</v>
      </c>
      <c r="K302" s="1554"/>
      <c r="L302" s="1554"/>
      <c r="M302" s="1554"/>
      <c r="N302" s="1554"/>
      <c r="O302" s="1554"/>
      <c r="P302" s="1554"/>
      <c r="Q302" s="1554"/>
    </row>
    <row r="303" spans="1:17" ht="15.5" hidden="1">
      <c r="A303" s="202">
        <v>25</v>
      </c>
      <c r="B303" s="164"/>
      <c r="C303" s="185" t="s">
        <v>387</v>
      </c>
      <c r="D303" s="242"/>
      <c r="E303" s="162" t="s">
        <v>298</v>
      </c>
      <c r="F303" s="192" t="s">
        <v>314</v>
      </c>
      <c r="G303" s="287" t="s">
        <v>464</v>
      </c>
      <c r="H303" s="135"/>
      <c r="I303" s="135" t="s">
        <v>464</v>
      </c>
      <c r="J303" s="1545" t="s">
        <v>463</v>
      </c>
      <c r="K303" s="1546"/>
      <c r="L303" s="1546"/>
      <c r="M303" s="1546"/>
      <c r="N303" s="1546"/>
      <c r="O303" s="1546"/>
      <c r="P303" s="1546"/>
      <c r="Q303" s="1546"/>
    </row>
    <row r="304" spans="1:17" ht="15.5" hidden="1">
      <c r="A304" s="202"/>
      <c r="B304" s="185" t="s">
        <v>181</v>
      </c>
      <c r="C304" s="139"/>
      <c r="D304" s="149"/>
      <c r="E304" s="157"/>
      <c r="F304" s="199"/>
      <c r="G304" s="285"/>
      <c r="H304" s="100"/>
      <c r="I304" s="100"/>
      <c r="J304" s="1545"/>
      <c r="K304" s="1546"/>
      <c r="L304" s="1546"/>
      <c r="M304" s="1546"/>
      <c r="N304" s="1546"/>
      <c r="O304" s="1546"/>
      <c r="P304" s="1546"/>
      <c r="Q304" s="1546"/>
    </row>
    <row r="305" spans="1:17" ht="15.5" hidden="1">
      <c r="A305" s="202">
        <v>73</v>
      </c>
      <c r="B305" s="217"/>
      <c r="C305" s="166" t="s">
        <v>333</v>
      </c>
      <c r="D305" s="148"/>
      <c r="E305" s="188" t="s">
        <v>298</v>
      </c>
      <c r="F305" s="220" t="s">
        <v>148</v>
      </c>
      <c r="G305" s="287" t="s">
        <v>464</v>
      </c>
      <c r="H305" s="135"/>
      <c r="I305" s="135" t="s">
        <v>464</v>
      </c>
      <c r="J305" s="1545" t="s">
        <v>463</v>
      </c>
      <c r="K305" s="1546"/>
      <c r="L305" s="1546"/>
      <c r="M305" s="1546"/>
      <c r="N305" s="1546"/>
      <c r="O305" s="1546"/>
      <c r="P305" s="1546"/>
      <c r="Q305" s="1546"/>
    </row>
    <row r="306" spans="1:17" ht="15.5" hidden="1">
      <c r="A306" s="170"/>
      <c r="B306" s="158"/>
      <c r="C306" s="139"/>
      <c r="D306" s="149"/>
      <c r="E306" s="170"/>
      <c r="F306" s="209"/>
      <c r="G306" s="100"/>
      <c r="H306" s="100"/>
      <c r="I306" s="100"/>
      <c r="J306" s="1545"/>
      <c r="K306" s="1546"/>
      <c r="L306" s="1546"/>
      <c r="M306" s="1546"/>
      <c r="N306" s="1546"/>
      <c r="O306" s="1546"/>
      <c r="P306" s="1546"/>
      <c r="Q306" s="1546"/>
    </row>
    <row r="307" spans="1:17" ht="15.5" hidden="1">
      <c r="A307" s="183"/>
      <c r="B307" s="217"/>
      <c r="C307" s="166"/>
      <c r="D307" s="149"/>
      <c r="E307" s="231"/>
      <c r="F307" s="166"/>
      <c r="G307" s="135" t="s">
        <v>464</v>
      </c>
      <c r="H307" s="135"/>
      <c r="I307" s="135" t="s">
        <v>464</v>
      </c>
      <c r="J307" s="1545" t="s">
        <v>463</v>
      </c>
      <c r="K307" s="1546"/>
      <c r="L307" s="1546"/>
      <c r="M307" s="1546"/>
      <c r="N307" s="1546"/>
      <c r="O307" s="1546"/>
      <c r="P307" s="1546"/>
      <c r="Q307" s="1546"/>
    </row>
    <row r="308" spans="1:17" ht="15.5" hidden="1">
      <c r="A308" s="183"/>
      <c r="B308" s="217"/>
      <c r="C308" s="166"/>
      <c r="D308" s="149"/>
      <c r="E308" s="231"/>
      <c r="F308" s="166"/>
      <c r="G308" s="135" t="s">
        <v>464</v>
      </c>
      <c r="H308" s="135"/>
      <c r="I308" s="135" t="s">
        <v>464</v>
      </c>
      <c r="J308" s="1545" t="s">
        <v>463</v>
      </c>
      <c r="K308" s="1546"/>
      <c r="L308" s="1546"/>
      <c r="M308" s="1546"/>
      <c r="N308" s="1546"/>
      <c r="O308" s="1546"/>
      <c r="P308" s="1546"/>
      <c r="Q308" s="1546"/>
    </row>
    <row r="309" spans="1:17" ht="16" hidden="1" thickBot="1">
      <c r="A309" s="183"/>
      <c r="B309" s="217"/>
      <c r="C309" s="166"/>
      <c r="D309" s="149"/>
      <c r="E309" s="231"/>
      <c r="F309" s="166"/>
      <c r="G309" s="298" t="s">
        <v>464</v>
      </c>
      <c r="H309" s="298"/>
      <c r="I309" s="298" t="s">
        <v>464</v>
      </c>
      <c r="J309" s="1547" t="s">
        <v>463</v>
      </c>
      <c r="K309" s="1548"/>
      <c r="L309" s="1548"/>
      <c r="M309" s="1548"/>
      <c r="N309" s="1548"/>
      <c r="O309" s="1548"/>
      <c r="P309" s="1548"/>
      <c r="Q309" s="1548"/>
    </row>
    <row r="310" spans="1:17" ht="21.25" hidden="1" customHeight="1">
      <c r="A310" s="183"/>
      <c r="B310" s="217"/>
      <c r="C310" s="166"/>
      <c r="D310" s="149"/>
      <c r="E310" s="231"/>
      <c r="F310" s="166"/>
      <c r="G310" s="100"/>
      <c r="H310" s="100"/>
      <c r="I310" s="135"/>
      <c r="J310" s="100"/>
      <c r="K310" s="100"/>
      <c r="L310" s="100"/>
      <c r="M310" s="100"/>
      <c r="N310" s="100"/>
      <c r="O310" s="100"/>
      <c r="P310" s="100"/>
      <c r="Q310" s="100"/>
    </row>
    <row r="311" spans="1:17" ht="21.25" hidden="1" customHeight="1">
      <c r="A311" s="367"/>
      <c r="B311" s="367"/>
      <c r="C311" s="367"/>
      <c r="D311" s="367"/>
      <c r="E311" s="367"/>
      <c r="F311" s="367"/>
      <c r="G311" s="98"/>
      <c r="H311" s="98"/>
      <c r="I311" s="98"/>
      <c r="J311" s="98"/>
      <c r="K311" s="98"/>
      <c r="L311" s="98"/>
      <c r="M311" s="98"/>
      <c r="N311" s="98"/>
      <c r="O311" s="98"/>
      <c r="P311" s="98"/>
      <c r="Q311" s="98"/>
    </row>
    <row r="312" spans="1:17" ht="21.25" hidden="1" customHeight="1" thickBot="1">
      <c r="A312" s="265"/>
      <c r="B312" s="367"/>
      <c r="C312" s="367"/>
      <c r="D312" s="367"/>
      <c r="E312" s="367"/>
      <c r="F312" s="367"/>
      <c r="G312" s="98"/>
      <c r="H312" s="98"/>
      <c r="I312" s="98"/>
      <c r="J312" s="98"/>
      <c r="K312" s="98"/>
      <c r="L312" s="98"/>
      <c r="M312" s="98"/>
      <c r="N312" s="98"/>
      <c r="O312" s="98"/>
      <c r="P312" s="98"/>
      <c r="Q312" s="98"/>
    </row>
    <row r="313" spans="1:17" ht="72" hidden="1" customHeight="1">
      <c r="A313" s="1563"/>
      <c r="B313" s="1563"/>
      <c r="C313" s="1563"/>
      <c r="D313" s="1563"/>
      <c r="E313" s="1563"/>
      <c r="F313" s="1563"/>
      <c r="G313" s="294" t="str">
        <f>+G302</f>
        <v>Form 1 Amount</v>
      </c>
      <c r="H313" s="294"/>
      <c r="I313" s="294" t="s">
        <v>534</v>
      </c>
      <c r="J313" s="1552" t="s">
        <v>393</v>
      </c>
      <c r="K313" s="1554"/>
      <c r="L313" s="1554"/>
      <c r="M313" s="1554"/>
      <c r="N313" s="1554"/>
      <c r="O313" s="1554"/>
      <c r="P313" s="1554"/>
      <c r="Q313" s="1554"/>
    </row>
    <row r="314" spans="1:17" ht="15.5" hidden="1">
      <c r="A314" s="170"/>
      <c r="B314" s="185"/>
      <c r="C314" s="149"/>
      <c r="D314" s="139"/>
      <c r="E314" s="170"/>
      <c r="F314" s="139"/>
      <c r="G314" s="100"/>
      <c r="H314" s="100"/>
      <c r="I314" s="100"/>
      <c r="J314" s="1545"/>
      <c r="K314" s="1546"/>
      <c r="L314" s="1546"/>
      <c r="M314" s="1546"/>
      <c r="N314" s="1546"/>
      <c r="O314" s="1546"/>
      <c r="P314" s="1546"/>
      <c r="Q314" s="1546"/>
    </row>
    <row r="315" spans="1:17" ht="15.5" hidden="1">
      <c r="A315" s="202">
        <v>6</v>
      </c>
      <c r="B315" s="175"/>
      <c r="C315" s="139" t="s">
        <v>303</v>
      </c>
      <c r="D315" s="85"/>
      <c r="E315" s="148" t="s">
        <v>363</v>
      </c>
      <c r="F315" s="197" t="s">
        <v>173</v>
      </c>
      <c r="G315" s="287" t="s">
        <v>464</v>
      </c>
      <c r="H315" s="135"/>
      <c r="I315" s="135" t="s">
        <v>464</v>
      </c>
      <c r="J315" s="1545" t="s">
        <v>463</v>
      </c>
      <c r="K315" s="1546"/>
      <c r="L315" s="1546"/>
      <c r="M315" s="1546"/>
      <c r="N315" s="1546"/>
      <c r="O315" s="1546"/>
      <c r="P315" s="1546"/>
      <c r="Q315" s="1546"/>
    </row>
    <row r="316" spans="1:17" ht="15.5" hidden="1">
      <c r="A316" s="202">
        <v>7</v>
      </c>
      <c r="B316" s="175"/>
      <c r="C316" s="139" t="s">
        <v>200</v>
      </c>
      <c r="D316" s="85"/>
      <c r="E316" s="148" t="s">
        <v>327</v>
      </c>
      <c r="F316" s="203" t="s">
        <v>154</v>
      </c>
      <c r="G316" s="287" t="s">
        <v>464</v>
      </c>
      <c r="H316" s="135"/>
      <c r="I316" s="135" t="s">
        <v>464</v>
      </c>
      <c r="J316" s="1545" t="s">
        <v>463</v>
      </c>
      <c r="K316" s="1546"/>
      <c r="L316" s="1546"/>
      <c r="M316" s="1546"/>
      <c r="N316" s="1546"/>
      <c r="O316" s="1546"/>
      <c r="P316" s="1546"/>
      <c r="Q316" s="1546"/>
    </row>
    <row r="317" spans="1:17" ht="15.5" hidden="1">
      <c r="A317" s="195"/>
      <c r="B317" s="185" t="s">
        <v>237</v>
      </c>
      <c r="C317" s="85"/>
      <c r="D317" s="85"/>
      <c r="E317" s="201"/>
      <c r="F317" s="203"/>
      <c r="G317" s="285"/>
      <c r="H317" s="100"/>
      <c r="I317" s="100"/>
      <c r="J317" s="1545"/>
      <c r="K317" s="1546"/>
      <c r="L317" s="1546"/>
      <c r="M317" s="1546"/>
      <c r="N317" s="1546"/>
      <c r="O317" s="1546"/>
      <c r="P317" s="1546"/>
      <c r="Q317" s="1546"/>
    </row>
    <row r="318" spans="1:17" ht="15.5" hidden="1">
      <c r="A318" s="202">
        <v>19</v>
      </c>
      <c r="B318" s="164"/>
      <c r="C318" s="171" t="s">
        <v>272</v>
      </c>
      <c r="D318" s="85"/>
      <c r="E318" s="148" t="s">
        <v>363</v>
      </c>
      <c r="F318" s="203" t="s">
        <v>174</v>
      </c>
      <c r="G318" s="287" t="s">
        <v>464</v>
      </c>
      <c r="H318" s="135"/>
      <c r="I318" s="135" t="s">
        <v>464</v>
      </c>
      <c r="J318" s="1545" t="s">
        <v>463</v>
      </c>
      <c r="K318" s="1546"/>
      <c r="L318" s="1546"/>
      <c r="M318" s="1546"/>
      <c r="N318" s="1546"/>
      <c r="O318" s="1546"/>
      <c r="P318" s="1546"/>
      <c r="Q318" s="1546"/>
    </row>
    <row r="319" spans="1:17" ht="16" hidden="1" thickBot="1">
      <c r="A319" s="255">
        <v>21</v>
      </c>
      <c r="B319" s="256"/>
      <c r="C319" s="270" t="s">
        <v>207</v>
      </c>
      <c r="D319" s="257"/>
      <c r="E319" s="271" t="s">
        <v>327</v>
      </c>
      <c r="F319" s="272" t="s">
        <v>154</v>
      </c>
      <c r="G319" s="292" t="s">
        <v>464</v>
      </c>
      <c r="H319" s="298"/>
      <c r="I319" s="298" t="s">
        <v>464</v>
      </c>
      <c r="J319" s="1547" t="s">
        <v>463</v>
      </c>
      <c r="K319" s="1548"/>
      <c r="L319" s="1548"/>
      <c r="M319" s="1548"/>
      <c r="N319" s="1548"/>
      <c r="O319" s="1548"/>
      <c r="P319" s="1548"/>
      <c r="Q319" s="1548"/>
    </row>
    <row r="320" spans="1:17" ht="21.25" hidden="1" customHeight="1">
      <c r="G320" s="98"/>
      <c r="H320" s="98"/>
      <c r="I320" s="98"/>
      <c r="J320" s="98"/>
      <c r="K320" s="98"/>
      <c r="L320" s="98"/>
      <c r="M320" s="98"/>
      <c r="N320" s="98"/>
      <c r="O320" s="98"/>
      <c r="P320" s="98"/>
      <c r="Q320" s="98"/>
    </row>
    <row r="321" spans="1:17" ht="21.25" hidden="1" customHeight="1">
      <c r="G321" s="98"/>
      <c r="H321" s="98"/>
      <c r="I321" s="98"/>
      <c r="J321" s="98"/>
      <c r="K321" s="98"/>
      <c r="L321" s="98"/>
      <c r="M321" s="98"/>
      <c r="N321" s="98"/>
      <c r="O321" s="98"/>
      <c r="P321" s="98"/>
      <c r="Q321" s="98"/>
    </row>
    <row r="322" spans="1:17" ht="21.25" hidden="1" customHeight="1" thickBot="1">
      <c r="A322" s="265" t="s">
        <v>451</v>
      </c>
      <c r="G322" s="98"/>
      <c r="H322" s="98"/>
      <c r="I322" s="98"/>
      <c r="J322" s="98"/>
      <c r="K322" s="98"/>
      <c r="L322" s="98"/>
      <c r="M322" s="98"/>
      <c r="N322" s="98"/>
      <c r="O322" s="98"/>
      <c r="P322" s="98"/>
      <c r="Q322" s="98"/>
    </row>
    <row r="323" spans="1:17" ht="38.25" hidden="1" customHeight="1">
      <c r="A323" s="1549" t="s">
        <v>445</v>
      </c>
      <c r="B323" s="1550"/>
      <c r="C323" s="1550"/>
      <c r="D323" s="1550"/>
      <c r="E323" s="1550"/>
      <c r="F323" s="1551"/>
      <c r="G323" s="294" t="str">
        <f>+G313</f>
        <v>Form 1 Amount</v>
      </c>
      <c r="H323" s="294"/>
      <c r="I323" s="294" t="s">
        <v>447</v>
      </c>
      <c r="J323" s="1552" t="s">
        <v>393</v>
      </c>
      <c r="K323" s="1554"/>
      <c r="L323" s="1554"/>
      <c r="M323" s="1554"/>
      <c r="N323" s="1554"/>
      <c r="O323" s="1554"/>
      <c r="P323" s="1554"/>
      <c r="Q323" s="1554"/>
    </row>
    <row r="324" spans="1:17" ht="15.5" hidden="1">
      <c r="A324" s="202"/>
      <c r="B324" s="185" t="s">
        <v>182</v>
      </c>
      <c r="C324" s="149"/>
      <c r="D324" s="149"/>
      <c r="E324" s="201"/>
      <c r="F324" s="227"/>
      <c r="G324" s="100"/>
      <c r="H324" s="100"/>
      <c r="I324" s="100"/>
      <c r="J324" s="1545"/>
      <c r="K324" s="1546"/>
      <c r="L324" s="1546"/>
      <c r="M324" s="1546"/>
      <c r="N324" s="1546"/>
      <c r="O324" s="1546"/>
      <c r="P324" s="1546"/>
      <c r="Q324" s="1546"/>
    </row>
    <row r="325" spans="1:17" ht="16" hidden="1" thickBot="1">
      <c r="A325" s="255">
        <v>69</v>
      </c>
      <c r="B325" s="260"/>
      <c r="C325" s="261" t="s">
        <v>307</v>
      </c>
      <c r="D325" s="273"/>
      <c r="E325" s="274" t="s">
        <v>332</v>
      </c>
      <c r="F325" s="272" t="s">
        <v>284</v>
      </c>
      <c r="G325" s="292" t="s">
        <v>464</v>
      </c>
      <c r="H325" s="298"/>
      <c r="I325" s="298" t="s">
        <v>464</v>
      </c>
      <c r="J325" s="1547" t="s">
        <v>463</v>
      </c>
      <c r="K325" s="1548"/>
      <c r="L325" s="1548"/>
      <c r="M325" s="1548"/>
      <c r="N325" s="1548"/>
      <c r="O325" s="1548"/>
      <c r="P325" s="1548"/>
      <c r="Q325" s="1548"/>
    </row>
    <row r="326" spans="1:17" ht="21.25" hidden="1" customHeight="1">
      <c r="G326" s="98"/>
      <c r="H326" s="98"/>
      <c r="I326" s="98"/>
      <c r="J326" s="98"/>
      <c r="K326" s="98"/>
      <c r="L326" s="98"/>
      <c r="M326" s="98"/>
      <c r="N326" s="98"/>
      <c r="O326" s="98"/>
      <c r="P326" s="98"/>
      <c r="Q326" s="98"/>
    </row>
    <row r="327" spans="1:17" ht="21.25" hidden="1" customHeight="1">
      <c r="G327" s="98"/>
      <c r="H327" s="98"/>
      <c r="I327" s="98"/>
      <c r="J327" s="98"/>
      <c r="K327" s="98"/>
      <c r="L327" s="98"/>
      <c r="M327" s="98"/>
      <c r="N327" s="98"/>
      <c r="O327" s="98"/>
      <c r="P327" s="98"/>
      <c r="Q327" s="98"/>
    </row>
    <row r="328" spans="1:17" ht="21.25" hidden="1" customHeight="1" thickBot="1">
      <c r="A328" s="265" t="s">
        <v>457</v>
      </c>
      <c r="G328" s="98"/>
      <c r="H328" s="98"/>
      <c r="I328" s="98"/>
      <c r="J328" s="98"/>
      <c r="K328" s="98"/>
      <c r="L328" s="98"/>
      <c r="M328" s="98"/>
      <c r="N328" s="98"/>
      <c r="O328" s="98"/>
      <c r="P328" s="98"/>
      <c r="Q328" s="98"/>
    </row>
    <row r="329" spans="1:17" ht="57.25" hidden="1" customHeight="1">
      <c r="A329" s="1549" t="s">
        <v>445</v>
      </c>
      <c r="B329" s="1550"/>
      <c r="C329" s="1550"/>
      <c r="D329" s="1550"/>
      <c r="E329" s="1550"/>
      <c r="F329" s="1551"/>
      <c r="G329" s="297" t="s">
        <v>461</v>
      </c>
      <c r="H329" s="294"/>
      <c r="I329" s="294" t="s">
        <v>465</v>
      </c>
      <c r="J329" s="1552" t="s">
        <v>393</v>
      </c>
      <c r="K329" s="1554"/>
      <c r="L329" s="1554"/>
      <c r="M329" s="1554"/>
      <c r="N329" s="1554"/>
      <c r="O329" s="1554"/>
      <c r="P329" s="1554"/>
      <c r="Q329" s="1554"/>
    </row>
    <row r="330" spans="1:17" ht="15.5" hidden="1">
      <c r="A330" s="202"/>
      <c r="B330" s="185" t="s">
        <v>182</v>
      </c>
      <c r="C330" s="149"/>
      <c r="D330" s="149"/>
      <c r="E330" s="201"/>
      <c r="F330" s="227"/>
      <c r="G330" s="100"/>
      <c r="H330" s="100"/>
      <c r="I330" s="100"/>
      <c r="J330" s="100"/>
      <c r="K330" s="100"/>
      <c r="L330" s="100"/>
      <c r="M330" s="100"/>
      <c r="N330" s="100"/>
      <c r="O330" s="100"/>
      <c r="P330" s="100"/>
      <c r="Q330" s="100"/>
    </row>
    <row r="331" spans="1:17" ht="16" hidden="1" thickBot="1">
      <c r="A331" s="255">
        <v>67</v>
      </c>
      <c r="B331" s="260"/>
      <c r="C331" s="261" t="s">
        <v>330</v>
      </c>
      <c r="D331" s="275"/>
      <c r="E331" s="268" t="s">
        <v>458</v>
      </c>
      <c r="F331" s="276" t="s">
        <v>148</v>
      </c>
      <c r="G331" s="292" t="s">
        <v>464</v>
      </c>
      <c r="H331" s="298"/>
      <c r="I331" s="298" t="s">
        <v>464</v>
      </c>
      <c r="J331" s="1547" t="s">
        <v>463</v>
      </c>
      <c r="K331" s="1548"/>
      <c r="L331" s="1548"/>
      <c r="M331" s="1548"/>
      <c r="N331" s="1548"/>
      <c r="O331" s="1548"/>
      <c r="P331" s="1548"/>
      <c r="Q331" s="1548"/>
    </row>
    <row r="332" spans="1:17" ht="21.25" hidden="1" customHeight="1">
      <c r="G332" s="98"/>
      <c r="H332" s="98"/>
      <c r="I332" s="98"/>
      <c r="J332" s="98"/>
      <c r="K332" s="98"/>
      <c r="L332" s="98"/>
      <c r="M332" s="98"/>
      <c r="N332" s="98"/>
      <c r="O332" s="98"/>
      <c r="P332" s="98"/>
      <c r="Q332" s="98"/>
    </row>
    <row r="333" spans="1:17" ht="21.25" hidden="1" customHeight="1">
      <c r="G333" s="98"/>
      <c r="H333" s="98"/>
      <c r="I333" s="98"/>
      <c r="J333" s="98"/>
      <c r="K333" s="98"/>
      <c r="L333" s="98"/>
      <c r="M333" s="98"/>
      <c r="N333" s="98"/>
      <c r="O333" s="98"/>
      <c r="P333" s="98"/>
      <c r="Q333" s="98"/>
    </row>
    <row r="334" spans="1:17" ht="21.25" hidden="1" customHeight="1" thickBot="1">
      <c r="A334" s="265" t="s">
        <v>532</v>
      </c>
      <c r="G334" s="98"/>
      <c r="H334" s="98"/>
      <c r="I334" s="98"/>
      <c r="J334" s="98"/>
      <c r="K334" s="98"/>
      <c r="L334" s="98"/>
      <c r="M334" s="98"/>
      <c r="N334" s="98"/>
      <c r="O334" s="98"/>
      <c r="P334" s="98"/>
      <c r="Q334" s="98"/>
    </row>
    <row r="335" spans="1:17" ht="35.5" hidden="1" customHeight="1">
      <c r="A335" s="1549" t="s">
        <v>445</v>
      </c>
      <c r="B335" s="1550"/>
      <c r="C335" s="1550"/>
      <c r="D335" s="1550"/>
      <c r="E335" s="1550"/>
      <c r="F335" s="1551"/>
      <c r="G335" s="297" t="s">
        <v>461</v>
      </c>
      <c r="H335" s="294"/>
      <c r="I335" s="294" t="s">
        <v>467</v>
      </c>
      <c r="J335" s="1552" t="s">
        <v>393</v>
      </c>
      <c r="K335" s="1554"/>
      <c r="L335" s="1554"/>
      <c r="M335" s="1554"/>
      <c r="N335" s="1554"/>
      <c r="O335" s="1554"/>
      <c r="P335" s="1554"/>
      <c r="Q335" s="1554"/>
    </row>
    <row r="336" spans="1:17" ht="15.5" hidden="1">
      <c r="A336" s="202"/>
      <c r="B336" s="185" t="s">
        <v>181</v>
      </c>
      <c r="C336" s="139"/>
      <c r="D336" s="149"/>
      <c r="E336" s="157"/>
      <c r="F336" s="199"/>
      <c r="G336" s="100"/>
      <c r="H336" s="100"/>
      <c r="I336" s="100"/>
      <c r="J336" s="100"/>
      <c r="K336" s="100"/>
      <c r="L336" s="100"/>
      <c r="M336" s="100"/>
      <c r="N336" s="100"/>
      <c r="O336" s="100"/>
      <c r="P336" s="100"/>
      <c r="Q336" s="100"/>
    </row>
    <row r="337" spans="1:17" ht="16" hidden="1" thickBot="1">
      <c r="A337" s="277">
        <v>77</v>
      </c>
      <c r="B337" s="266"/>
      <c r="C337" s="267" t="s">
        <v>334</v>
      </c>
      <c r="D337" s="262"/>
      <c r="E337" s="271" t="s">
        <v>336</v>
      </c>
      <c r="F337" s="269" t="s">
        <v>149</v>
      </c>
      <c r="G337" s="292" t="s">
        <v>464</v>
      </c>
      <c r="H337" s="298"/>
      <c r="I337" s="298" t="s">
        <v>464</v>
      </c>
      <c r="J337" s="1547" t="s">
        <v>463</v>
      </c>
      <c r="K337" s="1548"/>
      <c r="L337" s="1548"/>
      <c r="M337" s="1548"/>
      <c r="N337" s="1548"/>
      <c r="O337" s="1548"/>
      <c r="P337" s="1548"/>
      <c r="Q337" s="1548"/>
    </row>
    <row r="338" spans="1:17" ht="21.25" hidden="1" customHeight="1">
      <c r="A338" s="164"/>
      <c r="B338" s="217"/>
      <c r="C338" s="166"/>
      <c r="D338" s="149"/>
      <c r="E338" s="148"/>
      <c r="F338" s="166"/>
      <c r="G338" s="135"/>
      <c r="H338" s="135"/>
      <c r="I338" s="135"/>
      <c r="J338" s="289"/>
      <c r="K338" s="286"/>
      <c r="L338" s="286"/>
      <c r="M338" s="286"/>
      <c r="N338" s="286"/>
      <c r="O338" s="286"/>
      <c r="P338" s="286"/>
      <c r="Q338" s="286"/>
    </row>
    <row r="339" spans="1:17" ht="21.25" hidden="1" customHeight="1">
      <c r="G339" s="98"/>
      <c r="H339" s="98"/>
      <c r="I339" s="98"/>
      <c r="J339" s="98"/>
      <c r="K339" s="98"/>
      <c r="L339" s="98"/>
      <c r="M339" s="98"/>
      <c r="N339" s="98"/>
      <c r="O339" s="98"/>
      <c r="P339" s="98"/>
      <c r="Q339" s="98"/>
    </row>
    <row r="340" spans="1:17" ht="21.25" hidden="1" customHeight="1" thickBot="1">
      <c r="A340" s="265" t="s">
        <v>454</v>
      </c>
      <c r="G340" s="98"/>
      <c r="H340" s="98"/>
      <c r="I340" s="98"/>
      <c r="J340" s="98"/>
      <c r="K340" s="98"/>
      <c r="L340" s="98"/>
      <c r="M340" s="98"/>
      <c r="N340" s="98"/>
      <c r="O340" s="98"/>
      <c r="P340" s="98"/>
      <c r="Q340" s="98"/>
    </row>
    <row r="341" spans="1:17" ht="18" hidden="1">
      <c r="A341" s="1549" t="s">
        <v>445</v>
      </c>
      <c r="B341" s="1550"/>
      <c r="C341" s="1550"/>
      <c r="D341" s="1550"/>
      <c r="E341" s="1550"/>
      <c r="F341" s="1550"/>
      <c r="G341" s="297" t="s">
        <v>471</v>
      </c>
      <c r="H341" s="294"/>
      <c r="I341" s="294" t="s">
        <v>472</v>
      </c>
      <c r="J341" s="294" t="s">
        <v>474</v>
      </c>
      <c r="K341" s="294" t="s">
        <v>475</v>
      </c>
      <c r="L341" s="1552" t="s">
        <v>393</v>
      </c>
      <c r="M341" s="1554"/>
      <c r="N341" s="1554"/>
      <c r="O341" s="1554"/>
      <c r="P341" s="1554"/>
      <c r="Q341" s="1554"/>
    </row>
    <row r="342" spans="1:17" ht="15.5" hidden="1">
      <c r="A342" s="193" t="s">
        <v>155</v>
      </c>
      <c r="B342" s="174" t="s">
        <v>252</v>
      </c>
      <c r="C342" s="85"/>
      <c r="D342" s="85"/>
      <c r="E342" s="157"/>
      <c r="F342" s="155"/>
      <c r="G342" s="285"/>
      <c r="H342" s="100"/>
      <c r="I342" s="100"/>
      <c r="J342" s="100"/>
      <c r="K342" s="100"/>
      <c r="L342" s="100"/>
      <c r="M342" s="100"/>
      <c r="N342" s="100"/>
      <c r="O342" s="100"/>
      <c r="P342" s="100"/>
      <c r="Q342" s="100"/>
    </row>
    <row r="343" spans="1:17" ht="15.5" hidden="1">
      <c r="A343" s="193"/>
      <c r="B343" s="174"/>
      <c r="C343" s="85"/>
      <c r="D343" s="85"/>
      <c r="E343" s="157"/>
      <c r="F343" s="155"/>
      <c r="G343" s="287" t="s">
        <v>468</v>
      </c>
      <c r="H343" s="135"/>
      <c r="I343" s="135" t="s">
        <v>468</v>
      </c>
      <c r="J343" s="135" t="s">
        <v>468</v>
      </c>
      <c r="K343" s="135" t="s">
        <v>468</v>
      </c>
      <c r="L343" s="1545" t="s">
        <v>470</v>
      </c>
      <c r="M343" s="1555"/>
      <c r="N343" s="1555"/>
      <c r="O343" s="1555"/>
      <c r="P343" s="1555"/>
      <c r="Q343" s="1555"/>
    </row>
    <row r="344" spans="1:17" ht="16" hidden="1" thickBot="1">
      <c r="A344" s="277">
        <v>125</v>
      </c>
      <c r="B344" s="256"/>
      <c r="C344" s="278" t="s">
        <v>249</v>
      </c>
      <c r="D344" s="279"/>
      <c r="E344" s="258" t="s">
        <v>299</v>
      </c>
      <c r="F344" s="257" t="s">
        <v>433</v>
      </c>
      <c r="G344" s="292" t="s">
        <v>469</v>
      </c>
      <c r="H344" s="298"/>
      <c r="I344" s="298" t="s">
        <v>469</v>
      </c>
      <c r="J344" s="298" t="s">
        <v>469</v>
      </c>
      <c r="K344" s="298" t="s">
        <v>469</v>
      </c>
      <c r="L344" s="1547" t="s">
        <v>463</v>
      </c>
      <c r="M344" s="1556"/>
      <c r="N344" s="1556"/>
      <c r="O344" s="1556"/>
      <c r="P344" s="1556"/>
      <c r="Q344" s="1556"/>
    </row>
    <row r="345" spans="1:17" ht="21.25" hidden="1" customHeight="1">
      <c r="G345" s="98"/>
      <c r="H345" s="98"/>
      <c r="I345" s="98"/>
      <c r="J345" s="98"/>
      <c r="K345" s="98"/>
      <c r="L345" s="98"/>
      <c r="M345" s="98"/>
      <c r="N345" s="98"/>
      <c r="O345" s="98"/>
      <c r="P345" s="98"/>
      <c r="Q345" s="98"/>
    </row>
    <row r="346" spans="1:17" ht="21.25" hidden="1" customHeight="1">
      <c r="G346" s="98"/>
      <c r="H346" s="98"/>
      <c r="I346" s="98"/>
      <c r="J346" s="98"/>
      <c r="K346" s="98"/>
      <c r="L346" s="98"/>
      <c r="M346" s="98"/>
      <c r="N346" s="98"/>
      <c r="O346" s="98"/>
      <c r="P346" s="98"/>
      <c r="Q346" s="98"/>
    </row>
    <row r="347" spans="1:17" ht="21.25" hidden="1" customHeight="1" thickBot="1">
      <c r="A347" s="265" t="s">
        <v>449</v>
      </c>
      <c r="G347" s="98"/>
      <c r="H347" s="98"/>
      <c r="I347" s="98"/>
      <c r="J347" s="98"/>
      <c r="K347" s="98"/>
      <c r="L347" s="98"/>
      <c r="M347" s="98"/>
      <c r="N347" s="98"/>
      <c r="O347" s="98"/>
      <c r="P347" s="98"/>
      <c r="Q347" s="98"/>
    </row>
    <row r="348" spans="1:17" ht="34.5" hidden="1" customHeight="1">
      <c r="A348" s="1549" t="s">
        <v>445</v>
      </c>
      <c r="B348" s="1550"/>
      <c r="C348" s="1550"/>
      <c r="D348" s="1550"/>
      <c r="E348" s="1550"/>
      <c r="F348" s="1551"/>
      <c r="G348" s="297" t="s">
        <v>461</v>
      </c>
      <c r="H348" s="294"/>
      <c r="I348" s="294" t="s">
        <v>476</v>
      </c>
      <c r="J348" s="1552" t="s">
        <v>393</v>
      </c>
      <c r="K348" s="1554"/>
      <c r="L348" s="1554"/>
      <c r="M348" s="1554"/>
      <c r="N348" s="1554"/>
      <c r="O348" s="1554"/>
      <c r="P348" s="1554"/>
      <c r="Q348" s="1554"/>
    </row>
    <row r="349" spans="1:17" ht="15.5" hidden="1">
      <c r="A349" s="202"/>
      <c r="B349" s="185" t="s">
        <v>181</v>
      </c>
      <c r="C349" s="139"/>
      <c r="D349" s="149"/>
      <c r="E349" s="157"/>
      <c r="F349" s="199"/>
      <c r="G349" s="100"/>
      <c r="H349" s="100"/>
      <c r="I349" s="100"/>
      <c r="J349" s="100"/>
      <c r="K349" s="100"/>
      <c r="L349" s="100"/>
      <c r="M349" s="100"/>
      <c r="N349" s="100"/>
      <c r="O349" s="100"/>
      <c r="P349" s="100"/>
      <c r="Q349" s="100"/>
    </row>
    <row r="350" spans="1:17" ht="16" hidden="1" thickBot="1">
      <c r="A350" s="277">
        <v>74</v>
      </c>
      <c r="B350" s="266"/>
      <c r="C350" s="267" t="s">
        <v>334</v>
      </c>
      <c r="D350" s="280"/>
      <c r="E350" s="271" t="s">
        <v>132</v>
      </c>
      <c r="F350" s="269" t="s">
        <v>149</v>
      </c>
      <c r="G350" s="292" t="s">
        <v>464</v>
      </c>
      <c r="H350" s="298"/>
      <c r="I350" s="298" t="s">
        <v>464</v>
      </c>
      <c r="J350" s="1547" t="s">
        <v>463</v>
      </c>
      <c r="K350" s="1548"/>
      <c r="L350" s="1548"/>
      <c r="M350" s="1548"/>
      <c r="N350" s="1548"/>
      <c r="O350" s="1548"/>
      <c r="P350" s="1548"/>
      <c r="Q350" s="1548"/>
    </row>
    <row r="351" spans="1:17" ht="21.25" hidden="1" customHeight="1">
      <c r="G351" s="98"/>
      <c r="H351" s="98"/>
      <c r="I351" s="98"/>
      <c r="J351" s="98"/>
      <c r="K351" s="98"/>
      <c r="L351" s="98"/>
      <c r="M351" s="98"/>
      <c r="N351" s="98"/>
      <c r="O351" s="98"/>
      <c r="P351" s="98"/>
      <c r="Q351" s="98"/>
    </row>
    <row r="352" spans="1:17" ht="21.25" hidden="1" customHeight="1">
      <c r="G352" s="98"/>
      <c r="H352" s="98"/>
      <c r="I352" s="98"/>
      <c r="J352" s="98"/>
      <c r="K352" s="98"/>
      <c r="L352" s="98"/>
      <c r="M352" s="98"/>
      <c r="N352" s="98"/>
      <c r="O352" s="98"/>
      <c r="P352" s="98"/>
      <c r="Q352" s="98"/>
    </row>
    <row r="353" spans="1:17" ht="21.25" hidden="1" customHeight="1" thickBot="1">
      <c r="A353" s="265" t="s">
        <v>450</v>
      </c>
      <c r="G353" s="98"/>
      <c r="H353" s="98"/>
      <c r="I353" s="98"/>
      <c r="J353" s="98"/>
      <c r="K353" s="98"/>
      <c r="L353" s="98"/>
      <c r="M353" s="98"/>
      <c r="N353" s="98"/>
      <c r="O353" s="98"/>
      <c r="P353" s="98"/>
      <c r="Q353" s="98"/>
    </row>
    <row r="354" spans="1:17" ht="71.5" hidden="1" customHeight="1">
      <c r="A354" s="1549" t="s">
        <v>445</v>
      </c>
      <c r="B354" s="1550"/>
      <c r="C354" s="1550"/>
      <c r="D354" s="1550"/>
      <c r="E354" s="1550"/>
      <c r="F354" s="1551"/>
      <c r="G354" s="297" t="str">
        <f>+C356</f>
        <v>Excluded Transmission Facilities</v>
      </c>
      <c r="H354" s="294"/>
      <c r="I354" s="1552" t="s">
        <v>479</v>
      </c>
      <c r="J354" s="1553"/>
      <c r="K354" s="1553"/>
      <c r="L354" s="1553"/>
      <c r="M354" s="1553"/>
      <c r="N354" s="1553"/>
      <c r="O354" s="1553"/>
      <c r="P354" s="1553"/>
      <c r="Q354" s="1553"/>
    </row>
    <row r="355" spans="1:17" ht="18" hidden="1">
      <c r="A355" s="236"/>
      <c r="B355" s="179" t="s">
        <v>184</v>
      </c>
      <c r="C355" s="180"/>
      <c r="D355" s="181"/>
      <c r="E355" s="182"/>
      <c r="F355" s="237"/>
      <c r="G355" s="285"/>
      <c r="H355" s="100"/>
      <c r="I355" s="100"/>
      <c r="J355" s="100"/>
      <c r="K355" s="100"/>
      <c r="L355" s="100"/>
      <c r="M355" s="100"/>
      <c r="N355" s="100"/>
      <c r="O355" s="100"/>
      <c r="P355" s="100"/>
      <c r="Q355" s="100"/>
    </row>
    <row r="356" spans="1:17" ht="18" hidden="1">
      <c r="A356" s="202">
        <v>145</v>
      </c>
      <c r="B356" s="183"/>
      <c r="C356" s="160" t="s">
        <v>185</v>
      </c>
      <c r="D356" s="181"/>
      <c r="E356" s="162" t="s">
        <v>292</v>
      </c>
      <c r="F356" s="203" t="s">
        <v>194</v>
      </c>
      <c r="G356" s="288" t="s">
        <v>480</v>
      </c>
      <c r="H356" s="313"/>
      <c r="I356" s="1545" t="s">
        <v>482</v>
      </c>
      <c r="J356" s="1546"/>
      <c r="K356" s="1546"/>
      <c r="L356" s="1546"/>
      <c r="M356" s="1546"/>
      <c r="N356" s="1546"/>
      <c r="O356" s="1546"/>
      <c r="P356" s="1546"/>
      <c r="Q356" s="1546"/>
    </row>
    <row r="357" spans="1:17" ht="18" hidden="1">
      <c r="A357" s="202"/>
      <c r="B357" s="183"/>
      <c r="C357" s="160"/>
      <c r="D357" s="181"/>
      <c r="E357" s="162"/>
      <c r="F357" s="203"/>
      <c r="G357" s="285"/>
      <c r="H357" s="100"/>
      <c r="I357" s="100"/>
      <c r="J357" s="100"/>
      <c r="K357" s="100"/>
      <c r="L357" s="100"/>
      <c r="M357" s="100"/>
      <c r="N357" s="100"/>
      <c r="O357" s="100"/>
      <c r="P357" s="135"/>
      <c r="Q357" s="100"/>
    </row>
    <row r="358" spans="1:17" ht="18" hidden="1" customHeight="1">
      <c r="A358" s="202"/>
      <c r="B358" s="183"/>
      <c r="C358" s="160"/>
      <c r="D358" s="181"/>
      <c r="E358" s="162"/>
      <c r="F358" s="203"/>
      <c r="G358" s="287" t="s">
        <v>478</v>
      </c>
      <c r="H358" s="135"/>
      <c r="I358" s="1545" t="s">
        <v>483</v>
      </c>
      <c r="J358" s="1546"/>
      <c r="K358" s="1546"/>
      <c r="L358" s="1546"/>
      <c r="M358" s="1546"/>
      <c r="N358" s="1546"/>
      <c r="O358" s="1546"/>
      <c r="P358" s="1546"/>
      <c r="Q358" s="1546"/>
    </row>
    <row r="359" spans="1:17" ht="18" hidden="1" customHeight="1">
      <c r="A359" s="202"/>
      <c r="B359" s="183"/>
      <c r="C359" s="160"/>
      <c r="D359" s="181"/>
      <c r="E359" s="162"/>
      <c r="F359" s="203"/>
      <c r="G359" s="287" t="s">
        <v>478</v>
      </c>
      <c r="H359" s="135"/>
      <c r="I359" s="1545" t="s">
        <v>483</v>
      </c>
      <c r="J359" s="1546"/>
      <c r="K359" s="1546"/>
      <c r="L359" s="1546"/>
      <c r="M359" s="1546"/>
      <c r="N359" s="1546"/>
      <c r="O359" s="1546"/>
      <c r="P359" s="1546"/>
      <c r="Q359" s="1546"/>
    </row>
    <row r="360" spans="1:17" ht="18" hidden="1" customHeight="1">
      <c r="A360" s="202"/>
      <c r="B360" s="183"/>
      <c r="C360" s="160"/>
      <c r="D360" s="181"/>
      <c r="E360" s="162"/>
      <c r="F360" s="203"/>
      <c r="G360" s="287" t="s">
        <v>478</v>
      </c>
      <c r="H360" s="135"/>
      <c r="I360" s="1545" t="s">
        <v>483</v>
      </c>
      <c r="J360" s="1546"/>
      <c r="K360" s="1546"/>
      <c r="L360" s="1546"/>
      <c r="M360" s="1546"/>
      <c r="N360" s="1546"/>
      <c r="O360" s="1546"/>
      <c r="P360" s="1546"/>
      <c r="Q360" s="1546"/>
    </row>
    <row r="361" spans="1:17" ht="18" hidden="1" customHeight="1">
      <c r="A361" s="202"/>
      <c r="B361" s="183"/>
      <c r="C361" s="160"/>
      <c r="D361" s="181"/>
      <c r="E361" s="162"/>
      <c r="F361" s="203"/>
      <c r="G361" s="287" t="s">
        <v>478</v>
      </c>
      <c r="H361" s="135"/>
      <c r="I361" s="1545" t="s">
        <v>483</v>
      </c>
      <c r="J361" s="1546"/>
      <c r="K361" s="1546"/>
      <c r="L361" s="1546"/>
      <c r="M361" s="1546"/>
      <c r="N361" s="1546"/>
      <c r="O361" s="1546"/>
      <c r="P361" s="1546"/>
      <c r="Q361" s="1546"/>
    </row>
    <row r="362" spans="1:17" ht="18" hidden="1" customHeight="1">
      <c r="A362" s="116"/>
      <c r="B362" s="117"/>
      <c r="C362" s="117"/>
      <c r="D362" s="117"/>
      <c r="E362" s="117"/>
      <c r="F362" s="118"/>
      <c r="G362" s="287" t="s">
        <v>478</v>
      </c>
      <c r="H362" s="135"/>
      <c r="I362" s="1545" t="s">
        <v>483</v>
      </c>
      <c r="J362" s="1546"/>
      <c r="K362" s="1546"/>
      <c r="L362" s="1546"/>
      <c r="M362" s="1546"/>
      <c r="N362" s="1546"/>
      <c r="O362" s="1546"/>
      <c r="P362" s="1546"/>
      <c r="Q362" s="1546"/>
    </row>
    <row r="363" spans="1:17" ht="18" hidden="1" customHeight="1">
      <c r="A363" s="116"/>
      <c r="B363" s="117"/>
      <c r="C363" s="117"/>
      <c r="D363" s="117"/>
      <c r="E363" s="117"/>
      <c r="F363" s="118"/>
      <c r="G363" s="287" t="s">
        <v>478</v>
      </c>
      <c r="H363" s="135"/>
      <c r="I363" s="1545" t="s">
        <v>483</v>
      </c>
      <c r="J363" s="1546"/>
      <c r="K363" s="1546"/>
      <c r="L363" s="1546"/>
      <c r="M363" s="1546"/>
      <c r="N363" s="1546"/>
      <c r="O363" s="1546"/>
      <c r="P363" s="1546"/>
      <c r="Q363" s="1546"/>
    </row>
    <row r="364" spans="1:17" ht="18" hidden="1" customHeight="1">
      <c r="A364" s="116"/>
      <c r="B364" s="117"/>
      <c r="C364" s="117"/>
      <c r="D364" s="117"/>
      <c r="E364" s="117"/>
      <c r="F364" s="118"/>
      <c r="G364" s="287" t="s">
        <v>478</v>
      </c>
      <c r="H364" s="135"/>
      <c r="I364" s="1545" t="s">
        <v>483</v>
      </c>
      <c r="J364" s="1546"/>
      <c r="K364" s="1546"/>
      <c r="L364" s="1546"/>
      <c r="M364" s="1546"/>
      <c r="N364" s="1546"/>
      <c r="O364" s="1546"/>
      <c r="P364" s="1546"/>
      <c r="Q364" s="1546"/>
    </row>
    <row r="365" spans="1:17" ht="18" hidden="1" customHeight="1">
      <c r="A365" s="116"/>
      <c r="B365" s="117"/>
      <c r="C365" s="117"/>
      <c r="D365" s="117"/>
      <c r="E365" s="117"/>
      <c r="F365" s="118"/>
      <c r="G365" s="287" t="s">
        <v>478</v>
      </c>
      <c r="H365" s="135"/>
      <c r="I365" s="1545" t="s">
        <v>483</v>
      </c>
      <c r="J365" s="1546"/>
      <c r="K365" s="1546"/>
      <c r="L365" s="1546"/>
      <c r="M365" s="1546"/>
      <c r="N365" s="1546"/>
      <c r="O365" s="1546"/>
      <c r="P365" s="1546"/>
      <c r="Q365" s="1546"/>
    </row>
    <row r="366" spans="1:17" ht="18" hidden="1" customHeight="1">
      <c r="A366" s="116"/>
      <c r="B366" s="117"/>
      <c r="C366" s="117"/>
      <c r="D366" s="117"/>
      <c r="E366" s="117"/>
      <c r="F366" s="118"/>
      <c r="G366" s="287" t="s">
        <v>478</v>
      </c>
      <c r="H366" s="135"/>
      <c r="I366" s="1545" t="s">
        <v>483</v>
      </c>
      <c r="J366" s="1546"/>
      <c r="K366" s="1546"/>
      <c r="L366" s="1546"/>
      <c r="M366" s="1546"/>
      <c r="N366" s="1546"/>
      <c r="O366" s="1546"/>
      <c r="P366" s="1546"/>
      <c r="Q366" s="1546"/>
    </row>
    <row r="367" spans="1:17" ht="18" hidden="1" customHeight="1">
      <c r="A367" s="116"/>
      <c r="B367" s="117"/>
      <c r="C367" s="117"/>
      <c r="D367" s="117"/>
      <c r="E367" s="117"/>
      <c r="F367" s="118"/>
      <c r="G367" s="287" t="s">
        <v>478</v>
      </c>
      <c r="H367" s="135"/>
      <c r="I367" s="1545" t="s">
        <v>483</v>
      </c>
      <c r="J367" s="1546"/>
      <c r="K367" s="1546"/>
      <c r="L367" s="1546"/>
      <c r="M367" s="1546"/>
      <c r="N367" s="1546"/>
      <c r="O367" s="1546"/>
      <c r="P367" s="1546"/>
      <c r="Q367" s="1546"/>
    </row>
    <row r="368" spans="1:17" ht="18" hidden="1" customHeight="1" thickBot="1">
      <c r="A368" s="119"/>
      <c r="B368" s="120"/>
      <c r="C368" s="120"/>
      <c r="D368" s="120"/>
      <c r="E368" s="120"/>
      <c r="F368" s="121"/>
      <c r="G368" s="290"/>
      <c r="H368" s="284"/>
      <c r="I368" s="284"/>
      <c r="J368" s="284"/>
      <c r="K368" s="299" t="s">
        <v>481</v>
      </c>
      <c r="L368" s="284"/>
      <c r="M368" s="284"/>
      <c r="N368" s="284"/>
      <c r="O368" s="284"/>
      <c r="P368" s="284"/>
      <c r="Q368" s="284"/>
    </row>
    <row r="369" spans="1:17" ht="21.25" hidden="1" customHeight="1">
      <c r="A369" s="117"/>
      <c r="B369" s="117"/>
      <c r="C369" s="117"/>
      <c r="D369" s="117"/>
      <c r="E369" s="117"/>
      <c r="F369" s="117"/>
      <c r="G369" s="100"/>
      <c r="H369" s="100"/>
      <c r="I369" s="100"/>
      <c r="J369" s="100"/>
      <c r="K369" s="101"/>
      <c r="L369" s="100"/>
      <c r="M369" s="100"/>
      <c r="N369" s="100"/>
      <c r="O369" s="100"/>
      <c r="P369" s="100"/>
      <c r="Q369" s="100"/>
    </row>
    <row r="370" spans="1:17" ht="21.25" hidden="1" customHeight="1">
      <c r="A370" s="117"/>
      <c r="B370" s="117"/>
      <c r="C370" s="117"/>
      <c r="D370" s="117"/>
      <c r="E370" s="117"/>
      <c r="F370" s="117"/>
      <c r="G370" s="100"/>
      <c r="H370" s="100"/>
      <c r="I370" s="100"/>
      <c r="J370" s="100"/>
      <c r="K370" s="101"/>
      <c r="L370" s="100"/>
      <c r="M370" s="100"/>
      <c r="N370" s="100"/>
      <c r="O370" s="100"/>
      <c r="P370" s="100"/>
      <c r="Q370" s="100"/>
    </row>
    <row r="371" spans="1:17" ht="21.25" hidden="1" customHeight="1" thickBot="1">
      <c r="A371" s="265" t="s">
        <v>448</v>
      </c>
      <c r="G371" s="98"/>
      <c r="H371" s="98"/>
      <c r="I371" s="98"/>
      <c r="J371" s="98"/>
      <c r="K371" s="98"/>
      <c r="L371" s="98"/>
      <c r="M371" s="98"/>
      <c r="N371" s="98"/>
      <c r="O371" s="98"/>
      <c r="P371" s="98"/>
      <c r="Q371" s="98"/>
    </row>
    <row r="372" spans="1:17" ht="51.75" hidden="1" customHeight="1">
      <c r="A372" s="1549" t="s">
        <v>445</v>
      </c>
      <c r="B372" s="1550"/>
      <c r="C372" s="1550"/>
      <c r="D372" s="1550"/>
      <c r="E372" s="1550"/>
      <c r="F372" s="1551"/>
      <c r="G372" s="297" t="str">
        <f>+C374</f>
        <v>Outstanding Network Credits</v>
      </c>
      <c r="H372" s="294"/>
      <c r="I372" s="1552" t="s">
        <v>486</v>
      </c>
      <c r="J372" s="1553"/>
      <c r="K372" s="1553"/>
      <c r="L372" s="1553"/>
      <c r="M372" s="1553"/>
      <c r="N372" s="1553"/>
      <c r="O372" s="1553"/>
      <c r="P372" s="1553"/>
      <c r="Q372" s="1553"/>
    </row>
    <row r="373" spans="1:17" ht="15.5" hidden="1">
      <c r="A373" s="223"/>
      <c r="B373" s="158" t="s">
        <v>435</v>
      </c>
      <c r="C373" s="224"/>
      <c r="D373" s="165"/>
      <c r="E373" s="225"/>
      <c r="F373" s="192"/>
      <c r="G373" s="285"/>
      <c r="H373" s="100"/>
      <c r="I373" s="100"/>
      <c r="J373" s="100"/>
      <c r="K373" s="100"/>
      <c r="L373" s="100"/>
      <c r="M373" s="100"/>
      <c r="N373" s="100"/>
      <c r="O373" s="100"/>
      <c r="P373" s="100"/>
      <c r="Q373" s="100"/>
    </row>
    <row r="374" spans="1:17" ht="15.5" hidden="1">
      <c r="A374" s="202">
        <f>+A94</f>
        <v>55</v>
      </c>
      <c r="B374" s="183"/>
      <c r="C374" s="183" t="str">
        <f>+C94</f>
        <v>Outstanding Network Credits</v>
      </c>
      <c r="D374" s="183"/>
      <c r="E374" s="231" t="str">
        <f>+E94</f>
        <v>(Note N)</v>
      </c>
      <c r="F374" s="281" t="str">
        <f>+F94</f>
        <v>From PJM</v>
      </c>
      <c r="G374" s="288" t="s">
        <v>480</v>
      </c>
      <c r="H374" s="313"/>
      <c r="I374" s="1545" t="s">
        <v>484</v>
      </c>
      <c r="J374" s="1546"/>
      <c r="K374" s="1546"/>
      <c r="L374" s="1546"/>
      <c r="M374" s="1546"/>
      <c r="N374" s="1546"/>
      <c r="O374" s="1546"/>
      <c r="P374" s="1546"/>
      <c r="Q374" s="1546"/>
    </row>
    <row r="375" spans="1:17" ht="15.5" hidden="1">
      <c r="A375" s="202"/>
      <c r="B375" s="183"/>
      <c r="C375" s="183"/>
      <c r="D375" s="183"/>
      <c r="E375" s="231"/>
      <c r="F375" s="281"/>
      <c r="G375" s="285"/>
      <c r="H375" s="100"/>
      <c r="I375" s="100"/>
      <c r="J375" s="100"/>
      <c r="K375" s="100"/>
      <c r="L375" s="100"/>
      <c r="M375" s="100"/>
      <c r="N375" s="100"/>
      <c r="O375" s="100"/>
      <c r="P375" s="135"/>
      <c r="Q375" s="100"/>
    </row>
    <row r="376" spans="1:17" ht="15.5" hidden="1">
      <c r="A376" s="202"/>
      <c r="B376" s="183"/>
      <c r="C376" s="183"/>
      <c r="D376" s="183"/>
      <c r="E376" s="231"/>
      <c r="F376" s="281"/>
      <c r="G376" s="287" t="s">
        <v>478</v>
      </c>
      <c r="H376" s="135"/>
      <c r="I376" s="1545" t="s">
        <v>485</v>
      </c>
      <c r="J376" s="1546"/>
      <c r="K376" s="1546"/>
      <c r="L376" s="1546"/>
      <c r="M376" s="1546"/>
      <c r="N376" s="1546"/>
      <c r="O376" s="1546"/>
      <c r="P376" s="1546"/>
      <c r="Q376" s="1546"/>
    </row>
    <row r="377" spans="1:17" ht="15.75" hidden="1" customHeight="1">
      <c r="A377" s="202"/>
      <c r="B377" s="183"/>
      <c r="C377" s="183"/>
      <c r="D377" s="183"/>
      <c r="E377" s="231"/>
      <c r="F377" s="281"/>
      <c r="G377" s="287" t="s">
        <v>478</v>
      </c>
      <c r="H377" s="135"/>
      <c r="I377" s="1545" t="s">
        <v>485</v>
      </c>
      <c r="J377" s="1546"/>
      <c r="K377" s="1546"/>
      <c r="L377" s="1546"/>
      <c r="M377" s="1546"/>
      <c r="N377" s="1546"/>
      <c r="O377" s="1546"/>
      <c r="P377" s="1546"/>
      <c r="Q377" s="1546"/>
    </row>
    <row r="378" spans="1:17" ht="15.75" hidden="1" customHeight="1">
      <c r="A378" s="202"/>
      <c r="B378" s="183"/>
      <c r="C378" s="183"/>
      <c r="D378" s="183"/>
      <c r="E378" s="231"/>
      <c r="F378" s="281"/>
      <c r="G378" s="287" t="s">
        <v>478</v>
      </c>
      <c r="H378" s="135"/>
      <c r="I378" s="1545" t="s">
        <v>485</v>
      </c>
      <c r="J378" s="1546"/>
      <c r="K378" s="1546"/>
      <c r="L378" s="1546"/>
      <c r="M378" s="1546"/>
      <c r="N378" s="1546"/>
      <c r="O378" s="1546"/>
      <c r="P378" s="1546"/>
      <c r="Q378" s="1546"/>
    </row>
    <row r="379" spans="1:17" ht="15.75" hidden="1" customHeight="1">
      <c r="A379" s="202"/>
      <c r="B379" s="183"/>
      <c r="C379" s="183"/>
      <c r="D379" s="183"/>
      <c r="E379" s="231"/>
      <c r="F379" s="281"/>
      <c r="G379" s="287" t="s">
        <v>478</v>
      </c>
      <c r="H379" s="135"/>
      <c r="I379" s="1545" t="s">
        <v>485</v>
      </c>
      <c r="J379" s="1546"/>
      <c r="K379" s="1546"/>
      <c r="L379" s="1546"/>
      <c r="M379" s="1546"/>
      <c r="N379" s="1546"/>
      <c r="O379" s="1546"/>
      <c r="P379" s="1546"/>
      <c r="Q379" s="1546"/>
    </row>
    <row r="380" spans="1:17" ht="15.75" hidden="1" customHeight="1">
      <c r="A380" s="202"/>
      <c r="B380" s="183"/>
      <c r="C380" s="183"/>
      <c r="D380" s="183"/>
      <c r="E380" s="231"/>
      <c r="F380" s="281"/>
      <c r="G380" s="287" t="s">
        <v>478</v>
      </c>
      <c r="H380" s="135"/>
      <c r="I380" s="1545" t="s">
        <v>485</v>
      </c>
      <c r="J380" s="1546"/>
      <c r="K380" s="1546"/>
      <c r="L380" s="1546"/>
      <c r="M380" s="1546"/>
      <c r="N380" s="1546"/>
      <c r="O380" s="1546"/>
      <c r="P380" s="1546"/>
      <c r="Q380" s="1546"/>
    </row>
    <row r="381" spans="1:17" ht="15.75" hidden="1" customHeight="1">
      <c r="A381" s="202"/>
      <c r="B381" s="183"/>
      <c r="C381" s="183"/>
      <c r="D381" s="183"/>
      <c r="E381" s="231"/>
      <c r="F381" s="281"/>
      <c r="G381" s="287" t="s">
        <v>478</v>
      </c>
      <c r="H381" s="135"/>
      <c r="I381" s="1545" t="s">
        <v>485</v>
      </c>
      <c r="J381" s="1546"/>
      <c r="K381" s="1546"/>
      <c r="L381" s="1546"/>
      <c r="M381" s="1546"/>
      <c r="N381" s="1546"/>
      <c r="O381" s="1546"/>
      <c r="P381" s="1546"/>
      <c r="Q381" s="1546"/>
    </row>
    <row r="382" spans="1:17" ht="15.75" hidden="1" customHeight="1">
      <c r="A382" s="202"/>
      <c r="B382" s="183"/>
      <c r="C382" s="183"/>
      <c r="D382" s="183"/>
      <c r="E382" s="231"/>
      <c r="F382" s="281"/>
      <c r="G382" s="287" t="s">
        <v>478</v>
      </c>
      <c r="H382" s="135"/>
      <c r="I382" s="1545" t="s">
        <v>485</v>
      </c>
      <c r="J382" s="1546"/>
      <c r="K382" s="1546"/>
      <c r="L382" s="1546"/>
      <c r="M382" s="1546"/>
      <c r="N382" s="1546"/>
      <c r="O382" s="1546"/>
      <c r="P382" s="1546"/>
      <c r="Q382" s="1546"/>
    </row>
    <row r="383" spans="1:17" ht="16" hidden="1" thickBot="1">
      <c r="A383" s="255"/>
      <c r="B383" s="260"/>
      <c r="C383" s="260"/>
      <c r="D383" s="260"/>
      <c r="E383" s="268"/>
      <c r="F383" s="282"/>
      <c r="G383" s="290"/>
      <c r="H383" s="284"/>
      <c r="I383" s="284"/>
      <c r="J383" s="284"/>
      <c r="K383" s="299" t="s">
        <v>481</v>
      </c>
      <c r="L383" s="284"/>
      <c r="M383" s="284"/>
      <c r="N383" s="284"/>
      <c r="O383" s="284"/>
      <c r="P383" s="284"/>
      <c r="Q383" s="284"/>
    </row>
    <row r="384" spans="1:17" ht="21.25" hidden="1" customHeight="1">
      <c r="A384" s="183"/>
      <c r="B384" s="183"/>
      <c r="C384" s="183"/>
      <c r="D384" s="183"/>
      <c r="E384" s="231"/>
      <c r="F384" s="183"/>
      <c r="G384" s="100"/>
      <c r="H384" s="100"/>
      <c r="I384" s="100"/>
      <c r="J384" s="100"/>
      <c r="K384" s="101"/>
      <c r="L384" s="100"/>
      <c r="M384" s="100"/>
      <c r="N384" s="100"/>
      <c r="O384" s="100"/>
      <c r="P384" s="100"/>
      <c r="Q384" s="100"/>
    </row>
    <row r="385" spans="1:17" ht="21.25" hidden="1" customHeight="1">
      <c r="A385" s="183"/>
      <c r="B385" s="183"/>
      <c r="C385" s="183"/>
      <c r="D385" s="183"/>
      <c r="E385" s="231"/>
      <c r="F385" s="183"/>
      <c r="G385" s="100"/>
      <c r="H385" s="100"/>
      <c r="I385" s="100"/>
      <c r="J385" s="100"/>
      <c r="K385" s="101"/>
      <c r="L385" s="100"/>
      <c r="M385" s="100"/>
      <c r="N385" s="100"/>
      <c r="O385" s="100"/>
      <c r="P385" s="100"/>
      <c r="Q385" s="100"/>
    </row>
    <row r="386" spans="1:17" ht="21.25" hidden="1" customHeight="1">
      <c r="A386" s="183"/>
      <c r="B386" s="183"/>
      <c r="C386" s="183"/>
      <c r="D386" s="183"/>
      <c r="E386" s="231"/>
      <c r="F386" s="183"/>
      <c r="G386" s="100"/>
      <c r="H386" s="100"/>
      <c r="I386" s="100"/>
      <c r="J386" s="100"/>
      <c r="K386" s="101"/>
      <c r="L386" s="100"/>
      <c r="M386" s="100"/>
      <c r="N386" s="100"/>
      <c r="O386" s="100"/>
      <c r="P386" s="100"/>
      <c r="Q386" s="100"/>
    </row>
    <row r="387" spans="1:17" ht="21.25" hidden="1" customHeight="1" thickBot="1">
      <c r="A387" s="265" t="s">
        <v>488</v>
      </c>
      <c r="G387" s="98"/>
      <c r="H387" s="98"/>
      <c r="I387" s="98"/>
      <c r="J387" s="98"/>
      <c r="K387" s="98"/>
      <c r="L387" s="98"/>
      <c r="M387" s="98"/>
      <c r="N387" s="98"/>
      <c r="O387" s="98"/>
      <c r="P387" s="98"/>
      <c r="Q387" s="98"/>
    </row>
    <row r="388" spans="1:17" ht="50.25" hidden="1" customHeight="1">
      <c r="A388" s="1549" t="s">
        <v>445</v>
      </c>
      <c r="B388" s="1550"/>
      <c r="C388" s="1550"/>
      <c r="D388" s="1550"/>
      <c r="E388" s="1550"/>
      <c r="F388" s="1551"/>
      <c r="G388" s="297" t="str">
        <f>+C390</f>
        <v>Interest on Network Credits</v>
      </c>
      <c r="H388" s="294"/>
      <c r="I388" s="1552" t="s">
        <v>489</v>
      </c>
      <c r="J388" s="1553"/>
      <c r="K388" s="1553"/>
      <c r="L388" s="1553"/>
      <c r="M388" s="1553"/>
      <c r="N388" s="1553"/>
      <c r="O388" s="1553"/>
      <c r="P388" s="1553"/>
      <c r="Q388" s="1553"/>
    </row>
    <row r="389" spans="1:17" ht="21.25" hidden="1" customHeight="1">
      <c r="A389" s="202"/>
      <c r="B389" s="158" t="str">
        <f>+B245</f>
        <v>Revenue Credits &amp; Interest on Network Credits</v>
      </c>
      <c r="C389" s="183"/>
      <c r="D389" s="183"/>
      <c r="E389" s="183"/>
      <c r="F389" s="281"/>
      <c r="G389" s="285"/>
      <c r="H389" s="100"/>
      <c r="I389" s="100"/>
      <c r="J389" s="100"/>
      <c r="K389" s="100"/>
      <c r="L389" s="100"/>
      <c r="M389" s="100"/>
      <c r="N389" s="100"/>
      <c r="O389" s="100"/>
      <c r="P389" s="100"/>
      <c r="Q389" s="100"/>
    </row>
    <row r="390" spans="1:17" ht="21.25" hidden="1" customHeight="1">
      <c r="A390" s="202">
        <f>+A247</f>
        <v>154</v>
      </c>
      <c r="B390" s="183"/>
      <c r="C390" s="183" t="str">
        <f>+C247</f>
        <v>Interest on Network Credits</v>
      </c>
      <c r="D390" s="183"/>
      <c r="E390" s="231" t="str">
        <f>+E247</f>
        <v>(Note N)</v>
      </c>
      <c r="F390" s="281" t="str">
        <f>+F247</f>
        <v>PJM Data</v>
      </c>
      <c r="G390" s="288" t="s">
        <v>480</v>
      </c>
      <c r="H390" s="313"/>
      <c r="I390" s="1545" t="s">
        <v>484</v>
      </c>
      <c r="J390" s="1546"/>
      <c r="K390" s="1546"/>
      <c r="L390" s="1546"/>
      <c r="M390" s="1546"/>
      <c r="N390" s="1546"/>
      <c r="O390" s="1546"/>
      <c r="P390" s="1546"/>
      <c r="Q390" s="1546"/>
    </row>
    <row r="391" spans="1:17" ht="21.25" hidden="1" customHeight="1">
      <c r="A391" s="202"/>
      <c r="B391" s="183"/>
      <c r="C391" s="183"/>
      <c r="D391" s="183"/>
      <c r="E391" s="231"/>
      <c r="F391" s="281"/>
      <c r="G391" s="285"/>
      <c r="H391" s="100"/>
      <c r="I391" s="100"/>
      <c r="J391" s="100"/>
      <c r="K391" s="100"/>
      <c r="L391" s="100"/>
      <c r="M391" s="100"/>
      <c r="N391" s="100"/>
      <c r="O391" s="100"/>
      <c r="P391" s="135"/>
      <c r="Q391" s="100"/>
    </row>
    <row r="392" spans="1:17" ht="21.25" hidden="1" customHeight="1">
      <c r="A392" s="202"/>
      <c r="B392" s="183"/>
      <c r="C392" s="183"/>
      <c r="D392" s="183"/>
      <c r="E392" s="231"/>
      <c r="F392" s="281"/>
      <c r="G392" s="287" t="s">
        <v>478</v>
      </c>
      <c r="H392" s="135"/>
      <c r="I392" s="1545" t="s">
        <v>490</v>
      </c>
      <c r="J392" s="1546"/>
      <c r="K392" s="1546"/>
      <c r="L392" s="1546"/>
      <c r="M392" s="1546"/>
      <c r="N392" s="1546"/>
      <c r="O392" s="1546"/>
      <c r="P392" s="1546"/>
      <c r="Q392" s="1546"/>
    </row>
    <row r="393" spans="1:17" ht="21.25" hidden="1" customHeight="1">
      <c r="A393" s="202"/>
      <c r="B393" s="183"/>
      <c r="C393" s="183"/>
      <c r="D393" s="183"/>
      <c r="E393" s="231"/>
      <c r="F393" s="281"/>
      <c r="G393" s="287" t="s">
        <v>478</v>
      </c>
      <c r="H393" s="135"/>
      <c r="I393" s="1545" t="s">
        <v>490</v>
      </c>
      <c r="J393" s="1546"/>
      <c r="K393" s="1546"/>
      <c r="L393" s="1546"/>
      <c r="M393" s="1546"/>
      <c r="N393" s="1546"/>
      <c r="O393" s="1546"/>
      <c r="P393" s="1546"/>
      <c r="Q393" s="1546"/>
    </row>
    <row r="394" spans="1:17" ht="21.25" hidden="1" customHeight="1">
      <c r="A394" s="202"/>
      <c r="B394" s="183"/>
      <c r="C394" s="183"/>
      <c r="D394" s="183"/>
      <c r="E394" s="231"/>
      <c r="F394" s="281"/>
      <c r="G394" s="287" t="s">
        <v>478</v>
      </c>
      <c r="H394" s="135"/>
      <c r="I394" s="1545" t="s">
        <v>490</v>
      </c>
      <c r="J394" s="1546"/>
      <c r="K394" s="1546"/>
      <c r="L394" s="1546"/>
      <c r="M394" s="1546"/>
      <c r="N394" s="1546"/>
      <c r="O394" s="1546"/>
      <c r="P394" s="1546"/>
      <c r="Q394" s="1546"/>
    </row>
    <row r="395" spans="1:17" ht="21.25" hidden="1" customHeight="1">
      <c r="A395" s="202"/>
      <c r="B395" s="183"/>
      <c r="C395" s="183"/>
      <c r="D395" s="183"/>
      <c r="E395" s="231"/>
      <c r="F395" s="281"/>
      <c r="G395" s="287" t="s">
        <v>478</v>
      </c>
      <c r="H395" s="135"/>
      <c r="I395" s="1545" t="s">
        <v>490</v>
      </c>
      <c r="J395" s="1546"/>
      <c r="K395" s="1546"/>
      <c r="L395" s="1546"/>
      <c r="M395" s="1546"/>
      <c r="N395" s="1546"/>
      <c r="O395" s="1546"/>
      <c r="P395" s="1546"/>
      <c r="Q395" s="1546"/>
    </row>
    <row r="396" spans="1:17" ht="21.25" hidden="1" customHeight="1">
      <c r="A396" s="202"/>
      <c r="B396" s="183"/>
      <c r="C396" s="183"/>
      <c r="D396" s="183"/>
      <c r="E396" s="231"/>
      <c r="F396" s="281"/>
      <c r="G396" s="287" t="s">
        <v>478</v>
      </c>
      <c r="H396" s="135"/>
      <c r="I396" s="1545" t="s">
        <v>490</v>
      </c>
      <c r="J396" s="1546"/>
      <c r="K396" s="1546"/>
      <c r="L396" s="1546"/>
      <c r="M396" s="1546"/>
      <c r="N396" s="1546"/>
      <c r="O396" s="1546"/>
      <c r="P396" s="1546"/>
      <c r="Q396" s="1546"/>
    </row>
    <row r="397" spans="1:17" ht="21.25" hidden="1" customHeight="1">
      <c r="A397" s="202"/>
      <c r="B397" s="183"/>
      <c r="C397" s="183"/>
      <c r="D397" s="183"/>
      <c r="E397" s="231"/>
      <c r="F397" s="281"/>
      <c r="G397" s="287" t="s">
        <v>478</v>
      </c>
      <c r="H397" s="135"/>
      <c r="I397" s="1545" t="s">
        <v>490</v>
      </c>
      <c r="J397" s="1546"/>
      <c r="K397" s="1546"/>
      <c r="L397" s="1546"/>
      <c r="M397" s="1546"/>
      <c r="N397" s="1546"/>
      <c r="O397" s="1546"/>
      <c r="P397" s="1546"/>
      <c r="Q397" s="1546"/>
    </row>
    <row r="398" spans="1:17" ht="21.25" hidden="1" customHeight="1">
      <c r="A398" s="202"/>
      <c r="B398" s="183"/>
      <c r="C398" s="183"/>
      <c r="D398" s="183"/>
      <c r="E398" s="231"/>
      <c r="F398" s="281"/>
      <c r="G398" s="287" t="s">
        <v>478</v>
      </c>
      <c r="H398" s="135"/>
      <c r="I398" s="1545" t="s">
        <v>490</v>
      </c>
      <c r="J398" s="1546"/>
      <c r="K398" s="1546"/>
      <c r="L398" s="1546"/>
      <c r="M398" s="1546"/>
      <c r="N398" s="1546"/>
      <c r="O398" s="1546"/>
      <c r="P398" s="1546"/>
      <c r="Q398" s="1546"/>
    </row>
    <row r="399" spans="1:17" ht="21.25" hidden="1" customHeight="1">
      <c r="A399" s="202"/>
      <c r="B399" s="183"/>
      <c r="C399" s="183"/>
      <c r="D399" s="183"/>
      <c r="E399" s="231"/>
      <c r="F399" s="281"/>
      <c r="G399" s="287" t="s">
        <v>478</v>
      </c>
      <c r="H399" s="135"/>
      <c r="I399" s="1545" t="s">
        <v>490</v>
      </c>
      <c r="J399" s="1546"/>
      <c r="K399" s="1546"/>
      <c r="L399" s="1546"/>
      <c r="M399" s="1546"/>
      <c r="N399" s="1546"/>
      <c r="O399" s="1546"/>
      <c r="P399" s="1546"/>
      <c r="Q399" s="1546"/>
    </row>
    <row r="400" spans="1:17" ht="21.25" hidden="1" customHeight="1">
      <c r="A400" s="202"/>
      <c r="B400" s="183"/>
      <c r="C400" s="183"/>
      <c r="D400" s="183"/>
      <c r="E400" s="231"/>
      <c r="F400" s="281"/>
      <c r="G400" s="287" t="s">
        <v>478</v>
      </c>
      <c r="H400" s="135"/>
      <c r="I400" s="1545" t="s">
        <v>490</v>
      </c>
      <c r="J400" s="1546"/>
      <c r="K400" s="1546"/>
      <c r="L400" s="1546"/>
      <c r="M400" s="1546"/>
      <c r="N400" s="1546"/>
      <c r="O400" s="1546"/>
      <c r="P400" s="1546"/>
      <c r="Q400" s="1546"/>
    </row>
    <row r="401" spans="1:17" ht="21.25" hidden="1" customHeight="1">
      <c r="A401" s="202"/>
      <c r="B401" s="183"/>
      <c r="C401" s="183"/>
      <c r="D401" s="183"/>
      <c r="E401" s="231"/>
      <c r="F401" s="281"/>
      <c r="G401" s="287" t="s">
        <v>478</v>
      </c>
      <c r="H401" s="135"/>
      <c r="I401" s="1545" t="s">
        <v>490</v>
      </c>
      <c r="J401" s="1546"/>
      <c r="K401" s="1546"/>
      <c r="L401" s="1546"/>
      <c r="M401" s="1546"/>
      <c r="N401" s="1546"/>
      <c r="O401" s="1546"/>
      <c r="P401" s="1546"/>
      <c r="Q401" s="1546"/>
    </row>
    <row r="402" spans="1:17" ht="21.25" hidden="1" customHeight="1" thickBot="1">
      <c r="A402" s="255"/>
      <c r="B402" s="260"/>
      <c r="C402" s="260"/>
      <c r="D402" s="260"/>
      <c r="E402" s="268"/>
      <c r="F402" s="282"/>
      <c r="G402" s="290"/>
      <c r="H402" s="284"/>
      <c r="I402" s="284"/>
      <c r="J402" s="284"/>
      <c r="K402" s="299" t="s">
        <v>481</v>
      </c>
      <c r="L402" s="284"/>
      <c r="M402" s="284"/>
      <c r="N402" s="284"/>
      <c r="O402" s="284"/>
      <c r="P402" s="284"/>
      <c r="Q402" s="284"/>
    </row>
    <row r="403" spans="1:17" ht="21.25" hidden="1" customHeight="1">
      <c r="A403" s="183"/>
      <c r="B403" s="183"/>
      <c r="C403" s="183"/>
      <c r="D403" s="183"/>
      <c r="E403" s="231"/>
      <c r="F403" s="183"/>
      <c r="G403" s="100"/>
      <c r="H403" s="100"/>
      <c r="I403" s="100"/>
      <c r="J403" s="100"/>
      <c r="K403" s="101"/>
      <c r="L403" s="100"/>
      <c r="M403" s="100"/>
      <c r="N403" s="100"/>
      <c r="O403" s="100"/>
      <c r="P403" s="100"/>
      <c r="Q403" s="100"/>
    </row>
    <row r="404" spans="1:17" ht="21.25" hidden="1" customHeight="1">
      <c r="G404" s="98"/>
      <c r="H404" s="98"/>
      <c r="I404" s="98"/>
      <c r="J404" s="98"/>
      <c r="K404" s="98"/>
      <c r="L404" s="98"/>
      <c r="M404" s="98"/>
      <c r="N404" s="98"/>
      <c r="O404" s="98"/>
      <c r="P404" s="98"/>
      <c r="Q404" s="98"/>
    </row>
    <row r="405" spans="1:17" ht="21.25" hidden="1" customHeight="1" thickBot="1">
      <c r="A405" s="265" t="s">
        <v>456</v>
      </c>
      <c r="G405" s="98"/>
      <c r="H405" s="98"/>
      <c r="I405" s="98"/>
      <c r="J405" s="98"/>
      <c r="K405" s="98"/>
      <c r="L405" s="98"/>
      <c r="M405" s="98"/>
      <c r="N405" s="98"/>
      <c r="O405" s="98"/>
      <c r="P405" s="98"/>
      <c r="Q405" s="98"/>
    </row>
    <row r="406" spans="1:17" ht="21.25" hidden="1" customHeight="1">
      <c r="A406" s="1549" t="s">
        <v>445</v>
      </c>
      <c r="B406" s="1550"/>
      <c r="C406" s="1550"/>
      <c r="D406" s="1550"/>
      <c r="E406" s="1550"/>
      <c r="F406" s="1551"/>
      <c r="G406" s="297" t="str">
        <f>+C408</f>
        <v>1 CP Peak</v>
      </c>
      <c r="H406" s="294"/>
      <c r="I406" s="1552" t="s">
        <v>487</v>
      </c>
      <c r="J406" s="1553"/>
      <c r="K406" s="1553"/>
      <c r="L406" s="1553"/>
      <c r="M406" s="1553"/>
      <c r="N406" s="1553"/>
      <c r="O406" s="1553"/>
      <c r="P406" s="1553"/>
      <c r="Q406" s="1553"/>
    </row>
    <row r="407" spans="1:17" ht="15.5" hidden="1">
      <c r="A407" s="202"/>
      <c r="B407" s="179" t="s">
        <v>442</v>
      </c>
      <c r="C407" s="139"/>
      <c r="D407" s="139"/>
      <c r="E407" s="140"/>
      <c r="F407" s="199"/>
      <c r="G407" s="285"/>
      <c r="H407" s="100"/>
      <c r="I407" s="100"/>
      <c r="J407" s="100"/>
      <c r="K407" s="100"/>
      <c r="L407" s="100"/>
      <c r="M407" s="100"/>
      <c r="N407" s="100"/>
      <c r="O407" s="100"/>
      <c r="P407" s="100"/>
      <c r="Q407" s="100"/>
    </row>
    <row r="408" spans="1:17" ht="16" hidden="1" thickBot="1">
      <c r="A408" s="255">
        <v>167</v>
      </c>
      <c r="B408" s="256"/>
      <c r="C408" s="257" t="s">
        <v>258</v>
      </c>
      <c r="D408" s="257"/>
      <c r="E408" s="258" t="s">
        <v>319</v>
      </c>
      <c r="F408" s="259" t="s">
        <v>444</v>
      </c>
      <c r="G408" s="292" t="s">
        <v>464</v>
      </c>
      <c r="H408" s="298"/>
      <c r="I408" s="1547" t="str">
        <f>+I406</f>
        <v xml:space="preserve">Description &amp; PJM Documentation </v>
      </c>
      <c r="J408" s="1548"/>
      <c r="K408" s="1548"/>
      <c r="L408" s="1548"/>
      <c r="M408" s="1548"/>
      <c r="N408" s="1548"/>
      <c r="O408" s="1548"/>
      <c r="P408" s="1548"/>
      <c r="Q408" s="1548"/>
    </row>
    <row r="409" spans="1:17" ht="13" hidden="1">
      <c r="G409" s="98"/>
      <c r="H409" s="98"/>
      <c r="I409" s="98"/>
      <c r="J409" s="98"/>
      <c r="K409" s="98"/>
      <c r="L409" s="98"/>
      <c r="M409" s="98"/>
      <c r="N409" s="98"/>
      <c r="O409" s="98"/>
      <c r="P409" s="98"/>
      <c r="Q409" s="98"/>
    </row>
    <row r="410" spans="1:17" ht="13" hidden="1">
      <c r="G410" s="98"/>
      <c r="H410" s="98"/>
      <c r="I410" s="98"/>
      <c r="J410" s="98"/>
      <c r="K410" s="98"/>
      <c r="L410" s="98"/>
      <c r="M410" s="98"/>
      <c r="N410" s="98"/>
      <c r="O410" s="98"/>
      <c r="P410" s="98"/>
      <c r="Q410" s="98"/>
    </row>
    <row r="411" spans="1:17" ht="13" hidden="1">
      <c r="G411" s="98"/>
      <c r="H411" s="98"/>
      <c r="I411" s="98"/>
      <c r="J411" s="98"/>
      <c r="K411" s="98"/>
      <c r="L411" s="98"/>
      <c r="M411" s="98"/>
      <c r="N411" s="98"/>
      <c r="O411" s="98"/>
      <c r="P411" s="98"/>
      <c r="Q411" s="98"/>
    </row>
    <row r="412" spans="1:17" ht="13" hidden="1">
      <c r="G412" s="98"/>
      <c r="H412" s="98"/>
      <c r="I412" s="98"/>
      <c r="J412" s="98"/>
      <c r="K412" s="98"/>
      <c r="L412" s="98"/>
      <c r="M412" s="98"/>
      <c r="N412" s="98"/>
      <c r="O412" s="98"/>
      <c r="P412" s="98"/>
      <c r="Q412" s="98"/>
    </row>
    <row r="413" spans="1:17" ht="13" hidden="1">
      <c r="G413" s="98"/>
      <c r="H413" s="98"/>
      <c r="I413" s="98"/>
      <c r="J413" s="98"/>
      <c r="K413" s="98"/>
      <c r="L413" s="98"/>
      <c r="M413" s="98"/>
      <c r="N413" s="98"/>
      <c r="O413" s="98"/>
      <c r="P413" s="98"/>
      <c r="Q413" s="98"/>
    </row>
    <row r="414" spans="1:17" ht="13" hidden="1">
      <c r="G414" s="98"/>
      <c r="H414" s="98"/>
      <c r="I414" s="98"/>
      <c r="J414" s="98"/>
      <c r="K414" s="98"/>
      <c r="L414" s="98"/>
      <c r="M414" s="98"/>
      <c r="N414" s="98"/>
      <c r="O414" s="98"/>
      <c r="P414" s="98"/>
      <c r="Q414" s="98"/>
    </row>
    <row r="415" spans="1:17" ht="13" hidden="1">
      <c r="G415" s="98"/>
      <c r="H415" s="98"/>
      <c r="I415" s="98"/>
      <c r="J415" s="98"/>
      <c r="K415" s="98"/>
      <c r="L415" s="98"/>
      <c r="M415" s="98"/>
      <c r="N415" s="98"/>
      <c r="O415" s="98"/>
      <c r="P415" s="98"/>
      <c r="Q415" s="98"/>
    </row>
    <row r="416" spans="1:17" ht="13" hidden="1">
      <c r="G416" s="98"/>
      <c r="H416" s="98"/>
      <c r="I416" s="98"/>
      <c r="J416" s="98"/>
      <c r="K416" s="98"/>
      <c r="L416" s="98"/>
      <c r="M416" s="98"/>
      <c r="N416" s="98"/>
      <c r="O416" s="98"/>
      <c r="P416" s="98"/>
      <c r="Q416" s="98"/>
    </row>
    <row r="417" spans="3:17" ht="13">
      <c r="G417" s="98"/>
      <c r="H417" s="98"/>
      <c r="I417" s="98"/>
      <c r="J417" s="98"/>
      <c r="K417" s="98"/>
      <c r="L417" s="98"/>
      <c r="M417" s="98"/>
      <c r="N417" s="98"/>
      <c r="O417" s="98"/>
      <c r="P417" s="98"/>
      <c r="Q417" s="98"/>
    </row>
    <row r="418" spans="3:17" ht="13">
      <c r="G418" s="98"/>
      <c r="H418" s="98"/>
      <c r="I418" s="98"/>
      <c r="J418" s="98"/>
      <c r="K418" s="98"/>
      <c r="L418" s="98"/>
      <c r="M418" s="98"/>
      <c r="N418" s="98"/>
      <c r="O418" s="98"/>
      <c r="P418" s="98"/>
      <c r="Q418" s="98"/>
    </row>
    <row r="419" spans="3:17" ht="20">
      <c r="C419" s="300"/>
      <c r="G419" s="98"/>
      <c r="H419" s="98"/>
      <c r="I419" s="98"/>
      <c r="J419" s="98"/>
      <c r="K419" s="98"/>
      <c r="L419" s="98"/>
      <c r="M419" s="98"/>
      <c r="N419" s="98"/>
      <c r="O419" s="98"/>
      <c r="P419" s="98"/>
      <c r="Q419" s="98"/>
    </row>
    <row r="420" spans="3:17" ht="20">
      <c r="C420" s="300"/>
      <c r="G420" s="98"/>
      <c r="H420" s="98"/>
      <c r="I420" s="98"/>
      <c r="J420" s="98"/>
      <c r="K420" s="98"/>
      <c r="L420" s="98"/>
      <c r="M420" s="98"/>
      <c r="N420" s="98"/>
      <c r="O420" s="98"/>
      <c r="P420" s="98"/>
      <c r="Q420" s="98"/>
    </row>
    <row r="421" spans="3:17" ht="13">
      <c r="G421" s="98"/>
      <c r="H421" s="98"/>
      <c r="I421" s="98"/>
      <c r="J421" s="98"/>
      <c r="K421" s="98"/>
      <c r="L421" s="98"/>
      <c r="M421" s="98"/>
      <c r="N421" s="98"/>
      <c r="O421" s="98"/>
      <c r="P421" s="98"/>
      <c r="Q421" s="98"/>
    </row>
    <row r="422" spans="3:17" ht="13">
      <c r="G422" s="98"/>
      <c r="H422" s="98"/>
      <c r="I422" s="98"/>
      <c r="J422" s="98"/>
      <c r="K422" s="98"/>
      <c r="L422" s="98"/>
      <c r="M422" s="98"/>
      <c r="N422" s="98"/>
      <c r="O422" s="98"/>
      <c r="P422" s="98"/>
      <c r="Q422" s="98"/>
    </row>
    <row r="423" spans="3:17" ht="13">
      <c r="G423" s="98"/>
      <c r="H423" s="98"/>
      <c r="I423" s="98"/>
      <c r="J423" s="98"/>
      <c r="K423" s="98"/>
      <c r="L423" s="98"/>
      <c r="M423" s="98"/>
      <c r="N423" s="98"/>
      <c r="O423" s="98"/>
      <c r="P423" s="98"/>
      <c r="Q423" s="98"/>
    </row>
    <row r="424" spans="3:17" ht="13">
      <c r="G424" s="98"/>
      <c r="H424" s="98"/>
      <c r="I424" s="98"/>
      <c r="J424" s="98"/>
      <c r="K424" s="98"/>
      <c r="L424" s="98"/>
      <c r="M424" s="98"/>
      <c r="N424" s="98"/>
      <c r="O424" s="98"/>
      <c r="P424" s="98"/>
      <c r="Q424" s="98"/>
    </row>
    <row r="425" spans="3:17" ht="13">
      <c r="G425" s="98"/>
      <c r="H425" s="98"/>
      <c r="I425" s="98"/>
      <c r="J425" s="98"/>
      <c r="K425" s="98"/>
      <c r="L425" s="98"/>
      <c r="M425" s="98"/>
      <c r="N425" s="98"/>
      <c r="O425" s="98"/>
      <c r="P425" s="98"/>
      <c r="Q425" s="98"/>
    </row>
    <row r="426" spans="3:17" ht="13">
      <c r="G426" s="98"/>
      <c r="H426" s="98"/>
      <c r="I426" s="98"/>
      <c r="J426" s="98"/>
      <c r="K426" s="98"/>
      <c r="L426" s="98"/>
      <c r="M426" s="98"/>
      <c r="N426" s="98"/>
      <c r="O426" s="98"/>
      <c r="P426" s="98"/>
      <c r="Q426" s="98"/>
    </row>
    <row r="427" spans="3:17" ht="13">
      <c r="G427" s="98"/>
      <c r="H427" s="98"/>
      <c r="I427" s="98"/>
      <c r="J427" s="98"/>
      <c r="K427" s="98"/>
      <c r="L427" s="98"/>
      <c r="M427" s="98"/>
      <c r="N427" s="98"/>
      <c r="O427" s="98"/>
      <c r="P427" s="98"/>
      <c r="Q427" s="98"/>
    </row>
    <row r="428" spans="3:17" ht="13">
      <c r="G428" s="98"/>
      <c r="H428" s="98"/>
      <c r="I428" s="98"/>
      <c r="J428" s="98"/>
      <c r="K428" s="98"/>
      <c r="L428" s="98"/>
      <c r="M428" s="98"/>
      <c r="N428" s="98"/>
      <c r="O428" s="98"/>
      <c r="P428" s="98"/>
      <c r="Q428" s="98"/>
    </row>
    <row r="429" spans="3:17" ht="13">
      <c r="G429" s="98"/>
      <c r="H429" s="98"/>
      <c r="I429" s="98"/>
      <c r="J429" s="98"/>
      <c r="K429" s="98"/>
      <c r="L429" s="98"/>
      <c r="M429" s="98"/>
      <c r="N429" s="98"/>
      <c r="O429" s="98"/>
      <c r="P429" s="98"/>
      <c r="Q429" s="98"/>
    </row>
    <row r="430" spans="3:17" ht="13">
      <c r="G430" s="98"/>
      <c r="H430" s="98"/>
      <c r="I430" s="98"/>
      <c r="J430" s="98"/>
      <c r="K430" s="98"/>
      <c r="L430" s="98"/>
      <c r="M430" s="98"/>
      <c r="N430" s="98"/>
      <c r="O430" s="98"/>
      <c r="P430" s="98"/>
      <c r="Q430" s="98"/>
    </row>
    <row r="431" spans="3:17" ht="13">
      <c r="G431" s="98"/>
      <c r="H431" s="98"/>
      <c r="I431" s="98"/>
      <c r="J431" s="98"/>
      <c r="K431" s="98"/>
      <c r="L431" s="98"/>
      <c r="M431" s="98"/>
      <c r="N431" s="98"/>
      <c r="O431" s="98"/>
      <c r="P431" s="98"/>
      <c r="Q431" s="98"/>
    </row>
    <row r="432" spans="3:17" ht="13">
      <c r="G432" s="98"/>
      <c r="H432" s="98"/>
      <c r="I432" s="98"/>
      <c r="J432" s="98"/>
      <c r="K432" s="98"/>
      <c r="L432" s="98"/>
      <c r="M432" s="98"/>
      <c r="N432" s="98"/>
      <c r="O432" s="98"/>
      <c r="P432" s="98"/>
      <c r="Q432" s="98"/>
    </row>
    <row r="433" spans="7:17" ht="13">
      <c r="G433" s="98"/>
      <c r="H433" s="98"/>
      <c r="I433" s="98"/>
      <c r="J433" s="98"/>
      <c r="K433" s="98"/>
      <c r="L433" s="98"/>
      <c r="M433" s="98"/>
      <c r="N433" s="98"/>
      <c r="O433" s="98"/>
      <c r="P433" s="98"/>
      <c r="Q433" s="98"/>
    </row>
    <row r="434" spans="7:17" ht="13">
      <c r="G434" s="98"/>
      <c r="H434" s="98"/>
      <c r="I434" s="98"/>
      <c r="J434" s="98"/>
      <c r="K434" s="98"/>
      <c r="L434" s="98"/>
      <c r="M434" s="98"/>
      <c r="N434" s="98"/>
      <c r="O434" s="98"/>
      <c r="P434" s="98"/>
      <c r="Q434" s="98"/>
    </row>
    <row r="435" spans="7:17" ht="13">
      <c r="G435" s="98"/>
      <c r="H435" s="98"/>
      <c r="I435" s="98"/>
      <c r="J435" s="98"/>
      <c r="K435" s="98"/>
      <c r="L435" s="98"/>
      <c r="M435" s="98"/>
      <c r="N435" s="98"/>
      <c r="O435" s="98"/>
      <c r="P435" s="98"/>
      <c r="Q435" s="98"/>
    </row>
    <row r="436" spans="7:17" ht="13">
      <c r="G436" s="98"/>
      <c r="H436" s="98"/>
      <c r="I436" s="98"/>
      <c r="J436" s="98"/>
      <c r="K436" s="98"/>
      <c r="L436" s="98"/>
      <c r="M436" s="98"/>
      <c r="N436" s="98"/>
      <c r="O436" s="98"/>
      <c r="P436" s="98"/>
      <c r="Q436" s="98"/>
    </row>
    <row r="437" spans="7:17" ht="13">
      <c r="G437" s="98"/>
      <c r="H437" s="98"/>
      <c r="I437" s="98"/>
      <c r="J437" s="98"/>
      <c r="K437" s="98"/>
      <c r="L437" s="98"/>
      <c r="M437" s="98"/>
      <c r="N437" s="98"/>
      <c r="O437" s="98"/>
      <c r="P437" s="98"/>
      <c r="Q437" s="98"/>
    </row>
    <row r="438" spans="7:17" ht="13">
      <c r="G438" s="98"/>
      <c r="H438" s="98"/>
      <c r="I438" s="98"/>
      <c r="J438" s="98"/>
      <c r="K438" s="98"/>
      <c r="L438" s="98"/>
      <c r="M438" s="98"/>
      <c r="N438" s="98"/>
      <c r="O438" s="98"/>
      <c r="P438" s="98"/>
      <c r="Q438" s="98"/>
    </row>
    <row r="439" spans="7:17" ht="13">
      <c r="G439" s="98"/>
      <c r="H439" s="98"/>
      <c r="I439" s="98"/>
      <c r="J439" s="98"/>
      <c r="K439" s="98"/>
      <c r="L439" s="98"/>
      <c r="M439" s="98"/>
      <c r="N439" s="98"/>
      <c r="O439" s="98"/>
      <c r="P439" s="98"/>
      <c r="Q439" s="98"/>
    </row>
    <row r="440" spans="7:17" ht="14">
      <c r="G440" s="293"/>
      <c r="H440" s="293"/>
      <c r="I440" s="293"/>
      <c r="J440" s="293"/>
      <c r="K440" s="293"/>
      <c r="L440" s="293"/>
      <c r="M440" s="293"/>
      <c r="N440" s="293"/>
      <c r="O440" s="293"/>
      <c r="P440" s="293"/>
      <c r="Q440" s="293"/>
    </row>
    <row r="441" spans="7:17" ht="14">
      <c r="G441" s="293"/>
      <c r="H441" s="293"/>
      <c r="I441" s="293"/>
      <c r="J441" s="293"/>
      <c r="K441" s="293"/>
      <c r="L441" s="293"/>
      <c r="M441" s="293"/>
      <c r="N441" s="293"/>
      <c r="O441" s="293"/>
      <c r="P441" s="293"/>
      <c r="Q441" s="293"/>
    </row>
    <row r="442" spans="7:17" ht="14">
      <c r="G442" s="293"/>
      <c r="H442" s="293"/>
      <c r="I442" s="293"/>
      <c r="J442" s="293"/>
      <c r="K442" s="293"/>
      <c r="L442" s="293"/>
      <c r="M442" s="293"/>
      <c r="N442" s="293"/>
      <c r="O442" s="293"/>
      <c r="P442" s="293"/>
      <c r="Q442" s="293"/>
    </row>
    <row r="443" spans="7:17" ht="14">
      <c r="G443" s="293"/>
      <c r="H443" s="293"/>
      <c r="I443" s="293"/>
      <c r="J443" s="293"/>
      <c r="K443" s="293"/>
      <c r="L443" s="293"/>
      <c r="M443" s="293"/>
      <c r="N443" s="293"/>
      <c r="O443" s="293"/>
      <c r="P443" s="293"/>
      <c r="Q443" s="293"/>
    </row>
    <row r="444" spans="7:17" ht="14">
      <c r="G444" s="293"/>
      <c r="H444" s="293"/>
      <c r="I444" s="293"/>
      <c r="J444" s="293"/>
      <c r="K444" s="293"/>
      <c r="L444" s="293"/>
      <c r="M444" s="293"/>
      <c r="N444" s="293"/>
      <c r="O444" s="293"/>
      <c r="P444" s="293"/>
      <c r="Q444" s="293"/>
    </row>
    <row r="445" spans="7:17" ht="14">
      <c r="G445" s="293"/>
      <c r="H445" s="293"/>
      <c r="I445" s="293"/>
      <c r="J445" s="293"/>
      <c r="K445" s="293"/>
      <c r="L445" s="293"/>
      <c r="M445" s="293"/>
      <c r="N445" s="293"/>
      <c r="O445" s="293"/>
      <c r="P445" s="293"/>
      <c r="Q445" s="293"/>
    </row>
    <row r="446" spans="7:17" ht="14">
      <c r="G446" s="293"/>
      <c r="H446" s="293"/>
      <c r="I446" s="293"/>
      <c r="J446" s="293"/>
      <c r="K446" s="293"/>
      <c r="L446" s="293"/>
      <c r="M446" s="293"/>
      <c r="N446" s="293"/>
      <c r="O446" s="293"/>
      <c r="P446" s="293"/>
      <c r="Q446" s="293"/>
    </row>
    <row r="447" spans="7:17" ht="14">
      <c r="G447" s="293"/>
      <c r="H447" s="293"/>
      <c r="I447" s="293"/>
      <c r="J447" s="293"/>
      <c r="K447" s="293"/>
      <c r="L447" s="293"/>
      <c r="M447" s="293"/>
      <c r="N447" s="293"/>
      <c r="O447" s="293"/>
      <c r="P447" s="293"/>
      <c r="Q447" s="293"/>
    </row>
    <row r="448" spans="7:17" ht="14">
      <c r="G448" s="293"/>
      <c r="H448" s="293"/>
      <c r="I448" s="293"/>
      <c r="J448" s="293"/>
      <c r="K448" s="293"/>
      <c r="L448" s="293"/>
      <c r="M448" s="293"/>
      <c r="N448" s="293"/>
      <c r="O448" s="293"/>
      <c r="P448" s="293"/>
      <c r="Q448" s="293"/>
    </row>
    <row r="449" spans="7:17" ht="14">
      <c r="G449" s="293"/>
      <c r="H449" s="293"/>
      <c r="I449" s="293"/>
      <c r="J449" s="293"/>
      <c r="K449" s="293"/>
      <c r="L449" s="293"/>
      <c r="M449" s="293"/>
      <c r="N449" s="293"/>
      <c r="O449" s="293"/>
      <c r="P449" s="293"/>
      <c r="Q449" s="293"/>
    </row>
    <row r="450" spans="7:17" ht="14">
      <c r="G450" s="293"/>
      <c r="H450" s="293"/>
      <c r="I450" s="293"/>
      <c r="J450" s="293"/>
      <c r="K450" s="293"/>
      <c r="L450" s="293"/>
      <c r="M450" s="293"/>
      <c r="N450" s="293"/>
      <c r="O450" s="293"/>
      <c r="P450" s="293"/>
      <c r="Q450" s="293"/>
    </row>
    <row r="451" spans="7:17" ht="14">
      <c r="G451" s="293"/>
      <c r="H451" s="293"/>
      <c r="I451" s="293"/>
      <c r="J451" s="293"/>
      <c r="K451" s="293"/>
      <c r="L451" s="293"/>
      <c r="M451" s="293"/>
      <c r="N451" s="293"/>
      <c r="O451" s="293"/>
      <c r="P451" s="293"/>
      <c r="Q451" s="293"/>
    </row>
    <row r="452" spans="7:17" ht="14">
      <c r="G452" s="293"/>
      <c r="H452" s="293"/>
      <c r="I452" s="293"/>
      <c r="J452" s="293"/>
      <c r="K452" s="293"/>
      <c r="L452" s="293"/>
      <c r="M452" s="293"/>
      <c r="N452" s="293"/>
      <c r="O452" s="293"/>
      <c r="P452" s="293"/>
      <c r="Q452" s="293"/>
    </row>
    <row r="453" spans="7:17" ht="14">
      <c r="G453" s="293"/>
      <c r="H453" s="293"/>
      <c r="I453" s="293"/>
      <c r="J453" s="293"/>
      <c r="K453" s="293"/>
      <c r="L453" s="293"/>
      <c r="M453" s="293"/>
      <c r="N453" s="293"/>
      <c r="O453" s="293"/>
      <c r="P453" s="293"/>
      <c r="Q453" s="293"/>
    </row>
    <row r="454" spans="7:17" ht="14">
      <c r="G454" s="293"/>
      <c r="H454" s="293"/>
      <c r="I454" s="293"/>
      <c r="J454" s="293"/>
      <c r="K454" s="293"/>
      <c r="L454" s="293"/>
      <c r="M454" s="293"/>
      <c r="N454" s="293"/>
      <c r="O454" s="293"/>
      <c r="P454" s="293"/>
      <c r="Q454" s="293"/>
    </row>
    <row r="455" spans="7:17" ht="14">
      <c r="G455" s="293"/>
      <c r="H455" s="293"/>
      <c r="I455" s="293"/>
      <c r="J455" s="293"/>
      <c r="K455" s="293"/>
      <c r="L455" s="293"/>
      <c r="M455" s="293"/>
      <c r="N455" s="293"/>
      <c r="O455" s="293"/>
      <c r="P455" s="293"/>
      <c r="Q455" s="293"/>
    </row>
    <row r="456" spans="7:17" ht="14">
      <c r="G456" s="293"/>
      <c r="H456" s="293"/>
      <c r="I456" s="293"/>
      <c r="J456" s="293"/>
      <c r="K456" s="293"/>
      <c r="L456" s="293"/>
      <c r="M456" s="293"/>
      <c r="N456" s="293"/>
      <c r="O456" s="293"/>
      <c r="P456" s="293"/>
      <c r="Q456" s="293"/>
    </row>
    <row r="457" spans="7:17" ht="14">
      <c r="G457" s="293"/>
      <c r="H457" s="293"/>
      <c r="I457" s="293"/>
      <c r="J457" s="293"/>
      <c r="K457" s="293"/>
      <c r="L457" s="293"/>
      <c r="M457" s="293"/>
      <c r="N457" s="293"/>
      <c r="O457" s="293"/>
      <c r="P457" s="293"/>
      <c r="Q457" s="293"/>
    </row>
    <row r="458" spans="7:17" ht="14">
      <c r="G458" s="293"/>
      <c r="H458" s="293"/>
      <c r="I458" s="293"/>
      <c r="J458" s="293"/>
      <c r="K458" s="293"/>
      <c r="L458" s="293"/>
      <c r="M458" s="293"/>
      <c r="N458" s="293"/>
      <c r="O458" s="293"/>
      <c r="P458" s="293"/>
      <c r="Q458" s="293"/>
    </row>
    <row r="459" spans="7:17" ht="14">
      <c r="G459" s="293"/>
      <c r="H459" s="293"/>
      <c r="I459" s="293"/>
      <c r="J459" s="293"/>
      <c r="K459" s="293"/>
      <c r="L459" s="293"/>
      <c r="M459" s="293"/>
      <c r="N459" s="293"/>
      <c r="O459" s="293"/>
      <c r="P459" s="293"/>
      <c r="Q459" s="293"/>
    </row>
    <row r="460" spans="7:17" ht="14">
      <c r="G460" s="293"/>
      <c r="H460" s="293"/>
      <c r="I460" s="293"/>
      <c r="J460" s="293"/>
      <c r="K460" s="293"/>
      <c r="L460" s="293"/>
      <c r="M460" s="293"/>
      <c r="N460" s="293"/>
      <c r="O460" s="293"/>
      <c r="P460" s="293"/>
      <c r="Q460" s="293"/>
    </row>
    <row r="461" spans="7:17" ht="14">
      <c r="G461" s="293"/>
      <c r="H461" s="293"/>
      <c r="I461" s="293"/>
      <c r="J461" s="293"/>
      <c r="K461" s="293"/>
      <c r="L461" s="293"/>
      <c r="M461" s="293"/>
      <c r="N461" s="293"/>
      <c r="O461" s="293"/>
      <c r="P461" s="293"/>
      <c r="Q461" s="293"/>
    </row>
    <row r="462" spans="7:17" ht="14">
      <c r="G462" s="293"/>
      <c r="H462" s="293"/>
      <c r="I462" s="293"/>
      <c r="J462" s="293"/>
      <c r="K462" s="293"/>
      <c r="L462" s="293"/>
      <c r="M462" s="293"/>
      <c r="N462" s="293"/>
      <c r="O462" s="293"/>
      <c r="P462" s="293"/>
      <c r="Q462" s="293"/>
    </row>
    <row r="463" spans="7:17" ht="14">
      <c r="G463" s="293"/>
      <c r="H463" s="293"/>
      <c r="I463" s="293"/>
      <c r="J463" s="293"/>
      <c r="K463" s="293"/>
      <c r="L463" s="293"/>
      <c r="M463" s="293"/>
      <c r="N463" s="293"/>
      <c r="O463" s="293"/>
      <c r="P463" s="293"/>
      <c r="Q463" s="293"/>
    </row>
    <row r="464" spans="7:17" ht="14">
      <c r="G464" s="293"/>
      <c r="H464" s="293"/>
      <c r="I464" s="293"/>
      <c r="J464" s="293"/>
      <c r="K464" s="293"/>
      <c r="L464" s="293"/>
      <c r="M464" s="293"/>
      <c r="N464" s="293"/>
      <c r="O464" s="293"/>
      <c r="P464" s="293"/>
      <c r="Q464" s="293"/>
    </row>
    <row r="465" spans="7:17" ht="14">
      <c r="G465" s="293"/>
      <c r="H465" s="293"/>
      <c r="I465" s="293"/>
      <c r="J465" s="293"/>
      <c r="K465" s="293"/>
      <c r="L465" s="293"/>
      <c r="M465" s="293"/>
      <c r="N465" s="293"/>
      <c r="O465" s="293"/>
      <c r="P465" s="293"/>
      <c r="Q465" s="293"/>
    </row>
    <row r="466" spans="7:17" ht="14">
      <c r="G466" s="293"/>
      <c r="H466" s="293"/>
      <c r="I466" s="293"/>
      <c r="J466" s="293"/>
      <c r="K466" s="293"/>
      <c r="L466" s="293"/>
      <c r="M466" s="293"/>
      <c r="N466" s="293"/>
      <c r="O466" s="293"/>
      <c r="P466" s="293"/>
      <c r="Q466" s="293"/>
    </row>
    <row r="467" spans="7:17" ht="14">
      <c r="G467" s="293"/>
      <c r="H467" s="293"/>
      <c r="I467" s="293"/>
      <c r="J467" s="293"/>
      <c r="K467" s="293"/>
      <c r="L467" s="293"/>
      <c r="M467" s="293"/>
      <c r="N467" s="293"/>
      <c r="O467" s="293"/>
      <c r="P467" s="293"/>
      <c r="Q467" s="293"/>
    </row>
    <row r="468" spans="7:17" ht="14">
      <c r="G468" s="293"/>
      <c r="H468" s="293"/>
      <c r="I468" s="293"/>
      <c r="J468" s="293"/>
      <c r="K468" s="293"/>
      <c r="L468" s="293"/>
      <c r="M468" s="293"/>
      <c r="N468" s="293"/>
      <c r="O468" s="293"/>
      <c r="P468" s="293"/>
      <c r="Q468" s="293"/>
    </row>
    <row r="469" spans="7:17" ht="14">
      <c r="G469" s="293"/>
      <c r="H469" s="293"/>
      <c r="I469" s="293"/>
      <c r="J469" s="293"/>
      <c r="K469" s="293"/>
      <c r="L469" s="293"/>
      <c r="M469" s="293"/>
      <c r="N469" s="293"/>
      <c r="O469" s="293"/>
      <c r="P469" s="293"/>
      <c r="Q469" s="293"/>
    </row>
    <row r="470" spans="7:17" ht="14">
      <c r="G470" s="293"/>
      <c r="H470" s="293"/>
      <c r="I470" s="293"/>
      <c r="J470" s="293"/>
      <c r="K470" s="293"/>
      <c r="L470" s="293"/>
      <c r="M470" s="293"/>
      <c r="N470" s="293"/>
      <c r="O470" s="293"/>
      <c r="P470" s="293"/>
      <c r="Q470" s="293"/>
    </row>
    <row r="471" spans="7:17" ht="14">
      <c r="G471" s="293"/>
      <c r="H471" s="293"/>
      <c r="I471" s="293"/>
      <c r="J471" s="293"/>
      <c r="K471" s="293"/>
      <c r="L471" s="293"/>
      <c r="M471" s="293"/>
      <c r="N471" s="293"/>
      <c r="O471" s="293"/>
      <c r="P471" s="293"/>
      <c r="Q471" s="293"/>
    </row>
    <row r="472" spans="7:17" ht="14">
      <c r="G472" s="293"/>
      <c r="H472" s="293"/>
      <c r="I472" s="293"/>
      <c r="J472" s="293"/>
      <c r="K472" s="293"/>
      <c r="L472" s="293"/>
      <c r="M472" s="293"/>
      <c r="N472" s="293"/>
      <c r="O472" s="293"/>
      <c r="P472" s="293"/>
      <c r="Q472" s="293"/>
    </row>
    <row r="473" spans="7:17" ht="14">
      <c r="G473" s="293"/>
      <c r="H473" s="293"/>
      <c r="I473" s="293"/>
      <c r="J473" s="293"/>
      <c r="K473" s="293"/>
      <c r="L473" s="293"/>
      <c r="M473" s="293"/>
      <c r="N473" s="293"/>
      <c r="O473" s="293"/>
      <c r="P473" s="293"/>
      <c r="Q473" s="293"/>
    </row>
    <row r="474" spans="7:17" ht="14">
      <c r="G474" s="293"/>
      <c r="H474" s="293"/>
      <c r="I474" s="293"/>
      <c r="J474" s="293"/>
      <c r="K474" s="293"/>
      <c r="L474" s="293"/>
      <c r="M474" s="293"/>
      <c r="N474" s="293"/>
      <c r="O474" s="293"/>
      <c r="P474" s="293"/>
      <c r="Q474" s="293"/>
    </row>
    <row r="475" spans="7:17" ht="14">
      <c r="G475" s="293"/>
      <c r="H475" s="293"/>
      <c r="I475" s="293"/>
      <c r="J475" s="293"/>
      <c r="K475" s="293"/>
      <c r="L475" s="293"/>
      <c r="M475" s="293"/>
      <c r="N475" s="293"/>
      <c r="O475" s="293"/>
      <c r="P475" s="293"/>
      <c r="Q475" s="293"/>
    </row>
    <row r="476" spans="7:17" ht="14">
      <c r="G476" s="293"/>
      <c r="H476" s="293"/>
      <c r="I476" s="293"/>
      <c r="J476" s="293"/>
      <c r="K476" s="293"/>
      <c r="L476" s="293"/>
      <c r="M476" s="293"/>
      <c r="N476" s="293"/>
      <c r="O476" s="293"/>
      <c r="P476" s="293"/>
      <c r="Q476" s="293"/>
    </row>
    <row r="477" spans="7:17" ht="14">
      <c r="G477" s="293"/>
      <c r="H477" s="293"/>
      <c r="I477" s="293"/>
      <c r="J477" s="293"/>
      <c r="K477" s="293"/>
      <c r="L477" s="293"/>
      <c r="M477" s="293"/>
      <c r="N477" s="293"/>
      <c r="O477" s="293"/>
      <c r="P477" s="293"/>
      <c r="Q477" s="293"/>
    </row>
    <row r="478" spans="7:17" ht="14">
      <c r="G478" s="293"/>
      <c r="H478" s="293"/>
      <c r="I478" s="293"/>
      <c r="J478" s="293"/>
      <c r="K478" s="293"/>
      <c r="L478" s="293"/>
      <c r="M478" s="293"/>
      <c r="N478" s="293"/>
      <c r="O478" s="293"/>
      <c r="P478" s="293"/>
      <c r="Q478" s="293"/>
    </row>
    <row r="479" spans="7:17" ht="14">
      <c r="G479" s="293"/>
      <c r="H479" s="293"/>
      <c r="I479" s="293"/>
      <c r="J479" s="293"/>
      <c r="K479" s="293"/>
      <c r="L479" s="293"/>
      <c r="M479" s="293"/>
      <c r="N479" s="293"/>
      <c r="O479" s="293"/>
      <c r="P479" s="293"/>
      <c r="Q479" s="293"/>
    </row>
    <row r="480" spans="7:17" ht="14">
      <c r="G480" s="293"/>
      <c r="H480" s="293"/>
      <c r="I480" s="293"/>
      <c r="J480" s="293"/>
      <c r="K480" s="293"/>
      <c r="L480" s="293"/>
      <c r="M480" s="293"/>
      <c r="N480" s="293"/>
      <c r="O480" s="293"/>
      <c r="P480" s="293"/>
      <c r="Q480" s="293"/>
    </row>
    <row r="481" spans="7:17" ht="14">
      <c r="G481" s="293"/>
      <c r="H481" s="293"/>
      <c r="I481" s="293"/>
      <c r="J481" s="293"/>
      <c r="K481" s="293"/>
      <c r="L481" s="293"/>
      <c r="M481" s="293"/>
      <c r="N481" s="293"/>
      <c r="O481" s="293"/>
      <c r="P481" s="293"/>
      <c r="Q481" s="293"/>
    </row>
    <row r="482" spans="7:17" ht="14">
      <c r="G482" s="293"/>
      <c r="H482" s="293"/>
      <c r="I482" s="293"/>
      <c r="J482" s="293"/>
      <c r="K482" s="293"/>
      <c r="L482" s="293"/>
      <c r="M482" s="293"/>
      <c r="N482" s="293"/>
      <c r="O482" s="293"/>
      <c r="P482" s="293"/>
      <c r="Q482" s="293"/>
    </row>
    <row r="483" spans="7:17" ht="14">
      <c r="G483" s="293"/>
      <c r="H483" s="293"/>
      <c r="I483" s="293"/>
      <c r="J483" s="293"/>
      <c r="K483" s="293"/>
      <c r="L483" s="293"/>
      <c r="M483" s="293"/>
      <c r="N483" s="293"/>
      <c r="O483" s="293"/>
      <c r="P483" s="293"/>
      <c r="Q483" s="293"/>
    </row>
    <row r="484" spans="7:17" ht="14">
      <c r="G484" s="293"/>
      <c r="H484" s="293"/>
      <c r="I484" s="293"/>
      <c r="J484" s="293"/>
      <c r="K484" s="293"/>
      <c r="L484" s="293"/>
      <c r="M484" s="293"/>
      <c r="N484" s="293"/>
      <c r="O484" s="293"/>
      <c r="P484" s="293"/>
      <c r="Q484" s="293"/>
    </row>
    <row r="485" spans="7:17" ht="14">
      <c r="G485" s="293"/>
      <c r="H485" s="293"/>
      <c r="I485" s="293"/>
      <c r="J485" s="293"/>
      <c r="K485" s="293"/>
      <c r="L485" s="293"/>
      <c r="M485" s="293"/>
      <c r="N485" s="293"/>
      <c r="O485" s="293"/>
      <c r="P485" s="293"/>
      <c r="Q485" s="293"/>
    </row>
    <row r="486" spans="7:17" ht="14">
      <c r="G486" s="293"/>
      <c r="H486" s="293"/>
      <c r="I486" s="293"/>
      <c r="J486" s="293"/>
      <c r="K486" s="293"/>
      <c r="L486" s="293"/>
      <c r="M486" s="293"/>
      <c r="N486" s="293"/>
      <c r="O486" s="293"/>
      <c r="P486" s="293"/>
      <c r="Q486" s="293"/>
    </row>
    <row r="487" spans="7:17" ht="14">
      <c r="G487" s="293"/>
      <c r="H487" s="293"/>
      <c r="I487" s="293"/>
      <c r="J487" s="293"/>
      <c r="K487" s="293"/>
      <c r="L487" s="293"/>
      <c r="M487" s="293"/>
      <c r="N487" s="293"/>
      <c r="O487" s="293"/>
      <c r="P487" s="293"/>
      <c r="Q487" s="293"/>
    </row>
    <row r="488" spans="7:17" ht="14">
      <c r="G488" s="293"/>
      <c r="H488" s="293"/>
      <c r="I488" s="293"/>
      <c r="J488" s="293"/>
      <c r="K488" s="293"/>
      <c r="L488" s="293"/>
      <c r="M488" s="293"/>
      <c r="N488" s="293"/>
      <c r="O488" s="293"/>
      <c r="P488" s="293"/>
      <c r="Q488" s="293"/>
    </row>
    <row r="489" spans="7:17" ht="14">
      <c r="G489" s="293"/>
      <c r="H489" s="293"/>
      <c r="I489" s="293"/>
      <c r="J489" s="293"/>
      <c r="K489" s="293"/>
      <c r="L489" s="293"/>
      <c r="M489" s="293"/>
      <c r="N489" s="293"/>
      <c r="O489" s="293"/>
      <c r="P489" s="293"/>
      <c r="Q489" s="293"/>
    </row>
    <row r="490" spans="7:17" ht="14">
      <c r="G490" s="293"/>
      <c r="H490" s="293"/>
      <c r="I490" s="293"/>
      <c r="J490" s="293"/>
      <c r="K490" s="293"/>
      <c r="L490" s="293"/>
      <c r="M490" s="293"/>
      <c r="N490" s="293"/>
      <c r="O490" s="293"/>
      <c r="P490" s="293"/>
      <c r="Q490" s="293"/>
    </row>
    <row r="491" spans="7:17" ht="14">
      <c r="G491" s="293"/>
      <c r="H491" s="293"/>
      <c r="I491" s="293"/>
      <c r="J491" s="293"/>
      <c r="K491" s="293"/>
      <c r="L491" s="293"/>
      <c r="M491" s="293"/>
      <c r="N491" s="293"/>
      <c r="O491" s="293"/>
      <c r="P491" s="293"/>
      <c r="Q491" s="293"/>
    </row>
    <row r="492" spans="7:17" ht="14">
      <c r="G492" s="293"/>
      <c r="H492" s="293"/>
      <c r="I492" s="293"/>
      <c r="J492" s="293"/>
      <c r="K492" s="293"/>
      <c r="L492" s="293"/>
      <c r="M492" s="293"/>
      <c r="N492" s="293"/>
      <c r="O492" s="293"/>
      <c r="P492" s="293"/>
      <c r="Q492" s="293"/>
    </row>
    <row r="493" spans="7:17" ht="14">
      <c r="G493" s="293"/>
      <c r="H493" s="293"/>
      <c r="I493" s="293"/>
      <c r="J493" s="293"/>
      <c r="K493" s="293"/>
      <c r="L493" s="293"/>
      <c r="M493" s="293"/>
      <c r="N493" s="293"/>
      <c r="O493" s="293"/>
      <c r="P493" s="293"/>
      <c r="Q493" s="293"/>
    </row>
    <row r="494" spans="7:17" ht="14">
      <c r="G494" s="293"/>
      <c r="H494" s="293"/>
      <c r="I494" s="293"/>
      <c r="J494" s="293"/>
      <c r="K494" s="293"/>
      <c r="L494" s="293"/>
      <c r="M494" s="293"/>
      <c r="N494" s="293"/>
      <c r="O494" s="293"/>
      <c r="P494" s="293"/>
      <c r="Q494" s="293"/>
    </row>
    <row r="495" spans="7:17" ht="14">
      <c r="G495" s="293"/>
      <c r="H495" s="293"/>
      <c r="I495" s="293"/>
      <c r="J495" s="293"/>
      <c r="K495" s="293"/>
      <c r="L495" s="293"/>
      <c r="M495" s="293"/>
      <c r="N495" s="293"/>
      <c r="O495" s="293"/>
      <c r="P495" s="293"/>
      <c r="Q495" s="293"/>
    </row>
    <row r="496" spans="7:17" ht="14">
      <c r="G496" s="293"/>
      <c r="H496" s="293"/>
      <c r="I496" s="293"/>
      <c r="J496" s="293"/>
      <c r="K496" s="293"/>
      <c r="L496" s="293"/>
      <c r="M496" s="293"/>
      <c r="N496" s="293"/>
      <c r="O496" s="293"/>
      <c r="P496" s="293"/>
      <c r="Q496" s="293"/>
    </row>
  </sheetData>
  <mergeCells count="94">
    <mergeCell ref="A4:F4"/>
    <mergeCell ref="A280:F280"/>
    <mergeCell ref="A302:F302"/>
    <mergeCell ref="A313:F313"/>
    <mergeCell ref="A372:F372"/>
    <mergeCell ref="A406:F406"/>
    <mergeCell ref="A323:F323"/>
    <mergeCell ref="A329:F329"/>
    <mergeCell ref="A335:F335"/>
    <mergeCell ref="A341:F341"/>
    <mergeCell ref="A354:F354"/>
    <mergeCell ref="J280:Q280"/>
    <mergeCell ref="J281:Q281"/>
    <mergeCell ref="J282:Q282"/>
    <mergeCell ref="J283:Q283"/>
    <mergeCell ref="A348:F348"/>
    <mergeCell ref="J288:Q288"/>
    <mergeCell ref="J289:Q289"/>
    <mergeCell ref="J290:Q290"/>
    <mergeCell ref="J291:Q291"/>
    <mergeCell ref="J284:Q284"/>
    <mergeCell ref="J285:Q285"/>
    <mergeCell ref="J286:Q286"/>
    <mergeCell ref="J287:Q287"/>
    <mergeCell ref="J296:Q296"/>
    <mergeCell ref="J297:Q297"/>
    <mergeCell ref="J298:Q298"/>
    <mergeCell ref="J302:Q302"/>
    <mergeCell ref="J292:Q292"/>
    <mergeCell ref="J293:Q293"/>
    <mergeCell ref="J294:Q294"/>
    <mergeCell ref="J295:Q295"/>
    <mergeCell ref="J308:Q308"/>
    <mergeCell ref="J309:Q309"/>
    <mergeCell ref="J306:Q306"/>
    <mergeCell ref="J313:Q313"/>
    <mergeCell ref="J303:Q303"/>
    <mergeCell ref="J304:Q304"/>
    <mergeCell ref="J305:Q305"/>
    <mergeCell ref="J307:Q307"/>
    <mergeCell ref="J318:Q318"/>
    <mergeCell ref="J319:Q319"/>
    <mergeCell ref="J323:Q323"/>
    <mergeCell ref="J324:Q324"/>
    <mergeCell ref="J314:Q314"/>
    <mergeCell ref="J315:Q315"/>
    <mergeCell ref="J316:Q316"/>
    <mergeCell ref="J317:Q317"/>
    <mergeCell ref="J337:Q337"/>
    <mergeCell ref="I395:Q395"/>
    <mergeCell ref="I396:Q396"/>
    <mergeCell ref="J325:Q325"/>
    <mergeCell ref="J329:Q329"/>
    <mergeCell ref="J331:Q331"/>
    <mergeCell ref="J335:Q335"/>
    <mergeCell ref="L341:Q341"/>
    <mergeCell ref="L343:Q343"/>
    <mergeCell ref="L344:Q344"/>
    <mergeCell ref="J348:Q348"/>
    <mergeCell ref="I359:Q359"/>
    <mergeCell ref="I360:Q360"/>
    <mergeCell ref="J350:Q350"/>
    <mergeCell ref="I356:Q356"/>
    <mergeCell ref="I354:Q354"/>
    <mergeCell ref="I358:Q358"/>
    <mergeCell ref="I365:Q365"/>
    <mergeCell ref="I366:Q366"/>
    <mergeCell ref="I367:Q367"/>
    <mergeCell ref="I372:Q372"/>
    <mergeCell ref="I361:Q361"/>
    <mergeCell ref="I362:Q362"/>
    <mergeCell ref="I363:Q363"/>
    <mergeCell ref="I364:Q364"/>
    <mergeCell ref="I378:Q378"/>
    <mergeCell ref="I379:Q379"/>
    <mergeCell ref="I380:Q380"/>
    <mergeCell ref="I381:Q381"/>
    <mergeCell ref="I377:Q377"/>
    <mergeCell ref="I374:Q374"/>
    <mergeCell ref="I376:Q376"/>
    <mergeCell ref="I408:Q408"/>
    <mergeCell ref="A388:F388"/>
    <mergeCell ref="I388:Q388"/>
    <mergeCell ref="I390:Q390"/>
    <mergeCell ref="I392:Q392"/>
    <mergeCell ref="I393:Q393"/>
    <mergeCell ref="I394:Q394"/>
    <mergeCell ref="I401:Q401"/>
    <mergeCell ref="I397:Q397"/>
    <mergeCell ref="I398:Q398"/>
    <mergeCell ref="I399:Q399"/>
    <mergeCell ref="I400:Q400"/>
    <mergeCell ref="I382:Q382"/>
    <mergeCell ref="I406:Q406"/>
  </mergeCells>
  <phoneticPr fontId="0" type="noConversion"/>
  <printOptions horizontalCentered="1"/>
  <pageMargins left="0.25" right="0.25" top="0.75" bottom="0.75" header="0.5" footer="0.5"/>
  <pageSetup scale="46" orientation="landscape" r:id="rId1"/>
  <headerFooter alignWithMargins="0">
    <oddHeader>&amp;C&amp;16Cost Support Matrix</oddHeader>
    <oddFooter>Page &amp;P of &amp;N</oddFooter>
  </headerFooter>
  <rowBreaks count="2" manualBreakCount="2">
    <brk id="276" max="16" man="1"/>
    <brk id="310"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25"/>
  <sheetViews>
    <sheetView zoomScale="70" zoomScaleNormal="70" zoomScaleSheetLayoutView="66" workbookViewId="0">
      <selection activeCell="L10" sqref="L10"/>
    </sheetView>
  </sheetViews>
  <sheetFormatPr defaultColWidth="9.1796875" defaultRowHeight="12.5"/>
  <cols>
    <col min="1" max="1" width="10.26953125" style="474" customWidth="1"/>
    <col min="2" max="2" width="3" style="474" customWidth="1"/>
    <col min="3" max="3" width="3.54296875" style="474" customWidth="1"/>
    <col min="4" max="4" width="43.81640625" style="474" customWidth="1"/>
    <col min="5" max="5" width="49.81640625" style="474" customWidth="1"/>
    <col min="6" max="6" width="34.26953125" style="474" bestFit="1" customWidth="1"/>
    <col min="7" max="7" width="47.7265625" style="474" customWidth="1"/>
    <col min="8" max="8" width="3.81640625" style="474" customWidth="1"/>
    <col min="9" max="9" width="18" style="474" customWidth="1"/>
    <col min="10" max="16384" width="9.1796875" style="474"/>
  </cols>
  <sheetData>
    <row r="1" spans="1:9" ht="18">
      <c r="A1" s="1540" t="str">
        <f>+'ATT H-2A'!A4</f>
        <v>Baltimore Gas and Electric Company</v>
      </c>
      <c r="B1" s="1540"/>
      <c r="C1" s="1540"/>
      <c r="D1" s="1540"/>
      <c r="E1" s="1540"/>
      <c r="F1" s="1540"/>
      <c r="G1" s="1540"/>
    </row>
    <row r="2" spans="1:9" ht="18">
      <c r="A2" s="102"/>
      <c r="B2" s="614"/>
      <c r="C2" s="614"/>
      <c r="D2" s="614"/>
      <c r="E2" s="614"/>
      <c r="F2" s="614"/>
      <c r="G2" s="614"/>
    </row>
    <row r="3" spans="1:9" ht="18">
      <c r="A3" s="1564" t="s">
        <v>32</v>
      </c>
      <c r="B3" s="1564"/>
      <c r="C3" s="1564"/>
      <c r="D3" s="1564"/>
      <c r="E3" s="1564"/>
      <c r="F3" s="1564"/>
      <c r="G3" s="1564"/>
      <c r="I3" s="110"/>
    </row>
    <row r="5" spans="1:9" s="14" customFormat="1" ht="15.5">
      <c r="B5" s="102"/>
    </row>
    <row r="6" spans="1:9" s="14" customFormat="1" ht="15.5"/>
    <row r="7" spans="1:9" s="14" customFormat="1" ht="15.5"/>
    <row r="8" spans="1:9" s="14" customFormat="1" ht="15.5">
      <c r="C8" s="14" t="s">
        <v>33</v>
      </c>
    </row>
    <row r="9" spans="1:9" s="14" customFormat="1" ht="15.5">
      <c r="A9" s="39" t="s">
        <v>157</v>
      </c>
      <c r="B9" s="39"/>
      <c r="D9" s="14" t="s">
        <v>34</v>
      </c>
      <c r="G9" s="17" t="s">
        <v>646</v>
      </c>
      <c r="I9" s="66">
        <f>+I57+I86</f>
        <v>153594191.97535416</v>
      </c>
    </row>
    <row r="10" spans="1:9" s="14" customFormat="1" ht="15.5">
      <c r="A10" s="39"/>
      <c r="B10" s="39"/>
    </row>
    <row r="11" spans="1:9" s="14" customFormat="1" ht="15.5">
      <c r="A11" s="39" t="s">
        <v>294</v>
      </c>
      <c r="B11" s="39"/>
      <c r="D11" s="14" t="str">
        <f>I11*10000&amp;" Basis Point increase in ROE"</f>
        <v>100 Basis Point increase in ROE</v>
      </c>
      <c r="I11" s="113">
        <v>0.01</v>
      </c>
    </row>
    <row r="12" spans="1:9" s="14" customFormat="1" ht="15.5">
      <c r="A12" s="39"/>
      <c r="B12" s="39"/>
      <c r="I12" s="113"/>
    </row>
    <row r="13" spans="1:9" s="17" customFormat="1" ht="15.5">
      <c r="A13" s="39"/>
      <c r="B13" s="39"/>
      <c r="C13" s="14"/>
      <c r="D13" s="14"/>
      <c r="E13" s="14"/>
      <c r="F13" s="14"/>
      <c r="G13" s="14"/>
      <c r="H13" s="14"/>
    </row>
    <row r="14" spans="1:9" s="666" customFormat="1" ht="15.5">
      <c r="A14" s="634" t="s">
        <v>553</v>
      </c>
      <c r="B14" s="634"/>
      <c r="C14" s="634"/>
      <c r="D14" s="634"/>
      <c r="E14" s="634"/>
      <c r="F14" s="634"/>
      <c r="G14" s="634"/>
      <c r="H14" s="634"/>
      <c r="I14" s="634"/>
    </row>
    <row r="15" spans="1:9" s="14" customFormat="1" ht="15.5">
      <c r="I15" s="110"/>
    </row>
    <row r="16" spans="1:9" s="14" customFormat="1" ht="15.5">
      <c r="A16" s="1363">
        <v>59</v>
      </c>
      <c r="C16" s="28" t="s">
        <v>281</v>
      </c>
      <c r="D16" s="28"/>
      <c r="F16" s="28"/>
      <c r="G16" s="28" t="s">
        <v>591</v>
      </c>
      <c r="H16" s="28"/>
      <c r="I16" s="66">
        <f>+'ATT H-2A'!H121</f>
        <v>1628356258.9503715</v>
      </c>
    </row>
    <row r="17" spans="1:9" s="14" customFormat="1" ht="15.5">
      <c r="G17" s="28"/>
      <c r="I17" s="110"/>
    </row>
    <row r="18" spans="1:9" s="14" customFormat="1" ht="15.5">
      <c r="G18" s="28"/>
    </row>
    <row r="19" spans="1:9" s="14" customFormat="1" ht="15.5">
      <c r="A19" s="40"/>
      <c r="B19" s="27"/>
      <c r="C19" s="27" t="s">
        <v>145</v>
      </c>
      <c r="D19" s="606"/>
      <c r="E19" s="17"/>
      <c r="F19" s="17"/>
      <c r="G19" s="487"/>
      <c r="H19" s="479"/>
      <c r="I19" s="17"/>
    </row>
    <row r="20" spans="1:9" s="14" customFormat="1" ht="15.5">
      <c r="A20" s="40">
        <v>99</v>
      </c>
      <c r="B20" s="27"/>
      <c r="C20" s="27"/>
      <c r="D20" s="606" t="s">
        <v>145</v>
      </c>
      <c r="E20" s="17"/>
      <c r="F20" s="17"/>
      <c r="G20" s="487" t="s">
        <v>67</v>
      </c>
      <c r="H20" s="479"/>
      <c r="I20" s="480">
        <f>+'ATT H-2A'!H189</f>
        <v>144416025</v>
      </c>
    </row>
    <row r="21" spans="1:9" s="14" customFormat="1" ht="15.5">
      <c r="A21" s="40">
        <v>100</v>
      </c>
      <c r="B21" s="27"/>
      <c r="C21" s="27"/>
      <c r="D21" s="27" t="s">
        <v>147</v>
      </c>
      <c r="E21" s="315" t="s">
        <v>1485</v>
      </c>
      <c r="F21" s="653"/>
      <c r="G21" s="486" t="s">
        <v>54</v>
      </c>
      <c r="H21" s="638"/>
      <c r="I21" s="481">
        <f>+'ATT H-2A'!H190</f>
        <v>0</v>
      </c>
    </row>
    <row r="22" spans="1:9" s="14" customFormat="1" ht="15.5">
      <c r="A22" s="40">
        <v>101</v>
      </c>
      <c r="B22" s="27"/>
      <c r="C22" s="27"/>
      <c r="D22" s="27" t="s">
        <v>145</v>
      </c>
      <c r="E22" s="17"/>
      <c r="F22" s="606"/>
      <c r="G22" s="608" t="s">
        <v>606</v>
      </c>
      <c r="H22" s="479"/>
      <c r="I22" s="480">
        <f>+I20-I21</f>
        <v>144416025</v>
      </c>
    </row>
    <row r="23" spans="1:9" s="14" customFormat="1" ht="15.5">
      <c r="A23" s="40"/>
      <c r="B23" s="27"/>
      <c r="C23" s="27"/>
      <c r="D23" s="27"/>
      <c r="E23" s="17"/>
      <c r="F23" s="608"/>
      <c r="G23" s="27"/>
      <c r="H23" s="537"/>
      <c r="I23" s="482"/>
    </row>
    <row r="24" spans="1:9" s="14" customFormat="1" ht="15.5">
      <c r="A24" s="40">
        <v>102</v>
      </c>
      <c r="B24" s="27"/>
      <c r="C24" s="27" t="s">
        <v>253</v>
      </c>
      <c r="D24" s="1413"/>
      <c r="E24" s="17" t="s">
        <v>285</v>
      </c>
      <c r="F24" s="17"/>
      <c r="G24" s="487" t="s">
        <v>254</v>
      </c>
      <c r="H24" s="537"/>
      <c r="I24" s="480">
        <f>+'ATT H-2A'!H193</f>
        <v>0</v>
      </c>
    </row>
    <row r="25" spans="1:9" s="14" customFormat="1" ht="15.5">
      <c r="A25" s="40"/>
      <c r="B25" s="27"/>
      <c r="C25" s="27"/>
      <c r="D25" s="27"/>
      <c r="E25" s="17"/>
      <c r="F25" s="17"/>
      <c r="G25" s="487"/>
      <c r="H25" s="537"/>
      <c r="I25" s="482"/>
    </row>
    <row r="26" spans="1:9" s="14" customFormat="1" ht="15.5">
      <c r="A26" s="40"/>
      <c r="B26" s="27"/>
      <c r="C26" s="27" t="s">
        <v>131</v>
      </c>
      <c r="D26" s="1401"/>
      <c r="E26" s="17"/>
      <c r="F26" s="17"/>
      <c r="G26" s="487"/>
      <c r="H26" s="537"/>
      <c r="I26" s="482"/>
    </row>
    <row r="27" spans="1:9" s="14" customFormat="1" ht="15.5">
      <c r="A27" s="40">
        <v>103</v>
      </c>
      <c r="B27" s="27"/>
      <c r="C27" s="27"/>
      <c r="D27" s="27" t="s">
        <v>295</v>
      </c>
      <c r="E27" s="608"/>
      <c r="F27" s="608"/>
      <c r="G27" s="487" t="s">
        <v>72</v>
      </c>
      <c r="H27" s="537"/>
      <c r="I27" s="480">
        <f>+'ATT H-2A'!H196</f>
        <v>4388628407.6899996</v>
      </c>
    </row>
    <row r="28" spans="1:9" s="14" customFormat="1" ht="15.5">
      <c r="A28" s="40">
        <v>104</v>
      </c>
      <c r="B28" s="27"/>
      <c r="C28" s="27"/>
      <c r="D28" s="27" t="s">
        <v>246</v>
      </c>
      <c r="E28" s="608" t="s">
        <v>317</v>
      </c>
      <c r="F28" s="608"/>
      <c r="G28" s="487" t="s">
        <v>607</v>
      </c>
      <c r="H28" s="537"/>
      <c r="I28" s="482">
        <f>-I40</f>
        <v>0</v>
      </c>
    </row>
    <row r="29" spans="1:9" s="14" customFormat="1" ht="15.5">
      <c r="A29" s="40">
        <v>105</v>
      </c>
      <c r="B29" s="27"/>
      <c r="C29" s="27"/>
      <c r="D29" s="487" t="s">
        <v>245</v>
      </c>
      <c r="E29" s="608" t="s">
        <v>317</v>
      </c>
      <c r="F29" s="608"/>
      <c r="G29" s="487" t="s">
        <v>73</v>
      </c>
      <c r="H29" s="537"/>
      <c r="I29" s="480">
        <f>+'ATT H-2A'!H198</f>
        <v>0</v>
      </c>
    </row>
    <row r="30" spans="1:9" s="14" customFormat="1" ht="15.5">
      <c r="A30" s="40" t="s">
        <v>1425</v>
      </c>
      <c r="B30" s="27"/>
      <c r="C30" s="27"/>
      <c r="D30" s="487" t="s">
        <v>1426</v>
      </c>
      <c r="E30" s="673" t="s">
        <v>317</v>
      </c>
      <c r="F30" s="673"/>
      <c r="G30" s="486" t="s">
        <v>1427</v>
      </c>
      <c r="H30" s="638"/>
      <c r="I30" s="481">
        <f>+'ATT H-2A'!H199</f>
        <v>-2889799</v>
      </c>
    </row>
    <row r="31" spans="1:9" s="14" customFormat="1" ht="15.5">
      <c r="A31" s="40">
        <v>106</v>
      </c>
      <c r="B31" s="27"/>
      <c r="C31" s="27"/>
      <c r="D31" s="27" t="s">
        <v>131</v>
      </c>
      <c r="E31" s="608"/>
      <c r="F31" s="637" t="s">
        <v>1543</v>
      </c>
      <c r="G31" s="487" t="s">
        <v>1482</v>
      </c>
      <c r="H31" s="55"/>
      <c r="I31" s="482">
        <f>+I27+I28+I30+I29</f>
        <v>4385738608.6899996</v>
      </c>
    </row>
    <row r="32" spans="1:9" s="14" customFormat="1" ht="15.5">
      <c r="A32" s="40"/>
      <c r="B32" s="27"/>
      <c r="C32" s="27"/>
      <c r="D32" s="27"/>
      <c r="E32" s="17"/>
      <c r="F32" s="17"/>
      <c r="G32" s="487"/>
      <c r="H32" s="5"/>
      <c r="I32" s="482"/>
    </row>
    <row r="33" spans="1:9" s="14" customFormat="1" ht="15.5">
      <c r="A33" s="40"/>
      <c r="B33" s="27"/>
      <c r="C33" s="27" t="s">
        <v>247</v>
      </c>
      <c r="D33" s="1401"/>
      <c r="E33" s="17"/>
      <c r="F33" s="17"/>
      <c r="G33" s="487"/>
      <c r="H33" s="5"/>
      <c r="I33" s="482"/>
    </row>
    <row r="34" spans="1:9" s="14" customFormat="1" ht="15.5">
      <c r="A34" s="40">
        <v>107</v>
      </c>
      <c r="B34" s="27"/>
      <c r="C34" s="27"/>
      <c r="D34" s="27" t="s">
        <v>146</v>
      </c>
      <c r="E34" s="17"/>
      <c r="F34" s="17"/>
      <c r="G34" s="27" t="s">
        <v>68</v>
      </c>
      <c r="H34" s="5"/>
      <c r="I34" s="480">
        <f>+'ATT H-2A'!H203</f>
        <v>3907692307.6923075</v>
      </c>
    </row>
    <row r="35" spans="1:9" s="14" customFormat="1" ht="15.5">
      <c r="A35" s="40">
        <v>108</v>
      </c>
      <c r="B35" s="27"/>
      <c r="C35" s="27"/>
      <c r="D35" s="27" t="s">
        <v>384</v>
      </c>
      <c r="E35" s="17"/>
      <c r="F35" s="17" t="s">
        <v>317</v>
      </c>
      <c r="G35" s="487" t="s">
        <v>69</v>
      </c>
      <c r="H35" s="5"/>
      <c r="I35" s="480">
        <f>+'ATT H-2A'!H204</f>
        <v>-8597899.4299999997</v>
      </c>
    </row>
    <row r="36" spans="1:9" s="14" customFormat="1" ht="15.5">
      <c r="A36" s="40">
        <v>109</v>
      </c>
      <c r="B36" s="27"/>
      <c r="C36" s="27"/>
      <c r="D36" s="27" t="s">
        <v>385</v>
      </c>
      <c r="E36" s="17"/>
      <c r="F36" s="17" t="s">
        <v>386</v>
      </c>
      <c r="G36" s="27" t="s">
        <v>70</v>
      </c>
      <c r="H36" s="5"/>
      <c r="I36" s="480">
        <f>+'ATT H-2A'!H205</f>
        <v>0</v>
      </c>
    </row>
    <row r="37" spans="1:9" s="17" customFormat="1" ht="15.5">
      <c r="A37" s="40">
        <v>110</v>
      </c>
      <c r="B37" s="40"/>
      <c r="D37" s="17" t="s">
        <v>81</v>
      </c>
      <c r="F37" s="487" t="str">
        <f>+F35</f>
        <v>enter negative</v>
      </c>
      <c r="G37" s="17" t="s">
        <v>53</v>
      </c>
      <c r="I37" s="482">
        <f>+'ATT H-2A'!H206</f>
        <v>2365926.98</v>
      </c>
    </row>
    <row r="38" spans="1:9" s="14" customFormat="1" ht="15.5">
      <c r="A38" s="40">
        <v>111</v>
      </c>
      <c r="B38" s="27"/>
      <c r="C38" s="27"/>
      <c r="D38" s="27" t="s">
        <v>432</v>
      </c>
      <c r="E38" s="17"/>
      <c r="F38" s="17" t="s">
        <v>317</v>
      </c>
      <c r="G38" s="487" t="s">
        <v>54</v>
      </c>
      <c r="H38" s="5"/>
      <c r="I38" s="480">
        <f>+'ATT H-2A'!H207</f>
        <v>0</v>
      </c>
    </row>
    <row r="39" spans="1:9" s="14" customFormat="1" ht="15.5">
      <c r="A39" s="40">
        <v>112</v>
      </c>
      <c r="B39" s="27"/>
      <c r="C39" s="27"/>
      <c r="D39" s="27" t="s">
        <v>138</v>
      </c>
      <c r="E39" s="20"/>
      <c r="F39" s="651" t="s">
        <v>1544</v>
      </c>
      <c r="G39" s="488" t="s">
        <v>608</v>
      </c>
      <c r="H39" s="18"/>
      <c r="I39" s="603">
        <f>SUM(I34:I38)</f>
        <v>3901460335.2423077</v>
      </c>
    </row>
    <row r="40" spans="1:9" s="14" customFormat="1" ht="15.5">
      <c r="A40" s="40">
        <v>113</v>
      </c>
      <c r="B40" s="27"/>
      <c r="C40" s="27"/>
      <c r="D40" s="27" t="s">
        <v>160</v>
      </c>
      <c r="E40" s="17"/>
      <c r="F40" s="637" t="s">
        <v>1545</v>
      </c>
      <c r="G40" s="27" t="s">
        <v>74</v>
      </c>
      <c r="H40" s="5"/>
      <c r="I40" s="480">
        <f>+'ATT H-2A'!H209</f>
        <v>0</v>
      </c>
    </row>
    <row r="41" spans="1:9" s="14" customFormat="1" ht="15.5">
      <c r="A41" s="40">
        <v>114</v>
      </c>
      <c r="B41" s="27"/>
      <c r="C41" s="27"/>
      <c r="D41" s="27" t="s">
        <v>131</v>
      </c>
      <c r="E41" s="17"/>
      <c r="F41" s="17"/>
      <c r="G41" s="27" t="s">
        <v>609</v>
      </c>
      <c r="H41" s="5"/>
      <c r="I41" s="480">
        <f>I31</f>
        <v>4385738608.6899996</v>
      </c>
    </row>
    <row r="42" spans="1:9" s="14" customFormat="1" ht="15.5">
      <c r="A42" s="40">
        <v>115</v>
      </c>
      <c r="B42" s="27"/>
      <c r="C42" s="27"/>
      <c r="D42" s="27" t="s">
        <v>137</v>
      </c>
      <c r="E42" s="20"/>
      <c r="F42" s="646"/>
      <c r="G42" s="488" t="s">
        <v>610</v>
      </c>
      <c r="H42" s="635"/>
      <c r="I42" s="603">
        <f>I41+I40+I39</f>
        <v>8287198943.9323072</v>
      </c>
    </row>
    <row r="43" spans="1:9" s="14" customFormat="1" ht="15.5">
      <c r="A43" s="1363"/>
      <c r="B43" s="28"/>
      <c r="C43" s="28"/>
      <c r="D43" s="28"/>
      <c r="G43" s="28"/>
      <c r="H43" s="537"/>
      <c r="I43" s="637"/>
    </row>
    <row r="44" spans="1:9" s="14" customFormat="1" ht="15.5">
      <c r="A44" s="1363">
        <v>116</v>
      </c>
      <c r="B44" s="28"/>
      <c r="C44" s="28"/>
      <c r="D44" s="28" t="s">
        <v>339</v>
      </c>
      <c r="F44" s="28" t="s">
        <v>138</v>
      </c>
      <c r="G44" s="28" t="s">
        <v>611</v>
      </c>
      <c r="H44" s="537"/>
      <c r="I44" s="722">
        <f>IF(I42&gt;0,I39/I42,0)</f>
        <v>0.47078154653193954</v>
      </c>
    </row>
    <row r="45" spans="1:9" s="14" customFormat="1" ht="15.5">
      <c r="A45" s="1363">
        <v>117</v>
      </c>
      <c r="B45" s="28"/>
      <c r="C45" s="28"/>
      <c r="D45" s="28" t="s">
        <v>346</v>
      </c>
      <c r="F45" s="28" t="s">
        <v>160</v>
      </c>
      <c r="G45" s="28" t="s">
        <v>612</v>
      </c>
      <c r="H45" s="537"/>
      <c r="I45" s="722">
        <f>IF(I42&gt;0,I40/I42,0)</f>
        <v>0</v>
      </c>
    </row>
    <row r="46" spans="1:9" s="14" customFormat="1" ht="15.5">
      <c r="A46" s="1363">
        <v>118</v>
      </c>
      <c r="B46" s="28"/>
      <c r="C46" s="28"/>
      <c r="D46" s="28" t="s">
        <v>340</v>
      </c>
      <c r="F46" s="28" t="s">
        <v>131</v>
      </c>
      <c r="G46" s="28" t="s">
        <v>613</v>
      </c>
      <c r="H46" s="537"/>
      <c r="I46" s="722">
        <f>IF(I42&gt;0,I41/I42,0)</f>
        <v>0.52921845346806051</v>
      </c>
    </row>
    <row r="47" spans="1:9" s="14" customFormat="1" ht="15.5">
      <c r="A47" s="1363"/>
      <c r="B47" s="28"/>
      <c r="C47" s="28"/>
      <c r="D47" s="28"/>
      <c r="F47" s="657"/>
      <c r="G47" s="28"/>
      <c r="H47" s="537"/>
      <c r="I47" s="637"/>
    </row>
    <row r="48" spans="1:9" s="14" customFormat="1" ht="15.5">
      <c r="A48" s="1363">
        <v>119</v>
      </c>
      <c r="B48" s="28"/>
      <c r="C48" s="28"/>
      <c r="D48" s="28" t="s">
        <v>341</v>
      </c>
      <c r="F48" s="657" t="s">
        <v>138</v>
      </c>
      <c r="G48" s="28" t="s">
        <v>614</v>
      </c>
      <c r="H48" s="537"/>
      <c r="I48" s="723">
        <f>IF(I39&gt;0,I22/I39,0)</f>
        <v>3.7015889587669167E-2</v>
      </c>
    </row>
    <row r="49" spans="1:9" s="14" customFormat="1" ht="15.5">
      <c r="A49" s="1363">
        <v>120</v>
      </c>
      <c r="B49" s="28"/>
      <c r="C49" s="28"/>
      <c r="D49" s="28" t="s">
        <v>347</v>
      </c>
      <c r="F49" s="657" t="s">
        <v>160</v>
      </c>
      <c r="G49" s="28" t="s">
        <v>615</v>
      </c>
      <c r="H49" s="537"/>
      <c r="I49" s="723">
        <f>IF(I40&gt;0,I24/I40,0)</f>
        <v>0</v>
      </c>
    </row>
    <row r="50" spans="1:9" s="14" customFormat="1" ht="15.5">
      <c r="A50" s="1363">
        <v>121</v>
      </c>
      <c r="B50" s="28"/>
      <c r="C50" s="28"/>
      <c r="D50" s="28" t="s">
        <v>342</v>
      </c>
      <c r="E50" s="28" t="s">
        <v>111</v>
      </c>
      <c r="F50" s="657" t="s">
        <v>131</v>
      </c>
      <c r="G50" s="1365" t="s">
        <v>31</v>
      </c>
      <c r="H50" s="537"/>
      <c r="I50" s="764">
        <f>+'ATT H-2A'!H219+I11</f>
        <v>0.11499999999999999</v>
      </c>
    </row>
    <row r="51" spans="1:9" s="14" customFormat="1" ht="15.5">
      <c r="A51" s="1363"/>
      <c r="B51" s="28"/>
      <c r="C51" s="28"/>
      <c r="D51" s="28"/>
      <c r="F51" s="657"/>
      <c r="G51" s="28"/>
      <c r="H51" s="537"/>
      <c r="I51" s="16"/>
    </row>
    <row r="52" spans="1:9" s="14" customFormat="1" ht="15.5">
      <c r="A52" s="1363">
        <v>122</v>
      </c>
      <c r="B52" s="28"/>
      <c r="C52" s="28"/>
      <c r="D52" s="28" t="s">
        <v>343</v>
      </c>
      <c r="F52" s="28" t="s">
        <v>140</v>
      </c>
      <c r="G52" s="28" t="s">
        <v>616</v>
      </c>
      <c r="H52" s="659"/>
      <c r="I52" s="723">
        <f>I48*I44</f>
        <v>1.7426397746338407E-2</v>
      </c>
    </row>
    <row r="53" spans="1:9" s="14" customFormat="1" ht="15.5">
      <c r="A53" s="1363">
        <v>123</v>
      </c>
      <c r="B53" s="28"/>
      <c r="C53" s="28"/>
      <c r="D53" s="28" t="s">
        <v>348</v>
      </c>
      <c r="F53" s="28" t="s">
        <v>160</v>
      </c>
      <c r="G53" s="28" t="s">
        <v>617</v>
      </c>
      <c r="H53" s="31"/>
      <c r="I53" s="723">
        <f>I49*I45</f>
        <v>0</v>
      </c>
    </row>
    <row r="54" spans="1:9" s="14" customFormat="1" ht="15.5">
      <c r="A54" s="1363">
        <v>124</v>
      </c>
      <c r="B54" s="28"/>
      <c r="C54" s="28"/>
      <c r="D54" s="1155" t="s">
        <v>344</v>
      </c>
      <c r="E54" s="112"/>
      <c r="F54" s="1155" t="s">
        <v>131</v>
      </c>
      <c r="G54" s="1155" t="s">
        <v>618</v>
      </c>
      <c r="H54" s="660"/>
      <c r="I54" s="661">
        <f>I50*I46</f>
        <v>6.0860122148826953E-2</v>
      </c>
    </row>
    <row r="55" spans="1:9" s="14" customFormat="1" ht="15.5">
      <c r="A55" s="1363">
        <v>125</v>
      </c>
      <c r="B55" s="28"/>
      <c r="C55" s="28" t="s">
        <v>139</v>
      </c>
      <c r="D55" s="28"/>
      <c r="E55" s="1"/>
      <c r="F55" s="1"/>
      <c r="G55" s="1372" t="s">
        <v>619</v>
      </c>
      <c r="H55" s="37"/>
      <c r="I55" s="32">
        <f>SUM(I52:I54)</f>
        <v>7.8286519895165357E-2</v>
      </c>
    </row>
    <row r="56" spans="1:9" s="14" customFormat="1" ht="15.5">
      <c r="A56" s="1362"/>
      <c r="B56" s="28"/>
      <c r="C56" s="28"/>
      <c r="D56" s="28"/>
      <c r="E56" s="1"/>
      <c r="F56" s="1"/>
      <c r="G56" s="1372"/>
      <c r="H56" s="37"/>
      <c r="I56" s="32"/>
    </row>
    <row r="57" spans="1:9" s="14" customFormat="1" ht="16" thickBot="1">
      <c r="A57" s="1363">
        <v>126</v>
      </c>
      <c r="B57" s="28"/>
      <c r="C57" s="28" t="s">
        <v>251</v>
      </c>
      <c r="D57" s="28"/>
      <c r="E57" s="10"/>
      <c r="F57" s="47"/>
      <c r="G57" s="1412" t="s">
        <v>620</v>
      </c>
      <c r="H57" s="49"/>
      <c r="I57" s="9">
        <f>+I55*I16</f>
        <v>127478344.6627353</v>
      </c>
    </row>
    <row r="58" spans="1:9" s="14" customFormat="1" ht="16" thickTop="1">
      <c r="A58" s="1363"/>
      <c r="B58" s="1363"/>
      <c r="C58" s="1363"/>
      <c r="F58" s="1363"/>
      <c r="G58" s="38"/>
      <c r="H58" s="537"/>
      <c r="I58" s="658"/>
    </row>
    <row r="59" spans="1:9" s="666" customFormat="1" ht="15.5">
      <c r="A59" s="634" t="s">
        <v>1423</v>
      </c>
      <c r="B59" s="634"/>
      <c r="C59" s="634"/>
      <c r="D59" s="634"/>
      <c r="E59" s="634"/>
      <c r="F59" s="634"/>
      <c r="G59" s="634"/>
      <c r="H59" s="650"/>
      <c r="I59" s="650"/>
    </row>
    <row r="60" spans="1:9" s="14" customFormat="1" ht="15.5">
      <c r="A60" s="28"/>
      <c r="B60" s="28"/>
      <c r="C60" s="1363"/>
      <c r="D60" s="1"/>
      <c r="F60" s="389"/>
      <c r="H60" s="5"/>
      <c r="I60" s="8"/>
    </row>
    <row r="61" spans="1:9" s="14" customFormat="1" ht="15.5">
      <c r="A61" s="1363" t="s">
        <v>155</v>
      </c>
      <c r="B61" s="1363"/>
      <c r="C61" s="1383" t="s">
        <v>252</v>
      </c>
      <c r="F61" s="389"/>
      <c r="G61" s="38"/>
      <c r="H61" s="662"/>
      <c r="I61" s="16"/>
    </row>
    <row r="62" spans="1:9" s="14" customFormat="1" ht="15.5">
      <c r="A62" s="1363">
        <v>127</v>
      </c>
      <c r="B62" s="1363"/>
      <c r="C62" s="1363"/>
      <c r="D62" s="14" t="s">
        <v>250</v>
      </c>
      <c r="F62" s="1368" t="s">
        <v>962</v>
      </c>
      <c r="G62" s="417"/>
      <c r="H62" s="6"/>
      <c r="I62" s="131">
        <f>+'ATT H-2A'!H231</f>
        <v>0.21</v>
      </c>
    </row>
    <row r="63" spans="1:9" s="14" customFormat="1" ht="15.5">
      <c r="A63" s="1363">
        <v>128</v>
      </c>
      <c r="B63" s="1363"/>
      <c r="C63" s="1363"/>
      <c r="D63" s="14" t="s">
        <v>249</v>
      </c>
      <c r="E63" s="1384"/>
      <c r="F63" s="1368" t="s">
        <v>962</v>
      </c>
      <c r="G63" s="417"/>
      <c r="H63" s="6"/>
      <c r="I63" s="131">
        <f>+'ATT H-2A'!H232</f>
        <v>8.2500000000000004E-2</v>
      </c>
    </row>
    <row r="64" spans="1:9" s="14" customFormat="1" ht="15.5">
      <c r="A64" s="1363">
        <v>129</v>
      </c>
      <c r="B64" s="1363"/>
      <c r="C64" s="1363"/>
      <c r="D64" s="17" t="s">
        <v>1486</v>
      </c>
      <c r="E64" s="40" t="s">
        <v>1487</v>
      </c>
      <c r="F64" s="40"/>
      <c r="G64" s="1414" t="s">
        <v>434</v>
      </c>
      <c r="H64" s="6"/>
      <c r="I64" s="131">
        <f>+'ATT H-2A'!H233</f>
        <v>0</v>
      </c>
    </row>
    <row r="65" spans="1:9" s="14" customFormat="1" ht="15.5">
      <c r="A65" s="1363">
        <v>130</v>
      </c>
      <c r="B65" s="1363"/>
      <c r="C65" s="1363"/>
      <c r="D65" s="17" t="s">
        <v>320</v>
      </c>
      <c r="E65" s="1405" t="s">
        <v>337</v>
      </c>
      <c r="F65" s="40"/>
      <c r="G65" s="17"/>
      <c r="H65" s="6"/>
      <c r="I65" s="22">
        <f>IF(I62&gt;0,1-(((1-I63)*(1-I62))/(1-I63*I62*I64)),0)</f>
        <v>0.27517499999999995</v>
      </c>
    </row>
    <row r="66" spans="1:9" s="14" customFormat="1" ht="15.5">
      <c r="A66" s="1363" t="s">
        <v>946</v>
      </c>
      <c r="B66" s="1363"/>
      <c r="C66" s="1363"/>
      <c r="D66" s="17" t="s">
        <v>309</v>
      </c>
      <c r="E66" s="1403"/>
      <c r="F66" s="40"/>
      <c r="G66" s="17"/>
      <c r="H66" s="6"/>
      <c r="I66" s="131">
        <f>+I65/(1-I65)</f>
        <v>0.37964336219087358</v>
      </c>
    </row>
    <row r="67" spans="1:9" s="14" customFormat="1" ht="15.5">
      <c r="A67" s="1363" t="s">
        <v>947</v>
      </c>
      <c r="B67" s="1363"/>
      <c r="C67" s="1363"/>
      <c r="D67" s="17" t="s">
        <v>932</v>
      </c>
      <c r="E67" s="1403" t="s">
        <v>933</v>
      </c>
      <c r="F67" s="40"/>
      <c r="G67" s="17"/>
      <c r="H67" s="836"/>
      <c r="I67" s="851">
        <f>1*1/(1-I65)</f>
        <v>1.3796433621908735</v>
      </c>
    </row>
    <row r="68" spans="1:9" s="14" customFormat="1" ht="15.5">
      <c r="A68" s="1363"/>
      <c r="B68" s="1363"/>
      <c r="C68" s="1363"/>
      <c r="D68" s="17"/>
      <c r="E68" s="17"/>
      <c r="F68" s="1404"/>
      <c r="G68" s="1405"/>
      <c r="H68" s="662"/>
      <c r="I68" s="22"/>
    </row>
    <row r="69" spans="1:9" s="14" customFormat="1" ht="15.5">
      <c r="A69" s="1363"/>
      <c r="B69" s="1383"/>
      <c r="C69" s="1408" t="s">
        <v>1471</v>
      </c>
      <c r="D69" s="17"/>
      <c r="E69" s="17"/>
      <c r="F69" s="74" t="s">
        <v>964</v>
      </c>
      <c r="G69" s="608"/>
      <c r="H69" s="662"/>
      <c r="I69" s="852"/>
    </row>
    <row r="70" spans="1:9" s="14" customFormat="1" ht="15.5">
      <c r="A70" s="1363">
        <v>132</v>
      </c>
      <c r="B70" s="1363"/>
      <c r="C70" s="1363"/>
      <c r="D70" s="17" t="s">
        <v>959</v>
      </c>
      <c r="E70" s="17"/>
      <c r="F70" s="637" t="s">
        <v>317</v>
      </c>
      <c r="G70" s="27" t="s">
        <v>1164</v>
      </c>
      <c r="H70" s="662"/>
      <c r="I70" s="780">
        <f>'ATT H-2A'!H239</f>
        <v>-28252.852543089633</v>
      </c>
    </row>
    <row r="71" spans="1:9" s="14" customFormat="1" ht="15.5">
      <c r="A71" s="1363">
        <v>133</v>
      </c>
      <c r="B71" s="1363"/>
      <c r="C71" s="1363"/>
      <c r="D71" s="17" t="s">
        <v>957</v>
      </c>
      <c r="E71" s="17"/>
      <c r="F71" s="40"/>
      <c r="G71" s="608" t="str">
        <f>"(Line "&amp;A67&amp;")"</f>
        <v>(Line 131b)</v>
      </c>
      <c r="H71" s="662"/>
      <c r="I71" s="853">
        <f>1/(1-I65)</f>
        <v>1.3796433621908735</v>
      </c>
    </row>
    <row r="72" spans="1:9" s="36" customFormat="1" ht="15.5">
      <c r="A72" s="1363">
        <v>134</v>
      </c>
      <c r="B72" s="1363"/>
      <c r="C72" s="1363"/>
      <c r="D72" s="41" t="s">
        <v>238</v>
      </c>
      <c r="E72" s="41"/>
      <c r="F72" s="132"/>
      <c r="G72" s="673" t="s">
        <v>1546</v>
      </c>
      <c r="H72" s="839"/>
      <c r="I72" s="113">
        <f>'ATT H-2A'!H241</f>
        <v>0.27811223574734395</v>
      </c>
    </row>
    <row r="73" spans="1:9" s="14" customFormat="1" ht="15.5">
      <c r="A73" s="1363">
        <v>135</v>
      </c>
      <c r="B73" s="1363"/>
      <c r="C73" s="1363"/>
      <c r="D73" s="488" t="s">
        <v>248</v>
      </c>
      <c r="E73" s="20"/>
      <c r="F73" s="74"/>
      <c r="G73" s="608" t="str">
        <f>"(Line "&amp;A70&amp;" *  "&amp;A71&amp;" * "&amp;A72&amp;")"</f>
        <v>(Line 132 *  133 * 134)</v>
      </c>
      <c r="H73" s="824"/>
      <c r="I73" s="603">
        <f>I70*I71*I72</f>
        <v>-10840.498033316579</v>
      </c>
    </row>
    <row r="74" spans="1:9" s="14" customFormat="1" ht="15.5">
      <c r="A74" s="1363"/>
      <c r="B74" s="1363"/>
      <c r="C74" s="1363"/>
      <c r="D74" s="27"/>
      <c r="E74" s="17"/>
      <c r="F74" s="72"/>
      <c r="G74" s="1406"/>
      <c r="H74" s="839"/>
      <c r="I74" s="854"/>
    </row>
    <row r="75" spans="1:9" s="14" customFormat="1" ht="15.5">
      <c r="A75" s="1363"/>
      <c r="B75" s="1372"/>
      <c r="C75" s="1372" t="s">
        <v>786</v>
      </c>
      <c r="D75" s="27"/>
      <c r="E75" s="17"/>
      <c r="F75" s="72"/>
      <c r="G75" s="1406"/>
      <c r="H75" s="839"/>
      <c r="I75" s="854"/>
    </row>
    <row r="76" spans="1:9" s="14" customFormat="1" ht="15.5">
      <c r="A76" s="1363" t="s">
        <v>948</v>
      </c>
      <c r="B76" s="28"/>
      <c r="C76" s="28"/>
      <c r="D76" s="27" t="s">
        <v>791</v>
      </c>
      <c r="E76" s="17"/>
      <c r="F76" s="74" t="s">
        <v>963</v>
      </c>
      <c r="G76" s="17" t="s">
        <v>935</v>
      </c>
      <c r="H76" s="839"/>
      <c r="I76" s="892">
        <f>'ATT H-2A'!H245</f>
        <v>1052276.3360736631</v>
      </c>
    </row>
    <row r="77" spans="1:9" s="14" customFormat="1" ht="15.5">
      <c r="A77" s="1363" t="s">
        <v>934</v>
      </c>
      <c r="B77" s="28"/>
      <c r="C77" s="28"/>
      <c r="D77" s="27" t="s">
        <v>974</v>
      </c>
      <c r="E77" s="17"/>
      <c r="F77" s="74" t="s">
        <v>963</v>
      </c>
      <c r="G77" s="17" t="s">
        <v>937</v>
      </c>
      <c r="H77" s="839"/>
      <c r="I77" s="892">
        <f>'ATT H-2A'!H246</f>
        <v>-9838573.9127812535</v>
      </c>
    </row>
    <row r="78" spans="1:9" s="14" customFormat="1" ht="15.5">
      <c r="A78" s="1363" t="s">
        <v>936</v>
      </c>
      <c r="B78" s="28"/>
      <c r="C78" s="28"/>
      <c r="D78" s="27" t="s">
        <v>978</v>
      </c>
      <c r="E78" s="17"/>
      <c r="F78" s="74" t="s">
        <v>963</v>
      </c>
      <c r="G78" s="17" t="s">
        <v>939</v>
      </c>
      <c r="H78" s="839"/>
      <c r="I78" s="892">
        <f>'ATT H-2A'!H247</f>
        <v>0</v>
      </c>
    </row>
    <row r="79" spans="1:9" s="14" customFormat="1" ht="15.5">
      <c r="A79" s="1363" t="s">
        <v>938</v>
      </c>
      <c r="B79" s="28"/>
      <c r="C79" s="28"/>
      <c r="D79" s="41" t="s">
        <v>793</v>
      </c>
      <c r="E79" s="315"/>
      <c r="F79" s="89" t="s">
        <v>963</v>
      </c>
      <c r="G79" s="315" t="s">
        <v>941</v>
      </c>
      <c r="H79" s="825"/>
      <c r="I79" s="893">
        <f>'ATT H-2A'!H248</f>
        <v>453192</v>
      </c>
    </row>
    <row r="80" spans="1:9" s="14" customFormat="1" ht="15.5">
      <c r="A80" s="1363" t="s">
        <v>940</v>
      </c>
      <c r="B80" s="28"/>
      <c r="C80" s="28"/>
      <c r="D80" s="27" t="s">
        <v>943</v>
      </c>
      <c r="E80" s="17"/>
      <c r="F80" s="74"/>
      <c r="G80" s="608" t="str">
        <f>"(Line "&amp;A76&amp;" + "&amp;A77&amp;" + "&amp;A78&amp;" + "&amp;A79&amp;")"</f>
        <v>(Line 136a + 136b + 136c + 136d)</v>
      </c>
      <c r="H80" s="839"/>
      <c r="I80" s="38">
        <f>I76+I77+I78+I79</f>
        <v>-8333105.5767075904</v>
      </c>
    </row>
    <row r="81" spans="1:10" s="14" customFormat="1" ht="15.5">
      <c r="A81" s="1363" t="s">
        <v>942</v>
      </c>
      <c r="B81" s="1363"/>
      <c r="C81" s="1363"/>
      <c r="D81" s="315" t="s">
        <v>1422</v>
      </c>
      <c r="E81" s="315"/>
      <c r="F81" s="1407"/>
      <c r="G81" s="673" t="str">
        <f>"(Line "&amp;A67&amp;")"</f>
        <v>(Line 131b)</v>
      </c>
      <c r="H81" s="825"/>
      <c r="I81" s="853">
        <f>1/(1-I65)</f>
        <v>1.3796433621908735</v>
      </c>
    </row>
    <row r="82" spans="1:10" s="14" customFormat="1" ht="15.5">
      <c r="A82" s="1363" t="s">
        <v>944</v>
      </c>
      <c r="B82" s="1363"/>
      <c r="C82" s="1363"/>
      <c r="D82" s="27" t="s">
        <v>786</v>
      </c>
      <c r="E82" s="17"/>
      <c r="F82" s="72" t="s">
        <v>155</v>
      </c>
      <c r="G82" s="608" t="str">
        <f>"(Line "&amp;A80&amp;" * "&amp;A81&amp;")"</f>
        <v>(Line 136e * 136f)</v>
      </c>
      <c r="H82" s="839"/>
      <c r="I82" s="29">
        <f>I80*I81</f>
        <v>-11496713.795340378</v>
      </c>
      <c r="J82" s="849"/>
    </row>
    <row r="83" spans="1:10" s="14" customFormat="1" ht="15.5">
      <c r="A83" s="1363"/>
      <c r="B83" s="1363"/>
      <c r="D83" s="17"/>
      <c r="E83" s="1404"/>
      <c r="F83" s="1405"/>
      <c r="G83" s="1415"/>
      <c r="H83" s="22"/>
      <c r="I83" s="17"/>
    </row>
    <row r="84" spans="1:10" s="14" customFormat="1" ht="15.5">
      <c r="A84" s="1363" t="s">
        <v>945</v>
      </c>
      <c r="B84" s="1363"/>
      <c r="C84" s="1" t="s">
        <v>282</v>
      </c>
      <c r="E84" s="14" t="s">
        <v>286</v>
      </c>
      <c r="F84" s="389"/>
      <c r="G84" s="38" t="s">
        <v>961</v>
      </c>
      <c r="H84" s="5"/>
      <c r="I84" s="724">
        <f>+I66*(1-I52/I55)*I57</f>
        <v>37623401.605992548</v>
      </c>
    </row>
    <row r="85" spans="1:10" s="14" customFormat="1" ht="15.5">
      <c r="A85" s="1363"/>
      <c r="B85" s="1363"/>
      <c r="C85" s="1363"/>
      <c r="D85" s="28"/>
      <c r="F85" s="1363"/>
      <c r="G85" s="38"/>
      <c r="H85" s="35"/>
      <c r="I85" s="26"/>
    </row>
    <row r="86" spans="1:10" s="14" customFormat="1" ht="16" thickBot="1">
      <c r="A86" s="1363">
        <v>137</v>
      </c>
      <c r="B86" s="1363"/>
      <c r="C86" s="48" t="s">
        <v>127</v>
      </c>
      <c r="D86" s="48"/>
      <c r="E86" s="10"/>
      <c r="F86" s="77"/>
      <c r="G86" s="10" t="str">
        <f>"(Line "&amp;A73&amp;" + "&amp;A82&amp;" + "&amp;A84&amp;")"</f>
        <v>(Line 135 + 136g + 136h)</v>
      </c>
      <c r="H86" s="811"/>
      <c r="I86" s="71">
        <f>+I84+I73+I82</f>
        <v>26115847.312618855</v>
      </c>
    </row>
    <row r="87" spans="1:10" s="14" customFormat="1" ht="16" thickTop="1">
      <c r="A87" s="4"/>
      <c r="B87" s="4"/>
      <c r="C87" s="4"/>
      <c r="D87" s="663"/>
      <c r="E87" s="5"/>
      <c r="F87" s="39"/>
      <c r="G87" s="483"/>
      <c r="H87" s="664"/>
      <c r="I87" s="665"/>
    </row>
    <row r="88" spans="1:10" s="14" customFormat="1" ht="15.5"/>
    <row r="317" spans="1:6">
      <c r="A317" s="478"/>
      <c r="B317" s="478"/>
      <c r="C317" s="478"/>
      <c r="D317" s="478"/>
      <c r="E317" s="478"/>
      <c r="F317" s="478"/>
    </row>
    <row r="318" spans="1:6">
      <c r="A318" s="478"/>
      <c r="B318" s="478"/>
      <c r="C318" s="478"/>
      <c r="D318" s="478"/>
      <c r="E318" s="478"/>
      <c r="F318" s="478"/>
    </row>
    <row r="319" spans="1:6">
      <c r="A319" s="478"/>
      <c r="B319" s="478"/>
      <c r="C319" s="478"/>
      <c r="D319" s="478"/>
      <c r="E319" s="478"/>
      <c r="F319" s="478"/>
    </row>
    <row r="320" spans="1:6">
      <c r="A320" s="478"/>
      <c r="B320" s="478"/>
      <c r="C320" s="478"/>
      <c r="D320" s="478"/>
      <c r="E320" s="478"/>
      <c r="F320" s="478"/>
    </row>
    <row r="321" spans="1:6">
      <c r="A321" s="478"/>
      <c r="B321" s="478"/>
      <c r="C321" s="478"/>
      <c r="D321" s="478"/>
      <c r="E321" s="478"/>
      <c r="F321" s="478"/>
    </row>
    <row r="322" spans="1:6">
      <c r="A322" s="478"/>
      <c r="B322" s="478"/>
      <c r="C322" s="478"/>
      <c r="D322" s="478"/>
      <c r="E322" s="478"/>
      <c r="F322" s="478"/>
    </row>
    <row r="323" spans="1:6">
      <c r="A323" s="478"/>
      <c r="B323" s="478"/>
      <c r="C323" s="478"/>
      <c r="D323" s="478"/>
      <c r="E323" s="478"/>
      <c r="F323" s="478"/>
    </row>
    <row r="324" spans="1:6">
      <c r="A324" s="478"/>
      <c r="B324" s="478"/>
      <c r="C324" s="478"/>
      <c r="D324" s="478"/>
      <c r="E324" s="478"/>
      <c r="F324" s="478"/>
    </row>
    <row r="325" spans="1:6">
      <c r="A325" s="478"/>
      <c r="B325" s="478"/>
      <c r="C325" s="478"/>
      <c r="D325" s="478"/>
      <c r="E325" s="478"/>
      <c r="F325" s="478"/>
    </row>
  </sheetData>
  <mergeCells count="2">
    <mergeCell ref="A3:G3"/>
    <mergeCell ref="A1:G1"/>
  </mergeCells>
  <phoneticPr fontId="0" type="noConversion"/>
  <printOptions horizontalCentered="1"/>
  <pageMargins left="0.75" right="0.75" top="1" bottom="0.75" header="0.5" footer="0.5"/>
  <pageSetup scale="42" orientation="portrait" r:id="rId1"/>
  <headerFooter alignWithMargins="0">
    <oddHeader>&amp;R&amp;"Times New Roman,Bold"&amp;16Appendix 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287"/>
  <sheetViews>
    <sheetView zoomScale="90" zoomScaleNormal="90" zoomScaleSheetLayoutView="50" workbookViewId="0">
      <selection activeCell="C1" sqref="C1"/>
    </sheetView>
  </sheetViews>
  <sheetFormatPr defaultColWidth="9.1796875" defaultRowHeight="12.5"/>
  <cols>
    <col min="1" max="1" width="8.7265625" style="474" customWidth="1"/>
    <col min="2" max="2" width="4.26953125" style="474" customWidth="1"/>
    <col min="3" max="3" width="58" style="474" customWidth="1"/>
    <col min="4" max="4" width="27.453125" style="474" customWidth="1"/>
    <col min="5" max="5" width="16.7265625" style="474" customWidth="1"/>
    <col min="6" max="6" width="43.453125" style="474" customWidth="1"/>
    <col min="7" max="7" width="18.26953125" style="474" customWidth="1"/>
    <col min="8" max="8" width="22.26953125" style="474" bestFit="1" customWidth="1"/>
    <col min="9" max="9" width="15.81640625" style="474" customWidth="1"/>
    <col min="10" max="10" width="13.7265625" style="474" customWidth="1"/>
    <col min="11" max="11" width="21" style="474" customWidth="1"/>
    <col min="12" max="12" width="16" style="474" customWidth="1"/>
    <col min="13" max="18" width="13.26953125" style="474" bestFit="1" customWidth="1"/>
    <col min="19" max="19" width="20" style="474" bestFit="1" customWidth="1"/>
    <col min="20" max="20" width="8.7265625" style="474" bestFit="1" customWidth="1"/>
    <col min="21" max="21" width="14" style="474" bestFit="1" customWidth="1"/>
    <col min="22" max="22" width="58.81640625" style="474" bestFit="1" customWidth="1"/>
    <col min="23" max="16384" width="9.1796875" style="474"/>
  </cols>
  <sheetData>
    <row r="1" spans="1:33" ht="21.25" customHeight="1">
      <c r="A1" s="178"/>
      <c r="B1" s="164"/>
      <c r="D1" s="85"/>
      <c r="E1" s="86"/>
      <c r="F1" s="87"/>
      <c r="G1" s="615" t="str">
        <f>+'ATT H-2A'!A4</f>
        <v>Baltimore Gas and Electric Company</v>
      </c>
      <c r="H1" s="98"/>
      <c r="I1" s="98"/>
      <c r="J1" s="98"/>
      <c r="K1" s="98"/>
      <c r="L1" s="98"/>
      <c r="M1" s="98"/>
      <c r="N1" s="98"/>
      <c r="O1" s="98"/>
      <c r="P1" s="98"/>
      <c r="Q1" s="98"/>
    </row>
    <row r="2" spans="1:33" ht="10.5" customHeight="1">
      <c r="A2" s="319"/>
      <c r="B2" s="164"/>
      <c r="D2" s="85"/>
      <c r="E2" s="86"/>
      <c r="F2" s="87"/>
      <c r="H2" s="98"/>
      <c r="I2" s="98"/>
      <c r="J2" s="98"/>
      <c r="K2" s="98"/>
      <c r="L2" s="98"/>
      <c r="M2" s="98"/>
      <c r="N2" s="98"/>
      <c r="O2" s="98"/>
      <c r="P2" s="98"/>
      <c r="Q2" s="390"/>
    </row>
    <row r="3" spans="1:33" ht="21.25" customHeight="1">
      <c r="A3" s="319"/>
      <c r="B3" s="164"/>
      <c r="D3" s="85"/>
      <c r="E3" s="86"/>
      <c r="F3" s="87"/>
      <c r="G3" s="615" t="s">
        <v>48</v>
      </c>
      <c r="H3" s="98"/>
      <c r="I3" s="98"/>
      <c r="J3" s="98"/>
      <c r="K3" s="98"/>
      <c r="L3" s="781"/>
      <c r="M3" s="98"/>
      <c r="N3" s="98"/>
      <c r="O3" s="98"/>
      <c r="P3" s="98"/>
      <c r="Q3" s="390"/>
    </row>
    <row r="4" spans="1:33" ht="21.25" customHeight="1">
      <c r="A4" s="319"/>
      <c r="B4" s="164"/>
      <c r="D4" s="85"/>
      <c r="E4" s="86"/>
      <c r="F4" s="87"/>
      <c r="G4" s="615"/>
      <c r="H4" s="98"/>
      <c r="I4" s="98"/>
      <c r="J4" s="98"/>
      <c r="K4" s="98"/>
      <c r="L4" s="781"/>
      <c r="M4" s="781"/>
      <c r="N4" s="98"/>
      <c r="O4" s="98"/>
      <c r="P4" s="98"/>
      <c r="Q4" s="725"/>
    </row>
    <row r="5" spans="1:33" ht="21.25" customHeight="1" thickBot="1">
      <c r="A5" s="265" t="s">
        <v>539</v>
      </c>
      <c r="B5" s="164"/>
      <c r="D5" s="85"/>
      <c r="E5" s="86"/>
      <c r="F5" s="87"/>
      <c r="G5" s="98"/>
      <c r="H5" s="98"/>
      <c r="I5" s="98"/>
      <c r="J5" s="98"/>
      <c r="K5" s="98"/>
      <c r="L5" s="98"/>
      <c r="M5" s="98"/>
      <c r="N5" s="98"/>
      <c r="O5" s="98"/>
      <c r="P5" s="98"/>
      <c r="Q5" s="98"/>
    </row>
    <row r="6" spans="1:33" ht="26.5" customHeight="1">
      <c r="A6" s="1549" t="s">
        <v>10</v>
      </c>
      <c r="B6" s="1550"/>
      <c r="C6" s="1550"/>
      <c r="D6" s="1550"/>
      <c r="E6" s="1550"/>
      <c r="F6" s="1551"/>
      <c r="G6" s="297" t="s">
        <v>461</v>
      </c>
      <c r="H6" s="753" t="s">
        <v>446</v>
      </c>
      <c r="I6" s="753" t="s">
        <v>462</v>
      </c>
      <c r="J6" s="1552" t="s">
        <v>393</v>
      </c>
      <c r="K6" s="1554"/>
      <c r="L6" s="1554"/>
      <c r="M6" s="1554"/>
      <c r="N6" s="1554"/>
      <c r="O6" s="1554"/>
      <c r="P6" s="1554"/>
      <c r="Q6" s="1584"/>
      <c r="S6" s="620"/>
      <c r="T6" s="484"/>
      <c r="U6" s="484"/>
      <c r="V6" s="484"/>
      <c r="W6" s="484"/>
      <c r="X6" s="484"/>
      <c r="Y6" s="484"/>
      <c r="Z6" s="484"/>
      <c r="AA6" s="484"/>
      <c r="AB6" s="484"/>
      <c r="AC6" s="484"/>
      <c r="AD6" s="484"/>
      <c r="AE6" s="484"/>
      <c r="AF6" s="484"/>
      <c r="AG6" s="484"/>
    </row>
    <row r="7" spans="1:33" ht="15.75" customHeight="1">
      <c r="A7" s="195"/>
      <c r="B7" s="185" t="s">
        <v>287</v>
      </c>
      <c r="C7" s="85"/>
      <c r="D7" s="175"/>
      <c r="E7" s="140"/>
      <c r="F7" s="196"/>
      <c r="G7" s="285"/>
      <c r="H7" s="100"/>
      <c r="I7" s="100"/>
      <c r="J7" s="1557"/>
      <c r="K7" s="1546"/>
      <c r="L7" s="1546"/>
      <c r="M7" s="1546"/>
      <c r="N7" s="1546"/>
      <c r="O7" s="1546"/>
      <c r="P7" s="1546"/>
      <c r="Q7" s="1583"/>
      <c r="S7" s="484"/>
      <c r="T7" s="484"/>
      <c r="U7" s="484"/>
      <c r="V7" s="484"/>
      <c r="W7" s="484"/>
      <c r="X7" s="484"/>
      <c r="Y7" s="484"/>
      <c r="Z7" s="484"/>
      <c r="AA7" s="484"/>
      <c r="AB7" s="484"/>
      <c r="AC7" s="484"/>
      <c r="AD7" s="484"/>
      <c r="AE7" s="484"/>
      <c r="AF7" s="484"/>
      <c r="AG7" s="484"/>
    </row>
    <row r="8" spans="1:33" ht="15.75" hidden="1" customHeight="1">
      <c r="A8" s="202">
        <f>'Exh F - AA-BL Items'!A17</f>
        <v>7</v>
      </c>
      <c r="B8" s="175"/>
      <c r="C8" s="139" t="str">
        <f>'Exh F - AA-BL Items'!C17</f>
        <v>Common Plant In Service - Electric</v>
      </c>
      <c r="D8" s="85"/>
      <c r="E8" s="148" t="str">
        <f>'Exh F - AA-BL Items'!E17</f>
        <v>(Note A)</v>
      </c>
      <c r="F8" s="203" t="str">
        <f>'Exh F - AA-BL Items'!F17</f>
        <v>(Line 24)</v>
      </c>
      <c r="G8" s="407">
        <v>467649847</v>
      </c>
      <c r="H8" s="399">
        <v>380199326</v>
      </c>
      <c r="I8" s="399">
        <v>87450521</v>
      </c>
      <c r="J8" s="1595" t="s">
        <v>35</v>
      </c>
      <c r="K8" s="1596"/>
      <c r="L8" s="1596"/>
      <c r="M8" s="1596"/>
      <c r="N8" s="1596"/>
      <c r="O8" s="1596"/>
      <c r="P8" s="1596"/>
      <c r="Q8" s="1597"/>
      <c r="S8" s="484"/>
      <c r="T8" s="484"/>
      <c r="U8" s="484"/>
      <c r="V8" s="484"/>
      <c r="W8" s="484"/>
      <c r="X8" s="484"/>
      <c r="Y8" s="484"/>
      <c r="Z8" s="484"/>
      <c r="AA8" s="484"/>
      <c r="AB8" s="484"/>
      <c r="AC8" s="484"/>
      <c r="AD8" s="484"/>
      <c r="AE8" s="484"/>
      <c r="AF8" s="484"/>
      <c r="AG8" s="484"/>
    </row>
    <row r="9" spans="1:33" ht="43.5" customHeight="1">
      <c r="A9" s="202">
        <v>6</v>
      </c>
      <c r="B9" s="175"/>
      <c r="C9" s="139" t="s">
        <v>303</v>
      </c>
      <c r="D9" s="85"/>
      <c r="E9" s="148"/>
      <c r="F9" s="203" t="s">
        <v>725</v>
      </c>
      <c r="G9" s="407">
        <v>9356623428</v>
      </c>
      <c r="H9" s="911"/>
      <c r="I9" s="911"/>
      <c r="J9" s="1580"/>
      <c r="K9" s="1580"/>
      <c r="L9" s="1580"/>
      <c r="M9" s="1580"/>
      <c r="N9" s="1580"/>
      <c r="O9" s="1580"/>
      <c r="P9" s="1580"/>
      <c r="Q9" s="1581"/>
      <c r="S9" s="484"/>
      <c r="T9" s="484"/>
      <c r="U9" s="484"/>
      <c r="V9" s="484"/>
      <c r="W9" s="484"/>
      <c r="X9" s="484"/>
      <c r="Y9" s="484"/>
      <c r="Z9" s="484"/>
      <c r="AA9" s="484"/>
      <c r="AB9" s="484"/>
      <c r="AC9" s="484"/>
      <c r="AD9" s="484"/>
      <c r="AE9" s="484"/>
      <c r="AF9" s="484"/>
      <c r="AG9" s="484"/>
    </row>
    <row r="10" spans="1:33" ht="30.75" customHeight="1">
      <c r="A10" s="202">
        <v>9</v>
      </c>
      <c r="B10" s="23"/>
      <c r="C10" s="139" t="s">
        <v>151</v>
      </c>
      <c r="D10" s="73"/>
      <c r="E10" s="84"/>
      <c r="F10" s="203" t="s">
        <v>726</v>
      </c>
      <c r="G10" s="407">
        <v>3107775321</v>
      </c>
      <c r="H10" s="911"/>
      <c r="I10" s="911"/>
      <c r="J10" s="1580"/>
      <c r="K10" s="1580"/>
      <c r="L10" s="1580"/>
      <c r="M10" s="1580"/>
      <c r="N10" s="1580"/>
      <c r="O10" s="1580"/>
      <c r="P10" s="1580"/>
      <c r="Q10" s="1581"/>
      <c r="S10" s="484"/>
      <c r="T10" s="484"/>
      <c r="U10" s="484"/>
      <c r="V10" s="484"/>
      <c r="W10" s="484"/>
      <c r="X10" s="484"/>
      <c r="Y10" s="484"/>
      <c r="Z10" s="484"/>
      <c r="AA10" s="484"/>
      <c r="AB10" s="484"/>
      <c r="AC10" s="484"/>
      <c r="AD10" s="484"/>
      <c r="AE10" s="484"/>
      <c r="AF10" s="484"/>
      <c r="AG10" s="484"/>
    </row>
    <row r="11" spans="1:33" ht="44.5" customHeight="1">
      <c r="A11" s="202">
        <f>'Exh F - AA-BL Items'!A21</f>
        <v>10</v>
      </c>
      <c r="B11" s="175"/>
      <c r="C11" s="139" t="str">
        <f>'Exh F - AA-BL Items'!C21</f>
        <v>Accumulated Intangible Amortization</v>
      </c>
      <c r="D11" s="140"/>
      <c r="E11" s="148" t="str">
        <f>'Exh F - AA-BL Items'!E21</f>
        <v>(Note A)</v>
      </c>
      <c r="F11" s="192" t="s">
        <v>727</v>
      </c>
      <c r="G11" s="407">
        <v>69530275</v>
      </c>
      <c r="H11" s="911"/>
      <c r="I11" s="911"/>
      <c r="J11" s="1580"/>
      <c r="K11" s="1580"/>
      <c r="L11" s="1580"/>
      <c r="M11" s="1580"/>
      <c r="N11" s="1580"/>
      <c r="O11" s="1580"/>
      <c r="P11" s="1580"/>
      <c r="Q11" s="1581"/>
      <c r="S11" s="484"/>
      <c r="T11" s="484"/>
      <c r="U11" s="793"/>
      <c r="V11" s="484"/>
      <c r="W11" s="484"/>
      <c r="X11" s="484"/>
      <c r="Y11" s="484"/>
      <c r="Z11" s="484"/>
      <c r="AA11" s="484"/>
      <c r="AB11" s="484"/>
      <c r="AC11" s="484"/>
      <c r="AD11" s="484"/>
      <c r="AE11" s="484"/>
      <c r="AF11" s="484"/>
      <c r="AG11" s="484"/>
    </row>
    <row r="12" spans="1:33" ht="15.5">
      <c r="A12" s="202">
        <f>'Exh F - AA-BL Items'!A22</f>
        <v>11</v>
      </c>
      <c r="B12" s="175"/>
      <c r="C12" s="139" t="str">
        <f>'Exh F - AA-BL Items'!C22</f>
        <v>Accumulated Common Amortization - Electric</v>
      </c>
      <c r="D12" s="140"/>
      <c r="E12" s="148" t="str">
        <f>'Exh F - AA-BL Items'!E22</f>
        <v>(Note A)</v>
      </c>
      <c r="F12" s="192" t="str">
        <f>'Exh F - AA-BL Items'!F22</f>
        <v>p356 (See Attachment 9, line 16, column i)</v>
      </c>
      <c r="G12" s="407">
        <v>0</v>
      </c>
      <c r="H12" s="911"/>
      <c r="I12" s="911"/>
      <c r="J12" s="1577"/>
      <c r="K12" s="1577"/>
      <c r="L12" s="1577"/>
      <c r="M12" s="1577"/>
      <c r="N12" s="1577"/>
      <c r="O12" s="1577"/>
      <c r="P12" s="1577"/>
      <c r="Q12" s="1582"/>
      <c r="S12" s="484"/>
      <c r="T12" s="484"/>
      <c r="U12" s="484"/>
      <c r="V12" s="484"/>
      <c r="W12" s="484"/>
      <c r="X12" s="484"/>
      <c r="Y12" s="484"/>
      <c r="Z12" s="484"/>
      <c r="AA12" s="484"/>
      <c r="AB12" s="484"/>
      <c r="AC12" s="484"/>
      <c r="AD12" s="484"/>
      <c r="AE12" s="484"/>
      <c r="AF12" s="484"/>
      <c r="AG12" s="484"/>
    </row>
    <row r="13" spans="1:33" ht="60" customHeight="1">
      <c r="A13" s="202">
        <f>'Exh F - AA-BL Items'!A23</f>
        <v>12</v>
      </c>
      <c r="B13" s="85"/>
      <c r="C13" s="149" t="str">
        <f>'Exh F - AA-BL Items'!C23</f>
        <v>Accumulated Common Plant Depreciation - Electric</v>
      </c>
      <c r="D13" s="140"/>
      <c r="E13" s="148" t="str">
        <f>'Exh F - AA-BL Items'!E23</f>
        <v>(Note A)</v>
      </c>
      <c r="F13" s="192" t="s">
        <v>154</v>
      </c>
      <c r="G13" s="407">
        <v>283376639</v>
      </c>
      <c r="H13" s="911"/>
      <c r="I13" s="911"/>
      <c r="J13" s="1580"/>
      <c r="K13" s="1580"/>
      <c r="L13" s="1580"/>
      <c r="M13" s="1580"/>
      <c r="N13" s="1580"/>
      <c r="O13" s="1580"/>
      <c r="P13" s="1580"/>
      <c r="Q13" s="1581"/>
      <c r="S13" s="478"/>
      <c r="T13" s="478"/>
      <c r="U13" s="478"/>
      <c r="V13" s="478"/>
      <c r="W13" s="478"/>
      <c r="X13" s="478"/>
      <c r="Y13" s="478"/>
      <c r="Z13" s="484"/>
      <c r="AA13" s="484"/>
      <c r="AB13" s="484"/>
      <c r="AC13" s="484"/>
      <c r="AD13" s="484"/>
      <c r="AE13" s="484"/>
      <c r="AF13" s="484"/>
      <c r="AG13" s="484"/>
    </row>
    <row r="14" spans="1:33" ht="15.75" customHeight="1">
      <c r="A14" s="195"/>
      <c r="B14" s="185" t="s">
        <v>237</v>
      </c>
      <c r="C14" s="85"/>
      <c r="D14" s="85"/>
      <c r="E14" s="201"/>
      <c r="F14" s="203"/>
      <c r="G14" s="285"/>
      <c r="H14" s="100"/>
      <c r="I14" s="100"/>
      <c r="J14" s="1577"/>
      <c r="K14" s="1577"/>
      <c r="L14" s="1577"/>
      <c r="M14" s="1577"/>
      <c r="N14" s="1577"/>
      <c r="O14" s="1577"/>
      <c r="P14" s="1577"/>
      <c r="Q14" s="1582"/>
      <c r="S14" s="557"/>
      <c r="T14" s="760"/>
      <c r="U14" s="478"/>
      <c r="V14" s="478"/>
      <c r="W14" s="478"/>
      <c r="X14" s="478"/>
      <c r="Y14" s="478"/>
      <c r="Z14" s="484"/>
      <c r="AA14" s="484"/>
      <c r="AB14" s="484"/>
      <c r="AC14" s="484"/>
      <c r="AD14" s="484"/>
      <c r="AE14" s="484"/>
      <c r="AF14" s="484"/>
      <c r="AG14" s="484"/>
    </row>
    <row r="15" spans="1:33" ht="27.75" customHeight="1">
      <c r="A15" s="202">
        <v>19</v>
      </c>
      <c r="B15" s="85"/>
      <c r="C15" s="149" t="s">
        <v>272</v>
      </c>
      <c r="D15" s="5"/>
      <c r="E15" s="84"/>
      <c r="F15" s="192" t="s">
        <v>174</v>
      </c>
      <c r="G15" s="407">
        <v>2213743620</v>
      </c>
      <c r="H15" s="911"/>
      <c r="I15" s="911"/>
      <c r="J15" s="1580"/>
      <c r="K15" s="1580"/>
      <c r="L15" s="1580"/>
      <c r="M15" s="1580"/>
      <c r="N15" s="1580"/>
      <c r="O15" s="1580"/>
      <c r="P15" s="1580"/>
      <c r="Q15" s="1581"/>
      <c r="S15" s="478"/>
      <c r="T15" s="782"/>
      <c r="U15" s="478"/>
      <c r="V15" s="478"/>
      <c r="W15" s="478"/>
      <c r="X15" s="478"/>
      <c r="Y15" s="478"/>
      <c r="Z15" s="484"/>
      <c r="AA15" s="484"/>
      <c r="AB15" s="484"/>
      <c r="AC15" s="484"/>
      <c r="AD15" s="484"/>
      <c r="AE15" s="484"/>
      <c r="AF15" s="484"/>
      <c r="AG15" s="484"/>
    </row>
    <row r="16" spans="1:33" ht="40.75" customHeight="1">
      <c r="A16" s="202">
        <v>23</v>
      </c>
      <c r="B16" s="13"/>
      <c r="C16" s="149" t="s">
        <v>728</v>
      </c>
      <c r="D16" s="73"/>
      <c r="E16" s="806"/>
      <c r="F16" s="192" t="s">
        <v>729</v>
      </c>
      <c r="G16" s="407">
        <f>187073307+137619853</f>
        <v>324693160</v>
      </c>
      <c r="H16" s="911"/>
      <c r="I16" s="911"/>
      <c r="J16" s="1580"/>
      <c r="K16" s="1580"/>
      <c r="L16" s="1580"/>
      <c r="M16" s="1580"/>
      <c r="N16" s="1580"/>
      <c r="O16" s="1580"/>
      <c r="P16" s="1580"/>
      <c r="Q16" s="1581"/>
      <c r="S16" s="478"/>
      <c r="T16" s="760"/>
      <c r="U16" s="760"/>
      <c r="V16" s="478"/>
      <c r="W16" s="478"/>
      <c r="X16" s="478"/>
      <c r="Y16" s="478"/>
      <c r="Z16" s="484"/>
      <c r="AA16" s="484"/>
      <c r="AB16" s="484"/>
      <c r="AC16" s="484"/>
      <c r="AD16" s="484"/>
      <c r="AE16" s="484"/>
      <c r="AF16" s="484"/>
      <c r="AG16" s="484"/>
    </row>
    <row r="17" spans="1:33" ht="72" customHeight="1">
      <c r="A17" s="202">
        <f>'Exh F - AA-BL Items'!A40</f>
        <v>24</v>
      </c>
      <c r="B17" s="164"/>
      <c r="C17" s="156" t="str">
        <f>'Exh F - AA-BL Items'!C40</f>
        <v>Common Plant (Electric Only)</v>
      </c>
      <c r="D17" s="140"/>
      <c r="E17" s="148" t="str">
        <f>'Exh F - AA-BL Items'!E40</f>
        <v>(Notes A)</v>
      </c>
      <c r="F17" s="192" t="s">
        <v>154</v>
      </c>
      <c r="G17" s="407">
        <v>858512499</v>
      </c>
      <c r="H17" s="911"/>
      <c r="I17" s="911"/>
      <c r="J17" s="1580"/>
      <c r="K17" s="1580"/>
      <c r="L17" s="1580"/>
      <c r="M17" s="1580"/>
      <c r="N17" s="1580"/>
      <c r="O17" s="1580"/>
      <c r="P17" s="1580"/>
      <c r="Q17" s="1581"/>
      <c r="S17" s="484"/>
      <c r="T17" s="767"/>
      <c r="U17" s="484"/>
      <c r="V17" s="484"/>
      <c r="W17" s="484"/>
      <c r="X17" s="484"/>
      <c r="Y17" s="484"/>
      <c r="Z17" s="484"/>
      <c r="AA17" s="484"/>
      <c r="AB17" s="484"/>
      <c r="AC17" s="484"/>
      <c r="AD17" s="484"/>
      <c r="AE17" s="484"/>
      <c r="AF17" s="484"/>
      <c r="AG17" s="484"/>
    </row>
    <row r="18" spans="1:33" ht="22.75" customHeight="1">
      <c r="A18" s="202"/>
      <c r="B18" s="185" t="s">
        <v>196</v>
      </c>
      <c r="C18" s="185"/>
      <c r="D18" s="159"/>
      <c r="E18" s="157"/>
      <c r="F18" s="192"/>
      <c r="G18" s="362"/>
      <c r="H18" s="473"/>
      <c r="I18" s="473"/>
      <c r="J18" s="1577"/>
      <c r="K18" s="1577"/>
      <c r="L18" s="1577"/>
      <c r="M18" s="1577"/>
      <c r="N18" s="1577"/>
      <c r="O18" s="1577"/>
      <c r="P18" s="1577"/>
      <c r="Q18" s="1582"/>
      <c r="S18" s="484"/>
      <c r="T18" s="767"/>
      <c r="U18" s="484"/>
      <c r="V18" s="484"/>
      <c r="W18" s="484"/>
      <c r="X18" s="484"/>
      <c r="Y18" s="484"/>
      <c r="Z18" s="484"/>
      <c r="AA18" s="484"/>
      <c r="AB18" s="484"/>
      <c r="AC18" s="484"/>
      <c r="AD18" s="484"/>
      <c r="AE18" s="484"/>
      <c r="AF18" s="484"/>
      <c r="AG18" s="484"/>
    </row>
    <row r="19" spans="1:33" s="484" customFormat="1" ht="25.5" customHeight="1">
      <c r="A19" s="202">
        <v>30</v>
      </c>
      <c r="B19" s="13"/>
      <c r="C19" s="160" t="s">
        <v>302</v>
      </c>
      <c r="D19" s="16"/>
      <c r="E19" s="84"/>
      <c r="F19" s="203" t="s">
        <v>730</v>
      </c>
      <c r="G19" s="407">
        <v>494626096</v>
      </c>
      <c r="H19" s="911"/>
      <c r="I19" s="911"/>
      <c r="J19" s="1580"/>
      <c r="K19" s="1580"/>
      <c r="L19" s="1580"/>
      <c r="M19" s="1580"/>
      <c r="N19" s="1580"/>
      <c r="O19" s="1580"/>
      <c r="P19" s="1580"/>
      <c r="Q19" s="1581"/>
      <c r="T19" s="767"/>
    </row>
    <row r="20" spans="1:33" ht="18" customHeight="1">
      <c r="A20" s="202">
        <v>31</v>
      </c>
      <c r="B20" s="13"/>
      <c r="C20" s="156" t="s">
        <v>345</v>
      </c>
      <c r="D20" s="5"/>
      <c r="E20" s="84"/>
      <c r="F20" s="192" t="s">
        <v>776</v>
      </c>
      <c r="G20" s="407">
        <v>37803717</v>
      </c>
      <c r="H20" s="911"/>
      <c r="I20" s="911"/>
      <c r="J20" s="1580"/>
      <c r="K20" s="1580"/>
      <c r="L20" s="1580"/>
      <c r="M20" s="1580"/>
      <c r="N20" s="1580"/>
      <c r="O20" s="1580"/>
      <c r="P20" s="1580"/>
      <c r="Q20" s="1581"/>
      <c r="S20" s="484"/>
      <c r="T20" s="767"/>
      <c r="U20" s="484"/>
      <c r="V20" s="484"/>
      <c r="W20" s="484"/>
      <c r="X20" s="484"/>
      <c r="Y20" s="484"/>
      <c r="Z20" s="484"/>
      <c r="AA20" s="484"/>
      <c r="AB20" s="484"/>
      <c r="AC20" s="484"/>
      <c r="AD20" s="484"/>
      <c r="AE20" s="484"/>
      <c r="AF20" s="484"/>
      <c r="AG20" s="484"/>
    </row>
    <row r="21" spans="1:33" ht="26.5" customHeight="1">
      <c r="A21" s="202">
        <v>32</v>
      </c>
      <c r="B21" s="36"/>
      <c r="C21" s="156" t="s">
        <v>311</v>
      </c>
      <c r="D21" s="73"/>
      <c r="E21" s="148" t="s">
        <v>297</v>
      </c>
      <c r="F21" s="192" t="s">
        <v>324</v>
      </c>
      <c r="G21" s="407">
        <v>69530275</v>
      </c>
      <c r="H21" s="911"/>
      <c r="I21" s="911"/>
      <c r="J21" s="1580"/>
      <c r="K21" s="1580"/>
      <c r="L21" s="1580"/>
      <c r="M21" s="1580"/>
      <c r="N21" s="1580"/>
      <c r="O21" s="1580"/>
      <c r="P21" s="1580"/>
      <c r="Q21" s="1581"/>
      <c r="S21" s="484"/>
      <c r="T21" s="484"/>
      <c r="U21" s="484"/>
      <c r="V21" s="484"/>
      <c r="W21" s="484"/>
      <c r="X21" s="484"/>
      <c r="Y21" s="484"/>
      <c r="Z21" s="484"/>
      <c r="AA21" s="484"/>
      <c r="AB21" s="484"/>
      <c r="AC21" s="484"/>
      <c r="AD21" s="484"/>
      <c r="AE21" s="484"/>
      <c r="AF21" s="484"/>
      <c r="AG21" s="484"/>
    </row>
    <row r="22" spans="1:33" ht="15.5">
      <c r="A22" s="202"/>
      <c r="B22" s="158" t="s">
        <v>193</v>
      </c>
      <c r="C22" s="139"/>
      <c r="D22" s="139"/>
      <c r="E22" s="218"/>
      <c r="F22" s="219"/>
      <c r="G22" s="285"/>
      <c r="H22" s="100"/>
      <c r="I22" s="100"/>
      <c r="J22" s="1580"/>
      <c r="K22" s="1580"/>
      <c r="L22" s="1580"/>
      <c r="M22" s="1580"/>
      <c r="N22" s="1580"/>
      <c r="O22" s="1580"/>
      <c r="P22" s="1580"/>
      <c r="Q22" s="1581"/>
    </row>
    <row r="23" spans="1:33" ht="30.75" customHeight="1">
      <c r="A23" s="489">
        <v>47</v>
      </c>
      <c r="B23" s="139"/>
      <c r="C23" s="420" t="str">
        <f>'Exh F - AA-BL Items'!C82</f>
        <v>Undistributed Stores Exp</v>
      </c>
      <c r="D23" s="470"/>
      <c r="E23" s="421" t="str">
        <f>'Exh F - AA-BL Items'!E82</f>
        <v>(Note A)</v>
      </c>
      <c r="F23" s="422" t="str">
        <f>'Exh F - AA-BL Items'!F82</f>
        <v>p227.6c &amp; 16.c (See Attachment 9, line 30, column e)</v>
      </c>
      <c r="G23" s="423">
        <v>0</v>
      </c>
      <c r="H23" s="424"/>
      <c r="I23" s="424"/>
      <c r="J23" s="1580"/>
      <c r="K23" s="1580"/>
      <c r="L23" s="1580"/>
      <c r="M23" s="1580"/>
      <c r="N23" s="1580"/>
      <c r="O23" s="1580"/>
      <c r="P23" s="1580"/>
      <c r="Q23" s="1581"/>
    </row>
    <row r="24" spans="1:33" ht="6.75" customHeight="1">
      <c r="A24" s="208"/>
      <c r="B24" s="139"/>
      <c r="C24" s="139"/>
      <c r="D24" s="149"/>
      <c r="E24" s="188"/>
      <c r="F24" s="220"/>
      <c r="G24" s="407"/>
      <c r="H24" s="399"/>
      <c r="I24" s="399"/>
      <c r="J24" s="1580"/>
      <c r="K24" s="1580"/>
      <c r="L24" s="1580"/>
      <c r="M24" s="1580"/>
      <c r="N24" s="1580"/>
      <c r="O24" s="1580"/>
      <c r="P24" s="1580"/>
      <c r="Q24" s="1581"/>
    </row>
    <row r="25" spans="1:33" ht="15.5">
      <c r="A25" s="202"/>
      <c r="B25" s="185" t="s">
        <v>182</v>
      </c>
      <c r="C25" s="149"/>
      <c r="D25" s="149"/>
      <c r="E25" s="201"/>
      <c r="F25" s="227"/>
      <c r="G25" s="285"/>
      <c r="H25" s="100"/>
      <c r="I25" s="100"/>
      <c r="J25" s="1327"/>
      <c r="K25" s="1327"/>
      <c r="L25" s="1327"/>
      <c r="M25" s="1327"/>
      <c r="N25" s="1327"/>
      <c r="O25" s="1327"/>
      <c r="P25" s="1327"/>
      <c r="Q25" s="1153"/>
    </row>
    <row r="26" spans="1:33" ht="15.5">
      <c r="A26" s="202">
        <v>65</v>
      </c>
      <c r="B26" s="185"/>
      <c r="C26" s="160" t="str">
        <f>'ATT H-2A'!C131</f>
        <v xml:space="preserve">     Plus Transmission Lease Payments</v>
      </c>
      <c r="D26" s="149"/>
      <c r="E26" s="231" t="str">
        <f>+'ATT H-2A'!E131</f>
        <v>(Note A)</v>
      </c>
      <c r="F26" s="281" t="str">
        <f>+'ATT H-2A'!F131</f>
        <v>P200.4.c</v>
      </c>
      <c r="G26" s="327">
        <v>0</v>
      </c>
      <c r="H26" s="326"/>
      <c r="I26" s="326"/>
      <c r="J26" s="1580"/>
      <c r="K26" s="1580"/>
      <c r="L26" s="1580"/>
      <c r="M26" s="1580"/>
      <c r="N26" s="1580"/>
      <c r="O26" s="1580"/>
      <c r="P26" s="1580"/>
      <c r="Q26" s="1581"/>
    </row>
    <row r="27" spans="1:33" ht="30.75" customHeight="1">
      <c r="A27" s="490">
        <v>67</v>
      </c>
      <c r="B27" s="183"/>
      <c r="C27" s="425" t="str">
        <f>'Exh F - AA-BL Items'!C111</f>
        <v>Common Plant O&amp;M</v>
      </c>
      <c r="D27" s="470"/>
      <c r="E27" s="426" t="str">
        <f>'Exh F - AA-BL Items'!E111</f>
        <v>(Note A)</v>
      </c>
      <c r="F27" s="429" t="s">
        <v>65</v>
      </c>
      <c r="G27" s="423">
        <v>0</v>
      </c>
      <c r="H27" s="424"/>
      <c r="I27" s="424"/>
      <c r="J27" s="1598"/>
      <c r="K27" s="1598"/>
      <c r="L27" s="1598"/>
      <c r="M27" s="1598"/>
      <c r="N27" s="1598"/>
      <c r="O27" s="1598"/>
      <c r="P27" s="1598"/>
      <c r="Q27" s="1599"/>
    </row>
    <row r="28" spans="1:33" ht="8.5" customHeight="1">
      <c r="A28" s="202"/>
      <c r="B28" s="183"/>
      <c r="C28" s="160"/>
      <c r="D28" s="149"/>
      <c r="E28" s="225"/>
      <c r="F28" s="192"/>
      <c r="G28" s="407"/>
      <c r="H28" s="399"/>
      <c r="I28" s="399"/>
      <c r="J28" s="1154"/>
      <c r="K28" s="938"/>
      <c r="L28" s="938"/>
      <c r="M28" s="938"/>
      <c r="N28" s="938"/>
      <c r="O28" s="938"/>
      <c r="P28" s="938"/>
      <c r="Q28" s="939"/>
    </row>
    <row r="29" spans="1:33" ht="15.5">
      <c r="A29" s="208"/>
      <c r="B29" s="179" t="s">
        <v>150</v>
      </c>
      <c r="C29" s="175"/>
      <c r="D29" s="85"/>
      <c r="E29" s="140"/>
      <c r="F29" s="229"/>
      <c r="G29" s="285"/>
      <c r="H29" s="100"/>
      <c r="I29" s="100"/>
      <c r="J29" s="98"/>
      <c r="K29" s="98"/>
      <c r="L29" s="938"/>
      <c r="M29" s="938"/>
      <c r="N29" s="938"/>
      <c r="O29" s="938"/>
      <c r="P29" s="938"/>
      <c r="Q29" s="939"/>
    </row>
    <row r="30" spans="1:33" ht="29.25" customHeight="1">
      <c r="A30" s="490">
        <v>85</v>
      </c>
      <c r="B30" s="70"/>
      <c r="C30" s="425" t="s">
        <v>731</v>
      </c>
      <c r="D30" s="23"/>
      <c r="E30" s="73"/>
      <c r="F30" s="422" t="s">
        <v>1460</v>
      </c>
      <c r="G30" s="1432">
        <v>67213899.76936239</v>
      </c>
      <c r="H30" s="1431">
        <f>+G30-I30</f>
        <v>68570475.849362388</v>
      </c>
      <c r="I30" s="1431">
        <f>-863889.73-492686.35</f>
        <v>-1356576.08</v>
      </c>
      <c r="J30" s="1580" t="s">
        <v>1593</v>
      </c>
      <c r="K30" s="1580"/>
      <c r="L30" s="1580"/>
      <c r="M30" s="1580"/>
      <c r="N30" s="1580"/>
      <c r="O30" s="1580"/>
      <c r="P30" s="1580"/>
      <c r="Q30" s="1581"/>
      <c r="S30" s="609"/>
      <c r="T30" s="484"/>
      <c r="U30" s="484"/>
      <c r="V30" s="484"/>
      <c r="W30" s="484"/>
      <c r="X30" s="484"/>
      <c r="Y30" s="484"/>
      <c r="Z30" s="484"/>
      <c r="AA30" s="484"/>
      <c r="AB30" s="484"/>
      <c r="AC30" s="484"/>
    </row>
    <row r="31" spans="1:33" ht="27.75" customHeight="1">
      <c r="A31" s="490">
        <v>86</v>
      </c>
      <c r="B31" s="70"/>
      <c r="C31" s="425" t="s">
        <v>291</v>
      </c>
      <c r="D31" s="73"/>
      <c r="E31" s="73"/>
      <c r="F31" s="422" t="s">
        <v>1460</v>
      </c>
      <c r="G31" s="1432">
        <v>18961368.286479995</v>
      </c>
      <c r="H31" s="1431">
        <f>+G31-I31</f>
        <v>18961368.286479995</v>
      </c>
      <c r="I31" s="1431">
        <v>0</v>
      </c>
      <c r="J31" s="1577"/>
      <c r="K31" s="1577"/>
      <c r="L31" s="1577"/>
      <c r="M31" s="1577"/>
      <c r="N31" s="1577"/>
      <c r="O31" s="1577"/>
      <c r="P31" s="1577"/>
      <c r="Q31" s="1582"/>
      <c r="S31" s="609"/>
      <c r="T31" s="484"/>
      <c r="U31" s="484"/>
      <c r="V31" s="484"/>
      <c r="W31" s="484"/>
      <c r="X31" s="484"/>
      <c r="Y31" s="484"/>
      <c r="Z31" s="484"/>
      <c r="AA31" s="484"/>
      <c r="AB31" s="484"/>
      <c r="AC31" s="484"/>
    </row>
    <row r="32" spans="1:33" ht="27.75" customHeight="1">
      <c r="A32" s="202">
        <v>87</v>
      </c>
      <c r="B32" s="230"/>
      <c r="C32" s="167" t="str">
        <f>'Exh F - AA-BL Items'!C140</f>
        <v>Intangible Amortization</v>
      </c>
      <c r="D32" s="170"/>
      <c r="E32" s="231" t="str">
        <f>'Exh F - AA-BL Items'!E140</f>
        <v>(Note A)</v>
      </c>
      <c r="F32" s="422" t="s">
        <v>1460</v>
      </c>
      <c r="G32" s="1432">
        <f>14356924.03+1897638</f>
        <v>16254562.029999999</v>
      </c>
      <c r="H32" s="1431">
        <f>+G32-I32</f>
        <v>12259944.029999999</v>
      </c>
      <c r="I32" s="1431">
        <f>863890+1233090+1897638</f>
        <v>3994618</v>
      </c>
      <c r="J32" s="1580" t="s">
        <v>1570</v>
      </c>
      <c r="K32" s="1580"/>
      <c r="L32" s="1580"/>
      <c r="M32" s="1580"/>
      <c r="N32" s="1580"/>
      <c r="O32" s="1580"/>
      <c r="P32" s="1580"/>
      <c r="Q32" s="1581"/>
      <c r="S32" s="609"/>
      <c r="T32" s="484"/>
      <c r="U32" s="484"/>
      <c r="V32" s="484"/>
      <c r="W32" s="484"/>
      <c r="X32" s="484"/>
      <c r="Y32" s="484"/>
      <c r="Z32" s="484"/>
      <c r="AA32" s="484"/>
      <c r="AB32" s="484"/>
      <c r="AC32" s="484"/>
    </row>
    <row r="33" spans="1:29" ht="30.25" customHeight="1">
      <c r="A33" s="202">
        <v>90</v>
      </c>
      <c r="B33" s="230"/>
      <c r="C33" s="167" t="s">
        <v>242</v>
      </c>
      <c r="D33" s="90"/>
      <c r="E33" s="539"/>
      <c r="F33" s="422" t="s">
        <v>1460</v>
      </c>
      <c r="G33" s="1432">
        <f>+'ATT H-2A'!H169</f>
        <v>4752032.8613504302</v>
      </c>
      <c r="H33" s="1431">
        <f>+G33-I33</f>
        <v>4752032.8613504302</v>
      </c>
      <c r="I33" s="1431">
        <v>0</v>
      </c>
      <c r="J33" s="1580"/>
      <c r="K33" s="1580"/>
      <c r="L33" s="1580"/>
      <c r="M33" s="1580"/>
      <c r="N33" s="1580"/>
      <c r="O33" s="1580"/>
      <c r="P33" s="1580"/>
      <c r="Q33" s="1581"/>
      <c r="S33" s="609"/>
      <c r="T33" s="484"/>
      <c r="U33" s="484"/>
      <c r="V33" s="484"/>
      <c r="W33" s="484"/>
      <c r="X33" s="484"/>
      <c r="Y33" s="484"/>
      <c r="Z33" s="484"/>
      <c r="AA33" s="484"/>
      <c r="AB33" s="484"/>
      <c r="AC33" s="484"/>
    </row>
    <row r="34" spans="1:29" ht="45" customHeight="1">
      <c r="A34" s="202">
        <v>91</v>
      </c>
      <c r="B34" s="217"/>
      <c r="C34" s="166" t="str">
        <f>'Exh F - AA-BL Items'!C145</f>
        <v>Common Depreciation - Electric Only</v>
      </c>
      <c r="D34" s="170"/>
      <c r="E34" s="231" t="str">
        <f>'Exh F - AA-BL Items'!E145</f>
        <v>(Note A)</v>
      </c>
      <c r="F34" s="422" t="s">
        <v>1460</v>
      </c>
      <c r="G34" s="1432">
        <v>27503948.668462597</v>
      </c>
      <c r="H34" s="1431">
        <f t="shared" ref="H34:H35" si="0">+G34-I34</f>
        <v>27370958.487362597</v>
      </c>
      <c r="I34" s="1431">
        <f>'10 - Merger Costs'!E86</f>
        <v>132990.18110000002</v>
      </c>
      <c r="J34" s="1580" t="s">
        <v>1420</v>
      </c>
      <c r="K34" s="1580"/>
      <c r="L34" s="1580"/>
      <c r="M34" s="1580"/>
      <c r="N34" s="1580"/>
      <c r="O34" s="1580"/>
      <c r="P34" s="1580"/>
      <c r="Q34" s="1581"/>
      <c r="S34" s="609"/>
      <c r="T34" s="484"/>
      <c r="U34" s="484"/>
      <c r="V34" s="484"/>
      <c r="W34" s="484"/>
      <c r="X34" s="484"/>
      <c r="Y34" s="484"/>
      <c r="Z34" s="484"/>
      <c r="AA34" s="484"/>
      <c r="AB34" s="484"/>
      <c r="AC34" s="484"/>
    </row>
    <row r="35" spans="1:29" ht="36.65" customHeight="1" thickBot="1">
      <c r="A35" s="255">
        <v>92</v>
      </c>
      <c r="B35" s="266"/>
      <c r="C35" s="267" t="str">
        <f>'Exh F - AA-BL Items'!C146</f>
        <v>Common Amortization - Electric Only</v>
      </c>
      <c r="D35" s="471"/>
      <c r="E35" s="268" t="str">
        <f>'Exh F - AA-BL Items'!E146</f>
        <v>(Note A)</v>
      </c>
      <c r="F35" s="269" t="s">
        <v>1460</v>
      </c>
      <c r="G35" s="1471">
        <v>40796536.289240099</v>
      </c>
      <c r="H35" s="1433">
        <f t="shared" si="0"/>
        <v>40796536.289240099</v>
      </c>
      <c r="I35" s="1433">
        <v>0</v>
      </c>
      <c r="J35" s="1600" t="s">
        <v>1548</v>
      </c>
      <c r="K35" s="1600"/>
      <c r="L35" s="1600"/>
      <c r="M35" s="1600"/>
      <c r="N35" s="1600"/>
      <c r="O35" s="1600"/>
      <c r="P35" s="1600"/>
      <c r="Q35" s="1601"/>
      <c r="S35" s="609"/>
      <c r="T35" s="484"/>
      <c r="U35" s="484"/>
      <c r="V35" s="484"/>
      <c r="W35" s="484"/>
      <c r="X35" s="484"/>
      <c r="Y35" s="484"/>
      <c r="Z35" s="484"/>
      <c r="AA35" s="484"/>
      <c r="AB35" s="484"/>
      <c r="AC35" s="484"/>
    </row>
    <row r="36" spans="1:29" ht="11.25" customHeight="1">
      <c r="F36" s="484"/>
      <c r="G36" s="98"/>
      <c r="H36" s="98"/>
      <c r="I36" s="98"/>
      <c r="J36" s="98"/>
      <c r="K36" s="98"/>
      <c r="L36" s="98"/>
      <c r="M36" s="98"/>
      <c r="N36" s="98"/>
      <c r="O36" s="98"/>
      <c r="P36" s="98"/>
      <c r="Q36" s="98"/>
      <c r="S36" s="484"/>
      <c r="T36" s="484"/>
      <c r="U36" s="484"/>
      <c r="V36" s="484"/>
      <c r="W36" s="484"/>
      <c r="X36" s="484"/>
      <c r="Y36" s="484"/>
      <c r="Z36" s="484"/>
      <c r="AA36" s="484"/>
      <c r="AB36" s="484"/>
      <c r="AC36" s="484"/>
    </row>
    <row r="37" spans="1:29" ht="13">
      <c r="G37" s="98"/>
      <c r="H37" s="98"/>
      <c r="I37" s="98"/>
      <c r="J37" s="98"/>
      <c r="K37" s="781"/>
      <c r="L37" s="98"/>
      <c r="M37" s="98"/>
      <c r="N37" s="98"/>
      <c r="O37" s="98"/>
      <c r="P37" s="98"/>
      <c r="Q37" s="98"/>
      <c r="S37" s="484"/>
      <c r="T37" s="484"/>
      <c r="U37" s="484"/>
      <c r="V37" s="484"/>
      <c r="W37" s="484"/>
      <c r="X37" s="484"/>
      <c r="Y37" s="484"/>
      <c r="Z37" s="484"/>
      <c r="AA37" s="484"/>
      <c r="AB37" s="484"/>
      <c r="AC37" s="484"/>
    </row>
    <row r="38" spans="1:29" ht="20.5" thickBot="1">
      <c r="A38" s="265" t="s">
        <v>541</v>
      </c>
      <c r="G38" s="98"/>
      <c r="H38" s="98"/>
      <c r="I38" s="98"/>
      <c r="J38" s="98"/>
      <c r="K38" s="781"/>
      <c r="L38" s="98"/>
      <c r="M38" s="98"/>
      <c r="N38" s="98"/>
      <c r="O38" s="98"/>
      <c r="P38" s="98"/>
      <c r="Q38" s="98"/>
      <c r="S38" s="484"/>
      <c r="T38" s="484"/>
      <c r="U38" s="484"/>
      <c r="V38" s="484"/>
      <c r="W38" s="484"/>
      <c r="X38" s="484"/>
      <c r="Y38" s="484"/>
      <c r="Z38" s="484"/>
      <c r="AA38" s="484"/>
      <c r="AB38" s="484"/>
      <c r="AC38" s="484"/>
    </row>
    <row r="39" spans="1:29" ht="50.25" customHeight="1">
      <c r="A39" s="1549" t="s">
        <v>10</v>
      </c>
      <c r="B39" s="1550"/>
      <c r="C39" s="1550"/>
      <c r="D39" s="1550"/>
      <c r="E39" s="1550"/>
      <c r="F39" s="1551"/>
      <c r="G39" s="619" t="s">
        <v>461</v>
      </c>
      <c r="H39" s="619" t="s">
        <v>465</v>
      </c>
      <c r="I39" s="619" t="s">
        <v>533</v>
      </c>
      <c r="J39" s="1552" t="s">
        <v>393</v>
      </c>
      <c r="K39" s="1554"/>
      <c r="L39" s="1554"/>
      <c r="M39" s="1554"/>
      <c r="N39" s="1554"/>
      <c r="O39" s="1554"/>
      <c r="P39" s="1554"/>
      <c r="Q39" s="1584"/>
      <c r="S39" s="484"/>
      <c r="T39" s="484"/>
      <c r="U39" s="484"/>
      <c r="V39" s="484"/>
      <c r="W39" s="484"/>
      <c r="X39" s="484"/>
      <c r="Y39" s="484"/>
      <c r="Z39" s="484"/>
      <c r="AA39" s="484"/>
      <c r="AB39" s="484"/>
      <c r="AC39" s="484"/>
    </row>
    <row r="40" spans="1:29" ht="33.75" customHeight="1">
      <c r="A40" s="202">
        <f>+'Exh F - AA-BL Items'!A45</f>
        <v>28</v>
      </c>
      <c r="B40" s="183"/>
      <c r="C40" s="158" t="str">
        <f>+'Exh F - AA-BL Items'!C45</f>
        <v>Plant Held for Future Use (Including Land)</v>
      </c>
      <c r="D40" s="148"/>
      <c r="E40" s="231" t="str">
        <f>+'Exh F - AA-BL Items'!E45</f>
        <v>(Note C)</v>
      </c>
      <c r="F40" s="281" t="str">
        <f>+'Exh F - AA-BL Items'!F45</f>
        <v>p214 (See Attachment 9, line 30, column c)</v>
      </c>
      <c r="G40" s="935">
        <v>14008673</v>
      </c>
      <c r="H40" s="538" t="str">
        <f>+J39</f>
        <v>Details</v>
      </c>
      <c r="I40" s="538">
        <f>+I45</f>
        <v>12302571</v>
      </c>
      <c r="J40" s="1602" t="s">
        <v>43</v>
      </c>
      <c r="K40" s="1602"/>
      <c r="L40" s="1602"/>
      <c r="M40" s="1602"/>
      <c r="N40" s="1602"/>
      <c r="O40" s="1602"/>
      <c r="P40" s="1602"/>
      <c r="Q40" s="1603"/>
      <c r="S40" s="484"/>
      <c r="T40" s="484"/>
      <c r="U40" s="484"/>
      <c r="V40" s="484"/>
      <c r="W40" s="484"/>
      <c r="X40" s="484"/>
      <c r="Y40" s="484"/>
      <c r="Z40" s="484"/>
      <c r="AA40" s="484"/>
      <c r="AB40" s="484"/>
      <c r="AC40" s="484"/>
    </row>
    <row r="41" spans="1:29" ht="15.75" hidden="1" customHeight="1">
      <c r="A41" s="202"/>
      <c r="B41" s="185" t="s">
        <v>181</v>
      </c>
      <c r="C41" s="139"/>
      <c r="D41" s="149"/>
      <c r="E41" s="157"/>
      <c r="F41" s="199"/>
      <c r="G41" s="100"/>
      <c r="H41" s="473"/>
      <c r="I41" s="473"/>
      <c r="J41" s="1545"/>
      <c r="K41" s="1545"/>
      <c r="L41" s="1545"/>
      <c r="M41" s="1545"/>
      <c r="N41" s="1545"/>
      <c r="O41" s="1545"/>
      <c r="P41" s="1545"/>
      <c r="Q41" s="1604"/>
      <c r="S41" s="484"/>
      <c r="T41" s="484"/>
      <c r="U41" s="484"/>
      <c r="V41" s="484"/>
      <c r="W41" s="484"/>
      <c r="X41" s="484"/>
      <c r="Y41" s="484"/>
      <c r="Z41" s="484"/>
      <c r="AA41" s="484"/>
      <c r="AB41" s="484"/>
      <c r="AC41" s="484"/>
    </row>
    <row r="42" spans="1:29" ht="16.5" hidden="1" customHeight="1" thickBot="1">
      <c r="A42" s="202">
        <v>73</v>
      </c>
      <c r="B42" s="217"/>
      <c r="C42" s="166" t="s">
        <v>333</v>
      </c>
      <c r="D42" s="148"/>
      <c r="E42" s="188" t="s">
        <v>298</v>
      </c>
      <c r="F42" s="220" t="s">
        <v>148</v>
      </c>
      <c r="G42" s="135" t="s">
        <v>464</v>
      </c>
      <c r="H42" s="610" t="s">
        <v>464</v>
      </c>
      <c r="I42" s="610" t="s">
        <v>464</v>
      </c>
      <c r="J42" s="1545" t="s">
        <v>463</v>
      </c>
      <c r="K42" s="1545"/>
      <c r="L42" s="1545"/>
      <c r="M42" s="1545"/>
      <c r="N42" s="1545"/>
      <c r="O42" s="1545"/>
      <c r="P42" s="1545"/>
      <c r="Q42" s="1604"/>
      <c r="S42" s="484"/>
      <c r="T42" s="484"/>
      <c r="U42" s="484"/>
      <c r="V42" s="484"/>
      <c r="W42" s="484"/>
      <c r="X42" s="484"/>
      <c r="Y42" s="484"/>
      <c r="Z42" s="484"/>
      <c r="AA42" s="484"/>
      <c r="AB42" s="484"/>
      <c r="AC42" s="484"/>
    </row>
    <row r="43" spans="1:29" ht="15.5">
      <c r="A43" s="202"/>
      <c r="B43" s="217"/>
      <c r="C43" s="166"/>
      <c r="D43" s="149"/>
      <c r="E43" s="231"/>
      <c r="F43" s="220"/>
      <c r="G43" s="100"/>
      <c r="H43" s="1162">
        <v>1662185</v>
      </c>
      <c r="I43" s="473"/>
      <c r="J43" s="473">
        <v>1</v>
      </c>
      <c r="K43" s="473" t="s">
        <v>1550</v>
      </c>
      <c r="L43" s="473"/>
      <c r="M43" s="473"/>
      <c r="N43" s="473"/>
      <c r="O43" s="473"/>
      <c r="P43" s="473"/>
      <c r="Q43" s="370"/>
      <c r="S43" s="484"/>
      <c r="T43" s="484"/>
      <c r="U43" s="484"/>
      <c r="V43" s="484"/>
      <c r="W43" s="484"/>
      <c r="X43" s="484"/>
      <c r="Y43" s="484"/>
      <c r="Z43" s="484"/>
      <c r="AA43" s="484"/>
      <c r="AB43" s="484"/>
      <c r="AC43" s="484"/>
    </row>
    <row r="44" spans="1:29" ht="15.5">
      <c r="A44" s="202"/>
      <c r="B44" s="217"/>
      <c r="C44" s="166"/>
      <c r="D44" s="149"/>
      <c r="E44" s="231"/>
      <c r="F44" s="220"/>
      <c r="G44" s="100"/>
      <c r="H44" s="1162">
        <v>43917</v>
      </c>
      <c r="J44" s="473">
        <v>2</v>
      </c>
      <c r="K44" s="473" t="s">
        <v>1571</v>
      </c>
      <c r="L44" s="473"/>
      <c r="M44" s="473"/>
      <c r="N44" s="473"/>
      <c r="O44" s="473"/>
      <c r="P44" s="473"/>
      <c r="Q44" s="370"/>
      <c r="S44" s="484"/>
      <c r="T44" s="484"/>
      <c r="U44" s="484"/>
      <c r="V44" s="484"/>
      <c r="W44" s="484"/>
      <c r="X44" s="484"/>
      <c r="Y44" s="484"/>
      <c r="Z44" s="484"/>
      <c r="AA44" s="484"/>
      <c r="AB44" s="484"/>
      <c r="AC44" s="484"/>
    </row>
    <row r="45" spans="1:29" ht="15.5">
      <c r="A45" s="202"/>
      <c r="B45" s="217"/>
      <c r="C45" s="166"/>
      <c r="D45" s="149"/>
      <c r="E45" s="231"/>
      <c r="F45" s="220"/>
      <c r="G45" s="100"/>
      <c r="H45" s="538"/>
      <c r="I45" s="1162">
        <f>4850439+4371229+782739+487822+476682+453048+880612</f>
        <v>12302571</v>
      </c>
      <c r="J45" s="473">
        <v>3</v>
      </c>
      <c r="K45" s="473" t="s">
        <v>755</v>
      </c>
      <c r="L45" s="473"/>
      <c r="M45" s="473"/>
      <c r="N45" s="473"/>
      <c r="O45" s="473"/>
      <c r="P45" s="473"/>
      <c r="Q45" s="370"/>
      <c r="S45" s="484"/>
      <c r="T45" s="484"/>
      <c r="U45" s="484"/>
      <c r="V45" s="484"/>
      <c r="W45" s="484"/>
      <c r="X45" s="484"/>
      <c r="Y45" s="484"/>
      <c r="Z45" s="484"/>
      <c r="AA45" s="484"/>
      <c r="AB45" s="484"/>
      <c r="AC45" s="484"/>
    </row>
    <row r="46" spans="1:29" ht="15.5">
      <c r="A46" s="202"/>
      <c r="B46" s="217"/>
      <c r="C46" s="166"/>
      <c r="D46" s="149"/>
      <c r="E46" s="231"/>
      <c r="F46" s="220"/>
      <c r="G46" s="100"/>
      <c r="H46" s="538"/>
      <c r="I46" s="473"/>
      <c r="J46" s="473">
        <v>4</v>
      </c>
      <c r="K46" s="473"/>
      <c r="L46" s="473"/>
      <c r="M46" s="473"/>
      <c r="N46" s="473"/>
      <c r="O46" s="473"/>
      <c r="P46" s="473"/>
      <c r="Q46" s="370"/>
      <c r="S46" s="484"/>
      <c r="T46" s="484"/>
      <c r="U46" s="484"/>
      <c r="V46" s="484"/>
      <c r="W46" s="484"/>
      <c r="X46" s="484"/>
      <c r="Y46" s="484"/>
      <c r="Z46" s="484"/>
      <c r="AA46" s="484"/>
      <c r="AB46" s="484"/>
      <c r="AC46" s="484"/>
    </row>
    <row r="47" spans="1:29" ht="15.5">
      <c r="A47" s="202"/>
      <c r="B47" s="217"/>
      <c r="C47" s="166"/>
      <c r="D47" s="149"/>
      <c r="E47" s="231"/>
      <c r="F47" s="220"/>
      <c r="G47" s="100"/>
      <c r="H47" s="538"/>
      <c r="I47" s="538"/>
      <c r="J47" s="473">
        <v>5</v>
      </c>
      <c r="L47" s="473"/>
      <c r="M47" s="473"/>
      <c r="N47" s="473"/>
      <c r="O47" s="473"/>
      <c r="P47" s="473"/>
      <c r="Q47" s="370"/>
      <c r="S47" s="484"/>
      <c r="T47" s="484"/>
      <c r="U47" s="484"/>
      <c r="V47" s="484"/>
      <c r="W47" s="484"/>
      <c r="X47" s="484"/>
      <c r="Y47" s="484"/>
      <c r="Z47" s="484"/>
      <c r="AA47" s="484"/>
      <c r="AB47" s="484"/>
      <c r="AC47" s="484"/>
    </row>
    <row r="48" spans="1:29" ht="15.5">
      <c r="A48" s="202"/>
      <c r="B48" s="217"/>
      <c r="C48" s="166"/>
      <c r="D48" s="149"/>
      <c r="E48" s="231"/>
      <c r="F48" s="220"/>
      <c r="G48" s="100"/>
      <c r="H48" s="611"/>
      <c r="I48" s="611"/>
      <c r="J48" s="473">
        <v>6</v>
      </c>
      <c r="L48" s="473"/>
      <c r="M48" s="473"/>
      <c r="N48" s="473"/>
      <c r="O48" s="473"/>
      <c r="P48" s="473"/>
      <c r="Q48" s="370"/>
      <c r="S48" s="484"/>
      <c r="T48" s="484"/>
      <c r="U48" s="484"/>
      <c r="V48" s="484"/>
      <c r="W48" s="484"/>
      <c r="X48" s="484"/>
      <c r="Y48" s="484"/>
      <c r="Z48" s="484"/>
      <c r="AA48" s="484"/>
      <c r="AB48" s="484"/>
      <c r="AC48" s="484"/>
    </row>
    <row r="49" spans="1:29" ht="15.5">
      <c r="A49" s="202"/>
      <c r="B49" s="217"/>
      <c r="C49" s="166"/>
      <c r="D49" s="149"/>
      <c r="E49" s="231"/>
      <c r="F49" s="220"/>
      <c r="G49" s="100"/>
      <c r="H49" s="412">
        <f>SUM(H43:H48)</f>
        <v>1706102</v>
      </c>
      <c r="I49" s="412">
        <f>SUM(I45:I48)</f>
        <v>12302571</v>
      </c>
      <c r="J49" s="473"/>
      <c r="K49" s="484"/>
      <c r="L49" s="473"/>
      <c r="M49" s="473"/>
      <c r="N49" s="473"/>
      <c r="O49" s="473"/>
      <c r="P49" s="473"/>
      <c r="Q49" s="370"/>
      <c r="S49" s="484"/>
      <c r="T49" s="484"/>
      <c r="U49" s="484"/>
      <c r="V49" s="484"/>
      <c r="W49" s="484"/>
      <c r="X49" s="484"/>
      <c r="Y49" s="484"/>
      <c r="Z49" s="484"/>
      <c r="AA49" s="484"/>
      <c r="AB49" s="484"/>
      <c r="AC49" s="484"/>
    </row>
    <row r="50" spans="1:29" ht="13.5" thickBot="1">
      <c r="A50" s="565"/>
      <c r="B50" s="726"/>
      <c r="C50" s="726"/>
      <c r="D50" s="727"/>
      <c r="E50" s="726"/>
      <c r="F50" s="570"/>
      <c r="G50" s="284"/>
      <c r="H50" s="413"/>
      <c r="I50" s="284"/>
      <c r="J50" s="284"/>
      <c r="K50" s="284"/>
      <c r="L50" s="284"/>
      <c r="M50" s="284"/>
      <c r="N50" s="284"/>
      <c r="O50" s="284"/>
      <c r="P50" s="284"/>
      <c r="Q50" s="291"/>
      <c r="S50" s="484"/>
      <c r="T50" s="484"/>
      <c r="U50" s="484"/>
      <c r="V50" s="484"/>
      <c r="W50" s="484"/>
      <c r="X50" s="484"/>
      <c r="Y50" s="484"/>
      <c r="Z50" s="484"/>
      <c r="AA50" s="484"/>
      <c r="AB50" s="484"/>
      <c r="AC50" s="484"/>
    </row>
    <row r="51" spans="1:29" ht="20.5" thickBot="1">
      <c r="A51" s="415" t="s">
        <v>552</v>
      </c>
      <c r="G51" s="98"/>
      <c r="H51" s="98"/>
      <c r="I51" s="98"/>
      <c r="J51" s="98"/>
      <c r="K51" s="98"/>
      <c r="L51" s="98"/>
      <c r="M51" s="98"/>
      <c r="N51" s="98"/>
      <c r="O51" s="98"/>
      <c r="P51" s="98"/>
      <c r="Q51" s="414"/>
      <c r="S51" s="484"/>
      <c r="T51" s="484"/>
      <c r="U51" s="484"/>
      <c r="V51" s="484"/>
      <c r="W51" s="484"/>
      <c r="X51" s="484"/>
      <c r="Y51" s="484"/>
      <c r="Z51" s="484"/>
      <c r="AA51" s="484"/>
      <c r="AB51" s="484"/>
      <c r="AC51" s="484"/>
    </row>
    <row r="52" spans="1:29" ht="61.5" customHeight="1">
      <c r="A52" s="1549" t="s">
        <v>10</v>
      </c>
      <c r="B52" s="1550"/>
      <c r="C52" s="1550"/>
      <c r="D52" s="1550"/>
      <c r="E52" s="1550"/>
      <c r="F52" s="1551"/>
      <c r="G52" s="297" t="str">
        <f>+G39</f>
        <v>Form 1 Amount</v>
      </c>
      <c r="H52" s="619" t="s">
        <v>534</v>
      </c>
      <c r="I52" s="619" t="s">
        <v>466</v>
      </c>
      <c r="J52" s="1552" t="s">
        <v>393</v>
      </c>
      <c r="K52" s="1554"/>
      <c r="L52" s="1554"/>
      <c r="M52" s="1554"/>
      <c r="N52" s="1554"/>
      <c r="O52" s="1554"/>
      <c r="P52" s="1554"/>
      <c r="Q52" s="1584"/>
      <c r="S52" s="484"/>
      <c r="T52" s="484"/>
      <c r="U52" s="484"/>
      <c r="V52" s="484"/>
      <c r="W52" s="484"/>
      <c r="X52" s="484"/>
      <c r="Y52" s="484"/>
      <c r="Z52" s="484"/>
      <c r="AA52" s="484"/>
      <c r="AB52" s="484"/>
      <c r="AC52" s="484"/>
    </row>
    <row r="53" spans="1:29" ht="15.5">
      <c r="A53" s="195"/>
      <c r="B53" s="185" t="str">
        <f>+'Exh F - AA-BL Items'!B15</f>
        <v>Plant Allocation Factors</v>
      </c>
      <c r="C53" s="221"/>
      <c r="D53" s="175"/>
      <c r="E53" s="140"/>
      <c r="F53" s="196"/>
      <c r="G53" s="285"/>
      <c r="H53" s="100"/>
      <c r="I53" s="100"/>
      <c r="J53" s="1545"/>
      <c r="K53" s="1546"/>
      <c r="L53" s="1546"/>
      <c r="M53" s="1546"/>
      <c r="N53" s="1546"/>
      <c r="O53" s="1546"/>
      <c r="P53" s="1546"/>
      <c r="Q53" s="1583"/>
      <c r="S53" s="484"/>
      <c r="T53" s="484"/>
      <c r="U53" s="484"/>
      <c r="V53" s="484"/>
      <c r="W53" s="484"/>
      <c r="X53" s="484"/>
      <c r="Y53" s="484"/>
      <c r="Z53" s="484"/>
      <c r="AA53" s="484"/>
      <c r="AB53" s="484"/>
      <c r="AC53" s="484"/>
    </row>
    <row r="54" spans="1:29" ht="15.5">
      <c r="A54" s="202">
        <f>+'Exh F - AA-BL Items'!A16</f>
        <v>6</v>
      </c>
      <c r="B54" s="175"/>
      <c r="C54" s="166" t="str">
        <f>+'Exh F - AA-BL Items'!C16</f>
        <v>Electric Plant in Service</v>
      </c>
      <c r="D54" s="140"/>
      <c r="E54" s="231">
        <f>+'Exh F - AA-BL Items'!E16</f>
        <v>0</v>
      </c>
      <c r="F54" s="281" t="s">
        <v>725</v>
      </c>
      <c r="G54" s="410"/>
      <c r="H54" s="326">
        <v>0</v>
      </c>
      <c r="I54" s="399">
        <v>0</v>
      </c>
      <c r="J54" s="1546" t="s">
        <v>37</v>
      </c>
      <c r="K54" s="1546"/>
      <c r="L54" s="1546"/>
      <c r="M54" s="1546"/>
      <c r="N54" s="1546"/>
      <c r="O54" s="1546"/>
      <c r="P54" s="1546"/>
      <c r="Q54" s="1583"/>
      <c r="S54" s="484"/>
      <c r="T54" s="484"/>
      <c r="U54" s="484"/>
      <c r="V54" s="484"/>
      <c r="W54" s="484"/>
      <c r="X54" s="484"/>
      <c r="Y54" s="484"/>
      <c r="Z54" s="484"/>
      <c r="AA54" s="484"/>
      <c r="AB54" s="484"/>
      <c r="AC54" s="484"/>
    </row>
    <row r="55" spans="1:29" ht="15.75" hidden="1" customHeight="1">
      <c r="A55" s="202">
        <f>+'Exh F - AA-BL Items'!A17</f>
        <v>7</v>
      </c>
      <c r="B55" s="175"/>
      <c r="C55" s="166" t="str">
        <f>+'Exh F - AA-BL Items'!C17</f>
        <v>Common Plant In Service - Electric</v>
      </c>
      <c r="D55" s="85"/>
      <c r="E55" s="231" t="str">
        <f>+'Exh F - AA-BL Items'!E17</f>
        <v>(Note A)</v>
      </c>
      <c r="F55" s="281" t="s">
        <v>1498</v>
      </c>
      <c r="G55" s="407">
        <v>467649847</v>
      </c>
      <c r="H55" s="326">
        <v>0</v>
      </c>
      <c r="I55" s="326">
        <v>0</v>
      </c>
      <c r="J55" s="1546" t="s">
        <v>36</v>
      </c>
      <c r="K55" s="1546"/>
      <c r="L55" s="1546"/>
      <c r="M55" s="1546"/>
      <c r="N55" s="1546"/>
      <c r="O55" s="1546"/>
      <c r="P55" s="1546"/>
      <c r="Q55" s="1583"/>
      <c r="S55" s="484"/>
      <c r="T55" s="484"/>
      <c r="U55" s="484"/>
      <c r="V55" s="484"/>
      <c r="W55" s="484"/>
      <c r="X55" s="484"/>
      <c r="Y55" s="484"/>
      <c r="Z55" s="484"/>
      <c r="AA55" s="484"/>
      <c r="AB55" s="484"/>
      <c r="AC55" s="484"/>
    </row>
    <row r="56" spans="1:29" ht="15.5">
      <c r="A56" s="195"/>
      <c r="B56" s="185" t="str">
        <f>+'Exh F - AA-BL Items'!B36</f>
        <v>Plant In Service</v>
      </c>
      <c r="C56" s="221"/>
      <c r="D56" s="85"/>
      <c r="E56" s="162"/>
      <c r="F56" s="203"/>
      <c r="G56" s="411"/>
      <c r="H56" s="100"/>
      <c r="I56" s="100"/>
      <c r="J56" s="1546"/>
      <c r="K56" s="1546"/>
      <c r="L56" s="1546"/>
      <c r="M56" s="1546"/>
      <c r="N56" s="1546"/>
      <c r="O56" s="1546"/>
      <c r="P56" s="1546"/>
      <c r="Q56" s="1583"/>
      <c r="S56" s="484"/>
      <c r="T56" s="484"/>
      <c r="U56" s="484"/>
      <c r="V56" s="484"/>
      <c r="W56" s="484"/>
      <c r="X56" s="484"/>
      <c r="Y56" s="484"/>
      <c r="Z56" s="484"/>
      <c r="AA56" s="484"/>
      <c r="AB56" s="484"/>
      <c r="AC56" s="484"/>
    </row>
    <row r="57" spans="1:29" ht="15.5">
      <c r="A57" s="202">
        <f>+'Exh F - AA-BL Items'!A37</f>
        <v>19</v>
      </c>
      <c r="B57" s="164"/>
      <c r="C57" s="166" t="str">
        <f>+'Exh F - AA-BL Items'!C37</f>
        <v>Transmission Plant In Service</v>
      </c>
      <c r="D57" s="140"/>
      <c r="E57" s="231">
        <f>+'Exh F - AA-BL Items'!E37</f>
        <v>0</v>
      </c>
      <c r="F57" s="281" t="s">
        <v>174</v>
      </c>
      <c r="G57" s="410"/>
      <c r="H57" s="326">
        <v>0</v>
      </c>
      <c r="I57" s="326">
        <v>0</v>
      </c>
      <c r="J57" s="1546" t="s">
        <v>37</v>
      </c>
      <c r="K57" s="1546"/>
      <c r="L57" s="1546"/>
      <c r="M57" s="1546"/>
      <c r="N57" s="1546"/>
      <c r="O57" s="1546"/>
      <c r="P57" s="1546"/>
      <c r="Q57" s="1583"/>
      <c r="S57" s="484"/>
      <c r="T57" s="484"/>
      <c r="U57" s="484"/>
      <c r="V57" s="484"/>
      <c r="W57" s="484"/>
      <c r="X57" s="484"/>
      <c r="Y57" s="484"/>
      <c r="Z57" s="484"/>
      <c r="AA57" s="484"/>
      <c r="AB57" s="484"/>
      <c r="AC57" s="484"/>
    </row>
    <row r="58" spans="1:29" ht="15.75" hidden="1" customHeight="1">
      <c r="A58" s="202">
        <f>+'Exh F - AA-BL Items'!A38</f>
        <v>21</v>
      </c>
      <c r="B58" s="164"/>
      <c r="C58" s="166" t="str">
        <f>+'Exh F - AA-BL Items'!C38</f>
        <v>This Line Intentionally Left Blank</v>
      </c>
      <c r="D58" s="140"/>
      <c r="E58" s="231">
        <f>+'Exh F - AA-BL Items'!E38</f>
        <v>0</v>
      </c>
      <c r="F58" s="281" t="s">
        <v>55</v>
      </c>
      <c r="G58" s="327" t="s">
        <v>464</v>
      </c>
      <c r="H58" s="326" t="s">
        <v>464</v>
      </c>
      <c r="I58" s="326" t="s">
        <v>464</v>
      </c>
      <c r="J58" s="1546" t="s">
        <v>463</v>
      </c>
      <c r="K58" s="1546"/>
      <c r="L58" s="1546"/>
      <c r="M58" s="1546"/>
      <c r="N58" s="1546"/>
      <c r="O58" s="1546"/>
      <c r="P58" s="1546"/>
      <c r="Q58" s="1583"/>
      <c r="S58" s="484"/>
      <c r="T58" s="484"/>
      <c r="U58" s="484"/>
      <c r="V58" s="484"/>
      <c r="W58" s="484"/>
      <c r="X58" s="484"/>
      <c r="Y58" s="484"/>
      <c r="Z58" s="484"/>
      <c r="AA58" s="484"/>
      <c r="AB58" s="484"/>
      <c r="AC58" s="484"/>
    </row>
    <row r="59" spans="1:29" ht="15.75" customHeight="1">
      <c r="A59" s="195">
        <f>+'Exh F - AA-BL Items'!A40</f>
        <v>24</v>
      </c>
      <c r="B59" s="175"/>
      <c r="C59" s="221" t="str">
        <f>+'Exh F - AA-BL Items'!C40</f>
        <v>Common Plant (Electric Only)</v>
      </c>
      <c r="D59" s="140"/>
      <c r="E59" s="188" t="str">
        <f>+'Exh F - AA-BL Items'!E40</f>
        <v>(Notes A)</v>
      </c>
      <c r="F59" s="281" t="s">
        <v>154</v>
      </c>
      <c r="G59" s="410"/>
      <c r="H59" s="326">
        <v>0</v>
      </c>
      <c r="I59" s="326">
        <v>0</v>
      </c>
      <c r="J59" s="1546" t="s">
        <v>76</v>
      </c>
      <c r="K59" s="1546"/>
      <c r="L59" s="1546"/>
      <c r="M59" s="1546"/>
      <c r="N59" s="1546"/>
      <c r="O59" s="1546"/>
      <c r="P59" s="1546"/>
      <c r="Q59" s="1583"/>
      <c r="S59" s="484"/>
      <c r="T59" s="484"/>
      <c r="U59" s="484"/>
      <c r="V59" s="484"/>
      <c r="W59" s="484"/>
      <c r="X59" s="484"/>
      <c r="Y59" s="484"/>
      <c r="Z59" s="484"/>
      <c r="AA59" s="484"/>
      <c r="AB59" s="484"/>
      <c r="AC59" s="484"/>
    </row>
    <row r="60" spans="1:29" ht="15.75" customHeight="1">
      <c r="A60" s="202"/>
      <c r="B60" s="185" t="s">
        <v>196</v>
      </c>
      <c r="C60" s="158"/>
      <c r="D60" s="159"/>
      <c r="E60" s="225"/>
      <c r="F60" s="192"/>
      <c r="G60" s="285"/>
      <c r="H60" s="100"/>
      <c r="I60" s="100"/>
      <c r="J60" s="100"/>
      <c r="K60" s="100"/>
      <c r="L60" s="100"/>
      <c r="M60" s="100"/>
      <c r="N60" s="100"/>
      <c r="O60" s="100"/>
      <c r="P60" s="100"/>
      <c r="Q60" s="283"/>
      <c r="S60" s="484"/>
      <c r="T60" s="484"/>
      <c r="U60" s="484"/>
      <c r="V60" s="484"/>
      <c r="W60" s="484"/>
      <c r="X60" s="484"/>
      <c r="Y60" s="484"/>
      <c r="Z60" s="484"/>
      <c r="AA60" s="484"/>
      <c r="AB60" s="484"/>
      <c r="AC60" s="484"/>
    </row>
    <row r="61" spans="1:29" ht="16.5" customHeight="1" thickBot="1">
      <c r="A61" s="255">
        <f>+'Exh F - AA-BL Items'!A52</f>
        <v>30</v>
      </c>
      <c r="B61" s="256"/>
      <c r="C61" s="267" t="str">
        <f>+'Exh F - AA-BL Items'!C52</f>
        <v>Transmission Accumulated Depreciation</v>
      </c>
      <c r="D61" s="472"/>
      <c r="E61" s="268">
        <f>+'Exh F - AA-BL Items'!E52</f>
        <v>0</v>
      </c>
      <c r="F61" s="282" t="s">
        <v>730</v>
      </c>
      <c r="G61" s="409"/>
      <c r="H61" s="333">
        <v>0</v>
      </c>
      <c r="I61" s="333">
        <v>0</v>
      </c>
      <c r="J61" s="1548" t="s">
        <v>37</v>
      </c>
      <c r="K61" s="1548"/>
      <c r="L61" s="1548"/>
      <c r="M61" s="1548"/>
      <c r="N61" s="1548"/>
      <c r="O61" s="1548"/>
      <c r="P61" s="1548"/>
      <c r="Q61" s="1585"/>
      <c r="S61" s="484"/>
      <c r="T61" s="484"/>
      <c r="U61" s="484"/>
      <c r="V61" s="484"/>
      <c r="W61" s="484"/>
      <c r="X61" s="484"/>
      <c r="Y61" s="484"/>
      <c r="Z61" s="484"/>
      <c r="AA61" s="484"/>
      <c r="AB61" s="484"/>
      <c r="AC61" s="484"/>
    </row>
    <row r="62" spans="1:29" ht="12.75" customHeight="1">
      <c r="G62" s="98"/>
      <c r="H62" s="98"/>
      <c r="I62" s="98"/>
      <c r="J62" s="98"/>
      <c r="K62" s="98"/>
      <c r="L62" s="98"/>
      <c r="M62" s="98"/>
      <c r="N62" s="98"/>
      <c r="O62" s="98"/>
      <c r="P62" s="98"/>
      <c r="Q62" s="98"/>
      <c r="S62" s="484"/>
      <c r="T62" s="484"/>
      <c r="U62" s="484"/>
      <c r="V62" s="484"/>
      <c r="W62" s="484"/>
      <c r="X62" s="484"/>
      <c r="Y62" s="484"/>
      <c r="Z62" s="484"/>
      <c r="AA62" s="484"/>
      <c r="AB62" s="484"/>
      <c r="AC62" s="484"/>
    </row>
    <row r="63" spans="1:29" ht="22.5" customHeight="1" thickBot="1">
      <c r="A63" s="265" t="s">
        <v>265</v>
      </c>
      <c r="G63" s="98"/>
      <c r="H63" s="98"/>
      <c r="I63" s="98"/>
      <c r="J63" s="98"/>
      <c r="K63" s="98"/>
      <c r="L63" s="98"/>
      <c r="M63" s="98"/>
      <c r="N63" s="98"/>
      <c r="O63" s="98"/>
      <c r="P63" s="98"/>
      <c r="Q63" s="98"/>
      <c r="S63" s="484"/>
      <c r="T63" s="484"/>
      <c r="U63" s="484"/>
      <c r="V63" s="484"/>
      <c r="W63" s="484"/>
      <c r="X63" s="484"/>
      <c r="Y63" s="484"/>
      <c r="Z63" s="484"/>
      <c r="AA63" s="484"/>
      <c r="AB63" s="484"/>
      <c r="AC63" s="484"/>
    </row>
    <row r="64" spans="1:29" ht="27">
      <c r="A64" s="1549" t="s">
        <v>10</v>
      </c>
      <c r="B64" s="1550"/>
      <c r="C64" s="1550"/>
      <c r="D64" s="1550"/>
      <c r="E64" s="1550"/>
      <c r="F64" s="1551"/>
      <c r="G64" s="773" t="s">
        <v>461</v>
      </c>
      <c r="H64" s="773" t="s">
        <v>465</v>
      </c>
      <c r="I64" s="773" t="s">
        <v>533</v>
      </c>
      <c r="J64" s="1552" t="s">
        <v>393</v>
      </c>
      <c r="K64" s="1554"/>
      <c r="L64" s="1554"/>
      <c r="M64" s="1554"/>
      <c r="N64" s="1554"/>
      <c r="O64" s="1554"/>
      <c r="P64" s="1554"/>
      <c r="Q64" s="1584"/>
      <c r="S64" s="484"/>
      <c r="T64" s="484"/>
      <c r="U64" s="484"/>
      <c r="V64" s="484"/>
      <c r="W64" s="484"/>
      <c r="X64" s="484"/>
      <c r="Y64" s="484"/>
      <c r="Z64" s="484"/>
      <c r="AA64" s="484"/>
      <c r="AB64" s="484"/>
      <c r="AC64" s="484"/>
    </row>
    <row r="65" spans="1:29" ht="15.5">
      <c r="A65" s="202"/>
      <c r="B65" s="185"/>
      <c r="C65" s="149"/>
      <c r="D65" s="149"/>
      <c r="E65" s="201"/>
      <c r="F65" s="227"/>
      <c r="G65" s="100"/>
      <c r="H65" s="100"/>
      <c r="I65" s="100"/>
      <c r="J65" s="100"/>
      <c r="K65" s="100"/>
      <c r="L65" s="100"/>
      <c r="M65" s="100"/>
      <c r="N65" s="100"/>
      <c r="O65" s="100"/>
      <c r="P65" s="100"/>
      <c r="Q65" s="283"/>
      <c r="S65" s="484"/>
      <c r="T65" s="484"/>
      <c r="U65" s="484"/>
      <c r="V65" s="484"/>
      <c r="W65" s="484"/>
      <c r="X65" s="484"/>
      <c r="Y65" s="484"/>
      <c r="Z65" s="484"/>
      <c r="AA65" s="484"/>
      <c r="AB65" s="484"/>
      <c r="AC65" s="484"/>
    </row>
    <row r="66" spans="1:29" ht="12.75" customHeight="1">
      <c r="A66" s="202">
        <v>65</v>
      </c>
      <c r="B66" s="183"/>
      <c r="C66" s="160" t="s">
        <v>777</v>
      </c>
      <c r="D66" s="201"/>
      <c r="E66" s="231" t="s">
        <v>297</v>
      </c>
      <c r="F66" s="228" t="s">
        <v>778</v>
      </c>
      <c r="G66" s="911">
        <v>15181104</v>
      </c>
      <c r="H66" s="354">
        <v>0</v>
      </c>
      <c r="I66" s="911">
        <f>+G66-H66</f>
        <v>15181104</v>
      </c>
      <c r="J66" s="1593" t="s">
        <v>779</v>
      </c>
      <c r="K66" s="1593"/>
      <c r="L66" s="1593"/>
      <c r="M66" s="1593"/>
      <c r="N66" s="1593"/>
      <c r="O66" s="1593"/>
      <c r="P66" s="1593"/>
      <c r="Q66" s="1594"/>
      <c r="S66" s="484"/>
      <c r="T66" s="484"/>
      <c r="U66" s="484"/>
      <c r="V66" s="484"/>
      <c r="W66" s="484"/>
      <c r="X66" s="484"/>
      <c r="Y66" s="484"/>
      <c r="Z66" s="484"/>
      <c r="AA66" s="484"/>
      <c r="AB66" s="484"/>
      <c r="AC66" s="484"/>
    </row>
    <row r="67" spans="1:29" ht="12.75" customHeight="1">
      <c r="A67" s="202"/>
      <c r="B67" s="183"/>
      <c r="C67" s="160"/>
      <c r="D67" s="201"/>
      <c r="E67" s="231"/>
      <c r="F67" s="228"/>
      <c r="G67" s="911"/>
      <c r="H67" s="354"/>
      <c r="I67" s="911"/>
      <c r="J67" s="800"/>
      <c r="K67" s="800"/>
      <c r="L67" s="800"/>
      <c r="M67" s="800"/>
      <c r="N67" s="800"/>
      <c r="O67" s="800"/>
      <c r="P67" s="800"/>
      <c r="Q67" s="801"/>
      <c r="S67" s="484"/>
      <c r="T67" s="484"/>
      <c r="U67" s="484"/>
      <c r="V67" s="484"/>
      <c r="W67" s="484"/>
      <c r="X67" s="484"/>
      <c r="Y67" s="484"/>
      <c r="Z67" s="484"/>
      <c r="AA67" s="484"/>
      <c r="AB67" s="484"/>
      <c r="AC67" s="484"/>
    </row>
    <row r="68" spans="1:29" ht="19.149999999999999" customHeight="1">
      <c r="A68" s="33">
        <v>60</v>
      </c>
      <c r="B68" s="4"/>
      <c r="C68" s="160" t="s">
        <v>265</v>
      </c>
      <c r="D68" s="149"/>
      <c r="E68" s="157"/>
      <c r="F68" s="199" t="s">
        <v>165</v>
      </c>
      <c r="G68" s="911">
        <v>48961804</v>
      </c>
      <c r="H68" s="911">
        <f>+G68-I68</f>
        <v>48732877</v>
      </c>
      <c r="I68" s="1431">
        <v>228927</v>
      </c>
      <c r="J68" s="1546" t="s">
        <v>1598</v>
      </c>
      <c r="K68" s="1546"/>
      <c r="L68" s="1546"/>
      <c r="M68" s="1546"/>
      <c r="N68" s="1546"/>
      <c r="O68" s="1546"/>
      <c r="P68" s="1546"/>
      <c r="Q68" s="1583"/>
      <c r="S68" s="484"/>
      <c r="T68" s="484"/>
      <c r="U68" s="484"/>
      <c r="V68" s="484"/>
      <c r="W68" s="484"/>
      <c r="X68" s="484"/>
      <c r="Y68" s="484"/>
      <c r="Z68" s="484"/>
      <c r="AA68" s="484"/>
      <c r="AB68" s="484"/>
      <c r="AC68" s="484"/>
    </row>
    <row r="69" spans="1:29" ht="12.75" customHeight="1" thickBot="1">
      <c r="A69" s="255"/>
      <c r="B69" s="266"/>
      <c r="C69" s="267"/>
      <c r="D69" s="271"/>
      <c r="E69" s="263"/>
      <c r="F69" s="269"/>
      <c r="G69" s="416"/>
      <c r="H69" s="402"/>
      <c r="I69" s="400"/>
      <c r="J69" s="1548"/>
      <c r="K69" s="1548"/>
      <c r="L69" s="1548"/>
      <c r="M69" s="1548"/>
      <c r="N69" s="1548"/>
      <c r="O69" s="1548"/>
      <c r="P69" s="1548"/>
      <c r="Q69" s="1585"/>
      <c r="S69" s="484"/>
      <c r="T69" s="484"/>
      <c r="U69" s="484"/>
      <c r="V69" s="484"/>
      <c r="W69" s="484"/>
      <c r="X69" s="484"/>
      <c r="Y69" s="484"/>
      <c r="Z69" s="484"/>
      <c r="AA69" s="484"/>
      <c r="AB69" s="484"/>
      <c r="AC69" s="484"/>
    </row>
    <row r="70" spans="1:29" ht="12.75" customHeight="1">
      <c r="G70" s="98"/>
      <c r="H70" s="98"/>
      <c r="I70" s="98"/>
      <c r="J70" s="98"/>
      <c r="K70" s="98"/>
      <c r="L70" s="98"/>
      <c r="M70" s="98"/>
      <c r="N70" s="98"/>
      <c r="O70" s="98"/>
      <c r="P70" s="98"/>
      <c r="Q70" s="98"/>
      <c r="S70" s="484"/>
      <c r="T70" s="484"/>
      <c r="U70" s="484"/>
      <c r="V70" s="484"/>
      <c r="W70" s="484"/>
      <c r="X70" s="484"/>
      <c r="Y70" s="484"/>
      <c r="Z70" s="484"/>
      <c r="AA70" s="484"/>
      <c r="AB70" s="484"/>
      <c r="AC70" s="484"/>
    </row>
    <row r="71" spans="1:29" ht="12.75" customHeight="1">
      <c r="G71" s="98"/>
      <c r="H71" s="98"/>
      <c r="I71" s="98"/>
      <c r="J71" s="98"/>
      <c r="K71" s="98"/>
      <c r="L71" s="98"/>
      <c r="M71" s="98"/>
      <c r="N71" s="98"/>
      <c r="O71" s="98"/>
      <c r="P71" s="98"/>
      <c r="Q71" s="98"/>
      <c r="S71" s="484"/>
      <c r="T71" s="484"/>
      <c r="U71" s="484"/>
      <c r="V71" s="484"/>
      <c r="W71" s="484"/>
      <c r="X71" s="484"/>
      <c r="Y71" s="484"/>
      <c r="Z71" s="484"/>
      <c r="AA71" s="484"/>
      <c r="AB71" s="484"/>
      <c r="AC71" s="484"/>
    </row>
    <row r="72" spans="1:29" ht="12.75" customHeight="1">
      <c r="G72" s="98"/>
      <c r="H72" s="98"/>
      <c r="I72" s="98"/>
      <c r="J72" s="98"/>
      <c r="K72" s="98"/>
      <c r="L72" s="98"/>
      <c r="M72" s="98"/>
      <c r="N72" s="98"/>
      <c r="O72" s="98"/>
      <c r="P72" s="98"/>
      <c r="Q72" s="98"/>
      <c r="S72" s="484"/>
      <c r="T72" s="484"/>
      <c r="U72" s="484"/>
      <c r="V72" s="484"/>
      <c r="W72" s="484"/>
      <c r="X72" s="484"/>
      <c r="Y72" s="484"/>
      <c r="Z72" s="484"/>
      <c r="AA72" s="484"/>
      <c r="AB72" s="484"/>
      <c r="AC72" s="484"/>
    </row>
    <row r="73" spans="1:29" ht="12.75" customHeight="1">
      <c r="G73" s="98"/>
      <c r="H73" s="98"/>
      <c r="I73" s="98"/>
      <c r="J73" s="98"/>
      <c r="K73" s="98"/>
      <c r="L73" s="98"/>
      <c r="M73" s="98"/>
      <c r="N73" s="98"/>
      <c r="O73" s="98"/>
      <c r="P73" s="98"/>
      <c r="Q73" s="98"/>
      <c r="S73" s="484"/>
      <c r="T73" s="484"/>
      <c r="U73" s="484"/>
      <c r="V73" s="484"/>
      <c r="W73" s="484"/>
      <c r="X73" s="484"/>
      <c r="Y73" s="484"/>
      <c r="Z73" s="484"/>
      <c r="AA73" s="484"/>
      <c r="AB73" s="484"/>
      <c r="AC73" s="484"/>
    </row>
    <row r="74" spans="1:29" ht="21.25" customHeight="1" thickBot="1">
      <c r="A74" s="265" t="s">
        <v>542</v>
      </c>
      <c r="G74" s="98"/>
      <c r="H74" s="98"/>
      <c r="I74" s="98"/>
      <c r="J74" s="98"/>
      <c r="K74" s="98"/>
      <c r="L74" s="98"/>
      <c r="M74" s="98"/>
      <c r="N74" s="98"/>
      <c r="O74" s="98"/>
      <c r="P74" s="98"/>
      <c r="Q74" s="98"/>
      <c r="S74" s="484"/>
      <c r="T74" s="484"/>
      <c r="U74" s="484"/>
      <c r="V74" s="484"/>
      <c r="W74" s="484"/>
      <c r="X74" s="484"/>
      <c r="Y74" s="484"/>
      <c r="Z74" s="484"/>
      <c r="AA74" s="484"/>
      <c r="AB74" s="484"/>
      <c r="AC74" s="484"/>
    </row>
    <row r="75" spans="1:29" ht="18" customHeight="1">
      <c r="A75" s="1549" t="s">
        <v>10</v>
      </c>
      <c r="B75" s="1550"/>
      <c r="C75" s="1550"/>
      <c r="D75" s="1550"/>
      <c r="E75" s="1550"/>
      <c r="F75" s="1551"/>
      <c r="G75" s="619" t="str">
        <f>+G52</f>
        <v>Form 1 Amount</v>
      </c>
      <c r="H75" s="619" t="s">
        <v>447</v>
      </c>
      <c r="I75" s="619"/>
      <c r="J75" s="1552" t="s">
        <v>393</v>
      </c>
      <c r="K75" s="1554"/>
      <c r="L75" s="1554"/>
      <c r="M75" s="1554"/>
      <c r="N75" s="1554"/>
      <c r="O75" s="1554"/>
      <c r="P75" s="1554"/>
      <c r="Q75" s="1584"/>
      <c r="S75" s="484"/>
      <c r="T75" s="484"/>
      <c r="U75" s="484"/>
      <c r="V75" s="484"/>
      <c r="W75" s="484"/>
      <c r="X75" s="484"/>
      <c r="Y75" s="484"/>
      <c r="Z75" s="484"/>
      <c r="AA75" s="484"/>
      <c r="AB75" s="484"/>
      <c r="AC75" s="484"/>
    </row>
    <row r="76" spans="1:29" ht="15.75" customHeight="1">
      <c r="A76" s="202"/>
      <c r="B76" s="185" t="s">
        <v>182</v>
      </c>
      <c r="C76" s="149"/>
      <c r="D76" s="149"/>
      <c r="E76" s="201"/>
      <c r="F76" s="227"/>
      <c r="G76" s="100"/>
      <c r="H76" s="100"/>
      <c r="I76" s="100"/>
      <c r="J76" s="1545"/>
      <c r="K76" s="1546"/>
      <c r="L76" s="1546"/>
      <c r="M76" s="1546"/>
      <c r="N76" s="1546"/>
      <c r="O76" s="1546"/>
      <c r="P76" s="1546"/>
      <c r="Q76" s="1583"/>
      <c r="S76" s="484"/>
      <c r="T76" s="484"/>
      <c r="U76" s="484"/>
      <c r="V76" s="484"/>
      <c r="W76" s="484"/>
      <c r="X76" s="484"/>
      <c r="Y76" s="484"/>
      <c r="Z76" s="484"/>
      <c r="AA76" s="484"/>
      <c r="AB76" s="484"/>
      <c r="AC76" s="484"/>
    </row>
    <row r="77" spans="1:29" ht="16.5" customHeight="1" thickBot="1">
      <c r="A77" s="255">
        <v>72</v>
      </c>
      <c r="B77" s="260"/>
      <c r="C77" s="261" t="str">
        <f>'Exh F - AA-BL Items'!C116</f>
        <v xml:space="preserve">    Less EPRI Dues</v>
      </c>
      <c r="D77" s="472"/>
      <c r="E77" s="274" t="str">
        <f>'Exh F - AA-BL Items'!E116</f>
        <v>(Note D)</v>
      </c>
      <c r="F77" s="272" t="str">
        <f>'Exh F - AA-BL Items'!F116</f>
        <v>p352-353</v>
      </c>
      <c r="G77" s="409">
        <v>0</v>
      </c>
      <c r="H77" s="402">
        <f>+G77</f>
        <v>0</v>
      </c>
      <c r="I77" s="333"/>
      <c r="J77" s="1548" t="s">
        <v>38</v>
      </c>
      <c r="K77" s="1548"/>
      <c r="L77" s="1548"/>
      <c r="M77" s="1548"/>
      <c r="N77" s="1548"/>
      <c r="O77" s="1548"/>
      <c r="P77" s="1548"/>
      <c r="Q77" s="1585"/>
      <c r="S77" s="484"/>
      <c r="T77" s="484"/>
      <c r="U77" s="484"/>
      <c r="V77" s="484"/>
      <c r="W77" s="484"/>
      <c r="X77" s="484"/>
      <c r="Y77" s="484"/>
      <c r="Z77" s="484"/>
      <c r="AA77" s="484"/>
      <c r="AB77" s="484"/>
      <c r="AC77" s="484"/>
    </row>
    <row r="78" spans="1:29" ht="20.149999999999999" customHeight="1">
      <c r="A78" s="319"/>
      <c r="B78" s="164"/>
      <c r="D78" s="85"/>
      <c r="E78" s="86"/>
      <c r="F78" s="87"/>
      <c r="H78" s="98"/>
      <c r="I78" s="98"/>
      <c r="J78" s="98"/>
      <c r="K78" s="98"/>
      <c r="L78" s="98"/>
      <c r="M78" s="98"/>
      <c r="N78" s="98"/>
      <c r="O78" s="98"/>
      <c r="P78" s="98"/>
      <c r="Q78" s="390"/>
      <c r="S78" s="484"/>
      <c r="T78" s="484"/>
      <c r="U78" s="484"/>
      <c r="V78" s="484"/>
      <c r="W78" s="484"/>
      <c r="X78" s="484"/>
      <c r="Y78" s="484"/>
      <c r="Z78" s="484"/>
      <c r="AA78" s="484"/>
      <c r="AB78" s="484"/>
      <c r="AC78" s="484"/>
    </row>
    <row r="79" spans="1:29" ht="21.25" customHeight="1" thickBot="1">
      <c r="A79" s="265" t="s">
        <v>230</v>
      </c>
      <c r="G79" s="98"/>
      <c r="H79" s="98"/>
      <c r="I79" s="98"/>
      <c r="J79" s="98"/>
      <c r="K79" s="98"/>
      <c r="L79" s="98"/>
      <c r="M79" s="98"/>
      <c r="N79" s="98"/>
      <c r="O79" s="98"/>
      <c r="P79" s="98"/>
      <c r="Q79" s="98"/>
      <c r="S79" s="484"/>
      <c r="T79" s="484"/>
      <c r="U79" s="484"/>
      <c r="V79" s="484"/>
      <c r="W79" s="484"/>
      <c r="X79" s="484"/>
      <c r="Y79" s="484"/>
      <c r="Z79" s="484"/>
      <c r="AA79" s="484"/>
      <c r="AB79" s="484"/>
      <c r="AC79" s="484"/>
    </row>
    <row r="80" spans="1:29" ht="30.25" customHeight="1">
      <c r="A80" s="1549" t="s">
        <v>10</v>
      </c>
      <c r="B80" s="1550"/>
      <c r="C80" s="1550"/>
      <c r="D80" s="1550"/>
      <c r="E80" s="1550"/>
      <c r="F80" s="1551"/>
      <c r="G80" s="619" t="str">
        <f>+G75</f>
        <v>Form 1 Amount</v>
      </c>
      <c r="H80" s="619" t="s">
        <v>231</v>
      </c>
      <c r="I80" s="619" t="s">
        <v>232</v>
      </c>
      <c r="J80" s="1552" t="s">
        <v>393</v>
      </c>
      <c r="K80" s="1554"/>
      <c r="L80" s="1554"/>
      <c r="M80" s="1554"/>
      <c r="N80" s="1554"/>
      <c r="O80" s="1554"/>
      <c r="P80" s="1554"/>
      <c r="Q80" s="1584"/>
      <c r="S80" s="484"/>
      <c r="T80" s="484"/>
      <c r="U80" s="484"/>
      <c r="V80" s="484"/>
      <c r="W80" s="484"/>
      <c r="X80" s="484"/>
      <c r="Y80" s="484"/>
      <c r="Z80" s="484"/>
      <c r="AA80" s="484"/>
      <c r="AB80" s="484"/>
      <c r="AC80" s="484"/>
    </row>
    <row r="81" spans="1:29" ht="15.75" customHeight="1">
      <c r="A81" s="202"/>
      <c r="B81" s="185" t="s">
        <v>182</v>
      </c>
      <c r="C81" s="149"/>
      <c r="D81" s="149"/>
      <c r="E81" s="201"/>
      <c r="F81" s="227"/>
      <c r="G81" s="100"/>
      <c r="H81" s="100"/>
      <c r="I81" s="100"/>
      <c r="J81" s="1545"/>
      <c r="K81" s="1546"/>
      <c r="L81" s="1546"/>
      <c r="M81" s="1546"/>
      <c r="N81" s="1546"/>
      <c r="O81" s="1546"/>
      <c r="P81" s="1546"/>
      <c r="Q81" s="1583"/>
      <c r="S81" s="484"/>
      <c r="T81" s="484"/>
      <c r="U81" s="1586"/>
      <c r="V81" s="484"/>
      <c r="W81" s="484"/>
      <c r="X81" s="484"/>
      <c r="Y81" s="484"/>
      <c r="Z81" s="484"/>
      <c r="AA81" s="484"/>
      <c r="AB81" s="484"/>
      <c r="AC81" s="484"/>
    </row>
    <row r="82" spans="1:29" ht="31.75" customHeight="1" thickBot="1">
      <c r="A82" s="255">
        <v>68</v>
      </c>
      <c r="B82" s="260"/>
      <c r="C82" s="261" t="str">
        <f>+'ATT H-2A'!C136</f>
        <v>Total A&amp;G</v>
      </c>
      <c r="D82" s="472"/>
      <c r="E82" s="274">
        <f>+'ATT H-2A'!E136</f>
        <v>0</v>
      </c>
      <c r="F82" s="272" t="s">
        <v>732</v>
      </c>
      <c r="G82" s="540">
        <v>197121601</v>
      </c>
      <c r="H82" s="1434">
        <f>358569.56+1032542.97+1667584.16</f>
        <v>3058696.69</v>
      </c>
      <c r="I82" s="541">
        <f>+G82-H82</f>
        <v>194062904.31</v>
      </c>
      <c r="J82" s="1588" t="s">
        <v>1551</v>
      </c>
      <c r="K82" s="1588"/>
      <c r="L82" s="1588"/>
      <c r="M82" s="1588"/>
      <c r="N82" s="1588"/>
      <c r="O82" s="1588"/>
      <c r="P82" s="1588"/>
      <c r="Q82" s="1589"/>
      <c r="S82" s="609"/>
      <c r="T82" s="609"/>
      <c r="U82" s="1587"/>
      <c r="V82" s="484"/>
      <c r="W82" s="484"/>
      <c r="X82" s="484"/>
      <c r="Y82" s="484"/>
      <c r="Z82" s="484"/>
      <c r="AA82" s="484"/>
      <c r="AB82" s="484"/>
      <c r="AC82" s="484"/>
    </row>
    <row r="83" spans="1:29" ht="13">
      <c r="G83" s="98"/>
      <c r="H83" s="98"/>
      <c r="I83" s="98"/>
      <c r="J83" s="98"/>
      <c r="K83" s="98"/>
      <c r="L83" s="98"/>
      <c r="M83" s="98"/>
      <c r="N83" s="98"/>
      <c r="O83" s="98"/>
      <c r="P83" s="98"/>
      <c r="Q83" s="98"/>
      <c r="S83" s="484"/>
      <c r="T83" s="484"/>
      <c r="U83" s="1587"/>
      <c r="V83" s="484"/>
      <c r="W83" s="484"/>
      <c r="X83" s="484"/>
      <c r="Y83" s="484"/>
      <c r="Z83" s="484"/>
      <c r="AA83" s="484"/>
      <c r="AB83" s="484"/>
      <c r="AC83" s="484"/>
    </row>
    <row r="84" spans="1:29" ht="20.5" thickBot="1">
      <c r="A84" s="265" t="s">
        <v>543</v>
      </c>
      <c r="G84" s="98"/>
      <c r="H84" s="98"/>
      <c r="I84" s="98"/>
      <c r="J84" s="98"/>
      <c r="K84" s="98"/>
      <c r="L84" s="98"/>
      <c r="M84" s="98"/>
      <c r="N84" s="98"/>
      <c r="O84" s="98"/>
      <c r="P84" s="98"/>
      <c r="Q84" s="98"/>
      <c r="S84" s="484"/>
      <c r="T84" s="484"/>
      <c r="U84" s="1587"/>
      <c r="V84" s="484"/>
      <c r="W84" s="484"/>
      <c r="X84" s="484"/>
      <c r="Y84" s="484"/>
      <c r="Z84" s="484"/>
      <c r="AA84" s="484"/>
      <c r="AB84" s="484"/>
      <c r="AC84" s="484"/>
    </row>
    <row r="85" spans="1:29" ht="27">
      <c r="A85" s="1549" t="s">
        <v>10</v>
      </c>
      <c r="B85" s="1550"/>
      <c r="C85" s="1550"/>
      <c r="D85" s="1550"/>
      <c r="E85" s="1550"/>
      <c r="F85" s="1551"/>
      <c r="G85" s="619" t="s">
        <v>461</v>
      </c>
      <c r="H85" s="619" t="s">
        <v>465</v>
      </c>
      <c r="I85" s="619" t="s">
        <v>533</v>
      </c>
      <c r="J85" s="1552" t="s">
        <v>393</v>
      </c>
      <c r="K85" s="1554"/>
      <c r="L85" s="1554"/>
      <c r="M85" s="1554"/>
      <c r="N85" s="1554"/>
      <c r="O85" s="1554"/>
      <c r="P85" s="1554"/>
      <c r="Q85" s="1584"/>
      <c r="S85" s="484"/>
      <c r="T85" s="484"/>
      <c r="U85" s="1587"/>
      <c r="V85" s="484"/>
      <c r="W85" s="484"/>
      <c r="X85" s="484"/>
      <c r="Y85" s="484"/>
      <c r="Z85" s="484"/>
      <c r="AA85" s="484"/>
      <c r="AB85" s="484"/>
      <c r="AC85" s="484"/>
    </row>
    <row r="86" spans="1:29" ht="15.5">
      <c r="A86" s="202"/>
      <c r="B86" s="185" t="str">
        <f>'Exh F - AA-BL Items'!B110</f>
        <v>Allocated General &amp; Common Expenses</v>
      </c>
      <c r="C86" s="149"/>
      <c r="D86" s="149"/>
      <c r="E86" s="201"/>
      <c r="F86" s="227"/>
      <c r="G86" s="100"/>
      <c r="H86" s="100"/>
      <c r="I86" s="100"/>
      <c r="J86" s="100"/>
      <c r="K86" s="100"/>
      <c r="L86" s="100"/>
      <c r="M86" s="100"/>
      <c r="N86" s="100"/>
      <c r="O86" s="100"/>
      <c r="P86" s="100"/>
      <c r="Q86" s="283"/>
      <c r="S86" s="484"/>
      <c r="T86" s="484"/>
      <c r="U86" s="1587"/>
      <c r="V86" s="484"/>
      <c r="W86" s="484"/>
      <c r="X86" s="484"/>
      <c r="Y86" s="484"/>
      <c r="Z86" s="484"/>
      <c r="AA86" s="484"/>
      <c r="AB86" s="484"/>
      <c r="AC86" s="484"/>
    </row>
    <row r="87" spans="1:29" ht="15.5">
      <c r="A87" s="202">
        <v>70</v>
      </c>
      <c r="B87" s="183"/>
      <c r="C87" s="160" t="str">
        <f>'Exh F - AA-BL Items'!C114</f>
        <v xml:space="preserve">    Less Regulatory Commission Exp Account 928</v>
      </c>
      <c r="D87" s="201"/>
      <c r="E87" s="231" t="str">
        <f>'Exh F - AA-BL Items'!E114</f>
        <v>(Note E)</v>
      </c>
      <c r="F87" s="228" t="str">
        <f>'Exh F - AA-BL Items'!F114</f>
        <v>p323.189.b</v>
      </c>
      <c r="G87" s="911">
        <v>98055</v>
      </c>
      <c r="H87" s="316"/>
      <c r="I87" s="316"/>
      <c r="J87" s="317"/>
      <c r="K87" s="317"/>
      <c r="L87" s="317"/>
      <c r="M87" s="317"/>
      <c r="N87" s="317"/>
      <c r="O87" s="317"/>
      <c r="P87" s="317"/>
      <c r="Q87" s="318"/>
      <c r="S87" s="484"/>
      <c r="T87" s="484"/>
      <c r="U87" s="1587"/>
      <c r="V87" s="484"/>
      <c r="W87" s="484"/>
      <c r="X87" s="484"/>
      <c r="Y87" s="484"/>
      <c r="Z87" s="484"/>
      <c r="AA87" s="484"/>
      <c r="AB87" s="484"/>
      <c r="AC87" s="484"/>
    </row>
    <row r="88" spans="1:29" ht="15.5">
      <c r="A88" s="202"/>
      <c r="B88" s="185" t="str">
        <f>'Exh F - AA-BL Items'!B121</f>
        <v>Directly Assigned A&amp;G</v>
      </c>
      <c r="C88" s="139"/>
      <c r="D88" s="149"/>
      <c r="E88" s="157"/>
      <c r="F88" s="199"/>
      <c r="G88" s="135"/>
      <c r="H88" s="135"/>
      <c r="I88" s="135"/>
      <c r="J88" s="100"/>
      <c r="K88" s="100"/>
      <c r="L88" s="100"/>
      <c r="M88" s="100"/>
      <c r="N88" s="100"/>
      <c r="O88" s="100"/>
      <c r="P88" s="100"/>
      <c r="Q88" s="283"/>
      <c r="S88" s="484"/>
      <c r="T88" s="484"/>
      <c r="U88" s="1587"/>
      <c r="V88" s="484"/>
      <c r="W88" s="484"/>
      <c r="X88" s="484"/>
      <c r="Y88" s="484"/>
      <c r="Z88" s="484"/>
      <c r="AA88" s="484"/>
      <c r="AB88" s="484"/>
      <c r="AC88" s="484"/>
    </row>
    <row r="89" spans="1:29" ht="16.5" customHeight="1" thickBot="1">
      <c r="A89" s="255">
        <v>76</v>
      </c>
      <c r="B89" s="266"/>
      <c r="C89" s="267" t="str">
        <f>'Exh F - AA-BL Items'!C122</f>
        <v>Regulatory Commission Exp Account 928</v>
      </c>
      <c r="D89" s="271"/>
      <c r="E89" s="263" t="str">
        <f>'Exh F - AA-BL Items'!E122</f>
        <v>(Note G)</v>
      </c>
      <c r="F89" s="269" t="str">
        <f>'Exh F - AA-BL Items'!F122</f>
        <v>p323.189b</v>
      </c>
      <c r="G89" s="416"/>
      <c r="H89" s="1435">
        <v>775</v>
      </c>
      <c r="I89" s="400">
        <f>+G87-H89</f>
        <v>97280</v>
      </c>
      <c r="J89" s="1548"/>
      <c r="K89" s="1548"/>
      <c r="L89" s="1548"/>
      <c r="M89" s="1548"/>
      <c r="N89" s="1548"/>
      <c r="O89" s="1548"/>
      <c r="P89" s="1548"/>
      <c r="Q89" s="1585"/>
      <c r="S89" s="484"/>
      <c r="T89" s="484"/>
      <c r="U89" s="1587"/>
      <c r="V89" s="484"/>
      <c r="W89" s="484"/>
      <c r="X89" s="484"/>
      <c r="Y89" s="484"/>
      <c r="Z89" s="484"/>
      <c r="AA89" s="484"/>
      <c r="AB89" s="484"/>
      <c r="AC89" s="484"/>
    </row>
    <row r="90" spans="1:29" ht="13">
      <c r="G90" s="98"/>
      <c r="H90" s="98"/>
      <c r="I90" s="98"/>
      <c r="J90" s="98"/>
      <c r="K90" s="98"/>
      <c r="L90" s="98"/>
      <c r="M90" s="98"/>
      <c r="N90" s="98"/>
      <c r="O90" s="98"/>
      <c r="P90" s="98"/>
      <c r="Q90" s="98"/>
      <c r="S90" s="484"/>
      <c r="T90" s="484"/>
      <c r="U90" s="1587"/>
      <c r="V90" s="484"/>
      <c r="W90" s="484"/>
      <c r="X90" s="484"/>
      <c r="Y90" s="484"/>
      <c r="Z90" s="484"/>
      <c r="AA90" s="484"/>
      <c r="AB90" s="484"/>
      <c r="AC90" s="484"/>
    </row>
    <row r="91" spans="1:29" ht="13">
      <c r="G91" s="98"/>
      <c r="H91" s="98"/>
      <c r="I91" s="98"/>
      <c r="J91" s="98"/>
      <c r="K91" s="98"/>
      <c r="L91" s="98"/>
      <c r="M91" s="98"/>
      <c r="N91" s="98"/>
      <c r="O91" s="98"/>
      <c r="P91" s="98"/>
      <c r="Q91" s="98"/>
      <c r="S91" s="484"/>
      <c r="T91" s="484"/>
      <c r="U91" s="1587"/>
      <c r="V91" s="484"/>
      <c r="W91" s="484"/>
      <c r="X91" s="484"/>
      <c r="Y91" s="484"/>
      <c r="Z91" s="484"/>
      <c r="AA91" s="484"/>
      <c r="AB91" s="484"/>
      <c r="AC91" s="484"/>
    </row>
    <row r="92" spans="1:29" ht="20.5" thickBot="1">
      <c r="A92" s="265" t="s">
        <v>544</v>
      </c>
      <c r="G92" s="98"/>
      <c r="H92" s="98"/>
      <c r="I92" s="98"/>
      <c r="J92" s="98"/>
      <c r="K92" s="98"/>
      <c r="L92" s="98"/>
      <c r="M92" s="98"/>
      <c r="N92" s="98"/>
      <c r="O92" s="98"/>
      <c r="P92" s="98"/>
      <c r="Q92" s="98"/>
      <c r="S92" s="484"/>
      <c r="T92" s="484"/>
      <c r="U92" s="1587"/>
      <c r="V92" s="484"/>
      <c r="W92" s="484"/>
      <c r="X92" s="484"/>
      <c r="Y92" s="484"/>
      <c r="Z92" s="484"/>
      <c r="AA92" s="484"/>
      <c r="AB92" s="484"/>
      <c r="AC92" s="484"/>
    </row>
    <row r="93" spans="1:29" ht="18">
      <c r="A93" s="1549" t="s">
        <v>10</v>
      </c>
      <c r="B93" s="1550"/>
      <c r="C93" s="1550"/>
      <c r="D93" s="1550"/>
      <c r="E93" s="1550"/>
      <c r="F93" s="1551"/>
      <c r="G93" s="297" t="s">
        <v>461</v>
      </c>
      <c r="H93" s="619" t="s">
        <v>467</v>
      </c>
      <c r="I93" s="619" t="s">
        <v>535</v>
      </c>
      <c r="J93" s="1552" t="s">
        <v>393</v>
      </c>
      <c r="K93" s="1554"/>
      <c r="L93" s="1554"/>
      <c r="M93" s="1554"/>
      <c r="N93" s="1554"/>
      <c r="O93" s="1554"/>
      <c r="P93" s="1554"/>
      <c r="Q93" s="1584"/>
      <c r="S93" s="484"/>
      <c r="T93" s="484"/>
      <c r="U93" s="1587"/>
      <c r="V93" s="484"/>
      <c r="W93" s="484"/>
      <c r="X93" s="484"/>
      <c r="Y93" s="484"/>
      <c r="Z93" s="484"/>
      <c r="AA93" s="484"/>
      <c r="AB93" s="484"/>
      <c r="AC93" s="484"/>
    </row>
    <row r="94" spans="1:29" ht="15.5">
      <c r="A94" s="202"/>
      <c r="B94" s="185" t="str">
        <f>'Exh F - AA-BL Items'!B121</f>
        <v>Directly Assigned A&amp;G</v>
      </c>
      <c r="C94" s="139"/>
      <c r="D94" s="149"/>
      <c r="E94" s="157"/>
      <c r="F94" s="199"/>
      <c r="G94" s="100"/>
      <c r="H94" s="100"/>
      <c r="I94" s="100"/>
      <c r="J94" s="100"/>
      <c r="K94" s="100"/>
      <c r="L94" s="100"/>
      <c r="M94" s="100"/>
      <c r="N94" s="100"/>
      <c r="O94" s="100"/>
      <c r="P94" s="100"/>
      <c r="Q94" s="283"/>
      <c r="S94" s="484"/>
      <c r="T94" s="484"/>
      <c r="U94" s="1587"/>
      <c r="V94" s="484"/>
      <c r="W94" s="484"/>
      <c r="X94" s="484"/>
      <c r="Y94" s="484"/>
      <c r="Z94" s="484"/>
      <c r="AA94" s="484"/>
      <c r="AB94" s="484"/>
      <c r="AC94" s="484"/>
    </row>
    <row r="95" spans="1:29" ht="16" thickBot="1">
      <c r="A95" s="255">
        <v>80</v>
      </c>
      <c r="B95" s="266"/>
      <c r="C95" s="267" t="str">
        <f>'Exh F - AA-BL Items'!C127</f>
        <v>General Advertising Exp Account 930.1</v>
      </c>
      <c r="D95" s="471"/>
      <c r="E95" s="271" t="str">
        <f>'Exh F - AA-BL Items'!E127</f>
        <v>(Note F)</v>
      </c>
      <c r="F95" s="269" t="str">
        <f>'Exh F - AA-BL Items'!F127</f>
        <v>p323.191.b</v>
      </c>
      <c r="G95" s="401">
        <v>652731</v>
      </c>
      <c r="H95" s="402">
        <v>0</v>
      </c>
      <c r="I95" s="402">
        <f>+G95-H95</f>
        <v>652731</v>
      </c>
      <c r="J95" s="1590" t="s">
        <v>773</v>
      </c>
      <c r="K95" s="1590"/>
      <c r="L95" s="1590"/>
      <c r="M95" s="1590"/>
      <c r="N95" s="1590"/>
      <c r="O95" s="1590"/>
      <c r="P95" s="1590"/>
      <c r="Q95" s="1591"/>
      <c r="S95" s="484"/>
      <c r="T95" s="484"/>
      <c r="U95" s="1587"/>
      <c r="V95" s="484"/>
      <c r="W95" s="484"/>
      <c r="X95" s="484"/>
      <c r="Y95" s="484"/>
      <c r="Z95" s="484"/>
      <c r="AA95" s="484"/>
      <c r="AB95" s="484"/>
      <c r="AC95" s="484"/>
    </row>
    <row r="96" spans="1:29" ht="15.5">
      <c r="A96" s="164"/>
      <c r="B96" s="217"/>
      <c r="C96" s="166"/>
      <c r="D96" s="149"/>
      <c r="E96" s="148"/>
      <c r="F96" s="166"/>
      <c r="G96" s="135"/>
      <c r="H96" s="135"/>
      <c r="I96" s="135"/>
      <c r="J96" s="622"/>
      <c r="K96" s="621"/>
      <c r="L96" s="621"/>
      <c r="M96" s="621"/>
      <c r="N96" s="621"/>
      <c r="O96" s="621"/>
      <c r="P96" s="621"/>
      <c r="Q96" s="621"/>
      <c r="S96" s="484"/>
      <c r="T96" s="484"/>
      <c r="U96" s="1587"/>
      <c r="V96" s="484"/>
      <c r="W96" s="484"/>
      <c r="X96" s="484"/>
      <c r="Y96" s="484"/>
      <c r="Z96" s="484"/>
      <c r="AA96" s="484"/>
      <c r="AB96" s="484"/>
      <c r="AC96" s="484"/>
    </row>
    <row r="97" spans="1:29" ht="13">
      <c r="G97" s="98"/>
      <c r="H97" s="98"/>
      <c r="I97" s="98"/>
      <c r="J97" s="98"/>
      <c r="K97" s="98"/>
      <c r="L97" s="98"/>
      <c r="M97" s="98"/>
      <c r="N97" s="98"/>
      <c r="O97" s="98"/>
      <c r="P97" s="98"/>
      <c r="Q97" s="98"/>
      <c r="S97" s="484"/>
      <c r="T97" s="484"/>
      <c r="U97" s="1587"/>
      <c r="V97" s="484"/>
      <c r="W97" s="484"/>
      <c r="X97" s="484"/>
      <c r="Y97" s="484"/>
      <c r="Z97" s="484"/>
      <c r="AA97" s="484"/>
      <c r="AB97" s="484"/>
      <c r="AC97" s="484"/>
    </row>
    <row r="98" spans="1:29" ht="20.5" thickBot="1">
      <c r="A98" s="265" t="s">
        <v>987</v>
      </c>
      <c r="G98" s="98"/>
      <c r="H98" s="98"/>
      <c r="I98" s="98"/>
      <c r="J98" s="98"/>
      <c r="K98" s="98"/>
      <c r="L98" s="98"/>
      <c r="M98" s="98"/>
      <c r="N98" s="98"/>
      <c r="O98" s="98"/>
      <c r="P98" s="98"/>
      <c r="Q98" s="98"/>
      <c r="S98" s="484"/>
      <c r="T98" s="484"/>
      <c r="U98" s="1587"/>
      <c r="V98" s="484"/>
      <c r="W98" s="484"/>
      <c r="X98" s="484"/>
      <c r="Y98" s="484"/>
      <c r="Z98" s="484"/>
      <c r="AA98" s="484"/>
      <c r="AB98" s="484"/>
      <c r="AC98" s="484"/>
    </row>
    <row r="99" spans="1:29" ht="18">
      <c r="A99" s="1549" t="s">
        <v>10</v>
      </c>
      <c r="B99" s="1550"/>
      <c r="C99" s="1550"/>
      <c r="D99" s="1550"/>
      <c r="E99" s="1550"/>
      <c r="F99" s="1550"/>
      <c r="G99" s="297" t="s">
        <v>471</v>
      </c>
      <c r="H99" s="619" t="s">
        <v>472</v>
      </c>
      <c r="I99" s="619" t="s">
        <v>473</v>
      </c>
      <c r="J99" s="619" t="s">
        <v>474</v>
      </c>
      <c r="K99" s="619" t="s">
        <v>475</v>
      </c>
      <c r="L99" s="1552" t="s">
        <v>393</v>
      </c>
      <c r="M99" s="1554"/>
      <c r="N99" s="1554"/>
      <c r="O99" s="1554"/>
      <c r="P99" s="1554"/>
      <c r="Q99" s="1584"/>
      <c r="S99" s="484"/>
      <c r="T99" s="484"/>
      <c r="U99" s="1587"/>
      <c r="V99" s="484"/>
      <c r="W99" s="484"/>
      <c r="X99" s="484"/>
      <c r="Y99" s="484"/>
      <c r="Z99" s="484"/>
      <c r="AA99" s="484"/>
      <c r="AB99" s="484"/>
      <c r="AC99" s="484"/>
    </row>
    <row r="100" spans="1:29" ht="15.75" customHeight="1">
      <c r="A100" s="193" t="s">
        <v>155</v>
      </c>
      <c r="B100" s="174" t="s">
        <v>252</v>
      </c>
      <c r="C100" s="85"/>
      <c r="D100" s="85"/>
      <c r="E100" s="157"/>
      <c r="F100" s="155"/>
      <c r="G100" s="285"/>
      <c r="H100" s="100"/>
      <c r="I100" s="100"/>
      <c r="J100" s="100"/>
      <c r="K100" s="100"/>
      <c r="L100" s="100"/>
      <c r="M100" s="100"/>
      <c r="N100" s="100"/>
      <c r="O100" s="100"/>
      <c r="P100" s="100"/>
      <c r="Q100" s="283"/>
      <c r="S100" s="484"/>
      <c r="T100" s="484"/>
      <c r="U100" s="1587"/>
      <c r="V100" s="484"/>
      <c r="W100" s="484"/>
      <c r="X100" s="484"/>
      <c r="Y100" s="484"/>
      <c r="Z100" s="484"/>
      <c r="AA100" s="484"/>
      <c r="AB100" s="484"/>
      <c r="AC100" s="484"/>
    </row>
    <row r="101" spans="1:29" ht="15.5">
      <c r="A101" s="193"/>
      <c r="B101" s="174"/>
      <c r="C101" s="85"/>
      <c r="D101" s="85"/>
      <c r="E101" s="157"/>
      <c r="F101" s="155"/>
      <c r="G101" s="287" t="s">
        <v>40</v>
      </c>
      <c r="H101" s="135" t="s">
        <v>468</v>
      </c>
      <c r="I101" s="135" t="s">
        <v>468</v>
      </c>
      <c r="J101" s="135" t="s">
        <v>468</v>
      </c>
      <c r="K101" s="135" t="s">
        <v>468</v>
      </c>
      <c r="L101" s="1545" t="s">
        <v>470</v>
      </c>
      <c r="M101" s="1555"/>
      <c r="N101" s="1555"/>
      <c r="O101" s="1555"/>
      <c r="P101" s="1555"/>
      <c r="Q101" s="1592"/>
      <c r="S101" s="484"/>
      <c r="T101" s="484"/>
      <c r="U101" s="1587"/>
      <c r="V101" s="484"/>
      <c r="W101" s="484"/>
      <c r="X101" s="484"/>
      <c r="Y101" s="484"/>
      <c r="Z101" s="484"/>
      <c r="AA101" s="484"/>
      <c r="AB101" s="484"/>
      <c r="AC101" s="484"/>
    </row>
    <row r="102" spans="1:29" ht="16" thickBot="1">
      <c r="A102" s="255">
        <v>128</v>
      </c>
      <c r="B102" s="256"/>
      <c r="C102" s="278" t="str">
        <f>'Exh F - AA-BL Items'!C205</f>
        <v>SIT=State Income Tax Rate or Composite</v>
      </c>
      <c r="D102" s="279"/>
      <c r="E102" s="258" t="str">
        <f>'Exh F - AA-BL Items'!E205</f>
        <v>(Note I)</v>
      </c>
      <c r="F102" s="257">
        <f>'Exh F - AA-BL Items'!F205</f>
        <v>0</v>
      </c>
      <c r="G102" s="403">
        <v>8.2500000000000004E-2</v>
      </c>
      <c r="H102" s="333" t="s">
        <v>469</v>
      </c>
      <c r="I102" s="333" t="s">
        <v>469</v>
      </c>
      <c r="J102" s="333" t="s">
        <v>469</v>
      </c>
      <c r="K102" s="333" t="s">
        <v>469</v>
      </c>
      <c r="L102" s="1548" t="s">
        <v>41</v>
      </c>
      <c r="M102" s="1556"/>
      <c r="N102" s="1556"/>
      <c r="O102" s="1556"/>
      <c r="P102" s="1556"/>
      <c r="Q102" s="1605"/>
      <c r="S102" s="484"/>
      <c r="T102" s="484"/>
      <c r="U102" s="1587"/>
      <c r="V102" s="484"/>
      <c r="W102" s="484"/>
      <c r="X102" s="484"/>
      <c r="Y102" s="484"/>
      <c r="Z102" s="484"/>
      <c r="AA102" s="484"/>
      <c r="AB102" s="484"/>
      <c r="AC102" s="484"/>
    </row>
    <row r="103" spans="1:29" ht="13">
      <c r="G103" s="98"/>
      <c r="H103" s="98"/>
      <c r="I103" s="98"/>
      <c r="J103" s="98"/>
      <c r="K103" s="98"/>
      <c r="L103" s="98"/>
      <c r="M103" s="98"/>
      <c r="N103" s="98"/>
      <c r="O103" s="98"/>
      <c r="P103" s="98"/>
      <c r="Q103" s="98"/>
      <c r="S103" s="484"/>
      <c r="T103" s="484"/>
      <c r="U103" s="484"/>
      <c r="V103" s="484"/>
      <c r="W103" s="484"/>
      <c r="X103" s="484"/>
      <c r="Y103" s="484"/>
      <c r="Z103" s="484"/>
      <c r="AA103" s="484"/>
      <c r="AB103" s="484"/>
      <c r="AC103" s="484"/>
    </row>
    <row r="104" spans="1:29" ht="13">
      <c r="G104" s="98"/>
      <c r="H104" s="98"/>
      <c r="I104" s="98"/>
      <c r="J104" s="98"/>
      <c r="K104" s="98"/>
      <c r="L104" s="98"/>
      <c r="M104" s="98"/>
      <c r="N104" s="98"/>
      <c r="O104" s="98"/>
      <c r="P104" s="98"/>
      <c r="Q104" s="98"/>
      <c r="S104" s="484"/>
      <c r="T104" s="484"/>
      <c r="U104" s="484"/>
      <c r="V104" s="484"/>
      <c r="W104" s="484"/>
      <c r="X104" s="484"/>
      <c r="Y104" s="484"/>
      <c r="Z104" s="484"/>
      <c r="AA104" s="484"/>
      <c r="AB104" s="484"/>
      <c r="AC104" s="484"/>
    </row>
    <row r="105" spans="1:29" ht="20.5" thickBot="1">
      <c r="A105" s="265" t="s">
        <v>545</v>
      </c>
      <c r="G105" s="98"/>
      <c r="H105" s="98"/>
      <c r="I105" s="98"/>
      <c r="J105" s="98"/>
      <c r="K105" s="98"/>
      <c r="L105" s="98"/>
      <c r="M105" s="98"/>
      <c r="N105" s="98"/>
      <c r="O105" s="98"/>
      <c r="P105" s="98"/>
      <c r="Q105" s="98"/>
      <c r="S105" s="484"/>
      <c r="T105" s="484"/>
      <c r="U105" s="484"/>
      <c r="V105" s="484"/>
      <c r="W105" s="484"/>
      <c r="X105" s="484"/>
      <c r="Y105" s="484"/>
      <c r="Z105" s="484"/>
      <c r="AA105" s="484"/>
      <c r="AB105" s="484"/>
      <c r="AC105" s="484"/>
    </row>
    <row r="106" spans="1:29" ht="18">
      <c r="A106" s="1549" t="s">
        <v>10</v>
      </c>
      <c r="B106" s="1550"/>
      <c r="C106" s="1550"/>
      <c r="D106" s="1550"/>
      <c r="E106" s="1550"/>
      <c r="F106" s="1551"/>
      <c r="G106" s="297" t="s">
        <v>461</v>
      </c>
      <c r="H106" s="619" t="s">
        <v>476</v>
      </c>
      <c r="I106" s="619" t="s">
        <v>477</v>
      </c>
      <c r="J106" s="1552" t="s">
        <v>393</v>
      </c>
      <c r="K106" s="1554"/>
      <c r="L106" s="1554"/>
      <c r="M106" s="1554"/>
      <c r="N106" s="1554"/>
      <c r="O106" s="1554"/>
      <c r="P106" s="1554"/>
      <c r="Q106" s="1584"/>
      <c r="S106" s="484"/>
      <c r="T106" s="484"/>
      <c r="U106" s="484"/>
      <c r="V106" s="484"/>
      <c r="W106" s="484"/>
      <c r="X106" s="484"/>
      <c r="Y106" s="484"/>
      <c r="Z106" s="484"/>
      <c r="AA106" s="484"/>
      <c r="AB106" s="484"/>
      <c r="AC106" s="484"/>
    </row>
    <row r="107" spans="1:29" ht="15.5">
      <c r="A107" s="202"/>
      <c r="B107" s="185" t="s">
        <v>181</v>
      </c>
      <c r="C107" s="139"/>
      <c r="D107" s="149"/>
      <c r="E107" s="157"/>
      <c r="F107" s="199"/>
      <c r="G107" s="100"/>
      <c r="H107" s="100"/>
      <c r="I107" s="100"/>
      <c r="J107" s="100"/>
      <c r="K107" s="100"/>
      <c r="L107" s="100"/>
      <c r="M107" s="100"/>
      <c r="N107" s="100"/>
      <c r="O107" s="100"/>
      <c r="P107" s="100"/>
      <c r="Q107" s="283"/>
      <c r="S107" s="484"/>
      <c r="T107" s="484"/>
      <c r="U107" s="484"/>
      <c r="V107" s="484"/>
      <c r="W107" s="484"/>
      <c r="X107" s="484"/>
      <c r="Y107" s="484"/>
      <c r="Z107" s="484"/>
      <c r="AA107" s="484"/>
      <c r="AB107" s="484"/>
      <c r="AC107" s="484"/>
    </row>
    <row r="108" spans="1:29" ht="16" thickBot="1">
      <c r="A108" s="255">
        <v>77</v>
      </c>
      <c r="B108" s="266"/>
      <c r="C108" s="267" t="str">
        <f>'Exh F - AA-BL Items'!C123</f>
        <v>General Advertising Exp Account 930.1</v>
      </c>
      <c r="D108" s="280"/>
      <c r="E108" s="271" t="str">
        <f>'Exh F - AA-BL Items'!E123</f>
        <v>(Note K)</v>
      </c>
      <c r="F108" s="269" t="str">
        <f>'Exh F - AA-BL Items'!F123</f>
        <v>p323.191.b</v>
      </c>
      <c r="G108" s="404">
        <f>+G95</f>
        <v>652731</v>
      </c>
      <c r="H108" s="333">
        <v>0</v>
      </c>
      <c r="I108" s="333">
        <v>0</v>
      </c>
      <c r="J108" s="1607"/>
      <c r="K108" s="1548"/>
      <c r="L108" s="1548"/>
      <c r="M108" s="1548"/>
      <c r="N108" s="1548"/>
      <c r="O108" s="1548"/>
      <c r="P108" s="1548"/>
      <c r="Q108" s="1585"/>
      <c r="S108" s="484"/>
      <c r="T108" s="484"/>
      <c r="U108" s="484"/>
      <c r="V108" s="484"/>
      <c r="W108" s="484"/>
      <c r="X108" s="484"/>
      <c r="Y108" s="484"/>
      <c r="Z108" s="484"/>
      <c r="AA108" s="484"/>
      <c r="AB108" s="484"/>
      <c r="AC108" s="484"/>
    </row>
    <row r="109" spans="1:29" ht="13">
      <c r="G109" s="98"/>
      <c r="H109" s="98"/>
      <c r="I109" s="98"/>
      <c r="J109" s="98"/>
      <c r="K109" s="98"/>
      <c r="L109" s="98"/>
      <c r="M109" s="98"/>
      <c r="N109" s="98"/>
      <c r="O109" s="98"/>
      <c r="P109" s="98"/>
      <c r="Q109" s="98"/>
      <c r="S109" s="484"/>
      <c r="T109" s="484"/>
      <c r="U109" s="484"/>
      <c r="V109" s="484"/>
      <c r="W109" s="484"/>
      <c r="X109" s="484"/>
      <c r="Y109" s="484"/>
      <c r="Z109" s="484"/>
      <c r="AA109" s="484"/>
      <c r="AB109" s="484"/>
      <c r="AC109" s="484"/>
    </row>
    <row r="110" spans="1:29" ht="12.75" customHeight="1">
      <c r="G110" s="98"/>
      <c r="H110" s="98"/>
      <c r="I110" s="98"/>
      <c r="J110" s="98"/>
      <c r="K110" s="98"/>
      <c r="L110" s="98"/>
      <c r="M110" s="98"/>
      <c r="N110" s="98"/>
      <c r="O110" s="98"/>
      <c r="P110" s="98"/>
      <c r="Q110" s="98"/>
      <c r="S110" s="484"/>
      <c r="T110" s="484"/>
      <c r="U110" s="484"/>
      <c r="V110" s="484"/>
      <c r="W110" s="484"/>
      <c r="X110" s="484"/>
      <c r="Y110" s="484"/>
      <c r="Z110" s="484"/>
      <c r="AA110" s="484"/>
      <c r="AB110" s="484"/>
      <c r="AC110" s="484"/>
    </row>
    <row r="111" spans="1:29" ht="12.75" customHeight="1">
      <c r="A111" s="557"/>
      <c r="B111" s="557"/>
      <c r="C111" s="557"/>
      <c r="D111" s="557"/>
      <c r="E111" s="557"/>
      <c r="F111" s="557"/>
      <c r="G111" s="100"/>
      <c r="H111" s="100"/>
      <c r="I111" s="100"/>
      <c r="J111" s="100"/>
      <c r="K111" s="101"/>
      <c r="L111" s="100"/>
      <c r="M111" s="100"/>
      <c r="N111" s="100"/>
      <c r="O111" s="100"/>
      <c r="P111" s="100"/>
      <c r="Q111" s="100"/>
      <c r="S111" s="484"/>
      <c r="T111" s="484"/>
      <c r="U111" s="484"/>
      <c r="V111" s="484"/>
      <c r="W111" s="484"/>
      <c r="X111" s="484"/>
      <c r="Y111" s="484"/>
      <c r="Z111" s="484"/>
      <c r="AA111" s="484"/>
      <c r="AB111" s="484"/>
      <c r="AC111" s="484"/>
    </row>
    <row r="112" spans="1:29" ht="21.25" customHeight="1" thickBot="1">
      <c r="A112" s="265" t="s">
        <v>547</v>
      </c>
      <c r="G112" s="98"/>
      <c r="H112" s="98"/>
      <c r="I112" s="98"/>
      <c r="J112" s="98"/>
      <c r="K112" s="98"/>
      <c r="L112" s="98"/>
      <c r="M112" s="98"/>
      <c r="N112" s="98"/>
      <c r="O112" s="98"/>
      <c r="P112" s="98"/>
      <c r="Q112" s="98"/>
      <c r="S112" s="484"/>
      <c r="T112" s="484"/>
      <c r="U112" s="484"/>
      <c r="V112" s="484"/>
      <c r="W112" s="484"/>
      <c r="X112" s="484"/>
      <c r="Y112" s="484"/>
      <c r="Z112" s="484"/>
      <c r="AA112" s="484"/>
      <c r="AB112" s="484"/>
      <c r="AC112" s="484"/>
    </row>
    <row r="113" spans="1:29" ht="39.25" customHeight="1">
      <c r="A113" s="1549" t="s">
        <v>10</v>
      </c>
      <c r="B113" s="1550"/>
      <c r="C113" s="1550"/>
      <c r="D113" s="1550"/>
      <c r="E113" s="1550"/>
      <c r="F113" s="1551"/>
      <c r="G113" s="619" t="str">
        <f>+C115</f>
        <v>Excluded Transmission Facilities</v>
      </c>
      <c r="H113" s="1552" t="s">
        <v>479</v>
      </c>
      <c r="I113" s="1553"/>
      <c r="J113" s="1553"/>
      <c r="K113" s="1553"/>
      <c r="L113" s="1553"/>
      <c r="M113" s="1553"/>
      <c r="N113" s="1553"/>
      <c r="O113" s="1553"/>
      <c r="P113" s="1553"/>
      <c r="Q113" s="1606"/>
      <c r="S113" s="484"/>
      <c r="T113" s="484"/>
      <c r="U113" s="484"/>
      <c r="V113" s="484"/>
      <c r="W113" s="484"/>
      <c r="X113" s="484"/>
      <c r="Y113" s="484"/>
      <c r="Z113" s="484"/>
      <c r="AA113" s="484"/>
      <c r="AB113" s="484"/>
      <c r="AC113" s="484"/>
    </row>
    <row r="114" spans="1:29" ht="18" customHeight="1">
      <c r="A114" s="236"/>
      <c r="B114" s="136" t="s">
        <v>184</v>
      </c>
      <c r="C114" s="180"/>
      <c r="D114" s="181"/>
      <c r="E114" s="182"/>
      <c r="F114" s="237"/>
      <c r="G114" s="100"/>
      <c r="H114" s="100"/>
      <c r="I114" s="100"/>
      <c r="J114" s="100"/>
      <c r="K114" s="100"/>
      <c r="L114" s="100"/>
      <c r="M114" s="100"/>
      <c r="N114" s="100"/>
      <c r="O114" s="100"/>
      <c r="P114" s="100"/>
      <c r="Q114" s="283"/>
      <c r="S114" s="484"/>
      <c r="T114" s="484"/>
      <c r="U114" s="484"/>
      <c r="V114" s="484"/>
      <c r="W114" s="484"/>
      <c r="X114" s="484"/>
      <c r="Y114" s="484"/>
      <c r="Z114" s="484"/>
      <c r="AA114" s="484"/>
      <c r="AB114" s="484"/>
      <c r="AC114" s="484"/>
    </row>
    <row r="115" spans="1:29" ht="18" customHeight="1">
      <c r="A115" s="202">
        <v>148</v>
      </c>
      <c r="B115" s="183"/>
      <c r="C115" s="166" t="str">
        <f>+'ATT H-2A'!C274</f>
        <v>Excluded Transmission Facilities</v>
      </c>
      <c r="D115" s="181"/>
      <c r="E115" s="183" t="str">
        <f>+'ATT H-2A'!E274</f>
        <v>(Note M)</v>
      </c>
      <c r="F115" s="281" t="str">
        <f>+'ATT H-2A'!F274</f>
        <v>Attachment 5</v>
      </c>
      <c r="G115" s="313">
        <v>0</v>
      </c>
      <c r="H115" s="1545" t="s">
        <v>482</v>
      </c>
      <c r="I115" s="1546"/>
      <c r="J115" s="1546"/>
      <c r="K115" s="1546"/>
      <c r="L115" s="1546"/>
      <c r="M115" s="1546"/>
      <c r="N115" s="1546"/>
      <c r="O115" s="1546"/>
      <c r="P115" s="1546"/>
      <c r="Q115" s="1583"/>
      <c r="S115" s="484"/>
      <c r="T115" s="484"/>
      <c r="U115" s="484"/>
      <c r="V115" s="484"/>
      <c r="W115" s="484"/>
      <c r="X115" s="484"/>
      <c r="Y115" s="484"/>
      <c r="Z115" s="484"/>
      <c r="AA115" s="484"/>
      <c r="AB115" s="484"/>
      <c r="AC115" s="484"/>
    </row>
    <row r="116" spans="1:29" ht="18" customHeight="1">
      <c r="A116" s="202"/>
      <c r="B116" s="183"/>
      <c r="C116" s="160"/>
      <c r="D116" s="181"/>
      <c r="E116" s="162"/>
      <c r="F116" s="203"/>
      <c r="G116" s="100"/>
      <c r="H116" s="100"/>
      <c r="I116" s="100"/>
      <c r="J116" s="100"/>
      <c r="K116" s="100"/>
      <c r="L116" s="100"/>
      <c r="M116" s="100"/>
      <c r="N116" s="100"/>
      <c r="O116" s="135"/>
      <c r="P116" s="100"/>
      <c r="Q116" s="283"/>
      <c r="S116" s="484"/>
      <c r="T116" s="484"/>
      <c r="U116" s="484"/>
      <c r="V116" s="484"/>
      <c r="W116" s="484"/>
      <c r="X116" s="484"/>
      <c r="Y116" s="484"/>
      <c r="Z116" s="484"/>
      <c r="AA116" s="484"/>
      <c r="AB116" s="484"/>
      <c r="AC116" s="484"/>
    </row>
    <row r="117" spans="1:29" ht="18" customHeight="1">
      <c r="A117" s="202"/>
      <c r="B117" s="183"/>
      <c r="C117" s="160" t="s">
        <v>115</v>
      </c>
      <c r="D117" s="181"/>
      <c r="E117" s="162"/>
      <c r="F117" s="203"/>
      <c r="G117" s="135" t="s">
        <v>478</v>
      </c>
      <c r="H117" s="1545" t="s">
        <v>39</v>
      </c>
      <c r="I117" s="1546"/>
      <c r="J117" s="1546"/>
      <c r="K117" s="1546"/>
      <c r="L117" s="1546"/>
      <c r="M117" s="1546"/>
      <c r="N117" s="1546"/>
      <c r="O117" s="1546"/>
      <c r="P117" s="1546"/>
      <c r="Q117" s="1583"/>
      <c r="S117" s="484"/>
      <c r="T117" s="484"/>
      <c r="U117" s="484"/>
      <c r="V117" s="484"/>
      <c r="W117" s="484"/>
      <c r="X117" s="484"/>
      <c r="Y117" s="484"/>
      <c r="Z117" s="484"/>
      <c r="AA117" s="484"/>
      <c r="AB117" s="484"/>
      <c r="AC117" s="484"/>
    </row>
    <row r="118" spans="1:29" ht="18" customHeight="1">
      <c r="A118" s="202"/>
      <c r="B118" s="183">
        <v>1</v>
      </c>
      <c r="C118" s="160" t="s">
        <v>409</v>
      </c>
      <c r="D118" s="181"/>
      <c r="E118" s="162"/>
      <c r="F118" s="203"/>
      <c r="G118" s="432"/>
      <c r="H118" s="1545"/>
      <c r="I118" s="1546"/>
      <c r="J118" s="1546"/>
      <c r="K118" s="1546"/>
      <c r="L118" s="1546"/>
      <c r="M118" s="1546"/>
      <c r="N118" s="1546"/>
      <c r="O118" s="1546"/>
      <c r="P118" s="1546"/>
      <c r="Q118" s="1583"/>
      <c r="S118" s="484"/>
      <c r="T118" s="484"/>
      <c r="U118" s="484"/>
      <c r="V118" s="484"/>
      <c r="W118" s="484"/>
      <c r="X118" s="484"/>
      <c r="Y118" s="484"/>
      <c r="Z118" s="484"/>
      <c r="AA118" s="484"/>
      <c r="AB118" s="484"/>
      <c r="AC118" s="484"/>
    </row>
    <row r="119" spans="1:29" ht="18" customHeight="1">
      <c r="A119" s="202"/>
      <c r="B119" s="183"/>
      <c r="C119" s="160" t="s">
        <v>410</v>
      </c>
      <c r="D119" s="181"/>
      <c r="E119" s="162"/>
      <c r="F119" s="203"/>
      <c r="G119" s="432"/>
      <c r="H119" s="622"/>
      <c r="I119" s="621"/>
      <c r="J119" s="621"/>
      <c r="K119" s="621"/>
      <c r="L119" s="621"/>
      <c r="M119" s="621"/>
      <c r="N119" s="621"/>
      <c r="O119" s="621"/>
      <c r="P119" s="621"/>
      <c r="Q119" s="623"/>
      <c r="S119" s="484"/>
      <c r="T119" s="484"/>
      <c r="U119" s="484"/>
      <c r="V119" s="484"/>
      <c r="W119" s="484"/>
      <c r="X119" s="484"/>
      <c r="Y119" s="484"/>
      <c r="Z119" s="484"/>
      <c r="AA119" s="484"/>
      <c r="AB119" s="484"/>
      <c r="AC119" s="484"/>
    </row>
    <row r="120" spans="1:29" ht="18" customHeight="1">
      <c r="A120" s="202"/>
      <c r="B120" s="183">
        <v>2</v>
      </c>
      <c r="C120" s="160" t="s">
        <v>116</v>
      </c>
      <c r="D120" s="181"/>
      <c r="E120" s="162"/>
      <c r="F120" s="203"/>
      <c r="G120" s="135" t="s">
        <v>117</v>
      </c>
      <c r="H120" s="1545"/>
      <c r="I120" s="1546"/>
      <c r="J120" s="1546"/>
      <c r="K120" s="1546"/>
      <c r="L120" s="1546"/>
      <c r="M120" s="1546"/>
      <c r="N120" s="1546"/>
      <c r="O120" s="1546"/>
      <c r="P120" s="1546"/>
      <c r="Q120" s="1583"/>
      <c r="S120" s="484"/>
      <c r="T120" s="484"/>
      <c r="U120" s="484"/>
      <c r="V120" s="484"/>
      <c r="W120" s="484"/>
      <c r="X120" s="484"/>
      <c r="Y120" s="484"/>
      <c r="Z120" s="484"/>
      <c r="AA120" s="484"/>
      <c r="AB120" s="484"/>
      <c r="AC120" s="484"/>
    </row>
    <row r="121" spans="1:29" ht="18" customHeight="1">
      <c r="A121" s="202"/>
      <c r="B121" s="183"/>
      <c r="C121" s="160" t="s">
        <v>118</v>
      </c>
      <c r="D121" s="465" t="s">
        <v>119</v>
      </c>
      <c r="E121" s="162"/>
      <c r="F121" s="203"/>
      <c r="G121" s="135" t="str">
        <f>+G117</f>
        <v>Enter $</v>
      </c>
      <c r="H121" s="1545"/>
      <c r="I121" s="1546"/>
      <c r="J121" s="1546"/>
      <c r="K121" s="1546"/>
      <c r="L121" s="1546"/>
      <c r="M121" s="1546"/>
      <c r="N121" s="1546"/>
      <c r="O121" s="1546"/>
      <c r="P121" s="1546"/>
      <c r="Q121" s="1583"/>
      <c r="S121" s="484"/>
      <c r="T121" s="484"/>
      <c r="U121" s="484"/>
      <c r="V121" s="484"/>
      <c r="W121" s="484"/>
      <c r="X121" s="484"/>
      <c r="Y121" s="484"/>
      <c r="Z121" s="484"/>
      <c r="AA121" s="484"/>
      <c r="AB121" s="484"/>
      <c r="AC121" s="484"/>
    </row>
    <row r="122" spans="1:29" ht="15.75" customHeight="1">
      <c r="A122" s="554"/>
      <c r="B122" s="728" t="s">
        <v>157</v>
      </c>
      <c r="C122" s="160" t="s">
        <v>120</v>
      </c>
      <c r="D122" s="507">
        <v>1000000</v>
      </c>
      <c r="E122" s="478"/>
      <c r="F122" s="564"/>
      <c r="G122" s="432"/>
      <c r="H122" s="1545"/>
      <c r="I122" s="1546"/>
      <c r="J122" s="1546"/>
      <c r="K122" s="1546"/>
      <c r="L122" s="1546"/>
      <c r="M122" s="1546"/>
      <c r="N122" s="1546"/>
      <c r="O122" s="1546"/>
      <c r="P122" s="1546"/>
      <c r="Q122" s="1583"/>
      <c r="S122" s="484"/>
      <c r="T122" s="484"/>
      <c r="U122" s="484"/>
      <c r="V122" s="484"/>
      <c r="W122" s="484"/>
      <c r="X122" s="484"/>
      <c r="Y122" s="484"/>
      <c r="Z122" s="484"/>
      <c r="AA122" s="484"/>
      <c r="AB122" s="484"/>
      <c r="AC122" s="484"/>
    </row>
    <row r="123" spans="1:29" ht="15.75" customHeight="1">
      <c r="A123" s="554"/>
      <c r="B123" s="728" t="s">
        <v>294</v>
      </c>
      <c r="C123" s="160" t="s">
        <v>121</v>
      </c>
      <c r="D123" s="507">
        <v>500000</v>
      </c>
      <c r="E123" s="478"/>
      <c r="F123" s="564"/>
      <c r="G123" s="432"/>
      <c r="H123" s="1545"/>
      <c r="I123" s="1546"/>
      <c r="J123" s="1546"/>
      <c r="K123" s="1546"/>
      <c r="L123" s="1546"/>
      <c r="M123" s="1546"/>
      <c r="N123" s="1546"/>
      <c r="O123" s="1546"/>
      <c r="P123" s="1546"/>
      <c r="Q123" s="1583"/>
      <c r="S123" s="484"/>
      <c r="T123" s="484"/>
      <c r="U123" s="484"/>
      <c r="V123" s="484"/>
      <c r="W123" s="484"/>
      <c r="X123" s="484"/>
      <c r="Y123" s="484"/>
      <c r="Z123" s="484"/>
      <c r="AA123" s="484"/>
      <c r="AB123" s="484"/>
      <c r="AC123" s="484"/>
    </row>
    <row r="124" spans="1:29" ht="15.75" customHeight="1">
      <c r="A124" s="554"/>
      <c r="B124" s="728" t="s">
        <v>134</v>
      </c>
      <c r="C124" s="160" t="s">
        <v>122</v>
      </c>
      <c r="D124" s="507">
        <v>400000</v>
      </c>
      <c r="E124" s="478"/>
      <c r="F124" s="564"/>
      <c r="G124" s="432"/>
      <c r="H124" s="1545"/>
      <c r="I124" s="1546"/>
      <c r="J124" s="1546"/>
      <c r="K124" s="1546"/>
      <c r="L124" s="1546"/>
      <c r="M124" s="1546"/>
      <c r="N124" s="1546"/>
      <c r="O124" s="1546"/>
      <c r="P124" s="1546"/>
      <c r="Q124" s="1583"/>
      <c r="S124" s="484"/>
      <c r="T124" s="484"/>
      <c r="U124" s="484"/>
      <c r="V124" s="484"/>
      <c r="W124" s="484"/>
      <c r="X124" s="484"/>
      <c r="Y124" s="484"/>
      <c r="Z124" s="484"/>
      <c r="AA124" s="484"/>
      <c r="AB124" s="484"/>
      <c r="AC124" s="484"/>
    </row>
    <row r="125" spans="1:29" ht="15.75" customHeight="1">
      <c r="A125" s="554"/>
      <c r="B125" s="728" t="s">
        <v>158</v>
      </c>
      <c r="C125" s="160" t="s">
        <v>123</v>
      </c>
      <c r="D125" s="507">
        <f>+D122*(D124/(D123+D124))</f>
        <v>444444.44444444444</v>
      </c>
      <c r="E125" s="478"/>
      <c r="F125" s="564"/>
      <c r="G125" s="432"/>
      <c r="H125" s="1545"/>
      <c r="I125" s="1546"/>
      <c r="J125" s="1546"/>
      <c r="K125" s="1546"/>
      <c r="L125" s="1546"/>
      <c r="M125" s="1546"/>
      <c r="N125" s="1546"/>
      <c r="O125" s="1546"/>
      <c r="P125" s="1546"/>
      <c r="Q125" s="1583"/>
      <c r="S125" s="484"/>
      <c r="T125" s="484"/>
      <c r="U125" s="484"/>
      <c r="V125" s="484"/>
      <c r="W125" s="484"/>
      <c r="X125" s="484"/>
      <c r="Y125" s="484"/>
      <c r="Z125" s="484"/>
      <c r="AA125" s="484"/>
      <c r="AB125" s="484"/>
      <c r="AC125" s="484"/>
    </row>
    <row r="126" spans="1:29" ht="13.75" customHeight="1" thickBot="1">
      <c r="A126" s="565"/>
      <c r="B126" s="726"/>
      <c r="C126" s="726"/>
      <c r="D126" s="726"/>
      <c r="E126" s="726"/>
      <c r="F126" s="570"/>
      <c r="G126" s="284"/>
      <c r="H126" s="284"/>
      <c r="I126" s="284"/>
      <c r="J126" s="284"/>
      <c r="K126" s="299" t="s">
        <v>481</v>
      </c>
      <c r="L126" s="284"/>
      <c r="M126" s="284"/>
      <c r="N126" s="284"/>
      <c r="O126" s="284"/>
      <c r="P126" s="284"/>
      <c r="Q126" s="291"/>
      <c r="S126" s="484"/>
      <c r="T126" s="484"/>
      <c r="U126" s="484"/>
      <c r="V126" s="484"/>
      <c r="W126" s="484"/>
      <c r="X126" s="484"/>
      <c r="Y126" s="484"/>
      <c r="Z126" s="484"/>
      <c r="AA126" s="484"/>
      <c r="AB126" s="484"/>
      <c r="AC126" s="484"/>
    </row>
    <row r="127" spans="1:29" ht="12.75" customHeight="1">
      <c r="A127" s="557"/>
      <c r="B127" s="557"/>
      <c r="C127" s="557"/>
      <c r="D127" s="557"/>
      <c r="E127" s="557"/>
      <c r="F127" s="557"/>
      <c r="G127" s="100"/>
      <c r="H127" s="100"/>
      <c r="I127" s="100"/>
      <c r="J127" s="100"/>
      <c r="K127" s="101"/>
      <c r="L127" s="100"/>
      <c r="M127" s="100"/>
      <c r="N127" s="100"/>
      <c r="O127" s="100"/>
      <c r="P127" s="100"/>
      <c r="Q127" s="100"/>
      <c r="S127" s="484"/>
      <c r="T127" s="484"/>
      <c r="U127" s="484"/>
      <c r="V127" s="484"/>
      <c r="W127" s="484"/>
      <c r="X127" s="484"/>
      <c r="Y127" s="484"/>
      <c r="Z127" s="484"/>
      <c r="AA127" s="484"/>
      <c r="AB127" s="484"/>
      <c r="AC127" s="484"/>
    </row>
    <row r="128" spans="1:29" ht="12.75" customHeight="1">
      <c r="A128" s="557"/>
      <c r="B128" s="557"/>
      <c r="C128" s="557"/>
      <c r="D128" s="557"/>
      <c r="E128" s="557"/>
      <c r="F128" s="557"/>
      <c r="G128" s="100"/>
      <c r="H128" s="100"/>
      <c r="I128" s="100"/>
      <c r="J128" s="100"/>
      <c r="K128" s="101"/>
      <c r="L128" s="100"/>
      <c r="M128" s="100"/>
      <c r="N128" s="100"/>
      <c r="O128" s="100"/>
      <c r="P128" s="100"/>
      <c r="Q128" s="100"/>
      <c r="S128" s="484"/>
      <c r="T128" s="484"/>
      <c r="U128" s="484"/>
      <c r="V128" s="484"/>
      <c r="W128" s="484"/>
      <c r="X128" s="484"/>
      <c r="Y128" s="484"/>
      <c r="Z128" s="484"/>
      <c r="AA128" s="484"/>
      <c r="AB128" s="484"/>
      <c r="AC128" s="484"/>
    </row>
    <row r="129" spans="1:29" ht="21.25" customHeight="1" thickBot="1">
      <c r="A129" s="265" t="s">
        <v>548</v>
      </c>
      <c r="G129" s="98"/>
      <c r="H129" s="98"/>
      <c r="I129" s="98"/>
      <c r="J129" s="98"/>
      <c r="K129" s="98"/>
      <c r="L129" s="98"/>
      <c r="M129" s="98"/>
      <c r="N129" s="98"/>
      <c r="O129" s="98"/>
      <c r="P129" s="98"/>
      <c r="Q129" s="98"/>
      <c r="S129" s="484"/>
      <c r="T129" s="484"/>
      <c r="U129" s="484"/>
      <c r="V129" s="484"/>
      <c r="W129" s="484"/>
      <c r="X129" s="484"/>
      <c r="Y129" s="484"/>
      <c r="Z129" s="484"/>
      <c r="AA129" s="484"/>
      <c r="AB129" s="484"/>
      <c r="AC129" s="484"/>
    </row>
    <row r="130" spans="1:29" ht="26.5" customHeight="1">
      <c r="A130" s="1549" t="s">
        <v>10</v>
      </c>
      <c r="B130" s="1550"/>
      <c r="C130" s="1550"/>
      <c r="D130" s="1550"/>
      <c r="E130" s="1550"/>
      <c r="F130" s="1551"/>
      <c r="G130" s="619" t="str">
        <f>+C132</f>
        <v>Outstanding Network Credits</v>
      </c>
      <c r="H130" s="1552" t="s">
        <v>486</v>
      </c>
      <c r="I130" s="1553"/>
      <c r="J130" s="1553"/>
      <c r="K130" s="1553"/>
      <c r="L130" s="1553"/>
      <c r="M130" s="1553"/>
      <c r="N130" s="1553"/>
      <c r="O130" s="1553"/>
      <c r="P130" s="1553"/>
      <c r="Q130" s="1606"/>
      <c r="S130" s="484"/>
      <c r="T130" s="484"/>
      <c r="U130" s="484"/>
      <c r="V130" s="484"/>
      <c r="W130" s="484"/>
      <c r="X130" s="484"/>
      <c r="Y130" s="484"/>
      <c r="Z130" s="484"/>
      <c r="AA130" s="484"/>
      <c r="AB130" s="484"/>
      <c r="AC130" s="484"/>
    </row>
    <row r="131" spans="1:29" ht="15.75" customHeight="1">
      <c r="A131" s="223"/>
      <c r="B131" s="158" t="s">
        <v>435</v>
      </c>
      <c r="C131" s="224"/>
      <c r="D131" s="165"/>
      <c r="E131" s="225"/>
      <c r="F131" s="192"/>
      <c r="G131" s="100"/>
      <c r="H131" s="100"/>
      <c r="I131" s="100"/>
      <c r="J131" s="100"/>
      <c r="K131" s="100"/>
      <c r="L131" s="100"/>
      <c r="M131" s="100"/>
      <c r="N131" s="100"/>
      <c r="O131" s="100"/>
      <c r="P131" s="100"/>
      <c r="Q131" s="283"/>
      <c r="S131" s="484"/>
      <c r="T131" s="484"/>
      <c r="U131" s="484"/>
      <c r="V131" s="484"/>
      <c r="W131" s="484"/>
      <c r="X131" s="484"/>
      <c r="Y131" s="484"/>
      <c r="Z131" s="484"/>
      <c r="AA131" s="484"/>
      <c r="AB131" s="484"/>
      <c r="AC131" s="484"/>
    </row>
    <row r="132" spans="1:29" ht="12.75" customHeight="1">
      <c r="A132" s="441">
        <v>55</v>
      </c>
      <c r="B132" s="442"/>
      <c r="C132" s="443" t="str">
        <f>+'ATT H-2A'!C115</f>
        <v>Outstanding Network Credits</v>
      </c>
      <c r="D132" s="442"/>
      <c r="E132" s="442" t="str">
        <f>+'ATT H-2A'!E115</f>
        <v>(Note N)</v>
      </c>
      <c r="F132" s="445" t="str">
        <f>+'ATT H-2A'!F115</f>
        <v>From PJM</v>
      </c>
      <c r="G132" s="313">
        <v>0</v>
      </c>
      <c r="H132" s="1545" t="s">
        <v>484</v>
      </c>
      <c r="I132" s="1546"/>
      <c r="J132" s="1546"/>
      <c r="K132" s="1546"/>
      <c r="L132" s="1546"/>
      <c r="M132" s="1546"/>
      <c r="N132" s="1546"/>
      <c r="O132" s="1546"/>
      <c r="P132" s="1546"/>
      <c r="Q132" s="1583"/>
      <c r="S132" s="484"/>
      <c r="T132" s="484"/>
      <c r="U132" s="484"/>
      <c r="V132" s="484"/>
      <c r="W132" s="484"/>
      <c r="X132" s="484"/>
      <c r="Y132" s="484"/>
      <c r="Z132" s="484"/>
      <c r="AA132" s="484"/>
      <c r="AB132" s="484"/>
      <c r="AC132" s="484"/>
    </row>
    <row r="133" spans="1:29" ht="12.75" customHeight="1">
      <c r="A133" s="441"/>
      <c r="B133" s="442"/>
      <c r="C133" s="443"/>
      <c r="D133" s="442"/>
      <c r="E133" s="444"/>
      <c r="F133" s="445"/>
      <c r="G133" s="100"/>
      <c r="H133" s="100"/>
      <c r="I133" s="100"/>
      <c r="J133" s="100"/>
      <c r="K133" s="100"/>
      <c r="L133" s="100"/>
      <c r="M133" s="100"/>
      <c r="N133" s="100"/>
      <c r="O133" s="135"/>
      <c r="P133" s="100"/>
      <c r="Q133" s="283"/>
      <c r="S133" s="484"/>
      <c r="T133" s="484"/>
      <c r="U133" s="484"/>
      <c r="V133" s="484"/>
      <c r="W133" s="484"/>
      <c r="X133" s="484"/>
      <c r="Y133" s="484"/>
      <c r="Z133" s="484"/>
      <c r="AA133" s="484"/>
      <c r="AB133" s="484"/>
      <c r="AC133" s="484"/>
    </row>
    <row r="134" spans="1:29" ht="12.75" customHeight="1">
      <c r="A134" s="441"/>
      <c r="B134" s="442"/>
      <c r="C134" s="443"/>
      <c r="D134" s="442"/>
      <c r="E134" s="444"/>
      <c r="F134" s="445"/>
      <c r="G134" s="135" t="s">
        <v>478</v>
      </c>
      <c r="H134" s="1545" t="s">
        <v>39</v>
      </c>
      <c r="I134" s="1546"/>
      <c r="J134" s="1546"/>
      <c r="K134" s="1546"/>
      <c r="L134" s="1546"/>
      <c r="M134" s="1546"/>
      <c r="N134" s="1546"/>
      <c r="O134" s="1546"/>
      <c r="P134" s="1546"/>
      <c r="Q134" s="1583"/>
      <c r="S134" s="484"/>
      <c r="T134" s="484"/>
      <c r="U134" s="484"/>
      <c r="V134" s="484"/>
      <c r="W134" s="484"/>
      <c r="X134" s="484"/>
      <c r="Y134" s="484"/>
      <c r="Z134" s="484"/>
      <c r="AA134" s="484"/>
      <c r="AB134" s="484"/>
      <c r="AC134" s="484"/>
    </row>
    <row r="135" spans="1:29" ht="12.75" customHeight="1">
      <c r="A135" s="441"/>
      <c r="B135" s="442"/>
      <c r="C135" s="443"/>
      <c r="D135" s="442"/>
      <c r="E135" s="444"/>
      <c r="F135" s="445"/>
      <c r="G135" s="135"/>
      <c r="H135" s="1545"/>
      <c r="I135" s="1546"/>
      <c r="J135" s="1546"/>
      <c r="K135" s="1546"/>
      <c r="L135" s="1546"/>
      <c r="M135" s="1546"/>
      <c r="N135" s="1546"/>
      <c r="O135" s="1546"/>
      <c r="P135" s="1546"/>
      <c r="Q135" s="1583"/>
      <c r="S135" s="484"/>
      <c r="T135" s="484"/>
      <c r="U135" s="484"/>
      <c r="V135" s="484"/>
      <c r="W135" s="484"/>
      <c r="X135" s="484"/>
      <c r="Y135" s="484"/>
      <c r="Z135" s="484"/>
      <c r="AA135" s="484"/>
      <c r="AB135" s="484"/>
      <c r="AC135" s="484"/>
    </row>
    <row r="136" spans="1:29" ht="12.75" customHeight="1">
      <c r="A136" s="441"/>
      <c r="B136" s="442"/>
      <c r="C136" s="443"/>
      <c r="D136" s="442"/>
      <c r="E136" s="444"/>
      <c r="F136" s="445"/>
      <c r="G136" s="135"/>
      <c r="H136" s="1545"/>
      <c r="I136" s="1546"/>
      <c r="J136" s="1546"/>
      <c r="K136" s="1546"/>
      <c r="L136" s="1546"/>
      <c r="M136" s="1546"/>
      <c r="N136" s="1546"/>
      <c r="O136" s="1546"/>
      <c r="P136" s="1546"/>
      <c r="Q136" s="1583"/>
      <c r="S136" s="484"/>
      <c r="T136" s="484"/>
      <c r="U136" s="484"/>
      <c r="V136" s="484"/>
      <c r="W136" s="484"/>
      <c r="X136" s="484"/>
      <c r="Y136" s="484"/>
      <c r="Z136" s="484"/>
      <c r="AA136" s="484"/>
      <c r="AB136" s="484"/>
      <c r="AC136" s="484"/>
    </row>
    <row r="137" spans="1:29" ht="12.75" customHeight="1">
      <c r="A137" s="441">
        <v>56</v>
      </c>
      <c r="B137" s="442"/>
      <c r="C137" s="443" t="str">
        <f>+'ATT H-2A'!C116</f>
        <v xml:space="preserve">    Less Accumulated Depreciation Associated with Facilities with Outstanding Network Credits</v>
      </c>
      <c r="D137" s="442"/>
      <c r="E137" s="442" t="str">
        <f>+'ATT H-2A'!E116</f>
        <v>(Note N)</v>
      </c>
      <c r="F137" s="445" t="str">
        <f>+'ATT H-2A'!F116</f>
        <v>From PJM</v>
      </c>
      <c r="G137" s="135">
        <v>0</v>
      </c>
      <c r="H137" s="1545"/>
      <c r="I137" s="1546"/>
      <c r="J137" s="1546"/>
      <c r="K137" s="1546"/>
      <c r="L137" s="1546"/>
      <c r="M137" s="1546"/>
      <c r="N137" s="1546"/>
      <c r="O137" s="1546"/>
      <c r="P137" s="1546"/>
      <c r="Q137" s="1583"/>
      <c r="S137" s="484"/>
      <c r="T137" s="484"/>
      <c r="U137" s="484"/>
      <c r="V137" s="484"/>
      <c r="W137" s="484"/>
      <c r="X137" s="484"/>
      <c r="Y137" s="484"/>
      <c r="Z137" s="484"/>
      <c r="AA137" s="484"/>
      <c r="AB137" s="484"/>
      <c r="AC137" s="484"/>
    </row>
    <row r="138" spans="1:29" ht="15.75" customHeight="1">
      <c r="A138" s="202"/>
      <c r="B138" s="183"/>
      <c r="C138" s="183"/>
      <c r="D138" s="183"/>
      <c r="E138" s="231"/>
      <c r="F138" s="281"/>
      <c r="G138" s="135"/>
      <c r="H138" s="1545"/>
      <c r="I138" s="1546"/>
      <c r="J138" s="1546"/>
      <c r="K138" s="1546"/>
      <c r="L138" s="1546"/>
      <c r="M138" s="1546"/>
      <c r="N138" s="1546"/>
      <c r="O138" s="1546"/>
      <c r="P138" s="1546"/>
      <c r="Q138" s="1583"/>
      <c r="S138" s="484"/>
      <c r="T138" s="484"/>
      <c r="U138" s="484"/>
      <c r="V138" s="484"/>
      <c r="W138" s="484"/>
      <c r="X138" s="484"/>
      <c r="Y138" s="484"/>
      <c r="Z138" s="484"/>
      <c r="AA138" s="484"/>
      <c r="AB138" s="484"/>
      <c r="AC138" s="484"/>
    </row>
    <row r="139" spans="1:29" ht="15.75" customHeight="1">
      <c r="A139" s="202"/>
      <c r="B139" s="183"/>
      <c r="C139" s="183"/>
      <c r="D139" s="183"/>
      <c r="E139" s="231"/>
      <c r="F139" s="281"/>
      <c r="G139" s="135" t="s">
        <v>478</v>
      </c>
      <c r="H139" s="1545" t="s">
        <v>39</v>
      </c>
      <c r="I139" s="1546"/>
      <c r="J139" s="1546"/>
      <c r="K139" s="1546"/>
      <c r="L139" s="1546"/>
      <c r="M139" s="1546"/>
      <c r="N139" s="1546"/>
      <c r="O139" s="1546"/>
      <c r="P139" s="1546"/>
      <c r="Q139" s="1583"/>
      <c r="S139" s="484"/>
      <c r="T139" s="484"/>
      <c r="U139" s="484"/>
      <c r="V139" s="484"/>
      <c r="W139" s="484"/>
      <c r="X139" s="484"/>
      <c r="Y139" s="484"/>
      <c r="Z139" s="484"/>
      <c r="AA139" s="484"/>
      <c r="AB139" s="484"/>
      <c r="AC139" s="484"/>
    </row>
    <row r="140" spans="1:29" ht="15.75" customHeight="1">
      <c r="A140" s="202"/>
      <c r="B140" s="183"/>
      <c r="C140" s="183"/>
      <c r="D140" s="183"/>
      <c r="E140" s="231"/>
      <c r="F140" s="281"/>
      <c r="G140" s="135"/>
      <c r="H140" s="1545"/>
      <c r="I140" s="1546"/>
      <c r="J140" s="1546"/>
      <c r="K140" s="1546"/>
      <c r="L140" s="1546"/>
      <c r="M140" s="1546"/>
      <c r="N140" s="1546"/>
      <c r="O140" s="1546"/>
      <c r="P140" s="1546"/>
      <c r="Q140" s="1583"/>
      <c r="S140" s="484"/>
      <c r="T140" s="484"/>
      <c r="U140" s="484"/>
      <c r="V140" s="484"/>
      <c r="W140" s="484"/>
      <c r="X140" s="484"/>
      <c r="Y140" s="484"/>
      <c r="Z140" s="484"/>
      <c r="AA140" s="484"/>
      <c r="AB140" s="484"/>
      <c r="AC140" s="484"/>
    </row>
    <row r="141" spans="1:29" ht="16.5" customHeight="1" thickBot="1">
      <c r="A141" s="255"/>
      <c r="B141" s="260"/>
      <c r="C141" s="260"/>
      <c r="D141" s="260"/>
      <c r="E141" s="268"/>
      <c r="F141" s="282"/>
      <c r="G141" s="284"/>
      <c r="H141" s="284"/>
      <c r="I141" s="284"/>
      <c r="J141" s="284"/>
      <c r="K141" s="299" t="s">
        <v>481</v>
      </c>
      <c r="L141" s="284"/>
      <c r="M141" s="284"/>
      <c r="N141" s="284"/>
      <c r="O141" s="284"/>
      <c r="P141" s="284"/>
      <c r="Q141" s="291"/>
      <c r="S141" s="484"/>
      <c r="T141" s="484"/>
      <c r="U141" s="484"/>
      <c r="V141" s="484"/>
      <c r="W141" s="484"/>
      <c r="X141" s="484"/>
      <c r="Y141" s="484"/>
      <c r="Z141" s="484"/>
      <c r="AA141" s="484"/>
      <c r="AB141" s="484"/>
      <c r="AC141" s="484"/>
    </row>
    <row r="142" spans="1:29" ht="15.75" customHeight="1">
      <c r="A142" s="183"/>
      <c r="B142" s="183"/>
      <c r="C142" s="183"/>
      <c r="D142" s="183"/>
      <c r="E142" s="231"/>
      <c r="F142" s="183"/>
      <c r="G142" s="100"/>
      <c r="H142" s="100"/>
      <c r="I142" s="100"/>
      <c r="J142" s="100"/>
      <c r="K142" s="101"/>
      <c r="L142" s="100"/>
      <c r="M142" s="100"/>
      <c r="N142" s="100"/>
      <c r="O142" s="100"/>
      <c r="P142" s="100"/>
      <c r="Q142" s="100"/>
      <c r="S142" s="484"/>
      <c r="T142" s="484"/>
      <c r="U142" s="484"/>
      <c r="V142" s="484"/>
      <c r="W142" s="484"/>
      <c r="X142" s="484"/>
      <c r="Y142" s="484"/>
      <c r="Z142" s="484"/>
      <c r="AA142" s="484"/>
      <c r="AB142" s="484"/>
      <c r="AC142" s="484"/>
    </row>
    <row r="143" spans="1:29" ht="15.75" customHeight="1">
      <c r="A143" s="183"/>
      <c r="B143" s="183"/>
      <c r="C143" s="183"/>
      <c r="D143" s="183"/>
      <c r="E143" s="231"/>
      <c r="F143" s="183"/>
      <c r="G143" s="100"/>
      <c r="H143" s="100"/>
      <c r="I143" s="100"/>
      <c r="J143" s="100"/>
      <c r="K143" s="101"/>
      <c r="L143" s="100"/>
      <c r="M143" s="100"/>
      <c r="N143" s="100"/>
      <c r="O143" s="100"/>
      <c r="P143" s="100"/>
      <c r="Q143" s="100"/>
      <c r="S143" s="484"/>
      <c r="T143" s="484"/>
      <c r="U143" s="484"/>
      <c r="V143" s="484"/>
      <c r="W143" s="484"/>
      <c r="X143" s="484"/>
      <c r="Y143" s="484"/>
      <c r="Z143" s="484"/>
      <c r="AA143" s="484"/>
      <c r="AB143" s="484"/>
      <c r="AC143" s="484"/>
    </row>
    <row r="144" spans="1:29" ht="21.25" customHeight="1" thickBot="1">
      <c r="A144" s="265" t="s">
        <v>562</v>
      </c>
      <c r="G144" s="98"/>
      <c r="H144" s="98"/>
      <c r="I144" s="98"/>
      <c r="J144" s="98"/>
      <c r="K144" s="98"/>
      <c r="L144" s="98"/>
      <c r="M144" s="98"/>
      <c r="N144" s="98"/>
      <c r="O144" s="98"/>
      <c r="P144" s="98"/>
      <c r="Q144" s="98"/>
      <c r="S144" s="484"/>
      <c r="T144" s="484"/>
      <c r="U144" s="484"/>
      <c r="V144" s="484"/>
      <c r="W144" s="484"/>
      <c r="X144" s="484"/>
      <c r="Y144" s="484"/>
      <c r="Z144" s="484"/>
      <c r="AA144" s="484"/>
      <c r="AB144" s="484"/>
      <c r="AC144" s="484"/>
    </row>
    <row r="145" spans="1:29" ht="26.5" customHeight="1">
      <c r="A145" s="1549" t="s">
        <v>10</v>
      </c>
      <c r="B145" s="1550"/>
      <c r="C145" s="1550"/>
      <c r="D145" s="1550"/>
      <c r="E145" s="1550"/>
      <c r="F145" s="1551"/>
      <c r="G145" s="619" t="s">
        <v>293</v>
      </c>
      <c r="H145" s="619" t="s">
        <v>563</v>
      </c>
      <c r="I145" s="619" t="s">
        <v>465</v>
      </c>
      <c r="J145" s="1552" t="s">
        <v>393</v>
      </c>
      <c r="K145" s="1554"/>
      <c r="L145" s="1554"/>
      <c r="M145" s="1554"/>
      <c r="N145" s="1554"/>
      <c r="O145" s="1554"/>
      <c r="P145" s="1554"/>
      <c r="Q145" s="1584"/>
      <c r="S145" s="484"/>
      <c r="T145" s="484"/>
      <c r="U145" s="484"/>
      <c r="V145" s="484"/>
      <c r="W145" s="484"/>
      <c r="X145" s="484"/>
      <c r="Y145" s="484"/>
      <c r="Z145" s="484"/>
      <c r="AA145" s="484"/>
      <c r="AB145" s="484"/>
      <c r="AC145" s="484"/>
    </row>
    <row r="146" spans="1:29" ht="15.75" customHeight="1">
      <c r="A146" s="202">
        <f>+'ATT H-2A'!A93</f>
        <v>44</v>
      </c>
      <c r="B146" s="185" t="s">
        <v>19</v>
      </c>
      <c r="C146" s="139"/>
      <c r="D146" s="149"/>
      <c r="E146" s="157"/>
      <c r="F146" s="199"/>
      <c r="G146" s="433" t="s">
        <v>478</v>
      </c>
      <c r="H146" s="434"/>
      <c r="I146" s="434" t="s">
        <v>382</v>
      </c>
      <c r="J146" s="100"/>
      <c r="K146" s="100"/>
      <c r="L146" s="100"/>
      <c r="M146" s="100"/>
      <c r="N146" s="100"/>
      <c r="O146" s="100"/>
      <c r="P146" s="100"/>
      <c r="Q146" s="283"/>
      <c r="S146" s="484"/>
      <c r="T146" s="484"/>
      <c r="U146" s="484"/>
      <c r="V146" s="484"/>
      <c r="W146" s="484"/>
      <c r="X146" s="484"/>
      <c r="Y146" s="484"/>
      <c r="Z146" s="484"/>
      <c r="AA146" s="484"/>
      <c r="AB146" s="484"/>
      <c r="AC146" s="484"/>
    </row>
    <row r="147" spans="1:29" ht="15.75" customHeight="1">
      <c r="A147" s="202"/>
      <c r="B147" s="185"/>
      <c r="C147" s="139" t="s">
        <v>564</v>
      </c>
      <c r="D147" s="149"/>
      <c r="E147" s="157"/>
      <c r="F147" s="199"/>
      <c r="G147" s="455">
        <v>0</v>
      </c>
      <c r="H147" s="452">
        <v>1</v>
      </c>
      <c r="I147" s="434">
        <f>+G147*H147</f>
        <v>0</v>
      </c>
      <c r="J147" s="100"/>
      <c r="K147" s="100"/>
      <c r="L147" s="100"/>
      <c r="M147" s="100"/>
      <c r="N147" s="100"/>
      <c r="O147" s="100"/>
      <c r="P147" s="100"/>
      <c r="Q147" s="283"/>
      <c r="S147" s="484"/>
      <c r="T147" s="484"/>
      <c r="U147" s="484"/>
      <c r="V147" s="484"/>
      <c r="W147" s="484"/>
      <c r="X147" s="484"/>
      <c r="Y147" s="484"/>
      <c r="Z147" s="484"/>
      <c r="AA147" s="484"/>
      <c r="AB147" s="484"/>
      <c r="AC147" s="484"/>
    </row>
    <row r="148" spans="1:29" ht="15.75" customHeight="1">
      <c r="A148" s="202"/>
      <c r="B148" s="185"/>
      <c r="C148" s="139" t="s">
        <v>565</v>
      </c>
      <c r="D148" s="149"/>
      <c r="E148" s="157"/>
      <c r="F148" s="199"/>
      <c r="G148" s="455">
        <v>0</v>
      </c>
      <c r="H148" s="453">
        <f>+'ATT H-2A'!H20</f>
        <v>0.15220477644183125</v>
      </c>
      <c r="I148" s="434">
        <f>+G148*H148</f>
        <v>0</v>
      </c>
      <c r="J148" s="100"/>
      <c r="K148" s="100"/>
      <c r="L148" s="100"/>
      <c r="M148" s="100"/>
      <c r="N148" s="100"/>
      <c r="O148" s="100"/>
      <c r="P148" s="100"/>
      <c r="Q148" s="283"/>
      <c r="S148" s="484"/>
      <c r="T148" s="484"/>
      <c r="U148" s="484"/>
      <c r="V148" s="484"/>
      <c r="W148" s="484"/>
      <c r="X148" s="484"/>
      <c r="Y148" s="484"/>
      <c r="Z148" s="484"/>
      <c r="AA148" s="484"/>
      <c r="AB148" s="484"/>
      <c r="AC148" s="484"/>
    </row>
    <row r="149" spans="1:29" ht="15.75" customHeight="1">
      <c r="A149" s="202"/>
      <c r="B149" s="185"/>
      <c r="C149" s="139" t="s">
        <v>371</v>
      </c>
      <c r="D149" s="149"/>
      <c r="E149" s="157"/>
      <c r="F149" s="199"/>
      <c r="G149" s="455">
        <v>0</v>
      </c>
      <c r="H149" s="453">
        <f>+'ATT H-2A'!H36</f>
        <v>0.23934686057256566</v>
      </c>
      <c r="I149" s="434">
        <f>+G149*H149</f>
        <v>0</v>
      </c>
      <c r="J149" s="100"/>
      <c r="K149" s="100"/>
      <c r="L149" s="100"/>
      <c r="M149" s="100"/>
      <c r="N149" s="100"/>
      <c r="O149" s="100"/>
      <c r="P149" s="100"/>
      <c r="Q149" s="283"/>
      <c r="S149" s="484"/>
      <c r="T149" s="484"/>
      <c r="U149" s="484"/>
      <c r="V149" s="484"/>
      <c r="W149" s="484"/>
      <c r="X149" s="484"/>
      <c r="Y149" s="484"/>
      <c r="Z149" s="484"/>
      <c r="AA149" s="484"/>
      <c r="AB149" s="484"/>
      <c r="AC149" s="484"/>
    </row>
    <row r="150" spans="1:29" ht="15.75" customHeight="1" thickBot="1">
      <c r="A150" s="202"/>
      <c r="B150" s="185"/>
      <c r="C150" s="139" t="s">
        <v>477</v>
      </c>
      <c r="D150" s="149"/>
      <c r="E150" s="157"/>
      <c r="F150" s="199"/>
      <c r="G150" s="456">
        <v>0</v>
      </c>
      <c r="H150" s="453">
        <v>0</v>
      </c>
      <c r="I150" s="434">
        <f>+G150*H150</f>
        <v>0</v>
      </c>
      <c r="J150" s="100"/>
      <c r="K150" s="100"/>
      <c r="L150" s="100"/>
      <c r="M150" s="100"/>
      <c r="N150" s="100"/>
      <c r="O150" s="100"/>
      <c r="P150" s="100"/>
      <c r="Q150" s="283"/>
      <c r="S150" s="484"/>
      <c r="T150" s="484"/>
      <c r="U150" s="484"/>
      <c r="V150" s="484"/>
      <c r="W150" s="484"/>
      <c r="X150" s="484"/>
      <c r="Y150" s="484"/>
      <c r="Z150" s="484"/>
      <c r="AA150" s="484"/>
      <c r="AB150" s="484"/>
      <c r="AC150" s="484"/>
    </row>
    <row r="151" spans="1:29" ht="16.5" customHeight="1" thickBot="1">
      <c r="A151" s="729"/>
      <c r="B151" s="266"/>
      <c r="C151" s="435" t="s">
        <v>1500</v>
      </c>
      <c r="D151" s="280"/>
      <c r="E151" s="436"/>
      <c r="F151" s="437"/>
      <c r="G151" s="454">
        <f>SUM(G147:G150)</f>
        <v>0</v>
      </c>
      <c r="H151" s="438"/>
      <c r="I151" s="439">
        <f>SUM(I147:I150)</f>
        <v>0</v>
      </c>
      <c r="J151" s="1607"/>
      <c r="K151" s="1548"/>
      <c r="L151" s="1548"/>
      <c r="M151" s="1548"/>
      <c r="N151" s="1548"/>
      <c r="O151" s="1548"/>
      <c r="P151" s="1548"/>
      <c r="Q151" s="1585"/>
      <c r="S151" s="484"/>
      <c r="T151" s="484"/>
      <c r="U151" s="484"/>
      <c r="V151" s="484"/>
      <c r="W151" s="484"/>
      <c r="X151" s="484"/>
      <c r="Y151" s="484"/>
      <c r="Z151" s="484"/>
      <c r="AA151" s="484"/>
      <c r="AB151" s="484"/>
      <c r="AC151" s="484"/>
    </row>
    <row r="152" spans="1:29" ht="15.75" customHeight="1">
      <c r="A152" s="183"/>
      <c r="B152" s="183"/>
      <c r="C152" s="183"/>
      <c r="D152" s="183"/>
      <c r="E152" s="231"/>
      <c r="F152" s="183"/>
      <c r="G152" s="100"/>
      <c r="H152" s="100"/>
      <c r="I152" s="100"/>
      <c r="J152" s="100"/>
      <c r="K152" s="101"/>
      <c r="L152" s="100"/>
      <c r="M152" s="100"/>
      <c r="N152" s="100"/>
      <c r="O152" s="100"/>
      <c r="P152" s="100"/>
      <c r="Q152" s="100"/>
      <c r="S152" s="484"/>
      <c r="T152" s="484"/>
      <c r="U152" s="484"/>
      <c r="V152" s="484"/>
      <c r="W152" s="484"/>
      <c r="X152" s="484"/>
      <c r="Y152" s="484"/>
      <c r="Z152" s="484"/>
      <c r="AA152" s="484"/>
      <c r="AB152" s="484"/>
      <c r="AC152" s="484"/>
    </row>
    <row r="153" spans="1:29" ht="15.75" customHeight="1">
      <c r="A153" s="183"/>
      <c r="B153" s="183"/>
      <c r="C153" s="183"/>
      <c r="D153" s="183"/>
      <c r="E153" s="231"/>
      <c r="F153" s="183"/>
      <c r="G153" s="100"/>
      <c r="H153" s="100"/>
      <c r="I153" s="100"/>
      <c r="J153" s="100"/>
      <c r="K153" s="101"/>
      <c r="L153" s="100"/>
      <c r="M153" s="100"/>
      <c r="N153" s="100"/>
      <c r="O153" s="100"/>
      <c r="P153" s="100"/>
      <c r="Q153" s="100"/>
      <c r="S153" s="484"/>
      <c r="T153" s="484"/>
      <c r="U153" s="484"/>
      <c r="V153" s="484"/>
      <c r="W153" s="484"/>
      <c r="X153" s="484"/>
      <c r="Y153" s="484"/>
      <c r="Z153" s="484"/>
      <c r="AA153" s="484"/>
      <c r="AB153" s="484"/>
      <c r="AC153" s="484"/>
    </row>
    <row r="154" spans="1:29" ht="21.25" customHeight="1" thickBot="1">
      <c r="A154" s="265" t="s">
        <v>197</v>
      </c>
      <c r="G154" s="98"/>
      <c r="H154" s="98"/>
      <c r="I154" s="98"/>
      <c r="J154" s="98"/>
      <c r="K154" s="98"/>
      <c r="L154" s="98"/>
      <c r="M154" s="98"/>
      <c r="N154" s="98"/>
      <c r="O154" s="98"/>
      <c r="P154" s="98"/>
      <c r="Q154" s="98"/>
      <c r="S154" s="484"/>
      <c r="T154" s="484"/>
      <c r="U154" s="484"/>
      <c r="V154" s="484"/>
      <c r="W154" s="484"/>
      <c r="X154" s="484"/>
      <c r="Y154" s="484"/>
      <c r="Z154" s="484"/>
      <c r="AA154" s="484"/>
      <c r="AB154" s="484"/>
      <c r="AC154" s="484"/>
    </row>
    <row r="155" spans="1:29" ht="39.25" customHeight="1">
      <c r="A155" s="1608" t="s">
        <v>10</v>
      </c>
      <c r="B155" s="1609"/>
      <c r="C155" s="1609"/>
      <c r="D155" s="1609"/>
      <c r="E155" s="1609"/>
      <c r="F155" s="1610"/>
      <c r="G155" s="1163"/>
      <c r="H155" s="1164"/>
      <c r="I155" s="1165"/>
      <c r="J155" s="1165"/>
      <c r="K155" s="1165"/>
      <c r="L155" s="1165"/>
      <c r="M155" s="1165"/>
      <c r="N155" s="1165"/>
      <c r="O155" s="1165"/>
      <c r="P155" s="1165"/>
      <c r="Q155" s="1165"/>
      <c r="R155" s="1166"/>
      <c r="S155" s="1166"/>
      <c r="T155" s="1166"/>
      <c r="U155" s="1167"/>
      <c r="V155" s="1168" t="s">
        <v>124</v>
      </c>
      <c r="W155" s="1166"/>
      <c r="X155" s="1166"/>
      <c r="Y155" s="1167"/>
      <c r="Z155" s="484"/>
      <c r="AA155" s="484"/>
      <c r="AB155" s="484"/>
      <c r="AC155" s="484"/>
    </row>
    <row r="156" spans="1:29" ht="15.75" customHeight="1">
      <c r="A156" s="223">
        <v>45</v>
      </c>
      <c r="B156" s="1169" t="s">
        <v>197</v>
      </c>
      <c r="C156" s="733"/>
      <c r="D156" s="1169"/>
      <c r="E156" s="1170"/>
      <c r="F156" s="1171"/>
      <c r="G156" s="285"/>
      <c r="H156" s="916"/>
      <c r="I156" s="98"/>
      <c r="J156" s="98"/>
      <c r="K156" s="98"/>
      <c r="L156" s="98"/>
      <c r="M156" s="98"/>
      <c r="N156" s="98"/>
      <c r="O156" s="98"/>
      <c r="P156" s="98"/>
      <c r="Q156" s="98"/>
      <c r="R156"/>
      <c r="S156"/>
      <c r="T156"/>
      <c r="U156" s="118"/>
      <c r="V156" s="116"/>
      <c r="W156" s="117"/>
      <c r="X156" s="117"/>
      <c r="Y156" s="118"/>
      <c r="Z156" s="484"/>
      <c r="AA156" s="484"/>
      <c r="AB156" s="484"/>
      <c r="AC156" s="484"/>
    </row>
    <row r="157" spans="1:29" ht="15.75" customHeight="1">
      <c r="A157" s="195"/>
      <c r="B157" s="358"/>
      <c r="C157"/>
      <c r="D157" s="1169"/>
      <c r="E157"/>
      <c r="F157" s="1172"/>
      <c r="G157" s="1173" t="s">
        <v>1176</v>
      </c>
      <c r="H157" s="1115" t="s">
        <v>1032</v>
      </c>
      <c r="I157" s="1115" t="s">
        <v>1033</v>
      </c>
      <c r="J157" s="1115" t="s">
        <v>1175</v>
      </c>
      <c r="K157" s="1115" t="s">
        <v>506</v>
      </c>
      <c r="L157" s="1115" t="s">
        <v>507</v>
      </c>
      <c r="M157" s="1115" t="s">
        <v>508</v>
      </c>
      <c r="N157" s="1115" t="s">
        <v>1035</v>
      </c>
      <c r="O157" s="1115" t="s">
        <v>1174</v>
      </c>
      <c r="P157" s="1115" t="s">
        <v>1037</v>
      </c>
      <c r="Q157" s="1115" t="s">
        <v>1038</v>
      </c>
      <c r="R157" s="1115" t="s">
        <v>1039</v>
      </c>
      <c r="S157" s="1174" t="s">
        <v>1283</v>
      </c>
      <c r="T157" s="1174" t="s">
        <v>313</v>
      </c>
      <c r="U157" s="1174" t="s">
        <v>1284</v>
      </c>
      <c r="V157" s="116"/>
      <c r="W157" s="117"/>
      <c r="X157" s="117"/>
      <c r="Y157" s="118"/>
      <c r="Z157" s="484"/>
      <c r="AA157" s="484"/>
      <c r="AB157" s="484"/>
      <c r="AC157" s="484"/>
    </row>
    <row r="158" spans="1:29" ht="26.5" customHeight="1">
      <c r="A158" s="195"/>
      <c r="B158" s="358"/>
      <c r="C158" s="474" t="s">
        <v>80</v>
      </c>
      <c r="D158"/>
      <c r="E158"/>
      <c r="F158" s="1175" t="s">
        <v>1285</v>
      </c>
      <c r="G158" s="1176">
        <v>1147089</v>
      </c>
      <c r="H158" s="1039">
        <v>2575707.6359299999</v>
      </c>
      <c r="I158" s="1039">
        <v>2890879.0063999998</v>
      </c>
      <c r="J158" s="1039">
        <v>33446662.165199999</v>
      </c>
      <c r="K158" s="1039">
        <v>22799279.377599999</v>
      </c>
      <c r="L158" s="1039">
        <v>12595077.090400001</v>
      </c>
      <c r="M158" s="1039">
        <v>2722275.2331999997</v>
      </c>
      <c r="N158" s="1039">
        <v>2150998.0872</v>
      </c>
      <c r="O158" s="1039">
        <v>2102309.5296</v>
      </c>
      <c r="P158" s="1039">
        <v>2084864.1635999999</v>
      </c>
      <c r="Q158" s="1039">
        <v>4745521.0804000003</v>
      </c>
      <c r="R158" s="1039">
        <v>3000131.3116000001</v>
      </c>
      <c r="S158" s="1039">
        <v>36343784.200800009</v>
      </c>
      <c r="T158" s="1177">
        <f>+'ATT H-2A'!H39</f>
        <v>0.27811223574734395</v>
      </c>
      <c r="U158" s="1178" t="s">
        <v>279</v>
      </c>
      <c r="V158" s="1179" t="s">
        <v>1286</v>
      </c>
      <c r="W158" s="117"/>
      <c r="X158" s="117"/>
      <c r="Y158" s="118"/>
      <c r="Z158" s="484"/>
      <c r="AA158" s="484"/>
      <c r="AB158" s="484"/>
      <c r="AC158" s="484"/>
    </row>
    <row r="159" spans="1:29" ht="15.5">
      <c r="A159" s="195"/>
      <c r="B159" s="358"/>
      <c r="C159" s="474" t="s">
        <v>1287</v>
      </c>
      <c r="D159" s="1180"/>
      <c r="E159"/>
      <c r="F159" s="1175"/>
      <c r="G159" s="1176">
        <v>182810565.68936002</v>
      </c>
      <c r="H159" s="1181">
        <v>218843328.22422004</v>
      </c>
      <c r="I159" s="1181">
        <v>217161646.86720002</v>
      </c>
      <c r="J159" s="1181">
        <v>213826591.57960004</v>
      </c>
      <c r="K159" s="1181">
        <v>210947276.4808</v>
      </c>
      <c r="L159" s="1181">
        <v>208067961.382</v>
      </c>
      <c r="M159" s="1181">
        <v>205188646.28320003</v>
      </c>
      <c r="N159" s="1181">
        <v>202309331.18439999</v>
      </c>
      <c r="O159" s="1181">
        <v>199430016.08560002</v>
      </c>
      <c r="P159" s="1181">
        <v>196550700.98680001</v>
      </c>
      <c r="Q159" s="1181">
        <v>193671385.88800004</v>
      </c>
      <c r="R159" s="1181">
        <v>190792070.78920001</v>
      </c>
      <c r="S159" s="1181">
        <v>187640662.53040001</v>
      </c>
      <c r="T159" s="1177">
        <f>+'ATT H-2A'!H20</f>
        <v>0.15220477644183125</v>
      </c>
      <c r="U159" s="1178" t="s">
        <v>366</v>
      </c>
      <c r="V159" s="1182" t="s">
        <v>1288</v>
      </c>
      <c r="W159" s="117"/>
      <c r="X159" s="117"/>
      <c r="Y159" s="118"/>
      <c r="Z159" s="484"/>
      <c r="AA159" s="484"/>
      <c r="AB159" s="484"/>
      <c r="AC159" s="484"/>
    </row>
    <row r="160" spans="1:29" ht="15.75" customHeight="1" thickBot="1">
      <c r="A160" s="1183"/>
      <c r="B160" s="472"/>
      <c r="C160" s="726" t="s">
        <v>1289</v>
      </c>
      <c r="D160" s="472"/>
      <c r="E160" s="258"/>
      <c r="F160" s="472"/>
      <c r="G160" s="1184">
        <f>G158*$T$158+G159*$T$159</f>
        <v>28143660.768344935</v>
      </c>
      <c r="H160" s="1185">
        <f t="shared" ref="H160:R160" si="1">H158*$T$158+H159*$T$159</f>
        <v>34025335.657413706</v>
      </c>
      <c r="I160" s="1185">
        <f t="shared" si="1"/>
        <v>33857028.73690705</v>
      </c>
      <c r="J160" s="1185">
        <f t="shared" si="1"/>
        <v>41847354.56174165</v>
      </c>
      <c r="K160" s="1185">
        <f t="shared" si="1"/>
        <v>38447941.618905984</v>
      </c>
      <c r="L160" s="1185">
        <f t="shared" si="1"/>
        <v>35171782.595876187</v>
      </c>
      <c r="M160" s="1185">
        <f t="shared" si="1"/>
        <v>31987790.087361321</v>
      </c>
      <c r="N160" s="1185">
        <f t="shared" si="1"/>
        <v>31390665.412137453</v>
      </c>
      <c r="O160" s="1185">
        <f t="shared" si="1"/>
        <v>30938879.017609563</v>
      </c>
      <c r="P160" s="1185">
        <f t="shared" si="1"/>
        <v>30495781.736949429</v>
      </c>
      <c r="Q160" s="1185">
        <f t="shared" si="1"/>
        <v>30797497.469718874</v>
      </c>
      <c r="R160" s="1185">
        <f t="shared" si="1"/>
        <v>29873837.707948919</v>
      </c>
      <c r="S160" s="1185">
        <f>S158*$T$158+S159*$T$159</f>
        <v>38667456.171440125</v>
      </c>
      <c r="T160" s="1186"/>
      <c r="U160" s="121"/>
      <c r="V160" s="1187" t="s">
        <v>1290</v>
      </c>
      <c r="W160" s="120"/>
      <c r="X160" s="120"/>
      <c r="Y160" s="121"/>
      <c r="Z160" s="484"/>
      <c r="AA160" s="484"/>
      <c r="AB160" s="484"/>
      <c r="AC160" s="484"/>
    </row>
    <row r="161" spans="1:29" ht="15.75" customHeight="1">
      <c r="A161" s="202"/>
      <c r="B161" s="183"/>
      <c r="C161" s="478"/>
      <c r="D161" s="457"/>
      <c r="E161" s="440"/>
      <c r="F161" s="1188"/>
      <c r="G161" s="135"/>
      <c r="H161" s="934"/>
      <c r="I161" s="933"/>
      <c r="J161" s="418"/>
      <c r="K161" s="933"/>
      <c r="L161" s="933"/>
      <c r="M161" s="933"/>
      <c r="N161" s="933"/>
      <c r="O161" s="933"/>
      <c r="P161" s="933"/>
      <c r="Q161" s="484"/>
      <c r="R161" s="484"/>
      <c r="S161" s="484"/>
      <c r="T161" s="484"/>
      <c r="U161" s="484"/>
      <c r="V161" s="484"/>
      <c r="W161" s="484"/>
      <c r="X161" s="484"/>
      <c r="Y161" s="484"/>
      <c r="Z161" s="484"/>
      <c r="AA161" s="484"/>
      <c r="AB161" s="484"/>
      <c r="AC161" s="484"/>
    </row>
    <row r="162" spans="1:29" ht="15.5">
      <c r="A162" s="183"/>
      <c r="B162" s="183"/>
      <c r="C162" s="478"/>
      <c r="D162" s="457"/>
      <c r="E162" s="440"/>
      <c r="F162" s="440"/>
      <c r="G162" s="135"/>
      <c r="H162" s="934"/>
      <c r="I162" s="933"/>
      <c r="J162" s="418"/>
      <c r="K162" s="933"/>
      <c r="L162" s="933"/>
      <c r="M162" s="933"/>
      <c r="N162" s="933"/>
      <c r="O162" s="933"/>
      <c r="P162" s="933"/>
      <c r="Q162" s="933"/>
      <c r="R162" s="557"/>
      <c r="S162" s="484"/>
      <c r="T162" s="484"/>
      <c r="U162" s="484"/>
      <c r="V162" s="484"/>
      <c r="W162" s="484"/>
      <c r="X162" s="484"/>
      <c r="Y162" s="484"/>
      <c r="Z162" s="484"/>
      <c r="AA162" s="484"/>
      <c r="AB162" s="484"/>
      <c r="AC162" s="484"/>
    </row>
    <row r="163" spans="1:29" ht="20.5" thickBot="1">
      <c r="A163" s="458" t="s">
        <v>209</v>
      </c>
      <c r="B163" s="183"/>
      <c r="C163" s="183"/>
      <c r="D163" s="183"/>
      <c r="E163" s="231"/>
      <c r="F163" s="183"/>
      <c r="G163" s="100"/>
      <c r="H163" s="341"/>
      <c r="I163" s="100"/>
      <c r="J163" s="100"/>
      <c r="K163" s="101"/>
      <c r="L163" s="100"/>
      <c r="M163" s="100"/>
      <c r="N163" s="100"/>
      <c r="O163" s="100"/>
      <c r="P163" s="100"/>
      <c r="Q163" s="100"/>
      <c r="S163" s="484"/>
      <c r="T163" s="484"/>
      <c r="U163" s="484"/>
      <c r="V163" s="484"/>
      <c r="W163" s="484"/>
      <c r="X163" s="484"/>
      <c r="Y163" s="484"/>
      <c r="Z163" s="484"/>
      <c r="AA163" s="484"/>
      <c r="AB163" s="484"/>
      <c r="AC163" s="484"/>
    </row>
    <row r="164" spans="1:29" ht="15.75" customHeight="1">
      <c r="A164" s="1549" t="s">
        <v>10</v>
      </c>
      <c r="B164" s="1550"/>
      <c r="C164" s="1550"/>
      <c r="D164" s="1550"/>
      <c r="E164" s="1550"/>
      <c r="F164" s="1551"/>
      <c r="G164" s="543" t="s">
        <v>84</v>
      </c>
      <c r="H164" s="459" t="s">
        <v>210</v>
      </c>
      <c r="I164" s="459" t="s">
        <v>559</v>
      </c>
      <c r="J164" s="459" t="s">
        <v>211</v>
      </c>
      <c r="K164" s="460"/>
      <c r="L164" s="459"/>
      <c r="M164" s="459"/>
      <c r="N164" s="459"/>
      <c r="O164" s="459"/>
      <c r="P164" s="459"/>
      <c r="Q164" s="369"/>
      <c r="S164" s="484"/>
      <c r="T164" s="484"/>
      <c r="U164" s="484"/>
      <c r="V164" s="484"/>
      <c r="W164" s="484"/>
      <c r="X164" s="484"/>
      <c r="Y164" s="484"/>
      <c r="Z164" s="484"/>
      <c r="AA164" s="484"/>
      <c r="AB164" s="484"/>
      <c r="AC164" s="484"/>
    </row>
    <row r="165" spans="1:29" ht="15.75" customHeight="1">
      <c r="A165" s="202">
        <v>61</v>
      </c>
      <c r="B165" s="183"/>
      <c r="C165" s="166" t="str">
        <f>'ATT H-2A'!C127</f>
        <v>Less extraordinary property losses</v>
      </c>
      <c r="D165" s="183"/>
      <c r="E165" s="183"/>
      <c r="F165" s="281" t="s">
        <v>55</v>
      </c>
      <c r="G165" s="461"/>
      <c r="H165" s="100"/>
      <c r="I165" s="100"/>
      <c r="J165" s="100"/>
      <c r="K165" s="101"/>
      <c r="L165" s="100"/>
      <c r="M165" s="100"/>
      <c r="N165" s="100"/>
      <c r="O165" s="100"/>
      <c r="P165" s="100"/>
      <c r="Q165" s="283"/>
      <c r="S165" s="484"/>
      <c r="T165" s="484"/>
      <c r="U165" s="484"/>
      <c r="V165" s="484"/>
      <c r="W165" s="484"/>
      <c r="X165" s="484"/>
      <c r="Y165" s="484"/>
      <c r="Z165" s="484"/>
      <c r="AA165" s="484"/>
      <c r="AB165" s="484"/>
      <c r="AC165" s="484"/>
    </row>
    <row r="166" spans="1:29" ht="24" customHeight="1" thickBot="1">
      <c r="A166" s="255">
        <v>62</v>
      </c>
      <c r="B166" s="260"/>
      <c r="C166" s="267" t="str">
        <f>'ATT H-2A'!C128</f>
        <v>Plus amortization of extraordinary property losses</v>
      </c>
      <c r="D166" s="260"/>
      <c r="E166" s="260"/>
      <c r="F166" s="282" t="s">
        <v>55</v>
      </c>
      <c r="G166" s="290"/>
      <c r="H166" s="284">
        <v>5</v>
      </c>
      <c r="I166" s="462">
        <f>G165/H166</f>
        <v>0</v>
      </c>
      <c r="J166" s="462">
        <f>I166-ISPMT('ATT H-2A'!H224,1, H166,'5 - Cost Support'!G165)</f>
        <v>0</v>
      </c>
      <c r="K166" s="299"/>
      <c r="L166" s="284"/>
      <c r="M166" s="284"/>
      <c r="N166" s="284"/>
      <c r="O166" s="284"/>
      <c r="P166" s="284"/>
      <c r="Q166" s="291"/>
      <c r="S166" s="484"/>
      <c r="T166" s="484"/>
      <c r="U166" s="484"/>
      <c r="V166" s="484"/>
      <c r="W166" s="484"/>
      <c r="X166" s="484"/>
      <c r="Y166" s="484"/>
      <c r="Z166" s="484"/>
      <c r="AA166" s="484"/>
      <c r="AB166" s="484"/>
      <c r="AC166" s="484"/>
    </row>
    <row r="167" spans="1:29" ht="12.75" customHeight="1">
      <c r="A167" s="557"/>
      <c r="B167" s="557"/>
      <c r="C167" s="557"/>
      <c r="D167" s="557"/>
      <c r="E167" s="557"/>
      <c r="F167" s="557"/>
      <c r="G167" s="100"/>
      <c r="H167" s="100"/>
      <c r="I167" s="100"/>
      <c r="J167" s="100"/>
      <c r="K167" s="101"/>
      <c r="L167" s="100"/>
      <c r="M167" s="100"/>
      <c r="N167" s="100"/>
      <c r="O167" s="100"/>
      <c r="P167" s="100"/>
      <c r="Q167" s="100"/>
      <c r="S167" s="484"/>
      <c r="T167" s="484"/>
      <c r="U167" s="484"/>
      <c r="V167" s="484"/>
      <c r="W167" s="484"/>
      <c r="X167" s="484"/>
      <c r="Y167" s="484"/>
      <c r="Z167" s="484"/>
      <c r="AA167" s="484"/>
      <c r="AB167" s="484"/>
      <c r="AC167" s="484"/>
    </row>
    <row r="168" spans="1:29" ht="20.149999999999999" customHeight="1">
      <c r="A168" s="319"/>
      <c r="B168" s="164"/>
      <c r="D168" s="85"/>
      <c r="E168" s="86"/>
      <c r="F168" s="87"/>
      <c r="G168" s="463"/>
      <c r="H168" s="98"/>
      <c r="I168" s="98"/>
      <c r="J168" s="98"/>
      <c r="K168" s="98"/>
      <c r="L168" s="98"/>
      <c r="M168" s="98"/>
      <c r="N168" s="98"/>
      <c r="O168" s="98"/>
      <c r="P168" s="98"/>
      <c r="Q168" s="390"/>
      <c r="S168" s="484"/>
      <c r="T168" s="484"/>
      <c r="U168" s="484"/>
      <c r="V168" s="484"/>
      <c r="W168" s="484"/>
      <c r="X168" s="484"/>
      <c r="Y168" s="484"/>
      <c r="Z168" s="484"/>
      <c r="AA168" s="484"/>
      <c r="AB168" s="484"/>
      <c r="AC168" s="484"/>
    </row>
    <row r="169" spans="1:29" ht="21.25" customHeight="1">
      <c r="A169" s="557"/>
      <c r="B169" s="557"/>
      <c r="C169" s="557"/>
      <c r="D169" s="557"/>
      <c r="E169" s="557"/>
      <c r="F169" s="557"/>
      <c r="G169" s="100"/>
      <c r="H169" s="100"/>
      <c r="I169" s="100"/>
      <c r="J169" s="100"/>
      <c r="K169" s="101"/>
      <c r="L169" s="100"/>
      <c r="M169" s="100"/>
      <c r="N169" s="100"/>
      <c r="O169" s="100"/>
      <c r="P169" s="224"/>
      <c r="Q169" s="100"/>
      <c r="S169" s="484"/>
      <c r="T169" s="484"/>
      <c r="U169" s="484"/>
      <c r="V169" s="484"/>
      <c r="W169" s="484"/>
      <c r="X169" s="484"/>
      <c r="Y169" s="484"/>
      <c r="Z169" s="484"/>
      <c r="AA169" s="484"/>
      <c r="AB169" s="484"/>
      <c r="AC169" s="484"/>
    </row>
    <row r="170" spans="1:29" ht="21.25" customHeight="1" thickBot="1">
      <c r="A170" s="265" t="s">
        <v>548</v>
      </c>
      <c r="G170" s="98"/>
      <c r="H170" s="98"/>
      <c r="I170" s="98"/>
      <c r="J170" s="98"/>
      <c r="K170" s="98"/>
      <c r="L170" s="98"/>
      <c r="M170" s="98"/>
      <c r="N170" s="98"/>
      <c r="O170" s="98"/>
      <c r="P170" s="98"/>
      <c r="Q170" s="98"/>
      <c r="S170" s="484"/>
      <c r="T170" s="484"/>
      <c r="U170" s="484"/>
      <c r="V170" s="484"/>
      <c r="W170" s="484"/>
      <c r="X170" s="484"/>
      <c r="Y170" s="484"/>
      <c r="Z170" s="484"/>
      <c r="AA170" s="484"/>
      <c r="AB170" s="484"/>
      <c r="AC170" s="484"/>
    </row>
    <row r="171" spans="1:29" ht="26.5" customHeight="1">
      <c r="A171" s="1549" t="s">
        <v>10</v>
      </c>
      <c r="B171" s="1550"/>
      <c r="C171" s="1550"/>
      <c r="D171" s="1550"/>
      <c r="E171" s="1550"/>
      <c r="F171" s="1551"/>
      <c r="G171" s="297" t="str">
        <f>+C173</f>
        <v>Outstanding Network Credits</v>
      </c>
      <c r="H171" s="1552" t="s">
        <v>486</v>
      </c>
      <c r="I171" s="1552"/>
      <c r="J171" s="1552"/>
      <c r="K171" s="1552"/>
      <c r="L171" s="1552"/>
      <c r="M171" s="1552"/>
      <c r="N171" s="1552"/>
      <c r="O171" s="1552"/>
      <c r="P171" s="1552"/>
      <c r="Q171" s="1622"/>
      <c r="S171" s="484"/>
      <c r="T171" s="484"/>
      <c r="U171" s="484"/>
      <c r="V171" s="484"/>
      <c r="W171" s="484"/>
      <c r="X171" s="484"/>
      <c r="Y171" s="484"/>
      <c r="Z171" s="484"/>
      <c r="AA171" s="484"/>
      <c r="AB171" s="484"/>
      <c r="AC171" s="484"/>
    </row>
    <row r="172" spans="1:29" ht="15.75" customHeight="1">
      <c r="A172" s="223"/>
      <c r="B172" s="158" t="s">
        <v>435</v>
      </c>
      <c r="C172" s="224"/>
      <c r="D172" s="165"/>
      <c r="E172" s="225"/>
      <c r="F172" s="192"/>
      <c r="G172" s="285"/>
      <c r="H172" s="100"/>
      <c r="I172" s="100"/>
      <c r="J172" s="100"/>
      <c r="K172" s="100"/>
      <c r="L172" s="100"/>
      <c r="M172" s="100"/>
      <c r="N172" s="100"/>
      <c r="O172" s="100"/>
      <c r="P172" s="100"/>
      <c r="Q172" s="283"/>
      <c r="S172" s="484"/>
      <c r="T172" s="484"/>
      <c r="U172" s="484"/>
      <c r="V172" s="484"/>
      <c r="W172" s="484"/>
      <c r="X172" s="484"/>
      <c r="Y172" s="484"/>
      <c r="Z172" s="484"/>
      <c r="AA172" s="484"/>
      <c r="AB172" s="484"/>
      <c r="AC172" s="484"/>
    </row>
    <row r="173" spans="1:29" ht="15.75" customHeight="1">
      <c r="A173" s="202">
        <v>55</v>
      </c>
      <c r="B173" s="183"/>
      <c r="C173" s="166" t="str">
        <f>'Exh F - AA-BL Items'!C94</f>
        <v>Outstanding Network Credits</v>
      </c>
      <c r="D173" s="183"/>
      <c r="E173" s="231" t="str">
        <f>'Exh F - AA-BL Items'!E94</f>
        <v>(Note N)</v>
      </c>
      <c r="F173" s="281" t="str">
        <f>'Exh F - AA-BL Items'!F94</f>
        <v>From PJM</v>
      </c>
      <c r="G173" s="288">
        <v>0</v>
      </c>
      <c r="H173" s="1545" t="s">
        <v>484</v>
      </c>
      <c r="I173" s="1545"/>
      <c r="J173" s="1545"/>
      <c r="K173" s="1545"/>
      <c r="L173" s="1545"/>
      <c r="M173" s="1545"/>
      <c r="N173" s="1545"/>
      <c r="O173" s="1545"/>
      <c r="P173" s="1545"/>
      <c r="Q173" s="1604"/>
      <c r="S173" s="484"/>
      <c r="T173" s="484"/>
      <c r="U173" s="484"/>
      <c r="V173" s="484"/>
      <c r="W173" s="484"/>
      <c r="X173" s="484"/>
      <c r="Y173" s="484"/>
      <c r="Z173" s="484"/>
      <c r="AA173" s="484"/>
      <c r="AB173" s="484"/>
      <c r="AC173" s="484"/>
    </row>
    <row r="174" spans="1:29" ht="15.75" customHeight="1">
      <c r="A174" s="202"/>
      <c r="B174" s="183"/>
      <c r="C174" s="183"/>
      <c r="D174" s="183"/>
      <c r="E174" s="231"/>
      <c r="F174" s="281"/>
      <c r="G174" s="285"/>
      <c r="H174" s="100"/>
      <c r="I174" s="100"/>
      <c r="J174" s="100"/>
      <c r="K174" s="100"/>
      <c r="L174" s="100"/>
      <c r="M174" s="100"/>
      <c r="N174" s="100"/>
      <c r="O174" s="135"/>
      <c r="P174" s="100"/>
      <c r="Q174" s="283"/>
      <c r="S174" s="484"/>
      <c r="T174" s="484"/>
      <c r="U174" s="484"/>
      <c r="V174" s="484"/>
      <c r="W174" s="484"/>
      <c r="X174" s="484"/>
      <c r="Y174" s="484"/>
      <c r="Z174" s="484"/>
      <c r="AA174" s="484"/>
      <c r="AB174" s="484"/>
      <c r="AC174" s="484"/>
    </row>
    <row r="175" spans="1:29" ht="15.75" customHeight="1">
      <c r="A175" s="202"/>
      <c r="B175" s="183"/>
      <c r="C175" s="183"/>
      <c r="D175" s="183"/>
      <c r="E175" s="231"/>
      <c r="F175" s="281"/>
      <c r="G175" s="287" t="s">
        <v>478</v>
      </c>
      <c r="H175" s="1545" t="s">
        <v>39</v>
      </c>
      <c r="I175" s="1545"/>
      <c r="J175" s="1545"/>
      <c r="K175" s="1545"/>
      <c r="L175" s="1545"/>
      <c r="M175" s="1545"/>
      <c r="N175" s="1545"/>
      <c r="O175" s="1545"/>
      <c r="P175" s="1545"/>
      <c r="Q175" s="1604"/>
      <c r="S175" s="484"/>
      <c r="T175" s="484"/>
      <c r="U175" s="484"/>
      <c r="V175" s="484"/>
      <c r="W175" s="484"/>
      <c r="X175" s="484"/>
      <c r="Y175" s="484"/>
      <c r="Z175" s="484"/>
      <c r="AA175" s="484"/>
      <c r="AB175" s="484"/>
      <c r="AC175" s="484"/>
    </row>
    <row r="176" spans="1:29" ht="15.75" customHeight="1">
      <c r="A176" s="202"/>
      <c r="B176" s="183"/>
      <c r="C176" s="183"/>
      <c r="D176" s="183"/>
      <c r="E176" s="231"/>
      <c r="F176" s="281"/>
      <c r="G176" s="287"/>
      <c r="H176" s="1545"/>
      <c r="I176" s="1545"/>
      <c r="J176" s="1545"/>
      <c r="K176" s="1545"/>
      <c r="L176" s="1545"/>
      <c r="M176" s="1545"/>
      <c r="N176" s="1545"/>
      <c r="O176" s="1545"/>
      <c r="P176" s="1545"/>
      <c r="Q176" s="1604"/>
      <c r="S176" s="484"/>
      <c r="T176" s="484"/>
      <c r="U176" s="484"/>
      <c r="V176" s="484"/>
      <c r="W176" s="484"/>
      <c r="X176" s="484"/>
      <c r="Y176" s="484"/>
      <c r="Z176" s="484"/>
      <c r="AA176" s="484"/>
      <c r="AB176" s="484"/>
      <c r="AC176" s="484"/>
    </row>
    <row r="177" spans="1:29" ht="15.75" customHeight="1">
      <c r="A177" s="202"/>
      <c r="B177" s="183"/>
      <c r="C177" s="183"/>
      <c r="D177" s="183"/>
      <c r="E177" s="231"/>
      <c r="F177" s="281"/>
      <c r="G177" s="287"/>
      <c r="H177" s="1545"/>
      <c r="I177" s="1545"/>
      <c r="J177" s="1545"/>
      <c r="K177" s="1545"/>
      <c r="L177" s="1545"/>
      <c r="M177" s="1545"/>
      <c r="N177" s="1545"/>
      <c r="O177" s="1545"/>
      <c r="P177" s="1545"/>
      <c r="Q177" s="1604"/>
      <c r="S177" s="484"/>
      <c r="T177" s="484"/>
      <c r="U177" s="484"/>
      <c r="V177" s="484"/>
      <c r="W177" s="484"/>
      <c r="X177" s="484"/>
      <c r="Y177" s="484"/>
      <c r="Z177" s="484"/>
      <c r="AA177" s="484"/>
      <c r="AB177" s="484"/>
      <c r="AC177" s="484"/>
    </row>
    <row r="178" spans="1:29" ht="15.75" customHeight="1">
      <c r="A178" s="202">
        <v>56</v>
      </c>
      <c r="B178" s="183"/>
      <c r="C178" s="166" t="str">
        <f>+'ATT H-2A'!C116</f>
        <v xml:space="preserve">    Less Accumulated Depreciation Associated with Facilities with Outstanding Network Credits</v>
      </c>
      <c r="D178" s="183"/>
      <c r="E178" s="183" t="str">
        <f>+'ATT H-2A'!E116</f>
        <v>(Note N)</v>
      </c>
      <c r="F178" s="183" t="str">
        <f>+'ATT H-2A'!F116</f>
        <v>From PJM</v>
      </c>
      <c r="G178" s="287">
        <v>0</v>
      </c>
      <c r="H178" s="1545"/>
      <c r="I178" s="1545"/>
      <c r="J178" s="1545"/>
      <c r="K178" s="1545"/>
      <c r="L178" s="1545"/>
      <c r="M178" s="1545"/>
      <c r="N178" s="1545"/>
      <c r="O178" s="1545"/>
      <c r="P178" s="1545"/>
      <c r="Q178" s="1604"/>
      <c r="S178" s="484"/>
      <c r="T178" s="484"/>
      <c r="U178" s="484"/>
      <c r="V178" s="484"/>
      <c r="W178" s="484"/>
      <c r="X178" s="484"/>
      <c r="Y178" s="484"/>
      <c r="Z178" s="484"/>
      <c r="AA178" s="484"/>
      <c r="AB178" s="484"/>
      <c r="AC178" s="484"/>
    </row>
    <row r="179" spans="1:29" ht="15.75" customHeight="1">
      <c r="A179" s="202"/>
      <c r="B179" s="183"/>
      <c r="C179" s="183"/>
      <c r="D179" s="183"/>
      <c r="E179" s="231"/>
      <c r="F179" s="281"/>
      <c r="G179" s="287"/>
      <c r="H179" s="1545"/>
      <c r="I179" s="1545"/>
      <c r="J179" s="1545"/>
      <c r="K179" s="1545"/>
      <c r="L179" s="1545"/>
      <c r="M179" s="1545"/>
      <c r="N179" s="1545"/>
      <c r="O179" s="1545"/>
      <c r="P179" s="1545"/>
      <c r="Q179" s="1604"/>
      <c r="S179" s="484"/>
      <c r="T179" s="484"/>
      <c r="U179" s="484"/>
      <c r="V179" s="484"/>
      <c r="W179" s="484"/>
      <c r="X179" s="484"/>
      <c r="Y179" s="484"/>
      <c r="Z179" s="484"/>
      <c r="AA179" s="484"/>
      <c r="AB179" s="484"/>
      <c r="AC179" s="484"/>
    </row>
    <row r="180" spans="1:29" ht="15.75" customHeight="1">
      <c r="A180" s="202"/>
      <c r="B180" s="183"/>
      <c r="C180" s="183"/>
      <c r="D180" s="183"/>
      <c r="E180" s="231"/>
      <c r="F180" s="281"/>
      <c r="G180" s="287" t="s">
        <v>478</v>
      </c>
      <c r="H180" s="1545" t="s">
        <v>39</v>
      </c>
      <c r="I180" s="1545"/>
      <c r="J180" s="1545"/>
      <c r="K180" s="1545"/>
      <c r="L180" s="1545"/>
      <c r="M180" s="1545"/>
      <c r="N180" s="1545"/>
      <c r="O180" s="1545"/>
      <c r="P180" s="1545"/>
      <c r="Q180" s="1604"/>
      <c r="S180" s="484"/>
      <c r="T180" s="484"/>
      <c r="U180" s="484"/>
      <c r="V180" s="484"/>
      <c r="W180" s="484"/>
      <c r="X180" s="484"/>
      <c r="Y180" s="484"/>
      <c r="Z180" s="484"/>
      <c r="AA180" s="484"/>
      <c r="AB180" s="484"/>
      <c r="AC180" s="484"/>
    </row>
    <row r="181" spans="1:29" ht="15.75" customHeight="1">
      <c r="A181" s="202"/>
      <c r="B181" s="183"/>
      <c r="C181" s="183"/>
      <c r="D181" s="183"/>
      <c r="E181" s="231"/>
      <c r="F181" s="281"/>
      <c r="G181" s="287"/>
      <c r="H181" s="1545"/>
      <c r="I181" s="1545"/>
      <c r="J181" s="1545"/>
      <c r="K181" s="1545"/>
      <c r="L181" s="1545"/>
      <c r="M181" s="1545"/>
      <c r="N181" s="1545"/>
      <c r="O181" s="1545"/>
      <c r="P181" s="1545"/>
      <c r="Q181" s="1604"/>
      <c r="S181" s="484"/>
      <c r="T181" s="484"/>
      <c r="U181" s="484"/>
      <c r="V181" s="484"/>
      <c r="W181" s="484"/>
      <c r="X181" s="484"/>
      <c r="Y181" s="484"/>
      <c r="Z181" s="484"/>
      <c r="AA181" s="484"/>
      <c r="AB181" s="484"/>
      <c r="AC181" s="484"/>
    </row>
    <row r="182" spans="1:29" ht="16.5" customHeight="1" thickBot="1">
      <c r="A182" s="255"/>
      <c r="B182" s="260"/>
      <c r="C182" s="260"/>
      <c r="D182" s="260"/>
      <c r="E182" s="268"/>
      <c r="F182" s="282"/>
      <c r="G182" s="290"/>
      <c r="H182" s="284"/>
      <c r="I182" s="284"/>
      <c r="J182" s="284"/>
      <c r="K182" s="299" t="s">
        <v>481</v>
      </c>
      <c r="L182" s="284"/>
      <c r="M182" s="284"/>
      <c r="N182" s="284"/>
      <c r="O182" s="284"/>
      <c r="P182" s="284"/>
      <c r="Q182" s="291"/>
      <c r="S182" s="484"/>
      <c r="T182" s="484"/>
      <c r="U182" s="484"/>
      <c r="V182" s="484"/>
      <c r="W182" s="484"/>
      <c r="X182" s="484"/>
      <c r="Y182" s="484"/>
      <c r="Z182" s="484"/>
      <c r="AA182" s="484"/>
      <c r="AB182" s="484"/>
      <c r="AC182" s="484"/>
    </row>
    <row r="183" spans="1:29" ht="15.75" customHeight="1">
      <c r="A183" s="183"/>
      <c r="B183" s="183"/>
      <c r="C183" s="183"/>
      <c r="D183" s="183"/>
      <c r="E183" s="231"/>
      <c r="F183" s="183"/>
      <c r="G183" s="100"/>
      <c r="H183" s="100"/>
      <c r="I183" s="100"/>
      <c r="J183" s="100"/>
      <c r="K183" s="101"/>
      <c r="L183" s="100"/>
      <c r="M183" s="100"/>
      <c r="N183" s="100"/>
      <c r="O183" s="100"/>
      <c r="P183" s="100"/>
      <c r="Q183" s="100"/>
      <c r="S183" s="484"/>
      <c r="T183" s="484"/>
      <c r="U183" s="484"/>
      <c r="V183" s="484"/>
      <c r="W183" s="484"/>
      <c r="X183" s="484"/>
      <c r="Y183" s="484"/>
      <c r="Z183" s="484"/>
      <c r="AA183" s="484"/>
      <c r="AB183" s="484"/>
      <c r="AC183" s="484"/>
    </row>
    <row r="184" spans="1:29" ht="15.75" customHeight="1">
      <c r="A184" s="183"/>
      <c r="B184" s="183"/>
      <c r="C184" s="183"/>
      <c r="D184" s="183"/>
      <c r="E184" s="231"/>
      <c r="F184" s="183"/>
      <c r="G184" s="100"/>
      <c r="H184" s="100"/>
      <c r="I184" s="100"/>
      <c r="J184" s="100"/>
      <c r="K184" s="101"/>
      <c r="L184" s="100"/>
      <c r="M184" s="100"/>
      <c r="N184" s="100"/>
      <c r="O184" s="100"/>
      <c r="P184" s="100"/>
      <c r="Q184" s="100"/>
      <c r="S184" s="484"/>
      <c r="T184" s="484"/>
      <c r="U184" s="484"/>
      <c r="V184" s="484"/>
      <c r="W184" s="484"/>
      <c r="X184" s="484"/>
      <c r="Y184" s="484"/>
      <c r="Z184" s="484"/>
      <c r="AA184" s="484"/>
      <c r="AB184" s="484"/>
      <c r="AC184" s="484"/>
    </row>
    <row r="185" spans="1:29" ht="24" customHeight="1">
      <c r="A185" s="523" t="s">
        <v>682</v>
      </c>
      <c r="B185" s="524"/>
      <c r="C185" s="524"/>
      <c r="D185" s="524"/>
      <c r="E185" s="524"/>
      <c r="F185" s="524"/>
      <c r="G185" s="524"/>
      <c r="H185" s="525"/>
      <c r="I185" s="100"/>
      <c r="J185" s="100"/>
      <c r="K185" s="101"/>
      <c r="L185" s="100"/>
      <c r="M185" s="100"/>
      <c r="N185" s="100"/>
      <c r="O185" s="100"/>
      <c r="P185" s="100"/>
      <c r="Q185" s="100"/>
      <c r="S185" s="484"/>
      <c r="T185" s="484"/>
      <c r="U185" s="484"/>
      <c r="V185" s="484"/>
      <c r="W185" s="484"/>
      <c r="X185" s="484"/>
      <c r="Y185" s="484"/>
      <c r="Z185" s="484"/>
      <c r="AA185" s="484"/>
      <c r="AB185" s="484"/>
      <c r="AC185" s="484"/>
    </row>
    <row r="186" spans="1:29" ht="15.75" customHeight="1">
      <c r="A186" s="517"/>
      <c r="B186" s="501"/>
      <c r="C186" s="501" t="s">
        <v>660</v>
      </c>
      <c r="D186" s="501" t="s">
        <v>659</v>
      </c>
      <c r="E186" s="501"/>
      <c r="F186" s="737" t="s">
        <v>686</v>
      </c>
      <c r="G186" s="737" t="s">
        <v>757</v>
      </c>
      <c r="H186" s="518" t="s">
        <v>781</v>
      </c>
      <c r="I186" s="100"/>
      <c r="J186" s="100"/>
      <c r="K186" s="101"/>
      <c r="L186" s="100"/>
      <c r="M186" s="100"/>
      <c r="N186" s="100"/>
      <c r="O186" s="100"/>
      <c r="P186" s="100"/>
      <c r="Q186" s="100"/>
      <c r="S186" s="484"/>
      <c r="T186" s="484"/>
      <c r="U186" s="484"/>
      <c r="V186" s="484"/>
      <c r="W186" s="484"/>
      <c r="X186" s="484"/>
      <c r="Y186" s="484"/>
      <c r="Z186" s="484"/>
      <c r="AA186" s="484"/>
      <c r="AB186" s="484"/>
      <c r="AC186" s="484"/>
    </row>
    <row r="187" spans="1:29" ht="15.75" customHeight="1">
      <c r="A187" s="517"/>
      <c r="B187" s="501"/>
      <c r="C187" s="501"/>
      <c r="D187" s="501"/>
      <c r="E187" s="501"/>
      <c r="F187" s="737"/>
      <c r="G187" s="737"/>
      <c r="H187" s="518"/>
      <c r="I187" s="100"/>
      <c r="J187" s="100"/>
      <c r="K187" s="101"/>
      <c r="L187" s="100"/>
      <c r="M187" s="100"/>
      <c r="N187" s="100"/>
      <c r="O187" s="100"/>
      <c r="P187" s="100"/>
      <c r="Q187" s="100"/>
      <c r="S187" s="484"/>
      <c r="T187" s="484"/>
      <c r="U187" s="484"/>
      <c r="V187" s="484"/>
      <c r="W187" s="484"/>
      <c r="X187" s="484"/>
      <c r="Y187" s="484"/>
      <c r="Z187" s="484"/>
      <c r="AA187" s="484"/>
      <c r="AB187" s="484"/>
      <c r="AC187" s="484"/>
    </row>
    <row r="188" spans="1:29" ht="154.5">
      <c r="A188" s="519" t="s">
        <v>664</v>
      </c>
      <c r="B188" s="478"/>
      <c r="C188" s="503" t="s">
        <v>683</v>
      </c>
      <c r="D188" s="526" t="s">
        <v>783</v>
      </c>
      <c r="E188" s="501"/>
      <c r="F188" s="738">
        <v>0</v>
      </c>
      <c r="G188" s="738">
        <v>0</v>
      </c>
      <c r="H188" s="912">
        <v>593500.4</v>
      </c>
      <c r="I188" s="100"/>
      <c r="J188" s="100"/>
      <c r="K188" s="101"/>
      <c r="L188" s="100"/>
      <c r="M188" s="100"/>
      <c r="N188" s="100"/>
      <c r="O188" s="100"/>
      <c r="P188" s="100"/>
      <c r="Q188" s="100"/>
      <c r="S188" s="484"/>
      <c r="T188" s="484"/>
      <c r="U188" s="484"/>
      <c r="V188" s="484"/>
      <c r="W188" s="484"/>
      <c r="X188" s="484"/>
      <c r="Y188" s="484"/>
      <c r="Z188" s="484"/>
      <c r="AA188" s="484"/>
      <c r="AB188" s="484"/>
      <c r="AC188" s="484"/>
    </row>
    <row r="189" spans="1:29" ht="140.5">
      <c r="A189" s="519" t="s">
        <v>665</v>
      </c>
      <c r="B189" s="478"/>
      <c r="C189" s="503" t="s">
        <v>669</v>
      </c>
      <c r="D189" s="526" t="s">
        <v>784</v>
      </c>
      <c r="E189" s="501"/>
      <c r="F189" s="738"/>
      <c r="G189" s="738">
        <v>1</v>
      </c>
      <c r="H189" s="912">
        <v>1</v>
      </c>
      <c r="I189" s="100"/>
      <c r="J189" s="100"/>
      <c r="K189" s="101"/>
      <c r="L189" s="100"/>
      <c r="M189" s="100"/>
      <c r="N189" s="100"/>
      <c r="O189" s="100"/>
      <c r="P189" s="100"/>
      <c r="Q189" s="100"/>
      <c r="S189" s="484"/>
      <c r="T189" s="484"/>
      <c r="U189" s="484"/>
      <c r="V189" s="484"/>
      <c r="W189" s="484"/>
      <c r="X189" s="484"/>
      <c r="Y189" s="484"/>
      <c r="Z189" s="484"/>
      <c r="AA189" s="484"/>
      <c r="AB189" s="484"/>
      <c r="AC189" s="484"/>
    </row>
    <row r="190" spans="1:29" ht="15.75" customHeight="1">
      <c r="A190" s="519" t="s">
        <v>670</v>
      </c>
      <c r="B190" s="478"/>
      <c r="C190" s="503" t="s">
        <v>687</v>
      </c>
      <c r="D190" s="478" t="s">
        <v>666</v>
      </c>
      <c r="E190" s="501"/>
      <c r="F190" s="538" t="e">
        <f>+F188/F189</f>
        <v>#DIV/0!</v>
      </c>
      <c r="G190" s="538">
        <f>+G188/G189</f>
        <v>0</v>
      </c>
      <c r="H190" s="520">
        <f>+H188/H189</f>
        <v>593500.4</v>
      </c>
      <c r="I190" s="807"/>
      <c r="J190" s="100"/>
      <c r="K190" s="101"/>
      <c r="L190" s="100"/>
      <c r="M190" s="100"/>
      <c r="N190" s="100"/>
      <c r="O190" s="100"/>
      <c r="P190" s="100"/>
      <c r="Q190" s="100"/>
      <c r="S190" s="484"/>
      <c r="T190" s="484"/>
      <c r="U190" s="484"/>
      <c r="V190" s="484"/>
      <c r="W190" s="484"/>
      <c r="X190" s="484"/>
      <c r="Y190" s="484"/>
      <c r="Z190" s="484"/>
      <c r="AA190" s="484"/>
      <c r="AB190" s="484"/>
      <c r="AC190" s="484"/>
    </row>
    <row r="191" spans="1:29" ht="15.75" customHeight="1">
      <c r="A191" s="519"/>
      <c r="B191" s="478"/>
      <c r="C191" s="45"/>
      <c r="D191" s="501"/>
      <c r="E191" s="501"/>
      <c r="F191" s="737"/>
      <c r="G191" s="737"/>
      <c r="H191" s="518"/>
      <c r="I191" s="100"/>
      <c r="J191" s="100"/>
      <c r="K191" s="101"/>
      <c r="L191" s="100"/>
      <c r="M191" s="100"/>
      <c r="N191" s="100"/>
      <c r="O191" s="100"/>
      <c r="P191" s="100"/>
      <c r="Q191" s="100"/>
      <c r="S191" s="484"/>
      <c r="T191" s="484"/>
      <c r="U191" s="484"/>
      <c r="V191" s="484"/>
      <c r="W191" s="484"/>
      <c r="X191" s="484"/>
      <c r="Y191" s="484"/>
      <c r="Z191" s="484"/>
      <c r="AA191" s="484"/>
      <c r="AB191" s="484"/>
      <c r="AC191" s="484"/>
    </row>
    <row r="192" spans="1:29" ht="15.75" customHeight="1">
      <c r="A192" s="519" t="s">
        <v>671</v>
      </c>
      <c r="B192" s="478"/>
      <c r="C192" s="45" t="s">
        <v>672</v>
      </c>
      <c r="D192" s="478" t="s">
        <v>677</v>
      </c>
      <c r="E192" s="501"/>
      <c r="F192" s="538"/>
      <c r="G192" s="538">
        <f>+G188-G190</f>
        <v>0</v>
      </c>
      <c r="H192" s="520">
        <f>+H188-H190</f>
        <v>0</v>
      </c>
      <c r="I192" s="807"/>
      <c r="J192" s="100"/>
      <c r="K192" s="101"/>
      <c r="L192" s="100"/>
      <c r="M192" s="100"/>
      <c r="N192" s="100"/>
      <c r="O192" s="100"/>
      <c r="P192" s="100"/>
      <c r="Q192" s="100"/>
      <c r="S192" s="484"/>
      <c r="T192" s="484"/>
      <c r="U192" s="484"/>
      <c r="V192" s="484"/>
      <c r="W192" s="484"/>
      <c r="X192" s="484"/>
      <c r="Y192" s="484"/>
      <c r="Z192" s="484"/>
      <c r="AA192" s="484"/>
      <c r="AB192" s="484"/>
      <c r="AC192" s="484"/>
    </row>
    <row r="193" spans="1:29" ht="15.75" customHeight="1">
      <c r="A193" s="519" t="s">
        <v>673</v>
      </c>
      <c r="B193" s="478"/>
      <c r="C193" s="503" t="s">
        <v>688</v>
      </c>
      <c r="D193" s="478" t="s">
        <v>678</v>
      </c>
      <c r="E193" s="501"/>
      <c r="F193" s="538">
        <f>+(F188+F192)/2</f>
        <v>0</v>
      </c>
      <c r="G193" s="538">
        <f>+(G188+G192)/2</f>
        <v>0</v>
      </c>
      <c r="H193" s="520">
        <f>+(H188+H192)/2</f>
        <v>296750.2</v>
      </c>
      <c r="I193" s="100"/>
      <c r="J193" s="100"/>
      <c r="K193" s="101"/>
      <c r="L193" s="100"/>
      <c r="M193" s="100"/>
      <c r="N193" s="100"/>
      <c r="O193" s="100"/>
      <c r="P193" s="100"/>
      <c r="Q193" s="100"/>
      <c r="S193" s="484"/>
      <c r="T193" s="484"/>
      <c r="U193" s="484"/>
      <c r="V193" s="484"/>
      <c r="W193" s="484"/>
      <c r="X193" s="484"/>
      <c r="Y193" s="484"/>
      <c r="Z193" s="484"/>
      <c r="AA193" s="484"/>
      <c r="AB193" s="484"/>
      <c r="AC193" s="484"/>
    </row>
    <row r="194" spans="1:29" ht="15.75" customHeight="1">
      <c r="A194" s="517"/>
      <c r="B194" s="501"/>
      <c r="C194" s="501"/>
      <c r="D194" s="501"/>
      <c r="E194" s="501"/>
      <c r="F194" s="737"/>
      <c r="G194" s="737"/>
      <c r="H194" s="518"/>
      <c r="I194" s="100"/>
      <c r="J194" s="100"/>
      <c r="K194" s="101"/>
      <c r="L194" s="100"/>
      <c r="M194" s="100"/>
      <c r="N194" s="100"/>
      <c r="O194" s="100"/>
      <c r="P194" s="100"/>
      <c r="Q194" s="100"/>
    </row>
    <row r="195" spans="1:29" ht="15.75" customHeight="1">
      <c r="A195" s="519" t="s">
        <v>674</v>
      </c>
      <c r="B195" s="478"/>
      <c r="C195" s="45" t="s">
        <v>658</v>
      </c>
      <c r="D195" s="478" t="s">
        <v>662</v>
      </c>
      <c r="E195" s="478"/>
      <c r="F195" s="538">
        <f>+'ATT H-2A'!H267+'ATT H-2A'!H268</f>
        <v>141704682.72394863</v>
      </c>
      <c r="G195" s="538">
        <f t="shared" ref="G195:H197" si="2">+F195</f>
        <v>141704682.72394863</v>
      </c>
      <c r="H195" s="520">
        <f t="shared" si="2"/>
        <v>141704682.72394863</v>
      </c>
      <c r="I195" s="100"/>
      <c r="J195" s="100"/>
      <c r="K195" s="101"/>
      <c r="L195" s="100"/>
      <c r="M195" s="100"/>
      <c r="N195" s="100"/>
      <c r="O195" s="100"/>
      <c r="P195" s="100"/>
      <c r="Q195" s="100"/>
    </row>
    <row r="196" spans="1:29" ht="15.75" customHeight="1">
      <c r="A196" s="519" t="s">
        <v>675</v>
      </c>
      <c r="B196" s="478"/>
      <c r="C196" s="45" t="s">
        <v>281</v>
      </c>
      <c r="D196" s="478" t="s">
        <v>663</v>
      </c>
      <c r="E196" s="478"/>
      <c r="F196" s="538">
        <f>+'ATT H-2A'!H262</f>
        <v>1628356258.9503715</v>
      </c>
      <c r="G196" s="538">
        <f t="shared" si="2"/>
        <v>1628356258.9503715</v>
      </c>
      <c r="H196" s="520">
        <f t="shared" si="2"/>
        <v>1628356258.9503715</v>
      </c>
      <c r="I196" s="100"/>
      <c r="J196" s="100"/>
      <c r="K196" s="101"/>
      <c r="L196" s="100"/>
      <c r="M196" s="100"/>
      <c r="N196" s="100"/>
      <c r="O196" s="100"/>
      <c r="P196" s="100"/>
      <c r="Q196" s="100"/>
    </row>
    <row r="197" spans="1:29" ht="15.75" customHeight="1">
      <c r="A197" s="519" t="s">
        <v>676</v>
      </c>
      <c r="B197" s="478"/>
      <c r="C197" s="45" t="s">
        <v>689</v>
      </c>
      <c r="D197" s="478" t="s">
        <v>684</v>
      </c>
      <c r="E197" s="478"/>
      <c r="F197" s="625">
        <f>+F195/F196</f>
        <v>8.7023144932234051E-2</v>
      </c>
      <c r="G197" s="783">
        <f t="shared" si="2"/>
        <v>8.7023144932234051E-2</v>
      </c>
      <c r="H197" s="521">
        <f t="shared" si="2"/>
        <v>8.7023144932234051E-2</v>
      </c>
      <c r="I197" s="100"/>
      <c r="J197" s="100"/>
      <c r="K197" s="101"/>
      <c r="L197" s="100"/>
      <c r="M197" s="100"/>
      <c r="N197" s="100"/>
      <c r="O197" s="100"/>
      <c r="P197" s="100"/>
      <c r="Q197" s="100"/>
    </row>
    <row r="198" spans="1:29" ht="15.75" customHeight="1">
      <c r="A198" s="519"/>
      <c r="B198" s="478"/>
      <c r="C198" s="45"/>
      <c r="D198" s="478"/>
      <c r="E198" s="478"/>
      <c r="F198" s="478"/>
      <c r="G198" s="478"/>
      <c r="H198" s="522"/>
      <c r="I198" s="100"/>
      <c r="J198" s="100"/>
      <c r="K198" s="101"/>
      <c r="L198" s="100"/>
      <c r="M198" s="100"/>
      <c r="N198" s="100"/>
      <c r="O198" s="100"/>
      <c r="P198" s="100"/>
      <c r="Q198" s="100"/>
    </row>
    <row r="199" spans="1:29" ht="15.75" customHeight="1">
      <c r="A199" s="519" t="s">
        <v>679</v>
      </c>
      <c r="B199" s="478"/>
      <c r="C199" s="45"/>
      <c r="D199" s="478"/>
      <c r="E199" s="478"/>
      <c r="F199" s="478"/>
      <c r="G199" s="478"/>
      <c r="H199" s="522"/>
      <c r="I199" s="100"/>
      <c r="J199" s="100"/>
      <c r="K199" s="101"/>
      <c r="L199" s="100"/>
      <c r="M199" s="100"/>
      <c r="N199" s="100"/>
      <c r="O199" s="100"/>
      <c r="P199" s="100"/>
      <c r="Q199" s="100"/>
    </row>
    <row r="200" spans="1:29" ht="15.75" customHeight="1">
      <c r="A200" s="519" t="s">
        <v>680</v>
      </c>
      <c r="B200" s="478"/>
      <c r="C200" s="45"/>
      <c r="D200" s="478"/>
      <c r="E200" s="478"/>
      <c r="F200" s="478"/>
      <c r="G200" s="478"/>
      <c r="H200" s="522"/>
      <c r="I200" s="100"/>
      <c r="J200" s="100"/>
      <c r="K200" s="101"/>
      <c r="L200" s="100"/>
      <c r="M200" s="100"/>
      <c r="N200" s="100"/>
      <c r="O200" s="100"/>
      <c r="P200" s="100"/>
      <c r="Q200" s="100"/>
    </row>
    <row r="201" spans="1:29" ht="15.75" customHeight="1">
      <c r="A201" s="739" t="s">
        <v>685</v>
      </c>
      <c r="B201" s="740"/>
      <c r="C201" s="315"/>
      <c r="D201" s="740"/>
      <c r="E201" s="740"/>
      <c r="F201" s="740"/>
      <c r="G201" s="740"/>
      <c r="H201" s="741"/>
      <c r="I201" s="100"/>
      <c r="J201" s="100"/>
      <c r="K201" s="101"/>
      <c r="L201" s="100"/>
      <c r="M201" s="100"/>
      <c r="N201" s="100"/>
      <c r="O201" s="100"/>
      <c r="P201" s="100"/>
      <c r="Q201" s="100"/>
    </row>
    <row r="202" spans="1:29" ht="15.75" customHeight="1">
      <c r="A202" s="183"/>
      <c r="B202" s="183"/>
      <c r="C202" s="183"/>
      <c r="D202" s="183"/>
      <c r="E202" s="231"/>
      <c r="F202" s="183"/>
      <c r="G202" s="100"/>
      <c r="H202" s="100"/>
      <c r="I202" s="100"/>
      <c r="J202" s="100"/>
      <c r="K202" s="101"/>
      <c r="L202" s="100"/>
      <c r="M202" s="100"/>
      <c r="N202" s="100"/>
      <c r="O202" s="100"/>
      <c r="P202" s="100"/>
      <c r="Q202" s="100"/>
    </row>
    <row r="203" spans="1:29" ht="15.75" customHeight="1">
      <c r="A203" s="183"/>
      <c r="B203" s="183"/>
      <c r="C203" s="183"/>
      <c r="D203" s="183"/>
      <c r="E203" s="231"/>
      <c r="F203" s="183"/>
      <c r="G203" s="100"/>
      <c r="H203" s="100"/>
      <c r="I203" s="100"/>
      <c r="J203" s="100"/>
      <c r="K203" s="101"/>
      <c r="L203" s="100"/>
      <c r="M203" s="100"/>
      <c r="N203" s="100"/>
      <c r="O203" s="100"/>
      <c r="P203" s="100"/>
      <c r="Q203" s="100"/>
    </row>
    <row r="204" spans="1:29" ht="21.25" customHeight="1" thickBot="1">
      <c r="A204" s="265" t="s">
        <v>550</v>
      </c>
      <c r="G204" s="98"/>
      <c r="H204" s="98"/>
      <c r="I204" s="98"/>
      <c r="J204" s="98"/>
      <c r="K204" s="98"/>
      <c r="L204" s="98"/>
      <c r="M204" s="98"/>
      <c r="N204" s="98"/>
      <c r="O204" s="98"/>
      <c r="P204" s="98"/>
      <c r="Q204" s="98"/>
    </row>
    <row r="205" spans="1:29" ht="26.5" customHeight="1">
      <c r="A205" s="1549" t="s">
        <v>10</v>
      </c>
      <c r="B205" s="1550"/>
      <c r="C205" s="1550"/>
      <c r="D205" s="1550"/>
      <c r="E205" s="1550"/>
      <c r="F205" s="1551"/>
      <c r="G205" s="297" t="str">
        <f>+C207</f>
        <v>Interest on Network Credits</v>
      </c>
      <c r="H205" s="1552" t="s">
        <v>489</v>
      </c>
      <c r="I205" s="1553"/>
      <c r="J205" s="1553"/>
      <c r="K205" s="1553"/>
      <c r="L205" s="1553"/>
      <c r="M205" s="1553"/>
      <c r="N205" s="1553"/>
      <c r="O205" s="1553"/>
      <c r="P205" s="1553"/>
      <c r="Q205" s="1606"/>
    </row>
    <row r="206" spans="1:29" ht="15.75" customHeight="1">
      <c r="A206" s="202"/>
      <c r="B206" s="158"/>
      <c r="C206" s="183"/>
      <c r="D206" s="183"/>
      <c r="E206" s="183"/>
      <c r="F206" s="281"/>
      <c r="G206" s="285"/>
      <c r="H206" s="100"/>
      <c r="I206" s="100"/>
      <c r="J206" s="100"/>
      <c r="K206" s="100"/>
      <c r="L206" s="100"/>
      <c r="M206" s="100"/>
      <c r="N206" s="100"/>
      <c r="O206" s="100"/>
      <c r="P206" s="100"/>
      <c r="Q206" s="283"/>
    </row>
    <row r="207" spans="1:29" ht="15.75" customHeight="1">
      <c r="A207" s="202">
        <v>154</v>
      </c>
      <c r="B207" s="183"/>
      <c r="C207" s="183" t="str">
        <f>'Exh F - AA-BL Items'!C247</f>
        <v>Interest on Network Credits</v>
      </c>
      <c r="D207" s="183"/>
      <c r="E207" s="231" t="str">
        <f>'Exh F - AA-BL Items'!E247</f>
        <v>(Note N)</v>
      </c>
      <c r="F207" s="281" t="str">
        <f>'Exh F - AA-BL Items'!F247</f>
        <v>PJM Data</v>
      </c>
      <c r="G207" s="288">
        <v>0</v>
      </c>
      <c r="H207" s="1545" t="s">
        <v>484</v>
      </c>
      <c r="I207" s="1546"/>
      <c r="J207" s="1546"/>
      <c r="K207" s="1546"/>
      <c r="L207" s="1546"/>
      <c r="M207" s="1546"/>
      <c r="N207" s="1546"/>
      <c r="O207" s="1546"/>
      <c r="P207" s="1546"/>
      <c r="Q207" s="1583"/>
    </row>
    <row r="208" spans="1:29" ht="15.75" customHeight="1">
      <c r="A208" s="202"/>
      <c r="B208" s="183"/>
      <c r="C208" s="183"/>
      <c r="D208" s="183"/>
      <c r="E208" s="231"/>
      <c r="F208" s="281"/>
      <c r="G208" s="285"/>
      <c r="H208" s="100"/>
      <c r="I208" s="100"/>
      <c r="J208" s="100"/>
      <c r="K208" s="100"/>
      <c r="L208" s="100"/>
      <c r="M208" s="100"/>
      <c r="N208" s="100"/>
      <c r="O208" s="135"/>
      <c r="P208" s="100"/>
      <c r="Q208" s="283"/>
    </row>
    <row r="209" spans="1:17" ht="15.5">
      <c r="A209" s="202"/>
      <c r="B209" s="183"/>
      <c r="C209" s="183"/>
      <c r="D209" s="183"/>
      <c r="E209" s="231"/>
      <c r="F209" s="281"/>
      <c r="G209" s="287" t="s">
        <v>478</v>
      </c>
      <c r="H209" s="1545" t="s">
        <v>39</v>
      </c>
      <c r="I209" s="1546"/>
      <c r="J209" s="1546"/>
      <c r="K209" s="1546"/>
      <c r="L209" s="1546"/>
      <c r="M209" s="1546"/>
      <c r="N209" s="1546"/>
      <c r="O209" s="1546"/>
      <c r="P209" s="1546"/>
      <c r="Q209" s="1583"/>
    </row>
    <row r="210" spans="1:17" ht="15.5">
      <c r="A210" s="202"/>
      <c r="B210" s="183"/>
      <c r="C210" s="183"/>
      <c r="D210" s="183"/>
      <c r="E210" s="231"/>
      <c r="F210" s="281"/>
      <c r="G210" s="287"/>
      <c r="H210" s="1545"/>
      <c r="I210" s="1546"/>
      <c r="J210" s="1546"/>
      <c r="K210" s="1546"/>
      <c r="L210" s="1546"/>
      <c r="M210" s="1546"/>
      <c r="N210" s="1546"/>
      <c r="O210" s="1546"/>
      <c r="P210" s="1546"/>
      <c r="Q210" s="1583"/>
    </row>
    <row r="211" spans="1:17" ht="15.5">
      <c r="A211" s="202"/>
      <c r="B211" s="183"/>
      <c r="C211" s="183"/>
      <c r="D211" s="183"/>
      <c r="E211" s="231"/>
      <c r="F211" s="281"/>
      <c r="G211" s="287"/>
      <c r="H211" s="1545"/>
      <c r="I211" s="1546"/>
      <c r="J211" s="1546"/>
      <c r="K211" s="1546"/>
      <c r="L211" s="1546"/>
      <c r="M211" s="1546"/>
      <c r="N211" s="1546"/>
      <c r="O211" s="1546"/>
      <c r="P211" s="1546"/>
      <c r="Q211" s="1583"/>
    </row>
    <row r="212" spans="1:17" ht="16" thickBot="1">
      <c r="A212" s="255"/>
      <c r="B212" s="260"/>
      <c r="C212" s="260"/>
      <c r="D212" s="260"/>
      <c r="E212" s="268"/>
      <c r="F212" s="282"/>
      <c r="G212" s="290"/>
      <c r="H212" s="284"/>
      <c r="I212" s="284"/>
      <c r="J212" s="284"/>
      <c r="K212" s="299" t="s">
        <v>481</v>
      </c>
      <c r="L212" s="284"/>
      <c r="M212" s="284"/>
      <c r="N212" s="284"/>
      <c r="O212" s="284"/>
      <c r="P212" s="284"/>
      <c r="Q212" s="291"/>
    </row>
    <row r="213" spans="1:17" ht="15.5">
      <c r="A213" s="183"/>
      <c r="B213" s="183"/>
      <c r="C213" s="183"/>
      <c r="D213" s="183"/>
      <c r="E213" s="231"/>
      <c r="F213" s="183"/>
      <c r="G213" s="100"/>
      <c r="H213" s="100"/>
      <c r="I213" s="100"/>
      <c r="J213" s="100"/>
      <c r="K213" s="101"/>
      <c r="L213" s="100"/>
      <c r="M213" s="100"/>
      <c r="N213" s="100"/>
      <c r="O213" s="100"/>
      <c r="P213" s="100"/>
      <c r="Q213" s="100"/>
    </row>
    <row r="214" spans="1:17" ht="15.5">
      <c r="A214" s="183"/>
      <c r="B214" s="183"/>
      <c r="C214" s="183"/>
      <c r="D214" s="183"/>
      <c r="E214" s="231"/>
      <c r="F214" s="183"/>
      <c r="G214" s="100"/>
      <c r="H214" s="100"/>
      <c r="I214" s="100"/>
      <c r="J214" s="100"/>
      <c r="K214" s="101"/>
      <c r="L214" s="100"/>
      <c r="M214" s="100"/>
      <c r="N214" s="100"/>
      <c r="O214" s="100"/>
      <c r="P214" s="100"/>
      <c r="Q214" s="100"/>
    </row>
    <row r="215" spans="1:17" ht="20.5" thickBot="1">
      <c r="A215" s="265" t="str">
        <f>+'ATT H-2A'!C305</f>
        <v>Facility Credits under Section 30.9 of the PJM OATT paid by Utility</v>
      </c>
      <c r="G215" s="98"/>
      <c r="H215" s="98"/>
      <c r="I215" s="98"/>
      <c r="J215" s="98"/>
      <c r="K215" s="98"/>
      <c r="L215" s="98"/>
      <c r="M215" s="98"/>
      <c r="N215" s="98"/>
      <c r="O215" s="98"/>
      <c r="P215" s="98"/>
      <c r="Q215" s="98"/>
    </row>
    <row r="216" spans="1:17" ht="18">
      <c r="A216" s="1549" t="s">
        <v>10</v>
      </c>
      <c r="B216" s="1550"/>
      <c r="C216" s="1550"/>
      <c r="D216" s="1550"/>
      <c r="E216" s="1550"/>
      <c r="F216" s="1551"/>
      <c r="G216" s="619" t="s">
        <v>382</v>
      </c>
      <c r="H216" s="1552" t="s">
        <v>487</v>
      </c>
      <c r="I216" s="1553"/>
      <c r="J216" s="1553"/>
      <c r="K216" s="1553"/>
      <c r="L216" s="1553"/>
      <c r="M216" s="1553"/>
      <c r="N216" s="1553"/>
      <c r="O216" s="1553"/>
      <c r="P216" s="1553"/>
      <c r="Q216" s="1606"/>
    </row>
    <row r="217" spans="1:17" ht="15.5">
      <c r="A217" s="202"/>
      <c r="B217" s="179" t="str">
        <f>+'ATT H-2A'!C302</f>
        <v>Net Revenue Requirement</v>
      </c>
      <c r="C217" s="139"/>
      <c r="D217" s="139"/>
      <c r="E217" s="140"/>
      <c r="F217" s="199"/>
      <c r="G217" s="100"/>
      <c r="H217" s="100"/>
      <c r="I217" s="100"/>
      <c r="J217" s="100"/>
      <c r="K217" s="100"/>
      <c r="L217" s="100"/>
      <c r="M217" s="100"/>
      <c r="N217" s="100"/>
      <c r="O217" s="100"/>
      <c r="P217" s="100"/>
      <c r="Q217" s="283"/>
    </row>
    <row r="218" spans="1:17" ht="16" thickBot="1">
      <c r="A218" s="255">
        <v>171</v>
      </c>
      <c r="B218" s="256"/>
      <c r="C218" s="260" t="str">
        <f>+'ATT H-2A'!C306</f>
        <v>Net Zonal Revenue Requirement</v>
      </c>
      <c r="D218" s="262"/>
      <c r="E218" s="260"/>
      <c r="F218" s="260"/>
      <c r="G218" s="405">
        <v>0</v>
      </c>
      <c r="H218" s="1547"/>
      <c r="I218" s="1548"/>
      <c r="J218" s="1548"/>
      <c r="K218" s="1548"/>
      <c r="L218" s="1548"/>
      <c r="M218" s="1548"/>
      <c r="N218" s="1548"/>
      <c r="O218" s="1548"/>
      <c r="P218" s="1548"/>
      <c r="Q218" s="1585"/>
    </row>
    <row r="219" spans="1:17" ht="15.5">
      <c r="A219" s="183"/>
      <c r="B219" s="164"/>
      <c r="C219" s="183"/>
      <c r="D219" s="149"/>
      <c r="E219" s="183"/>
      <c r="F219" s="183"/>
      <c r="G219" s="447"/>
      <c r="H219" s="622"/>
      <c r="I219" s="621"/>
      <c r="J219" s="621"/>
      <c r="K219" s="621"/>
      <c r="L219" s="621"/>
      <c r="M219" s="621"/>
      <c r="N219" s="621"/>
      <c r="O219" s="621"/>
      <c r="P219" s="621"/>
      <c r="Q219" s="621"/>
    </row>
    <row r="220" spans="1:17" ht="21.25" customHeight="1">
      <c r="A220" s="183"/>
      <c r="B220" s="164"/>
      <c r="C220" s="183"/>
      <c r="D220" s="149"/>
      <c r="E220" s="183"/>
      <c r="F220" s="183"/>
      <c r="G220" s="447"/>
      <c r="H220" s="622"/>
      <c r="I220" s="621"/>
      <c r="J220" s="621"/>
      <c r="K220" s="621"/>
      <c r="L220" s="621"/>
      <c r="M220" s="621"/>
      <c r="N220" s="621"/>
      <c r="O220" s="621"/>
      <c r="P220" s="621"/>
      <c r="Q220" s="621"/>
    </row>
    <row r="221" spans="1:17" ht="21.25" customHeight="1" thickBot="1">
      <c r="A221" s="265" t="s">
        <v>743</v>
      </c>
      <c r="G221" s="98"/>
      <c r="H221" s="98"/>
      <c r="I221" s="98"/>
      <c r="J221" s="98"/>
      <c r="K221" s="98"/>
      <c r="L221" s="98"/>
      <c r="M221" s="98"/>
      <c r="N221" s="98"/>
      <c r="O221" s="98"/>
      <c r="P221" s="98"/>
      <c r="Q221" s="98"/>
    </row>
    <row r="222" spans="1:17" ht="27" customHeight="1">
      <c r="A222" s="1549" t="s">
        <v>10</v>
      </c>
      <c r="B222" s="1550"/>
      <c r="C222" s="1550"/>
      <c r="D222" s="1550"/>
      <c r="E222" s="1550"/>
      <c r="F222" s="1551"/>
      <c r="G222" s="619" t="s">
        <v>744</v>
      </c>
      <c r="H222" s="619" t="s">
        <v>742</v>
      </c>
      <c r="I222" s="619" t="s">
        <v>745</v>
      </c>
      <c r="J222" s="1552" t="s">
        <v>393</v>
      </c>
      <c r="K222" s="1554"/>
      <c r="L222" s="1554"/>
      <c r="M222" s="1554"/>
      <c r="N222" s="1554"/>
      <c r="O222" s="1554"/>
      <c r="P222" s="1554"/>
      <c r="Q222" s="1584"/>
    </row>
    <row r="223" spans="1:17" ht="21.25" customHeight="1">
      <c r="A223" s="202"/>
      <c r="B223" s="185" t="s">
        <v>321</v>
      </c>
      <c r="C223" s="149"/>
      <c r="D223" s="149"/>
      <c r="E223" s="201"/>
      <c r="F223" s="227"/>
      <c r="G223" s="100"/>
      <c r="H223" s="100"/>
      <c r="I223" s="100"/>
      <c r="J223" s="1545"/>
      <c r="K223" s="1546"/>
      <c r="L223" s="1546"/>
      <c r="M223" s="1546"/>
      <c r="N223" s="1546"/>
      <c r="O223" s="1546"/>
      <c r="P223" s="1546"/>
      <c r="Q223" s="1583"/>
    </row>
    <row r="224" spans="1:17" ht="63.75" customHeight="1" thickBot="1">
      <c r="A224" s="255">
        <v>168</v>
      </c>
      <c r="B224" s="260"/>
      <c r="C224" s="261" t="s">
        <v>571</v>
      </c>
      <c r="D224" s="472"/>
      <c r="E224" s="274"/>
      <c r="F224" s="272"/>
      <c r="G224" s="540">
        <f>+'6- Reconciliation WS'!H63</f>
        <v>7175946.3296192372</v>
      </c>
      <c r="H224" s="541">
        <v>325.92806171251414</v>
      </c>
      <c r="I224" s="930">
        <f>+G224+H224</f>
        <v>7176272.2576809498</v>
      </c>
      <c r="J224" s="1611" t="s">
        <v>1594</v>
      </c>
      <c r="K224" s="1611"/>
      <c r="L224" s="1611"/>
      <c r="M224" s="1611"/>
      <c r="N224" s="1611"/>
      <c r="O224" s="1611"/>
      <c r="P224" s="1611"/>
      <c r="Q224" s="1612"/>
    </row>
    <row r="225" spans="1:17" ht="21.25" customHeight="1">
      <c r="A225" s="183"/>
      <c r="B225" s="164"/>
      <c r="C225" s="183"/>
      <c r="D225" s="149"/>
      <c r="E225" s="183"/>
      <c r="F225" s="183"/>
      <c r="G225" s="447"/>
      <c r="H225" s="622"/>
      <c r="I225" s="621"/>
      <c r="J225" s="621"/>
      <c r="K225" s="621"/>
      <c r="L225" s="621"/>
      <c r="M225" s="621"/>
      <c r="N225" s="621"/>
      <c r="O225" s="621"/>
      <c r="P225" s="621"/>
      <c r="Q225" s="621"/>
    </row>
    <row r="226" spans="1:17" ht="13">
      <c r="G226" s="98"/>
      <c r="H226" s="98"/>
      <c r="I226" s="98"/>
      <c r="J226" s="98"/>
      <c r="K226" s="98"/>
      <c r="L226" s="98"/>
      <c r="M226" s="98"/>
      <c r="N226" s="98"/>
      <c r="O226" s="98"/>
      <c r="P226" s="98"/>
      <c r="Q226" s="98"/>
    </row>
    <row r="227" spans="1:17" ht="20.5" thickBot="1">
      <c r="A227" s="265" t="s">
        <v>546</v>
      </c>
      <c r="G227" s="98"/>
      <c r="H227" s="98"/>
      <c r="I227" s="98"/>
      <c r="J227" s="98"/>
      <c r="K227" s="98"/>
      <c r="L227" s="98"/>
      <c r="M227" s="98"/>
      <c r="N227" s="98"/>
      <c r="O227" s="98"/>
      <c r="P227" s="98"/>
      <c r="Q227" s="98"/>
    </row>
    <row r="228" spans="1:17" ht="18">
      <c r="A228" s="1549" t="s">
        <v>10</v>
      </c>
      <c r="B228" s="1550"/>
      <c r="C228" s="1550"/>
      <c r="D228" s="1550"/>
      <c r="E228" s="1550"/>
      <c r="F228" s="1551"/>
      <c r="G228" s="297" t="str">
        <f>+C230</f>
        <v>1 CP Peak</v>
      </c>
      <c r="H228" s="1552" t="s">
        <v>487</v>
      </c>
      <c r="I228" s="1553"/>
      <c r="J228" s="1553"/>
      <c r="K228" s="1553"/>
      <c r="L228" s="1553"/>
      <c r="M228" s="1553"/>
      <c r="N228" s="1553"/>
      <c r="O228" s="1553"/>
      <c r="P228" s="1553"/>
      <c r="Q228" s="1606"/>
    </row>
    <row r="229" spans="1:17" ht="15.75" customHeight="1">
      <c r="A229" s="202"/>
      <c r="B229" s="179" t="s">
        <v>442</v>
      </c>
      <c r="C229" s="139"/>
      <c r="D229" s="139"/>
      <c r="E229" s="140"/>
      <c r="F229" s="199"/>
      <c r="G229" s="285"/>
      <c r="H229" s="100"/>
      <c r="I229" s="100"/>
      <c r="J229" s="100"/>
      <c r="K229" s="100"/>
      <c r="L229" s="100"/>
      <c r="M229" s="100"/>
      <c r="N229" s="100"/>
      <c r="O229" s="100"/>
      <c r="P229" s="100"/>
      <c r="Q229" s="283"/>
    </row>
    <row r="230" spans="1:17" ht="16.5" customHeight="1" thickBot="1">
      <c r="A230" s="255">
        <v>172</v>
      </c>
      <c r="B230" s="256"/>
      <c r="C230" s="257" t="str">
        <f>'Exh F - AA-BL Items'!C272</f>
        <v>1 CP Peak</v>
      </c>
      <c r="D230" s="262"/>
      <c r="E230" s="258" t="str">
        <f>'Exh F - AA-BL Items'!E272</f>
        <v>(Note L)</v>
      </c>
      <c r="F230" s="259" t="str">
        <f>'Exh F - AA-BL Items'!F272</f>
        <v>PJM Data</v>
      </c>
      <c r="G230" s="913">
        <v>6486</v>
      </c>
      <c r="H230" s="1547" t="s">
        <v>44</v>
      </c>
      <c r="I230" s="1548"/>
      <c r="J230" s="1548"/>
      <c r="K230" s="1548"/>
      <c r="L230" s="1548"/>
      <c r="M230" s="1548"/>
      <c r="N230" s="1548"/>
      <c r="O230" s="1548"/>
      <c r="P230" s="1548"/>
      <c r="Q230" s="1585"/>
    </row>
    <row r="231" spans="1:17" ht="12.75" customHeight="1">
      <c r="G231" s="98"/>
      <c r="H231" s="98"/>
      <c r="I231" s="98"/>
      <c r="J231" s="98"/>
      <c r="K231" s="98"/>
      <c r="L231" s="98"/>
      <c r="M231" s="98"/>
      <c r="N231" s="98"/>
      <c r="O231" s="98"/>
      <c r="P231" s="98"/>
      <c r="Q231" s="98"/>
    </row>
    <row r="232" spans="1:17" ht="12.75" customHeight="1">
      <c r="G232" s="98"/>
      <c r="H232" s="98"/>
      <c r="I232" s="98"/>
      <c r="J232" s="98"/>
      <c r="K232" s="98"/>
      <c r="L232" s="98"/>
      <c r="M232" s="98"/>
      <c r="N232" s="98"/>
      <c r="O232" s="98"/>
      <c r="P232" s="98"/>
      <c r="Q232" s="98"/>
    </row>
    <row r="233" spans="1:17" ht="21.25" customHeight="1" thickBot="1">
      <c r="A233" s="265" t="s">
        <v>493</v>
      </c>
      <c r="F233" s="484"/>
      <c r="G233" s="98"/>
      <c r="H233" s="98"/>
      <c r="I233" s="98"/>
      <c r="J233" s="98"/>
      <c r="K233" s="98"/>
      <c r="L233" s="98"/>
      <c r="M233" s="98"/>
      <c r="N233" s="98"/>
      <c r="O233" s="98"/>
      <c r="P233" s="98"/>
      <c r="Q233" s="98"/>
    </row>
    <row r="234" spans="1:17" ht="18" customHeight="1">
      <c r="A234" s="617"/>
      <c r="B234" s="618"/>
      <c r="C234" s="309" t="s">
        <v>494</v>
      </c>
      <c r="D234" s="309" t="s">
        <v>495</v>
      </c>
      <c r="E234" s="309" t="s">
        <v>496</v>
      </c>
      <c r="F234" s="309" t="s">
        <v>497</v>
      </c>
      <c r="G234" s="1569" t="s">
        <v>498</v>
      </c>
      <c r="H234" s="1570"/>
      <c r="I234" s="1571" t="s">
        <v>499</v>
      </c>
      <c r="J234" s="1570"/>
      <c r="K234" s="1571" t="s">
        <v>500</v>
      </c>
      <c r="L234" s="1570"/>
      <c r="M234" s="301"/>
      <c r="N234" s="301"/>
      <c r="O234" s="301"/>
      <c r="P234" s="301"/>
      <c r="Q234" s="302"/>
    </row>
    <row r="235" spans="1:17" ht="15.75" customHeight="1">
      <c r="A235" s="202"/>
      <c r="B235" s="158"/>
      <c r="C235" s="183" t="s">
        <v>42</v>
      </c>
      <c r="D235" s="914">
        <v>6700.3</v>
      </c>
      <c r="E235" s="915">
        <v>40962</v>
      </c>
      <c r="F235" s="678">
        <f>+'ATT H-2A'!H312</f>
        <v>45530.817501744612</v>
      </c>
      <c r="G235" s="1616">
        <f>+D235*E235</f>
        <v>274457688.60000002</v>
      </c>
      <c r="H235" s="1617"/>
      <c r="I235" s="1618">
        <f>+F235*'ATT H-2A'!H309</f>
        <v>295312882.31631553</v>
      </c>
      <c r="J235" s="1617"/>
      <c r="K235" s="1618">
        <f>+I235-G235</f>
        <v>20855193.716315508</v>
      </c>
      <c r="L235" s="1617"/>
      <c r="M235" s="303"/>
      <c r="N235" s="303"/>
      <c r="O235" s="303"/>
      <c r="P235" s="303"/>
      <c r="Q235" s="304"/>
    </row>
    <row r="236" spans="1:17" ht="15.75" customHeight="1">
      <c r="A236" s="202"/>
      <c r="B236" s="183"/>
      <c r="C236" s="183"/>
      <c r="D236" s="183"/>
      <c r="E236" s="469"/>
      <c r="F236" s="310"/>
      <c r="G236" s="1616">
        <f>+E236*D236*(151/365)</f>
        <v>0</v>
      </c>
      <c r="H236" s="1617"/>
      <c r="I236" s="1619"/>
      <c r="J236" s="1620"/>
      <c r="K236" s="1619"/>
      <c r="L236" s="1621"/>
      <c r="M236" s="305"/>
      <c r="N236" s="305"/>
      <c r="O236" s="305"/>
      <c r="P236" s="305"/>
      <c r="Q236" s="306"/>
    </row>
    <row r="237" spans="1:17" ht="15.75" customHeight="1">
      <c r="A237" s="202"/>
      <c r="B237" s="183"/>
      <c r="C237" s="183"/>
      <c r="D237" s="183"/>
      <c r="E237" s="310"/>
      <c r="F237" s="310"/>
      <c r="G237" s="312"/>
      <c r="H237" s="730"/>
      <c r="I237" s="311"/>
      <c r="J237" s="625"/>
      <c r="K237" s="311"/>
      <c r="L237" s="625"/>
      <c r="M237" s="305"/>
      <c r="N237" s="305"/>
      <c r="O237" s="305"/>
      <c r="P237" s="305"/>
      <c r="Q237" s="306"/>
    </row>
    <row r="238" spans="1:17" ht="16.5" customHeight="1" thickBot="1">
      <c r="A238" s="255"/>
      <c r="B238" s="260"/>
      <c r="C238" s="260" t="s">
        <v>293</v>
      </c>
      <c r="D238" s="260"/>
      <c r="E238" s="268"/>
      <c r="F238" s="260"/>
      <c r="G238" s="1613">
        <f>SUM(G235:H237)</f>
        <v>274457688.60000002</v>
      </c>
      <c r="H238" s="1614"/>
      <c r="I238" s="1615">
        <f>SUM(I235:J237)</f>
        <v>295312882.31631553</v>
      </c>
      <c r="J238" s="1614"/>
      <c r="K238" s="1615">
        <f>SUM(K235:L237)</f>
        <v>20855193.716315508</v>
      </c>
      <c r="L238" s="1614"/>
      <c r="M238" s="307"/>
      <c r="N238" s="307"/>
      <c r="O238" s="307"/>
      <c r="P238" s="307"/>
      <c r="Q238" s="308"/>
    </row>
    <row r="239" spans="1:17" ht="12.75" customHeight="1">
      <c r="G239" s="98"/>
      <c r="H239" s="98"/>
      <c r="I239" s="98"/>
      <c r="J239" s="98"/>
      <c r="K239" s="98"/>
      <c r="L239" s="98"/>
      <c r="M239" s="98"/>
      <c r="N239" s="98"/>
      <c r="O239" s="98"/>
      <c r="P239" s="98"/>
      <c r="Q239" s="98"/>
    </row>
    <row r="240" spans="1:17" ht="13.5" thickBot="1">
      <c r="G240" s="98"/>
      <c r="H240" s="98"/>
      <c r="I240" s="98"/>
      <c r="J240" s="98"/>
      <c r="K240" s="98"/>
      <c r="L240" s="98"/>
      <c r="M240" s="98"/>
      <c r="N240" s="98"/>
      <c r="O240" s="98"/>
      <c r="P240" s="98"/>
      <c r="Q240" s="98"/>
    </row>
    <row r="241" spans="1:19" ht="18.5" thickBot="1">
      <c r="A241" s="1566" t="s">
        <v>763</v>
      </c>
      <c r="B241" s="1567"/>
      <c r="C241" s="1567"/>
      <c r="D241" s="1567"/>
      <c r="E241" s="1567"/>
      <c r="F241" s="1568"/>
      <c r="G241" s="1569"/>
      <c r="H241" s="1570"/>
      <c r="I241" s="1571"/>
      <c r="J241" s="1570"/>
      <c r="K241" s="1571"/>
      <c r="L241" s="1570"/>
      <c r="M241" s="301"/>
      <c r="N241" s="301"/>
      <c r="O241" s="301"/>
      <c r="P241" s="301"/>
      <c r="Q241" s="302"/>
    </row>
    <row r="242" spans="1:19" ht="40">
      <c r="A242" s="1549" t="s">
        <v>10</v>
      </c>
      <c r="B242" s="1550"/>
      <c r="C242" s="1550"/>
      <c r="D242" s="1550"/>
      <c r="E242" s="1550"/>
      <c r="F242" s="1551"/>
      <c r="G242" s="744" t="s">
        <v>764</v>
      </c>
      <c r="H242" s="744" t="s">
        <v>765</v>
      </c>
      <c r="I242" s="744" t="s">
        <v>766</v>
      </c>
      <c r="J242" s="744" t="s">
        <v>767</v>
      </c>
      <c r="K242" s="1552" t="s">
        <v>768</v>
      </c>
      <c r="L242" s="1575"/>
      <c r="M242" s="1575"/>
      <c r="N242" s="1575"/>
      <c r="O242" s="1575"/>
      <c r="P242" s="1575"/>
      <c r="Q242" s="1576"/>
    </row>
    <row r="243" spans="1:19" ht="18">
      <c r="A243" s="747"/>
      <c r="B243" s="746"/>
      <c r="C243" s="746"/>
      <c r="D243" s="746"/>
      <c r="E243" s="746"/>
      <c r="F243" s="748"/>
      <c r="G243" s="745"/>
      <c r="H243" s="745"/>
      <c r="I243" s="745"/>
      <c r="J243" s="749"/>
      <c r="K243" s="749"/>
      <c r="L243" s="749"/>
      <c r="M243" s="749"/>
      <c r="N243" s="749"/>
      <c r="O243" s="749"/>
      <c r="P243" s="749"/>
      <c r="Q243" s="750"/>
    </row>
    <row r="244" spans="1:19" ht="26.25" customHeight="1">
      <c r="A244" s="202" t="s">
        <v>758</v>
      </c>
      <c r="B244" s="183"/>
      <c r="C244" s="166" t="s">
        <v>270</v>
      </c>
      <c r="D244" s="165"/>
      <c r="E244" s="225"/>
      <c r="F244" s="751" t="s">
        <v>769</v>
      </c>
      <c r="G244" s="355">
        <v>197121601</v>
      </c>
      <c r="H244" s="355">
        <v>45367178</v>
      </c>
      <c r="I244" s="1476">
        <v>4336381.1244351333</v>
      </c>
      <c r="J244" s="916">
        <v>5065309</v>
      </c>
      <c r="K244" s="1577" t="s">
        <v>1592</v>
      </c>
      <c r="L244" s="1578"/>
      <c r="M244" s="1578"/>
      <c r="N244" s="1578"/>
      <c r="O244" s="1578"/>
      <c r="P244" s="1578"/>
      <c r="Q244" s="1579"/>
    </row>
    <row r="245" spans="1:19" ht="16" thickBot="1">
      <c r="A245" s="255"/>
      <c r="B245" s="260"/>
      <c r="C245" s="267"/>
      <c r="D245" s="726"/>
      <c r="E245" s="726"/>
      <c r="F245" s="269"/>
      <c r="G245" s="335"/>
      <c r="H245" s="335"/>
      <c r="I245" s="752"/>
      <c r="J245" s="284"/>
      <c r="K245" s="284"/>
      <c r="L245" s="284"/>
      <c r="M245" s="284"/>
      <c r="N245" s="284"/>
      <c r="O245" s="284"/>
      <c r="P245" s="284"/>
      <c r="Q245" s="291"/>
    </row>
    <row r="246" spans="1:19" ht="13">
      <c r="G246" s="98"/>
      <c r="H246" s="98"/>
      <c r="I246" s="98"/>
      <c r="J246" s="98"/>
      <c r="K246" s="98"/>
      <c r="L246" s="98"/>
      <c r="M246" s="98"/>
      <c r="N246" s="98"/>
      <c r="O246" s="98"/>
      <c r="P246" s="98"/>
      <c r="Q246" s="98"/>
    </row>
    <row r="247" spans="1:19" ht="13.5" thickBot="1">
      <c r="G247" s="98"/>
      <c r="H247" s="98"/>
      <c r="I247" s="98"/>
      <c r="J247" s="98"/>
      <c r="K247" s="98"/>
      <c r="L247" s="98"/>
      <c r="M247" s="98"/>
      <c r="N247" s="98"/>
      <c r="O247" s="98"/>
      <c r="P247" s="98"/>
      <c r="Q247" s="98"/>
    </row>
    <row r="248" spans="1:19" customFormat="1" ht="18.5" thickBot="1">
      <c r="A248" s="814" t="s">
        <v>949</v>
      </c>
      <c r="B248" s="857"/>
      <c r="C248" s="857"/>
      <c r="D248" s="857"/>
      <c r="E248" s="857"/>
      <c r="F248" s="857"/>
      <c r="G248" s="857"/>
      <c r="H248" s="857" t="s">
        <v>1504</v>
      </c>
      <c r="I248" s="857"/>
      <c r="J248" s="858"/>
      <c r="K248" s="858"/>
      <c r="L248" s="858"/>
      <c r="M248" s="858"/>
      <c r="N248" s="858"/>
      <c r="O248" s="858"/>
      <c r="P248" s="858"/>
      <c r="Q248" s="859"/>
      <c r="R248" s="293"/>
      <c r="S248" s="293"/>
    </row>
    <row r="249" spans="1:19" s="815" customFormat="1" ht="14">
      <c r="A249" s="1308"/>
      <c r="B249" s="1309"/>
      <c r="C249" s="1310"/>
      <c r="D249" s="1309"/>
      <c r="E249" s="1311"/>
      <c r="F249" s="1311"/>
      <c r="G249" s="861"/>
      <c r="H249" s="860" t="s">
        <v>349</v>
      </c>
      <c r="I249" s="861"/>
      <c r="J249" s="1312"/>
      <c r="K249" s="861"/>
      <c r="L249" s="1313"/>
      <c r="M249" s="1309"/>
      <c r="N249" s="862"/>
      <c r="O249" s="862"/>
      <c r="P249" s="862"/>
      <c r="Q249" s="863"/>
    </row>
    <row r="250" spans="1:19" s="815" customFormat="1" ht="14">
      <c r="A250" s="1308"/>
      <c r="B250" s="1314"/>
      <c r="C250" s="1309"/>
      <c r="D250" s="1315"/>
      <c r="E250" s="1316"/>
      <c r="F250" s="1316"/>
      <c r="G250" s="861"/>
      <c r="H250" s="860" t="s">
        <v>414</v>
      </c>
      <c r="I250" s="860"/>
      <c r="J250" s="860" t="s">
        <v>787</v>
      </c>
      <c r="K250" s="861"/>
      <c r="L250" s="1317"/>
      <c r="M250" s="1317"/>
      <c r="N250" s="864"/>
      <c r="O250" s="864"/>
      <c r="P250" s="864"/>
      <c r="Q250" s="865"/>
    </row>
    <row r="251" spans="1:19" s="815" customFormat="1" ht="14">
      <c r="A251" s="1318" t="s">
        <v>845</v>
      </c>
      <c r="B251" s="1314"/>
      <c r="C251" s="1319" t="s">
        <v>788</v>
      </c>
      <c r="D251" s="1315"/>
      <c r="E251" s="1316"/>
      <c r="F251" s="1320" t="s">
        <v>789</v>
      </c>
      <c r="G251" s="861"/>
      <c r="H251" s="866" t="s">
        <v>790</v>
      </c>
      <c r="I251" s="860"/>
      <c r="J251" s="866" t="s">
        <v>1475</v>
      </c>
      <c r="K251" s="861"/>
      <c r="L251" s="866" t="s">
        <v>1387</v>
      </c>
      <c r="M251" s="1317"/>
      <c r="N251" s="864"/>
      <c r="O251" s="864"/>
      <c r="P251" s="864"/>
      <c r="Q251" s="865"/>
    </row>
    <row r="252" spans="1:19" s="815" customFormat="1" ht="14">
      <c r="A252" s="1308"/>
      <c r="B252" s="1314"/>
      <c r="C252" s="1321"/>
      <c r="D252" s="1315"/>
      <c r="E252" s="1316"/>
      <c r="F252" s="1316"/>
      <c r="G252" s="861"/>
      <c r="H252" s="860"/>
      <c r="I252" s="860"/>
      <c r="J252" s="860"/>
      <c r="K252" s="861"/>
      <c r="L252" s="867"/>
      <c r="M252" s="1317"/>
      <c r="N252" s="864"/>
      <c r="O252" s="864"/>
      <c r="P252" s="864"/>
      <c r="Q252" s="865"/>
    </row>
    <row r="253" spans="1:19" s="815" customFormat="1" ht="14">
      <c r="A253" s="1308" t="str">
        <f>'ATT H-2A'!A245</f>
        <v>136a</v>
      </c>
      <c r="B253" s="1309"/>
      <c r="C253" s="1360" t="s">
        <v>791</v>
      </c>
      <c r="D253" s="1309"/>
      <c r="E253" s="1311"/>
      <c r="F253" s="1311" t="s">
        <v>950</v>
      </c>
      <c r="G253" s="861"/>
      <c r="H253" s="868">
        <v>3824025.9328560494</v>
      </c>
      <c r="I253" s="869" t="s">
        <v>455</v>
      </c>
      <c r="J253" s="1322">
        <f>'ATT H-2A'!H234</f>
        <v>0.27517499999999995</v>
      </c>
      <c r="K253" s="870" t="s">
        <v>792</v>
      </c>
      <c r="L253" s="871">
        <f>H253*J253</f>
        <v>1052276.3360736631</v>
      </c>
      <c r="M253" s="872"/>
      <c r="N253" s="864"/>
      <c r="O253" s="872"/>
      <c r="P253" s="864"/>
      <c r="Q253" s="873"/>
    </row>
    <row r="254" spans="1:19" s="815" customFormat="1" ht="14">
      <c r="A254" s="1308"/>
      <c r="B254" s="1309"/>
      <c r="C254" s="1310" t="s">
        <v>979</v>
      </c>
      <c r="D254" s="1309"/>
      <c r="E254" s="1311"/>
      <c r="F254" s="1311"/>
      <c r="G254" s="861"/>
      <c r="H254" s="861"/>
      <c r="I254" s="861"/>
      <c r="J254" s="861"/>
      <c r="K254" s="861"/>
      <c r="L254" s="871"/>
      <c r="M254" s="1317"/>
      <c r="N254" s="864"/>
      <c r="O254" s="864"/>
      <c r="P254" s="864"/>
      <c r="Q254" s="865"/>
    </row>
    <row r="255" spans="1:19" s="815" customFormat="1" ht="14">
      <c r="A255" s="1308" t="str">
        <f>'ATT H-2A'!A246</f>
        <v>136b</v>
      </c>
      <c r="B255" s="1309"/>
      <c r="C255" s="1359" t="s">
        <v>974</v>
      </c>
      <c r="D255" s="1309"/>
      <c r="E255" s="1311"/>
      <c r="F255" s="1311" t="s">
        <v>951</v>
      </c>
      <c r="G255" s="861"/>
      <c r="H255" s="861"/>
      <c r="I255" s="861"/>
      <c r="J255" s="861"/>
      <c r="K255" s="861"/>
      <c r="L255" s="1189">
        <f>-'1E - EDIT Amortization'!O109</f>
        <v>-9838573.9127812535</v>
      </c>
      <c r="M255" s="874"/>
      <c r="N255" s="864"/>
      <c r="O255" s="874"/>
      <c r="P255" s="864"/>
      <c r="Q255" s="875"/>
    </row>
    <row r="256" spans="1:19" s="815" customFormat="1" ht="14">
      <c r="A256" s="1308" t="str">
        <f>'ATT H-2A'!A247</f>
        <v>136c</v>
      </c>
      <c r="B256" s="1309"/>
      <c r="C256" s="1359" t="s">
        <v>975</v>
      </c>
      <c r="D256" s="1309"/>
      <c r="E256" s="1311"/>
      <c r="F256" s="1311" t="s">
        <v>951</v>
      </c>
      <c r="G256" s="861"/>
      <c r="H256" s="861"/>
      <c r="I256" s="861"/>
      <c r="J256" s="861"/>
      <c r="K256" s="861"/>
      <c r="L256" s="1189">
        <f>-'1E - EDIT Amortization'!O214</f>
        <v>0</v>
      </c>
      <c r="M256" s="874"/>
      <c r="N256" s="864"/>
      <c r="O256" s="874"/>
      <c r="P256" s="864"/>
      <c r="Q256" s="875"/>
    </row>
    <row r="257" spans="1:17" s="815" customFormat="1" ht="14">
      <c r="A257" s="1308" t="str">
        <f>'ATT H-2A'!A248</f>
        <v>136d</v>
      </c>
      <c r="B257" s="1309"/>
      <c r="C257" s="1310" t="s">
        <v>793</v>
      </c>
      <c r="D257" s="1309"/>
      <c r="E257" s="1311"/>
      <c r="F257" s="1311" t="s">
        <v>952</v>
      </c>
      <c r="G257" s="861"/>
      <c r="H257" s="861"/>
      <c r="I257" s="861"/>
      <c r="J257" s="861"/>
      <c r="K257" s="861"/>
      <c r="L257" s="1189">
        <f>453192</f>
        <v>453192</v>
      </c>
      <c r="M257" s="1317"/>
      <c r="N257" s="864"/>
      <c r="O257" s="864"/>
      <c r="P257" s="864"/>
      <c r="Q257" s="865"/>
    </row>
    <row r="258" spans="1:17" s="815" customFormat="1" ht="14.5" thickBot="1">
      <c r="A258" s="1308" t="str">
        <f>'ATT H-2A'!A249</f>
        <v>136e</v>
      </c>
      <c r="B258" s="1309"/>
      <c r="C258" s="1323" t="s">
        <v>953</v>
      </c>
      <c r="D258" s="1309"/>
      <c r="E258" s="1311"/>
      <c r="F258" s="1311" t="s">
        <v>1388</v>
      </c>
      <c r="G258" s="861"/>
      <c r="H258" s="861"/>
      <c r="I258" s="861"/>
      <c r="J258" s="861"/>
      <c r="K258" s="861"/>
      <c r="L258" s="876">
        <f>SUM(L253:L257)</f>
        <v>-8333105.5767075904</v>
      </c>
      <c r="M258" s="1317"/>
      <c r="N258" s="864"/>
      <c r="O258" s="864"/>
      <c r="P258" s="864"/>
      <c r="Q258" s="865"/>
    </row>
    <row r="259" spans="1:17" s="815" customFormat="1" ht="14.5" thickTop="1">
      <c r="A259" s="1308"/>
      <c r="B259" s="1309"/>
      <c r="C259" s="1310"/>
      <c r="D259" s="1309"/>
      <c r="E259" s="1311"/>
      <c r="F259" s="1311"/>
      <c r="G259" s="861"/>
      <c r="H259" s="861"/>
      <c r="I259" s="861"/>
      <c r="J259" s="861"/>
      <c r="K259" s="871"/>
      <c r="L259" s="1309"/>
      <c r="M259" s="1317"/>
      <c r="N259" s="864"/>
      <c r="O259" s="864"/>
      <c r="P259" s="864"/>
      <c r="Q259" s="865"/>
    </row>
    <row r="260" spans="1:17" s="815" customFormat="1" ht="14">
      <c r="A260" s="1324" t="s">
        <v>794</v>
      </c>
      <c r="B260" s="1309"/>
      <c r="C260" s="1319" t="s">
        <v>795</v>
      </c>
      <c r="D260" s="1321"/>
      <c r="E260" s="1321"/>
      <c r="F260" s="1311"/>
      <c r="G260" s="861"/>
      <c r="H260" s="861"/>
      <c r="I260" s="1312"/>
      <c r="J260" s="861"/>
      <c r="K260" s="1313"/>
      <c r="L260" s="1309"/>
      <c r="M260" s="1317"/>
      <c r="N260" s="864"/>
      <c r="O260" s="864"/>
      <c r="P260" s="864"/>
      <c r="Q260" s="865"/>
    </row>
    <row r="261" spans="1:17" s="815" customFormat="1" ht="15" customHeight="1">
      <c r="A261" s="1325" t="s">
        <v>796</v>
      </c>
      <c r="B261" s="1309"/>
      <c r="C261" s="1572" t="s">
        <v>1389</v>
      </c>
      <c r="D261" s="1572"/>
      <c r="E261" s="1572"/>
      <c r="F261" s="1572"/>
      <c r="G261" s="861"/>
      <c r="H261" s="861"/>
      <c r="I261" s="1312"/>
      <c r="J261" s="861"/>
      <c r="K261" s="1313"/>
      <c r="L261" s="1309"/>
      <c r="M261" s="1309"/>
      <c r="N261" s="862"/>
      <c r="O261" s="862"/>
      <c r="P261" s="862"/>
      <c r="Q261" s="863"/>
    </row>
    <row r="262" spans="1:17" s="815" customFormat="1" ht="15" customHeight="1">
      <c r="A262" s="1325"/>
      <c r="B262" s="1309"/>
      <c r="C262" s="1572"/>
      <c r="D262" s="1572"/>
      <c r="E262" s="1572"/>
      <c r="F262" s="1572"/>
      <c r="G262" s="861"/>
      <c r="H262" s="861"/>
      <c r="I262" s="1312"/>
      <c r="J262" s="861"/>
      <c r="K262" s="1313"/>
      <c r="L262" s="1309"/>
      <c r="M262" s="1309"/>
      <c r="N262" s="862"/>
      <c r="O262" s="862"/>
      <c r="P262" s="862"/>
      <c r="Q262" s="863"/>
    </row>
    <row r="263" spans="1:17" s="815" customFormat="1" ht="14">
      <c r="A263" s="1325" t="s">
        <v>797</v>
      </c>
      <c r="B263" s="1309"/>
      <c r="C263" s="1572" t="s">
        <v>798</v>
      </c>
      <c r="D263" s="1572"/>
      <c r="E263" s="1572"/>
      <c r="F263" s="1572"/>
      <c r="G263" s="861"/>
      <c r="H263" s="861"/>
      <c r="I263" s="1312"/>
      <c r="J263" s="861"/>
      <c r="K263" s="1313"/>
      <c r="L263" s="1309"/>
      <c r="M263" s="1309"/>
      <c r="N263" s="862"/>
      <c r="O263" s="862"/>
      <c r="P263" s="862"/>
      <c r="Q263" s="863"/>
    </row>
    <row r="264" spans="1:17" s="815" customFormat="1" ht="15" customHeight="1">
      <c r="A264" s="1325" t="s">
        <v>799</v>
      </c>
      <c r="B264" s="1309"/>
      <c r="C264" s="1573" t="s">
        <v>1390</v>
      </c>
      <c r="D264" s="1573"/>
      <c r="E264" s="1573"/>
      <c r="F264" s="1573"/>
      <c r="G264" s="861"/>
      <c r="H264" s="861" t="s">
        <v>155</v>
      </c>
      <c r="I264" s="1312"/>
      <c r="J264" s="861"/>
      <c r="K264" s="1313"/>
      <c r="L264" s="1309"/>
      <c r="M264" s="1309"/>
      <c r="N264" s="862"/>
      <c r="O264" s="862"/>
      <c r="P264" s="862"/>
      <c r="Q264" s="863"/>
    </row>
    <row r="265" spans="1:17" s="815" customFormat="1" ht="15" customHeight="1">
      <c r="A265" s="1325"/>
      <c r="B265" s="1309"/>
      <c r="C265" s="1573"/>
      <c r="D265" s="1573"/>
      <c r="E265" s="1573"/>
      <c r="F265" s="1573"/>
      <c r="G265" s="861"/>
      <c r="H265" s="861"/>
      <c r="I265" s="1312"/>
      <c r="J265" s="861"/>
      <c r="K265" s="1313"/>
      <c r="L265" s="1309"/>
      <c r="M265" s="1309"/>
      <c r="N265" s="862"/>
      <c r="O265" s="862"/>
      <c r="P265" s="862"/>
      <c r="Q265" s="863"/>
    </row>
    <row r="266" spans="1:17" s="815" customFormat="1" ht="14">
      <c r="A266" s="1325" t="s">
        <v>800</v>
      </c>
      <c r="B266" s="1309"/>
      <c r="C266" s="1574" t="s">
        <v>1391</v>
      </c>
      <c r="D266" s="1574"/>
      <c r="E266" s="1574"/>
      <c r="F266" s="1574"/>
      <c r="G266" s="1574"/>
      <c r="H266" s="1574"/>
      <c r="I266" s="1574"/>
      <c r="J266" s="1574"/>
      <c r="K266" s="1313"/>
      <c r="L266" s="1309"/>
      <c r="M266" s="1309"/>
      <c r="N266" s="862"/>
      <c r="O266" s="862"/>
      <c r="P266" s="862"/>
      <c r="Q266" s="863"/>
    </row>
    <row r="267" spans="1:17" s="815" customFormat="1" ht="15" customHeight="1">
      <c r="A267" s="1325"/>
      <c r="B267" s="1309"/>
      <c r="C267" s="1574"/>
      <c r="D267" s="1574"/>
      <c r="E267" s="1574"/>
      <c r="F267" s="1574"/>
      <c r="G267" s="1574"/>
      <c r="H267" s="1574"/>
      <c r="I267" s="1574"/>
      <c r="J267" s="1574"/>
      <c r="K267" s="1313"/>
      <c r="L267" s="1309"/>
      <c r="M267" s="1309"/>
      <c r="N267" s="862"/>
      <c r="O267" s="862"/>
      <c r="P267" s="862"/>
      <c r="Q267" s="863"/>
    </row>
    <row r="268" spans="1:17" s="815" customFormat="1" ht="14">
      <c r="A268" s="1325"/>
      <c r="B268" s="1309"/>
      <c r="C268" s="1574"/>
      <c r="D268" s="1574"/>
      <c r="E268" s="1574"/>
      <c r="F268" s="1574"/>
      <c r="G268" s="1574"/>
      <c r="H268" s="1574"/>
      <c r="I268" s="1574"/>
      <c r="J268" s="1574"/>
      <c r="K268" s="1313"/>
      <c r="L268" s="1309"/>
      <c r="M268" s="1309"/>
      <c r="N268" s="862"/>
      <c r="O268" s="862"/>
      <c r="P268" s="862"/>
      <c r="Q268" s="863"/>
    </row>
    <row r="269" spans="1:17" s="815" customFormat="1" ht="14">
      <c r="A269" s="1325"/>
      <c r="B269" s="1309"/>
      <c r="C269" s="1574"/>
      <c r="D269" s="1574"/>
      <c r="E269" s="1574"/>
      <c r="F269" s="1574"/>
      <c r="G269" s="1574"/>
      <c r="H269" s="1574"/>
      <c r="I269" s="1574"/>
      <c r="J269" s="1574"/>
      <c r="K269" s="1313"/>
      <c r="L269" s="1309"/>
      <c r="M269" s="1309"/>
      <c r="N269" s="862"/>
      <c r="O269" s="862"/>
      <c r="P269" s="862"/>
      <c r="Q269" s="863"/>
    </row>
    <row r="270" spans="1:17" s="815" customFormat="1" ht="14">
      <c r="A270" s="1325"/>
      <c r="B270" s="1309"/>
      <c r="C270" s="1574"/>
      <c r="D270" s="1574"/>
      <c r="E270" s="1574"/>
      <c r="F270" s="1574"/>
      <c r="G270" s="1574"/>
      <c r="H270" s="1574"/>
      <c r="I270" s="1574"/>
      <c r="J270" s="1574"/>
      <c r="K270" s="1313"/>
      <c r="L270" s="1309"/>
      <c r="M270" s="1309"/>
      <c r="N270" s="862"/>
      <c r="O270" s="862"/>
      <c r="P270" s="862"/>
      <c r="Q270" s="863"/>
    </row>
    <row r="271" spans="1:17" s="815" customFormat="1" ht="14">
      <c r="A271" s="1325" t="s">
        <v>801</v>
      </c>
      <c r="B271" s="1309"/>
      <c r="C271" s="1574" t="s">
        <v>1392</v>
      </c>
      <c r="D271" s="1574"/>
      <c r="E271" s="1574"/>
      <c r="F271" s="1574"/>
      <c r="G271" s="861"/>
      <c r="H271" s="861"/>
      <c r="I271" s="1312"/>
      <c r="J271" s="861"/>
      <c r="K271" s="1313"/>
      <c r="L271" s="1309"/>
      <c r="M271" s="1309"/>
      <c r="N271" s="862"/>
      <c r="O271" s="862"/>
      <c r="P271" s="862"/>
      <c r="Q271" s="863"/>
    </row>
    <row r="272" spans="1:17" s="815" customFormat="1" ht="15" customHeight="1">
      <c r="A272" s="1325"/>
      <c r="B272" s="1309"/>
      <c r="C272" s="1574"/>
      <c r="D272" s="1574"/>
      <c r="E272" s="1574"/>
      <c r="F272" s="1574"/>
      <c r="G272" s="861"/>
      <c r="H272" s="861"/>
      <c r="I272" s="1312"/>
      <c r="J272" s="861"/>
      <c r="K272" s="1313"/>
      <c r="L272" s="1309"/>
      <c r="M272" s="1309"/>
      <c r="N272" s="862"/>
      <c r="O272" s="862"/>
      <c r="P272" s="862"/>
      <c r="Q272" s="863"/>
    </row>
    <row r="273" spans="1:17" s="815" customFormat="1" ht="14">
      <c r="A273" s="1325"/>
      <c r="B273" s="1309"/>
      <c r="C273" s="1574"/>
      <c r="D273" s="1574"/>
      <c r="E273" s="1574"/>
      <c r="F273" s="1574"/>
      <c r="G273" s="861"/>
      <c r="H273" s="861"/>
      <c r="I273" s="1312"/>
      <c r="J273" s="861"/>
      <c r="K273" s="1313"/>
      <c r="L273" s="1309"/>
      <c r="M273" s="1309"/>
      <c r="N273" s="862"/>
      <c r="O273" s="862"/>
      <c r="P273" s="862"/>
      <c r="Q273" s="863"/>
    </row>
    <row r="274" spans="1:17" s="815" customFormat="1" ht="14">
      <c r="A274" s="1325"/>
      <c r="B274" s="1309"/>
      <c r="C274" s="1574"/>
      <c r="D274" s="1574"/>
      <c r="E274" s="1574"/>
      <c r="F274" s="1574"/>
      <c r="G274" s="861"/>
      <c r="H274" s="861"/>
      <c r="I274" s="1312"/>
      <c r="J274" s="861"/>
      <c r="K274" s="1313"/>
      <c r="L274" s="1309"/>
      <c r="M274" s="1309"/>
      <c r="N274" s="862"/>
      <c r="O274" s="862"/>
      <c r="P274" s="862"/>
      <c r="Q274" s="863"/>
    </row>
    <row r="275" spans="1:17" s="815" customFormat="1" ht="14">
      <c r="A275" s="1325"/>
      <c r="B275" s="1309"/>
      <c r="C275" s="1574"/>
      <c r="D275" s="1574"/>
      <c r="E275" s="1574"/>
      <c r="F275" s="1574"/>
      <c r="G275" s="861"/>
      <c r="H275" s="861"/>
      <c r="I275" s="1312"/>
      <c r="J275" s="861"/>
      <c r="K275" s="1313"/>
      <c r="L275" s="1309"/>
      <c r="M275" s="1309"/>
      <c r="N275" s="862"/>
      <c r="O275" s="862"/>
      <c r="P275" s="862"/>
      <c r="Q275" s="863"/>
    </row>
    <row r="276" spans="1:17" s="815" customFormat="1" ht="14">
      <c r="A276" s="1325"/>
      <c r="B276" s="1309"/>
      <c r="C276" s="1574"/>
      <c r="D276" s="1574"/>
      <c r="E276" s="1574"/>
      <c r="F276" s="1574"/>
      <c r="G276" s="861"/>
      <c r="H276" s="861"/>
      <c r="I276" s="1312"/>
      <c r="J276" s="861"/>
      <c r="K276" s="1313"/>
      <c r="L276" s="1309"/>
      <c r="M276" s="1309"/>
      <c r="N276" s="862"/>
      <c r="O276" s="862"/>
      <c r="P276" s="862"/>
      <c r="Q276" s="863"/>
    </row>
    <row r="277" spans="1:17" s="815" customFormat="1" ht="14">
      <c r="A277" s="1325"/>
      <c r="B277" s="1309"/>
      <c r="C277" s="1574"/>
      <c r="D277" s="1574"/>
      <c r="E277" s="1574"/>
      <c r="F277" s="1574"/>
      <c r="G277" s="861"/>
      <c r="H277" s="861"/>
      <c r="I277" s="1312"/>
      <c r="J277" s="861"/>
      <c r="K277" s="1313"/>
      <c r="L277" s="1309"/>
      <c r="M277" s="1309"/>
      <c r="N277" s="862"/>
      <c r="O277" s="862"/>
      <c r="P277" s="862"/>
      <c r="Q277" s="863"/>
    </row>
    <row r="278" spans="1:17" s="815" customFormat="1" ht="14">
      <c r="A278" s="1325" t="s">
        <v>1393</v>
      </c>
      <c r="B278" s="1309"/>
      <c r="C278" s="1574" t="s">
        <v>1394</v>
      </c>
      <c r="D278" s="1574"/>
      <c r="E278" s="1574"/>
      <c r="F278" s="1574"/>
      <c r="G278" s="861"/>
      <c r="H278" s="861"/>
      <c r="I278" s="1312"/>
      <c r="J278" s="861"/>
      <c r="K278" s="1313"/>
      <c r="L278" s="1309"/>
      <c r="M278" s="1309"/>
      <c r="N278" s="862"/>
      <c r="O278" s="862"/>
      <c r="P278" s="862"/>
      <c r="Q278" s="863"/>
    </row>
    <row r="279" spans="1:17" s="815" customFormat="1" ht="14">
      <c r="A279" s="1325"/>
      <c r="B279" s="1309"/>
      <c r="C279" s="1574"/>
      <c r="D279" s="1574"/>
      <c r="E279" s="1574"/>
      <c r="F279" s="1574"/>
      <c r="G279" s="861"/>
      <c r="H279" s="861"/>
      <c r="I279" s="1312"/>
      <c r="J279" s="861"/>
      <c r="K279" s="1313"/>
      <c r="L279" s="1309"/>
      <c r="M279" s="1309"/>
      <c r="N279" s="862"/>
      <c r="O279" s="862"/>
      <c r="P279" s="862"/>
      <c r="Q279" s="863"/>
    </row>
    <row r="280" spans="1:17" s="815" customFormat="1" ht="14.5" thickBot="1">
      <c r="A280" s="894"/>
      <c r="B280" s="877"/>
      <c r="C280" s="1565"/>
      <c r="D280" s="1565"/>
      <c r="E280" s="1565"/>
      <c r="F280" s="1565"/>
      <c r="G280" s="878"/>
      <c r="H280" s="878"/>
      <c r="I280" s="879"/>
      <c r="J280" s="878"/>
      <c r="K280" s="880"/>
      <c r="L280" s="881"/>
      <c r="M280" s="881"/>
      <c r="N280" s="881"/>
      <c r="O280" s="881"/>
      <c r="P280" s="881"/>
      <c r="Q280" s="882"/>
    </row>
    <row r="281" spans="1:17" customFormat="1" ht="14">
      <c r="G281" s="293"/>
      <c r="H281" s="293"/>
      <c r="I281" s="293"/>
      <c r="J281" s="293"/>
      <c r="K281" s="293"/>
      <c r="L281" s="293"/>
      <c r="M281" s="293"/>
      <c r="N281" s="293"/>
      <c r="O281" s="293"/>
      <c r="P281" s="293"/>
      <c r="Q281" s="293"/>
    </row>
    <row r="282" spans="1:17" ht="14">
      <c r="G282" s="293"/>
      <c r="H282" s="293"/>
      <c r="I282" s="293"/>
      <c r="J282" s="293"/>
      <c r="K282" s="293"/>
      <c r="L282" s="293"/>
      <c r="M282" s="293"/>
      <c r="N282" s="293"/>
      <c r="O282" s="293"/>
      <c r="P282" s="293"/>
      <c r="Q282" s="293"/>
    </row>
    <row r="283" spans="1:17" ht="14">
      <c r="G283" s="293"/>
      <c r="H283" s="293"/>
      <c r="I283" s="293"/>
      <c r="J283" s="293"/>
      <c r="K283" s="293"/>
      <c r="L283" s="293"/>
      <c r="M283" s="293"/>
      <c r="N283" s="293"/>
      <c r="O283" s="293"/>
      <c r="P283" s="293"/>
      <c r="Q283" s="293"/>
    </row>
    <row r="284" spans="1:17" ht="14">
      <c r="G284" s="293"/>
      <c r="H284" s="293"/>
      <c r="I284" s="293"/>
      <c r="J284" s="293"/>
      <c r="K284" s="293"/>
      <c r="L284" s="293"/>
      <c r="M284" s="293"/>
      <c r="N284" s="293"/>
      <c r="O284" s="293"/>
      <c r="P284" s="293"/>
      <c r="Q284" s="293"/>
    </row>
    <row r="285" spans="1:17" ht="14">
      <c r="G285" s="293"/>
      <c r="H285" s="293"/>
      <c r="I285" s="293"/>
      <c r="J285" s="293"/>
      <c r="K285" s="293"/>
      <c r="L285" s="293"/>
      <c r="M285" s="293"/>
      <c r="N285" s="293"/>
      <c r="O285" s="293"/>
      <c r="P285" s="293"/>
      <c r="Q285" s="293"/>
    </row>
    <row r="286" spans="1:17" ht="14">
      <c r="G286" s="293"/>
      <c r="H286" s="293"/>
      <c r="I286" s="293"/>
      <c r="J286" s="293"/>
      <c r="K286" s="293"/>
      <c r="L286" s="293"/>
      <c r="M286" s="293"/>
      <c r="N286" s="293"/>
      <c r="O286" s="293"/>
      <c r="P286" s="293"/>
      <c r="Q286" s="293"/>
    </row>
    <row r="287" spans="1:17" ht="14">
      <c r="G287" s="293"/>
      <c r="H287" s="293"/>
      <c r="I287" s="293"/>
      <c r="J287" s="293"/>
      <c r="K287" s="293"/>
      <c r="L287" s="293"/>
      <c r="M287" s="293"/>
      <c r="N287" s="293"/>
      <c r="O287" s="293"/>
      <c r="P287" s="293"/>
      <c r="Q287" s="293"/>
    </row>
  </sheetData>
  <mergeCells count="149">
    <mergeCell ref="H175:Q175"/>
    <mergeCell ref="H176:Q176"/>
    <mergeCell ref="H181:Q181"/>
    <mergeCell ref="H173:Q173"/>
    <mergeCell ref="H171:Q171"/>
    <mergeCell ref="A205:F205"/>
    <mergeCell ref="H205:Q205"/>
    <mergeCell ref="H207:Q207"/>
    <mergeCell ref="H209:Q209"/>
    <mergeCell ref="H177:Q177"/>
    <mergeCell ref="H178:Q178"/>
    <mergeCell ref="H179:Q179"/>
    <mergeCell ref="H180:Q180"/>
    <mergeCell ref="A216:F216"/>
    <mergeCell ref="H211:Q211"/>
    <mergeCell ref="H210:Q210"/>
    <mergeCell ref="H216:Q216"/>
    <mergeCell ref="A222:F222"/>
    <mergeCell ref="J224:Q224"/>
    <mergeCell ref="G238:H238"/>
    <mergeCell ref="I238:J238"/>
    <mergeCell ref="K238:L238"/>
    <mergeCell ref="G235:H235"/>
    <mergeCell ref="I235:J235"/>
    <mergeCell ref="K235:L235"/>
    <mergeCell ref="G236:H236"/>
    <mergeCell ref="I236:J236"/>
    <mergeCell ref="K236:L236"/>
    <mergeCell ref="G234:H234"/>
    <mergeCell ref="I234:J234"/>
    <mergeCell ref="K234:L234"/>
    <mergeCell ref="H228:Q228"/>
    <mergeCell ref="H230:Q230"/>
    <mergeCell ref="H218:Q218"/>
    <mergeCell ref="J222:Q222"/>
    <mergeCell ref="J223:Q223"/>
    <mergeCell ref="A145:F145"/>
    <mergeCell ref="J145:Q145"/>
    <mergeCell ref="J151:Q151"/>
    <mergeCell ref="A155:F155"/>
    <mergeCell ref="J108:Q108"/>
    <mergeCell ref="A113:F113"/>
    <mergeCell ref="H113:Q113"/>
    <mergeCell ref="H118:Q118"/>
    <mergeCell ref="H120:Q120"/>
    <mergeCell ref="H121:Q121"/>
    <mergeCell ref="H122:Q122"/>
    <mergeCell ref="H123:Q123"/>
    <mergeCell ref="H139:Q139"/>
    <mergeCell ref="H140:Q140"/>
    <mergeCell ref="H132:Q132"/>
    <mergeCell ref="H134:Q134"/>
    <mergeCell ref="H135:Q135"/>
    <mergeCell ref="H136:Q136"/>
    <mergeCell ref="A75:F75"/>
    <mergeCell ref="A85:F85"/>
    <mergeCell ref="A80:F80"/>
    <mergeCell ref="J39:Q39"/>
    <mergeCell ref="J22:Q22"/>
    <mergeCell ref="J24:Q24"/>
    <mergeCell ref="J26:Q26"/>
    <mergeCell ref="A171:F171"/>
    <mergeCell ref="A228:F228"/>
    <mergeCell ref="J40:Q40"/>
    <mergeCell ref="J41:Q41"/>
    <mergeCell ref="J42:Q42"/>
    <mergeCell ref="J52:Q52"/>
    <mergeCell ref="A93:F93"/>
    <mergeCell ref="A99:F99"/>
    <mergeCell ref="J53:Q53"/>
    <mergeCell ref="L102:Q102"/>
    <mergeCell ref="J106:Q106"/>
    <mergeCell ref="H117:Q117"/>
    <mergeCell ref="H124:Q124"/>
    <mergeCell ref="H125:Q125"/>
    <mergeCell ref="A130:F130"/>
    <mergeCell ref="H130:Q130"/>
    <mergeCell ref="A164:F164"/>
    <mergeCell ref="A64:F64"/>
    <mergeCell ref="J64:Q64"/>
    <mergeCell ref="J69:Q69"/>
    <mergeCell ref="J66:Q66"/>
    <mergeCell ref="A6:F6"/>
    <mergeCell ref="J6:Q6"/>
    <mergeCell ref="J7:Q7"/>
    <mergeCell ref="J8:Q8"/>
    <mergeCell ref="J11:Q11"/>
    <mergeCell ref="J12:Q12"/>
    <mergeCell ref="J14:Q14"/>
    <mergeCell ref="J23:Q23"/>
    <mergeCell ref="J27:Q27"/>
    <mergeCell ref="J35:Q35"/>
    <mergeCell ref="J32:Q32"/>
    <mergeCell ref="J13:Q13"/>
    <mergeCell ref="A39:F39"/>
    <mergeCell ref="A52:F52"/>
    <mergeCell ref="J57:Q57"/>
    <mergeCell ref="J58:Q58"/>
    <mergeCell ref="J75:Q75"/>
    <mergeCell ref="J76:Q76"/>
    <mergeCell ref="J59:Q59"/>
    <mergeCell ref="J77:Q77"/>
    <mergeCell ref="J68:Q68"/>
    <mergeCell ref="U81:U102"/>
    <mergeCell ref="J61:Q61"/>
    <mergeCell ref="J85:Q85"/>
    <mergeCell ref="J89:Q89"/>
    <mergeCell ref="J93:Q93"/>
    <mergeCell ref="J80:Q80"/>
    <mergeCell ref="J81:Q81"/>
    <mergeCell ref="J82:Q82"/>
    <mergeCell ref="J95:Q95"/>
    <mergeCell ref="L99:Q99"/>
    <mergeCell ref="L101:Q101"/>
    <mergeCell ref="K241:L241"/>
    <mergeCell ref="A242:F242"/>
    <mergeCell ref="K242:Q242"/>
    <mergeCell ref="K244:Q244"/>
    <mergeCell ref="J9:Q9"/>
    <mergeCell ref="J10:Q10"/>
    <mergeCell ref="J15:Q15"/>
    <mergeCell ref="J16:Q16"/>
    <mergeCell ref="J30:Q30"/>
    <mergeCell ref="J31:Q31"/>
    <mergeCell ref="J33:Q33"/>
    <mergeCell ref="J54:Q54"/>
    <mergeCell ref="J17:Q17"/>
    <mergeCell ref="J19:Q19"/>
    <mergeCell ref="J21:Q21"/>
    <mergeCell ref="J18:Q18"/>
    <mergeCell ref="J34:Q34"/>
    <mergeCell ref="J20:Q20"/>
    <mergeCell ref="H115:Q115"/>
    <mergeCell ref="A106:F106"/>
    <mergeCell ref="H137:Q137"/>
    <mergeCell ref="H138:Q138"/>
    <mergeCell ref="J55:Q55"/>
    <mergeCell ref="J56:Q56"/>
    <mergeCell ref="C280:F280"/>
    <mergeCell ref="A241:F241"/>
    <mergeCell ref="G241:H241"/>
    <mergeCell ref="I241:J241"/>
    <mergeCell ref="C261:F262"/>
    <mergeCell ref="C263:F263"/>
    <mergeCell ref="C264:F265"/>
    <mergeCell ref="C266:F270"/>
    <mergeCell ref="G266:J270"/>
    <mergeCell ref="C271:F277"/>
    <mergeCell ref="C278:F279"/>
  </mergeCells>
  <phoneticPr fontId="0" type="noConversion"/>
  <printOptions horizontalCentered="1"/>
  <pageMargins left="0.25" right="0.25" top="0.75" bottom="0.75" header="0.5" footer="0.5"/>
  <pageSetup scale="43" fitToHeight="3" orientation="landscape" r:id="rId1"/>
  <headerFooter alignWithMargins="0">
    <oddHeader>&amp;R&amp;"Times New Roman,Bold"&amp;14Appendix A
Page &amp;P of &amp;N</oddHeader>
  </headerFooter>
  <rowBreaks count="2" manualBreakCount="2">
    <brk id="153" max="16" man="1"/>
    <brk id="23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6"/>
  <sheetViews>
    <sheetView workbookViewId="0">
      <selection sqref="A1:J1"/>
    </sheetView>
  </sheetViews>
  <sheetFormatPr defaultColWidth="9.1796875" defaultRowHeight="12.5"/>
  <cols>
    <col min="1" max="1" width="23.7265625" style="474" customWidth="1"/>
    <col min="2" max="2" width="9.81640625" style="474" customWidth="1"/>
    <col min="3" max="3" width="9.1796875" style="474"/>
    <col min="4" max="4" width="13" style="474" customWidth="1"/>
    <col min="5" max="5" width="14.1796875" style="474" customWidth="1"/>
    <col min="6" max="16384" width="9.1796875" style="474"/>
  </cols>
  <sheetData>
    <row r="1" spans="1:10" ht="18">
      <c r="A1" s="1564" t="str">
        <f>'ATT H-2A'!A4</f>
        <v>Baltimore Gas and Electric Company</v>
      </c>
      <c r="B1" s="1541"/>
      <c r="C1" s="1541"/>
      <c r="D1" s="1541"/>
      <c r="E1" s="1541"/>
      <c r="F1" s="1541"/>
      <c r="G1" s="1541"/>
      <c r="H1" s="1541"/>
      <c r="I1" s="1541"/>
      <c r="J1" s="1541"/>
    </row>
    <row r="2" spans="1:10" ht="15.5">
      <c r="A2" s="319"/>
      <c r="B2" s="164"/>
      <c r="D2" s="85"/>
    </row>
    <row r="3" spans="1:10" ht="15.5">
      <c r="A3" s="1542" t="s">
        <v>566</v>
      </c>
      <c r="B3" s="1541"/>
      <c r="C3" s="1541"/>
      <c r="D3" s="1541"/>
      <c r="E3" s="1541"/>
      <c r="F3" s="1541"/>
      <c r="G3" s="1541"/>
      <c r="H3" s="1541"/>
      <c r="I3" s="1541"/>
      <c r="J3" s="1541"/>
    </row>
    <row r="8" spans="1:10" ht="13">
      <c r="A8" s="448" t="s">
        <v>733</v>
      </c>
    </row>
    <row r="9" spans="1:10" ht="13">
      <c r="A9" s="448" t="s">
        <v>734</v>
      </c>
    </row>
    <row r="12" spans="1:10">
      <c r="D12" s="704" t="s">
        <v>382</v>
      </c>
      <c r="E12" s="704" t="s">
        <v>382</v>
      </c>
      <c r="F12" s="491"/>
      <c r="G12" s="491"/>
    </row>
    <row r="13" spans="1:10">
      <c r="D13" s="704" t="s">
        <v>99</v>
      </c>
      <c r="E13" s="704" t="s">
        <v>99</v>
      </c>
      <c r="F13" s="491"/>
      <c r="G13" s="491"/>
    </row>
    <row r="14" spans="1:10">
      <c r="A14" s="474" t="s">
        <v>7</v>
      </c>
      <c r="D14" s="491" t="s">
        <v>100</v>
      </c>
      <c r="E14" s="491" t="s">
        <v>100</v>
      </c>
      <c r="F14" s="491"/>
      <c r="G14" s="491"/>
    </row>
    <row r="15" spans="1:10">
      <c r="D15" s="491" t="s">
        <v>101</v>
      </c>
      <c r="E15" s="491" t="s">
        <v>102</v>
      </c>
      <c r="F15" s="491"/>
      <c r="G15" s="491"/>
    </row>
    <row r="16" spans="1:10">
      <c r="F16" s="484"/>
      <c r="G16" s="484"/>
    </row>
    <row r="17" spans="1:9">
      <c r="B17" s="676"/>
    </row>
    <row r="19" spans="1:9">
      <c r="A19" s="474" t="s">
        <v>8</v>
      </c>
      <c r="D19" s="731">
        <v>104853373.7719999</v>
      </c>
      <c r="E19" s="731">
        <v>49342764.127999946</v>
      </c>
    </row>
    <row r="24" spans="1:9">
      <c r="A24" s="474" t="s">
        <v>103</v>
      </c>
    </row>
    <row r="25" spans="1:9">
      <c r="A25" s="474" t="s">
        <v>735</v>
      </c>
      <c r="B25" s="484"/>
      <c r="C25" s="484"/>
      <c r="D25" s="484"/>
      <c r="E25" s="484"/>
      <c r="F25" s="484"/>
      <c r="G25" s="484"/>
      <c r="H25" s="484"/>
      <c r="I25" s="484"/>
    </row>
    <row r="26" spans="1:9">
      <c r="A26" s="474" t="s">
        <v>736</v>
      </c>
      <c r="B26" s="484"/>
      <c r="C26" s="484"/>
      <c r="D26" s="484"/>
      <c r="E26" s="484"/>
      <c r="F26" s="484"/>
      <c r="G26" s="484"/>
      <c r="H26" s="484"/>
      <c r="I26" s="484"/>
    </row>
    <row r="27" spans="1:9">
      <c r="A27" s="474" t="s">
        <v>737</v>
      </c>
      <c r="B27" s="484"/>
      <c r="C27" s="484"/>
      <c r="D27" s="484"/>
      <c r="E27" s="484"/>
      <c r="F27" s="484"/>
      <c r="G27" s="484"/>
      <c r="H27" s="484"/>
      <c r="I27" s="484"/>
    </row>
    <row r="28" spans="1:9">
      <c r="A28" s="474" t="s">
        <v>738</v>
      </c>
      <c r="B28" s="484"/>
      <c r="C28" s="484"/>
      <c r="D28" s="484"/>
      <c r="E28" s="484"/>
      <c r="F28" s="484"/>
      <c r="G28" s="484"/>
      <c r="H28" s="484"/>
      <c r="I28" s="484"/>
    </row>
    <row r="29" spans="1:9">
      <c r="B29" s="484"/>
      <c r="C29" s="484"/>
      <c r="D29" s="484"/>
      <c r="E29" s="484"/>
      <c r="F29" s="484"/>
      <c r="G29" s="484"/>
      <c r="H29" s="484"/>
      <c r="I29" s="484"/>
    </row>
    <row r="30" spans="1:9">
      <c r="A30" s="474" t="s">
        <v>739</v>
      </c>
      <c r="B30" s="484"/>
      <c r="C30" s="484"/>
      <c r="D30" s="484"/>
      <c r="E30" s="484"/>
      <c r="F30" s="484"/>
      <c r="G30" s="484"/>
      <c r="H30" s="484"/>
      <c r="I30" s="484"/>
    </row>
    <row r="31" spans="1:9">
      <c r="A31" s="474" t="s">
        <v>740</v>
      </c>
      <c r="B31" s="484"/>
      <c r="C31" s="484"/>
      <c r="D31" s="484"/>
      <c r="E31" s="484"/>
      <c r="F31" s="484"/>
      <c r="G31" s="484"/>
      <c r="H31" s="484"/>
      <c r="I31" s="484"/>
    </row>
    <row r="32" spans="1:9">
      <c r="A32" s="474" t="s">
        <v>741</v>
      </c>
      <c r="B32" s="484"/>
      <c r="C32" s="484"/>
      <c r="D32" s="484"/>
      <c r="E32" s="484"/>
      <c r="F32" s="484"/>
      <c r="G32" s="484"/>
      <c r="H32" s="484"/>
      <c r="I32" s="484"/>
    </row>
    <row r="33" spans="1:9">
      <c r="A33" s="474" t="s">
        <v>104</v>
      </c>
      <c r="B33" s="484"/>
      <c r="C33" s="484"/>
      <c r="D33" s="484"/>
      <c r="E33" s="484"/>
      <c r="F33" s="484"/>
      <c r="G33" s="484"/>
      <c r="H33" s="484"/>
      <c r="I33" s="484"/>
    </row>
    <row r="34" spans="1:9">
      <c r="A34" s="474" t="s">
        <v>105</v>
      </c>
      <c r="B34" s="484"/>
      <c r="C34" s="484"/>
      <c r="D34" s="484"/>
      <c r="E34" s="484"/>
      <c r="F34" s="484"/>
      <c r="G34" s="484"/>
      <c r="H34" s="484"/>
      <c r="I34" s="484"/>
    </row>
    <row r="35" spans="1:9">
      <c r="A35" s="474" t="s">
        <v>106</v>
      </c>
      <c r="B35" s="484"/>
      <c r="C35" s="484"/>
      <c r="D35" s="484"/>
      <c r="E35" s="484"/>
      <c r="F35" s="484"/>
      <c r="G35" s="484"/>
      <c r="H35" s="484"/>
      <c r="I35" s="484"/>
    </row>
    <row r="36" spans="1:9">
      <c r="A36" s="474" t="s">
        <v>107</v>
      </c>
      <c r="B36" s="484"/>
      <c r="C36" s="484"/>
      <c r="D36" s="484"/>
      <c r="E36" s="484"/>
      <c r="F36" s="484"/>
      <c r="G36" s="484"/>
      <c r="H36" s="484"/>
      <c r="I36" s="484"/>
    </row>
    <row r="37" spans="1:9">
      <c r="A37" s="474" t="s">
        <v>774</v>
      </c>
      <c r="B37" s="484"/>
      <c r="C37" s="484"/>
      <c r="D37" s="484"/>
      <c r="E37" s="484"/>
      <c r="F37" s="484"/>
      <c r="G37" s="484"/>
      <c r="H37" s="484"/>
      <c r="I37" s="484"/>
    </row>
    <row r="38" spans="1:9">
      <c r="A38" s="474" t="s">
        <v>108</v>
      </c>
      <c r="B38" s="484"/>
      <c r="C38" s="484"/>
      <c r="D38" s="484"/>
      <c r="E38" s="484"/>
      <c r="F38" s="484"/>
      <c r="G38" s="484"/>
      <c r="H38" s="484"/>
      <c r="I38" s="484"/>
    </row>
    <row r="39" spans="1:9">
      <c r="B39" s="484"/>
      <c r="C39" s="484"/>
      <c r="D39" s="484"/>
      <c r="E39" s="484"/>
      <c r="F39" s="484"/>
      <c r="G39" s="484"/>
      <c r="H39" s="484"/>
      <c r="I39" s="484"/>
    </row>
    <row r="40" spans="1:9">
      <c r="A40" s="474" t="s">
        <v>1591</v>
      </c>
      <c r="B40" s="484"/>
      <c r="C40" s="484"/>
      <c r="D40" s="484"/>
      <c r="E40" s="484"/>
      <c r="F40" s="484"/>
      <c r="G40" s="484"/>
      <c r="H40" s="484"/>
      <c r="I40" s="484"/>
    </row>
    <row r="41" spans="1:9">
      <c r="A41" s="474" t="s">
        <v>1573</v>
      </c>
      <c r="B41" s="484"/>
      <c r="C41" s="484"/>
      <c r="D41" s="484"/>
      <c r="E41" s="484"/>
      <c r="F41" s="484"/>
      <c r="G41" s="484"/>
      <c r="H41" s="484"/>
      <c r="I41" s="484"/>
    </row>
    <row r="42" spans="1:9">
      <c r="A42" s="474" t="s">
        <v>1574</v>
      </c>
      <c r="B42" s="484"/>
      <c r="C42" s="484"/>
      <c r="D42" s="484"/>
      <c r="E42" s="484"/>
      <c r="F42" s="484"/>
      <c r="G42" s="484"/>
      <c r="H42" s="484"/>
      <c r="I42" s="484"/>
    </row>
    <row r="43" spans="1:9">
      <c r="A43" s="484"/>
      <c r="B43" s="484"/>
      <c r="C43" s="484"/>
      <c r="D43" s="484"/>
      <c r="E43" s="484"/>
      <c r="F43" s="484"/>
      <c r="G43" s="484"/>
      <c r="H43" s="484"/>
      <c r="I43" s="484"/>
    </row>
    <row r="44" spans="1:9">
      <c r="A44" s="484"/>
      <c r="B44" s="484"/>
      <c r="C44" s="484"/>
      <c r="D44" s="484"/>
      <c r="E44" s="484"/>
      <c r="F44" s="484"/>
      <c r="G44" s="484"/>
      <c r="H44" s="484"/>
      <c r="I44" s="484"/>
    </row>
    <row r="45" spans="1:9">
      <c r="A45" s="484"/>
      <c r="B45" s="484"/>
      <c r="C45" s="484"/>
      <c r="D45" s="484"/>
      <c r="E45" s="484"/>
      <c r="F45" s="484"/>
      <c r="G45" s="484"/>
      <c r="H45" s="484"/>
      <c r="I45" s="484"/>
    </row>
    <row r="46" spans="1:9">
      <c r="A46" s="484"/>
      <c r="B46" s="484"/>
      <c r="C46" s="484"/>
      <c r="D46" s="484"/>
      <c r="E46" s="484"/>
      <c r="F46" s="484"/>
      <c r="G46" s="484"/>
      <c r="H46" s="484"/>
      <c r="I46" s="484"/>
    </row>
  </sheetData>
  <mergeCells count="2">
    <mergeCell ref="A1:J1"/>
    <mergeCell ref="A3:J3"/>
  </mergeCells>
  <phoneticPr fontId="0" type="noConversion"/>
  <pageMargins left="0.75" right="0.75" top="1" bottom="1" header="0.5" footer="0.5"/>
  <pageSetup scale="77" orientation="portrait" r:id="rId1"/>
  <headerFooter alignWithMargins="0">
    <oddHeader>&amp;R&amp;"Times New Roman,Bold"Appendix 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254"/>
  <sheetViews>
    <sheetView zoomScaleNormal="100" zoomScaleSheetLayoutView="100" workbookViewId="0">
      <selection activeCell="C4" sqref="C4"/>
    </sheetView>
  </sheetViews>
  <sheetFormatPr defaultColWidth="9.1796875" defaultRowHeight="12.5"/>
  <cols>
    <col min="1" max="1" width="4.1796875" style="704" customWidth="1"/>
    <col min="2" max="2" width="4.7265625" style="704" customWidth="1"/>
    <col min="3" max="3" width="7.1796875" style="704" customWidth="1"/>
    <col min="4" max="4" width="15.26953125" style="474" customWidth="1"/>
    <col min="5" max="5" width="14.1796875" style="474" customWidth="1"/>
    <col min="6" max="6" width="21.54296875" style="474" customWidth="1"/>
    <col min="7" max="7" width="15.1796875" style="474" customWidth="1"/>
    <col min="8" max="8" width="11" style="474" customWidth="1"/>
    <col min="9" max="9" width="15" style="474" customWidth="1"/>
    <col min="10" max="10" width="12.81640625" style="474" customWidth="1"/>
    <col min="11" max="11" width="10.26953125" style="474" customWidth="1"/>
    <col min="12" max="12" width="9.1796875" style="474"/>
    <col min="13" max="13" width="11" style="474" bestFit="1" customWidth="1"/>
    <col min="14" max="14" width="9.1796875" style="474"/>
    <col min="15" max="15" width="10.26953125" style="474" bestFit="1" customWidth="1"/>
    <col min="16" max="16384" width="9.1796875" style="474"/>
  </cols>
  <sheetData>
    <row r="1" spans="1:29" ht="18">
      <c r="A1" s="1540" t="str">
        <f>+'ATT H-2A'!A4</f>
        <v>Baltimore Gas and Electric Company</v>
      </c>
      <c r="B1" s="1623"/>
      <c r="C1" s="1623"/>
      <c r="D1" s="1623"/>
      <c r="E1" s="1623"/>
      <c r="F1" s="1623"/>
      <c r="G1" s="1623"/>
      <c r="H1" s="1623"/>
      <c r="I1" s="1623"/>
      <c r="J1" s="1623"/>
    </row>
    <row r="2" spans="1:29" ht="13">
      <c r="A2" s="102"/>
    </row>
    <row r="3" spans="1:29" ht="18">
      <c r="A3" s="1564" t="s">
        <v>50</v>
      </c>
      <c r="B3" s="1564"/>
      <c r="C3" s="1564"/>
      <c r="D3" s="1564"/>
      <c r="E3" s="1564"/>
      <c r="F3" s="1564"/>
      <c r="G3" s="1564"/>
      <c r="H3" s="1564"/>
      <c r="I3" s="1541"/>
      <c r="J3" s="1541"/>
    </row>
    <row r="5" spans="1:29" ht="14">
      <c r="J5" s="732"/>
    </row>
    <row r="6" spans="1:29">
      <c r="A6" s="371" t="s">
        <v>504</v>
      </c>
      <c r="B6" s="371"/>
      <c r="C6" s="371"/>
      <c r="D6" s="371"/>
      <c r="E6" s="372"/>
      <c r="H6" s="372"/>
      <c r="I6" s="372"/>
      <c r="J6" s="372"/>
      <c r="K6" s="372"/>
      <c r="L6" s="372"/>
      <c r="M6" s="372"/>
      <c r="N6" s="372"/>
      <c r="O6" s="372"/>
      <c r="P6" s="372"/>
      <c r="Q6" s="372"/>
      <c r="R6" s="372"/>
      <c r="S6" s="372"/>
      <c r="T6" s="372"/>
      <c r="U6" s="372"/>
      <c r="V6" s="372"/>
      <c r="W6" s="372"/>
      <c r="X6" s="372"/>
      <c r="Y6" s="372"/>
      <c r="Z6" s="372"/>
      <c r="AA6" s="372"/>
      <c r="AB6" s="372"/>
      <c r="AC6" s="373"/>
    </row>
    <row r="7" spans="1:29">
      <c r="B7" s="371"/>
      <c r="C7" s="371"/>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3"/>
    </row>
    <row r="8" spans="1:29">
      <c r="A8" s="1340"/>
      <c r="B8" s="371"/>
      <c r="C8" s="371"/>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3"/>
    </row>
    <row r="9" spans="1:29">
      <c r="A9" s="1340">
        <v>1</v>
      </c>
      <c r="B9" s="375" t="s">
        <v>1435</v>
      </c>
      <c r="C9" s="375"/>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3"/>
    </row>
    <row r="10" spans="1:29">
      <c r="A10" s="427"/>
      <c r="B10" s="428" t="s">
        <v>388</v>
      </c>
      <c r="C10" s="428"/>
      <c r="D10" s="386"/>
      <c r="E10" s="386"/>
      <c r="G10" s="1349" t="s">
        <v>1547</v>
      </c>
      <c r="H10" s="1349" t="s">
        <v>1572</v>
      </c>
      <c r="J10" s="386"/>
      <c r="K10" s="372"/>
      <c r="L10" s="372"/>
      <c r="M10" s="372"/>
      <c r="N10" s="372"/>
      <c r="O10" s="372"/>
      <c r="P10" s="372"/>
      <c r="Q10" s="372"/>
      <c r="R10" s="372"/>
      <c r="S10" s="372"/>
      <c r="T10" s="372"/>
      <c r="U10" s="372"/>
      <c r="V10" s="372"/>
      <c r="W10" s="372"/>
      <c r="X10" s="372"/>
      <c r="Y10" s="372"/>
      <c r="Z10" s="372"/>
      <c r="AA10" s="372"/>
      <c r="AB10" s="372"/>
      <c r="AC10" s="373"/>
    </row>
    <row r="11" spans="1:29">
      <c r="A11" s="427"/>
      <c r="B11" s="428"/>
      <c r="C11" s="428"/>
      <c r="D11" s="386"/>
      <c r="E11" s="386"/>
      <c r="G11" s="1344"/>
      <c r="H11" s="1344"/>
      <c r="J11" s="386"/>
      <c r="K11" s="372"/>
      <c r="L11" s="372"/>
      <c r="M11" s="372"/>
      <c r="N11" s="372"/>
      <c r="O11" s="372"/>
      <c r="P11" s="372"/>
      <c r="Q11" s="372"/>
      <c r="R11" s="372"/>
      <c r="S11" s="372"/>
      <c r="T11" s="372"/>
      <c r="U11" s="372"/>
      <c r="V11" s="372"/>
      <c r="W11" s="372"/>
      <c r="X11" s="372"/>
      <c r="Y11" s="372"/>
      <c r="Z11" s="372"/>
      <c r="AA11" s="372"/>
      <c r="AB11" s="372"/>
      <c r="AC11" s="373"/>
    </row>
    <row r="12" spans="1:29">
      <c r="A12" s="428"/>
      <c r="B12" s="428">
        <v>1</v>
      </c>
      <c r="C12" s="386" t="s">
        <v>257</v>
      </c>
      <c r="F12" s="386" t="s">
        <v>1451</v>
      </c>
      <c r="G12" s="1348">
        <v>31311</v>
      </c>
      <c r="H12" s="1348">
        <v>40962</v>
      </c>
      <c r="J12" s="386"/>
      <c r="K12" s="372"/>
      <c r="L12" s="372"/>
      <c r="M12" s="372"/>
      <c r="N12" s="372"/>
      <c r="O12" s="372"/>
      <c r="P12" s="372"/>
      <c r="Q12" s="372"/>
      <c r="R12" s="372"/>
      <c r="S12" s="372"/>
      <c r="T12" s="372"/>
      <c r="U12" s="372"/>
      <c r="V12" s="372"/>
      <c r="W12" s="372"/>
      <c r="X12" s="372"/>
      <c r="Y12" s="372"/>
      <c r="Z12" s="372"/>
      <c r="AA12" s="372"/>
      <c r="AB12" s="372"/>
      <c r="AC12" s="373"/>
    </row>
    <row r="13" spans="1:29">
      <c r="A13" s="428"/>
      <c r="B13" s="428">
        <f>1+B12</f>
        <v>2</v>
      </c>
      <c r="C13" s="449" t="s">
        <v>1449</v>
      </c>
      <c r="F13" s="1429" t="s">
        <v>1497</v>
      </c>
      <c r="G13" s="1347">
        <f>+G12/365</f>
        <v>85.783561643835611</v>
      </c>
      <c r="H13" s="1347">
        <f>+H12/365</f>
        <v>112.22465753424657</v>
      </c>
      <c r="J13" s="386"/>
      <c r="K13" s="372"/>
      <c r="L13" s="372"/>
      <c r="M13" s="372"/>
      <c r="N13" s="372"/>
      <c r="O13" s="372"/>
      <c r="P13" s="372"/>
      <c r="Q13" s="372"/>
      <c r="R13" s="372"/>
      <c r="S13" s="372"/>
      <c r="T13" s="372"/>
      <c r="U13" s="372"/>
      <c r="V13" s="372"/>
      <c r="W13" s="372"/>
      <c r="X13" s="372"/>
      <c r="Y13" s="372"/>
      <c r="Z13" s="372"/>
      <c r="AA13" s="372"/>
      <c r="AB13" s="372"/>
      <c r="AC13" s="373"/>
    </row>
    <row r="14" spans="1:29">
      <c r="A14" s="428"/>
      <c r="B14" s="428">
        <f t="shared" ref="B14:B20" si="0">1+B13</f>
        <v>3</v>
      </c>
      <c r="C14" s="449" t="s">
        <v>1436</v>
      </c>
      <c r="E14" s="386"/>
      <c r="F14" s="386"/>
      <c r="G14" s="1350">
        <v>151</v>
      </c>
      <c r="H14" s="1350">
        <v>214</v>
      </c>
      <c r="J14" s="386"/>
      <c r="K14" s="372"/>
      <c r="L14" s="372"/>
      <c r="M14" s="372"/>
      <c r="N14" s="372"/>
      <c r="O14" s="372"/>
      <c r="P14" s="372"/>
      <c r="Q14" s="372"/>
      <c r="R14" s="372"/>
      <c r="S14" s="372"/>
      <c r="T14" s="372"/>
      <c r="U14" s="372"/>
      <c r="V14" s="372"/>
      <c r="W14" s="372"/>
      <c r="X14" s="372"/>
      <c r="Y14" s="372"/>
      <c r="Z14" s="372"/>
      <c r="AA14" s="372"/>
      <c r="AB14" s="372"/>
      <c r="AC14" s="373"/>
    </row>
    <row r="15" spans="1:29">
      <c r="A15" s="428"/>
      <c r="B15" s="428">
        <f t="shared" si="0"/>
        <v>4</v>
      </c>
      <c r="C15" s="449" t="s">
        <v>258</v>
      </c>
      <c r="E15" s="386"/>
      <c r="F15" s="386" t="s">
        <v>1450</v>
      </c>
      <c r="G15" s="1351">
        <v>6700.3</v>
      </c>
      <c r="H15" s="1351">
        <v>6700.3</v>
      </c>
      <c r="J15" s="386"/>
      <c r="K15" s="372"/>
      <c r="L15" s="372"/>
      <c r="M15" s="372"/>
      <c r="N15" s="372"/>
      <c r="O15" s="372"/>
      <c r="P15" s="372"/>
      <c r="Q15" s="372"/>
      <c r="R15" s="372"/>
      <c r="S15" s="372"/>
      <c r="T15" s="372"/>
      <c r="U15" s="372"/>
      <c r="V15" s="372"/>
      <c r="W15" s="372"/>
      <c r="X15" s="372"/>
      <c r="Y15" s="372"/>
      <c r="Z15" s="372"/>
      <c r="AA15" s="372"/>
      <c r="AB15" s="372"/>
      <c r="AC15" s="373"/>
    </row>
    <row r="16" spans="1:29">
      <c r="A16" s="428"/>
      <c r="B16" s="428">
        <f t="shared" si="0"/>
        <v>5</v>
      </c>
      <c r="C16" s="449" t="s">
        <v>1437</v>
      </c>
      <c r="E16" s="386"/>
      <c r="F16" s="386" t="s">
        <v>1443</v>
      </c>
      <c r="G16" s="387">
        <f>+G13*G14*G15</f>
        <v>86791115.310410962</v>
      </c>
      <c r="H16" s="387">
        <f>+H13*H14*H15</f>
        <v>160914918.79561645</v>
      </c>
      <c r="J16" s="386"/>
      <c r="K16" s="372"/>
      <c r="L16" s="372"/>
      <c r="M16" s="372"/>
      <c r="N16" s="372"/>
      <c r="O16" s="372"/>
      <c r="P16" s="372"/>
      <c r="Q16" s="372"/>
      <c r="R16" s="372"/>
      <c r="S16" s="372"/>
      <c r="T16" s="372"/>
      <c r="U16" s="372"/>
      <c r="V16" s="372"/>
      <c r="W16" s="372"/>
      <c r="X16" s="372"/>
      <c r="Y16" s="372"/>
      <c r="Z16" s="372"/>
      <c r="AA16" s="372"/>
      <c r="AB16" s="372"/>
      <c r="AC16" s="373"/>
    </row>
    <row r="17" spans="1:29">
      <c r="A17" s="428"/>
      <c r="B17" s="428"/>
      <c r="C17" s="449"/>
      <c r="E17" s="386"/>
      <c r="F17" s="386"/>
      <c r="G17" s="386"/>
      <c r="H17" s="386"/>
      <c r="J17" s="386"/>
      <c r="K17" s="372"/>
      <c r="L17" s="372"/>
      <c r="M17" s="372"/>
      <c r="N17" s="372"/>
      <c r="O17" s="372"/>
      <c r="P17" s="372"/>
      <c r="Q17" s="372"/>
      <c r="R17" s="372"/>
      <c r="S17" s="372"/>
      <c r="T17" s="372"/>
      <c r="U17" s="372"/>
      <c r="V17" s="372"/>
      <c r="W17" s="372"/>
      <c r="X17" s="372"/>
      <c r="Y17" s="372"/>
      <c r="Z17" s="372"/>
      <c r="AA17" s="372"/>
      <c r="AB17" s="372"/>
      <c r="AC17" s="373"/>
    </row>
    <row r="18" spans="1:29">
      <c r="A18" s="428"/>
      <c r="B18" s="428">
        <f>1+B16</f>
        <v>6</v>
      </c>
      <c r="C18" s="449" t="s">
        <v>1438</v>
      </c>
      <c r="E18" s="386"/>
      <c r="F18" s="386" t="s">
        <v>1452</v>
      </c>
      <c r="G18" s="1351">
        <v>-15339016.001725975</v>
      </c>
      <c r="H18" s="1351">
        <v>11579877.921471881</v>
      </c>
      <c r="J18" s="386"/>
      <c r="K18" s="372"/>
      <c r="L18" s="372"/>
      <c r="M18" s="372"/>
      <c r="N18" s="372"/>
      <c r="O18" s="372"/>
      <c r="P18" s="372"/>
      <c r="Q18" s="372"/>
      <c r="R18" s="372"/>
      <c r="S18" s="372"/>
      <c r="T18" s="372"/>
      <c r="U18" s="372"/>
      <c r="V18" s="372"/>
      <c r="W18" s="372"/>
      <c r="X18" s="372"/>
      <c r="Y18" s="372"/>
      <c r="Z18" s="372"/>
      <c r="AA18" s="372"/>
      <c r="AB18" s="372"/>
      <c r="AC18" s="373"/>
    </row>
    <row r="19" spans="1:29">
      <c r="A19" s="428"/>
      <c r="B19" s="428">
        <f t="shared" si="0"/>
        <v>7</v>
      </c>
      <c r="C19" s="449" t="s">
        <v>1440</v>
      </c>
      <c r="E19" s="386"/>
      <c r="F19" s="386"/>
      <c r="G19" s="1352">
        <v>5</v>
      </c>
      <c r="H19" s="1352">
        <v>7</v>
      </c>
      <c r="I19" s="386"/>
      <c r="J19" s="386"/>
      <c r="K19" s="372"/>
      <c r="L19" s="372"/>
      <c r="M19" s="372"/>
      <c r="N19" s="372"/>
      <c r="O19" s="372"/>
      <c r="P19" s="372"/>
      <c r="Q19" s="372"/>
      <c r="R19" s="372"/>
      <c r="S19" s="372"/>
      <c r="T19" s="372"/>
      <c r="U19" s="372"/>
      <c r="V19" s="372"/>
      <c r="W19" s="372"/>
      <c r="X19" s="372"/>
      <c r="Y19" s="372"/>
      <c r="Z19" s="372"/>
      <c r="AA19" s="372"/>
      <c r="AB19" s="372"/>
      <c r="AC19" s="373"/>
    </row>
    <row r="20" spans="1:29">
      <c r="A20" s="1343"/>
      <c r="B20" s="428">
        <f t="shared" si="0"/>
        <v>8</v>
      </c>
      <c r="C20" s="449" t="s">
        <v>1439</v>
      </c>
      <c r="E20" s="449"/>
      <c r="F20" s="1346"/>
      <c r="G20" s="778">
        <v>12</v>
      </c>
      <c r="H20" s="778">
        <v>12</v>
      </c>
      <c r="I20" s="449"/>
      <c r="J20" s="449"/>
      <c r="K20" s="375"/>
      <c r="L20" s="467"/>
      <c r="M20" s="467"/>
      <c r="N20" s="372"/>
      <c r="O20" s="372"/>
      <c r="P20" s="372"/>
      <c r="Q20" s="372"/>
      <c r="R20" s="372"/>
      <c r="S20" s="372"/>
      <c r="T20" s="372"/>
      <c r="U20" s="372"/>
      <c r="V20" s="372"/>
      <c r="W20" s="372"/>
      <c r="X20" s="372"/>
      <c r="Y20" s="372"/>
      <c r="Z20" s="372"/>
      <c r="AA20" s="372"/>
      <c r="AB20" s="372"/>
      <c r="AC20" s="373"/>
    </row>
    <row r="21" spans="1:29">
      <c r="A21" s="1343"/>
      <c r="B21" s="428">
        <f>1+B20</f>
        <v>9</v>
      </c>
      <c r="C21" s="449" t="s">
        <v>1441</v>
      </c>
      <c r="E21" s="449"/>
      <c r="F21" s="449" t="s">
        <v>1453</v>
      </c>
      <c r="G21" s="1345">
        <f>+G18*G19/G20</f>
        <v>-6391256.6673858231</v>
      </c>
      <c r="H21" s="1345">
        <f>+H18*H19/H20</f>
        <v>6754928.7875252636</v>
      </c>
      <c r="I21" s="449"/>
      <c r="J21" s="449"/>
      <c r="K21" s="375"/>
      <c r="L21" s="467"/>
      <c r="M21" s="467"/>
      <c r="N21" s="372"/>
      <c r="O21" s="372"/>
      <c r="P21" s="372"/>
      <c r="Q21" s="372"/>
      <c r="R21" s="372"/>
      <c r="S21" s="372"/>
      <c r="T21" s="372"/>
      <c r="U21" s="372"/>
      <c r="V21" s="372"/>
      <c r="W21" s="372"/>
      <c r="X21" s="372"/>
      <c r="Y21" s="372"/>
      <c r="Z21" s="372"/>
      <c r="AA21" s="372"/>
      <c r="AB21" s="372"/>
      <c r="AC21" s="373"/>
    </row>
    <row r="22" spans="1:29">
      <c r="A22" s="428"/>
      <c r="B22" s="428"/>
      <c r="C22" s="449"/>
      <c r="E22" s="386"/>
      <c r="F22" s="386"/>
      <c r="G22" s="386"/>
      <c r="H22" s="386"/>
      <c r="I22" s="386"/>
      <c r="J22" s="386"/>
      <c r="K22" s="372"/>
      <c r="L22" s="372"/>
      <c r="M22" s="372"/>
      <c r="N22" s="372"/>
      <c r="O22" s="372"/>
      <c r="P22" s="372"/>
      <c r="Q22" s="372"/>
      <c r="R22" s="372"/>
      <c r="S22" s="372"/>
      <c r="T22" s="372"/>
      <c r="U22" s="372"/>
      <c r="V22" s="372"/>
      <c r="W22" s="372"/>
      <c r="X22" s="372"/>
      <c r="Y22" s="372"/>
      <c r="Z22" s="372"/>
      <c r="AA22" s="372"/>
      <c r="AB22" s="372"/>
      <c r="AC22" s="373"/>
    </row>
    <row r="23" spans="1:29">
      <c r="A23" s="428"/>
      <c r="B23" s="428">
        <f>1+B21</f>
        <v>10</v>
      </c>
      <c r="C23" s="449" t="s">
        <v>1442</v>
      </c>
      <c r="E23" s="386"/>
      <c r="F23" s="386" t="s">
        <v>1444</v>
      </c>
      <c r="G23" s="387">
        <f>G16-G21</f>
        <v>93182371.977796778</v>
      </c>
      <c r="H23" s="387">
        <f>H16-H21</f>
        <v>154159990.00809118</v>
      </c>
      <c r="I23" s="387">
        <f>G23+H23</f>
        <v>247342361.98588794</v>
      </c>
      <c r="J23" s="386"/>
      <c r="K23" s="372"/>
      <c r="L23" s="372"/>
      <c r="M23" s="372"/>
      <c r="N23" s="372"/>
      <c r="O23" s="372"/>
      <c r="P23" s="372"/>
      <c r="Q23" s="372"/>
      <c r="R23" s="372"/>
      <c r="S23" s="372"/>
      <c r="T23" s="372"/>
      <c r="U23" s="372"/>
      <c r="V23" s="372"/>
      <c r="W23" s="372"/>
      <c r="X23" s="372"/>
      <c r="Y23" s="372"/>
      <c r="Z23" s="372"/>
      <c r="AA23" s="372"/>
      <c r="AB23" s="372"/>
      <c r="AC23" s="373"/>
    </row>
    <row r="24" spans="1:29">
      <c r="A24" s="428"/>
      <c r="B24" s="428"/>
      <c r="C24" s="449"/>
      <c r="E24" s="386"/>
      <c r="F24" s="386"/>
      <c r="G24" s="387"/>
      <c r="H24" s="387"/>
      <c r="I24" s="387"/>
      <c r="J24" s="386"/>
      <c r="K24" s="372"/>
      <c r="L24" s="372"/>
      <c r="M24" s="372"/>
      <c r="N24" s="372"/>
      <c r="O24" s="372"/>
      <c r="P24" s="372"/>
      <c r="Q24" s="372"/>
      <c r="R24" s="372"/>
      <c r="S24" s="372"/>
      <c r="T24" s="372"/>
      <c r="U24" s="372"/>
      <c r="V24" s="372"/>
      <c r="W24" s="372"/>
      <c r="X24" s="372"/>
      <c r="Y24" s="372"/>
      <c r="Z24" s="372"/>
      <c r="AA24" s="372"/>
      <c r="AB24" s="372"/>
      <c r="AC24" s="373"/>
    </row>
    <row r="25" spans="1:29">
      <c r="A25" s="428"/>
      <c r="B25" s="1342"/>
      <c r="C25" s="428"/>
      <c r="D25" s="449"/>
      <c r="E25" s="386"/>
      <c r="F25" s="386"/>
      <c r="G25" s="386"/>
      <c r="H25" s="386"/>
      <c r="I25" s="386"/>
      <c r="J25" s="386"/>
      <c r="K25" s="372"/>
      <c r="L25" s="372"/>
      <c r="M25" s="372"/>
      <c r="N25" s="372"/>
      <c r="O25" s="372"/>
      <c r="P25" s="372"/>
      <c r="Q25" s="372"/>
      <c r="R25" s="372"/>
      <c r="S25" s="372"/>
      <c r="T25" s="372"/>
      <c r="U25" s="372"/>
      <c r="V25" s="372"/>
      <c r="W25" s="372"/>
      <c r="X25" s="372"/>
      <c r="Y25" s="372"/>
      <c r="Z25" s="372"/>
      <c r="AA25" s="372"/>
      <c r="AB25" s="372"/>
      <c r="AC25" s="373"/>
    </row>
    <row r="26" spans="1:29">
      <c r="A26" s="428"/>
      <c r="B26" s="1342"/>
      <c r="C26" s="428"/>
      <c r="D26" s="449"/>
      <c r="E26" s="386"/>
      <c r="F26" s="386"/>
      <c r="G26" s="386"/>
      <c r="H26" s="386"/>
      <c r="I26" s="386"/>
      <c r="J26" s="386"/>
      <c r="K26" s="372"/>
      <c r="L26" s="372"/>
      <c r="M26" s="372"/>
      <c r="N26" s="372"/>
      <c r="O26" s="372"/>
      <c r="P26" s="372"/>
      <c r="Q26" s="372"/>
      <c r="R26" s="372"/>
      <c r="S26" s="372"/>
      <c r="T26" s="372"/>
      <c r="U26" s="372"/>
      <c r="V26" s="372"/>
      <c r="W26" s="372"/>
      <c r="X26" s="372"/>
      <c r="Y26" s="372"/>
      <c r="Z26" s="372"/>
      <c r="AA26" s="372"/>
      <c r="AB26" s="372"/>
      <c r="AC26" s="373"/>
    </row>
    <row r="27" spans="1:29">
      <c r="A27" s="468">
        <f>1+A9</f>
        <v>2</v>
      </c>
      <c r="B27" s="1353" t="s">
        <v>1445</v>
      </c>
      <c r="C27" s="371"/>
      <c r="D27" s="375"/>
      <c r="E27" s="372"/>
      <c r="F27" s="372"/>
      <c r="G27" s="372"/>
      <c r="H27" s="372"/>
      <c r="I27" s="372"/>
      <c r="J27" s="372"/>
      <c r="K27" s="372"/>
      <c r="L27" s="372"/>
      <c r="M27" s="372"/>
      <c r="N27" s="372"/>
      <c r="O27" s="372"/>
      <c r="P27" s="372"/>
      <c r="Q27" s="372"/>
      <c r="R27" s="372"/>
      <c r="S27" s="372"/>
      <c r="T27" s="372"/>
      <c r="U27" s="372"/>
      <c r="V27" s="372"/>
      <c r="W27" s="372"/>
      <c r="X27" s="372"/>
      <c r="Y27" s="372"/>
      <c r="Z27" s="372"/>
      <c r="AA27" s="372"/>
      <c r="AB27" s="372"/>
      <c r="AC27" s="373"/>
    </row>
    <row r="28" spans="1:29">
      <c r="A28" s="468"/>
      <c r="B28" s="1353"/>
      <c r="C28" s="371"/>
      <c r="D28" s="375"/>
      <c r="E28" s="372"/>
      <c r="F28" s="372"/>
      <c r="G28" s="372"/>
      <c r="H28" s="372"/>
      <c r="I28" s="372"/>
      <c r="J28" s="372"/>
      <c r="K28" s="372"/>
      <c r="L28" s="372"/>
      <c r="M28" s="372"/>
      <c r="N28" s="372"/>
      <c r="O28" s="372"/>
      <c r="P28" s="372"/>
      <c r="Q28" s="372"/>
      <c r="R28" s="372"/>
      <c r="S28" s="372"/>
      <c r="T28" s="372"/>
      <c r="U28" s="372"/>
      <c r="V28" s="372"/>
      <c r="W28" s="372"/>
      <c r="X28" s="372"/>
      <c r="Y28" s="372"/>
      <c r="Z28" s="372"/>
      <c r="AA28" s="372"/>
      <c r="AB28" s="372"/>
      <c r="AC28" s="373"/>
    </row>
    <row r="29" spans="1:29">
      <c r="A29" s="371"/>
      <c r="B29" s="371"/>
      <c r="C29" s="371"/>
      <c r="D29" s="371" t="s">
        <v>1496</v>
      </c>
      <c r="E29" s="372"/>
      <c r="F29" s="372" t="s">
        <v>1448</v>
      </c>
      <c r="G29" s="372"/>
      <c r="H29" s="386"/>
      <c r="I29" s="372"/>
      <c r="J29" s="372"/>
      <c r="K29" s="372"/>
      <c r="L29" s="372"/>
      <c r="M29" s="372"/>
      <c r="N29" s="372"/>
      <c r="O29" s="372"/>
      <c r="P29" s="372"/>
      <c r="Q29" s="372"/>
      <c r="R29" s="372"/>
      <c r="S29" s="372"/>
      <c r="T29" s="372"/>
      <c r="U29" s="372"/>
      <c r="V29" s="372"/>
      <c r="W29" s="372"/>
      <c r="X29" s="372"/>
      <c r="Y29" s="372"/>
      <c r="Z29" s="372"/>
      <c r="AA29" s="372"/>
      <c r="AB29" s="372"/>
      <c r="AC29" s="373"/>
    </row>
    <row r="30" spans="1:29">
      <c r="A30" s="371"/>
      <c r="B30" s="371"/>
      <c r="C30" s="371"/>
      <c r="D30" s="376">
        <v>254272960.80846652</v>
      </c>
      <c r="E30" s="371" t="str">
        <f>"-"</f>
        <v>-</v>
      </c>
      <c r="F30" s="406">
        <f>+I23</f>
        <v>247342361.98588794</v>
      </c>
      <c r="G30" s="371" t="str">
        <f>"="</f>
        <v>=</v>
      </c>
      <c r="H30" s="387">
        <f>+D30-F30</f>
        <v>6930598.8225785792</v>
      </c>
      <c r="I30" s="372"/>
      <c r="J30" s="372"/>
      <c r="K30" s="372"/>
      <c r="L30" s="372"/>
      <c r="M30" s="372"/>
      <c r="N30" s="372"/>
      <c r="O30" s="372"/>
      <c r="P30" s="372"/>
      <c r="Q30" s="372"/>
      <c r="R30" s="372"/>
      <c r="S30" s="372"/>
      <c r="T30" s="372"/>
      <c r="U30" s="372"/>
      <c r="V30" s="372"/>
      <c r="W30" s="372"/>
      <c r="X30" s="372"/>
      <c r="Y30" s="372"/>
      <c r="Z30" s="372"/>
      <c r="AA30" s="372"/>
      <c r="AB30" s="372"/>
      <c r="AC30" s="373"/>
    </row>
    <row r="31" spans="1:29">
      <c r="A31" s="371"/>
      <c r="B31" s="371"/>
      <c r="C31" s="371"/>
      <c r="D31" s="379"/>
      <c r="E31" s="371"/>
      <c r="F31" s="376"/>
      <c r="G31" s="371"/>
      <c r="H31" s="387"/>
      <c r="I31" s="372"/>
      <c r="J31" s="372"/>
      <c r="K31" s="372"/>
      <c r="L31" s="372"/>
      <c r="M31" s="372"/>
      <c r="N31" s="372"/>
      <c r="O31" s="372"/>
      <c r="P31" s="372"/>
      <c r="Q31" s="372"/>
      <c r="R31" s="372"/>
      <c r="S31" s="372"/>
      <c r="T31" s="372"/>
      <c r="U31" s="372"/>
      <c r="V31" s="372"/>
      <c r="W31" s="372"/>
      <c r="X31" s="372"/>
      <c r="Y31" s="372"/>
      <c r="Z31" s="372"/>
      <c r="AA31" s="372"/>
      <c r="AB31" s="372"/>
      <c r="AC31" s="373"/>
    </row>
    <row r="32" spans="1:29">
      <c r="A32" s="371"/>
      <c r="B32" s="371"/>
      <c r="C32" s="371"/>
      <c r="D32" s="388" t="s">
        <v>520</v>
      </c>
      <c r="E32" s="371"/>
      <c r="F32" s="376"/>
      <c r="G32" s="371"/>
      <c r="H32" s="376"/>
      <c r="I32" s="372"/>
      <c r="J32" s="372"/>
      <c r="K32" s="372"/>
      <c r="L32" s="372"/>
      <c r="M32" s="372"/>
      <c r="N32" s="372"/>
      <c r="O32" s="372"/>
      <c r="P32" s="372"/>
      <c r="Q32" s="372"/>
      <c r="R32" s="372"/>
      <c r="S32" s="372"/>
      <c r="T32" s="372"/>
      <c r="U32" s="372"/>
      <c r="V32" s="372"/>
      <c r="W32" s="372"/>
      <c r="X32" s="372"/>
      <c r="Y32" s="372"/>
      <c r="Z32" s="372"/>
      <c r="AA32" s="372"/>
      <c r="AB32" s="372"/>
      <c r="AC32" s="373"/>
    </row>
    <row r="33" spans="1:29">
      <c r="A33" s="371"/>
      <c r="B33" s="371"/>
      <c r="C33" s="371"/>
      <c r="D33" s="388" t="s">
        <v>557</v>
      </c>
      <c r="E33" s="371"/>
      <c r="F33" s="385">
        <v>2.8E-3</v>
      </c>
      <c r="G33" s="371"/>
      <c r="H33" s="376"/>
      <c r="I33" s="372"/>
      <c r="J33" s="372"/>
      <c r="K33" s="372"/>
      <c r="L33" s="372"/>
      <c r="M33" s="372"/>
      <c r="N33" s="372"/>
      <c r="O33" s="372"/>
      <c r="P33" s="372"/>
      <c r="Q33" s="372"/>
      <c r="R33" s="372"/>
      <c r="S33" s="372"/>
      <c r="T33" s="372"/>
      <c r="U33" s="372"/>
      <c r="V33" s="372"/>
      <c r="W33" s="372"/>
      <c r="X33" s="372"/>
      <c r="Y33" s="372"/>
      <c r="Z33" s="372"/>
      <c r="AA33" s="372"/>
      <c r="AB33" s="372"/>
      <c r="AC33" s="373"/>
    </row>
    <row r="34" spans="1:29">
      <c r="A34" s="371"/>
      <c r="B34" s="371"/>
      <c r="C34" s="371"/>
      <c r="D34" s="380" t="s">
        <v>505</v>
      </c>
      <c r="E34" s="371" t="s">
        <v>521</v>
      </c>
      <c r="F34" s="371" t="s">
        <v>522</v>
      </c>
      <c r="G34" s="380" t="s">
        <v>523</v>
      </c>
      <c r="H34" s="371"/>
      <c r="I34" s="380" t="s">
        <v>524</v>
      </c>
      <c r="J34" s="371" t="s">
        <v>525</v>
      </c>
      <c r="K34" s="372"/>
      <c r="L34" s="372"/>
      <c r="M34" s="372"/>
      <c r="N34" s="372"/>
      <c r="O34" s="372"/>
      <c r="P34" s="372"/>
      <c r="Q34" s="372"/>
      <c r="R34" s="372"/>
      <c r="S34" s="372"/>
      <c r="T34" s="372"/>
      <c r="U34" s="372"/>
      <c r="V34" s="372"/>
      <c r="W34" s="372"/>
      <c r="X34" s="372"/>
      <c r="Y34" s="372"/>
      <c r="Z34" s="372"/>
      <c r="AA34" s="372"/>
      <c r="AB34" s="372"/>
      <c r="AC34" s="373"/>
    </row>
    <row r="35" spans="1:29">
      <c r="A35" s="371"/>
      <c r="B35" s="371"/>
      <c r="C35" s="371"/>
      <c r="D35" s="371"/>
      <c r="E35" s="371"/>
      <c r="F35" s="371"/>
      <c r="G35" s="371" t="s">
        <v>526</v>
      </c>
      <c r="H35" s="371" t="s">
        <v>527</v>
      </c>
      <c r="I35" s="371"/>
      <c r="J35" s="371"/>
      <c r="K35" s="372"/>
      <c r="L35" s="372"/>
      <c r="M35" s="372"/>
      <c r="N35" s="372"/>
      <c r="O35" s="372"/>
      <c r="P35" s="372"/>
      <c r="Q35" s="372"/>
      <c r="R35" s="372"/>
      <c r="S35" s="372"/>
      <c r="T35" s="372"/>
      <c r="U35" s="372"/>
      <c r="V35" s="372"/>
      <c r="W35" s="372"/>
      <c r="X35" s="372"/>
      <c r="Y35" s="372"/>
      <c r="Z35" s="372"/>
      <c r="AA35" s="372"/>
      <c r="AB35" s="372"/>
      <c r="AC35" s="373"/>
    </row>
    <row r="36" spans="1:29">
      <c r="A36" s="371"/>
      <c r="B36" s="371"/>
      <c r="C36" s="371"/>
      <c r="D36" s="372" t="s">
        <v>513</v>
      </c>
      <c r="E36" s="372"/>
      <c r="F36" s="374">
        <f>+H30/12</f>
        <v>577549.90188154823</v>
      </c>
      <c r="G36" s="377">
        <f>+F33</f>
        <v>2.8E-3</v>
      </c>
      <c r="H36" s="372">
        <v>11.5</v>
      </c>
      <c r="I36" s="374">
        <f t="shared" ref="I36:I47" si="1">+H36*G36*F36</f>
        <v>18597.106840585853</v>
      </c>
      <c r="J36" s="374">
        <f t="shared" ref="J36:J47" si="2">+F36+I36</f>
        <v>596147.00872213405</v>
      </c>
      <c r="K36" s="372"/>
      <c r="L36" s="372"/>
      <c r="M36" s="372"/>
      <c r="N36" s="372"/>
      <c r="O36" s="372"/>
      <c r="P36" s="372"/>
      <c r="Q36" s="372"/>
      <c r="R36" s="372"/>
      <c r="S36" s="372"/>
      <c r="T36" s="372"/>
      <c r="U36" s="372"/>
      <c r="V36" s="372"/>
      <c r="W36" s="372"/>
      <c r="X36" s="372"/>
      <c r="Y36" s="372"/>
      <c r="Z36" s="372"/>
      <c r="AA36" s="372"/>
      <c r="AB36" s="372"/>
      <c r="AC36" s="373"/>
    </row>
    <row r="37" spans="1:29">
      <c r="A37" s="371"/>
      <c r="B37" s="371"/>
      <c r="C37" s="371"/>
      <c r="D37" s="372" t="s">
        <v>514</v>
      </c>
      <c r="E37" s="372"/>
      <c r="F37" s="376">
        <f t="shared" ref="F37:G42" si="3">+F36</f>
        <v>577549.90188154823</v>
      </c>
      <c r="G37" s="381">
        <f t="shared" si="3"/>
        <v>2.8E-3</v>
      </c>
      <c r="H37" s="372">
        <f t="shared" ref="H37:H47" si="4">+H36-1</f>
        <v>10.5</v>
      </c>
      <c r="I37" s="374">
        <f t="shared" si="1"/>
        <v>16979.967115317519</v>
      </c>
      <c r="J37" s="374">
        <f t="shared" si="2"/>
        <v>594529.8689968657</v>
      </c>
      <c r="K37" s="372"/>
      <c r="L37" s="372"/>
      <c r="M37" s="372"/>
      <c r="N37" s="372"/>
      <c r="O37" s="372"/>
      <c r="P37" s="372"/>
      <c r="Q37" s="372"/>
      <c r="R37" s="372"/>
      <c r="S37" s="372"/>
      <c r="T37" s="372"/>
      <c r="U37" s="372"/>
      <c r="V37" s="372"/>
      <c r="W37" s="372"/>
      <c r="X37" s="372"/>
      <c r="Y37" s="372"/>
      <c r="Z37" s="372"/>
      <c r="AA37" s="372"/>
      <c r="AB37" s="372"/>
      <c r="AC37" s="373"/>
    </row>
    <row r="38" spans="1:29">
      <c r="A38" s="371"/>
      <c r="B38" s="371"/>
      <c r="C38" s="371"/>
      <c r="D38" s="372" t="s">
        <v>515</v>
      </c>
      <c r="E38" s="372"/>
      <c r="F38" s="376">
        <f t="shared" si="3"/>
        <v>577549.90188154823</v>
      </c>
      <c r="G38" s="381">
        <f t="shared" si="3"/>
        <v>2.8E-3</v>
      </c>
      <c r="H38" s="372">
        <f t="shared" si="4"/>
        <v>9.5</v>
      </c>
      <c r="I38" s="374">
        <f t="shared" si="1"/>
        <v>15362.827390049182</v>
      </c>
      <c r="J38" s="374">
        <f t="shared" si="2"/>
        <v>592912.72927159746</v>
      </c>
      <c r="K38" s="372"/>
      <c r="L38" s="372"/>
      <c r="M38" s="372"/>
      <c r="N38" s="372"/>
      <c r="O38" s="372"/>
      <c r="P38" s="372"/>
      <c r="Q38" s="372"/>
      <c r="R38" s="372"/>
      <c r="S38" s="372"/>
      <c r="T38" s="372"/>
      <c r="U38" s="372"/>
      <c r="V38" s="372"/>
      <c r="W38" s="372"/>
      <c r="X38" s="372"/>
      <c r="Y38" s="372"/>
      <c r="Z38" s="372"/>
      <c r="AA38" s="372"/>
      <c r="AB38" s="372"/>
      <c r="AC38" s="373"/>
    </row>
    <row r="39" spans="1:29">
      <c r="A39" s="371"/>
      <c r="B39" s="371"/>
      <c r="C39" s="371"/>
      <c r="D39" s="372" t="s">
        <v>516</v>
      </c>
      <c r="E39" s="372"/>
      <c r="F39" s="376">
        <f t="shared" si="3"/>
        <v>577549.90188154823</v>
      </c>
      <c r="G39" s="381">
        <f t="shared" si="3"/>
        <v>2.8E-3</v>
      </c>
      <c r="H39" s="372">
        <f t="shared" si="4"/>
        <v>8.5</v>
      </c>
      <c r="I39" s="374">
        <f t="shared" si="1"/>
        <v>13745.687664780848</v>
      </c>
      <c r="J39" s="374">
        <f t="shared" si="2"/>
        <v>591295.58954632911</v>
      </c>
      <c r="K39" s="372"/>
      <c r="L39" s="372"/>
      <c r="M39" s="372"/>
      <c r="N39" s="372"/>
      <c r="O39" s="372"/>
      <c r="P39" s="372"/>
      <c r="Q39" s="372"/>
      <c r="R39" s="372"/>
      <c r="S39" s="372"/>
      <c r="T39" s="372"/>
      <c r="U39" s="372"/>
      <c r="V39" s="372"/>
      <c r="W39" s="372"/>
      <c r="X39" s="372"/>
      <c r="Y39" s="372"/>
      <c r="Z39" s="372"/>
      <c r="AA39" s="372"/>
      <c r="AB39" s="372"/>
      <c r="AC39" s="373"/>
    </row>
    <row r="40" spans="1:29">
      <c r="A40" s="371"/>
      <c r="B40" s="371"/>
      <c r="C40" s="371"/>
      <c r="D40" s="372" t="s">
        <v>517</v>
      </c>
      <c r="E40" s="372"/>
      <c r="F40" s="376">
        <f t="shared" si="3"/>
        <v>577549.90188154823</v>
      </c>
      <c r="G40" s="381">
        <f t="shared" si="3"/>
        <v>2.8E-3</v>
      </c>
      <c r="H40" s="372">
        <f t="shared" si="4"/>
        <v>7.5</v>
      </c>
      <c r="I40" s="374">
        <f t="shared" si="1"/>
        <v>12128.547939512513</v>
      </c>
      <c r="J40" s="374">
        <f t="shared" si="2"/>
        <v>589678.44982106076</v>
      </c>
      <c r="K40" s="372"/>
      <c r="L40" s="372"/>
      <c r="M40" s="372"/>
      <c r="N40" s="372"/>
      <c r="O40" s="372"/>
      <c r="P40" s="372"/>
      <c r="Q40" s="372"/>
      <c r="R40" s="372"/>
      <c r="S40" s="372"/>
      <c r="T40" s="372"/>
      <c r="U40" s="372"/>
      <c r="V40" s="372"/>
      <c r="W40" s="372"/>
      <c r="X40" s="372"/>
      <c r="Y40" s="372"/>
      <c r="Z40" s="372"/>
      <c r="AA40" s="372"/>
      <c r="AB40" s="372"/>
      <c r="AC40" s="373"/>
    </row>
    <row r="41" spans="1:29">
      <c r="A41" s="371"/>
      <c r="B41" s="371"/>
      <c r="C41" s="371"/>
      <c r="D41" s="372" t="s">
        <v>518</v>
      </c>
      <c r="E41" s="372"/>
      <c r="F41" s="376">
        <f t="shared" si="3"/>
        <v>577549.90188154823</v>
      </c>
      <c r="G41" s="381">
        <f t="shared" si="3"/>
        <v>2.8E-3</v>
      </c>
      <c r="H41" s="372">
        <f t="shared" si="4"/>
        <v>6.5</v>
      </c>
      <c r="I41" s="374">
        <f t="shared" si="1"/>
        <v>10511.408214244178</v>
      </c>
      <c r="J41" s="374">
        <f t="shared" si="2"/>
        <v>588061.3100957924</v>
      </c>
      <c r="K41" s="372"/>
      <c r="L41" s="372"/>
      <c r="M41" s="372"/>
      <c r="N41" s="372"/>
      <c r="O41" s="372"/>
      <c r="P41" s="372"/>
      <c r="Q41" s="372"/>
      <c r="R41" s="372"/>
      <c r="S41" s="372"/>
      <c r="T41" s="372"/>
      <c r="U41" s="372"/>
      <c r="V41" s="372"/>
      <c r="W41" s="372"/>
      <c r="X41" s="372"/>
      <c r="Y41" s="372"/>
      <c r="Z41" s="372"/>
      <c r="AA41" s="372"/>
      <c r="AB41" s="372"/>
      <c r="AC41" s="373"/>
    </row>
    <row r="42" spans="1:29">
      <c r="A42" s="371"/>
      <c r="B42" s="371"/>
      <c r="C42" s="371"/>
      <c r="D42" s="372" t="s">
        <v>519</v>
      </c>
      <c r="E42" s="372"/>
      <c r="F42" s="376">
        <f t="shared" si="3"/>
        <v>577549.90188154823</v>
      </c>
      <c r="G42" s="381">
        <f t="shared" si="3"/>
        <v>2.8E-3</v>
      </c>
      <c r="H42" s="372">
        <f t="shared" si="4"/>
        <v>5.5</v>
      </c>
      <c r="I42" s="374">
        <f t="shared" si="1"/>
        <v>8894.2684889758439</v>
      </c>
      <c r="J42" s="374">
        <f t="shared" si="2"/>
        <v>586444.17037052405</v>
      </c>
      <c r="K42" s="372"/>
      <c r="L42" s="372"/>
      <c r="M42" s="372"/>
      <c r="N42" s="372"/>
      <c r="O42" s="372"/>
      <c r="P42" s="372"/>
      <c r="Q42" s="372"/>
      <c r="R42" s="372"/>
      <c r="S42" s="372"/>
      <c r="T42" s="372"/>
      <c r="U42" s="372"/>
      <c r="V42" s="372"/>
      <c r="W42" s="372"/>
      <c r="X42" s="372"/>
      <c r="Y42" s="372"/>
      <c r="Z42" s="372"/>
      <c r="AA42" s="372"/>
      <c r="AB42" s="372"/>
      <c r="AC42" s="373"/>
    </row>
    <row r="43" spans="1:29">
      <c r="A43" s="371"/>
      <c r="B43" s="371"/>
      <c r="C43" s="371"/>
      <c r="D43" s="372" t="s">
        <v>509</v>
      </c>
      <c r="E43" s="372"/>
      <c r="F43" s="376">
        <f t="shared" ref="F43:G47" si="5">+F42</f>
        <v>577549.90188154823</v>
      </c>
      <c r="G43" s="381">
        <f t="shared" si="5"/>
        <v>2.8E-3</v>
      </c>
      <c r="H43" s="372">
        <f t="shared" si="4"/>
        <v>4.5</v>
      </c>
      <c r="I43" s="374">
        <f t="shared" si="1"/>
        <v>7277.1287637075075</v>
      </c>
      <c r="J43" s="374">
        <f t="shared" si="2"/>
        <v>584827.0306452557</v>
      </c>
      <c r="K43" s="372"/>
      <c r="L43" s="372"/>
      <c r="M43" s="372"/>
      <c r="N43" s="372"/>
      <c r="O43" s="372"/>
      <c r="P43" s="372"/>
      <c r="Q43" s="372"/>
      <c r="R43" s="372"/>
      <c r="S43" s="372"/>
      <c r="T43" s="372"/>
      <c r="U43" s="372"/>
      <c r="V43" s="372"/>
      <c r="W43" s="372"/>
      <c r="X43" s="372"/>
      <c r="Y43" s="372"/>
      <c r="Z43" s="372"/>
      <c r="AA43" s="372"/>
      <c r="AB43" s="372"/>
      <c r="AC43" s="373"/>
    </row>
    <row r="44" spans="1:29">
      <c r="A44" s="371"/>
      <c r="B44" s="371"/>
      <c r="C44" s="371"/>
      <c r="D44" s="372" t="s">
        <v>510</v>
      </c>
      <c r="E44" s="372"/>
      <c r="F44" s="376">
        <f t="shared" si="5"/>
        <v>577549.90188154823</v>
      </c>
      <c r="G44" s="381">
        <f t="shared" si="5"/>
        <v>2.8E-3</v>
      </c>
      <c r="H44" s="372">
        <f t="shared" si="4"/>
        <v>3.5</v>
      </c>
      <c r="I44" s="374">
        <f t="shared" si="1"/>
        <v>5659.9890384391729</v>
      </c>
      <c r="J44" s="374">
        <f t="shared" si="2"/>
        <v>583209.89091998735</v>
      </c>
      <c r="K44" s="372"/>
      <c r="L44" s="372"/>
      <c r="M44" s="372"/>
      <c r="N44" s="372"/>
      <c r="O44" s="372"/>
      <c r="P44" s="372"/>
      <c r="Q44" s="372"/>
      <c r="R44" s="372"/>
      <c r="S44" s="372"/>
      <c r="T44" s="372"/>
      <c r="U44" s="372"/>
      <c r="V44" s="372"/>
      <c r="W44" s="372"/>
      <c r="X44" s="372"/>
      <c r="Y44" s="372"/>
      <c r="Z44" s="372"/>
      <c r="AA44" s="372"/>
      <c r="AB44" s="372"/>
      <c r="AC44" s="373"/>
    </row>
    <row r="45" spans="1:29">
      <c r="A45" s="371"/>
      <c r="B45" s="371"/>
      <c r="C45" s="371"/>
      <c r="D45" s="372" t="s">
        <v>511</v>
      </c>
      <c r="E45" s="372"/>
      <c r="F45" s="376">
        <f t="shared" si="5"/>
        <v>577549.90188154823</v>
      </c>
      <c r="G45" s="381">
        <f t="shared" si="5"/>
        <v>2.8E-3</v>
      </c>
      <c r="H45" s="372">
        <f t="shared" si="4"/>
        <v>2.5</v>
      </c>
      <c r="I45" s="374">
        <f t="shared" si="1"/>
        <v>4042.8493131708378</v>
      </c>
      <c r="J45" s="374">
        <f t="shared" si="2"/>
        <v>581592.75119471911</v>
      </c>
      <c r="K45" s="372"/>
      <c r="L45" s="372"/>
      <c r="M45" s="372"/>
      <c r="N45" s="372"/>
      <c r="O45" s="372"/>
      <c r="P45" s="372"/>
      <c r="Q45" s="372"/>
      <c r="R45" s="372"/>
      <c r="S45" s="372"/>
      <c r="T45" s="372"/>
      <c r="U45" s="372"/>
      <c r="V45" s="372"/>
      <c r="W45" s="372"/>
      <c r="X45" s="372"/>
      <c r="Y45" s="372"/>
      <c r="Z45" s="372"/>
      <c r="AA45" s="372"/>
      <c r="AB45" s="372"/>
      <c r="AC45" s="373"/>
    </row>
    <row r="46" spans="1:29">
      <c r="A46" s="371"/>
      <c r="B46" s="371"/>
      <c r="C46" s="371"/>
      <c r="D46" s="372" t="s">
        <v>512</v>
      </c>
      <c r="E46" s="372"/>
      <c r="F46" s="376">
        <f t="shared" si="5"/>
        <v>577549.90188154823</v>
      </c>
      <c r="G46" s="381">
        <f t="shared" si="5"/>
        <v>2.8E-3</v>
      </c>
      <c r="H46" s="372">
        <f t="shared" si="4"/>
        <v>1.5</v>
      </c>
      <c r="I46" s="374">
        <f t="shared" si="1"/>
        <v>2425.7095879025023</v>
      </c>
      <c r="J46" s="374">
        <f t="shared" si="2"/>
        <v>579975.61146945076</v>
      </c>
      <c r="K46" s="372"/>
      <c r="L46" s="372"/>
      <c r="M46" s="372"/>
      <c r="N46" s="372"/>
      <c r="O46" s="372"/>
      <c r="P46" s="372"/>
      <c r="Q46" s="372"/>
      <c r="R46" s="372"/>
      <c r="S46" s="372"/>
      <c r="T46" s="372"/>
      <c r="U46" s="372"/>
      <c r="V46" s="372"/>
      <c r="W46" s="372"/>
      <c r="X46" s="372"/>
      <c r="Y46" s="372"/>
      <c r="Z46" s="372"/>
      <c r="AA46" s="372"/>
      <c r="AB46" s="372"/>
      <c r="AC46" s="373"/>
    </row>
    <row r="47" spans="1:29">
      <c r="A47" s="371"/>
      <c r="B47" s="371"/>
      <c r="C47" s="371"/>
      <c r="D47" s="372" t="s">
        <v>507</v>
      </c>
      <c r="E47" s="372"/>
      <c r="F47" s="376">
        <f t="shared" si="5"/>
        <v>577549.90188154823</v>
      </c>
      <c r="G47" s="381">
        <f t="shared" si="5"/>
        <v>2.8E-3</v>
      </c>
      <c r="H47" s="372">
        <f t="shared" si="4"/>
        <v>0.5</v>
      </c>
      <c r="I47" s="374">
        <f t="shared" si="1"/>
        <v>808.56986263416752</v>
      </c>
      <c r="J47" s="374">
        <f t="shared" si="2"/>
        <v>578358.4717441824</v>
      </c>
      <c r="K47" s="372"/>
      <c r="L47" s="372"/>
      <c r="M47" s="372"/>
      <c r="N47" s="372"/>
      <c r="O47" s="372"/>
      <c r="P47" s="372"/>
      <c r="Q47" s="372"/>
      <c r="R47" s="372"/>
      <c r="S47" s="372"/>
      <c r="T47" s="372"/>
      <c r="U47" s="372"/>
      <c r="V47" s="372"/>
      <c r="W47" s="372"/>
      <c r="X47" s="372"/>
      <c r="Y47" s="372"/>
      <c r="Z47" s="372"/>
      <c r="AA47" s="372"/>
      <c r="AB47" s="372"/>
      <c r="AC47" s="373"/>
    </row>
    <row r="48" spans="1:29">
      <c r="A48" s="371"/>
      <c r="B48" s="371"/>
      <c r="C48" s="371"/>
      <c r="D48" s="372" t="s">
        <v>293</v>
      </c>
      <c r="E48" s="372"/>
      <c r="F48" s="376">
        <f>SUM(F36:F47)</f>
        <v>6930598.8225785801</v>
      </c>
      <c r="G48" s="372"/>
      <c r="H48" s="372"/>
      <c r="I48" s="372"/>
      <c r="J48" s="374">
        <f>SUM(J36:J47)</f>
        <v>7047032.8827978987</v>
      </c>
      <c r="K48" s="372"/>
      <c r="L48" s="372"/>
      <c r="M48" s="372"/>
      <c r="N48" s="372"/>
      <c r="O48" s="372"/>
      <c r="P48" s="372"/>
      <c r="Q48" s="372"/>
      <c r="R48" s="372"/>
      <c r="S48" s="372"/>
      <c r="T48" s="372"/>
      <c r="U48" s="372"/>
      <c r="V48" s="372"/>
      <c r="W48" s="372"/>
      <c r="X48" s="372"/>
      <c r="Y48" s="372"/>
      <c r="Z48" s="372"/>
      <c r="AA48" s="372"/>
      <c r="AB48" s="372"/>
      <c r="AC48" s="373"/>
    </row>
    <row r="49" spans="1:29">
      <c r="A49" s="371"/>
      <c r="B49" s="371"/>
      <c r="C49" s="371"/>
      <c r="D49" s="372"/>
      <c r="E49" s="372"/>
      <c r="F49" s="376"/>
      <c r="G49" s="372"/>
      <c r="H49" s="372"/>
      <c r="I49" s="372"/>
      <c r="J49" s="374"/>
      <c r="K49" s="376"/>
      <c r="L49" s="372"/>
      <c r="M49" s="372"/>
      <c r="N49" s="372"/>
      <c r="O49" s="372"/>
      <c r="P49" s="372"/>
      <c r="Q49" s="372"/>
      <c r="R49" s="372"/>
      <c r="S49" s="372"/>
      <c r="T49" s="372"/>
      <c r="U49" s="372"/>
      <c r="V49" s="372"/>
      <c r="W49" s="372"/>
      <c r="X49" s="372"/>
      <c r="Y49" s="372"/>
      <c r="Z49" s="372"/>
      <c r="AA49" s="372"/>
      <c r="AB49" s="372"/>
      <c r="AC49" s="373"/>
    </row>
    <row r="50" spans="1:29">
      <c r="A50" s="371"/>
      <c r="B50" s="371"/>
      <c r="C50" s="371"/>
      <c r="D50" s="372"/>
      <c r="E50" s="372"/>
      <c r="F50" s="380" t="s">
        <v>528</v>
      </c>
      <c r="G50" s="371" t="s">
        <v>524</v>
      </c>
      <c r="H50" s="371" t="s">
        <v>529</v>
      </c>
      <c r="I50" s="371" t="s">
        <v>528</v>
      </c>
      <c r="J50" s="372"/>
      <c r="K50" s="376"/>
      <c r="L50" s="372"/>
      <c r="M50" s="372"/>
      <c r="N50" s="372"/>
      <c r="O50" s="372"/>
      <c r="P50" s="372"/>
      <c r="Q50" s="372"/>
      <c r="R50" s="372"/>
      <c r="S50" s="372"/>
      <c r="T50" s="372"/>
      <c r="U50" s="372"/>
      <c r="V50" s="372"/>
      <c r="W50" s="372"/>
      <c r="X50" s="372"/>
      <c r="Y50" s="372"/>
      <c r="Z50" s="372"/>
      <c r="AA50" s="372"/>
      <c r="AB50" s="372"/>
      <c r="AC50" s="373"/>
    </row>
    <row r="51" spans="1:29">
      <c r="A51" s="371"/>
      <c r="B51" s="371"/>
      <c r="C51" s="371"/>
      <c r="D51" s="372" t="str">
        <f t="shared" ref="D51:D62" si="6">+D36</f>
        <v>Jun</v>
      </c>
      <c r="E51" s="372"/>
      <c r="F51" s="376">
        <f>+J48</f>
        <v>7047032.8827978987</v>
      </c>
      <c r="G51" s="381">
        <f>+G47</f>
        <v>2.8E-3</v>
      </c>
      <c r="H51" s="374">
        <f>-PMT(G51,12,J48)</f>
        <v>597995.52746826981</v>
      </c>
      <c r="I51" s="374">
        <f t="shared" ref="I51:I62" si="7">+F51+F51*G51-H51</f>
        <v>6468769.0474014636</v>
      </c>
      <c r="J51" s="372"/>
      <c r="K51" s="376"/>
      <c r="L51" s="372"/>
      <c r="M51" s="372"/>
      <c r="N51" s="372"/>
      <c r="O51" s="372"/>
      <c r="P51" s="372"/>
      <c r="Q51" s="372"/>
      <c r="R51" s="372"/>
      <c r="S51" s="372"/>
      <c r="T51" s="372"/>
      <c r="U51" s="372"/>
      <c r="V51" s="372"/>
      <c r="W51" s="372"/>
      <c r="X51" s="372"/>
      <c r="Y51" s="372"/>
      <c r="Z51" s="372"/>
      <c r="AA51" s="372"/>
      <c r="AB51" s="372"/>
      <c r="AC51" s="373"/>
    </row>
    <row r="52" spans="1:29">
      <c r="A52" s="371"/>
      <c r="B52" s="371"/>
      <c r="C52" s="371"/>
      <c r="D52" s="372" t="str">
        <f t="shared" si="6"/>
        <v>Jul</v>
      </c>
      <c r="E52" s="372"/>
      <c r="F52" s="376">
        <f t="shared" ref="F52:F62" si="8">+I51</f>
        <v>6468769.0474014636</v>
      </c>
      <c r="G52" s="381">
        <f t="shared" ref="G52:G62" si="9">+G51</f>
        <v>2.8E-3</v>
      </c>
      <c r="H52" s="376">
        <f t="shared" ref="H52:H62" si="10">+H51</f>
        <v>597995.52746826981</v>
      </c>
      <c r="I52" s="374">
        <f t="shared" si="7"/>
        <v>5888886.0732659176</v>
      </c>
      <c r="J52" s="372"/>
      <c r="K52" s="372"/>
      <c r="L52" s="372"/>
      <c r="M52" s="372"/>
      <c r="N52" s="372"/>
      <c r="O52" s="372"/>
      <c r="P52" s="372"/>
      <c r="Q52" s="372"/>
      <c r="R52" s="372"/>
      <c r="S52" s="372"/>
      <c r="T52" s="372"/>
      <c r="U52" s="372"/>
      <c r="V52" s="372"/>
      <c r="W52" s="372"/>
      <c r="X52" s="372"/>
      <c r="Y52" s="372"/>
      <c r="Z52" s="372"/>
      <c r="AA52" s="372"/>
      <c r="AB52" s="372"/>
      <c r="AC52" s="373"/>
    </row>
    <row r="53" spans="1:29">
      <c r="A53" s="371"/>
      <c r="B53" s="371"/>
      <c r="C53" s="371"/>
      <c r="D53" s="372" t="str">
        <f t="shared" si="6"/>
        <v>Aug</v>
      </c>
      <c r="E53" s="372"/>
      <c r="F53" s="376">
        <f t="shared" si="8"/>
        <v>5888886.0732659176</v>
      </c>
      <c r="G53" s="381">
        <f t="shared" si="9"/>
        <v>2.8E-3</v>
      </c>
      <c r="H53" s="376">
        <f t="shared" si="10"/>
        <v>597995.52746826981</v>
      </c>
      <c r="I53" s="374">
        <f t="shared" si="7"/>
        <v>5307379.4268027926</v>
      </c>
      <c r="J53" s="372"/>
      <c r="K53" s="372"/>
      <c r="L53" s="372"/>
      <c r="M53" s="372"/>
      <c r="N53" s="372"/>
      <c r="O53" s="372"/>
      <c r="P53" s="372"/>
      <c r="Q53" s="372"/>
      <c r="R53" s="372"/>
      <c r="S53" s="372"/>
      <c r="T53" s="372"/>
      <c r="U53" s="372"/>
      <c r="V53" s="372"/>
      <c r="W53" s="372"/>
      <c r="X53" s="372"/>
      <c r="Y53" s="372"/>
      <c r="Z53" s="372"/>
      <c r="AA53" s="372"/>
      <c r="AB53" s="372"/>
      <c r="AC53" s="373"/>
    </row>
    <row r="54" spans="1:29">
      <c r="A54" s="371"/>
      <c r="B54" s="371"/>
      <c r="C54" s="371"/>
      <c r="D54" s="372" t="str">
        <f t="shared" si="6"/>
        <v>Sep</v>
      </c>
      <c r="E54" s="372"/>
      <c r="F54" s="376">
        <f t="shared" si="8"/>
        <v>5307379.4268027926</v>
      </c>
      <c r="G54" s="381">
        <f t="shared" si="9"/>
        <v>2.8E-3</v>
      </c>
      <c r="H54" s="376">
        <f t="shared" si="10"/>
        <v>597995.52746826981</v>
      </c>
      <c r="I54" s="374">
        <f t="shared" si="7"/>
        <v>4724244.5617295709</v>
      </c>
      <c r="J54" s="372"/>
      <c r="K54" s="382"/>
      <c r="L54" s="372"/>
      <c r="M54" s="372"/>
      <c r="N54" s="372"/>
      <c r="O54" s="372"/>
      <c r="P54" s="372"/>
      <c r="Q54" s="372"/>
      <c r="R54" s="372"/>
      <c r="S54" s="372"/>
      <c r="T54" s="372"/>
      <c r="U54" s="372"/>
      <c r="V54" s="372"/>
      <c r="W54" s="372"/>
      <c r="X54" s="372"/>
      <c r="Y54" s="372"/>
      <c r="Z54" s="372"/>
      <c r="AA54" s="372"/>
      <c r="AB54" s="372"/>
      <c r="AC54" s="373"/>
    </row>
    <row r="55" spans="1:29">
      <c r="A55" s="371"/>
      <c r="B55" s="371"/>
      <c r="C55" s="371"/>
      <c r="D55" s="372" t="str">
        <f t="shared" si="6"/>
        <v>Oct</v>
      </c>
      <c r="E55" s="372"/>
      <c r="F55" s="376">
        <f t="shared" si="8"/>
        <v>4724244.5617295709</v>
      </c>
      <c r="G55" s="381">
        <f t="shared" si="9"/>
        <v>2.8E-3</v>
      </c>
      <c r="H55" s="376">
        <f t="shared" si="10"/>
        <v>597995.52746826981</v>
      </c>
      <c r="I55" s="374">
        <f t="shared" si="7"/>
        <v>4139476.9190341439</v>
      </c>
      <c r="J55" s="372"/>
      <c r="K55" s="381"/>
      <c r="L55" s="372"/>
      <c r="M55" s="372"/>
      <c r="N55" s="372"/>
      <c r="O55" s="372"/>
      <c r="P55" s="372"/>
      <c r="Q55" s="372"/>
      <c r="R55" s="372"/>
      <c r="S55" s="372"/>
      <c r="T55" s="372"/>
      <c r="U55" s="372"/>
      <c r="V55" s="372"/>
      <c r="W55" s="372"/>
      <c r="X55" s="372"/>
      <c r="Y55" s="372"/>
      <c r="Z55" s="372"/>
      <c r="AA55" s="372"/>
      <c r="AB55" s="372"/>
      <c r="AC55" s="373"/>
    </row>
    <row r="56" spans="1:29">
      <c r="A56" s="371"/>
      <c r="B56" s="371"/>
      <c r="C56" s="371"/>
      <c r="D56" s="372" t="str">
        <f t="shared" si="6"/>
        <v>Nov</v>
      </c>
      <c r="E56" s="372"/>
      <c r="F56" s="376">
        <f t="shared" si="8"/>
        <v>4139476.9190341439</v>
      </c>
      <c r="G56" s="381">
        <f t="shared" si="9"/>
        <v>2.8E-3</v>
      </c>
      <c r="H56" s="376">
        <f t="shared" si="10"/>
        <v>597995.52746826981</v>
      </c>
      <c r="I56" s="374">
        <f t="shared" si="7"/>
        <v>3553071.9269391699</v>
      </c>
      <c r="J56" s="372"/>
      <c r="K56" s="372"/>
      <c r="L56" s="372"/>
      <c r="M56" s="372"/>
      <c r="N56" s="372"/>
      <c r="O56" s="372"/>
      <c r="P56" s="372"/>
      <c r="Q56" s="372"/>
      <c r="R56" s="372"/>
      <c r="S56" s="372"/>
      <c r="T56" s="372"/>
      <c r="U56" s="372"/>
      <c r="V56" s="372"/>
      <c r="W56" s="372"/>
      <c r="X56" s="372"/>
      <c r="Y56" s="372"/>
      <c r="Z56" s="372"/>
      <c r="AA56" s="372"/>
      <c r="AB56" s="372"/>
      <c r="AC56" s="373"/>
    </row>
    <row r="57" spans="1:29">
      <c r="A57" s="371"/>
      <c r="B57" s="371"/>
      <c r="C57" s="371"/>
      <c r="D57" s="372" t="str">
        <f t="shared" si="6"/>
        <v>Dec</v>
      </c>
      <c r="E57" s="372"/>
      <c r="F57" s="376">
        <f t="shared" si="8"/>
        <v>3553071.9269391699</v>
      </c>
      <c r="G57" s="381">
        <f t="shared" si="9"/>
        <v>2.8E-3</v>
      </c>
      <c r="H57" s="376">
        <f t="shared" si="10"/>
        <v>597995.52746826981</v>
      </c>
      <c r="I57" s="374">
        <f t="shared" si="7"/>
        <v>2965025.0008663298</v>
      </c>
      <c r="J57" s="372"/>
      <c r="K57" s="372"/>
      <c r="L57" s="372"/>
      <c r="M57" s="372"/>
      <c r="N57" s="372"/>
      <c r="O57" s="372"/>
      <c r="P57" s="372"/>
      <c r="Q57" s="372"/>
      <c r="R57" s="372"/>
      <c r="S57" s="372"/>
      <c r="T57" s="372"/>
      <c r="U57" s="372"/>
      <c r="V57" s="372"/>
      <c r="W57" s="372"/>
      <c r="X57" s="372"/>
      <c r="Y57" s="372"/>
      <c r="Z57" s="372"/>
      <c r="AA57" s="372"/>
      <c r="AB57" s="372"/>
      <c r="AC57" s="373"/>
    </row>
    <row r="58" spans="1:29">
      <c r="A58" s="371"/>
      <c r="B58" s="371"/>
      <c r="C58" s="371"/>
      <c r="D58" s="372" t="str">
        <f t="shared" si="6"/>
        <v>Jan</v>
      </c>
      <c r="E58" s="372"/>
      <c r="F58" s="376">
        <f t="shared" si="8"/>
        <v>2965025.0008663298</v>
      </c>
      <c r="G58" s="381">
        <f t="shared" si="9"/>
        <v>2.8E-3</v>
      </c>
      <c r="H58" s="376">
        <f t="shared" si="10"/>
        <v>597995.52746826981</v>
      </c>
      <c r="I58" s="374">
        <f t="shared" si="7"/>
        <v>2375331.543400486</v>
      </c>
      <c r="J58" s="372"/>
      <c r="K58" s="372"/>
      <c r="L58" s="372"/>
      <c r="M58" s="372"/>
      <c r="N58" s="372"/>
      <c r="O58" s="372"/>
      <c r="P58" s="372"/>
      <c r="Q58" s="372"/>
      <c r="R58" s="372"/>
      <c r="S58" s="372"/>
      <c r="T58" s="372"/>
      <c r="U58" s="372"/>
      <c r="V58" s="372"/>
      <c r="W58" s="372"/>
      <c r="X58" s="372"/>
      <c r="Y58" s="372"/>
      <c r="Z58" s="372"/>
      <c r="AA58" s="372"/>
      <c r="AB58" s="372"/>
      <c r="AC58" s="373"/>
    </row>
    <row r="59" spans="1:29">
      <c r="A59" s="371"/>
      <c r="B59" s="371"/>
      <c r="C59" s="371"/>
      <c r="D59" s="372" t="str">
        <f t="shared" si="6"/>
        <v>Feb</v>
      </c>
      <c r="E59" s="372"/>
      <c r="F59" s="376">
        <f t="shared" si="8"/>
        <v>2375331.543400486</v>
      </c>
      <c r="G59" s="381">
        <f t="shared" si="9"/>
        <v>2.8E-3</v>
      </c>
      <c r="H59" s="376">
        <f t="shared" si="10"/>
        <v>597995.52746826981</v>
      </c>
      <c r="I59" s="374">
        <f t="shared" si="7"/>
        <v>1783986.9442537376</v>
      </c>
      <c r="J59" s="372"/>
      <c r="K59" s="372"/>
      <c r="L59" s="372"/>
      <c r="M59" s="372"/>
      <c r="N59" s="372"/>
      <c r="O59" s="372"/>
      <c r="P59" s="372"/>
      <c r="Q59" s="372"/>
      <c r="R59" s="372"/>
      <c r="S59" s="372"/>
      <c r="T59" s="372"/>
      <c r="U59" s="372"/>
      <c r="V59" s="372"/>
      <c r="W59" s="372"/>
      <c r="X59" s="372"/>
      <c r="Y59" s="372"/>
      <c r="Z59" s="372"/>
      <c r="AA59" s="372"/>
      <c r="AB59" s="372"/>
      <c r="AC59" s="373"/>
    </row>
    <row r="60" spans="1:29">
      <c r="A60" s="371"/>
      <c r="B60" s="371"/>
      <c r="C60" s="371"/>
      <c r="D60" s="372" t="str">
        <f t="shared" si="6"/>
        <v>Mar</v>
      </c>
      <c r="E60" s="372"/>
      <c r="F60" s="376">
        <f t="shared" si="8"/>
        <v>1783986.9442537376</v>
      </c>
      <c r="G60" s="381">
        <f t="shared" si="9"/>
        <v>2.8E-3</v>
      </c>
      <c r="H60" s="376">
        <f t="shared" si="10"/>
        <v>597995.52746826981</v>
      </c>
      <c r="I60" s="374">
        <f t="shared" si="7"/>
        <v>1190986.5802293783</v>
      </c>
      <c r="J60" s="372"/>
      <c r="K60" s="372"/>
      <c r="L60" s="372"/>
      <c r="M60" s="372"/>
      <c r="N60" s="372"/>
      <c r="O60" s="372"/>
      <c r="P60" s="372"/>
      <c r="Q60" s="372"/>
      <c r="R60" s="372"/>
      <c r="S60" s="372"/>
      <c r="T60" s="372"/>
      <c r="U60" s="372"/>
      <c r="V60" s="372"/>
      <c r="W60" s="372"/>
      <c r="X60" s="372"/>
      <c r="Y60" s="372"/>
      <c r="Z60" s="372"/>
      <c r="AA60" s="372"/>
      <c r="AB60" s="372"/>
      <c r="AC60" s="373"/>
    </row>
    <row r="61" spans="1:29">
      <c r="A61" s="371"/>
      <c r="B61" s="371"/>
      <c r="C61" s="371"/>
      <c r="D61" s="372" t="str">
        <f t="shared" si="6"/>
        <v>Apr</v>
      </c>
      <c r="E61" s="372"/>
      <c r="F61" s="376">
        <f t="shared" si="8"/>
        <v>1190986.5802293783</v>
      </c>
      <c r="G61" s="381">
        <f t="shared" si="9"/>
        <v>2.8E-3</v>
      </c>
      <c r="H61" s="376">
        <f t="shared" si="10"/>
        <v>597995.52746826981</v>
      </c>
      <c r="I61" s="374">
        <f t="shared" si="7"/>
        <v>596325.81518575072</v>
      </c>
      <c r="J61" s="372"/>
      <c r="K61" s="372"/>
      <c r="L61" s="372"/>
      <c r="M61" s="372"/>
      <c r="N61" s="372"/>
      <c r="O61" s="372"/>
      <c r="P61" s="372"/>
      <c r="Q61" s="372"/>
      <c r="R61" s="372"/>
      <c r="S61" s="372"/>
      <c r="T61" s="372"/>
      <c r="U61" s="372"/>
      <c r="V61" s="372"/>
      <c r="W61" s="372"/>
      <c r="X61" s="372"/>
      <c r="Y61" s="372"/>
      <c r="Z61" s="372"/>
      <c r="AA61" s="372"/>
      <c r="AB61" s="372"/>
      <c r="AC61" s="373"/>
    </row>
    <row r="62" spans="1:29">
      <c r="A62" s="371"/>
      <c r="B62" s="371"/>
      <c r="C62" s="371"/>
      <c r="D62" s="372" t="str">
        <f t="shared" si="6"/>
        <v>May</v>
      </c>
      <c r="E62" s="372"/>
      <c r="F62" s="376">
        <f t="shared" si="8"/>
        <v>596325.81518575072</v>
      </c>
      <c r="G62" s="381">
        <f t="shared" si="9"/>
        <v>2.8E-3</v>
      </c>
      <c r="H62" s="376">
        <f t="shared" si="10"/>
        <v>597995.52746826981</v>
      </c>
      <c r="I62" s="374">
        <f t="shared" si="7"/>
        <v>1.0477378964424133E-9</v>
      </c>
      <c r="J62" s="372"/>
      <c r="K62" s="372"/>
      <c r="L62" s="372"/>
      <c r="M62" s="372"/>
      <c r="N62" s="372"/>
      <c r="O62" s="372"/>
      <c r="P62" s="372"/>
      <c r="Q62" s="372"/>
      <c r="R62" s="372"/>
      <c r="S62" s="372"/>
      <c r="T62" s="372"/>
      <c r="U62" s="372"/>
      <c r="V62" s="372"/>
      <c r="W62" s="372"/>
      <c r="X62" s="372"/>
      <c r="Y62" s="372"/>
      <c r="Z62" s="372"/>
      <c r="AA62" s="372"/>
      <c r="AB62" s="372"/>
      <c r="AC62" s="373"/>
    </row>
    <row r="63" spans="1:29">
      <c r="A63" s="371"/>
      <c r="B63" s="371"/>
      <c r="C63" s="371"/>
      <c r="D63" s="372" t="s">
        <v>567</v>
      </c>
      <c r="E63" s="372"/>
      <c r="F63" s="372"/>
      <c r="G63" s="372"/>
      <c r="H63" s="376">
        <f>SUM(H51:H62)</f>
        <v>7175946.3296192372</v>
      </c>
      <c r="I63" s="372"/>
      <c r="J63" s="376"/>
      <c r="K63" s="376"/>
      <c r="L63" s="372"/>
      <c r="M63" s="372"/>
      <c r="N63" s="372"/>
      <c r="O63" s="372"/>
      <c r="P63" s="372"/>
      <c r="Q63" s="372"/>
      <c r="R63" s="372"/>
      <c r="S63" s="372"/>
      <c r="T63" s="372"/>
      <c r="U63" s="372"/>
      <c r="V63" s="372"/>
      <c r="W63" s="372"/>
      <c r="X63" s="372"/>
      <c r="Y63" s="372"/>
      <c r="Z63" s="372"/>
      <c r="AA63" s="372"/>
      <c r="AB63" s="372"/>
      <c r="AC63" s="373"/>
    </row>
    <row r="64" spans="1:29">
      <c r="A64" s="371"/>
      <c r="B64" s="371"/>
      <c r="C64" s="371"/>
      <c r="D64" s="372"/>
      <c r="E64" s="372"/>
      <c r="F64" s="372"/>
      <c r="G64" s="372"/>
      <c r="H64" s="372"/>
      <c r="I64" s="372"/>
      <c r="J64" s="376"/>
      <c r="K64" s="372"/>
      <c r="L64" s="372"/>
      <c r="M64" s="372"/>
      <c r="N64" s="372"/>
      <c r="O64" s="372"/>
      <c r="P64" s="372"/>
      <c r="Q64" s="372"/>
      <c r="R64" s="372"/>
      <c r="S64" s="372"/>
      <c r="T64" s="372"/>
      <c r="U64" s="372"/>
      <c r="V64" s="372"/>
      <c r="W64" s="372"/>
      <c r="X64" s="372"/>
      <c r="Y64" s="372"/>
      <c r="Z64" s="372"/>
      <c r="AA64" s="372"/>
      <c r="AB64" s="372"/>
      <c r="AC64" s="373"/>
    </row>
    <row r="65" spans="1:29">
      <c r="A65" s="371"/>
      <c r="B65" s="371"/>
      <c r="C65" s="371"/>
      <c r="D65" s="372" t="s">
        <v>1495</v>
      </c>
      <c r="E65" s="372"/>
      <c r="F65" s="372"/>
      <c r="G65" s="372"/>
      <c r="H65" s="372"/>
      <c r="I65" s="372"/>
      <c r="J65" s="372"/>
      <c r="K65" s="372"/>
      <c r="L65" s="372"/>
      <c r="M65" s="372"/>
      <c r="N65" s="372"/>
      <c r="O65" s="372"/>
      <c r="P65" s="372"/>
      <c r="Q65" s="372"/>
      <c r="R65" s="372"/>
      <c r="S65" s="372"/>
      <c r="T65" s="372"/>
      <c r="U65" s="372"/>
      <c r="V65" s="372"/>
      <c r="W65" s="372"/>
      <c r="X65" s="372"/>
      <c r="Y65" s="372"/>
      <c r="Z65" s="372"/>
      <c r="AA65" s="372"/>
      <c r="AB65" s="372"/>
      <c r="AC65" s="373"/>
    </row>
    <row r="66" spans="1:29">
      <c r="B66" s="371"/>
      <c r="C66" s="371"/>
      <c r="D66" s="1624" t="s">
        <v>1454</v>
      </c>
      <c r="E66" s="1624"/>
      <c r="F66" s="1624"/>
      <c r="G66" s="1624"/>
      <c r="H66" s="376">
        <f>+H63</f>
        <v>7175946.3296192372</v>
      </c>
      <c r="I66" s="371"/>
      <c r="J66" s="376"/>
      <c r="K66" s="376"/>
      <c r="L66" s="372"/>
      <c r="M66" s="372"/>
      <c r="N66" s="372"/>
      <c r="O66" s="372"/>
      <c r="P66" s="372"/>
      <c r="Q66" s="372"/>
      <c r="R66" s="372"/>
      <c r="S66" s="372"/>
      <c r="T66" s="372"/>
      <c r="U66" s="372"/>
      <c r="V66" s="372"/>
      <c r="W66" s="372"/>
      <c r="X66" s="372"/>
      <c r="Y66" s="372"/>
      <c r="Z66" s="372"/>
      <c r="AA66" s="372"/>
      <c r="AB66" s="372"/>
      <c r="AC66" s="373"/>
    </row>
    <row r="67" spans="1:29">
      <c r="A67" s="895"/>
      <c r="B67" s="371"/>
      <c r="C67" s="371"/>
      <c r="D67" s="896" t="s">
        <v>1595</v>
      </c>
      <c r="E67" s="897"/>
      <c r="F67" s="898"/>
      <c r="G67" s="899"/>
      <c r="H67" s="900">
        <v>325.92806171251414</v>
      </c>
      <c r="I67" s="371"/>
      <c r="J67" s="376"/>
      <c r="K67" s="376"/>
      <c r="L67" s="372"/>
      <c r="M67" s="372"/>
      <c r="N67" s="372"/>
      <c r="O67" s="372"/>
      <c r="P67" s="372"/>
      <c r="Q67" s="372"/>
      <c r="R67" s="372"/>
      <c r="S67" s="372"/>
      <c r="T67" s="372"/>
      <c r="U67" s="372"/>
      <c r="V67" s="372"/>
      <c r="W67" s="372"/>
      <c r="X67" s="372"/>
      <c r="Y67" s="372"/>
      <c r="Z67" s="372"/>
      <c r="AA67" s="372"/>
      <c r="AB67" s="372"/>
      <c r="AC67" s="373"/>
    </row>
    <row r="68" spans="1:29">
      <c r="A68" s="895"/>
      <c r="B68" s="371"/>
      <c r="C68" s="371"/>
      <c r="D68" s="1354"/>
      <c r="E68" s="1355"/>
      <c r="F68" s="1356"/>
      <c r="G68" s="1355" t="s">
        <v>988</v>
      </c>
      <c r="H68" s="384">
        <f>+H66+H67</f>
        <v>7176272.2576809498</v>
      </c>
      <c r="I68" s="371"/>
      <c r="J68" s="376"/>
      <c r="K68" s="376"/>
      <c r="L68" s="372"/>
      <c r="M68" s="372"/>
      <c r="N68" s="372"/>
      <c r="O68" s="372"/>
      <c r="P68" s="372"/>
      <c r="Q68" s="372"/>
      <c r="R68" s="372"/>
      <c r="S68" s="372"/>
      <c r="T68" s="372"/>
      <c r="U68" s="372"/>
      <c r="V68" s="372"/>
      <c r="W68" s="372"/>
      <c r="X68" s="372"/>
      <c r="Y68" s="372"/>
      <c r="Z68" s="372"/>
      <c r="AA68" s="372"/>
      <c r="AB68" s="372"/>
      <c r="AC68" s="373"/>
    </row>
    <row r="69" spans="1:29">
      <c r="B69" s="371"/>
      <c r="C69" s="371"/>
      <c r="D69" s="388" t="s">
        <v>1446</v>
      </c>
      <c r="E69" s="371"/>
      <c r="G69" s="371"/>
      <c r="H69" s="450">
        <f>+'ATT H-2A'!H302+'ATT H-2A'!H304</f>
        <v>288136610.05863458</v>
      </c>
      <c r="I69" s="451"/>
      <c r="J69" s="387"/>
      <c r="K69" s="372"/>
      <c r="L69" s="372"/>
      <c r="M69" s="372"/>
      <c r="N69" s="372"/>
      <c r="O69" s="372"/>
      <c r="P69" s="372"/>
      <c r="Q69" s="372"/>
      <c r="R69" s="372"/>
      <c r="S69" s="372"/>
      <c r="T69" s="372"/>
      <c r="U69" s="372"/>
      <c r="V69" s="372"/>
      <c r="W69" s="372"/>
      <c r="X69" s="372"/>
      <c r="Y69" s="372"/>
      <c r="Z69" s="372"/>
      <c r="AA69" s="372"/>
      <c r="AB69" s="372"/>
      <c r="AC69" s="373"/>
    </row>
    <row r="70" spans="1:29">
      <c r="B70" s="371"/>
      <c r="C70" s="371"/>
      <c r="D70" s="388" t="s">
        <v>1447</v>
      </c>
      <c r="E70" s="371"/>
      <c r="G70" s="371"/>
      <c r="H70" s="376">
        <f>+H68+H69</f>
        <v>295312882.31631553</v>
      </c>
      <c r="I70" s="449"/>
      <c r="J70" s="387"/>
      <c r="K70" s="372"/>
      <c r="L70" s="372"/>
      <c r="M70" s="372"/>
      <c r="N70" s="372"/>
      <c r="O70" s="372"/>
      <c r="P70" s="372"/>
      <c r="Q70" s="372"/>
      <c r="R70" s="372"/>
      <c r="S70" s="372"/>
      <c r="T70" s="372"/>
      <c r="U70" s="372"/>
      <c r="V70" s="372"/>
      <c r="W70" s="372"/>
      <c r="X70" s="372"/>
      <c r="Y70" s="372"/>
      <c r="Z70" s="372"/>
      <c r="AA70" s="372"/>
      <c r="AB70" s="372"/>
      <c r="AC70" s="373"/>
    </row>
    <row r="71" spans="1:29">
      <c r="B71" s="371"/>
      <c r="C71" s="371"/>
      <c r="D71" s="378"/>
      <c r="E71" s="371"/>
      <c r="G71" s="371"/>
      <c r="H71" s="387"/>
      <c r="I71" s="813"/>
      <c r="J71" s="387"/>
      <c r="K71" s="372"/>
      <c r="L71" s="372"/>
      <c r="M71" s="372"/>
      <c r="N71" s="372"/>
      <c r="O71" s="372"/>
      <c r="P71" s="372"/>
      <c r="Q71" s="372"/>
      <c r="R71" s="372"/>
      <c r="S71" s="372"/>
      <c r="T71" s="372"/>
      <c r="U71" s="372"/>
      <c r="V71" s="372"/>
      <c r="W71" s="372"/>
      <c r="X71" s="372"/>
      <c r="Y71" s="372"/>
      <c r="Z71" s="372"/>
      <c r="AA71" s="372"/>
      <c r="AB71" s="372"/>
      <c r="AC71" s="373"/>
    </row>
    <row r="72" spans="1:29">
      <c r="A72" s="371"/>
      <c r="B72" s="371"/>
      <c r="C72" s="371"/>
      <c r="D72" s="378"/>
      <c r="E72" s="371"/>
      <c r="F72" s="376"/>
      <c r="G72" s="371"/>
      <c r="H72" s="387"/>
      <c r="I72" s="778"/>
      <c r="J72" s="387"/>
      <c r="K72" s="372"/>
      <c r="L72" s="372"/>
      <c r="M72" s="372"/>
      <c r="N72" s="372"/>
      <c r="O72" s="372"/>
      <c r="P72" s="372"/>
      <c r="Q72" s="372"/>
      <c r="R72" s="372"/>
      <c r="S72" s="372"/>
      <c r="T72" s="372"/>
      <c r="U72" s="372"/>
      <c r="V72" s="372"/>
      <c r="W72" s="372"/>
      <c r="X72" s="372"/>
      <c r="Y72" s="372"/>
      <c r="Z72" s="372"/>
      <c r="AA72" s="372"/>
      <c r="AB72" s="372"/>
      <c r="AC72" s="373"/>
    </row>
    <row r="73" spans="1:29">
      <c r="A73" s="371"/>
      <c r="B73" s="371"/>
      <c r="C73" s="371"/>
      <c r="D73" s="372"/>
      <c r="E73" s="372"/>
      <c r="F73" s="372"/>
      <c r="G73" s="372"/>
      <c r="H73" s="372"/>
      <c r="I73" s="372"/>
      <c r="J73" s="372"/>
      <c r="K73" s="372"/>
      <c r="L73" s="372"/>
      <c r="M73" s="372"/>
      <c r="N73" s="372"/>
      <c r="O73" s="372"/>
      <c r="P73" s="372"/>
      <c r="Q73" s="372"/>
      <c r="R73" s="372"/>
      <c r="S73" s="372"/>
      <c r="T73" s="372"/>
      <c r="U73" s="372"/>
      <c r="V73" s="372"/>
      <c r="W73" s="372"/>
      <c r="X73" s="372"/>
      <c r="Y73" s="372"/>
      <c r="Z73" s="372"/>
      <c r="AA73" s="372"/>
      <c r="AB73" s="372"/>
      <c r="AC73" s="373"/>
    </row>
    <row r="74" spans="1:29">
      <c r="A74" s="371"/>
      <c r="B74" s="371"/>
      <c r="C74" s="371"/>
      <c r="D74" s="372"/>
      <c r="E74" s="372"/>
      <c r="F74" s="372"/>
      <c r="G74" s="372"/>
      <c r="H74" s="372"/>
      <c r="I74" s="372"/>
      <c r="J74" s="372"/>
      <c r="K74" s="372"/>
      <c r="L74" s="372"/>
      <c r="M74" s="372"/>
      <c r="N74" s="372"/>
      <c r="O74" s="372"/>
      <c r="P74" s="372"/>
      <c r="Q74" s="372"/>
      <c r="R74" s="372"/>
      <c r="S74" s="372"/>
      <c r="T74" s="372"/>
      <c r="U74" s="372"/>
      <c r="V74" s="372"/>
      <c r="W74" s="372"/>
      <c r="X74" s="372"/>
      <c r="Y74" s="372"/>
      <c r="Z74" s="372"/>
      <c r="AA74" s="372"/>
      <c r="AB74" s="372"/>
      <c r="AC74" s="373"/>
    </row>
    <row r="75" spans="1:29">
      <c r="A75" s="371"/>
      <c r="B75" s="371"/>
      <c r="C75" s="371"/>
      <c r="D75" s="372"/>
      <c r="E75" s="372"/>
      <c r="F75" s="372"/>
      <c r="G75" s="372"/>
      <c r="H75" s="372"/>
      <c r="I75" s="372"/>
      <c r="J75" s="372"/>
      <c r="K75" s="372"/>
      <c r="L75" s="372"/>
      <c r="M75" s="372"/>
      <c r="N75" s="372"/>
      <c r="O75" s="372"/>
      <c r="P75" s="372"/>
      <c r="Q75" s="372"/>
      <c r="R75" s="372"/>
      <c r="S75" s="372"/>
      <c r="T75" s="372"/>
      <c r="U75" s="372"/>
      <c r="V75" s="372"/>
      <c r="W75" s="372"/>
      <c r="X75" s="372"/>
      <c r="Y75" s="372"/>
      <c r="Z75" s="372"/>
      <c r="AA75" s="372"/>
      <c r="AB75" s="372"/>
      <c r="AC75" s="373"/>
    </row>
    <row r="76" spans="1:29">
      <c r="A76" s="371"/>
      <c r="B76" s="371"/>
      <c r="C76" s="371"/>
      <c r="D76" s="372"/>
      <c r="E76" s="372"/>
      <c r="F76" s="372"/>
      <c r="G76" s="372"/>
      <c r="H76" s="372"/>
      <c r="I76" s="372"/>
      <c r="J76" s="372"/>
      <c r="K76" s="372"/>
      <c r="L76" s="372"/>
      <c r="M76" s="372"/>
      <c r="N76" s="372"/>
      <c r="O76" s="372"/>
      <c r="P76" s="372"/>
      <c r="Q76" s="372"/>
      <c r="R76" s="372"/>
      <c r="S76" s="372"/>
      <c r="T76" s="372"/>
      <c r="U76" s="372"/>
      <c r="V76" s="372"/>
      <c r="W76" s="372"/>
      <c r="X76" s="372"/>
      <c r="Y76" s="372"/>
      <c r="Z76" s="372"/>
      <c r="AA76" s="372"/>
      <c r="AB76" s="372"/>
      <c r="AC76" s="373"/>
    </row>
    <row r="77" spans="1:29">
      <c r="A77" s="371"/>
      <c r="B77" s="371"/>
      <c r="C77" s="371"/>
      <c r="D77" s="372"/>
      <c r="E77" s="372"/>
      <c r="F77" s="372"/>
      <c r="G77" s="372"/>
      <c r="H77" s="372"/>
      <c r="I77" s="372"/>
      <c r="J77" s="372"/>
      <c r="K77" s="372"/>
      <c r="L77" s="372"/>
      <c r="M77" s="372"/>
      <c r="N77" s="372"/>
      <c r="O77" s="372"/>
      <c r="P77" s="372"/>
      <c r="Q77" s="372"/>
      <c r="R77" s="372"/>
      <c r="S77" s="372"/>
      <c r="T77" s="372"/>
      <c r="U77" s="372"/>
      <c r="V77" s="372"/>
      <c r="W77" s="372"/>
      <c r="X77" s="372"/>
      <c r="Y77" s="372"/>
      <c r="Z77" s="372"/>
      <c r="AA77" s="372"/>
      <c r="AB77" s="372"/>
      <c r="AC77" s="373"/>
    </row>
    <row r="78" spans="1:29">
      <c r="A78" s="371"/>
      <c r="B78" s="371"/>
      <c r="C78" s="371"/>
      <c r="D78" s="372"/>
      <c r="E78" s="372"/>
      <c r="F78" s="372"/>
      <c r="G78" s="372"/>
      <c r="H78" s="372"/>
      <c r="I78" s="372"/>
      <c r="J78" s="372"/>
      <c r="K78" s="372"/>
      <c r="L78" s="372"/>
      <c r="M78" s="372"/>
      <c r="N78" s="372"/>
      <c r="O78" s="372"/>
      <c r="P78" s="372"/>
      <c r="Q78" s="372"/>
      <c r="R78" s="372"/>
      <c r="S78" s="372"/>
      <c r="T78" s="372"/>
      <c r="U78" s="372"/>
      <c r="V78" s="372"/>
      <c r="W78" s="372"/>
      <c r="X78" s="372"/>
      <c r="Y78" s="372"/>
      <c r="Z78" s="372"/>
      <c r="AA78" s="372"/>
      <c r="AB78" s="372"/>
      <c r="AC78" s="373"/>
    </row>
    <row r="79" spans="1:29">
      <c r="A79" s="371"/>
      <c r="B79" s="371"/>
      <c r="C79" s="371"/>
      <c r="D79" s="372"/>
      <c r="E79" s="372"/>
      <c r="F79" s="372"/>
      <c r="G79" s="372"/>
      <c r="H79" s="372"/>
      <c r="I79" s="372"/>
      <c r="J79" s="372"/>
      <c r="K79" s="372"/>
      <c r="L79" s="372"/>
      <c r="M79" s="372"/>
      <c r="N79" s="372"/>
      <c r="O79" s="372"/>
      <c r="P79" s="372"/>
      <c r="Q79" s="372"/>
      <c r="R79" s="372"/>
      <c r="S79" s="372"/>
      <c r="T79" s="372"/>
      <c r="U79" s="372"/>
      <c r="V79" s="372"/>
      <c r="W79" s="372"/>
      <c r="X79" s="372"/>
      <c r="Y79" s="372"/>
      <c r="Z79" s="372"/>
      <c r="AA79" s="372"/>
      <c r="AB79" s="372"/>
      <c r="AC79" s="373"/>
    </row>
    <row r="80" spans="1:29">
      <c r="A80" s="371"/>
      <c r="B80" s="371"/>
      <c r="C80" s="371"/>
      <c r="D80" s="372"/>
      <c r="E80" s="372"/>
      <c r="F80" s="372"/>
      <c r="G80" s="372"/>
      <c r="H80" s="372"/>
      <c r="I80" s="372"/>
      <c r="J80" s="372"/>
      <c r="K80" s="372"/>
      <c r="L80" s="372"/>
      <c r="M80" s="372"/>
      <c r="N80" s="372"/>
      <c r="O80" s="372"/>
      <c r="P80" s="372"/>
      <c r="Q80" s="372"/>
      <c r="R80" s="372"/>
      <c r="S80" s="372"/>
      <c r="T80" s="372"/>
      <c r="U80" s="372"/>
      <c r="V80" s="372"/>
      <c r="W80" s="372"/>
      <c r="X80" s="372"/>
      <c r="Y80" s="372"/>
      <c r="Z80" s="372"/>
      <c r="AA80" s="372"/>
      <c r="AB80" s="372"/>
      <c r="AC80" s="373"/>
    </row>
    <row r="81" spans="1:29">
      <c r="A81" s="371"/>
      <c r="B81" s="371"/>
      <c r="C81" s="371"/>
      <c r="D81" s="372"/>
      <c r="E81" s="372"/>
      <c r="F81" s="372"/>
      <c r="G81" s="372"/>
      <c r="H81" s="372"/>
      <c r="I81" s="372"/>
      <c r="J81" s="372"/>
      <c r="K81" s="372"/>
      <c r="L81" s="372"/>
      <c r="M81" s="372"/>
      <c r="N81" s="372"/>
      <c r="O81" s="372"/>
      <c r="P81" s="372"/>
      <c r="Q81" s="372"/>
      <c r="R81" s="372"/>
      <c r="S81" s="372"/>
      <c r="T81" s="372"/>
      <c r="U81" s="372"/>
      <c r="V81" s="372"/>
      <c r="W81" s="372"/>
      <c r="X81" s="372"/>
      <c r="Y81" s="372"/>
      <c r="Z81" s="372"/>
      <c r="AA81" s="372"/>
      <c r="AB81" s="372"/>
      <c r="AC81" s="373"/>
    </row>
    <row r="82" spans="1:29">
      <c r="A82" s="371"/>
      <c r="B82" s="371"/>
      <c r="C82" s="371"/>
      <c r="D82" s="372"/>
      <c r="E82" s="372"/>
      <c r="F82" s="372"/>
      <c r="G82" s="372"/>
      <c r="H82" s="372"/>
      <c r="I82" s="372"/>
      <c r="J82" s="372"/>
      <c r="K82" s="372"/>
      <c r="L82" s="372"/>
      <c r="M82" s="372"/>
      <c r="N82" s="372"/>
      <c r="O82" s="372"/>
      <c r="P82" s="372"/>
      <c r="Q82" s="372"/>
      <c r="R82" s="372"/>
      <c r="S82" s="372"/>
      <c r="T82" s="372"/>
      <c r="U82" s="372"/>
      <c r="V82" s="372"/>
      <c r="W82" s="372"/>
      <c r="X82" s="372"/>
      <c r="Y82" s="372"/>
      <c r="Z82" s="372"/>
      <c r="AA82" s="372"/>
      <c r="AB82" s="372"/>
      <c r="AC82" s="373"/>
    </row>
    <row r="83" spans="1:29" ht="15.5">
      <c r="A83" s="358"/>
      <c r="B83" s="371"/>
      <c r="C83" s="371"/>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3"/>
    </row>
    <row r="84" spans="1:29" ht="15.5">
      <c r="A84" s="358"/>
      <c r="B84" s="371"/>
      <c r="C84" s="371"/>
      <c r="D84" s="372"/>
      <c r="E84" s="372"/>
      <c r="F84" s="372"/>
      <c r="G84" s="372"/>
      <c r="H84" s="372"/>
      <c r="I84" s="372"/>
      <c r="J84" s="372"/>
      <c r="K84" s="372"/>
      <c r="L84" s="372"/>
      <c r="M84" s="372"/>
      <c r="N84" s="372"/>
      <c r="O84" s="372"/>
      <c r="P84" s="372"/>
      <c r="Q84" s="372"/>
      <c r="R84" s="372"/>
      <c r="S84" s="372"/>
      <c r="T84" s="372"/>
      <c r="U84" s="372"/>
      <c r="V84" s="372"/>
      <c r="W84" s="372"/>
      <c r="X84" s="372"/>
      <c r="Y84" s="372"/>
      <c r="Z84" s="372"/>
      <c r="AA84" s="372"/>
      <c r="AB84" s="372"/>
      <c r="AC84" s="373"/>
    </row>
    <row r="85" spans="1:29" ht="15.5">
      <c r="A85" s="358"/>
      <c r="B85" s="358"/>
      <c r="C85" s="358"/>
      <c r="D85" s="357"/>
      <c r="E85" s="357"/>
      <c r="F85" s="357"/>
      <c r="G85" s="357"/>
      <c r="H85" s="357"/>
      <c r="I85" s="357"/>
      <c r="J85" s="357"/>
      <c r="K85" s="357"/>
      <c r="L85" s="357"/>
      <c r="M85" s="357"/>
      <c r="N85" s="357"/>
      <c r="O85" s="357"/>
      <c r="P85" s="357"/>
      <c r="Q85" s="357"/>
      <c r="R85" s="357"/>
      <c r="S85" s="357"/>
      <c r="T85" s="357"/>
      <c r="U85" s="357"/>
      <c r="V85" s="357"/>
      <c r="W85" s="357"/>
      <c r="X85" s="357"/>
      <c r="Y85" s="357"/>
      <c r="Z85" s="357"/>
      <c r="AA85" s="357"/>
      <c r="AB85" s="357"/>
    </row>
    <row r="86" spans="1:29" ht="15.5">
      <c r="A86" s="358"/>
      <c r="B86" s="358"/>
      <c r="C86" s="358"/>
      <c r="D86" s="357"/>
      <c r="E86" s="357"/>
      <c r="F86" s="357"/>
      <c r="G86" s="357"/>
      <c r="H86" s="357"/>
      <c r="I86" s="357"/>
      <c r="J86" s="357"/>
      <c r="K86" s="357"/>
      <c r="L86" s="357"/>
      <c r="M86" s="357"/>
      <c r="N86" s="357"/>
      <c r="O86" s="357"/>
      <c r="P86" s="357"/>
      <c r="Q86" s="357"/>
      <c r="R86" s="357"/>
      <c r="S86" s="357"/>
      <c r="T86" s="357"/>
      <c r="U86" s="357"/>
      <c r="V86" s="357"/>
      <c r="W86" s="357"/>
      <c r="X86" s="357"/>
      <c r="Y86" s="357"/>
      <c r="Z86" s="357"/>
      <c r="AA86" s="357"/>
      <c r="AB86" s="357"/>
    </row>
    <row r="87" spans="1:29" ht="15.5">
      <c r="A87" s="358"/>
      <c r="B87" s="358"/>
      <c r="C87" s="358"/>
      <c r="D87" s="357"/>
      <c r="E87" s="357"/>
      <c r="F87" s="357"/>
      <c r="G87" s="357"/>
      <c r="H87" s="357"/>
      <c r="I87" s="357"/>
      <c r="J87" s="357"/>
      <c r="K87" s="357"/>
      <c r="L87" s="357"/>
      <c r="M87" s="357"/>
      <c r="N87" s="357"/>
      <c r="O87" s="357"/>
      <c r="P87" s="357"/>
      <c r="Q87" s="357"/>
      <c r="R87" s="357"/>
      <c r="S87" s="357"/>
      <c r="T87" s="357"/>
      <c r="U87" s="357"/>
      <c r="V87" s="357"/>
      <c r="W87" s="357"/>
      <c r="X87" s="357"/>
      <c r="Y87" s="357"/>
      <c r="Z87" s="357"/>
      <c r="AA87" s="357"/>
      <c r="AB87" s="357"/>
    </row>
    <row r="88" spans="1:29" ht="15.5">
      <c r="A88" s="358"/>
      <c r="B88" s="358"/>
      <c r="C88" s="358"/>
      <c r="D88" s="357"/>
      <c r="E88" s="357"/>
      <c r="F88" s="357"/>
      <c r="G88" s="357"/>
      <c r="H88" s="357"/>
      <c r="I88" s="357"/>
      <c r="J88" s="357"/>
      <c r="K88" s="357"/>
      <c r="L88" s="357"/>
      <c r="M88" s="357"/>
      <c r="N88" s="357"/>
      <c r="O88" s="357"/>
      <c r="P88" s="357"/>
      <c r="Q88" s="357"/>
      <c r="R88" s="357"/>
      <c r="S88" s="357"/>
      <c r="T88" s="357"/>
      <c r="U88" s="357"/>
      <c r="V88" s="357"/>
      <c r="W88" s="357"/>
      <c r="X88" s="357"/>
      <c r="Y88" s="357"/>
      <c r="Z88" s="357"/>
      <c r="AA88" s="357"/>
      <c r="AB88" s="357"/>
    </row>
    <row r="89" spans="1:29" ht="15.5">
      <c r="A89" s="358"/>
      <c r="B89" s="358"/>
      <c r="C89" s="358"/>
      <c r="D89" s="357"/>
      <c r="E89" s="357"/>
      <c r="F89" s="357"/>
      <c r="G89" s="357"/>
      <c r="H89" s="357"/>
      <c r="I89" s="357"/>
      <c r="J89" s="357"/>
      <c r="K89" s="357"/>
      <c r="L89" s="357"/>
      <c r="M89" s="357"/>
      <c r="N89" s="357"/>
      <c r="O89" s="357"/>
      <c r="P89" s="357"/>
      <c r="Q89" s="357"/>
      <c r="R89" s="357"/>
      <c r="S89" s="357"/>
      <c r="T89" s="357"/>
      <c r="U89" s="357"/>
      <c r="V89" s="357"/>
      <c r="W89" s="357"/>
      <c r="X89" s="357"/>
      <c r="Y89" s="357"/>
      <c r="Z89" s="357"/>
      <c r="AA89" s="357"/>
      <c r="AB89" s="357"/>
    </row>
    <row r="90" spans="1:29" ht="15.5">
      <c r="A90" s="358"/>
      <c r="B90" s="358"/>
      <c r="C90" s="358"/>
      <c r="D90" s="357"/>
      <c r="E90" s="357"/>
      <c r="F90" s="357"/>
      <c r="G90" s="357"/>
      <c r="H90" s="357"/>
      <c r="I90" s="357"/>
      <c r="J90" s="357"/>
      <c r="K90" s="357"/>
      <c r="L90" s="357"/>
      <c r="M90" s="357"/>
      <c r="N90" s="357"/>
      <c r="O90" s="357"/>
      <c r="P90" s="357"/>
      <c r="Q90" s="357"/>
      <c r="R90" s="357"/>
      <c r="S90" s="357"/>
      <c r="T90" s="357"/>
      <c r="U90" s="357"/>
      <c r="V90" s="357"/>
      <c r="W90" s="357"/>
      <c r="X90" s="357"/>
      <c r="Y90" s="357"/>
      <c r="Z90" s="357"/>
      <c r="AA90" s="357"/>
      <c r="AB90" s="357"/>
    </row>
    <row r="91" spans="1:29" ht="15.5">
      <c r="A91" s="358"/>
      <c r="B91" s="358"/>
      <c r="C91" s="358"/>
      <c r="D91" s="357"/>
      <c r="E91" s="357"/>
      <c r="F91" s="357"/>
      <c r="G91" s="357"/>
      <c r="H91" s="357"/>
      <c r="I91" s="357"/>
      <c r="J91" s="357"/>
      <c r="K91" s="357"/>
      <c r="L91" s="357"/>
      <c r="M91" s="357"/>
      <c r="N91" s="357"/>
      <c r="O91" s="357"/>
      <c r="P91" s="357"/>
      <c r="Q91" s="357"/>
      <c r="R91" s="357"/>
      <c r="S91" s="357"/>
      <c r="T91" s="357"/>
      <c r="U91" s="357"/>
      <c r="V91" s="357"/>
      <c r="W91" s="357"/>
      <c r="X91" s="357"/>
      <c r="Y91" s="357"/>
      <c r="Z91" s="357"/>
      <c r="AA91" s="357"/>
      <c r="AB91" s="357"/>
    </row>
    <row r="92" spans="1:29" ht="15.5">
      <c r="A92" s="358"/>
      <c r="B92" s="358"/>
      <c r="C92" s="358"/>
      <c r="D92" s="357"/>
      <c r="E92" s="357"/>
      <c r="F92" s="357"/>
      <c r="G92" s="357"/>
      <c r="H92" s="357"/>
      <c r="I92" s="357"/>
      <c r="J92" s="357"/>
      <c r="K92" s="357"/>
      <c r="L92" s="357"/>
      <c r="M92" s="357"/>
      <c r="N92" s="357"/>
      <c r="O92" s="357"/>
      <c r="P92" s="357"/>
      <c r="Q92" s="357"/>
      <c r="R92" s="357"/>
      <c r="S92" s="357"/>
      <c r="T92" s="357"/>
      <c r="U92" s="357"/>
      <c r="V92" s="357"/>
      <c r="W92" s="357"/>
      <c r="X92" s="357"/>
      <c r="Y92" s="357"/>
      <c r="Z92" s="357"/>
      <c r="AA92" s="357"/>
      <c r="AB92" s="357"/>
    </row>
    <row r="93" spans="1:29" ht="15.5">
      <c r="A93" s="358"/>
      <c r="B93" s="358"/>
      <c r="C93" s="358"/>
      <c r="D93" s="357"/>
      <c r="E93" s="357"/>
      <c r="F93" s="357"/>
      <c r="G93" s="357"/>
      <c r="H93" s="357"/>
      <c r="I93" s="357"/>
      <c r="J93" s="357"/>
      <c r="K93" s="357"/>
      <c r="L93" s="357"/>
      <c r="M93" s="357"/>
      <c r="N93" s="357"/>
      <c r="O93" s="357"/>
      <c r="P93" s="357"/>
      <c r="Q93" s="357"/>
      <c r="R93" s="357"/>
      <c r="S93" s="357"/>
      <c r="T93" s="357"/>
      <c r="U93" s="357"/>
      <c r="V93" s="357"/>
      <c r="W93" s="357"/>
      <c r="X93" s="357"/>
      <c r="Y93" s="357"/>
      <c r="Z93" s="357"/>
      <c r="AA93" s="357"/>
      <c r="AB93" s="357"/>
    </row>
    <row r="94" spans="1:29" ht="15.5">
      <c r="A94" s="358"/>
      <c r="B94" s="358"/>
      <c r="C94" s="358"/>
      <c r="D94" s="357"/>
      <c r="E94" s="357"/>
      <c r="F94" s="357"/>
      <c r="G94" s="357"/>
      <c r="H94" s="357"/>
      <c r="I94" s="357"/>
      <c r="J94" s="357"/>
      <c r="K94" s="357"/>
      <c r="L94" s="357"/>
      <c r="M94" s="357"/>
      <c r="N94" s="357"/>
      <c r="O94" s="357"/>
      <c r="P94" s="357"/>
      <c r="Q94" s="357"/>
      <c r="R94" s="357"/>
      <c r="S94" s="357"/>
      <c r="T94" s="357"/>
      <c r="U94" s="357"/>
      <c r="V94" s="357"/>
      <c r="W94" s="357"/>
      <c r="X94" s="357"/>
      <c r="Y94" s="357"/>
      <c r="Z94" s="357"/>
      <c r="AA94" s="357"/>
      <c r="AB94" s="357"/>
    </row>
    <row r="95" spans="1:29" ht="15.5">
      <c r="A95" s="358"/>
      <c r="B95" s="358"/>
      <c r="C95" s="358"/>
      <c r="D95" s="357"/>
      <c r="E95" s="357"/>
      <c r="F95" s="357"/>
      <c r="G95" s="357"/>
      <c r="H95" s="357"/>
      <c r="I95" s="357"/>
      <c r="J95" s="357"/>
      <c r="K95" s="357"/>
      <c r="L95" s="357"/>
      <c r="M95" s="357"/>
      <c r="N95" s="357"/>
      <c r="O95" s="357"/>
      <c r="P95" s="357"/>
      <c r="Q95" s="357"/>
      <c r="R95" s="357"/>
      <c r="S95" s="357"/>
      <c r="T95" s="357"/>
      <c r="U95" s="357"/>
      <c r="V95" s="357"/>
      <c r="W95" s="357"/>
      <c r="X95" s="357"/>
      <c r="Y95" s="357"/>
      <c r="Z95" s="357"/>
      <c r="AA95" s="357"/>
      <c r="AB95" s="357"/>
    </row>
    <row r="96" spans="1:29" ht="15.5">
      <c r="A96" s="358"/>
      <c r="B96" s="358"/>
      <c r="C96" s="358"/>
      <c r="D96" s="357"/>
      <c r="E96" s="357"/>
      <c r="F96" s="357"/>
      <c r="G96" s="357"/>
      <c r="H96" s="357"/>
      <c r="I96" s="357"/>
      <c r="J96" s="357"/>
      <c r="K96" s="357"/>
      <c r="L96" s="357"/>
      <c r="M96" s="357"/>
      <c r="N96" s="357"/>
      <c r="O96" s="357"/>
      <c r="P96" s="357"/>
      <c r="Q96" s="357"/>
      <c r="R96" s="357"/>
      <c r="S96" s="357"/>
      <c r="T96" s="357"/>
      <c r="U96" s="357"/>
      <c r="V96" s="357"/>
      <c r="W96" s="357"/>
      <c r="X96" s="357"/>
      <c r="Y96" s="357"/>
      <c r="Z96" s="357"/>
      <c r="AA96" s="357"/>
      <c r="AB96" s="357"/>
    </row>
    <row r="97" spans="1:28" ht="15.5">
      <c r="A97" s="358"/>
      <c r="B97" s="358"/>
      <c r="C97" s="358"/>
      <c r="D97" s="357"/>
      <c r="E97" s="357"/>
      <c r="F97" s="357"/>
      <c r="G97" s="357"/>
      <c r="H97" s="357"/>
      <c r="I97" s="357"/>
      <c r="J97" s="357"/>
      <c r="K97" s="357"/>
      <c r="L97" s="357"/>
      <c r="M97" s="357"/>
      <c r="N97" s="357"/>
      <c r="O97" s="357"/>
      <c r="P97" s="357"/>
      <c r="Q97" s="357"/>
      <c r="R97" s="357"/>
      <c r="S97" s="357"/>
      <c r="T97" s="357"/>
      <c r="U97" s="357"/>
      <c r="V97" s="357"/>
      <c r="W97" s="357"/>
      <c r="X97" s="357"/>
      <c r="Y97" s="357"/>
      <c r="Z97" s="357"/>
      <c r="AA97" s="357"/>
      <c r="AB97" s="357"/>
    </row>
    <row r="98" spans="1:28" ht="15.5">
      <c r="A98" s="358"/>
      <c r="B98" s="358"/>
      <c r="C98" s="358"/>
      <c r="D98" s="357"/>
      <c r="E98" s="357"/>
      <c r="F98" s="357"/>
      <c r="G98" s="357"/>
      <c r="H98" s="357"/>
      <c r="I98" s="357"/>
      <c r="J98" s="357"/>
      <c r="K98" s="357"/>
      <c r="L98" s="357"/>
      <c r="M98" s="357"/>
      <c r="N98" s="357"/>
      <c r="O98" s="357"/>
      <c r="P98" s="357"/>
      <c r="Q98" s="357"/>
      <c r="R98" s="357"/>
      <c r="S98" s="357"/>
      <c r="T98" s="357"/>
      <c r="U98" s="357"/>
      <c r="V98" s="357"/>
      <c r="W98" s="357"/>
      <c r="X98" s="357"/>
      <c r="Y98" s="357"/>
      <c r="Z98" s="357"/>
      <c r="AA98" s="357"/>
      <c r="AB98" s="357"/>
    </row>
    <row r="99" spans="1:28" ht="15.5">
      <c r="A99" s="358"/>
      <c r="B99" s="358"/>
      <c r="C99" s="358"/>
      <c r="D99" s="357"/>
      <c r="E99" s="357"/>
      <c r="F99" s="357"/>
      <c r="G99" s="357"/>
      <c r="H99" s="357"/>
      <c r="I99" s="357"/>
      <c r="J99" s="357"/>
      <c r="K99" s="357"/>
      <c r="L99" s="357"/>
      <c r="M99" s="357"/>
      <c r="N99" s="357"/>
      <c r="O99" s="357"/>
      <c r="P99" s="357"/>
      <c r="Q99" s="357"/>
      <c r="R99" s="357"/>
      <c r="S99" s="357"/>
      <c r="T99" s="357"/>
      <c r="U99" s="357"/>
      <c r="V99" s="357"/>
      <c r="W99" s="357"/>
      <c r="X99" s="357"/>
      <c r="Y99" s="357"/>
      <c r="Z99" s="357"/>
      <c r="AA99" s="357"/>
      <c r="AB99" s="357"/>
    </row>
    <row r="100" spans="1:28" ht="15.5">
      <c r="A100" s="358"/>
      <c r="B100" s="358"/>
      <c r="C100" s="358"/>
      <c r="D100" s="357"/>
      <c r="E100" s="357"/>
      <c r="F100" s="357"/>
      <c r="G100" s="357"/>
      <c r="H100" s="357"/>
      <c r="I100" s="357"/>
      <c r="J100" s="357"/>
      <c r="K100" s="357"/>
      <c r="L100" s="357"/>
      <c r="M100" s="357"/>
      <c r="N100" s="357"/>
      <c r="O100" s="357"/>
      <c r="P100" s="357"/>
      <c r="Q100" s="357"/>
      <c r="R100" s="357"/>
      <c r="S100" s="357"/>
      <c r="T100" s="357"/>
      <c r="U100" s="357"/>
      <c r="V100" s="357"/>
      <c r="W100" s="357"/>
      <c r="X100" s="357"/>
      <c r="Y100" s="357"/>
      <c r="Z100" s="357"/>
      <c r="AA100" s="357"/>
      <c r="AB100" s="357"/>
    </row>
    <row r="101" spans="1:28" ht="15.5">
      <c r="A101" s="358"/>
      <c r="B101" s="358"/>
      <c r="C101" s="358"/>
      <c r="D101" s="357"/>
      <c r="E101" s="357"/>
      <c r="F101" s="357"/>
      <c r="G101" s="357"/>
      <c r="H101" s="357"/>
      <c r="I101" s="357"/>
      <c r="J101" s="357"/>
      <c r="K101" s="357"/>
      <c r="L101" s="357"/>
      <c r="M101" s="357"/>
      <c r="N101" s="357"/>
      <c r="O101" s="357"/>
      <c r="P101" s="357"/>
      <c r="Q101" s="357"/>
      <c r="R101" s="357"/>
      <c r="S101" s="357"/>
      <c r="T101" s="357"/>
      <c r="U101" s="357"/>
      <c r="V101" s="357"/>
      <c r="W101" s="357"/>
      <c r="X101" s="357"/>
      <c r="Y101" s="357"/>
      <c r="Z101" s="357"/>
      <c r="AA101" s="357"/>
      <c r="AB101" s="357"/>
    </row>
    <row r="102" spans="1:28" ht="15.5">
      <c r="A102" s="358"/>
      <c r="B102" s="358"/>
      <c r="C102" s="358"/>
      <c r="D102" s="357"/>
      <c r="E102" s="357"/>
      <c r="F102" s="357"/>
      <c r="G102" s="357"/>
      <c r="H102" s="357"/>
      <c r="I102" s="357"/>
      <c r="J102" s="357"/>
      <c r="K102" s="357"/>
      <c r="L102" s="357"/>
      <c r="M102" s="357"/>
      <c r="N102" s="357"/>
      <c r="O102" s="357"/>
      <c r="P102" s="357"/>
      <c r="Q102" s="357"/>
      <c r="R102" s="357"/>
      <c r="S102" s="357"/>
      <c r="T102" s="357"/>
      <c r="U102" s="357"/>
      <c r="V102" s="357"/>
      <c r="W102" s="357"/>
      <c r="X102" s="357"/>
      <c r="Y102" s="357"/>
      <c r="Z102" s="357"/>
      <c r="AA102" s="357"/>
      <c r="AB102" s="357"/>
    </row>
    <row r="103" spans="1:28" ht="15.5">
      <c r="A103" s="358"/>
      <c r="B103" s="358"/>
      <c r="C103" s="358"/>
      <c r="D103" s="357"/>
      <c r="E103" s="357"/>
      <c r="F103" s="357"/>
      <c r="G103" s="357"/>
      <c r="H103" s="357"/>
      <c r="I103" s="357"/>
      <c r="J103" s="357"/>
      <c r="K103" s="357"/>
      <c r="L103" s="357"/>
      <c r="M103" s="357"/>
      <c r="N103" s="357"/>
      <c r="O103" s="357"/>
      <c r="P103" s="357"/>
      <c r="Q103" s="357"/>
      <c r="R103" s="357"/>
      <c r="S103" s="357"/>
      <c r="T103" s="357"/>
      <c r="U103" s="357"/>
      <c r="V103" s="357"/>
      <c r="W103" s="357"/>
      <c r="X103" s="357"/>
      <c r="Y103" s="357"/>
      <c r="Z103" s="357"/>
      <c r="AA103" s="357"/>
      <c r="AB103" s="357"/>
    </row>
    <row r="104" spans="1:28" ht="15.5">
      <c r="A104" s="358"/>
      <c r="B104" s="358"/>
      <c r="C104" s="358"/>
      <c r="D104" s="357"/>
      <c r="E104" s="357"/>
      <c r="F104" s="357"/>
      <c r="G104" s="357"/>
      <c r="H104" s="357"/>
      <c r="I104" s="357"/>
      <c r="J104" s="357"/>
      <c r="K104" s="357"/>
      <c r="L104" s="357"/>
      <c r="M104" s="357"/>
      <c r="N104" s="357"/>
      <c r="O104" s="357"/>
      <c r="P104" s="357"/>
      <c r="Q104" s="357"/>
      <c r="R104" s="357"/>
      <c r="S104" s="357"/>
      <c r="T104" s="357"/>
      <c r="U104" s="357"/>
      <c r="V104" s="357"/>
      <c r="W104" s="357"/>
      <c r="X104" s="357"/>
      <c r="Y104" s="357"/>
      <c r="Z104" s="357"/>
      <c r="AA104" s="357"/>
      <c r="AB104" s="357"/>
    </row>
    <row r="105" spans="1:28" ht="15.5">
      <c r="A105" s="358"/>
      <c r="B105" s="358"/>
      <c r="C105" s="358"/>
      <c r="D105" s="357"/>
      <c r="E105" s="357"/>
      <c r="F105" s="357"/>
      <c r="G105" s="357"/>
      <c r="H105" s="357"/>
      <c r="I105" s="357"/>
      <c r="J105" s="357"/>
      <c r="K105" s="357"/>
      <c r="L105" s="357"/>
      <c r="M105" s="357"/>
      <c r="N105" s="357"/>
      <c r="O105" s="357"/>
      <c r="P105" s="357"/>
      <c r="Q105" s="357"/>
      <c r="R105" s="357"/>
      <c r="S105" s="357"/>
      <c r="T105" s="357"/>
      <c r="U105" s="357"/>
      <c r="V105" s="357"/>
      <c r="W105" s="357"/>
      <c r="X105" s="357"/>
      <c r="Y105" s="357"/>
      <c r="Z105" s="357"/>
      <c r="AA105" s="357"/>
      <c r="AB105" s="357"/>
    </row>
    <row r="106" spans="1:28" ht="15.5">
      <c r="A106" s="358"/>
      <c r="B106" s="358"/>
      <c r="C106" s="358"/>
      <c r="D106" s="357"/>
      <c r="E106" s="357"/>
      <c r="F106" s="357"/>
      <c r="G106" s="357"/>
      <c r="H106" s="357"/>
      <c r="I106" s="357"/>
      <c r="J106" s="357"/>
      <c r="K106" s="357"/>
      <c r="L106" s="357"/>
      <c r="M106" s="357"/>
      <c r="N106" s="357"/>
      <c r="O106" s="357"/>
      <c r="P106" s="357"/>
      <c r="Q106" s="357"/>
      <c r="R106" s="357"/>
      <c r="S106" s="357"/>
      <c r="T106" s="357"/>
      <c r="U106" s="357"/>
      <c r="V106" s="357"/>
      <c r="W106" s="357"/>
      <c r="X106" s="357"/>
      <c r="Y106" s="357"/>
      <c r="Z106" s="357"/>
      <c r="AA106" s="357"/>
      <c r="AB106" s="357"/>
    </row>
    <row r="107" spans="1:28" ht="15.5">
      <c r="A107" s="358"/>
      <c r="B107" s="358"/>
      <c r="C107" s="358"/>
      <c r="D107" s="357"/>
      <c r="E107" s="357"/>
      <c r="F107" s="357"/>
      <c r="G107" s="357"/>
      <c r="H107" s="357"/>
      <c r="I107" s="357"/>
      <c r="J107" s="357"/>
      <c r="K107" s="357"/>
      <c r="L107" s="357"/>
      <c r="M107" s="357"/>
      <c r="N107" s="357"/>
      <c r="O107" s="357"/>
      <c r="P107" s="357"/>
      <c r="Q107" s="357"/>
      <c r="R107" s="357"/>
      <c r="S107" s="357"/>
      <c r="T107" s="357"/>
      <c r="U107" s="357"/>
      <c r="V107" s="357"/>
      <c r="W107" s="357"/>
      <c r="X107" s="357"/>
      <c r="Y107" s="357"/>
      <c r="Z107" s="357"/>
      <c r="AA107" s="357"/>
      <c r="AB107" s="357"/>
    </row>
    <row r="108" spans="1:28" ht="15.5">
      <c r="A108" s="358"/>
      <c r="B108" s="358"/>
      <c r="C108" s="358"/>
      <c r="D108" s="357"/>
      <c r="E108" s="357"/>
      <c r="F108" s="357"/>
      <c r="G108" s="357"/>
      <c r="H108" s="357"/>
      <c r="I108" s="357"/>
      <c r="J108" s="357"/>
      <c r="K108" s="357"/>
      <c r="L108" s="357"/>
      <c r="M108" s="357"/>
      <c r="N108" s="357"/>
      <c r="O108" s="357"/>
      <c r="P108" s="357"/>
      <c r="Q108" s="357"/>
      <c r="R108" s="357"/>
      <c r="S108" s="357"/>
      <c r="T108" s="357"/>
      <c r="U108" s="357"/>
      <c r="V108" s="357"/>
      <c r="W108" s="357"/>
      <c r="X108" s="357"/>
      <c r="Y108" s="357"/>
      <c r="Z108" s="357"/>
      <c r="AA108" s="357"/>
      <c r="AB108" s="357"/>
    </row>
    <row r="109" spans="1:28" ht="15.5">
      <c r="A109" s="358"/>
      <c r="B109" s="358"/>
      <c r="C109" s="358"/>
      <c r="D109" s="357"/>
      <c r="E109" s="357"/>
      <c r="F109" s="357"/>
      <c r="G109" s="357"/>
      <c r="H109" s="357"/>
      <c r="I109" s="357"/>
      <c r="J109" s="357"/>
      <c r="K109" s="357"/>
      <c r="L109" s="357"/>
      <c r="M109" s="357"/>
      <c r="N109" s="357"/>
      <c r="O109" s="357"/>
      <c r="P109" s="357"/>
      <c r="Q109" s="357"/>
      <c r="R109" s="357"/>
      <c r="S109" s="357"/>
      <c r="T109" s="357"/>
      <c r="U109" s="357"/>
      <c r="V109" s="357"/>
      <c r="W109" s="357"/>
      <c r="X109" s="357"/>
      <c r="Y109" s="357"/>
      <c r="Z109" s="357"/>
      <c r="AA109" s="357"/>
      <c r="AB109" s="357"/>
    </row>
    <row r="110" spans="1:28" ht="15.5">
      <c r="A110" s="358"/>
      <c r="B110" s="358"/>
      <c r="C110" s="358"/>
      <c r="D110" s="357"/>
      <c r="E110" s="357"/>
      <c r="F110" s="357"/>
      <c r="G110" s="357"/>
      <c r="H110" s="357"/>
      <c r="I110" s="357"/>
      <c r="J110" s="357"/>
      <c r="K110" s="357"/>
      <c r="L110" s="357"/>
      <c r="M110" s="357"/>
      <c r="N110" s="357"/>
      <c r="O110" s="357"/>
      <c r="P110" s="357"/>
      <c r="Q110" s="357"/>
      <c r="R110" s="357"/>
      <c r="S110" s="357"/>
      <c r="T110" s="357"/>
      <c r="U110" s="357"/>
      <c r="V110" s="357"/>
      <c r="W110" s="357"/>
      <c r="X110" s="357"/>
      <c r="Y110" s="357"/>
      <c r="Z110" s="357"/>
      <c r="AA110" s="357"/>
      <c r="AB110" s="357"/>
    </row>
    <row r="111" spans="1:28" ht="15.5">
      <c r="A111" s="358"/>
      <c r="B111" s="358"/>
      <c r="C111" s="358"/>
      <c r="D111" s="357"/>
      <c r="E111" s="357"/>
      <c r="F111" s="357"/>
      <c r="G111" s="357"/>
      <c r="H111" s="357"/>
      <c r="I111" s="357"/>
      <c r="J111" s="357"/>
      <c r="K111" s="357"/>
      <c r="L111" s="357"/>
      <c r="M111" s="357"/>
      <c r="N111" s="357"/>
      <c r="O111" s="357"/>
      <c r="P111" s="357"/>
      <c r="Q111" s="357"/>
      <c r="R111" s="357"/>
      <c r="S111" s="357"/>
      <c r="T111" s="357"/>
      <c r="U111" s="357"/>
      <c r="V111" s="357"/>
      <c r="W111" s="357"/>
      <c r="X111" s="357"/>
      <c r="Y111" s="357"/>
      <c r="Z111" s="357"/>
      <c r="AA111" s="357"/>
      <c r="AB111" s="357"/>
    </row>
    <row r="112" spans="1:28" ht="15.5">
      <c r="A112" s="358"/>
      <c r="B112" s="358"/>
      <c r="C112" s="358"/>
      <c r="D112" s="357"/>
      <c r="E112" s="357"/>
      <c r="F112" s="357"/>
      <c r="G112" s="357"/>
      <c r="H112" s="357"/>
      <c r="I112" s="357"/>
      <c r="J112" s="357"/>
      <c r="K112" s="357"/>
      <c r="L112" s="357"/>
      <c r="M112" s="357"/>
      <c r="N112" s="357"/>
      <c r="O112" s="357"/>
      <c r="P112" s="357"/>
      <c r="Q112" s="357"/>
      <c r="R112" s="357"/>
      <c r="S112" s="357"/>
      <c r="T112" s="357"/>
      <c r="U112" s="357"/>
      <c r="V112" s="357"/>
      <c r="W112" s="357"/>
      <c r="X112" s="357"/>
      <c r="Y112" s="357"/>
      <c r="Z112" s="357"/>
      <c r="AA112" s="357"/>
      <c r="AB112" s="357"/>
    </row>
    <row r="113" spans="1:28" ht="15.5">
      <c r="A113" s="358"/>
      <c r="B113" s="358"/>
      <c r="C113" s="358"/>
      <c r="D113" s="357"/>
      <c r="E113" s="357"/>
      <c r="F113" s="357"/>
      <c r="G113" s="357"/>
      <c r="H113" s="357"/>
      <c r="I113" s="357"/>
      <c r="J113" s="357"/>
      <c r="K113" s="357"/>
      <c r="L113" s="357"/>
      <c r="M113" s="357"/>
      <c r="N113" s="357"/>
      <c r="O113" s="357"/>
      <c r="P113" s="357"/>
      <c r="Q113" s="357"/>
      <c r="R113" s="357"/>
      <c r="S113" s="357"/>
      <c r="T113" s="357"/>
      <c r="U113" s="357"/>
      <c r="V113" s="357"/>
      <c r="W113" s="357"/>
      <c r="X113" s="357"/>
      <c r="Y113" s="357"/>
      <c r="Z113" s="357"/>
      <c r="AA113" s="357"/>
      <c r="AB113" s="357"/>
    </row>
    <row r="114" spans="1:28" ht="15.5">
      <c r="A114" s="358"/>
      <c r="B114" s="358"/>
      <c r="C114" s="358"/>
      <c r="D114" s="357"/>
      <c r="E114" s="357"/>
      <c r="F114" s="357"/>
      <c r="G114" s="357"/>
      <c r="H114" s="357"/>
      <c r="I114" s="357"/>
      <c r="J114" s="357"/>
      <c r="K114" s="357"/>
      <c r="L114" s="357"/>
      <c r="M114" s="357"/>
      <c r="N114" s="357"/>
      <c r="O114" s="357"/>
      <c r="P114" s="357"/>
      <c r="Q114" s="357"/>
      <c r="R114" s="357"/>
      <c r="S114" s="357"/>
      <c r="T114" s="357"/>
      <c r="U114" s="357"/>
      <c r="V114" s="357"/>
      <c r="W114" s="357"/>
      <c r="X114" s="357"/>
      <c r="Y114" s="357"/>
      <c r="Z114" s="357"/>
      <c r="AA114" s="357"/>
      <c r="AB114" s="357"/>
    </row>
    <row r="115" spans="1:28" ht="15.5">
      <c r="A115" s="358"/>
      <c r="B115" s="358"/>
      <c r="C115" s="358"/>
      <c r="D115" s="357"/>
      <c r="E115" s="357"/>
      <c r="F115" s="357"/>
      <c r="G115" s="357"/>
      <c r="H115" s="357"/>
      <c r="I115" s="357"/>
      <c r="J115" s="357"/>
      <c r="K115" s="357"/>
      <c r="L115" s="357"/>
      <c r="M115" s="357"/>
      <c r="N115" s="357"/>
      <c r="O115" s="357"/>
      <c r="P115" s="357"/>
      <c r="Q115" s="357"/>
      <c r="R115" s="357"/>
      <c r="S115" s="357"/>
      <c r="T115" s="357"/>
      <c r="U115" s="357"/>
      <c r="V115" s="357"/>
      <c r="W115" s="357"/>
      <c r="X115" s="357"/>
      <c r="Y115" s="357"/>
      <c r="Z115" s="357"/>
      <c r="AA115" s="357"/>
      <c r="AB115" s="357"/>
    </row>
    <row r="116" spans="1:28" ht="15.5">
      <c r="A116" s="358"/>
      <c r="B116" s="358"/>
      <c r="C116" s="358"/>
      <c r="D116" s="357"/>
      <c r="E116" s="357"/>
      <c r="F116" s="357"/>
      <c r="G116" s="357"/>
      <c r="H116" s="357"/>
      <c r="I116" s="357"/>
      <c r="J116" s="357"/>
      <c r="K116" s="357"/>
      <c r="L116" s="357"/>
      <c r="M116" s="357"/>
      <c r="N116" s="357"/>
      <c r="O116" s="357"/>
      <c r="P116" s="357"/>
      <c r="Q116" s="357"/>
      <c r="R116" s="357"/>
      <c r="S116" s="357"/>
      <c r="T116" s="357"/>
      <c r="U116" s="357"/>
      <c r="V116" s="357"/>
      <c r="W116" s="357"/>
      <c r="X116" s="357"/>
      <c r="Y116" s="357"/>
      <c r="Z116" s="357"/>
      <c r="AA116" s="357"/>
      <c r="AB116" s="357"/>
    </row>
    <row r="117" spans="1:28" ht="15.5">
      <c r="A117" s="358"/>
      <c r="B117" s="358"/>
      <c r="C117" s="358"/>
      <c r="D117" s="357"/>
      <c r="E117" s="357"/>
      <c r="F117" s="357"/>
      <c r="G117" s="357"/>
      <c r="H117" s="357"/>
      <c r="I117" s="357"/>
      <c r="J117" s="357"/>
      <c r="K117" s="357"/>
      <c r="L117" s="357"/>
      <c r="M117" s="357"/>
      <c r="N117" s="357"/>
      <c r="O117" s="357"/>
      <c r="P117" s="357"/>
      <c r="Q117" s="357"/>
      <c r="R117" s="357"/>
      <c r="S117" s="357"/>
      <c r="T117" s="357"/>
      <c r="U117" s="357"/>
      <c r="V117" s="357"/>
      <c r="W117" s="357"/>
      <c r="X117" s="357"/>
      <c r="Y117" s="357"/>
      <c r="Z117" s="357"/>
      <c r="AA117" s="357"/>
      <c r="AB117" s="357"/>
    </row>
    <row r="118" spans="1:28" ht="15.5">
      <c r="A118" s="358"/>
      <c r="B118" s="358"/>
      <c r="C118" s="358"/>
      <c r="D118" s="357"/>
      <c r="E118" s="357"/>
      <c r="F118" s="357"/>
      <c r="G118" s="357"/>
      <c r="H118" s="357"/>
      <c r="I118" s="357"/>
      <c r="J118" s="357"/>
      <c r="K118" s="357"/>
      <c r="L118" s="357"/>
      <c r="M118" s="357"/>
      <c r="N118" s="357"/>
      <c r="O118" s="357"/>
      <c r="P118" s="357"/>
      <c r="Q118" s="357"/>
      <c r="R118" s="357"/>
      <c r="S118" s="357"/>
      <c r="T118" s="357"/>
      <c r="U118" s="357"/>
      <c r="V118" s="357"/>
      <c r="W118" s="357"/>
      <c r="X118" s="357"/>
      <c r="Y118" s="357"/>
      <c r="Z118" s="357"/>
      <c r="AA118" s="357"/>
      <c r="AB118" s="357"/>
    </row>
    <row r="119" spans="1:28" ht="15.5">
      <c r="A119" s="358"/>
      <c r="B119" s="358"/>
      <c r="C119" s="358"/>
      <c r="D119" s="357"/>
      <c r="E119" s="357"/>
      <c r="F119" s="357"/>
      <c r="G119" s="357"/>
      <c r="H119" s="357"/>
      <c r="I119" s="357"/>
      <c r="J119" s="357"/>
      <c r="K119" s="357"/>
      <c r="L119" s="357"/>
      <c r="M119" s="357"/>
      <c r="N119" s="357"/>
      <c r="O119" s="357"/>
      <c r="P119" s="357"/>
      <c r="Q119" s="357"/>
      <c r="R119" s="357"/>
      <c r="S119" s="357"/>
      <c r="T119" s="357"/>
      <c r="U119" s="357"/>
      <c r="V119" s="357"/>
      <c r="W119" s="357"/>
      <c r="X119" s="357"/>
      <c r="Y119" s="357"/>
      <c r="Z119" s="357"/>
      <c r="AA119" s="357"/>
      <c r="AB119" s="357"/>
    </row>
    <row r="120" spans="1:28" ht="15.5">
      <c r="A120" s="358"/>
      <c r="B120" s="358"/>
      <c r="C120" s="358"/>
      <c r="D120" s="357"/>
      <c r="E120" s="357"/>
      <c r="F120" s="357"/>
      <c r="G120" s="357"/>
      <c r="H120" s="357"/>
      <c r="I120" s="357"/>
      <c r="J120" s="357"/>
      <c r="K120" s="357"/>
      <c r="L120" s="357"/>
      <c r="M120" s="357"/>
      <c r="N120" s="357"/>
      <c r="O120" s="357"/>
      <c r="P120" s="357"/>
      <c r="Q120" s="357"/>
      <c r="R120" s="357"/>
      <c r="S120" s="357"/>
      <c r="T120" s="357"/>
      <c r="U120" s="357"/>
      <c r="V120" s="357"/>
      <c r="W120" s="357"/>
      <c r="X120" s="357"/>
      <c r="Y120" s="357"/>
      <c r="Z120" s="357"/>
      <c r="AA120" s="357"/>
      <c r="AB120" s="357"/>
    </row>
    <row r="121" spans="1:28" ht="15.5">
      <c r="A121" s="358"/>
      <c r="B121" s="358"/>
      <c r="C121" s="358"/>
      <c r="D121" s="357"/>
      <c r="E121" s="357"/>
      <c r="F121" s="357"/>
      <c r="G121" s="357"/>
      <c r="H121" s="357"/>
      <c r="I121" s="357"/>
      <c r="J121" s="357"/>
      <c r="K121" s="357"/>
      <c r="L121" s="357"/>
      <c r="M121" s="357"/>
      <c r="N121" s="357"/>
      <c r="O121" s="357"/>
      <c r="P121" s="357"/>
      <c r="Q121" s="357"/>
      <c r="R121" s="357"/>
      <c r="S121" s="357"/>
      <c r="T121" s="357"/>
      <c r="U121" s="357"/>
      <c r="V121" s="357"/>
      <c r="W121" s="357"/>
      <c r="X121" s="357"/>
      <c r="Y121" s="357"/>
      <c r="Z121" s="357"/>
      <c r="AA121" s="357"/>
      <c r="AB121" s="357"/>
    </row>
    <row r="122" spans="1:28" ht="15.5">
      <c r="A122" s="358"/>
      <c r="B122" s="358"/>
      <c r="C122" s="358"/>
      <c r="D122" s="357"/>
      <c r="E122" s="357"/>
      <c r="F122" s="357"/>
      <c r="G122" s="357"/>
      <c r="H122" s="357"/>
      <c r="I122" s="357"/>
      <c r="J122" s="357"/>
      <c r="K122" s="357"/>
      <c r="L122" s="357"/>
      <c r="M122" s="357"/>
      <c r="N122" s="357"/>
      <c r="O122" s="357"/>
      <c r="P122" s="357"/>
      <c r="Q122" s="357"/>
      <c r="R122" s="357"/>
      <c r="S122" s="357"/>
      <c r="T122" s="357"/>
      <c r="U122" s="357"/>
      <c r="V122" s="357"/>
      <c r="W122" s="357"/>
      <c r="X122" s="357"/>
      <c r="Y122" s="357"/>
      <c r="Z122" s="357"/>
      <c r="AA122" s="357"/>
      <c r="AB122" s="357"/>
    </row>
    <row r="123" spans="1:28" ht="15.5">
      <c r="A123" s="358"/>
      <c r="B123" s="358"/>
      <c r="C123" s="358"/>
      <c r="D123" s="357"/>
      <c r="E123" s="357"/>
      <c r="F123" s="357"/>
      <c r="G123" s="357"/>
      <c r="H123" s="357"/>
      <c r="I123" s="357"/>
      <c r="J123" s="357"/>
      <c r="K123" s="357"/>
      <c r="L123" s="357"/>
      <c r="M123" s="357"/>
      <c r="N123" s="357"/>
      <c r="O123" s="357"/>
      <c r="P123" s="357"/>
      <c r="Q123" s="357"/>
      <c r="R123" s="357"/>
      <c r="S123" s="357"/>
      <c r="T123" s="357"/>
      <c r="U123" s="357"/>
      <c r="V123" s="357"/>
      <c r="W123" s="357"/>
      <c r="X123" s="357"/>
      <c r="Y123" s="357"/>
      <c r="Z123" s="357"/>
      <c r="AA123" s="357"/>
      <c r="AB123" s="357"/>
    </row>
    <row r="124" spans="1:28" ht="15.5">
      <c r="A124" s="358"/>
      <c r="B124" s="358"/>
      <c r="C124" s="358"/>
      <c r="D124" s="357"/>
      <c r="E124" s="357"/>
      <c r="F124" s="357"/>
      <c r="G124" s="357"/>
      <c r="H124" s="357"/>
      <c r="I124" s="357"/>
      <c r="J124" s="357"/>
      <c r="K124" s="357"/>
      <c r="L124" s="357"/>
      <c r="M124" s="357"/>
      <c r="N124" s="357"/>
      <c r="O124" s="357"/>
      <c r="P124" s="357"/>
      <c r="Q124" s="357"/>
      <c r="R124" s="357"/>
      <c r="S124" s="357"/>
      <c r="T124" s="357"/>
      <c r="U124" s="357"/>
      <c r="V124" s="357"/>
      <c r="W124" s="357"/>
      <c r="X124" s="357"/>
      <c r="Y124" s="357"/>
      <c r="Z124" s="357"/>
      <c r="AA124" s="357"/>
      <c r="AB124" s="357"/>
    </row>
    <row r="125" spans="1:28" ht="15.5">
      <c r="A125" s="358"/>
      <c r="B125" s="358"/>
      <c r="C125" s="358"/>
      <c r="D125" s="357"/>
      <c r="E125" s="357"/>
      <c r="F125" s="357"/>
      <c r="G125" s="357"/>
      <c r="H125" s="357"/>
      <c r="I125" s="357"/>
      <c r="J125" s="357"/>
      <c r="K125" s="357"/>
      <c r="L125" s="357"/>
      <c r="M125" s="357"/>
      <c r="N125" s="357"/>
      <c r="O125" s="357"/>
      <c r="P125" s="357"/>
      <c r="Q125" s="357"/>
      <c r="R125" s="357"/>
      <c r="S125" s="357"/>
      <c r="T125" s="357"/>
      <c r="U125" s="357"/>
      <c r="V125" s="357"/>
      <c r="W125" s="357"/>
      <c r="X125" s="357"/>
      <c r="Y125" s="357"/>
      <c r="Z125" s="357"/>
      <c r="AA125" s="357"/>
      <c r="AB125" s="357"/>
    </row>
    <row r="126" spans="1:28" ht="15.5">
      <c r="A126" s="358"/>
      <c r="B126" s="358"/>
      <c r="C126" s="358"/>
      <c r="D126" s="357"/>
      <c r="E126" s="357"/>
      <c r="F126" s="357"/>
      <c r="G126" s="357"/>
      <c r="H126" s="357"/>
      <c r="I126" s="357"/>
      <c r="J126" s="357"/>
      <c r="K126" s="357"/>
      <c r="L126" s="357"/>
      <c r="M126" s="357"/>
      <c r="N126" s="357"/>
      <c r="O126" s="357"/>
      <c r="P126" s="357"/>
      <c r="Q126" s="357"/>
      <c r="R126" s="357"/>
      <c r="S126" s="357"/>
      <c r="T126" s="357"/>
      <c r="U126" s="357"/>
      <c r="V126" s="357"/>
      <c r="W126" s="357"/>
      <c r="X126" s="357"/>
      <c r="Y126" s="357"/>
      <c r="Z126" s="357"/>
      <c r="AA126" s="357"/>
      <c r="AB126" s="357"/>
    </row>
    <row r="127" spans="1:28" ht="15.5">
      <c r="A127" s="358"/>
      <c r="B127" s="358"/>
      <c r="C127" s="358"/>
      <c r="D127" s="357"/>
      <c r="E127" s="357"/>
      <c r="F127" s="357"/>
      <c r="G127" s="357"/>
      <c r="H127" s="357"/>
      <c r="I127" s="357"/>
      <c r="J127" s="357"/>
      <c r="K127" s="357"/>
      <c r="L127" s="357"/>
      <c r="M127" s="357"/>
      <c r="N127" s="357"/>
      <c r="O127" s="357"/>
      <c r="P127" s="357"/>
      <c r="Q127" s="357"/>
      <c r="R127" s="357"/>
      <c r="S127" s="357"/>
      <c r="T127" s="357"/>
      <c r="U127" s="357"/>
      <c r="V127" s="357"/>
      <c r="W127" s="357"/>
      <c r="X127" s="357"/>
      <c r="Y127" s="357"/>
      <c r="Z127" s="357"/>
      <c r="AA127" s="357"/>
      <c r="AB127" s="357"/>
    </row>
    <row r="128" spans="1:28" ht="15.5">
      <c r="A128" s="358"/>
      <c r="B128" s="358"/>
      <c r="C128" s="358"/>
      <c r="D128" s="357"/>
      <c r="E128" s="357"/>
      <c r="F128" s="357"/>
      <c r="G128" s="357"/>
      <c r="H128" s="357"/>
      <c r="I128" s="357"/>
      <c r="J128" s="357"/>
      <c r="K128" s="357"/>
      <c r="L128" s="357"/>
      <c r="M128" s="357"/>
      <c r="N128" s="357"/>
      <c r="O128" s="357"/>
      <c r="P128" s="357"/>
      <c r="Q128" s="357"/>
      <c r="R128" s="357"/>
      <c r="S128" s="357"/>
      <c r="T128" s="357"/>
      <c r="U128" s="357"/>
      <c r="V128" s="357"/>
      <c r="W128" s="357"/>
      <c r="X128" s="357"/>
      <c r="Y128" s="357"/>
      <c r="Z128" s="357"/>
      <c r="AA128" s="357"/>
      <c r="AB128" s="357"/>
    </row>
    <row r="129" spans="1:28" ht="15.5">
      <c r="A129" s="358"/>
      <c r="B129" s="358"/>
      <c r="C129" s="358"/>
      <c r="D129" s="357"/>
      <c r="E129" s="357"/>
      <c r="F129" s="357"/>
      <c r="G129" s="357"/>
      <c r="H129" s="357"/>
      <c r="I129" s="357"/>
      <c r="J129" s="357"/>
      <c r="K129" s="357"/>
      <c r="L129" s="357"/>
      <c r="M129" s="357"/>
      <c r="N129" s="357"/>
      <c r="O129" s="357"/>
      <c r="P129" s="357"/>
      <c r="Q129" s="357"/>
      <c r="R129" s="357"/>
      <c r="S129" s="357"/>
      <c r="T129" s="357"/>
      <c r="U129" s="357"/>
      <c r="V129" s="357"/>
      <c r="W129" s="357"/>
      <c r="X129" s="357"/>
      <c r="Y129" s="357"/>
      <c r="Z129" s="357"/>
      <c r="AA129" s="357"/>
      <c r="AB129" s="357"/>
    </row>
    <row r="130" spans="1:28" ht="15.5">
      <c r="A130" s="358"/>
      <c r="B130" s="358"/>
      <c r="C130" s="358"/>
      <c r="D130" s="357"/>
      <c r="E130" s="357"/>
      <c r="F130" s="357"/>
      <c r="G130" s="357"/>
      <c r="H130" s="357"/>
      <c r="I130" s="357"/>
      <c r="J130" s="357"/>
      <c r="K130" s="357"/>
      <c r="L130" s="357"/>
      <c r="M130" s="357"/>
      <c r="N130" s="357"/>
      <c r="O130" s="357"/>
      <c r="P130" s="357"/>
      <c r="Q130" s="357"/>
      <c r="R130" s="357"/>
      <c r="S130" s="357"/>
      <c r="T130" s="357"/>
      <c r="U130" s="357"/>
      <c r="V130" s="357"/>
      <c r="W130" s="357"/>
      <c r="X130" s="357"/>
      <c r="Y130" s="357"/>
      <c r="Z130" s="357"/>
      <c r="AA130" s="357"/>
      <c r="AB130" s="357"/>
    </row>
    <row r="131" spans="1:28" ht="15.5">
      <c r="A131" s="358"/>
      <c r="B131" s="358"/>
      <c r="C131" s="358"/>
      <c r="D131" s="357"/>
      <c r="E131" s="357"/>
      <c r="F131" s="357"/>
      <c r="G131" s="357"/>
      <c r="H131" s="357"/>
      <c r="I131" s="357"/>
      <c r="J131" s="357"/>
      <c r="K131" s="357"/>
      <c r="L131" s="357"/>
      <c r="M131" s="357"/>
      <c r="N131" s="357"/>
      <c r="O131" s="357"/>
      <c r="P131" s="357"/>
      <c r="Q131" s="357"/>
      <c r="R131" s="357"/>
      <c r="S131" s="357"/>
      <c r="T131" s="357"/>
      <c r="U131" s="357"/>
      <c r="V131" s="357"/>
      <c r="W131" s="357"/>
      <c r="X131" s="357"/>
      <c r="Y131" s="357"/>
      <c r="Z131" s="357"/>
      <c r="AA131" s="357"/>
      <c r="AB131" s="357"/>
    </row>
    <row r="132" spans="1:28" ht="15.5">
      <c r="A132" s="358"/>
      <c r="B132" s="358"/>
      <c r="C132" s="358"/>
      <c r="D132" s="357"/>
      <c r="E132" s="357"/>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row>
    <row r="133" spans="1:28" ht="15.5">
      <c r="A133" s="358"/>
      <c r="B133" s="358"/>
      <c r="C133" s="358"/>
      <c r="D133" s="357"/>
      <c r="E133" s="357"/>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row>
    <row r="134" spans="1:28" ht="15.5">
      <c r="A134" s="358"/>
      <c r="B134" s="358"/>
      <c r="C134" s="358"/>
      <c r="D134" s="357"/>
      <c r="E134" s="357"/>
      <c r="F134" s="357"/>
      <c r="G134" s="357"/>
      <c r="H134" s="357"/>
      <c r="I134" s="357"/>
      <c r="J134" s="357"/>
      <c r="K134" s="357"/>
      <c r="L134" s="357"/>
      <c r="M134" s="357"/>
      <c r="N134" s="357"/>
      <c r="O134" s="357"/>
      <c r="P134" s="357"/>
      <c r="Q134" s="357"/>
      <c r="R134" s="357"/>
      <c r="S134" s="357"/>
      <c r="T134" s="357"/>
      <c r="U134" s="357"/>
      <c r="V134" s="357"/>
      <c r="W134" s="357"/>
      <c r="X134" s="357"/>
      <c r="Y134" s="357"/>
      <c r="Z134" s="357"/>
      <c r="AA134" s="357"/>
      <c r="AB134" s="357"/>
    </row>
    <row r="135" spans="1:28" ht="15.5">
      <c r="A135" s="358"/>
      <c r="B135" s="358"/>
      <c r="C135" s="358"/>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row>
    <row r="136" spans="1:28" ht="15.5">
      <c r="A136" s="358"/>
      <c r="B136" s="358"/>
      <c r="C136" s="358"/>
      <c r="D136" s="357"/>
      <c r="E136" s="357"/>
      <c r="F136" s="357"/>
      <c r="G136" s="357"/>
      <c r="H136" s="357"/>
      <c r="I136" s="357"/>
      <c r="J136" s="357"/>
      <c r="K136" s="357"/>
      <c r="L136" s="357"/>
      <c r="M136" s="357"/>
      <c r="N136" s="357"/>
      <c r="O136" s="357"/>
      <c r="P136" s="357"/>
      <c r="Q136" s="357"/>
      <c r="R136" s="357"/>
      <c r="S136" s="357"/>
      <c r="T136" s="357"/>
      <c r="U136" s="357"/>
      <c r="V136" s="357"/>
      <c r="W136" s="357"/>
      <c r="X136" s="357"/>
      <c r="Y136" s="357"/>
      <c r="Z136" s="357"/>
      <c r="AA136" s="357"/>
      <c r="AB136" s="357"/>
    </row>
    <row r="137" spans="1:28" ht="15.5">
      <c r="A137" s="358"/>
      <c r="B137" s="358"/>
      <c r="C137" s="358"/>
      <c r="D137" s="357"/>
      <c r="E137" s="357"/>
      <c r="F137" s="357"/>
      <c r="G137" s="357"/>
      <c r="H137" s="357"/>
      <c r="I137" s="357"/>
      <c r="J137" s="357"/>
      <c r="K137" s="357"/>
      <c r="L137" s="357"/>
      <c r="M137" s="357"/>
      <c r="N137" s="357"/>
      <c r="O137" s="357"/>
      <c r="P137" s="357"/>
      <c r="Q137" s="357"/>
      <c r="R137" s="357"/>
      <c r="S137" s="357"/>
      <c r="T137" s="357"/>
      <c r="U137" s="357"/>
      <c r="V137" s="357"/>
      <c r="W137" s="357"/>
      <c r="X137" s="357"/>
      <c r="Y137" s="357"/>
      <c r="Z137" s="357"/>
      <c r="AA137" s="357"/>
      <c r="AB137" s="357"/>
    </row>
    <row r="138" spans="1:28" ht="15.5">
      <c r="A138" s="358"/>
      <c r="B138" s="358"/>
      <c r="C138" s="358"/>
      <c r="D138" s="357"/>
      <c r="E138" s="357"/>
      <c r="F138" s="357"/>
      <c r="G138" s="357"/>
      <c r="H138" s="357"/>
      <c r="I138" s="357"/>
      <c r="J138" s="357"/>
      <c r="K138" s="357"/>
      <c r="L138" s="357"/>
      <c r="M138" s="357"/>
      <c r="N138" s="357"/>
      <c r="O138" s="357"/>
      <c r="P138" s="357"/>
      <c r="Q138" s="357"/>
      <c r="R138" s="357"/>
      <c r="S138" s="357"/>
      <c r="T138" s="357"/>
      <c r="U138" s="357"/>
      <c r="V138" s="357"/>
      <c r="W138" s="357"/>
      <c r="X138" s="357"/>
      <c r="Y138" s="357"/>
      <c r="Z138" s="357"/>
      <c r="AA138" s="357"/>
      <c r="AB138" s="357"/>
    </row>
    <row r="139" spans="1:28" ht="15.5">
      <c r="A139" s="358"/>
      <c r="B139" s="358"/>
      <c r="C139" s="358"/>
      <c r="D139" s="357"/>
      <c r="E139" s="357"/>
      <c r="F139" s="357"/>
      <c r="G139" s="357"/>
      <c r="H139" s="357"/>
      <c r="I139" s="357"/>
      <c r="J139" s="357"/>
      <c r="K139" s="357"/>
      <c r="L139" s="357"/>
      <c r="M139" s="357"/>
      <c r="N139" s="357"/>
      <c r="O139" s="357"/>
      <c r="P139" s="357"/>
      <c r="Q139" s="357"/>
      <c r="R139" s="357"/>
      <c r="S139" s="357"/>
      <c r="T139" s="357"/>
      <c r="U139" s="357"/>
      <c r="V139" s="357"/>
      <c r="W139" s="357"/>
      <c r="X139" s="357"/>
      <c r="Y139" s="357"/>
      <c r="Z139" s="357"/>
      <c r="AA139" s="357"/>
      <c r="AB139" s="357"/>
    </row>
    <row r="140" spans="1:28" ht="15.5">
      <c r="A140" s="358"/>
      <c r="B140" s="358"/>
      <c r="C140" s="358"/>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row>
    <row r="141" spans="1:28" ht="15.5">
      <c r="A141" s="358"/>
      <c r="B141" s="358"/>
      <c r="C141" s="358"/>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row>
    <row r="142" spans="1:28" ht="15.5">
      <c r="A142" s="358"/>
      <c r="B142" s="358"/>
      <c r="C142" s="358"/>
      <c r="D142" s="357"/>
      <c r="E142" s="357"/>
      <c r="F142" s="357"/>
      <c r="G142" s="357"/>
      <c r="H142" s="357"/>
      <c r="I142" s="357"/>
      <c r="J142" s="357"/>
      <c r="K142" s="357"/>
      <c r="L142" s="357"/>
      <c r="M142" s="357"/>
      <c r="N142" s="357"/>
      <c r="O142" s="357"/>
      <c r="P142" s="357"/>
      <c r="Q142" s="357"/>
      <c r="R142" s="357"/>
      <c r="S142" s="357"/>
      <c r="T142" s="357"/>
      <c r="U142" s="357"/>
      <c r="V142" s="357"/>
      <c r="W142" s="357"/>
      <c r="X142" s="357"/>
      <c r="Y142" s="357"/>
      <c r="Z142" s="357"/>
      <c r="AA142" s="357"/>
      <c r="AB142" s="357"/>
    </row>
    <row r="143" spans="1:28" ht="15.5">
      <c r="A143" s="358"/>
      <c r="B143" s="358"/>
      <c r="C143" s="358"/>
      <c r="D143" s="357"/>
      <c r="E143" s="357"/>
      <c r="F143" s="357"/>
      <c r="G143" s="357"/>
      <c r="H143" s="357"/>
      <c r="I143" s="357"/>
      <c r="J143" s="357"/>
      <c r="K143" s="357"/>
      <c r="L143" s="357"/>
      <c r="M143" s="357"/>
      <c r="N143" s="357"/>
      <c r="O143" s="357"/>
      <c r="P143" s="357"/>
      <c r="Q143" s="357"/>
      <c r="R143" s="357"/>
      <c r="S143" s="357"/>
      <c r="T143" s="357"/>
      <c r="U143" s="357"/>
      <c r="V143" s="357"/>
      <c r="W143" s="357"/>
      <c r="X143" s="357"/>
      <c r="Y143" s="357"/>
      <c r="Z143" s="357"/>
      <c r="AA143" s="357"/>
      <c r="AB143" s="357"/>
    </row>
    <row r="144" spans="1:28" ht="15.5">
      <c r="A144" s="358"/>
      <c r="B144" s="358"/>
      <c r="C144" s="358"/>
      <c r="D144" s="357"/>
      <c r="E144" s="357"/>
      <c r="F144" s="357"/>
      <c r="G144" s="357"/>
      <c r="H144" s="357"/>
      <c r="I144" s="357"/>
      <c r="J144" s="357"/>
      <c r="K144" s="357"/>
      <c r="L144" s="357"/>
      <c r="M144" s="357"/>
      <c r="N144" s="357"/>
      <c r="O144" s="357"/>
      <c r="P144" s="357"/>
      <c r="Q144" s="357"/>
      <c r="R144" s="357"/>
      <c r="S144" s="357"/>
      <c r="T144" s="357"/>
      <c r="U144" s="357"/>
      <c r="V144" s="357"/>
      <c r="W144" s="357"/>
      <c r="X144" s="357"/>
      <c r="Y144" s="357"/>
      <c r="Z144" s="357"/>
      <c r="AA144" s="357"/>
      <c r="AB144" s="357"/>
    </row>
    <row r="145" spans="1:28" ht="15.5">
      <c r="A145" s="358"/>
      <c r="B145" s="358"/>
      <c r="C145" s="358"/>
      <c r="D145" s="357"/>
      <c r="E145" s="357"/>
      <c r="F145" s="357"/>
      <c r="G145" s="357"/>
      <c r="H145" s="357"/>
      <c r="I145" s="357"/>
      <c r="J145" s="357"/>
      <c r="K145" s="357"/>
      <c r="L145" s="357"/>
      <c r="M145" s="357"/>
      <c r="N145" s="357"/>
      <c r="O145" s="357"/>
      <c r="P145" s="357"/>
      <c r="Q145" s="357"/>
      <c r="R145" s="357"/>
      <c r="S145" s="357"/>
      <c r="T145" s="357"/>
      <c r="U145" s="357"/>
      <c r="V145" s="357"/>
      <c r="W145" s="357"/>
      <c r="X145" s="357"/>
      <c r="Y145" s="357"/>
      <c r="Z145" s="357"/>
      <c r="AA145" s="357"/>
      <c r="AB145" s="357"/>
    </row>
    <row r="146" spans="1:28" ht="15.5">
      <c r="A146" s="358"/>
      <c r="B146" s="358"/>
      <c r="C146" s="358"/>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row>
    <row r="147" spans="1:28" ht="15.5">
      <c r="A147" s="358"/>
      <c r="B147" s="358"/>
      <c r="C147" s="358"/>
      <c r="D147" s="357"/>
      <c r="E147" s="357"/>
      <c r="F147" s="357"/>
      <c r="G147" s="357"/>
      <c r="H147" s="357"/>
      <c r="I147" s="357"/>
      <c r="J147" s="357"/>
      <c r="K147" s="357"/>
      <c r="L147" s="357"/>
      <c r="M147" s="357"/>
      <c r="N147" s="357"/>
      <c r="O147" s="357"/>
      <c r="P147" s="357"/>
      <c r="Q147" s="357"/>
      <c r="R147" s="357"/>
      <c r="S147" s="357"/>
      <c r="T147" s="357"/>
      <c r="U147" s="357"/>
      <c r="V147" s="357"/>
      <c r="W147" s="357"/>
      <c r="X147" s="357"/>
      <c r="Y147" s="357"/>
      <c r="Z147" s="357"/>
      <c r="AA147" s="357"/>
      <c r="AB147" s="357"/>
    </row>
    <row r="148" spans="1:28" ht="15.5">
      <c r="A148" s="358"/>
      <c r="B148" s="358"/>
      <c r="C148" s="358"/>
      <c r="D148" s="357"/>
      <c r="E148" s="357"/>
      <c r="F148" s="357"/>
      <c r="G148" s="357"/>
      <c r="H148" s="357"/>
      <c r="I148" s="357"/>
      <c r="J148" s="357"/>
      <c r="K148" s="357"/>
      <c r="L148" s="357"/>
      <c r="M148" s="357"/>
      <c r="N148" s="357"/>
      <c r="O148" s="357"/>
      <c r="P148" s="357"/>
      <c r="Q148" s="357"/>
      <c r="R148" s="357"/>
      <c r="S148" s="357"/>
      <c r="T148" s="357"/>
      <c r="U148" s="357"/>
      <c r="V148" s="357"/>
      <c r="W148" s="357"/>
      <c r="X148" s="357"/>
      <c r="Y148" s="357"/>
      <c r="Z148" s="357"/>
      <c r="AA148" s="357"/>
      <c r="AB148" s="357"/>
    </row>
    <row r="149" spans="1:28" ht="15.5">
      <c r="A149" s="358"/>
      <c r="B149" s="358"/>
      <c r="C149" s="358"/>
      <c r="D149" s="357"/>
      <c r="E149" s="357"/>
      <c r="F149" s="357"/>
      <c r="G149" s="357"/>
      <c r="H149" s="357"/>
      <c r="I149" s="357"/>
      <c r="J149" s="357"/>
      <c r="K149" s="357"/>
      <c r="L149" s="357"/>
      <c r="M149" s="357"/>
      <c r="N149" s="357"/>
      <c r="O149" s="357"/>
      <c r="P149" s="357"/>
      <c r="Q149" s="357"/>
      <c r="R149" s="357"/>
      <c r="S149" s="357"/>
      <c r="T149" s="357"/>
      <c r="U149" s="357"/>
      <c r="V149" s="357"/>
      <c r="W149" s="357"/>
      <c r="X149" s="357"/>
      <c r="Y149" s="357"/>
      <c r="Z149" s="357"/>
      <c r="AA149" s="357"/>
      <c r="AB149" s="357"/>
    </row>
    <row r="150" spans="1:28" ht="15.5">
      <c r="A150" s="358"/>
      <c r="B150" s="358"/>
      <c r="C150" s="358"/>
      <c r="D150" s="357"/>
      <c r="E150" s="357"/>
      <c r="F150" s="357"/>
      <c r="G150" s="357"/>
      <c r="H150" s="357"/>
      <c r="I150" s="357"/>
      <c r="J150" s="357"/>
      <c r="K150" s="357"/>
      <c r="L150" s="357"/>
      <c r="M150" s="357"/>
      <c r="N150" s="357"/>
      <c r="O150" s="357"/>
      <c r="P150" s="357"/>
      <c r="Q150" s="357"/>
      <c r="R150" s="357"/>
      <c r="S150" s="357"/>
      <c r="T150" s="357"/>
      <c r="U150" s="357"/>
      <c r="V150" s="357"/>
      <c r="W150" s="357"/>
      <c r="X150" s="357"/>
      <c r="Y150" s="357"/>
      <c r="Z150" s="357"/>
      <c r="AA150" s="357"/>
      <c r="AB150" s="357"/>
    </row>
    <row r="151" spans="1:28" ht="15.5">
      <c r="A151" s="358"/>
      <c r="B151" s="358"/>
      <c r="C151" s="358"/>
      <c r="D151" s="357"/>
      <c r="E151" s="357"/>
      <c r="F151" s="357"/>
      <c r="G151" s="357"/>
      <c r="H151" s="357"/>
      <c r="I151" s="357"/>
      <c r="J151" s="357"/>
      <c r="K151" s="357"/>
      <c r="L151" s="357"/>
      <c r="M151" s="357"/>
      <c r="N151" s="357"/>
      <c r="O151" s="357"/>
      <c r="P151" s="357"/>
      <c r="Q151" s="357"/>
      <c r="R151" s="357"/>
      <c r="S151" s="357"/>
      <c r="T151" s="357"/>
      <c r="U151" s="357"/>
      <c r="V151" s="357"/>
      <c r="W151" s="357"/>
      <c r="X151" s="357"/>
      <c r="Y151" s="357"/>
      <c r="Z151" s="357"/>
      <c r="AA151" s="357"/>
      <c r="AB151" s="357"/>
    </row>
    <row r="152" spans="1:28" ht="15.5">
      <c r="A152" s="358"/>
      <c r="B152" s="358"/>
      <c r="C152" s="358"/>
      <c r="D152" s="357"/>
      <c r="E152" s="357"/>
      <c r="F152" s="357"/>
      <c r="G152" s="357"/>
      <c r="H152" s="357"/>
      <c r="I152" s="357"/>
      <c r="J152" s="357"/>
      <c r="K152" s="357"/>
      <c r="L152" s="357"/>
      <c r="M152" s="357"/>
      <c r="N152" s="357"/>
      <c r="O152" s="357"/>
      <c r="P152" s="357"/>
      <c r="Q152" s="357"/>
      <c r="R152" s="357"/>
      <c r="S152" s="357"/>
      <c r="T152" s="357"/>
      <c r="U152" s="357"/>
      <c r="V152" s="357"/>
      <c r="W152" s="357"/>
      <c r="X152" s="357"/>
      <c r="Y152" s="357"/>
      <c r="Z152" s="357"/>
      <c r="AA152" s="357"/>
      <c r="AB152" s="357"/>
    </row>
    <row r="153" spans="1:28" ht="15.5">
      <c r="A153" s="358"/>
      <c r="B153" s="358"/>
      <c r="C153" s="358"/>
      <c r="D153" s="357"/>
      <c r="E153" s="357"/>
      <c r="F153" s="357"/>
      <c r="G153" s="357"/>
      <c r="H153" s="357"/>
      <c r="I153" s="357"/>
      <c r="J153" s="357"/>
      <c r="K153" s="357"/>
      <c r="L153" s="357"/>
      <c r="M153" s="357"/>
      <c r="N153" s="357"/>
      <c r="O153" s="357"/>
      <c r="P153" s="357"/>
      <c r="Q153" s="357"/>
      <c r="R153" s="357"/>
      <c r="S153" s="357"/>
      <c r="T153" s="357"/>
      <c r="U153" s="357"/>
      <c r="V153" s="357"/>
      <c r="W153" s="357"/>
      <c r="X153" s="357"/>
      <c r="Y153" s="357"/>
      <c r="Z153" s="357"/>
      <c r="AA153" s="357"/>
      <c r="AB153" s="357"/>
    </row>
    <row r="154" spans="1:28" ht="15.5">
      <c r="A154" s="358"/>
      <c r="B154" s="358"/>
      <c r="C154" s="358"/>
      <c r="D154" s="357"/>
      <c r="E154" s="357"/>
      <c r="F154" s="357"/>
      <c r="G154" s="357"/>
      <c r="H154" s="357"/>
      <c r="I154" s="357"/>
      <c r="J154" s="357"/>
      <c r="K154" s="357"/>
      <c r="L154" s="357"/>
      <c r="M154" s="357"/>
      <c r="N154" s="357"/>
      <c r="O154" s="357"/>
      <c r="P154" s="357"/>
      <c r="Q154" s="357"/>
      <c r="R154" s="357"/>
      <c r="S154" s="357"/>
      <c r="T154" s="357"/>
      <c r="U154" s="357"/>
      <c r="V154" s="357"/>
      <c r="W154" s="357"/>
      <c r="X154" s="357"/>
      <c r="Y154" s="357"/>
      <c r="Z154" s="357"/>
      <c r="AA154" s="357"/>
      <c r="AB154" s="357"/>
    </row>
    <row r="155" spans="1:28" ht="15.5">
      <c r="A155" s="358"/>
      <c r="B155" s="358"/>
      <c r="C155" s="358"/>
      <c r="D155" s="357"/>
      <c r="E155" s="357"/>
      <c r="F155" s="357"/>
      <c r="G155" s="357"/>
      <c r="H155" s="357"/>
      <c r="I155" s="357"/>
      <c r="J155" s="357"/>
      <c r="K155" s="357"/>
      <c r="L155" s="357"/>
      <c r="M155" s="357"/>
      <c r="N155" s="357"/>
      <c r="O155" s="357"/>
      <c r="P155" s="357"/>
      <c r="Q155" s="357"/>
      <c r="R155" s="357"/>
      <c r="S155" s="357"/>
      <c r="T155" s="357"/>
      <c r="U155" s="357"/>
      <c r="V155" s="357"/>
      <c r="W155" s="357"/>
      <c r="X155" s="357"/>
      <c r="Y155" s="357"/>
      <c r="Z155" s="357"/>
      <c r="AA155" s="357"/>
      <c r="AB155" s="357"/>
    </row>
    <row r="156" spans="1:28" ht="15.5">
      <c r="A156" s="358"/>
      <c r="B156" s="358"/>
      <c r="C156" s="358"/>
      <c r="D156" s="357"/>
      <c r="E156" s="357"/>
      <c r="F156" s="357"/>
      <c r="G156" s="357"/>
      <c r="H156" s="357"/>
      <c r="I156" s="357"/>
      <c r="J156" s="357"/>
      <c r="K156" s="357"/>
      <c r="L156" s="357"/>
      <c r="M156" s="357"/>
      <c r="N156" s="357"/>
      <c r="O156" s="357"/>
      <c r="P156" s="357"/>
      <c r="Q156" s="357"/>
      <c r="R156" s="357"/>
      <c r="S156" s="357"/>
      <c r="T156" s="357"/>
      <c r="U156" s="357"/>
      <c r="V156" s="357"/>
      <c r="W156" s="357"/>
      <c r="X156" s="357"/>
      <c r="Y156" s="357"/>
      <c r="Z156" s="357"/>
      <c r="AA156" s="357"/>
      <c r="AB156" s="357"/>
    </row>
    <row r="157" spans="1:28" ht="15.5">
      <c r="A157" s="358"/>
      <c r="B157" s="358"/>
      <c r="C157" s="358"/>
      <c r="D157" s="357"/>
      <c r="E157" s="357"/>
      <c r="F157" s="357"/>
      <c r="G157" s="357"/>
      <c r="H157" s="357"/>
      <c r="I157" s="357"/>
      <c r="J157" s="357"/>
      <c r="K157" s="357"/>
      <c r="L157" s="357"/>
      <c r="M157" s="357"/>
      <c r="N157" s="357"/>
      <c r="O157" s="357"/>
      <c r="P157" s="357"/>
      <c r="Q157" s="357"/>
      <c r="R157" s="357"/>
      <c r="S157" s="357"/>
      <c r="T157" s="357"/>
      <c r="U157" s="357"/>
      <c r="V157" s="357"/>
      <c r="W157" s="357"/>
      <c r="X157" s="357"/>
      <c r="Y157" s="357"/>
      <c r="Z157" s="357"/>
      <c r="AA157" s="357"/>
      <c r="AB157" s="357"/>
    </row>
    <row r="158" spans="1:28" ht="15.5">
      <c r="A158" s="358"/>
      <c r="B158" s="358"/>
      <c r="C158" s="358"/>
      <c r="D158" s="357"/>
      <c r="E158" s="357"/>
      <c r="F158" s="357"/>
      <c r="G158" s="357"/>
      <c r="H158" s="357"/>
      <c r="I158" s="357"/>
      <c r="J158" s="357"/>
      <c r="K158" s="357"/>
      <c r="L158" s="357"/>
      <c r="M158" s="357"/>
      <c r="N158" s="357"/>
      <c r="O158" s="357"/>
      <c r="P158" s="357"/>
      <c r="Q158" s="357"/>
      <c r="R158" s="357"/>
      <c r="S158" s="357"/>
      <c r="T158" s="357"/>
      <c r="U158" s="357"/>
      <c r="V158" s="357"/>
      <c r="W158" s="357"/>
      <c r="X158" s="357"/>
      <c r="Y158" s="357"/>
      <c r="Z158" s="357"/>
      <c r="AA158" s="357"/>
      <c r="AB158" s="357"/>
    </row>
    <row r="159" spans="1:28" ht="15.5">
      <c r="A159" s="358"/>
      <c r="B159" s="358"/>
      <c r="C159" s="358"/>
      <c r="D159" s="357"/>
      <c r="E159" s="357"/>
      <c r="F159" s="357"/>
      <c r="G159" s="357"/>
      <c r="H159" s="357"/>
      <c r="I159" s="357"/>
      <c r="J159" s="357"/>
      <c r="K159" s="357"/>
      <c r="L159" s="357"/>
      <c r="M159" s="357"/>
      <c r="N159" s="357"/>
      <c r="O159" s="357"/>
      <c r="P159" s="357"/>
      <c r="Q159" s="357"/>
      <c r="R159" s="357"/>
      <c r="S159" s="357"/>
      <c r="T159" s="357"/>
      <c r="U159" s="357"/>
      <c r="V159" s="357"/>
      <c r="W159" s="357"/>
      <c r="X159" s="357"/>
      <c r="Y159" s="357"/>
      <c r="Z159" s="357"/>
      <c r="AA159" s="357"/>
      <c r="AB159" s="357"/>
    </row>
    <row r="160" spans="1:28" ht="15.5">
      <c r="A160" s="358"/>
      <c r="B160" s="358"/>
      <c r="C160" s="358"/>
      <c r="D160" s="357"/>
      <c r="E160" s="357"/>
      <c r="F160" s="357"/>
      <c r="G160" s="357"/>
      <c r="H160" s="357"/>
      <c r="I160" s="357"/>
      <c r="J160" s="357"/>
      <c r="K160" s="357"/>
      <c r="L160" s="357"/>
      <c r="M160" s="357"/>
      <c r="N160" s="357"/>
      <c r="O160" s="357"/>
      <c r="P160" s="357"/>
      <c r="Q160" s="357"/>
      <c r="R160" s="357"/>
      <c r="S160" s="357"/>
      <c r="T160" s="357"/>
      <c r="U160" s="357"/>
      <c r="V160" s="357"/>
      <c r="W160" s="357"/>
      <c r="X160" s="357"/>
      <c r="Y160" s="357"/>
      <c r="Z160" s="357"/>
      <c r="AA160" s="357"/>
      <c r="AB160" s="357"/>
    </row>
    <row r="161" spans="1:28" ht="15.5">
      <c r="A161" s="358"/>
      <c r="B161" s="358"/>
      <c r="C161" s="358"/>
      <c r="D161" s="357"/>
      <c r="E161" s="357"/>
      <c r="F161" s="357"/>
      <c r="G161" s="357"/>
      <c r="H161" s="357"/>
      <c r="I161" s="357"/>
      <c r="J161" s="357"/>
      <c r="K161" s="357"/>
      <c r="L161" s="357"/>
      <c r="M161" s="357"/>
      <c r="N161" s="357"/>
      <c r="O161" s="357"/>
      <c r="P161" s="357"/>
      <c r="Q161" s="357"/>
      <c r="R161" s="357"/>
      <c r="S161" s="357"/>
      <c r="T161" s="357"/>
      <c r="U161" s="357"/>
      <c r="V161" s="357"/>
      <c r="W161" s="357"/>
      <c r="X161" s="357"/>
      <c r="Y161" s="357"/>
      <c r="Z161" s="357"/>
      <c r="AA161" s="357"/>
      <c r="AB161" s="357"/>
    </row>
    <row r="162" spans="1:28" ht="15.5">
      <c r="A162" s="358"/>
      <c r="B162" s="358"/>
      <c r="C162" s="358"/>
      <c r="D162" s="357"/>
      <c r="E162" s="357"/>
      <c r="F162" s="357"/>
      <c r="G162" s="357"/>
      <c r="H162" s="357"/>
      <c r="I162" s="357"/>
      <c r="J162" s="357"/>
      <c r="K162" s="357"/>
      <c r="L162" s="357"/>
      <c r="M162" s="357"/>
      <c r="N162" s="357"/>
      <c r="O162" s="357"/>
      <c r="P162" s="357"/>
      <c r="Q162" s="357"/>
      <c r="R162" s="357"/>
      <c r="S162" s="357"/>
      <c r="T162" s="357"/>
      <c r="U162" s="357"/>
      <c r="V162" s="357"/>
      <c r="W162" s="357"/>
      <c r="X162" s="357"/>
      <c r="Y162" s="357"/>
      <c r="Z162" s="357"/>
      <c r="AA162" s="357"/>
      <c r="AB162" s="357"/>
    </row>
    <row r="163" spans="1:28" ht="15.5">
      <c r="A163" s="358"/>
      <c r="B163" s="358"/>
      <c r="C163" s="358"/>
      <c r="D163" s="357"/>
      <c r="E163" s="357"/>
      <c r="F163" s="357"/>
      <c r="G163" s="357"/>
      <c r="H163" s="357"/>
      <c r="I163" s="357"/>
      <c r="J163" s="357"/>
      <c r="K163" s="357"/>
      <c r="L163" s="357"/>
      <c r="M163" s="357"/>
      <c r="N163" s="357"/>
      <c r="O163" s="357"/>
      <c r="P163" s="357"/>
      <c r="Q163" s="357"/>
      <c r="R163" s="357"/>
      <c r="S163" s="357"/>
      <c r="T163" s="357"/>
      <c r="U163" s="357"/>
      <c r="V163" s="357"/>
      <c r="W163" s="357"/>
      <c r="X163" s="357"/>
      <c r="Y163" s="357"/>
      <c r="Z163" s="357"/>
      <c r="AA163" s="357"/>
      <c r="AB163" s="357"/>
    </row>
    <row r="164" spans="1:28" ht="15.5">
      <c r="A164" s="358"/>
      <c r="B164" s="358"/>
      <c r="C164" s="358"/>
      <c r="D164" s="357"/>
      <c r="E164" s="357"/>
      <c r="F164" s="357"/>
      <c r="G164" s="357"/>
      <c r="H164" s="357"/>
      <c r="I164" s="357"/>
      <c r="J164" s="357"/>
      <c r="K164" s="357"/>
      <c r="L164" s="357"/>
      <c r="M164" s="357"/>
      <c r="N164" s="357"/>
      <c r="O164" s="357"/>
      <c r="P164" s="357"/>
      <c r="Q164" s="357"/>
      <c r="R164" s="357"/>
      <c r="S164" s="357"/>
      <c r="T164" s="357"/>
      <c r="U164" s="357"/>
      <c r="V164" s="357"/>
      <c r="W164" s="357"/>
      <c r="X164" s="357"/>
      <c r="Y164" s="357"/>
      <c r="Z164" s="357"/>
      <c r="AA164" s="357"/>
      <c r="AB164" s="357"/>
    </row>
    <row r="165" spans="1:28" ht="15.5">
      <c r="A165" s="358"/>
      <c r="B165" s="358"/>
      <c r="C165" s="358"/>
      <c r="D165" s="357"/>
      <c r="E165" s="357"/>
      <c r="F165" s="357"/>
      <c r="G165" s="357"/>
      <c r="H165" s="357"/>
      <c r="I165" s="357"/>
      <c r="J165" s="357"/>
      <c r="K165" s="357"/>
      <c r="L165" s="357"/>
      <c r="M165" s="357"/>
      <c r="N165" s="357"/>
      <c r="O165" s="357"/>
      <c r="P165" s="357"/>
      <c r="Q165" s="357"/>
      <c r="R165" s="357"/>
      <c r="S165" s="357"/>
      <c r="T165" s="357"/>
      <c r="U165" s="357"/>
      <c r="V165" s="357"/>
      <c r="W165" s="357"/>
      <c r="X165" s="357"/>
      <c r="Y165" s="357"/>
      <c r="Z165" s="357"/>
      <c r="AA165" s="357"/>
      <c r="AB165" s="357"/>
    </row>
    <row r="166" spans="1:28" ht="15.5">
      <c r="A166" s="358"/>
      <c r="B166" s="358"/>
      <c r="C166" s="358"/>
      <c r="D166" s="357"/>
      <c r="E166" s="357"/>
      <c r="F166" s="357"/>
      <c r="G166" s="357"/>
      <c r="H166" s="357"/>
      <c r="I166" s="357"/>
      <c r="J166" s="357"/>
      <c r="K166" s="357"/>
      <c r="L166" s="357"/>
      <c r="M166" s="357"/>
      <c r="N166" s="357"/>
      <c r="O166" s="357"/>
      <c r="P166" s="357"/>
      <c r="Q166" s="357"/>
      <c r="R166" s="357"/>
      <c r="S166" s="357"/>
      <c r="T166" s="357"/>
      <c r="U166" s="357"/>
      <c r="V166" s="357"/>
      <c r="W166" s="357"/>
      <c r="X166" s="357"/>
      <c r="Y166" s="357"/>
      <c r="Z166" s="357"/>
      <c r="AA166" s="357"/>
      <c r="AB166" s="357"/>
    </row>
    <row r="167" spans="1:28" ht="15.5">
      <c r="A167" s="358"/>
      <c r="B167" s="358"/>
      <c r="C167" s="358"/>
      <c r="D167" s="357"/>
      <c r="E167" s="357"/>
      <c r="F167" s="357"/>
      <c r="G167" s="357"/>
      <c r="H167" s="357"/>
      <c r="I167" s="357"/>
      <c r="J167" s="357"/>
      <c r="K167" s="357"/>
      <c r="L167" s="357"/>
      <c r="M167" s="357"/>
      <c r="N167" s="357"/>
      <c r="O167" s="357"/>
      <c r="P167" s="357"/>
      <c r="Q167" s="357"/>
      <c r="R167" s="357"/>
      <c r="S167" s="357"/>
      <c r="T167" s="357"/>
      <c r="U167" s="357"/>
      <c r="V167" s="357"/>
      <c r="W167" s="357"/>
      <c r="X167" s="357"/>
      <c r="Y167" s="357"/>
      <c r="Z167" s="357"/>
      <c r="AA167" s="357"/>
      <c r="AB167" s="357"/>
    </row>
    <row r="168" spans="1:28" ht="15.5">
      <c r="A168" s="358"/>
      <c r="B168" s="358"/>
      <c r="C168" s="358"/>
      <c r="D168" s="357"/>
      <c r="E168" s="357"/>
      <c r="F168" s="357"/>
      <c r="G168" s="357"/>
      <c r="H168" s="357"/>
      <c r="I168" s="357"/>
      <c r="J168" s="357"/>
      <c r="K168" s="357"/>
      <c r="L168" s="357"/>
      <c r="M168" s="357"/>
      <c r="N168" s="357"/>
      <c r="O168" s="357"/>
      <c r="P168" s="357"/>
      <c r="Q168" s="357"/>
      <c r="R168" s="357"/>
      <c r="S168" s="357"/>
      <c r="T168" s="357"/>
      <c r="U168" s="357"/>
      <c r="V168" s="357"/>
      <c r="W168" s="357"/>
      <c r="X168" s="357"/>
      <c r="Y168" s="357"/>
      <c r="Z168" s="357"/>
      <c r="AA168" s="357"/>
      <c r="AB168" s="357"/>
    </row>
    <row r="169" spans="1:28" ht="15.5">
      <c r="A169" s="358"/>
      <c r="B169" s="358"/>
      <c r="C169" s="358"/>
      <c r="D169" s="357"/>
      <c r="E169" s="357"/>
      <c r="F169" s="357"/>
      <c r="G169" s="357"/>
      <c r="H169" s="357"/>
      <c r="I169" s="357"/>
      <c r="J169" s="357"/>
      <c r="K169" s="357"/>
      <c r="L169" s="357"/>
      <c r="M169" s="357"/>
      <c r="N169" s="357"/>
      <c r="O169" s="357"/>
      <c r="P169" s="357"/>
      <c r="Q169" s="357"/>
      <c r="R169" s="357"/>
      <c r="S169" s="357"/>
      <c r="T169" s="357"/>
      <c r="U169" s="357"/>
      <c r="V169" s="357"/>
      <c r="W169" s="357"/>
      <c r="X169" s="357"/>
      <c r="Y169" s="357"/>
      <c r="Z169" s="357"/>
      <c r="AA169" s="357"/>
      <c r="AB169" s="357"/>
    </row>
    <row r="170" spans="1:28" ht="15.5">
      <c r="A170" s="358"/>
      <c r="B170" s="358"/>
      <c r="C170" s="358"/>
      <c r="D170" s="357"/>
      <c r="E170" s="357"/>
      <c r="F170" s="357"/>
      <c r="G170" s="357"/>
      <c r="H170" s="357"/>
      <c r="I170" s="357"/>
      <c r="J170" s="357"/>
      <c r="K170" s="357"/>
      <c r="L170" s="357"/>
      <c r="M170" s="357"/>
      <c r="N170" s="357"/>
      <c r="O170" s="357"/>
      <c r="P170" s="357"/>
      <c r="Q170" s="357"/>
      <c r="R170" s="357"/>
      <c r="S170" s="357"/>
      <c r="T170" s="357"/>
      <c r="U170" s="357"/>
      <c r="V170" s="357"/>
      <c r="W170" s="357"/>
      <c r="X170" s="357"/>
      <c r="Y170" s="357"/>
      <c r="Z170" s="357"/>
      <c r="AA170" s="357"/>
      <c r="AB170" s="357"/>
    </row>
    <row r="171" spans="1:28" ht="15.5">
      <c r="A171" s="358"/>
      <c r="B171" s="358"/>
      <c r="C171" s="358"/>
      <c r="D171" s="357"/>
      <c r="E171" s="357"/>
      <c r="F171" s="357"/>
      <c r="G171" s="357"/>
      <c r="H171" s="357"/>
      <c r="I171" s="357"/>
      <c r="J171" s="357"/>
      <c r="K171" s="357"/>
      <c r="L171" s="357"/>
      <c r="M171" s="357"/>
      <c r="N171" s="357"/>
      <c r="O171" s="357"/>
      <c r="P171" s="357"/>
      <c r="Q171" s="357"/>
      <c r="R171" s="357"/>
      <c r="S171" s="357"/>
      <c r="T171" s="357"/>
      <c r="U171" s="357"/>
      <c r="V171" s="357"/>
      <c r="W171" s="357"/>
      <c r="X171" s="357"/>
      <c r="Y171" s="357"/>
      <c r="Z171" s="357"/>
      <c r="AA171" s="357"/>
      <c r="AB171" s="357"/>
    </row>
    <row r="172" spans="1:28" ht="15.5">
      <c r="A172" s="358"/>
      <c r="B172" s="358"/>
      <c r="C172" s="358"/>
      <c r="D172" s="357"/>
      <c r="E172" s="357"/>
      <c r="F172" s="357"/>
      <c r="G172" s="357"/>
      <c r="H172" s="357"/>
      <c r="I172" s="357"/>
      <c r="J172" s="357"/>
      <c r="K172" s="357"/>
      <c r="L172" s="357"/>
      <c r="M172" s="357"/>
      <c r="N172" s="357"/>
      <c r="O172" s="357"/>
      <c r="P172" s="357"/>
      <c r="Q172" s="357"/>
      <c r="R172" s="357"/>
      <c r="S172" s="357"/>
      <c r="T172" s="357"/>
      <c r="U172" s="357"/>
      <c r="V172" s="357"/>
      <c r="W172" s="357"/>
      <c r="X172" s="357"/>
      <c r="Y172" s="357"/>
      <c r="Z172" s="357"/>
      <c r="AA172" s="357"/>
      <c r="AB172" s="357"/>
    </row>
    <row r="173" spans="1:28" ht="15.5">
      <c r="A173" s="358"/>
      <c r="B173" s="358"/>
      <c r="C173" s="358"/>
      <c r="D173" s="357"/>
      <c r="E173" s="357"/>
      <c r="F173" s="357"/>
      <c r="G173" s="357"/>
      <c r="H173" s="357"/>
      <c r="I173" s="357"/>
      <c r="J173" s="357"/>
      <c r="K173" s="357"/>
      <c r="L173" s="357"/>
      <c r="M173" s="357"/>
      <c r="N173" s="357"/>
      <c r="O173" s="357"/>
      <c r="P173" s="357"/>
      <c r="Q173" s="357"/>
      <c r="R173" s="357"/>
      <c r="S173" s="357"/>
      <c r="T173" s="357"/>
      <c r="U173" s="357"/>
      <c r="V173" s="357"/>
      <c r="W173" s="357"/>
      <c r="X173" s="357"/>
      <c r="Y173" s="357"/>
      <c r="Z173" s="357"/>
      <c r="AA173" s="357"/>
      <c r="AB173" s="357"/>
    </row>
    <row r="174" spans="1:28" ht="15.5">
      <c r="A174" s="358"/>
      <c r="B174" s="358"/>
      <c r="C174" s="358"/>
      <c r="D174" s="357"/>
      <c r="E174" s="357"/>
      <c r="F174" s="357"/>
      <c r="G174" s="357"/>
      <c r="H174" s="357"/>
      <c r="I174" s="357"/>
      <c r="J174" s="357"/>
      <c r="K174" s="357"/>
      <c r="L174" s="357"/>
      <c r="M174" s="357"/>
      <c r="N174" s="357"/>
      <c r="O174" s="357"/>
      <c r="P174" s="357"/>
      <c r="Q174" s="357"/>
      <c r="R174" s="357"/>
      <c r="S174" s="357"/>
      <c r="T174" s="357"/>
      <c r="U174" s="357"/>
      <c r="V174" s="357"/>
      <c r="W174" s="357"/>
      <c r="X174" s="357"/>
      <c r="Y174" s="357"/>
      <c r="Z174" s="357"/>
      <c r="AA174" s="357"/>
      <c r="AB174" s="357"/>
    </row>
    <row r="175" spans="1:28" ht="15.5">
      <c r="A175" s="358"/>
      <c r="B175" s="358"/>
      <c r="C175" s="358"/>
      <c r="D175" s="357"/>
      <c r="E175" s="357"/>
      <c r="F175" s="357"/>
      <c r="G175" s="357"/>
      <c r="H175" s="357"/>
      <c r="I175" s="357"/>
      <c r="J175" s="357"/>
      <c r="K175" s="357"/>
      <c r="L175" s="357"/>
      <c r="M175" s="357"/>
      <c r="N175" s="357"/>
      <c r="O175" s="357"/>
      <c r="P175" s="357"/>
      <c r="Q175" s="357"/>
      <c r="R175" s="357"/>
      <c r="S175" s="357"/>
      <c r="T175" s="357"/>
      <c r="U175" s="357"/>
      <c r="V175" s="357"/>
      <c r="W175" s="357"/>
      <c r="X175" s="357"/>
      <c r="Y175" s="357"/>
      <c r="Z175" s="357"/>
      <c r="AA175" s="357"/>
      <c r="AB175" s="357"/>
    </row>
    <row r="176" spans="1:28" ht="15.5">
      <c r="A176" s="358"/>
      <c r="B176" s="358"/>
      <c r="C176" s="358"/>
      <c r="D176" s="357"/>
      <c r="E176" s="357"/>
      <c r="F176" s="357"/>
      <c r="G176" s="357"/>
      <c r="H176" s="357"/>
      <c r="I176" s="357"/>
      <c r="J176" s="357"/>
      <c r="K176" s="357"/>
      <c r="L176" s="357"/>
      <c r="M176" s="357"/>
      <c r="N176" s="357"/>
      <c r="O176" s="357"/>
      <c r="P176" s="357"/>
      <c r="Q176" s="357"/>
      <c r="R176" s="357"/>
      <c r="S176" s="357"/>
      <c r="T176" s="357"/>
      <c r="U176" s="357"/>
      <c r="V176" s="357"/>
      <c r="W176" s="357"/>
      <c r="X176" s="357"/>
      <c r="Y176" s="357"/>
      <c r="Z176" s="357"/>
      <c r="AA176" s="357"/>
      <c r="AB176" s="357"/>
    </row>
    <row r="177" spans="1:28" ht="15.5">
      <c r="A177" s="358"/>
      <c r="B177" s="358"/>
      <c r="C177" s="358"/>
      <c r="D177" s="357"/>
      <c r="E177" s="357"/>
      <c r="F177" s="357"/>
      <c r="G177" s="357"/>
      <c r="H177" s="357"/>
      <c r="I177" s="357"/>
      <c r="J177" s="357"/>
      <c r="K177" s="357"/>
      <c r="L177" s="357"/>
      <c r="M177" s="357"/>
      <c r="N177" s="357"/>
      <c r="O177" s="357"/>
      <c r="P177" s="357"/>
      <c r="Q177" s="357"/>
      <c r="R177" s="357"/>
      <c r="S177" s="357"/>
      <c r="T177" s="357"/>
      <c r="U177" s="357"/>
      <c r="V177" s="357"/>
      <c r="W177" s="357"/>
      <c r="X177" s="357"/>
      <c r="Y177" s="357"/>
      <c r="Z177" s="357"/>
      <c r="AA177" s="357"/>
      <c r="AB177" s="357"/>
    </row>
    <row r="178" spans="1:28" ht="15.5">
      <c r="A178" s="358"/>
      <c r="B178" s="358"/>
      <c r="C178" s="358"/>
      <c r="D178" s="357"/>
      <c r="E178" s="357"/>
      <c r="F178" s="357"/>
      <c r="G178" s="357"/>
      <c r="H178" s="357"/>
      <c r="I178" s="357"/>
      <c r="J178" s="357"/>
      <c r="K178" s="357"/>
      <c r="L178" s="357"/>
      <c r="M178" s="357"/>
      <c r="N178" s="357"/>
      <c r="O178" s="357"/>
      <c r="P178" s="357"/>
      <c r="Q178" s="357"/>
      <c r="R178" s="357"/>
      <c r="S178" s="357"/>
      <c r="T178" s="357"/>
      <c r="U178" s="357"/>
      <c r="V178" s="357"/>
      <c r="W178" s="357"/>
      <c r="X178" s="357"/>
      <c r="Y178" s="357"/>
      <c r="Z178" s="357"/>
      <c r="AA178" s="357"/>
      <c r="AB178" s="357"/>
    </row>
    <row r="179" spans="1:28" ht="15.5">
      <c r="A179" s="358"/>
      <c r="B179" s="358"/>
      <c r="C179" s="358"/>
      <c r="D179" s="357"/>
      <c r="E179" s="357"/>
      <c r="F179" s="357"/>
      <c r="G179" s="357"/>
      <c r="H179" s="357"/>
      <c r="I179" s="357"/>
      <c r="J179" s="357"/>
      <c r="K179" s="357"/>
      <c r="L179" s="357"/>
      <c r="M179" s="357"/>
      <c r="N179" s="357"/>
      <c r="O179" s="357"/>
      <c r="P179" s="357"/>
      <c r="Q179" s="357"/>
      <c r="R179" s="357"/>
      <c r="S179" s="357"/>
      <c r="T179" s="357"/>
      <c r="U179" s="357"/>
      <c r="V179" s="357"/>
      <c r="W179" s="357"/>
      <c r="X179" s="357"/>
      <c r="Y179" s="357"/>
      <c r="Z179" s="357"/>
      <c r="AA179" s="357"/>
      <c r="AB179" s="357"/>
    </row>
    <row r="180" spans="1:28" ht="15.5">
      <c r="A180" s="358"/>
      <c r="B180" s="358"/>
      <c r="C180" s="358"/>
      <c r="D180" s="357"/>
      <c r="E180" s="357"/>
      <c r="F180" s="357"/>
      <c r="G180" s="357"/>
      <c r="H180" s="357"/>
      <c r="I180" s="357"/>
      <c r="J180" s="357"/>
      <c r="K180" s="357"/>
      <c r="L180" s="357"/>
      <c r="M180" s="357"/>
      <c r="N180" s="357"/>
      <c r="O180" s="357"/>
      <c r="P180" s="357"/>
      <c r="Q180" s="357"/>
      <c r="R180" s="357"/>
      <c r="S180" s="357"/>
      <c r="T180" s="357"/>
      <c r="U180" s="357"/>
      <c r="V180" s="357"/>
      <c r="W180" s="357"/>
      <c r="X180" s="357"/>
      <c r="Y180" s="357"/>
      <c r="Z180" s="357"/>
      <c r="AA180" s="357"/>
      <c r="AB180" s="357"/>
    </row>
    <row r="181" spans="1:28" ht="15.5">
      <c r="A181" s="358"/>
      <c r="B181" s="358"/>
      <c r="C181" s="358"/>
      <c r="D181" s="357"/>
      <c r="E181" s="357"/>
      <c r="F181" s="357"/>
      <c r="G181" s="357"/>
      <c r="H181" s="357"/>
      <c r="I181" s="357"/>
      <c r="J181" s="357"/>
      <c r="K181" s="357"/>
      <c r="L181" s="357"/>
      <c r="M181" s="357"/>
      <c r="N181" s="357"/>
      <c r="O181" s="357"/>
      <c r="P181" s="357"/>
      <c r="Q181" s="357"/>
      <c r="R181" s="357"/>
      <c r="S181" s="357"/>
      <c r="T181" s="357"/>
      <c r="U181" s="357"/>
      <c r="V181" s="357"/>
      <c r="W181" s="357"/>
      <c r="X181" s="357"/>
      <c r="Y181" s="357"/>
      <c r="Z181" s="357"/>
      <c r="AA181" s="357"/>
      <c r="AB181" s="357"/>
    </row>
    <row r="182" spans="1:28" ht="15.5">
      <c r="A182" s="358"/>
      <c r="B182" s="358"/>
      <c r="C182" s="358"/>
      <c r="D182" s="357"/>
      <c r="E182" s="357"/>
      <c r="F182" s="357"/>
      <c r="G182" s="357"/>
      <c r="H182" s="357"/>
      <c r="I182" s="357"/>
      <c r="J182" s="357"/>
      <c r="K182" s="357"/>
      <c r="L182" s="357"/>
      <c r="M182" s="357"/>
      <c r="N182" s="357"/>
      <c r="O182" s="357"/>
      <c r="P182" s="357"/>
      <c r="Q182" s="357"/>
      <c r="R182" s="357"/>
      <c r="S182" s="357"/>
      <c r="T182" s="357"/>
      <c r="U182" s="357"/>
      <c r="V182" s="357"/>
      <c r="W182" s="357"/>
      <c r="X182" s="357"/>
      <c r="Y182" s="357"/>
      <c r="Z182" s="357"/>
      <c r="AA182" s="357"/>
      <c r="AB182" s="357"/>
    </row>
    <row r="183" spans="1:28" ht="15.5">
      <c r="A183" s="358"/>
      <c r="B183" s="358"/>
      <c r="C183" s="358"/>
      <c r="D183" s="357"/>
      <c r="E183" s="357"/>
      <c r="F183" s="357"/>
      <c r="G183" s="357"/>
      <c r="H183" s="357"/>
      <c r="I183" s="357"/>
      <c r="J183" s="357"/>
      <c r="K183" s="357"/>
      <c r="L183" s="357"/>
      <c r="M183" s="357"/>
      <c r="N183" s="357"/>
      <c r="O183" s="357"/>
      <c r="P183" s="357"/>
      <c r="Q183" s="357"/>
      <c r="R183" s="357"/>
      <c r="S183" s="357"/>
      <c r="T183" s="357"/>
      <c r="U183" s="357"/>
      <c r="V183" s="357"/>
      <c r="W183" s="357"/>
      <c r="X183" s="357"/>
      <c r="Y183" s="357"/>
      <c r="Z183" s="357"/>
      <c r="AA183" s="357"/>
      <c r="AB183" s="357"/>
    </row>
    <row r="184" spans="1:28" ht="15.5">
      <c r="A184" s="358"/>
      <c r="B184" s="358"/>
      <c r="C184" s="358"/>
      <c r="D184" s="357"/>
      <c r="E184" s="357"/>
      <c r="F184" s="357"/>
      <c r="G184" s="357"/>
      <c r="H184" s="357"/>
      <c r="I184" s="357"/>
      <c r="J184" s="357"/>
      <c r="K184" s="357"/>
      <c r="L184" s="357"/>
      <c r="M184" s="357"/>
      <c r="N184" s="357"/>
      <c r="O184" s="357"/>
      <c r="P184" s="357"/>
      <c r="Q184" s="357"/>
      <c r="R184" s="357"/>
      <c r="S184" s="357"/>
      <c r="T184" s="357"/>
      <c r="U184" s="357"/>
      <c r="V184" s="357"/>
      <c r="W184" s="357"/>
      <c r="X184" s="357"/>
      <c r="Y184" s="357"/>
      <c r="Z184" s="357"/>
      <c r="AA184" s="357"/>
      <c r="AB184" s="357"/>
    </row>
    <row r="185" spans="1:28" ht="15.5">
      <c r="A185" s="358"/>
      <c r="B185" s="358"/>
      <c r="C185" s="358"/>
      <c r="D185" s="357"/>
      <c r="E185" s="357"/>
      <c r="F185" s="357"/>
      <c r="G185" s="357"/>
      <c r="H185" s="357"/>
      <c r="I185" s="357"/>
      <c r="J185" s="357"/>
      <c r="K185" s="357"/>
      <c r="L185" s="357"/>
      <c r="M185" s="357"/>
      <c r="N185" s="357"/>
      <c r="O185" s="357"/>
      <c r="P185" s="357"/>
      <c r="Q185" s="357"/>
      <c r="R185" s="357"/>
      <c r="S185" s="357"/>
      <c r="T185" s="357"/>
      <c r="U185" s="357"/>
      <c r="V185" s="357"/>
      <c r="W185" s="357"/>
      <c r="X185" s="357"/>
      <c r="Y185" s="357"/>
      <c r="Z185" s="357"/>
      <c r="AA185" s="357"/>
      <c r="AB185" s="357"/>
    </row>
    <row r="186" spans="1:28" ht="15.5">
      <c r="A186" s="358"/>
      <c r="B186" s="358"/>
      <c r="C186" s="358"/>
      <c r="D186" s="357"/>
      <c r="E186" s="357"/>
      <c r="F186" s="357"/>
      <c r="G186" s="357"/>
      <c r="H186" s="357"/>
      <c r="I186" s="357"/>
      <c r="J186" s="357"/>
      <c r="K186" s="357"/>
      <c r="L186" s="357"/>
      <c r="M186" s="357"/>
      <c r="N186" s="357"/>
      <c r="O186" s="357"/>
      <c r="P186" s="357"/>
      <c r="Q186" s="357"/>
      <c r="R186" s="357"/>
      <c r="S186" s="357"/>
      <c r="T186" s="357"/>
      <c r="U186" s="357"/>
      <c r="V186" s="357"/>
      <c r="W186" s="357"/>
      <c r="X186" s="357"/>
      <c r="Y186" s="357"/>
      <c r="Z186" s="357"/>
      <c r="AA186" s="357"/>
      <c r="AB186" s="357"/>
    </row>
    <row r="187" spans="1:28" ht="15.5">
      <c r="A187" s="358"/>
      <c r="B187" s="358"/>
      <c r="C187" s="358"/>
      <c r="D187" s="357"/>
      <c r="E187" s="357"/>
      <c r="F187" s="357"/>
      <c r="G187" s="357"/>
      <c r="H187" s="357"/>
      <c r="I187" s="357"/>
      <c r="J187" s="357"/>
      <c r="K187" s="357"/>
      <c r="L187" s="357"/>
      <c r="M187" s="357"/>
      <c r="N187" s="357"/>
      <c r="O187" s="357"/>
      <c r="P187" s="357"/>
      <c r="Q187" s="357"/>
      <c r="R187" s="357"/>
      <c r="S187" s="357"/>
      <c r="T187" s="357"/>
      <c r="U187" s="357"/>
      <c r="V187" s="357"/>
      <c r="W187" s="357"/>
      <c r="X187" s="357"/>
      <c r="Y187" s="357"/>
      <c r="Z187" s="357"/>
      <c r="AA187" s="357"/>
      <c r="AB187" s="357"/>
    </row>
    <row r="188" spans="1:28" ht="15.5">
      <c r="A188" s="358"/>
      <c r="B188" s="358"/>
      <c r="C188" s="358"/>
      <c r="D188" s="357"/>
      <c r="E188" s="357"/>
      <c r="F188" s="357"/>
      <c r="G188" s="357"/>
      <c r="H188" s="357"/>
      <c r="I188" s="357"/>
      <c r="J188" s="357"/>
      <c r="K188" s="357"/>
      <c r="L188" s="357"/>
      <c r="M188" s="357"/>
      <c r="N188" s="357"/>
      <c r="O188" s="357"/>
      <c r="P188" s="357"/>
      <c r="Q188" s="357"/>
      <c r="R188" s="357"/>
      <c r="S188" s="357"/>
      <c r="T188" s="357"/>
      <c r="U188" s="357"/>
      <c r="V188" s="357"/>
      <c r="W188" s="357"/>
      <c r="X188" s="357"/>
      <c r="Y188" s="357"/>
      <c r="Z188" s="357"/>
      <c r="AA188" s="357"/>
      <c r="AB188" s="357"/>
    </row>
    <row r="189" spans="1:28" ht="15.5">
      <c r="A189" s="358"/>
      <c r="B189" s="358"/>
      <c r="C189" s="358"/>
      <c r="D189" s="357"/>
      <c r="E189" s="357"/>
      <c r="F189" s="357"/>
      <c r="G189" s="357"/>
      <c r="H189" s="357"/>
      <c r="I189" s="357"/>
      <c r="J189" s="357"/>
      <c r="K189" s="357"/>
      <c r="L189" s="357"/>
      <c r="M189" s="357"/>
      <c r="N189" s="357"/>
      <c r="O189" s="357"/>
      <c r="P189" s="357"/>
      <c r="Q189" s="357"/>
      <c r="R189" s="357"/>
      <c r="S189" s="357"/>
      <c r="T189" s="357"/>
      <c r="U189" s="357"/>
      <c r="V189" s="357"/>
      <c r="W189" s="357"/>
      <c r="X189" s="357"/>
      <c r="Y189" s="357"/>
      <c r="Z189" s="357"/>
      <c r="AA189" s="357"/>
      <c r="AB189" s="357"/>
    </row>
    <row r="190" spans="1:28" ht="15.5">
      <c r="A190" s="358"/>
      <c r="B190" s="358"/>
      <c r="C190" s="358"/>
      <c r="D190" s="357"/>
      <c r="E190" s="357"/>
      <c r="F190" s="357"/>
      <c r="G190" s="357"/>
      <c r="H190" s="357"/>
      <c r="I190" s="357"/>
      <c r="J190" s="357"/>
      <c r="K190" s="357"/>
      <c r="L190" s="357"/>
      <c r="M190" s="357"/>
      <c r="N190" s="357"/>
      <c r="O190" s="357"/>
      <c r="P190" s="357"/>
      <c r="Q190" s="357"/>
      <c r="R190" s="357"/>
      <c r="S190" s="357"/>
      <c r="T190" s="357"/>
      <c r="U190" s="357"/>
      <c r="V190" s="357"/>
      <c r="W190" s="357"/>
      <c r="X190" s="357"/>
      <c r="Y190" s="357"/>
      <c r="Z190" s="357"/>
      <c r="AA190" s="357"/>
      <c r="AB190" s="357"/>
    </row>
    <row r="191" spans="1:28" ht="15.5">
      <c r="A191" s="358"/>
      <c r="B191" s="358"/>
      <c r="C191" s="358"/>
      <c r="D191" s="357"/>
      <c r="E191" s="357"/>
      <c r="F191" s="357"/>
      <c r="G191" s="357"/>
      <c r="H191" s="357"/>
      <c r="I191" s="357"/>
      <c r="J191" s="357"/>
      <c r="K191" s="357"/>
      <c r="L191" s="357"/>
      <c r="M191" s="357"/>
      <c r="N191" s="357"/>
      <c r="O191" s="357"/>
      <c r="P191" s="357"/>
      <c r="Q191" s="357"/>
      <c r="R191" s="357"/>
      <c r="S191" s="357"/>
      <c r="T191" s="357"/>
      <c r="U191" s="357"/>
      <c r="V191" s="357"/>
      <c r="W191" s="357"/>
      <c r="X191" s="357"/>
      <c r="Y191" s="357"/>
      <c r="Z191" s="357"/>
      <c r="AA191" s="357"/>
      <c r="AB191" s="357"/>
    </row>
    <row r="192" spans="1:28" ht="15.5">
      <c r="A192" s="358"/>
      <c r="B192" s="358"/>
      <c r="C192" s="358"/>
      <c r="D192" s="357"/>
      <c r="E192" s="357"/>
      <c r="F192" s="357"/>
      <c r="G192" s="357"/>
      <c r="H192" s="357"/>
      <c r="I192" s="357"/>
      <c r="J192" s="357"/>
      <c r="K192" s="357"/>
      <c r="L192" s="357"/>
      <c r="M192" s="357"/>
      <c r="N192" s="357"/>
      <c r="O192" s="357"/>
      <c r="P192" s="357"/>
      <c r="Q192" s="357"/>
      <c r="R192" s="357"/>
      <c r="S192" s="357"/>
      <c r="T192" s="357"/>
      <c r="U192" s="357"/>
      <c r="V192" s="357"/>
      <c r="W192" s="357"/>
      <c r="X192" s="357"/>
      <c r="Y192" s="357"/>
      <c r="Z192" s="357"/>
      <c r="AA192" s="357"/>
      <c r="AB192" s="357"/>
    </row>
    <row r="193" spans="1:28" ht="15.5">
      <c r="A193" s="358"/>
      <c r="B193" s="358"/>
      <c r="C193" s="358"/>
      <c r="D193" s="357"/>
      <c r="E193" s="357"/>
      <c r="F193" s="357"/>
      <c r="G193" s="357"/>
      <c r="H193" s="357"/>
      <c r="I193" s="357"/>
      <c r="J193" s="357"/>
      <c r="K193" s="357"/>
      <c r="L193" s="357"/>
      <c r="M193" s="357"/>
      <c r="N193" s="357"/>
      <c r="O193" s="357"/>
      <c r="P193" s="357"/>
      <c r="Q193" s="357"/>
      <c r="R193" s="357"/>
      <c r="S193" s="357"/>
      <c r="T193" s="357"/>
      <c r="U193" s="357"/>
      <c r="V193" s="357"/>
      <c r="W193" s="357"/>
      <c r="X193" s="357"/>
      <c r="Y193" s="357"/>
      <c r="Z193" s="357"/>
      <c r="AA193" s="357"/>
      <c r="AB193" s="357"/>
    </row>
    <row r="194" spans="1:28" ht="15.5">
      <c r="A194" s="358"/>
      <c r="B194" s="358"/>
      <c r="C194" s="358"/>
      <c r="D194" s="357"/>
      <c r="E194" s="357"/>
      <c r="F194" s="357"/>
      <c r="G194" s="357"/>
      <c r="H194" s="357"/>
      <c r="I194" s="357"/>
      <c r="J194" s="357"/>
      <c r="K194" s="357"/>
      <c r="L194" s="357"/>
      <c r="M194" s="357"/>
      <c r="N194" s="357"/>
      <c r="O194" s="357"/>
      <c r="P194" s="357"/>
      <c r="Q194" s="357"/>
      <c r="R194" s="357"/>
      <c r="S194" s="357"/>
      <c r="T194" s="357"/>
      <c r="U194" s="357"/>
      <c r="V194" s="357"/>
      <c r="W194" s="357"/>
      <c r="X194" s="357"/>
      <c r="Y194" s="357"/>
      <c r="Z194" s="357"/>
      <c r="AA194" s="357"/>
      <c r="AB194" s="357"/>
    </row>
    <row r="195" spans="1:28" ht="15.5">
      <c r="A195" s="358"/>
      <c r="B195" s="358"/>
      <c r="C195" s="358"/>
      <c r="D195" s="357"/>
      <c r="E195" s="357"/>
      <c r="F195" s="357"/>
      <c r="G195" s="357"/>
      <c r="H195" s="357"/>
      <c r="I195" s="357"/>
      <c r="J195" s="357"/>
      <c r="K195" s="357"/>
      <c r="L195" s="357"/>
      <c r="M195" s="357"/>
      <c r="N195" s="357"/>
      <c r="O195" s="357"/>
      <c r="P195" s="357"/>
      <c r="Q195" s="357"/>
      <c r="R195" s="357"/>
      <c r="S195" s="357"/>
      <c r="T195" s="357"/>
      <c r="U195" s="357"/>
      <c r="V195" s="357"/>
      <c r="W195" s="357"/>
      <c r="X195" s="357"/>
      <c r="Y195" s="357"/>
      <c r="Z195" s="357"/>
      <c r="AA195" s="357"/>
      <c r="AB195" s="357"/>
    </row>
    <row r="196" spans="1:28" ht="15.5">
      <c r="A196" s="358"/>
      <c r="B196" s="358"/>
      <c r="C196" s="358"/>
      <c r="D196" s="357"/>
      <c r="E196" s="357"/>
      <c r="F196" s="357"/>
      <c r="G196" s="357"/>
      <c r="H196" s="357"/>
      <c r="I196" s="357"/>
      <c r="J196" s="357"/>
      <c r="K196" s="357"/>
      <c r="L196" s="357"/>
      <c r="M196" s="357"/>
      <c r="N196" s="357"/>
      <c r="O196" s="357"/>
      <c r="P196" s="357"/>
      <c r="Q196" s="357"/>
      <c r="R196" s="357"/>
      <c r="S196" s="357"/>
      <c r="T196" s="357"/>
      <c r="U196" s="357"/>
      <c r="V196" s="357"/>
      <c r="W196" s="357"/>
      <c r="X196" s="357"/>
      <c r="Y196" s="357"/>
      <c r="Z196" s="357"/>
      <c r="AA196" s="357"/>
      <c r="AB196" s="357"/>
    </row>
    <row r="197" spans="1:28" ht="15.5">
      <c r="A197" s="358"/>
      <c r="B197" s="358"/>
      <c r="C197" s="358"/>
      <c r="D197" s="357"/>
      <c r="E197" s="357"/>
      <c r="F197" s="357"/>
      <c r="G197" s="357"/>
      <c r="H197" s="357"/>
      <c r="I197" s="357"/>
      <c r="J197" s="357"/>
      <c r="K197" s="357"/>
      <c r="L197" s="357"/>
      <c r="M197" s="357"/>
      <c r="N197" s="357"/>
      <c r="O197" s="357"/>
      <c r="P197" s="357"/>
      <c r="Q197" s="357"/>
      <c r="R197" s="357"/>
      <c r="S197" s="357"/>
      <c r="T197" s="357"/>
      <c r="U197" s="357"/>
      <c r="V197" s="357"/>
      <c r="W197" s="357"/>
      <c r="X197" s="357"/>
      <c r="Y197" s="357"/>
      <c r="Z197" s="357"/>
      <c r="AA197" s="357"/>
      <c r="AB197" s="357"/>
    </row>
    <row r="198" spans="1:28" ht="15.5">
      <c r="A198" s="358"/>
      <c r="B198" s="358"/>
      <c r="C198" s="358"/>
      <c r="D198" s="357"/>
      <c r="E198" s="357"/>
      <c r="F198" s="357"/>
      <c r="G198" s="357"/>
      <c r="H198" s="357"/>
      <c r="I198" s="357"/>
      <c r="J198" s="357"/>
      <c r="K198" s="357"/>
      <c r="L198" s="357"/>
      <c r="M198" s="357"/>
      <c r="N198" s="357"/>
      <c r="O198" s="357"/>
      <c r="P198" s="357"/>
      <c r="Q198" s="357"/>
      <c r="R198" s="357"/>
      <c r="S198" s="357"/>
      <c r="T198" s="357"/>
      <c r="U198" s="357"/>
      <c r="V198" s="357"/>
      <c r="W198" s="357"/>
      <c r="X198" s="357"/>
      <c r="Y198" s="357"/>
      <c r="Z198" s="357"/>
      <c r="AA198" s="357"/>
      <c r="AB198" s="357"/>
    </row>
    <row r="199" spans="1:28" ht="15.5">
      <c r="A199" s="358"/>
      <c r="B199" s="358"/>
      <c r="C199" s="358"/>
      <c r="D199" s="357"/>
      <c r="E199" s="357"/>
      <c r="F199" s="357"/>
      <c r="G199" s="357"/>
      <c r="H199" s="357"/>
      <c r="I199" s="357"/>
      <c r="J199" s="357"/>
      <c r="K199" s="357"/>
      <c r="L199" s="357"/>
      <c r="M199" s="357"/>
      <c r="N199" s="357"/>
      <c r="O199" s="357"/>
      <c r="P199" s="357"/>
      <c r="Q199" s="357"/>
      <c r="R199" s="357"/>
      <c r="S199" s="357"/>
      <c r="T199" s="357"/>
      <c r="U199" s="357"/>
      <c r="V199" s="357"/>
      <c r="W199" s="357"/>
      <c r="X199" s="357"/>
      <c r="Y199" s="357"/>
      <c r="Z199" s="357"/>
      <c r="AA199" s="357"/>
      <c r="AB199" s="357"/>
    </row>
    <row r="200" spans="1:28" ht="15.5">
      <c r="A200" s="358"/>
      <c r="B200" s="358"/>
      <c r="C200" s="358"/>
      <c r="D200" s="357"/>
      <c r="E200" s="357"/>
      <c r="F200" s="357"/>
      <c r="G200" s="357"/>
      <c r="H200" s="357"/>
      <c r="I200" s="357"/>
      <c r="J200" s="357"/>
      <c r="K200" s="357"/>
      <c r="L200" s="357"/>
      <c r="M200" s="357"/>
      <c r="N200" s="357"/>
      <c r="O200" s="357"/>
      <c r="P200" s="357"/>
      <c r="Q200" s="357"/>
      <c r="R200" s="357"/>
      <c r="S200" s="357"/>
      <c r="T200" s="357"/>
      <c r="U200" s="357"/>
      <c r="V200" s="357"/>
      <c r="W200" s="357"/>
      <c r="X200" s="357"/>
      <c r="Y200" s="357"/>
      <c r="Z200" s="357"/>
      <c r="AA200" s="357"/>
      <c r="AB200" s="357"/>
    </row>
    <row r="201" spans="1:28" ht="15.5">
      <c r="A201" s="358"/>
      <c r="B201" s="358"/>
      <c r="C201" s="358"/>
      <c r="D201" s="357"/>
      <c r="E201" s="357"/>
      <c r="F201" s="357"/>
      <c r="G201" s="357"/>
      <c r="H201" s="357"/>
      <c r="I201" s="357"/>
      <c r="J201" s="357"/>
      <c r="K201" s="357"/>
      <c r="L201" s="357"/>
      <c r="M201" s="357"/>
      <c r="N201" s="357"/>
      <c r="O201" s="357"/>
      <c r="P201" s="357"/>
      <c r="Q201" s="357"/>
      <c r="R201" s="357"/>
      <c r="S201" s="357"/>
      <c r="T201" s="357"/>
      <c r="U201" s="357"/>
      <c r="V201" s="357"/>
      <c r="W201" s="357"/>
      <c r="X201" s="357"/>
      <c r="Y201" s="357"/>
      <c r="Z201" s="357"/>
      <c r="AA201" s="357"/>
      <c r="AB201" s="357"/>
    </row>
    <row r="202" spans="1:28" ht="15.5">
      <c r="A202" s="358"/>
      <c r="B202" s="358"/>
      <c r="C202" s="358"/>
      <c r="D202" s="357"/>
      <c r="E202" s="357"/>
      <c r="F202" s="357"/>
      <c r="G202" s="357"/>
      <c r="H202" s="357"/>
      <c r="I202" s="357"/>
      <c r="J202" s="357"/>
      <c r="K202" s="357"/>
      <c r="L202" s="357"/>
      <c r="M202" s="357"/>
      <c r="N202" s="357"/>
      <c r="O202" s="357"/>
      <c r="P202" s="357"/>
      <c r="Q202" s="357"/>
      <c r="R202" s="357"/>
      <c r="S202" s="357"/>
      <c r="T202" s="357"/>
      <c r="U202" s="357"/>
      <c r="V202" s="357"/>
      <c r="W202" s="357"/>
      <c r="X202" s="357"/>
      <c r="Y202" s="357"/>
      <c r="Z202" s="357"/>
      <c r="AA202" s="357"/>
      <c r="AB202" s="357"/>
    </row>
    <row r="203" spans="1:28" ht="15.5">
      <c r="A203" s="358"/>
      <c r="B203" s="358"/>
      <c r="C203" s="358"/>
      <c r="D203" s="357"/>
      <c r="E203" s="357"/>
      <c r="F203" s="357"/>
      <c r="G203" s="357"/>
      <c r="H203" s="357"/>
      <c r="I203" s="357"/>
      <c r="J203" s="357"/>
      <c r="K203" s="357"/>
      <c r="L203" s="357"/>
      <c r="M203" s="357"/>
      <c r="N203" s="357"/>
      <c r="O203" s="357"/>
      <c r="P203" s="357"/>
      <c r="Q203" s="357"/>
      <c r="R203" s="357"/>
      <c r="S203" s="357"/>
      <c r="T203" s="357"/>
      <c r="U203" s="357"/>
      <c r="V203" s="357"/>
      <c r="W203" s="357"/>
      <c r="X203" s="357"/>
      <c r="Y203" s="357"/>
      <c r="Z203" s="357"/>
      <c r="AA203" s="357"/>
      <c r="AB203" s="357"/>
    </row>
    <row r="204" spans="1:28" ht="15.5">
      <c r="A204" s="358"/>
      <c r="B204" s="358"/>
      <c r="C204" s="358"/>
      <c r="D204" s="357"/>
      <c r="E204" s="357"/>
      <c r="F204" s="357"/>
      <c r="G204" s="357"/>
      <c r="H204" s="357"/>
      <c r="I204" s="357"/>
      <c r="J204" s="357"/>
      <c r="K204" s="357"/>
      <c r="L204" s="357"/>
      <c r="M204" s="357"/>
      <c r="N204" s="357"/>
      <c r="O204" s="357"/>
      <c r="P204" s="357"/>
      <c r="Q204" s="357"/>
      <c r="R204" s="357"/>
      <c r="S204" s="357"/>
      <c r="T204" s="357"/>
      <c r="U204" s="357"/>
      <c r="V204" s="357"/>
      <c r="W204" s="357"/>
      <c r="X204" s="357"/>
      <c r="Y204" s="357"/>
      <c r="Z204" s="357"/>
      <c r="AA204" s="357"/>
      <c r="AB204" s="357"/>
    </row>
    <row r="205" spans="1:28" ht="15.5">
      <c r="A205" s="358"/>
      <c r="B205" s="358"/>
      <c r="C205" s="358"/>
      <c r="D205" s="357"/>
      <c r="E205" s="357"/>
      <c r="F205" s="357"/>
      <c r="G205" s="357"/>
      <c r="H205" s="357"/>
      <c r="I205" s="357"/>
      <c r="J205" s="357"/>
      <c r="K205" s="357"/>
      <c r="L205" s="357"/>
      <c r="M205" s="357"/>
      <c r="N205" s="357"/>
      <c r="O205" s="357"/>
      <c r="P205" s="357"/>
      <c r="Q205" s="357"/>
      <c r="R205" s="357"/>
      <c r="S205" s="357"/>
      <c r="T205" s="357"/>
      <c r="U205" s="357"/>
      <c r="V205" s="357"/>
      <c r="W205" s="357"/>
      <c r="X205" s="357"/>
      <c r="Y205" s="357"/>
      <c r="Z205" s="357"/>
      <c r="AA205" s="357"/>
      <c r="AB205" s="357"/>
    </row>
    <row r="206" spans="1:28" ht="15.5">
      <c r="A206" s="358"/>
      <c r="B206" s="358"/>
      <c r="C206" s="358"/>
      <c r="D206" s="357"/>
      <c r="E206" s="357"/>
      <c r="F206" s="357"/>
      <c r="G206" s="357"/>
      <c r="H206" s="357"/>
      <c r="I206" s="357"/>
      <c r="J206" s="357"/>
      <c r="K206" s="357"/>
      <c r="L206" s="357"/>
      <c r="M206" s="357"/>
      <c r="N206" s="357"/>
      <c r="O206" s="357"/>
      <c r="P206" s="357"/>
      <c r="Q206" s="357"/>
      <c r="R206" s="357"/>
      <c r="S206" s="357"/>
      <c r="T206" s="357"/>
      <c r="U206" s="357"/>
      <c r="V206" s="357"/>
      <c r="W206" s="357"/>
      <c r="X206" s="357"/>
      <c r="Y206" s="357"/>
      <c r="Z206" s="357"/>
      <c r="AA206" s="357"/>
      <c r="AB206" s="357"/>
    </row>
    <row r="207" spans="1:28" ht="15.5">
      <c r="A207" s="358"/>
      <c r="B207" s="358"/>
      <c r="C207" s="358"/>
      <c r="D207" s="357"/>
      <c r="E207" s="357"/>
      <c r="F207" s="357"/>
      <c r="G207" s="357"/>
      <c r="H207" s="357"/>
      <c r="I207" s="357"/>
      <c r="J207" s="357"/>
      <c r="K207" s="357"/>
      <c r="L207" s="357"/>
      <c r="M207" s="357"/>
      <c r="N207" s="357"/>
      <c r="O207" s="357"/>
      <c r="P207" s="357"/>
      <c r="Q207" s="357"/>
      <c r="R207" s="357"/>
      <c r="S207" s="357"/>
      <c r="T207" s="357"/>
      <c r="U207" s="357"/>
      <c r="V207" s="357"/>
      <c r="W207" s="357"/>
      <c r="X207" s="357"/>
      <c r="Y207" s="357"/>
      <c r="Z207" s="357"/>
      <c r="AA207" s="357"/>
      <c r="AB207" s="357"/>
    </row>
    <row r="208" spans="1:28" ht="15.5">
      <c r="A208" s="358"/>
      <c r="B208" s="358"/>
      <c r="C208" s="358"/>
      <c r="D208" s="357"/>
      <c r="E208" s="357"/>
      <c r="F208" s="357"/>
      <c r="G208" s="357"/>
      <c r="H208" s="357"/>
      <c r="I208" s="357"/>
      <c r="J208" s="357"/>
      <c r="K208" s="357"/>
      <c r="L208" s="357"/>
      <c r="M208" s="357"/>
      <c r="N208" s="357"/>
      <c r="O208" s="357"/>
      <c r="P208" s="357"/>
      <c r="Q208" s="357"/>
      <c r="R208" s="357"/>
      <c r="S208" s="357"/>
      <c r="T208" s="357"/>
      <c r="U208" s="357"/>
      <c r="V208" s="357"/>
      <c r="W208" s="357"/>
      <c r="X208" s="357"/>
      <c r="Y208" s="357"/>
      <c r="Z208" s="357"/>
      <c r="AA208" s="357"/>
      <c r="AB208" s="357"/>
    </row>
    <row r="209" spans="1:28" ht="15.5">
      <c r="A209" s="358"/>
      <c r="B209" s="358"/>
      <c r="C209" s="358"/>
      <c r="D209" s="357"/>
      <c r="E209" s="357"/>
      <c r="F209" s="357"/>
      <c r="G209" s="357"/>
      <c r="H209" s="357"/>
      <c r="I209" s="357"/>
      <c r="J209" s="357"/>
      <c r="K209" s="357"/>
      <c r="L209" s="357"/>
      <c r="M209" s="357"/>
      <c r="N209" s="357"/>
      <c r="O209" s="357"/>
      <c r="P209" s="357"/>
      <c r="Q209" s="357"/>
      <c r="R209" s="357"/>
      <c r="S209" s="357"/>
      <c r="T209" s="357"/>
      <c r="U209" s="357"/>
      <c r="V209" s="357"/>
      <c r="W209" s="357"/>
      <c r="X209" s="357"/>
      <c r="Y209" s="357"/>
      <c r="Z209" s="357"/>
      <c r="AA209" s="357"/>
      <c r="AB209" s="357"/>
    </row>
    <row r="210" spans="1:28" ht="15.5">
      <c r="A210" s="358"/>
      <c r="B210" s="358"/>
      <c r="C210" s="358"/>
      <c r="D210" s="357"/>
      <c r="E210" s="357"/>
      <c r="F210" s="357"/>
      <c r="G210" s="357"/>
      <c r="H210" s="357"/>
      <c r="I210" s="357"/>
      <c r="J210" s="357"/>
      <c r="K210" s="357"/>
      <c r="L210" s="357"/>
      <c r="M210" s="357"/>
      <c r="N210" s="357"/>
      <c r="O210" s="357"/>
      <c r="P210" s="357"/>
      <c r="Q210" s="357"/>
      <c r="R210" s="357"/>
      <c r="S210" s="357"/>
      <c r="T210" s="357"/>
      <c r="U210" s="357"/>
      <c r="V210" s="357"/>
      <c r="W210" s="357"/>
      <c r="X210" s="357"/>
      <c r="Y210" s="357"/>
      <c r="Z210" s="357"/>
      <c r="AA210" s="357"/>
      <c r="AB210" s="357"/>
    </row>
    <row r="211" spans="1:28" ht="15.5">
      <c r="A211" s="358"/>
      <c r="B211" s="358"/>
      <c r="C211" s="358"/>
      <c r="D211" s="357"/>
      <c r="E211" s="357"/>
      <c r="F211" s="357"/>
      <c r="G211" s="357"/>
      <c r="H211" s="357"/>
      <c r="I211" s="357"/>
      <c r="J211" s="357"/>
      <c r="K211" s="357"/>
      <c r="L211" s="357"/>
      <c r="M211" s="357"/>
      <c r="N211" s="357"/>
      <c r="O211" s="357"/>
      <c r="P211" s="357"/>
      <c r="Q211" s="357"/>
      <c r="R211" s="357"/>
      <c r="S211" s="357"/>
      <c r="T211" s="357"/>
      <c r="U211" s="357"/>
      <c r="V211" s="357"/>
      <c r="W211" s="357"/>
      <c r="X211" s="357"/>
      <c r="Y211" s="357"/>
      <c r="Z211" s="357"/>
      <c r="AA211" s="357"/>
      <c r="AB211" s="357"/>
    </row>
    <row r="212" spans="1:28" ht="15.5">
      <c r="A212" s="358"/>
      <c r="B212" s="358"/>
      <c r="C212" s="358"/>
      <c r="D212" s="357"/>
      <c r="E212" s="357"/>
      <c r="F212" s="357"/>
      <c r="G212" s="357"/>
      <c r="H212" s="357"/>
      <c r="I212" s="357"/>
      <c r="J212" s="357"/>
      <c r="K212" s="357"/>
      <c r="L212" s="357"/>
      <c r="M212" s="357"/>
      <c r="N212" s="357"/>
      <c r="O212" s="357"/>
      <c r="P212" s="357"/>
      <c r="Q212" s="357"/>
      <c r="R212" s="357"/>
      <c r="S212" s="357"/>
      <c r="T212" s="357"/>
      <c r="U212" s="357"/>
      <c r="V212" s="357"/>
      <c r="W212" s="357"/>
      <c r="X212" s="357"/>
      <c r="Y212" s="357"/>
      <c r="Z212" s="357"/>
      <c r="AA212" s="357"/>
      <c r="AB212" s="357"/>
    </row>
    <row r="213" spans="1:28" ht="15.5">
      <c r="A213" s="358"/>
      <c r="B213" s="358"/>
      <c r="C213" s="358"/>
      <c r="D213" s="357"/>
      <c r="E213" s="357"/>
      <c r="F213" s="357"/>
      <c r="G213" s="357"/>
      <c r="H213" s="357"/>
      <c r="I213" s="357"/>
      <c r="J213" s="357"/>
      <c r="K213" s="357"/>
      <c r="L213" s="357"/>
      <c r="M213" s="357"/>
      <c r="N213" s="357"/>
      <c r="O213" s="357"/>
      <c r="P213" s="357"/>
      <c r="Q213" s="357"/>
      <c r="R213" s="357"/>
      <c r="S213" s="357"/>
      <c r="T213" s="357"/>
      <c r="U213" s="357"/>
      <c r="V213" s="357"/>
      <c r="W213" s="357"/>
      <c r="X213" s="357"/>
      <c r="Y213" s="357"/>
      <c r="Z213" s="357"/>
      <c r="AA213" s="357"/>
      <c r="AB213" s="357"/>
    </row>
    <row r="214" spans="1:28" ht="15.5">
      <c r="A214" s="358"/>
      <c r="B214" s="358"/>
      <c r="C214" s="358"/>
      <c r="D214" s="357"/>
      <c r="E214" s="357"/>
      <c r="F214" s="357"/>
      <c r="G214" s="357"/>
      <c r="H214" s="357"/>
      <c r="I214" s="357"/>
      <c r="J214" s="357"/>
      <c r="K214" s="357"/>
      <c r="L214" s="357"/>
      <c r="M214" s="357"/>
      <c r="N214" s="357"/>
      <c r="O214" s="357"/>
      <c r="P214" s="357"/>
      <c r="Q214" s="357"/>
      <c r="R214" s="357"/>
      <c r="S214" s="357"/>
      <c r="T214" s="357"/>
      <c r="U214" s="357"/>
      <c r="V214" s="357"/>
      <c r="W214" s="357"/>
      <c r="X214" s="357"/>
      <c r="Y214" s="357"/>
      <c r="Z214" s="357"/>
      <c r="AA214" s="357"/>
      <c r="AB214" s="357"/>
    </row>
    <row r="215" spans="1:28" ht="15.5">
      <c r="A215" s="358"/>
      <c r="B215" s="358"/>
      <c r="C215" s="358"/>
      <c r="D215" s="357"/>
      <c r="E215" s="357"/>
      <c r="F215" s="357"/>
      <c r="G215" s="357"/>
      <c r="H215" s="357"/>
      <c r="I215" s="357"/>
      <c r="J215" s="357"/>
      <c r="K215" s="357"/>
      <c r="L215" s="357"/>
      <c r="M215" s="357"/>
      <c r="N215" s="357"/>
      <c r="O215" s="357"/>
      <c r="P215" s="357"/>
      <c r="Q215" s="357"/>
      <c r="R215" s="357"/>
      <c r="S215" s="357"/>
      <c r="T215" s="357"/>
      <c r="U215" s="357"/>
      <c r="V215" s="357"/>
      <c r="W215" s="357"/>
      <c r="X215" s="357"/>
      <c r="Y215" s="357"/>
      <c r="Z215" s="357"/>
      <c r="AA215" s="357"/>
      <c r="AB215" s="357"/>
    </row>
    <row r="216" spans="1:28" ht="15.5">
      <c r="A216" s="358"/>
      <c r="B216" s="358"/>
      <c r="C216" s="358"/>
      <c r="D216" s="357"/>
      <c r="E216" s="357"/>
      <c r="F216" s="357"/>
      <c r="G216" s="357"/>
      <c r="H216" s="357"/>
      <c r="I216" s="357"/>
      <c r="J216" s="357"/>
      <c r="K216" s="357"/>
      <c r="L216" s="357"/>
      <c r="M216" s="357"/>
      <c r="N216" s="357"/>
      <c r="O216" s="357"/>
      <c r="P216" s="357"/>
      <c r="Q216" s="357"/>
      <c r="R216" s="357"/>
      <c r="S216" s="357"/>
      <c r="T216" s="357"/>
      <c r="U216" s="357"/>
      <c r="V216" s="357"/>
      <c r="W216" s="357"/>
      <c r="X216" s="357"/>
      <c r="Y216" s="357"/>
      <c r="Z216" s="357"/>
      <c r="AA216" s="357"/>
      <c r="AB216" s="357"/>
    </row>
    <row r="217" spans="1:28" ht="15.5">
      <c r="A217" s="358"/>
      <c r="B217" s="358"/>
      <c r="C217" s="358"/>
      <c r="D217" s="357"/>
      <c r="E217" s="357"/>
      <c r="F217" s="357"/>
      <c r="G217" s="357"/>
      <c r="H217" s="357"/>
      <c r="I217" s="357"/>
      <c r="J217" s="357"/>
      <c r="K217" s="357"/>
      <c r="L217" s="357"/>
      <c r="M217" s="357"/>
      <c r="N217" s="357"/>
      <c r="O217" s="357"/>
      <c r="P217" s="357"/>
      <c r="Q217" s="357"/>
      <c r="R217" s="357"/>
      <c r="S217" s="357"/>
      <c r="T217" s="357"/>
      <c r="U217" s="357"/>
      <c r="V217" s="357"/>
      <c r="W217" s="357"/>
      <c r="X217" s="357"/>
      <c r="Y217" s="357"/>
      <c r="Z217" s="357"/>
      <c r="AA217" s="357"/>
      <c r="AB217" s="357"/>
    </row>
    <row r="218" spans="1:28" ht="15.5">
      <c r="A218" s="358"/>
      <c r="B218" s="358"/>
      <c r="C218" s="358"/>
      <c r="D218" s="357"/>
      <c r="E218" s="357"/>
      <c r="F218" s="357"/>
      <c r="G218" s="357"/>
      <c r="H218" s="357"/>
      <c r="I218" s="357"/>
      <c r="J218" s="357"/>
      <c r="K218" s="357"/>
      <c r="L218" s="357"/>
      <c r="M218" s="357"/>
      <c r="N218" s="357"/>
      <c r="O218" s="357"/>
      <c r="P218" s="357"/>
      <c r="Q218" s="357"/>
      <c r="R218" s="357"/>
      <c r="S218" s="357"/>
      <c r="T218" s="357"/>
      <c r="U218" s="357"/>
      <c r="V218" s="357"/>
      <c r="W218" s="357"/>
      <c r="X218" s="357"/>
      <c r="Y218" s="357"/>
      <c r="Z218" s="357"/>
      <c r="AA218" s="357"/>
      <c r="AB218" s="357"/>
    </row>
    <row r="219" spans="1:28" ht="15.5">
      <c r="A219" s="358"/>
      <c r="B219" s="358"/>
      <c r="C219" s="358"/>
      <c r="D219" s="357"/>
      <c r="E219" s="357"/>
      <c r="F219" s="357"/>
      <c r="G219" s="357"/>
      <c r="H219" s="357"/>
      <c r="I219" s="357"/>
      <c r="J219" s="357"/>
      <c r="K219" s="357"/>
      <c r="L219" s="357"/>
      <c r="M219" s="357"/>
      <c r="N219" s="357"/>
      <c r="O219" s="357"/>
      <c r="P219" s="357"/>
      <c r="Q219" s="357"/>
      <c r="R219" s="357"/>
      <c r="S219" s="357"/>
      <c r="T219" s="357"/>
      <c r="U219" s="357"/>
      <c r="V219" s="357"/>
      <c r="W219" s="357"/>
      <c r="X219" s="357"/>
      <c r="Y219" s="357"/>
      <c r="Z219" s="357"/>
      <c r="AA219" s="357"/>
      <c r="AB219" s="357"/>
    </row>
    <row r="220" spans="1:28" ht="15.5">
      <c r="A220" s="358"/>
      <c r="B220" s="358"/>
      <c r="C220" s="358"/>
      <c r="D220" s="357"/>
      <c r="E220" s="357"/>
      <c r="F220" s="357"/>
      <c r="G220" s="357"/>
      <c r="H220" s="357"/>
      <c r="I220" s="357"/>
      <c r="J220" s="357"/>
      <c r="K220" s="357"/>
      <c r="L220" s="357"/>
      <c r="M220" s="357"/>
      <c r="N220" s="357"/>
      <c r="O220" s="357"/>
      <c r="P220" s="357"/>
      <c r="Q220" s="357"/>
      <c r="R220" s="357"/>
      <c r="S220" s="357"/>
      <c r="T220" s="357"/>
      <c r="U220" s="357"/>
      <c r="V220" s="357"/>
      <c r="W220" s="357"/>
      <c r="X220" s="357"/>
      <c r="Y220" s="357"/>
      <c r="Z220" s="357"/>
      <c r="AA220" s="357"/>
      <c r="AB220" s="357"/>
    </row>
    <row r="221" spans="1:28" ht="15.5">
      <c r="A221" s="358"/>
      <c r="B221" s="358"/>
      <c r="C221" s="358"/>
      <c r="D221" s="357"/>
      <c r="E221" s="357"/>
      <c r="F221" s="357"/>
      <c r="G221" s="357"/>
      <c r="H221" s="357"/>
      <c r="I221" s="357"/>
      <c r="J221" s="357"/>
      <c r="K221" s="357"/>
      <c r="L221" s="357"/>
      <c r="M221" s="357"/>
      <c r="N221" s="357"/>
      <c r="O221" s="357"/>
      <c r="P221" s="357"/>
      <c r="Q221" s="357"/>
      <c r="R221" s="357"/>
      <c r="S221" s="357"/>
      <c r="T221" s="357"/>
      <c r="U221" s="357"/>
      <c r="V221" s="357"/>
      <c r="W221" s="357"/>
      <c r="X221" s="357"/>
      <c r="Y221" s="357"/>
      <c r="Z221" s="357"/>
      <c r="AA221" s="357"/>
      <c r="AB221" s="357"/>
    </row>
    <row r="222" spans="1:28" ht="15.5">
      <c r="A222" s="358"/>
      <c r="B222" s="358"/>
      <c r="C222" s="358"/>
      <c r="D222" s="357"/>
      <c r="E222" s="357"/>
      <c r="F222" s="357"/>
      <c r="G222" s="357"/>
      <c r="H222" s="357"/>
      <c r="I222" s="357"/>
      <c r="J222" s="357"/>
      <c r="K222" s="357"/>
      <c r="L222" s="357"/>
      <c r="M222" s="357"/>
      <c r="N222" s="357"/>
      <c r="O222" s="357"/>
      <c r="P222" s="357"/>
      <c r="Q222" s="357"/>
      <c r="R222" s="357"/>
      <c r="S222" s="357"/>
      <c r="T222" s="357"/>
      <c r="U222" s="357"/>
      <c r="V222" s="357"/>
      <c r="W222" s="357"/>
      <c r="X222" s="357"/>
      <c r="Y222" s="357"/>
      <c r="Z222" s="357"/>
      <c r="AA222" s="357"/>
      <c r="AB222" s="357"/>
    </row>
    <row r="223" spans="1:28" ht="15.5">
      <c r="B223" s="358"/>
      <c r="C223" s="358"/>
      <c r="D223" s="357"/>
      <c r="E223" s="357"/>
      <c r="F223" s="357"/>
      <c r="G223" s="357"/>
      <c r="H223" s="357"/>
      <c r="I223" s="357"/>
      <c r="J223" s="357"/>
      <c r="K223" s="357"/>
      <c r="L223" s="357"/>
      <c r="M223" s="357"/>
      <c r="N223" s="357"/>
      <c r="O223" s="357"/>
      <c r="P223" s="357"/>
      <c r="Q223" s="357"/>
      <c r="R223" s="357"/>
      <c r="S223" s="357"/>
      <c r="T223" s="357"/>
      <c r="U223" s="357"/>
      <c r="V223" s="357"/>
      <c r="W223" s="357"/>
      <c r="X223" s="357"/>
      <c r="Y223" s="357"/>
      <c r="Z223" s="357"/>
      <c r="AA223" s="357"/>
      <c r="AB223" s="357"/>
    </row>
    <row r="224" spans="1:28" ht="15.5">
      <c r="B224" s="358"/>
      <c r="C224" s="358"/>
      <c r="D224" s="357"/>
      <c r="E224" s="357"/>
      <c r="F224" s="357"/>
      <c r="G224" s="357"/>
      <c r="H224" s="357"/>
      <c r="I224" s="357"/>
      <c r="J224" s="357"/>
      <c r="K224" s="357"/>
      <c r="L224" s="357"/>
      <c r="M224" s="357"/>
      <c r="N224" s="357"/>
      <c r="O224" s="357"/>
      <c r="P224" s="357"/>
      <c r="Q224" s="357"/>
      <c r="R224" s="357"/>
      <c r="S224" s="357"/>
      <c r="T224" s="357"/>
      <c r="U224" s="357"/>
      <c r="V224" s="357"/>
      <c r="W224" s="357"/>
      <c r="X224" s="357"/>
      <c r="Y224" s="357"/>
      <c r="Z224" s="357"/>
      <c r="AA224" s="357"/>
      <c r="AB224" s="357"/>
    </row>
    <row r="244" spans="1:6">
      <c r="A244" s="625"/>
    </row>
    <row r="245" spans="1:6">
      <c r="A245" s="625"/>
    </row>
    <row r="246" spans="1:6">
      <c r="A246" s="625"/>
      <c r="B246" s="625"/>
      <c r="C246" s="625"/>
      <c r="D246" s="478"/>
      <c r="E246" s="478"/>
      <c r="F246" s="478"/>
    </row>
    <row r="247" spans="1:6">
      <c r="A247" s="625"/>
      <c r="B247" s="625"/>
      <c r="C247" s="625"/>
      <c r="D247" s="478"/>
      <c r="E247" s="478"/>
      <c r="F247" s="478"/>
    </row>
    <row r="248" spans="1:6">
      <c r="A248" s="625"/>
      <c r="B248" s="625"/>
      <c r="C248" s="625"/>
      <c r="D248" s="478"/>
      <c r="E248" s="478"/>
      <c r="F248" s="478"/>
    </row>
    <row r="249" spans="1:6">
      <c r="A249" s="625"/>
      <c r="B249" s="625"/>
      <c r="C249" s="625"/>
      <c r="D249" s="478"/>
      <c r="E249" s="478"/>
      <c r="F249" s="478"/>
    </row>
    <row r="250" spans="1:6">
      <c r="A250" s="625"/>
      <c r="B250" s="625"/>
      <c r="C250" s="625"/>
      <c r="D250" s="478"/>
      <c r="E250" s="478"/>
      <c r="F250" s="478"/>
    </row>
    <row r="251" spans="1:6">
      <c r="A251" s="625"/>
      <c r="B251" s="625"/>
      <c r="C251" s="625"/>
      <c r="D251" s="478"/>
      <c r="E251" s="478"/>
      <c r="F251" s="478"/>
    </row>
    <row r="252" spans="1:6">
      <c r="A252" s="625"/>
      <c r="B252" s="625"/>
      <c r="C252" s="625"/>
      <c r="D252" s="478"/>
      <c r="E252" s="478"/>
      <c r="F252" s="478"/>
    </row>
    <row r="253" spans="1:6">
      <c r="B253" s="625"/>
      <c r="C253" s="625"/>
      <c r="D253" s="478"/>
      <c r="E253" s="478"/>
      <c r="F253" s="478"/>
    </row>
    <row r="254" spans="1:6">
      <c r="B254" s="625"/>
      <c r="C254" s="625"/>
      <c r="D254" s="478"/>
      <c r="E254" s="478"/>
      <c r="F254" s="478"/>
    </row>
  </sheetData>
  <mergeCells count="3">
    <mergeCell ref="A1:J1"/>
    <mergeCell ref="A3:J3"/>
    <mergeCell ref="D66:G66"/>
  </mergeCells>
  <phoneticPr fontId="0" type="noConversion"/>
  <printOptions horizontalCentered="1"/>
  <pageMargins left="0.75" right="0.5" top="1" bottom="0.5" header="0.5" footer="0.5"/>
  <pageSetup scale="64" fitToHeight="2" orientation="portrait" r:id="rId1"/>
  <headerFooter alignWithMargins="0">
    <oddHeader xml:space="preserve">&amp;L&amp;"Arial,Bold"&amp;11
&amp;R&amp;"Times New Roman,Bold"&amp;11Appendix A
Page &amp;P of &amp;N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F400"/>
  <sheetViews>
    <sheetView topLeftCell="CN1" zoomScale="85" zoomScaleNormal="85" zoomScaleSheetLayoutView="50" workbookViewId="0">
      <selection activeCell="EB40" sqref="EB40"/>
    </sheetView>
  </sheetViews>
  <sheetFormatPr defaultColWidth="9.1796875" defaultRowHeight="12.5"/>
  <cols>
    <col min="1" max="1" width="22.26953125" style="474" customWidth="1"/>
    <col min="2" max="2" width="13" style="704" customWidth="1"/>
    <col min="3" max="5" width="15" style="474" customWidth="1"/>
    <col min="6" max="6" width="15" style="676" customWidth="1"/>
    <col min="7" max="9" width="15" style="474" customWidth="1"/>
    <col min="10" max="10" width="15" style="676" customWidth="1"/>
    <col min="11" max="18" width="15" style="474" customWidth="1"/>
    <col min="19" max="19" width="12" style="474" customWidth="1"/>
    <col min="20" max="20" width="15" style="474" customWidth="1"/>
    <col min="21" max="21" width="11.26953125" style="474" customWidth="1"/>
    <col min="22" max="22" width="10.26953125" style="474" customWidth="1"/>
    <col min="23" max="23" width="12" style="474" customWidth="1"/>
    <col min="24" max="24" width="15" style="474" customWidth="1"/>
    <col min="25" max="25" width="11.26953125" style="474" customWidth="1"/>
    <col min="26" max="26" width="10.26953125" style="474" customWidth="1"/>
    <col min="27" max="27" width="12" style="474" customWidth="1"/>
    <col min="28" max="28" width="15" style="474" customWidth="1"/>
    <col min="29" max="29" width="11.26953125" style="474" customWidth="1"/>
    <col min="30" max="30" width="11.453125" style="474" customWidth="1"/>
    <col min="31" max="31" width="15.54296875" style="474" customWidth="1"/>
    <col min="32" max="32" width="16.1796875" style="474" customWidth="1"/>
    <col min="33" max="33" width="14.81640625" style="474" customWidth="1"/>
    <col min="34" max="34" width="17.7265625" style="474" customWidth="1"/>
    <col min="35" max="38" width="15.26953125" style="474" customWidth="1"/>
    <col min="39" max="39" width="12.453125" style="474" bestFit="1" customWidth="1"/>
    <col min="40" max="43" width="15.26953125" style="474" customWidth="1"/>
    <col min="44" max="44" width="15" style="474" customWidth="1"/>
    <col min="45" max="45" width="11.26953125" style="474" bestFit="1" customWidth="1"/>
    <col min="46" max="46" width="10.26953125" style="474" bestFit="1" customWidth="1"/>
    <col min="47" max="70" width="0" style="474" hidden="1" customWidth="1"/>
    <col min="71" max="71" width="12.453125" style="474" bestFit="1" customWidth="1"/>
    <col min="72" max="72" width="15" style="474" customWidth="1"/>
    <col min="73" max="74" width="9.1796875" style="474"/>
    <col min="75" max="75" width="14" style="474" bestFit="1" customWidth="1"/>
    <col min="76" max="76" width="15" style="474" customWidth="1"/>
    <col min="77" max="77" width="11.26953125" style="474" bestFit="1" customWidth="1"/>
    <col min="78" max="78" width="10.26953125" style="474" bestFit="1" customWidth="1"/>
    <col min="79" max="79" width="12.81640625" style="474" bestFit="1" customWidth="1"/>
    <col min="80" max="80" width="15" style="474" customWidth="1"/>
    <col min="81" max="81" width="10.26953125" style="474" bestFit="1" customWidth="1"/>
    <col min="82" max="82" width="9.1796875" style="474"/>
    <col min="83" max="83" width="12.453125" style="474" bestFit="1" customWidth="1"/>
    <col min="84" max="84" width="15" style="474" customWidth="1"/>
    <col min="85" max="86" width="9.1796875" style="474"/>
    <col min="87" max="87" width="12.453125" style="474" bestFit="1" customWidth="1"/>
    <col min="88" max="88" width="15" style="474" customWidth="1"/>
    <col min="89" max="90" width="9.1796875" style="474"/>
    <col min="91" max="91" width="14" style="474" bestFit="1" customWidth="1"/>
    <col min="92" max="93" width="11.26953125" style="474" bestFit="1" customWidth="1"/>
    <col min="94" max="94" width="12.81640625" style="474" bestFit="1" customWidth="1"/>
    <col min="95" max="95" width="14" style="474" bestFit="1" customWidth="1"/>
    <col min="96" max="96" width="12.81640625" style="474" customWidth="1"/>
    <col min="97" max="97" width="11.81640625" style="474" bestFit="1" customWidth="1"/>
    <col min="98" max="98" width="12.81640625" style="474" bestFit="1" customWidth="1"/>
    <col min="99" max="99" width="13.7265625" style="474" customWidth="1"/>
    <col min="100" max="100" width="11.81640625" style="474" customWidth="1"/>
    <col min="101" max="101" width="12.26953125" style="474" customWidth="1"/>
    <col min="102" max="135" width="13.1796875" style="474" customWidth="1"/>
    <col min="136" max="136" width="16" style="474" customWidth="1"/>
    <col min="137" max="139" width="13.1796875" style="474" customWidth="1"/>
    <col min="140" max="140" width="17.54296875" style="474" customWidth="1"/>
    <col min="141" max="154" width="13.1796875" style="474" customWidth="1"/>
    <col min="155" max="155" width="12.7265625" style="474" bestFit="1" customWidth="1"/>
    <col min="156" max="156" width="17.81640625" style="474" bestFit="1" customWidth="1"/>
    <col min="157" max="157" width="15.1796875" style="474" bestFit="1" customWidth="1"/>
    <col min="158" max="158" width="11.26953125" style="474" bestFit="1" customWidth="1"/>
    <col min="159" max="159" width="9.1796875" style="474"/>
    <col min="160" max="160" width="12" style="474" bestFit="1" customWidth="1"/>
    <col min="161" max="161" width="15" style="474" customWidth="1"/>
    <col min="162" max="162" width="11.26953125" style="474" bestFit="1" customWidth="1"/>
    <col min="163" max="163" width="10.26953125" style="474" bestFit="1" customWidth="1"/>
    <col min="164" max="164" width="12" style="474" bestFit="1" customWidth="1"/>
    <col min="165" max="165" width="15" style="474" customWidth="1"/>
    <col min="166" max="166" width="11.26953125" style="474" bestFit="1" customWidth="1"/>
    <col min="167" max="167" width="10.26953125" style="474" customWidth="1"/>
    <col min="168" max="168" width="12" style="474" bestFit="1" customWidth="1"/>
    <col min="169" max="169" width="15.453125" style="474" customWidth="1"/>
    <col min="170" max="170" width="11.26953125" style="474" bestFit="1" customWidth="1"/>
    <col min="171" max="171" width="10.26953125" style="474" bestFit="1" customWidth="1"/>
    <col min="172" max="172" width="10.26953125" style="474" customWidth="1"/>
    <col min="173" max="173" width="15" style="474" customWidth="1"/>
    <col min="174" max="175" width="10.26953125" style="474" customWidth="1"/>
    <col min="176" max="176" width="12" style="474" bestFit="1" customWidth="1"/>
    <col min="177" max="177" width="16.7265625" style="474" customWidth="1"/>
    <col min="178" max="178" width="11.26953125" style="474" bestFit="1" customWidth="1"/>
    <col min="179" max="179" width="10.26953125" style="474" bestFit="1" customWidth="1"/>
    <col min="180" max="180" width="12" style="474" bestFit="1" customWidth="1"/>
    <col min="181" max="181" width="16" style="474" customWidth="1"/>
    <col min="182" max="183" width="11.26953125" style="474" bestFit="1" customWidth="1"/>
    <col min="184" max="184" width="13.7265625" style="474" customWidth="1"/>
    <col min="185" max="185" width="13.81640625" style="474" customWidth="1"/>
    <col min="186" max="186" width="13.54296875" style="474" customWidth="1"/>
    <col min="187" max="187" width="14.7265625" style="474" customWidth="1"/>
    <col min="188" max="188" width="13.7265625" style="474" customWidth="1"/>
    <col min="189" max="189" width="15.453125" style="474" customWidth="1"/>
    <col min="190" max="190" width="12.7265625" style="474" customWidth="1"/>
    <col min="191" max="191" width="14.81640625" style="474" customWidth="1"/>
    <col min="192" max="192" width="13.1796875" style="474" customWidth="1"/>
    <col min="193" max="193" width="14" style="474" customWidth="1"/>
    <col min="194" max="194" width="14.1796875" style="474" customWidth="1"/>
    <col min="195" max="195" width="12.81640625" style="474" customWidth="1"/>
    <col min="196" max="196" width="13.453125" style="474" customWidth="1"/>
    <col min="197" max="197" width="13" style="474" customWidth="1"/>
    <col min="198" max="198" width="13.453125" style="474" customWidth="1"/>
    <col min="199" max="204" width="12.54296875" style="474" customWidth="1"/>
    <col min="205" max="205" width="13.81640625" style="474" customWidth="1"/>
    <col min="206" max="208" width="12.54296875" style="474" customWidth="1"/>
    <col min="209" max="209" width="14.81640625" style="474" customWidth="1"/>
    <col min="210" max="227" width="12.54296875" style="474" customWidth="1"/>
    <col min="228" max="228" width="11.26953125" style="474" bestFit="1" customWidth="1"/>
    <col min="229" max="229" width="10.7265625" style="474" customWidth="1"/>
    <col min="230" max="230" width="15" style="474" customWidth="1"/>
    <col min="231" max="231" width="9.1796875" style="474"/>
    <col min="232" max="232" width="15.81640625" style="474" customWidth="1"/>
    <col min="233" max="233" width="12.1796875" style="474" customWidth="1"/>
    <col min="234" max="234" width="15" style="474" customWidth="1"/>
    <col min="235" max="235" width="12" style="474" customWidth="1"/>
    <col min="236" max="236" width="10.453125" style="474" bestFit="1" customWidth="1"/>
    <col min="237" max="237" width="12.1796875" style="474" customWidth="1"/>
    <col min="238" max="238" width="15.54296875" style="474" customWidth="1"/>
    <col min="239" max="240" width="12.1796875" style="474" customWidth="1"/>
    <col min="241" max="16384" width="9.1796875" style="474"/>
  </cols>
  <sheetData>
    <row r="1" spans="1:185" ht="18" customHeight="1">
      <c r="A1" s="1540" t="str">
        <f>+'ATT H-2A'!A4</f>
        <v>Baltimore Gas and Electric Company</v>
      </c>
      <c r="B1" s="1540"/>
      <c r="C1" s="1540"/>
      <c r="D1" s="1540"/>
      <c r="E1" s="1540"/>
      <c r="F1" s="1540"/>
      <c r="G1" s="1540"/>
      <c r="H1" s="1540"/>
      <c r="I1" s="1540"/>
      <c r="J1" s="1540"/>
      <c r="K1" s="1540"/>
      <c r="L1" s="1540"/>
      <c r="M1" s="1540"/>
      <c r="N1" s="1540"/>
      <c r="O1" s="1540"/>
      <c r="P1" s="1540"/>
      <c r="Q1" s="1540"/>
      <c r="R1" s="1540"/>
      <c r="S1" s="1540"/>
      <c r="T1" s="1540"/>
      <c r="U1" s="1540"/>
      <c r="V1" s="1540"/>
      <c r="W1" s="1540"/>
      <c r="X1" s="1540"/>
      <c r="Y1" s="1540"/>
      <c r="Z1" s="1540"/>
      <c r="AA1" s="1540"/>
      <c r="AB1" s="1540"/>
      <c r="AC1" s="1540"/>
      <c r="AD1" s="1540"/>
      <c r="AE1" s="1540"/>
      <c r="AF1" s="1540"/>
      <c r="AG1" s="1540"/>
      <c r="AH1" s="1540"/>
      <c r="AI1" s="1540"/>
      <c r="AJ1" s="1540"/>
      <c r="AK1" s="1540"/>
      <c r="AL1" s="1540"/>
      <c r="AM1" s="1540"/>
      <c r="AN1" s="1540"/>
      <c r="AO1" s="1540"/>
      <c r="AP1" s="1540"/>
      <c r="AQ1" s="1540"/>
    </row>
    <row r="3" spans="1:185" ht="15.5">
      <c r="A3" s="1542" t="s">
        <v>49</v>
      </c>
      <c r="B3" s="1542"/>
      <c r="C3" s="1542"/>
      <c r="D3" s="1542"/>
      <c r="E3" s="1542"/>
      <c r="F3" s="1542"/>
      <c r="G3" s="1542"/>
      <c r="H3" s="1542"/>
      <c r="I3" s="1542"/>
      <c r="J3" s="1542"/>
      <c r="K3" s="1542"/>
      <c r="L3" s="1542"/>
      <c r="M3" s="1542"/>
      <c r="N3" s="1542"/>
      <c r="O3" s="1542"/>
      <c r="P3" s="1542"/>
      <c r="Q3" s="1542"/>
      <c r="R3" s="1542"/>
      <c r="S3" s="1542"/>
      <c r="T3" s="1542"/>
      <c r="U3" s="1542"/>
      <c r="V3" s="1542"/>
      <c r="W3" s="1542"/>
      <c r="X3" s="1542"/>
      <c r="Y3" s="1542"/>
      <c r="Z3" s="1542"/>
      <c r="AA3" s="1542"/>
      <c r="AB3" s="1542"/>
      <c r="AC3" s="1542"/>
      <c r="AD3" s="1542"/>
      <c r="AE3" s="1542"/>
      <c r="AF3" s="1542"/>
      <c r="AG3" s="1542"/>
      <c r="AH3" s="1542"/>
      <c r="AI3" s="1542"/>
      <c r="AJ3" s="1542"/>
      <c r="AK3" s="1542"/>
      <c r="AL3" s="1542"/>
      <c r="AM3" s="1542"/>
      <c r="AN3" s="1542"/>
      <c r="AO3" s="1542"/>
      <c r="AP3" s="1542"/>
      <c r="AQ3" s="1542"/>
    </row>
    <row r="5" spans="1:185">
      <c r="GC5" s="779"/>
    </row>
    <row r="6" spans="1:185">
      <c r="GC6" s="779"/>
    </row>
    <row r="7" spans="1:185">
      <c r="A7" s="474" t="s">
        <v>430</v>
      </c>
      <c r="GC7" s="779"/>
    </row>
    <row r="8" spans="1:185">
      <c r="GC8" s="779"/>
    </row>
    <row r="9" spans="1:185" ht="13">
      <c r="A9" s="124" t="s">
        <v>400</v>
      </c>
      <c r="GC9" s="779"/>
    </row>
    <row r="10" spans="1:185" ht="13">
      <c r="A10" s="124"/>
      <c r="B10" s="704" t="s">
        <v>428</v>
      </c>
      <c r="GC10" s="779"/>
    </row>
    <row r="11" spans="1:185">
      <c r="A11" s="704" t="s">
        <v>157</v>
      </c>
      <c r="B11" s="491">
        <v>159</v>
      </c>
      <c r="C11" s="677" t="str">
        <f>+'ATT H-2A'!C290</f>
        <v>Net Plant Carrying Charge without Depreciation</v>
      </c>
      <c r="F11" s="492"/>
      <c r="L11" s="734">
        <f>+'ATT H-2A'!H290</f>
        <v>0.12007057830388618</v>
      </c>
      <c r="GC11" s="779"/>
    </row>
    <row r="12" spans="1:185">
      <c r="A12" s="704" t="s">
        <v>294</v>
      </c>
      <c r="B12" s="491">
        <v>166</v>
      </c>
      <c r="C12" s="677" t="str">
        <f>+'ATT H-2A'!C300</f>
        <v>Net Plant Carrying Charge per 100 basis point increase in ROE without Depreciation</v>
      </c>
      <c r="F12" s="492"/>
      <c r="L12" s="734">
        <f>+'ATT H-2A'!H300</f>
        <v>0.12659374282669741</v>
      </c>
      <c r="GC12" s="779"/>
    </row>
    <row r="13" spans="1:185">
      <c r="A13" s="704" t="s">
        <v>134</v>
      </c>
      <c r="C13" s="474" t="s">
        <v>402</v>
      </c>
      <c r="F13" s="492"/>
      <c r="L13" s="734">
        <f>+L12-L11</f>
        <v>6.5231645228112367E-3</v>
      </c>
      <c r="GC13" s="779"/>
    </row>
    <row r="14" spans="1:185">
      <c r="F14" s="492"/>
      <c r="L14" s="734"/>
      <c r="GC14" s="779"/>
    </row>
    <row r="15" spans="1:185" ht="13">
      <c r="A15" s="124" t="s">
        <v>399</v>
      </c>
      <c r="F15" s="492"/>
      <c r="L15" s="734"/>
      <c r="GC15" s="779"/>
    </row>
    <row r="16" spans="1:185" ht="13">
      <c r="A16" s="124"/>
      <c r="F16" s="492"/>
      <c r="L16" s="734"/>
    </row>
    <row r="17" spans="1:240">
      <c r="A17" s="704" t="s">
        <v>158</v>
      </c>
      <c r="B17" s="491">
        <v>160</v>
      </c>
      <c r="C17" s="677" t="str">
        <f>+'ATT H-2A'!C291</f>
        <v>Net Plant Carrying Charge without Depreciation, Return, nor Income Taxes</v>
      </c>
      <c r="F17" s="492"/>
      <c r="L17" s="734">
        <f>+'ATT H-2A'!H291</f>
        <v>4.232447966219427E-2</v>
      </c>
    </row>
    <row r="19" spans="1:240" ht="13">
      <c r="A19" s="102" t="s">
        <v>58</v>
      </c>
      <c r="B19" s="762"/>
    </row>
    <row r="20" spans="1:240" ht="13">
      <c r="A20" s="102" t="s">
        <v>556</v>
      </c>
      <c r="B20" s="762"/>
    </row>
    <row r="21" spans="1:240" ht="12.75" customHeight="1">
      <c r="A21" s="102" t="s">
        <v>771</v>
      </c>
      <c r="B21" s="485"/>
      <c r="C21" s="485"/>
      <c r="D21" s="485"/>
      <c r="E21" s="485"/>
      <c r="F21" s="485"/>
      <c r="G21" s="485"/>
      <c r="H21" s="485"/>
      <c r="I21" s="485"/>
      <c r="J21" s="485"/>
      <c r="K21" s="485"/>
      <c r="L21" s="485"/>
      <c r="M21" s="485"/>
      <c r="N21" s="485"/>
      <c r="O21" s="485"/>
      <c r="P21" s="485"/>
      <c r="Q21" s="485"/>
      <c r="R21" s="485"/>
      <c r="U21" s="485"/>
      <c r="V21" s="485"/>
      <c r="W21" s="485"/>
      <c r="X21" s="485"/>
      <c r="Y21" s="485"/>
      <c r="Z21" s="485"/>
      <c r="AA21" s="485"/>
      <c r="AB21" s="485"/>
      <c r="AC21" s="485"/>
      <c r="AD21" s="485"/>
      <c r="AE21" s="485"/>
      <c r="AF21" s="485"/>
      <c r="AG21" s="485"/>
      <c r="EA21" s="580"/>
      <c r="EE21" s="580"/>
      <c r="EI21" s="580"/>
      <c r="EM21" s="580"/>
    </row>
    <row r="22" spans="1:240" ht="13.75" customHeight="1" thickBot="1">
      <c r="A22" s="102" t="s">
        <v>772</v>
      </c>
      <c r="B22" s="485"/>
      <c r="C22" s="485"/>
      <c r="D22" s="485"/>
      <c r="E22" s="485"/>
      <c r="F22" s="485"/>
      <c r="G22" s="485"/>
      <c r="H22" s="485"/>
      <c r="I22" s="485"/>
      <c r="J22" s="485"/>
      <c r="K22" s="485"/>
      <c r="L22" s="485"/>
      <c r="M22" s="485"/>
      <c r="N22" s="485"/>
      <c r="O22" s="485"/>
      <c r="P22" s="485"/>
      <c r="Q22" s="485"/>
      <c r="R22" s="485"/>
      <c r="S22" s="485"/>
      <c r="T22" s="485"/>
      <c r="U22" s="485"/>
      <c r="V22" s="485"/>
      <c r="W22" s="485"/>
      <c r="X22" s="485"/>
      <c r="Y22" s="485"/>
      <c r="Z22" s="485"/>
      <c r="AA22" s="485"/>
      <c r="AB22" s="485"/>
      <c r="AC22" s="485"/>
      <c r="AD22" s="485"/>
      <c r="AE22" s="485"/>
      <c r="AF22" s="485"/>
      <c r="AG22" s="485"/>
    </row>
    <row r="23" spans="1:240" ht="25.5" customHeight="1">
      <c r="A23" s="543" t="s">
        <v>393</v>
      </c>
      <c r="B23" s="628"/>
      <c r="C23" s="1637" t="s">
        <v>1006</v>
      </c>
      <c r="D23" s="1570"/>
      <c r="E23" s="1570"/>
      <c r="F23" s="1638"/>
      <c r="G23" s="1625" t="s">
        <v>1002</v>
      </c>
      <c r="H23" s="1626"/>
      <c r="I23" s="1626"/>
      <c r="J23" s="1627"/>
      <c r="K23" s="1625" t="s">
        <v>746</v>
      </c>
      <c r="L23" s="1626"/>
      <c r="M23" s="1626"/>
      <c r="N23" s="1627"/>
      <c r="O23" s="1625" t="s">
        <v>747</v>
      </c>
      <c r="P23" s="1626" t="str">
        <f>+O23</f>
        <v>Northwest to Finksburg 2009</v>
      </c>
      <c r="Q23" s="1626" t="str">
        <f>+P23</f>
        <v>Northwest to Finksburg 2009</v>
      </c>
      <c r="R23" s="1627" t="str">
        <f>+Q23</f>
        <v>Northwest to Finksburg 2009</v>
      </c>
      <c r="S23" s="1630" t="s">
        <v>748</v>
      </c>
      <c r="T23" s="1631"/>
      <c r="U23" s="1631"/>
      <c r="V23" s="1632"/>
      <c r="W23" s="1630" t="s">
        <v>1007</v>
      </c>
      <c r="X23" s="1631"/>
      <c r="Y23" s="1631"/>
      <c r="Z23" s="1632"/>
      <c r="AA23" s="1630" t="s">
        <v>1003</v>
      </c>
      <c r="AB23" s="1631"/>
      <c r="AC23" s="1631"/>
      <c r="AD23" s="1632"/>
      <c r="AE23" s="1630" t="s">
        <v>749</v>
      </c>
      <c r="AF23" s="1631"/>
      <c r="AG23" s="1631"/>
      <c r="AH23" s="1632"/>
      <c r="AI23" s="1630" t="s">
        <v>1004</v>
      </c>
      <c r="AJ23" s="1631"/>
      <c r="AK23" s="1631"/>
      <c r="AL23" s="1632"/>
      <c r="AM23" s="1639" t="s">
        <v>1005</v>
      </c>
      <c r="AN23" s="1640"/>
      <c r="AO23" s="1640"/>
      <c r="AP23" s="1641"/>
      <c r="AQ23" s="1630" t="s">
        <v>750</v>
      </c>
      <c r="AR23" s="1631"/>
      <c r="AS23" s="1631"/>
      <c r="AT23" s="1632"/>
      <c r="AU23" s="627" t="s">
        <v>418</v>
      </c>
      <c r="AV23" s="544" t="str">
        <f>+AU23</f>
        <v>Project D</v>
      </c>
      <c r="AW23" s="544" t="str">
        <f>+AV23</f>
        <v>Project D</v>
      </c>
      <c r="AX23" s="545" t="str">
        <f>+AW23</f>
        <v>Project D</v>
      </c>
      <c r="AY23" s="627" t="s">
        <v>419</v>
      </c>
      <c r="AZ23" s="544" t="str">
        <f>+AY23</f>
        <v>Project E</v>
      </c>
      <c r="BA23" s="544" t="str">
        <f>+AZ23</f>
        <v>Project E</v>
      </c>
      <c r="BB23" s="545" t="str">
        <f>+BA23</f>
        <v>Project E</v>
      </c>
      <c r="BC23" s="627" t="s">
        <v>420</v>
      </c>
      <c r="BD23" s="544" t="str">
        <f>+BC23</f>
        <v>Project F</v>
      </c>
      <c r="BE23" s="544" t="str">
        <f>+BD23</f>
        <v>Project F</v>
      </c>
      <c r="BF23" s="545" t="str">
        <f>+BE23</f>
        <v>Project F</v>
      </c>
      <c r="BG23" s="627" t="s">
        <v>421</v>
      </c>
      <c r="BH23" s="544" t="str">
        <f>+BG23</f>
        <v>Project G</v>
      </c>
      <c r="BI23" s="544" t="str">
        <f>+BH23</f>
        <v>Project G</v>
      </c>
      <c r="BJ23" s="545" t="str">
        <f>+BI23</f>
        <v>Project G</v>
      </c>
      <c r="BK23" s="627" t="s">
        <v>422</v>
      </c>
      <c r="BL23" s="544" t="str">
        <f>+BK23</f>
        <v>Project H</v>
      </c>
      <c r="BM23" s="544" t="str">
        <f>+BL23</f>
        <v>Project H</v>
      </c>
      <c r="BN23" s="545" t="str">
        <f>+BM23</f>
        <v>Project H</v>
      </c>
      <c r="BO23" s="627" t="s">
        <v>423</v>
      </c>
      <c r="BP23" s="544" t="str">
        <f>+BO23</f>
        <v>Project I</v>
      </c>
      <c r="BQ23" s="544" t="str">
        <f>+BP23</f>
        <v>Project I</v>
      </c>
      <c r="BR23" s="545" t="str">
        <f>+BQ23</f>
        <v>Project I</v>
      </c>
      <c r="BS23" s="1625" t="s">
        <v>751</v>
      </c>
      <c r="BT23" s="1626" t="str">
        <f>+BS23</f>
        <v>Northwest to Finksburg 2010</v>
      </c>
      <c r="BU23" s="1626" t="str">
        <f>+BT23</f>
        <v>Northwest to Finksburg 2010</v>
      </c>
      <c r="BV23" s="1627" t="str">
        <f>+BU23</f>
        <v>Northwest to Finksburg 2010</v>
      </c>
      <c r="BW23" s="1625" t="s">
        <v>1000</v>
      </c>
      <c r="BX23" s="1626" t="str">
        <f>+BW23</f>
        <v>b0477 - Waugh Chapel 500/230 kV Transformer 2011</v>
      </c>
      <c r="BY23" s="1626" t="str">
        <f>+BX23</f>
        <v>b0477 - Waugh Chapel 500/230 kV Transformer 2011</v>
      </c>
      <c r="BZ23" s="1627" t="str">
        <f>+BY23</f>
        <v>b0477 - Waugh Chapel 500/230 kV Transformer 2011</v>
      </c>
      <c r="CA23" s="1630" t="s">
        <v>1001</v>
      </c>
      <c r="CB23" s="1631"/>
      <c r="CC23" s="1631"/>
      <c r="CD23" s="1632"/>
      <c r="CE23" s="1625" t="s">
        <v>752</v>
      </c>
      <c r="CF23" s="1626" t="str">
        <f>+CE23</f>
        <v>Northwest to Finksburg 2011</v>
      </c>
      <c r="CG23" s="1626" t="str">
        <f>+CF23</f>
        <v>Northwest to Finksburg 2011</v>
      </c>
      <c r="CH23" s="1627" t="str">
        <f>+CG23</f>
        <v>Northwest to Finksburg 2011</v>
      </c>
      <c r="CI23" s="1625" t="s">
        <v>999</v>
      </c>
      <c r="CJ23" s="1626" t="str">
        <f>+CI23</f>
        <v>b0477 - Waugh Chapel 500/230 kV Transformer 2012</v>
      </c>
      <c r="CK23" s="1626" t="str">
        <f>+CJ23</f>
        <v>b0477 - Waugh Chapel 500/230 kV Transformer 2012</v>
      </c>
      <c r="CL23" s="1627" t="str">
        <f>+CK23</f>
        <v>b0477 - Waugh Chapel 500/230 kV Transformer 2012</v>
      </c>
      <c r="CM23" s="1625" t="s">
        <v>998</v>
      </c>
      <c r="CN23" s="1626" t="str">
        <f>+CM23</f>
        <v>b0497 - Second Conastone-Graceton 230kV Circuit 2016</v>
      </c>
      <c r="CO23" s="1626" t="str">
        <f>+CN23</f>
        <v>b0497 - Second Conastone-Graceton 230kV Circuit 2016</v>
      </c>
      <c r="CP23" s="1627" t="str">
        <f>+CO23</f>
        <v>b0497 - Second Conastone-Graceton 230kV Circuit 2016</v>
      </c>
      <c r="CQ23" s="1625" t="s">
        <v>995</v>
      </c>
      <c r="CR23" s="1626" t="str">
        <f>+CQ23</f>
        <v>b1016 - Rebuild Graceton-Bagley 230kV 2016</v>
      </c>
      <c r="CS23" s="1626" t="str">
        <f>+CR23</f>
        <v>b1016 - Rebuild Graceton-Bagley 230kV 2016</v>
      </c>
      <c r="CT23" s="1627" t="str">
        <f>+CS23</f>
        <v>b1016 - Rebuild Graceton-Bagley 230kV 2016</v>
      </c>
      <c r="CU23" s="1625" t="s">
        <v>990</v>
      </c>
      <c r="CV23" s="1626" t="str">
        <f>+CU23</f>
        <v>b1251.1 - Rebuild Raphael-Bagley 230 kV 2016</v>
      </c>
      <c r="CW23" s="1626" t="str">
        <f>+CV23</f>
        <v>b1251.1 - Rebuild Raphael-Bagley 230 kV 2016</v>
      </c>
      <c r="CX23" s="1627" t="str">
        <f>+CW23</f>
        <v>b1251.1 - Rebuild Raphael-Bagley 230 kV 2016</v>
      </c>
      <c r="CY23" s="1625" t="s">
        <v>997</v>
      </c>
      <c r="CZ23" s="1626" t="str">
        <f>+CY23</f>
        <v>b0497 - Second Conastone-Graceton 230kV Circuit 2017</v>
      </c>
      <c r="DA23" s="1626" t="str">
        <f>+CZ23</f>
        <v>b0497 - Second Conastone-Graceton 230kV Circuit 2017</v>
      </c>
      <c r="DB23" s="1627" t="str">
        <f>+DA23</f>
        <v>b0497 - Second Conastone-Graceton 230kV Circuit 2017</v>
      </c>
      <c r="DC23" s="1625" t="s">
        <v>994</v>
      </c>
      <c r="DD23" s="1626" t="str">
        <f>+DC23</f>
        <v>b1016 - Rebuild Graceton-Bagley 230kV 2017</v>
      </c>
      <c r="DE23" s="1626" t="str">
        <f>+DD23</f>
        <v>b1016 - Rebuild Graceton-Bagley 230kV 2017</v>
      </c>
      <c r="DF23" s="1627" t="str">
        <f>+DE23</f>
        <v>b1016 - Rebuild Graceton-Bagley 230kV 2017</v>
      </c>
      <c r="DG23" s="1625" t="s">
        <v>1586</v>
      </c>
      <c r="DH23" s="1626" t="str">
        <f>+DG23</f>
        <v>b1251.1 - Rebuild Raphael-Bagley 230 kV 2017</v>
      </c>
      <c r="DI23" s="1626" t="str">
        <f>+DH23</f>
        <v>b1251.1 - Rebuild Raphael-Bagley 230 kV 2017</v>
      </c>
      <c r="DJ23" s="1627" t="str">
        <f>+DI23</f>
        <v>b1251.1 - Rebuild Raphael-Bagley 230 kV 2017</v>
      </c>
      <c r="DK23" s="1625" t="s">
        <v>1587</v>
      </c>
      <c r="DL23" s="1626" t="str">
        <f>+DK23</f>
        <v>b1251 - Second Raphael-Bagley 230kv Circuit 2017</v>
      </c>
      <c r="DM23" s="1626" t="str">
        <f>+DL23</f>
        <v>b1251 - Second Raphael-Bagley 230kv Circuit 2017</v>
      </c>
      <c r="DN23" s="1627" t="str">
        <f>+DM23</f>
        <v>b1251 - Second Raphael-Bagley 230kv Circuit 2017</v>
      </c>
      <c r="DO23" s="1625" t="s">
        <v>996</v>
      </c>
      <c r="DP23" s="1626" t="str">
        <f>+DO23</f>
        <v>b0497 - Second Conastone-Graceton 230kV Circuit 2018</v>
      </c>
      <c r="DQ23" s="1626" t="str">
        <f>+DP23</f>
        <v>b0497 - Second Conastone-Graceton 230kV Circuit 2018</v>
      </c>
      <c r="DR23" s="1627" t="str">
        <f>+DQ23</f>
        <v>b0497 - Second Conastone-Graceton 230kV Circuit 2018</v>
      </c>
      <c r="DS23" s="1625" t="s">
        <v>993</v>
      </c>
      <c r="DT23" s="1626" t="str">
        <f>+DS23</f>
        <v>b1016 - Rebuild Graceton-Bagley 230kV 2018</v>
      </c>
      <c r="DU23" s="1626" t="str">
        <f>+DT23</f>
        <v>b1016 - Rebuild Graceton-Bagley 230kV 2018</v>
      </c>
      <c r="DV23" s="1627" t="str">
        <f>+DU23</f>
        <v>b1016 - Rebuild Graceton-Bagley 230kV 2018</v>
      </c>
      <c r="DW23" s="1625" t="s">
        <v>991</v>
      </c>
      <c r="DX23" s="1626" t="str">
        <f>+DW23</f>
        <v>b1251 - Second Raphael-Bagley 230kv Circuit 2018</v>
      </c>
      <c r="DY23" s="1626" t="str">
        <f>+DX23</f>
        <v>b1251 - Second Raphael-Bagley 230kv Circuit 2018</v>
      </c>
      <c r="DZ23" s="1627" t="str">
        <f>+DY23</f>
        <v>b1251 - Second Raphael-Bagley 230kv Circuit 2018</v>
      </c>
      <c r="EA23" s="1625" t="s">
        <v>992</v>
      </c>
      <c r="EB23" s="1626" t="str">
        <f>+EA23</f>
        <v>b1251.1 - Rebuild Raphael-Bagley 230 kV 2018</v>
      </c>
      <c r="EC23" s="1626" t="str">
        <f>+EB23</f>
        <v>b1251.1 - Rebuild Raphael-Bagley 230 kV 2018</v>
      </c>
      <c r="ED23" s="1627" t="str">
        <f>+EC23</f>
        <v>b1251.1 - Rebuild Raphael-Bagley 230 kV 2018</v>
      </c>
      <c r="EE23" s="1625" t="s">
        <v>1588</v>
      </c>
      <c r="EF23" s="1626" t="str">
        <f>+EE23</f>
        <v>b2766.1 - Rebuild Conastone 500 kV Substation Equip 2020</v>
      </c>
      <c r="EG23" s="1626" t="str">
        <f>+EF23</f>
        <v>b2766.1 - Rebuild Conastone 500 kV Substation Equip 2020</v>
      </c>
      <c r="EH23" s="1627" t="str">
        <f>+EG23</f>
        <v>b2766.1 - Rebuild Conastone 500 kV Substation Equip 2020</v>
      </c>
      <c r="EI23" s="1625" t="s">
        <v>1589</v>
      </c>
      <c r="EJ23" s="1626" t="str">
        <f>+EI23</f>
        <v>b2992.3 - Rebuild Windy Edge-Glenarm 115 kV Circuit 2020</v>
      </c>
      <c r="EK23" s="1626" t="str">
        <f>+EJ23</f>
        <v>b2992.3 - Rebuild Windy Edge-Glenarm 115 kV Circuit 2020</v>
      </c>
      <c r="EL23" s="1627" t="str">
        <f>+EK23</f>
        <v>b2992.3 - Rebuild Windy Edge-Glenarm 115 kV Circuit 2020</v>
      </c>
      <c r="EM23" s="1625" t="s">
        <v>1590</v>
      </c>
      <c r="EN23" s="1626" t="str">
        <f>+EM23</f>
        <v>b2992.4 - Rebuild Raphael-Northeast 230 kV Circuit 2020</v>
      </c>
      <c r="EO23" s="1626" t="str">
        <f>+EN23</f>
        <v>b2992.4 - Rebuild Raphael-Northeast 230 kV Circuit 2020</v>
      </c>
      <c r="EP23" s="1627" t="str">
        <f>+EO23</f>
        <v>b2992.4 - Rebuild Raphael-Northeast 230 kV Circuit 2020</v>
      </c>
      <c r="EQ23" s="1630" t="s">
        <v>1596</v>
      </c>
      <c r="ER23" s="1631" t="str">
        <f>+EQ23</f>
        <v>b2992.1 - Reconduct Conastone-Graceton 230 kV Circuit 2021</v>
      </c>
      <c r="ES23" s="1631" t="str">
        <f>+ER23</f>
        <v>b2992.1 - Reconduct Conastone-Graceton 230 kV Circuit 2021</v>
      </c>
      <c r="ET23" s="1632" t="str">
        <f>+ES23</f>
        <v>b2992.1 - Reconduct Conastone-Graceton 230 kV Circuit 2021</v>
      </c>
      <c r="EU23" s="1630" t="s">
        <v>1597</v>
      </c>
      <c r="EV23" s="1631" t="str">
        <f>+EU23</f>
        <v>b2992.2 - Add Bundle Conductor Graceton-Bagley-Raphael 230 kV Circuit 2021</v>
      </c>
      <c r="EW23" s="1631" t="str">
        <f>+EV23</f>
        <v>b2992.2 - Add Bundle Conductor Graceton-Bagley-Raphael 230 kV Circuit 2021</v>
      </c>
      <c r="EX23" s="1632" t="str">
        <f>+EW23</f>
        <v>b2992.2 - Add Bundle Conductor Graceton-Bagley-Raphael 230 kV Circuit 2021</v>
      </c>
      <c r="EY23" s="546"/>
      <c r="FD23" s="1630" t="s">
        <v>753</v>
      </c>
      <c r="FE23" s="1633"/>
      <c r="FF23" s="1633"/>
      <c r="FG23" s="1634"/>
      <c r="FH23" s="1630" t="s">
        <v>753</v>
      </c>
      <c r="FI23" s="1633"/>
      <c r="FJ23" s="1633"/>
      <c r="FK23" s="1634"/>
      <c r="FL23" s="1630" t="s">
        <v>753</v>
      </c>
      <c r="FM23" s="1633"/>
      <c r="FN23" s="1633"/>
      <c r="FO23" s="1634"/>
      <c r="FP23" s="1630" t="s">
        <v>753</v>
      </c>
      <c r="FQ23" s="1633"/>
      <c r="FR23" s="1633"/>
      <c r="FS23" s="1634"/>
      <c r="FT23" s="1630" t="s">
        <v>756</v>
      </c>
      <c r="FU23" s="1633"/>
      <c r="FV23" s="1633"/>
      <c r="FW23" s="1634"/>
      <c r="FX23" s="1630" t="s">
        <v>756</v>
      </c>
      <c r="FY23" s="1633"/>
      <c r="FZ23" s="1633"/>
      <c r="GA23" s="1634"/>
      <c r="GB23" s="1630" t="s">
        <v>756</v>
      </c>
      <c r="GC23" s="1633"/>
      <c r="GD23" s="1633"/>
      <c r="GE23" s="1634"/>
      <c r="GF23" s="1630" t="s">
        <v>756</v>
      </c>
      <c r="GG23" s="1633"/>
      <c r="GH23" s="1633"/>
      <c r="GI23" s="1634"/>
      <c r="GJ23" s="1630" t="s">
        <v>756</v>
      </c>
      <c r="GK23" s="1633"/>
      <c r="GL23" s="1633"/>
      <c r="GM23" s="1634"/>
      <c r="GN23" s="1630" t="s">
        <v>756</v>
      </c>
      <c r="GO23" s="1633"/>
      <c r="GP23" s="1633"/>
      <c r="GQ23" s="1634"/>
      <c r="GR23" s="1630" t="s">
        <v>775</v>
      </c>
      <c r="GS23" s="1633"/>
      <c r="GT23" s="1633"/>
      <c r="GU23" s="1634"/>
      <c r="GV23" s="1630" t="s">
        <v>780</v>
      </c>
      <c r="GW23" s="1633"/>
      <c r="GX23" s="1633"/>
      <c r="GY23" s="1634"/>
      <c r="GZ23" s="1630" t="s">
        <v>785</v>
      </c>
      <c r="HA23" s="1633"/>
      <c r="HB23" s="1633"/>
      <c r="HC23" s="1634"/>
      <c r="HD23" s="1625" t="s">
        <v>989</v>
      </c>
      <c r="HE23" s="1628"/>
      <c r="HF23" s="1628"/>
      <c r="HG23" s="1629"/>
      <c r="HH23" s="1625" t="s">
        <v>989</v>
      </c>
      <c r="HI23" s="1628"/>
      <c r="HJ23" s="1628"/>
      <c r="HK23" s="1629"/>
      <c r="HL23" s="1625" t="s">
        <v>1505</v>
      </c>
      <c r="HM23" s="1628"/>
      <c r="HN23" s="1628"/>
      <c r="HO23" s="1629"/>
      <c r="HP23" s="1625" t="s">
        <v>1549</v>
      </c>
      <c r="HQ23" s="1628"/>
      <c r="HR23" s="1628"/>
      <c r="HS23" s="1629"/>
      <c r="HU23" s="1630" t="s">
        <v>653</v>
      </c>
      <c r="HV23" s="1631"/>
      <c r="HW23" s="1631"/>
      <c r="HX23" s="1632"/>
      <c r="HY23" s="1630" t="s">
        <v>761</v>
      </c>
      <c r="HZ23" s="1631"/>
      <c r="IA23" s="1631"/>
      <c r="IB23" s="1632"/>
      <c r="IC23" s="1630" t="s">
        <v>782</v>
      </c>
      <c r="ID23" s="1631"/>
      <c r="IE23" s="1631"/>
      <c r="IF23" s="1632"/>
    </row>
    <row r="24" spans="1:240" ht="13">
      <c r="A24" s="502" t="s">
        <v>217</v>
      </c>
      <c r="B24" s="547" t="s">
        <v>577</v>
      </c>
      <c r="C24" s="548" t="s">
        <v>397</v>
      </c>
      <c r="D24" s="547"/>
      <c r="E24" s="547"/>
      <c r="F24" s="549"/>
      <c r="G24" s="548" t="s">
        <v>397</v>
      </c>
      <c r="H24" s="547"/>
      <c r="I24" s="547"/>
      <c r="J24" s="549"/>
      <c r="K24" s="548" t="s">
        <v>396</v>
      </c>
      <c r="L24" s="547"/>
      <c r="M24" s="547"/>
      <c r="N24" s="549"/>
      <c r="O24" s="548" t="s">
        <v>396</v>
      </c>
      <c r="P24" s="547"/>
      <c r="Q24" s="547"/>
      <c r="R24" s="549"/>
      <c r="S24" s="1442" t="s">
        <v>396</v>
      </c>
      <c r="T24" s="625"/>
      <c r="U24" s="625"/>
      <c r="V24" s="626"/>
      <c r="W24" s="1442" t="s">
        <v>397</v>
      </c>
      <c r="X24" s="625"/>
      <c r="Y24" s="625"/>
      <c r="Z24" s="626"/>
      <c r="AA24" s="1442" t="s">
        <v>397</v>
      </c>
      <c r="AB24" s="625"/>
      <c r="AC24" s="625"/>
      <c r="AD24" s="626"/>
      <c r="AE24" s="1442" t="s">
        <v>396</v>
      </c>
      <c r="AF24" s="625"/>
      <c r="AG24" s="625"/>
      <c r="AH24" s="626"/>
      <c r="AI24" s="1442" t="s">
        <v>397</v>
      </c>
      <c r="AJ24" s="625"/>
      <c r="AK24" s="625"/>
      <c r="AL24" s="626"/>
      <c r="AM24" s="1442" t="s">
        <v>397</v>
      </c>
      <c r="AN24" s="625"/>
      <c r="AO24" s="625"/>
      <c r="AP24" s="626"/>
      <c r="AQ24" s="1442" t="s">
        <v>396</v>
      </c>
      <c r="AR24" s="625"/>
      <c r="AS24" s="625"/>
      <c r="AT24" s="626"/>
      <c r="AU24" s="550"/>
      <c r="AV24" s="551"/>
      <c r="AW24" s="551"/>
      <c r="AX24" s="552"/>
      <c r="AY24" s="550"/>
      <c r="AZ24" s="551"/>
      <c r="BA24" s="551"/>
      <c r="BB24" s="552"/>
      <c r="BC24" s="550"/>
      <c r="BD24" s="551"/>
      <c r="BE24" s="551"/>
      <c r="BF24" s="552"/>
      <c r="BG24" s="550"/>
      <c r="BH24" s="551"/>
      <c r="BI24" s="551"/>
      <c r="BJ24" s="552"/>
      <c r="BK24" s="550"/>
      <c r="BL24" s="551"/>
      <c r="BM24" s="551"/>
      <c r="BN24" s="552"/>
      <c r="BO24" s="550"/>
      <c r="BP24" s="551"/>
      <c r="BQ24" s="551"/>
      <c r="BR24" s="552"/>
      <c r="BS24" s="1442" t="s">
        <v>396</v>
      </c>
      <c r="BT24" s="625"/>
      <c r="BU24" s="625"/>
      <c r="BV24" s="626"/>
      <c r="BW24" s="1442" t="s">
        <v>397</v>
      </c>
      <c r="BX24" s="625"/>
      <c r="BY24" s="625"/>
      <c r="BZ24" s="626"/>
      <c r="CA24" s="1442" t="s">
        <v>397</v>
      </c>
      <c r="CB24" s="625"/>
      <c r="CC24" s="625"/>
      <c r="CD24" s="626"/>
      <c r="CE24" s="1442" t="s">
        <v>396</v>
      </c>
      <c r="CF24" s="625"/>
      <c r="CG24" s="625"/>
      <c r="CH24" s="626"/>
      <c r="CI24" s="1442" t="s">
        <v>397</v>
      </c>
      <c r="CJ24" s="625"/>
      <c r="CK24" s="625"/>
      <c r="CL24" s="626"/>
      <c r="CM24" s="1442" t="s">
        <v>397</v>
      </c>
      <c r="CN24" s="774"/>
      <c r="CO24" s="774"/>
      <c r="CP24" s="777"/>
      <c r="CQ24" s="1442" t="s">
        <v>397</v>
      </c>
      <c r="CR24" s="774"/>
      <c r="CS24" s="774"/>
      <c r="CT24" s="777"/>
      <c r="CU24" s="776" t="s">
        <v>397</v>
      </c>
      <c r="CV24" s="774"/>
      <c r="CW24" s="774"/>
      <c r="CX24" s="777"/>
      <c r="CY24" s="788" t="s">
        <v>397</v>
      </c>
      <c r="CZ24" s="787"/>
      <c r="DA24" s="787"/>
      <c r="DB24" s="789"/>
      <c r="DC24" s="788" t="s">
        <v>397</v>
      </c>
      <c r="DD24" s="787"/>
      <c r="DE24" s="787"/>
      <c r="DF24" s="789"/>
      <c r="DG24" s="788" t="s">
        <v>397</v>
      </c>
      <c r="DH24" s="787"/>
      <c r="DI24" s="787"/>
      <c r="DJ24" s="789"/>
      <c r="DK24" s="1442" t="s">
        <v>397</v>
      </c>
      <c r="DL24" s="787"/>
      <c r="DM24" s="787"/>
      <c r="DN24" s="789"/>
      <c r="DO24" s="1442" t="s">
        <v>396</v>
      </c>
      <c r="DP24" s="808"/>
      <c r="DQ24" s="808"/>
      <c r="DR24" s="809"/>
      <c r="DS24" s="1442" t="s">
        <v>396</v>
      </c>
      <c r="DT24" s="808"/>
      <c r="DU24" s="808"/>
      <c r="DV24" s="809"/>
      <c r="DW24" s="1442" t="s">
        <v>396</v>
      </c>
      <c r="DX24" s="808"/>
      <c r="DY24" s="808"/>
      <c r="DZ24" s="809"/>
      <c r="EA24" s="1442" t="s">
        <v>396</v>
      </c>
      <c r="EB24" s="808"/>
      <c r="EC24" s="808"/>
      <c r="ED24" s="809"/>
      <c r="EE24" s="1442" t="s">
        <v>396</v>
      </c>
      <c r="EF24" s="1436"/>
      <c r="EG24" s="1436"/>
      <c r="EH24" s="1438"/>
      <c r="EI24" s="1442" t="s">
        <v>396</v>
      </c>
      <c r="EJ24" s="1436"/>
      <c r="EK24" s="1436"/>
      <c r="EL24" s="1438"/>
      <c r="EM24" s="1442" t="s">
        <v>396</v>
      </c>
      <c r="EN24" s="1436"/>
      <c r="EO24" s="1436"/>
      <c r="EP24" s="1438"/>
      <c r="EQ24" s="1442" t="s">
        <v>396</v>
      </c>
      <c r="ER24" s="1483"/>
      <c r="ES24" s="1483"/>
      <c r="ET24" s="1485"/>
      <c r="EU24" s="1442" t="s">
        <v>396</v>
      </c>
      <c r="EV24" s="1483"/>
      <c r="EW24" s="1483"/>
      <c r="EX24" s="1485"/>
      <c r="EY24" s="553"/>
      <c r="FD24" s="624" t="s">
        <v>396</v>
      </c>
      <c r="FE24" s="625"/>
      <c r="FF24" s="625"/>
      <c r="FG24" s="626"/>
      <c r="FH24" s="624" t="s">
        <v>396</v>
      </c>
      <c r="FI24" s="625"/>
      <c r="FJ24" s="625"/>
      <c r="FK24" s="626"/>
      <c r="FL24" s="624" t="s">
        <v>396</v>
      </c>
      <c r="FM24" s="625"/>
      <c r="FN24" s="625"/>
      <c r="FO24" s="626"/>
      <c r="FP24" s="624" t="s">
        <v>396</v>
      </c>
      <c r="FQ24" s="625"/>
      <c r="FR24" s="625"/>
      <c r="FS24" s="626"/>
      <c r="FT24" s="624" t="s">
        <v>396</v>
      </c>
      <c r="FU24" s="625"/>
      <c r="FV24" s="625"/>
      <c r="FW24" s="626"/>
      <c r="FX24" s="624" t="s">
        <v>396</v>
      </c>
      <c r="FY24" s="625"/>
      <c r="FZ24" s="625"/>
      <c r="GA24" s="626"/>
      <c r="GB24" s="756" t="s">
        <v>396</v>
      </c>
      <c r="GC24" s="754"/>
      <c r="GD24" s="754"/>
      <c r="GE24" s="757"/>
      <c r="GF24" s="756" t="s">
        <v>396</v>
      </c>
      <c r="GG24" s="754"/>
      <c r="GH24" s="754"/>
      <c r="GI24" s="757"/>
      <c r="GJ24" s="756" t="s">
        <v>396</v>
      </c>
      <c r="GK24" s="754"/>
      <c r="GL24" s="754"/>
      <c r="GM24" s="757"/>
      <c r="GN24" s="756" t="s">
        <v>396</v>
      </c>
      <c r="GO24" s="754"/>
      <c r="GP24" s="754"/>
      <c r="GQ24" s="757"/>
      <c r="GR24" s="771" t="s">
        <v>396</v>
      </c>
      <c r="GS24" s="769"/>
      <c r="GT24" s="769"/>
      <c r="GU24" s="768"/>
      <c r="GV24" s="785" t="s">
        <v>396</v>
      </c>
      <c r="GW24" s="783"/>
      <c r="GX24" s="783"/>
      <c r="GY24" s="786"/>
      <c r="GZ24" s="804" t="s">
        <v>396</v>
      </c>
      <c r="HA24" s="802"/>
      <c r="HB24" s="802"/>
      <c r="HC24" s="805"/>
      <c r="HD24" s="556" t="s">
        <v>396</v>
      </c>
      <c r="HE24" s="903"/>
      <c r="HF24" s="903"/>
      <c r="HG24" s="549"/>
      <c r="HH24" s="556" t="s">
        <v>396</v>
      </c>
      <c r="HI24" s="903"/>
      <c r="HJ24" s="903"/>
      <c r="HK24" s="549"/>
      <c r="HL24" s="556" t="s">
        <v>396</v>
      </c>
      <c r="HM24" s="1441"/>
      <c r="HN24" s="1441"/>
      <c r="HO24" s="549"/>
      <c r="HP24" s="556" t="s">
        <v>396</v>
      </c>
      <c r="HQ24" s="1466"/>
      <c r="HR24" s="1466"/>
      <c r="HS24" s="549"/>
      <c r="HU24" s="1635"/>
      <c r="HV24" s="1621"/>
      <c r="HW24" s="1621"/>
      <c r="HX24" s="1636"/>
      <c r="HY24" s="1635"/>
      <c r="HZ24" s="1621"/>
      <c r="IA24" s="1621"/>
      <c r="IB24" s="1636"/>
      <c r="IC24" s="1635"/>
      <c r="ID24" s="1621"/>
      <c r="IE24" s="1621"/>
      <c r="IF24" s="1636"/>
    </row>
    <row r="25" spans="1:240">
      <c r="A25" s="554" t="s">
        <v>391</v>
      </c>
      <c r="B25" s="547"/>
      <c r="C25" s="548">
        <v>44</v>
      </c>
      <c r="D25" s="547"/>
      <c r="E25" s="547"/>
      <c r="F25" s="555"/>
      <c r="G25" s="548">
        <v>44</v>
      </c>
      <c r="H25" s="547"/>
      <c r="I25" s="547"/>
      <c r="J25" s="555"/>
      <c r="K25" s="548">
        <v>44</v>
      </c>
      <c r="L25" s="547"/>
      <c r="M25" s="547"/>
      <c r="N25" s="555"/>
      <c r="O25" s="548">
        <v>44</v>
      </c>
      <c r="P25" s="547"/>
      <c r="Q25" s="547"/>
      <c r="R25" s="555"/>
      <c r="S25" s="1442">
        <v>44</v>
      </c>
      <c r="T25" s="625"/>
      <c r="U25" s="625"/>
      <c r="V25" s="505"/>
      <c r="W25" s="1442">
        <v>44</v>
      </c>
      <c r="X25" s="625"/>
      <c r="Y25" s="625"/>
      <c r="Z25" s="505"/>
      <c r="AA25" s="1442">
        <v>44</v>
      </c>
      <c r="AB25" s="625"/>
      <c r="AC25" s="625"/>
      <c r="AD25" s="505"/>
      <c r="AE25" s="1442">
        <v>44</v>
      </c>
      <c r="AF25" s="625"/>
      <c r="AG25" s="625"/>
      <c r="AH25" s="505"/>
      <c r="AI25" s="1442">
        <v>44</v>
      </c>
      <c r="AJ25" s="625"/>
      <c r="AK25" s="625"/>
      <c r="AL25" s="505"/>
      <c r="AM25" s="1442">
        <v>44</v>
      </c>
      <c r="AN25" s="625"/>
      <c r="AO25" s="625"/>
      <c r="AP25" s="505"/>
      <c r="AQ25" s="1442">
        <v>44</v>
      </c>
      <c r="AR25" s="625"/>
      <c r="AS25" s="625"/>
      <c r="AT25" s="505"/>
      <c r="AU25" s="556">
        <v>40</v>
      </c>
      <c r="AV25" s="547"/>
      <c r="AW25" s="547"/>
      <c r="AX25" s="549"/>
      <c r="AY25" s="556">
        <v>40</v>
      </c>
      <c r="AZ25" s="547"/>
      <c r="BA25" s="547"/>
      <c r="BB25" s="549"/>
      <c r="BC25" s="556">
        <v>40</v>
      </c>
      <c r="BD25" s="547"/>
      <c r="BE25" s="547"/>
      <c r="BF25" s="549"/>
      <c r="BG25" s="556">
        <v>35</v>
      </c>
      <c r="BH25" s="547"/>
      <c r="BI25" s="547"/>
      <c r="BJ25" s="549"/>
      <c r="BK25" s="556">
        <v>25</v>
      </c>
      <c r="BL25" s="547"/>
      <c r="BM25" s="547"/>
      <c r="BN25" s="549"/>
      <c r="BO25" s="556">
        <v>30</v>
      </c>
      <c r="BP25" s="547"/>
      <c r="BQ25" s="547"/>
      <c r="BR25" s="549"/>
      <c r="BS25" s="1442">
        <v>44</v>
      </c>
      <c r="BT25" s="625"/>
      <c r="BU25" s="625"/>
      <c r="BV25" s="505"/>
      <c r="BW25" s="1442">
        <v>44</v>
      </c>
      <c r="BX25" s="625"/>
      <c r="BY25" s="625"/>
      <c r="BZ25" s="505"/>
      <c r="CA25" s="1442">
        <v>44</v>
      </c>
      <c r="CB25" s="625"/>
      <c r="CC25" s="625"/>
      <c r="CD25" s="505"/>
      <c r="CE25" s="1442">
        <v>44</v>
      </c>
      <c r="CF25" s="625"/>
      <c r="CG25" s="625"/>
      <c r="CH25" s="505"/>
      <c r="CI25" s="1442">
        <v>44</v>
      </c>
      <c r="CJ25" s="625"/>
      <c r="CK25" s="625"/>
      <c r="CL25" s="505"/>
      <c r="CM25" s="1442">
        <v>44</v>
      </c>
      <c r="CN25" s="774"/>
      <c r="CO25" s="774"/>
      <c r="CP25" s="505"/>
      <c r="CQ25" s="1442">
        <v>44</v>
      </c>
      <c r="CR25" s="774"/>
      <c r="CS25" s="774"/>
      <c r="CT25" s="505"/>
      <c r="CU25" s="776">
        <v>44</v>
      </c>
      <c r="CV25" s="774"/>
      <c r="CW25" s="774"/>
      <c r="CX25" s="505"/>
      <c r="CY25" s="788">
        <v>44</v>
      </c>
      <c r="CZ25" s="787"/>
      <c r="DA25" s="787"/>
      <c r="DB25" s="505"/>
      <c r="DC25" s="788">
        <v>44</v>
      </c>
      <c r="DD25" s="787"/>
      <c r="DE25" s="787"/>
      <c r="DF25" s="505"/>
      <c r="DG25" s="788">
        <v>44</v>
      </c>
      <c r="DH25" s="787"/>
      <c r="DI25" s="787"/>
      <c r="DJ25" s="505"/>
      <c r="DK25" s="1442">
        <v>44</v>
      </c>
      <c r="DL25" s="787"/>
      <c r="DM25" s="787"/>
      <c r="DN25" s="505"/>
      <c r="DO25" s="1442">
        <v>44</v>
      </c>
      <c r="DP25" s="808"/>
      <c r="DQ25" s="808"/>
      <c r="DR25" s="505"/>
      <c r="DS25" s="1442">
        <v>44</v>
      </c>
      <c r="DT25" s="808"/>
      <c r="DU25" s="808"/>
      <c r="DV25" s="505"/>
      <c r="DW25" s="1442">
        <v>44</v>
      </c>
      <c r="DX25" s="808"/>
      <c r="DY25" s="808"/>
      <c r="DZ25" s="505"/>
      <c r="EA25" s="1442">
        <v>44</v>
      </c>
      <c r="EB25" s="808"/>
      <c r="EC25" s="808"/>
      <c r="ED25" s="505"/>
      <c r="EE25" s="1442">
        <v>44</v>
      </c>
      <c r="EF25" s="1436"/>
      <c r="EG25" s="1436"/>
      <c r="EH25" s="505"/>
      <c r="EI25" s="1442">
        <v>44</v>
      </c>
      <c r="EJ25" s="1436"/>
      <c r="EK25" s="1436"/>
      <c r="EL25" s="505"/>
      <c r="EM25" s="1442">
        <v>44</v>
      </c>
      <c r="EN25" s="1436"/>
      <c r="EO25" s="1436"/>
      <c r="EP25" s="505"/>
      <c r="EQ25" s="1442">
        <v>44</v>
      </c>
      <c r="ER25" s="1483"/>
      <c r="ES25" s="1483"/>
      <c r="ET25" s="505"/>
      <c r="EU25" s="1442">
        <v>44</v>
      </c>
      <c r="EV25" s="1483"/>
      <c r="EW25" s="1483"/>
      <c r="EX25" s="505"/>
      <c r="EY25" s="553"/>
      <c r="FD25" s="624">
        <v>10</v>
      </c>
      <c r="FE25" s="625"/>
      <c r="FF25" s="625"/>
      <c r="FG25" s="505"/>
      <c r="FH25" s="624">
        <v>10</v>
      </c>
      <c r="FI25" s="625"/>
      <c r="FJ25" s="625"/>
      <c r="FK25" s="505"/>
      <c r="FL25" s="624">
        <v>10</v>
      </c>
      <c r="FM25" s="625"/>
      <c r="FN25" s="625"/>
      <c r="FO25" s="505"/>
      <c r="FP25" s="624">
        <v>10</v>
      </c>
      <c r="FQ25" s="625"/>
      <c r="FR25" s="625"/>
      <c r="FS25" s="505"/>
      <c r="FT25" s="624">
        <v>10</v>
      </c>
      <c r="FU25" s="625"/>
      <c r="FV25" s="625"/>
      <c r="FW25" s="505"/>
      <c r="FX25" s="624">
        <v>10</v>
      </c>
      <c r="FY25" s="625"/>
      <c r="FZ25" s="625"/>
      <c r="GA25" s="505"/>
      <c r="GB25" s="756">
        <v>10</v>
      </c>
      <c r="GC25" s="754"/>
      <c r="GD25" s="754"/>
      <c r="GE25" s="505"/>
      <c r="GF25" s="756">
        <v>10</v>
      </c>
      <c r="GG25" s="754"/>
      <c r="GH25" s="754"/>
      <c r="GI25" s="505"/>
      <c r="GJ25" s="756">
        <v>10</v>
      </c>
      <c r="GK25" s="754"/>
      <c r="GL25" s="754"/>
      <c r="GM25" s="505"/>
      <c r="GN25" s="756">
        <v>10</v>
      </c>
      <c r="GO25" s="754"/>
      <c r="GP25" s="754"/>
      <c r="GQ25" s="505"/>
      <c r="GR25" s="771">
        <v>10</v>
      </c>
      <c r="GS25" s="769"/>
      <c r="GT25" s="769"/>
      <c r="GU25" s="505"/>
      <c r="GV25" s="785">
        <v>10</v>
      </c>
      <c r="GW25" s="783"/>
      <c r="GX25" s="783"/>
      <c r="GY25" s="505"/>
      <c r="GZ25" s="804">
        <v>10</v>
      </c>
      <c r="HA25" s="802"/>
      <c r="HB25" s="802"/>
      <c r="HC25" s="505"/>
      <c r="HD25" s="556">
        <v>10</v>
      </c>
      <c r="HE25" s="903"/>
      <c r="HF25" s="903"/>
      <c r="HG25" s="917"/>
      <c r="HH25" s="556">
        <v>10</v>
      </c>
      <c r="HI25" s="903"/>
      <c r="HJ25" s="903"/>
      <c r="HK25" s="917"/>
      <c r="HL25" s="556">
        <v>10</v>
      </c>
      <c r="HM25" s="1441"/>
      <c r="HN25" s="1441"/>
      <c r="HO25" s="917"/>
      <c r="HP25" s="556">
        <v>10</v>
      </c>
      <c r="HQ25" s="1466"/>
      <c r="HR25" s="1466"/>
      <c r="HS25" s="917"/>
      <c r="HU25" s="624"/>
      <c r="HV25" s="625"/>
      <c r="HW25" s="625"/>
      <c r="HX25" s="505"/>
      <c r="HY25" s="624">
        <v>1</v>
      </c>
      <c r="HZ25" s="625"/>
      <c r="IA25" s="625"/>
      <c r="IB25" s="505"/>
      <c r="IC25" s="785">
        <v>1</v>
      </c>
      <c r="ID25" s="783"/>
      <c r="IE25" s="783"/>
      <c r="IF25" s="505"/>
    </row>
    <row r="26" spans="1:240">
      <c r="A26" s="554" t="s">
        <v>392</v>
      </c>
      <c r="B26" s="547" t="s">
        <v>577</v>
      </c>
      <c r="C26" s="548" t="s">
        <v>396</v>
      </c>
      <c r="D26" s="547"/>
      <c r="E26" s="547"/>
      <c r="F26" s="555"/>
      <c r="G26" s="548" t="s">
        <v>396</v>
      </c>
      <c r="H26" s="547"/>
      <c r="I26" s="547"/>
      <c r="J26" s="555"/>
      <c r="K26" s="548" t="s">
        <v>396</v>
      </c>
      <c r="L26" s="547"/>
      <c r="M26" s="547"/>
      <c r="N26" s="555"/>
      <c r="O26" s="548" t="s">
        <v>396</v>
      </c>
      <c r="P26" s="547"/>
      <c r="Q26" s="547"/>
      <c r="R26" s="555"/>
      <c r="S26" s="1442" t="s">
        <v>396</v>
      </c>
      <c r="T26" s="625"/>
      <c r="U26" s="625"/>
      <c r="V26" s="505"/>
      <c r="W26" s="1442" t="s">
        <v>396</v>
      </c>
      <c r="X26" s="625"/>
      <c r="Y26" s="625"/>
      <c r="Z26" s="505"/>
      <c r="AA26" s="1442" t="s">
        <v>396</v>
      </c>
      <c r="AB26" s="625"/>
      <c r="AC26" s="625"/>
      <c r="AD26" s="505"/>
      <c r="AE26" s="1442" t="s">
        <v>396</v>
      </c>
      <c r="AF26" s="625"/>
      <c r="AG26" s="625"/>
      <c r="AH26" s="505"/>
      <c r="AI26" s="1442" t="s">
        <v>396</v>
      </c>
      <c r="AJ26" s="625"/>
      <c r="AK26" s="625"/>
      <c r="AL26" s="505"/>
      <c r="AM26" s="1442" t="s">
        <v>396</v>
      </c>
      <c r="AN26" s="625"/>
      <c r="AO26" s="625"/>
      <c r="AP26" s="505"/>
      <c r="AQ26" s="1442" t="s">
        <v>396</v>
      </c>
      <c r="AR26" s="625"/>
      <c r="AS26" s="625"/>
      <c r="AT26" s="505"/>
      <c r="AU26" s="556" t="s">
        <v>396</v>
      </c>
      <c r="AV26" s="547"/>
      <c r="AW26" s="547"/>
      <c r="AX26" s="549"/>
      <c r="AY26" s="556" t="s">
        <v>396</v>
      </c>
      <c r="AZ26" s="547"/>
      <c r="BA26" s="547"/>
      <c r="BB26" s="549"/>
      <c r="BC26" s="556" t="s">
        <v>396</v>
      </c>
      <c r="BD26" s="547"/>
      <c r="BE26" s="547"/>
      <c r="BF26" s="549"/>
      <c r="BG26" s="556" t="s">
        <v>397</v>
      </c>
      <c r="BH26" s="547"/>
      <c r="BI26" s="547"/>
      <c r="BJ26" s="549"/>
      <c r="BK26" s="556" t="s">
        <v>397</v>
      </c>
      <c r="BL26" s="547"/>
      <c r="BM26" s="547"/>
      <c r="BN26" s="549"/>
      <c r="BO26" s="556" t="s">
        <v>396</v>
      </c>
      <c r="BP26" s="547"/>
      <c r="BQ26" s="547"/>
      <c r="BR26" s="549"/>
      <c r="BS26" s="1442" t="s">
        <v>396</v>
      </c>
      <c r="BT26" s="625"/>
      <c r="BU26" s="625"/>
      <c r="BV26" s="505"/>
      <c r="BW26" s="1442" t="s">
        <v>396</v>
      </c>
      <c r="BX26" s="625"/>
      <c r="BY26" s="625"/>
      <c r="BZ26" s="505"/>
      <c r="CA26" s="1442" t="s">
        <v>396</v>
      </c>
      <c r="CB26" s="625"/>
      <c r="CC26" s="625"/>
      <c r="CD26" s="505"/>
      <c r="CE26" s="1442" t="s">
        <v>396</v>
      </c>
      <c r="CF26" s="625"/>
      <c r="CG26" s="625"/>
      <c r="CH26" s="505"/>
      <c r="CI26" s="1442" t="s">
        <v>396</v>
      </c>
      <c r="CJ26" s="625"/>
      <c r="CK26" s="625"/>
      <c r="CL26" s="505"/>
      <c r="CM26" s="1442" t="s">
        <v>396</v>
      </c>
      <c r="CN26" s="774"/>
      <c r="CO26" s="774"/>
      <c r="CP26" s="505"/>
      <c r="CQ26" s="1442" t="s">
        <v>396</v>
      </c>
      <c r="CR26" s="774"/>
      <c r="CS26" s="774"/>
      <c r="CT26" s="505"/>
      <c r="CU26" s="776" t="s">
        <v>396</v>
      </c>
      <c r="CV26" s="774"/>
      <c r="CW26" s="774"/>
      <c r="CX26" s="505"/>
      <c r="CY26" s="788" t="s">
        <v>396</v>
      </c>
      <c r="CZ26" s="787"/>
      <c r="DA26" s="787"/>
      <c r="DB26" s="505"/>
      <c r="DC26" s="788" t="s">
        <v>396</v>
      </c>
      <c r="DD26" s="787"/>
      <c r="DE26" s="787"/>
      <c r="DF26" s="505"/>
      <c r="DG26" s="788" t="s">
        <v>396</v>
      </c>
      <c r="DH26" s="787"/>
      <c r="DI26" s="787"/>
      <c r="DJ26" s="505"/>
      <c r="DK26" s="1442" t="s">
        <v>396</v>
      </c>
      <c r="DL26" s="787"/>
      <c r="DM26" s="787"/>
      <c r="DN26" s="505"/>
      <c r="DO26" s="1442" t="s">
        <v>396</v>
      </c>
      <c r="DP26" s="808"/>
      <c r="DQ26" s="808"/>
      <c r="DR26" s="505"/>
      <c r="DS26" s="1442" t="s">
        <v>396</v>
      </c>
      <c r="DT26" s="808"/>
      <c r="DU26" s="808"/>
      <c r="DV26" s="505"/>
      <c r="DW26" s="1442" t="s">
        <v>396</v>
      </c>
      <c r="DX26" s="808"/>
      <c r="DY26" s="808"/>
      <c r="DZ26" s="505"/>
      <c r="EA26" s="1442" t="s">
        <v>396</v>
      </c>
      <c r="EB26" s="808"/>
      <c r="EC26" s="808"/>
      <c r="ED26" s="505"/>
      <c r="EE26" s="1442" t="s">
        <v>396</v>
      </c>
      <c r="EF26" s="1436"/>
      <c r="EG26" s="1436"/>
      <c r="EH26" s="505"/>
      <c r="EI26" s="1442" t="s">
        <v>396</v>
      </c>
      <c r="EJ26" s="1436"/>
      <c r="EK26" s="1436"/>
      <c r="EL26" s="505"/>
      <c r="EM26" s="1442" t="s">
        <v>396</v>
      </c>
      <c r="EN26" s="1436"/>
      <c r="EO26" s="1436"/>
      <c r="EP26" s="505"/>
      <c r="EQ26" s="1442" t="s">
        <v>396</v>
      </c>
      <c r="ER26" s="1483"/>
      <c r="ES26" s="1483"/>
      <c r="ET26" s="505"/>
      <c r="EU26" s="1442" t="s">
        <v>396</v>
      </c>
      <c r="EV26" s="1483"/>
      <c r="EW26" s="1483"/>
      <c r="EX26" s="505"/>
      <c r="EY26" s="553"/>
      <c r="FD26" s="624" t="s">
        <v>396</v>
      </c>
      <c r="FE26" s="625"/>
      <c r="FF26" s="625"/>
      <c r="FG26" s="505"/>
      <c r="FH26" s="624" t="s">
        <v>396</v>
      </c>
      <c r="FI26" s="625"/>
      <c r="FJ26" s="625"/>
      <c r="FK26" s="505"/>
      <c r="FL26" s="624" t="s">
        <v>396</v>
      </c>
      <c r="FM26" s="625"/>
      <c r="FN26" s="625"/>
      <c r="FO26" s="505"/>
      <c r="FP26" s="624" t="s">
        <v>396</v>
      </c>
      <c r="FQ26" s="625"/>
      <c r="FR26" s="625"/>
      <c r="FS26" s="505"/>
      <c r="FT26" s="624" t="s">
        <v>396</v>
      </c>
      <c r="FU26" s="625"/>
      <c r="FV26" s="625"/>
      <c r="FW26" s="505"/>
      <c r="FX26" s="624" t="s">
        <v>396</v>
      </c>
      <c r="FY26" s="625"/>
      <c r="FZ26" s="625"/>
      <c r="GA26" s="505"/>
      <c r="GB26" s="756" t="s">
        <v>396</v>
      </c>
      <c r="GC26" s="754"/>
      <c r="GD26" s="754"/>
      <c r="GE26" s="505"/>
      <c r="GF26" s="756" t="s">
        <v>396</v>
      </c>
      <c r="GG26" s="754"/>
      <c r="GH26" s="754"/>
      <c r="GI26" s="505"/>
      <c r="GJ26" s="756" t="s">
        <v>396</v>
      </c>
      <c r="GK26" s="754"/>
      <c r="GL26" s="754"/>
      <c r="GM26" s="505"/>
      <c r="GN26" s="756" t="s">
        <v>396</v>
      </c>
      <c r="GO26" s="754"/>
      <c r="GP26" s="754"/>
      <c r="GQ26" s="505"/>
      <c r="GR26" s="771" t="s">
        <v>396</v>
      </c>
      <c r="GS26" s="769"/>
      <c r="GT26" s="769"/>
      <c r="GU26" s="505"/>
      <c r="GV26" s="785" t="s">
        <v>396</v>
      </c>
      <c r="GW26" s="783"/>
      <c r="GX26" s="783"/>
      <c r="GY26" s="505"/>
      <c r="GZ26" s="804" t="s">
        <v>396</v>
      </c>
      <c r="HA26" s="802"/>
      <c r="HB26" s="802"/>
      <c r="HC26" s="505"/>
      <c r="HD26" s="556" t="s">
        <v>396</v>
      </c>
      <c r="HE26" s="903"/>
      <c r="HF26" s="903"/>
      <c r="HG26" s="917"/>
      <c r="HH26" s="556" t="s">
        <v>396</v>
      </c>
      <c r="HI26" s="903"/>
      <c r="HJ26" s="903"/>
      <c r="HK26" s="917"/>
      <c r="HL26" s="556" t="s">
        <v>396</v>
      </c>
      <c r="HM26" s="1441"/>
      <c r="HN26" s="1441"/>
      <c r="HO26" s="917"/>
      <c r="HP26" s="556" t="s">
        <v>396</v>
      </c>
      <c r="HQ26" s="1466"/>
      <c r="HR26" s="1466"/>
      <c r="HS26" s="917"/>
      <c r="HU26" s="624" t="s">
        <v>396</v>
      </c>
      <c r="HV26" s="625"/>
      <c r="HW26" s="625"/>
      <c r="HX26" s="505"/>
      <c r="HY26" s="624" t="s">
        <v>396</v>
      </c>
      <c r="HZ26" s="625"/>
      <c r="IA26" s="625"/>
      <c r="IB26" s="505"/>
      <c r="IC26" s="785" t="s">
        <v>396</v>
      </c>
      <c r="ID26" s="783"/>
      <c r="IE26" s="783"/>
      <c r="IF26" s="505"/>
    </row>
    <row r="27" spans="1:240">
      <c r="A27" s="554" t="s">
        <v>63</v>
      </c>
      <c r="B27" s="547"/>
      <c r="C27" s="548">
        <v>100</v>
      </c>
      <c r="D27" s="547"/>
      <c r="E27" s="547"/>
      <c r="F27" s="555"/>
      <c r="G27" s="548">
        <v>100</v>
      </c>
      <c r="H27" s="547"/>
      <c r="I27" s="547"/>
      <c r="J27" s="555"/>
      <c r="K27" s="548">
        <v>100</v>
      </c>
      <c r="L27" s="547"/>
      <c r="M27" s="547"/>
      <c r="N27" s="555"/>
      <c r="O27" s="548">
        <v>100</v>
      </c>
      <c r="P27" s="547"/>
      <c r="Q27" s="547"/>
      <c r="R27" s="555"/>
      <c r="S27" s="1442">
        <v>100</v>
      </c>
      <c r="T27" s="625"/>
      <c r="U27" s="625"/>
      <c r="V27" s="505"/>
      <c r="W27" s="1442">
        <v>100</v>
      </c>
      <c r="X27" s="625"/>
      <c r="Y27" s="625"/>
      <c r="Z27" s="505"/>
      <c r="AA27" s="1442">
        <v>100</v>
      </c>
      <c r="AB27" s="625"/>
      <c r="AC27" s="625"/>
      <c r="AD27" s="505"/>
      <c r="AE27" s="1442">
        <v>100</v>
      </c>
      <c r="AF27" s="625"/>
      <c r="AG27" s="625"/>
      <c r="AH27" s="505"/>
      <c r="AI27" s="1442">
        <v>100</v>
      </c>
      <c r="AJ27" s="625"/>
      <c r="AK27" s="625"/>
      <c r="AL27" s="505"/>
      <c r="AM27" s="1442">
        <v>100</v>
      </c>
      <c r="AN27" s="625"/>
      <c r="AO27" s="625"/>
      <c r="AP27" s="505"/>
      <c r="AQ27" s="1442">
        <v>100</v>
      </c>
      <c r="AR27" s="625"/>
      <c r="AS27" s="625"/>
      <c r="AT27" s="505"/>
      <c r="AU27" s="556">
        <v>150</v>
      </c>
      <c r="AV27" s="547"/>
      <c r="AW27" s="547"/>
      <c r="AX27" s="549"/>
      <c r="AY27" s="556">
        <v>100</v>
      </c>
      <c r="AZ27" s="547"/>
      <c r="BA27" s="547"/>
      <c r="BB27" s="549"/>
      <c r="BC27" s="556">
        <v>50</v>
      </c>
      <c r="BD27" s="547"/>
      <c r="BE27" s="547"/>
      <c r="BF27" s="549"/>
      <c r="BG27" s="556">
        <v>100</v>
      </c>
      <c r="BH27" s="547"/>
      <c r="BI27" s="547"/>
      <c r="BJ27" s="549"/>
      <c r="BK27" s="556">
        <v>150</v>
      </c>
      <c r="BL27" s="547"/>
      <c r="BM27" s="547"/>
      <c r="BN27" s="549"/>
      <c r="BO27" s="556">
        <v>50</v>
      </c>
      <c r="BP27" s="547"/>
      <c r="BQ27" s="547"/>
      <c r="BR27" s="549"/>
      <c r="BS27" s="1442">
        <v>100</v>
      </c>
      <c r="BT27" s="625"/>
      <c r="BU27" s="625"/>
      <c r="BV27" s="505"/>
      <c r="BW27" s="1442">
        <v>0</v>
      </c>
      <c r="BX27" s="625"/>
      <c r="BY27" s="625"/>
      <c r="BZ27" s="505"/>
      <c r="CA27" s="1442">
        <v>100</v>
      </c>
      <c r="CB27" s="625"/>
      <c r="CC27" s="625"/>
      <c r="CD27" s="505"/>
      <c r="CE27" s="1442">
        <v>100</v>
      </c>
      <c r="CF27" s="625"/>
      <c r="CG27" s="625"/>
      <c r="CH27" s="505"/>
      <c r="CI27" s="1442">
        <v>0</v>
      </c>
      <c r="CJ27" s="625"/>
      <c r="CK27" s="625"/>
      <c r="CL27" s="505"/>
      <c r="CM27" s="1442">
        <v>0</v>
      </c>
      <c r="CN27" s="774"/>
      <c r="CO27" s="774"/>
      <c r="CP27" s="505"/>
      <c r="CQ27" s="1442">
        <v>0</v>
      </c>
      <c r="CR27" s="774"/>
      <c r="CS27" s="774"/>
      <c r="CT27" s="505"/>
      <c r="CU27" s="776">
        <v>0</v>
      </c>
      <c r="CV27" s="774"/>
      <c r="CW27" s="774"/>
      <c r="CX27" s="505"/>
      <c r="CY27" s="788">
        <v>0</v>
      </c>
      <c r="CZ27" s="787"/>
      <c r="DA27" s="787"/>
      <c r="DB27" s="505"/>
      <c r="DC27" s="788">
        <v>0</v>
      </c>
      <c r="DD27" s="787"/>
      <c r="DE27" s="787"/>
      <c r="DF27" s="505"/>
      <c r="DG27" s="788">
        <v>0</v>
      </c>
      <c r="DH27" s="787"/>
      <c r="DI27" s="787"/>
      <c r="DJ27" s="505"/>
      <c r="DK27" s="1442">
        <v>0</v>
      </c>
      <c r="DL27" s="792"/>
      <c r="DM27" s="787"/>
      <c r="DN27" s="505"/>
      <c r="DO27" s="1442"/>
      <c r="DP27" s="808"/>
      <c r="DQ27" s="808"/>
      <c r="DR27" s="505"/>
      <c r="DS27" s="1442"/>
      <c r="DT27" s="808"/>
      <c r="DU27" s="808"/>
      <c r="DV27" s="505"/>
      <c r="DW27" s="1442"/>
      <c r="DX27" s="808"/>
      <c r="DY27" s="808"/>
      <c r="DZ27" s="505"/>
      <c r="EA27" s="1442"/>
      <c r="EB27" s="808"/>
      <c r="EC27" s="808"/>
      <c r="ED27" s="505"/>
      <c r="EE27" s="1437"/>
      <c r="EF27" s="1436"/>
      <c r="EG27" s="1436"/>
      <c r="EH27" s="505"/>
      <c r="EI27" s="1437"/>
      <c r="EJ27" s="1436"/>
      <c r="EK27" s="1436"/>
      <c r="EL27" s="505"/>
      <c r="EM27" s="1437"/>
      <c r="EN27" s="1436"/>
      <c r="EO27" s="1436"/>
      <c r="EP27" s="505"/>
      <c r="EQ27" s="1484"/>
      <c r="ER27" s="1483"/>
      <c r="ES27" s="1483"/>
      <c r="ET27" s="505"/>
      <c r="EU27" s="1484"/>
      <c r="EV27" s="1483"/>
      <c r="EW27" s="1483"/>
      <c r="EX27" s="505"/>
      <c r="EY27" s="553"/>
      <c r="FD27" s="624"/>
      <c r="FE27" s="625"/>
      <c r="FF27" s="625"/>
      <c r="FG27" s="505"/>
      <c r="FH27" s="624"/>
      <c r="FI27" s="625"/>
      <c r="FJ27" s="625"/>
      <c r="FK27" s="505"/>
      <c r="FL27" s="624"/>
      <c r="FM27" s="625"/>
      <c r="FN27" s="625"/>
      <c r="FO27" s="505"/>
      <c r="FP27" s="624"/>
      <c r="FQ27" s="625"/>
      <c r="FR27" s="625"/>
      <c r="FS27" s="505"/>
      <c r="FT27" s="624"/>
      <c r="FU27" s="625"/>
      <c r="FV27" s="625"/>
      <c r="FW27" s="505"/>
      <c r="FX27" s="624"/>
      <c r="FY27" s="625"/>
      <c r="FZ27" s="625"/>
      <c r="GA27" s="505"/>
      <c r="GB27" s="756"/>
      <c r="GC27" s="754"/>
      <c r="GD27" s="754"/>
      <c r="GE27" s="505"/>
      <c r="GF27" s="756"/>
      <c r="GG27" s="754"/>
      <c r="GH27" s="754"/>
      <c r="GI27" s="505"/>
      <c r="GJ27" s="756"/>
      <c r="GK27" s="754"/>
      <c r="GL27" s="754"/>
      <c r="GM27" s="505"/>
      <c r="GN27" s="756"/>
      <c r="GO27" s="754"/>
      <c r="GP27" s="754"/>
      <c r="GQ27" s="505"/>
      <c r="GR27" s="771"/>
      <c r="GS27" s="769"/>
      <c r="GT27" s="769"/>
      <c r="GU27" s="505"/>
      <c r="GV27" s="785"/>
      <c r="GW27" s="783"/>
      <c r="GX27" s="783"/>
      <c r="GY27" s="505"/>
      <c r="GZ27" s="804"/>
      <c r="HA27" s="802"/>
      <c r="HB27" s="802"/>
      <c r="HC27" s="505"/>
      <c r="HD27" s="556"/>
      <c r="HE27" s="903"/>
      <c r="HF27" s="903"/>
      <c r="HG27" s="917"/>
      <c r="HH27" s="556"/>
      <c r="HI27" s="903"/>
      <c r="HJ27" s="903"/>
      <c r="HK27" s="917"/>
      <c r="HL27" s="556"/>
      <c r="HM27" s="1441"/>
      <c r="HN27" s="1441"/>
      <c r="HO27" s="917"/>
      <c r="HP27" s="556"/>
      <c r="HQ27" s="1466"/>
      <c r="HR27" s="1466"/>
      <c r="HS27" s="917"/>
      <c r="HU27" s="624"/>
      <c r="HV27" s="625"/>
      <c r="HW27" s="625"/>
      <c r="HX27" s="505"/>
      <c r="HY27" s="624"/>
      <c r="HZ27" s="625"/>
      <c r="IA27" s="625"/>
      <c r="IB27" s="505"/>
      <c r="IC27" s="785"/>
      <c r="ID27" s="783"/>
      <c r="IE27" s="783"/>
      <c r="IF27" s="505"/>
    </row>
    <row r="28" spans="1:240" ht="13">
      <c r="A28" s="554" t="s">
        <v>411</v>
      </c>
      <c r="B28" s="547"/>
      <c r="C28" s="601">
        <f>+L11</f>
        <v>0.12007057830388618</v>
      </c>
      <c r="D28" s="557"/>
      <c r="E28" s="557"/>
      <c r="F28" s="558"/>
      <c r="G28" s="554">
        <f>+C28</f>
        <v>0.12007057830388618</v>
      </c>
      <c r="H28" s="557"/>
      <c r="I28" s="557"/>
      <c r="J28" s="558"/>
      <c r="K28" s="554">
        <f>+G28</f>
        <v>0.12007057830388618</v>
      </c>
      <c r="L28" s="557"/>
      <c r="M28" s="557"/>
      <c r="N28" s="558"/>
      <c r="O28" s="554">
        <f>+K28</f>
        <v>0.12007057830388618</v>
      </c>
      <c r="P28" s="557"/>
      <c r="Q28" s="557"/>
      <c r="R28" s="558"/>
      <c r="S28" s="554">
        <f>+O28</f>
        <v>0.12007057830388618</v>
      </c>
      <c r="T28" s="478"/>
      <c r="U28" s="478"/>
      <c r="V28" s="494"/>
      <c r="W28" s="502">
        <f>+S28</f>
        <v>0.12007057830388618</v>
      </c>
      <c r="X28" s="478"/>
      <c r="Y28" s="478"/>
      <c r="Z28" s="494"/>
      <c r="AA28" s="502">
        <f>+W28</f>
        <v>0.12007057830388618</v>
      </c>
      <c r="AB28" s="478"/>
      <c r="AC28" s="478"/>
      <c r="AD28" s="494"/>
      <c r="AE28" s="502">
        <f>+AA28</f>
        <v>0.12007057830388618</v>
      </c>
      <c r="AF28" s="478"/>
      <c r="AG28" s="478"/>
      <c r="AH28" s="494"/>
      <c r="AI28" s="502">
        <f>+AE28</f>
        <v>0.12007057830388618</v>
      </c>
      <c r="AJ28" s="478"/>
      <c r="AK28" s="478"/>
      <c r="AL28" s="494"/>
      <c r="AM28" s="502">
        <f>+AI28</f>
        <v>0.12007057830388618</v>
      </c>
      <c r="AN28" s="478"/>
      <c r="AO28" s="478"/>
      <c r="AP28" s="494"/>
      <c r="AQ28" s="502">
        <f>+AM28</f>
        <v>0.12007057830388618</v>
      </c>
      <c r="AR28" s="478"/>
      <c r="AS28" s="478"/>
      <c r="AT28" s="494"/>
      <c r="AU28" s="554">
        <f>+$I11</f>
        <v>0</v>
      </c>
      <c r="AV28" s="557"/>
      <c r="AW28" s="557"/>
      <c r="AX28" s="553"/>
      <c r="AY28" s="554">
        <f>+$I11</f>
        <v>0</v>
      </c>
      <c r="AZ28" s="557"/>
      <c r="BA28" s="557"/>
      <c r="BB28" s="553"/>
      <c r="BC28" s="554">
        <f>+$I11</f>
        <v>0</v>
      </c>
      <c r="BD28" s="557"/>
      <c r="BE28" s="557"/>
      <c r="BF28" s="553"/>
      <c r="BG28" s="556">
        <f>$I17</f>
        <v>0</v>
      </c>
      <c r="BH28" s="547"/>
      <c r="BI28" s="547"/>
      <c r="BJ28" s="549"/>
      <c r="BK28" s="556">
        <f>$I17</f>
        <v>0</v>
      </c>
      <c r="BL28" s="547"/>
      <c r="BM28" s="547"/>
      <c r="BN28" s="549"/>
      <c r="BO28" s="554">
        <f>+$I11</f>
        <v>0</v>
      </c>
      <c r="BP28" s="557"/>
      <c r="BQ28" s="557"/>
      <c r="BR28" s="553"/>
      <c r="BS28" s="502">
        <f>+AQ28</f>
        <v>0.12007057830388618</v>
      </c>
      <c r="BT28" s="478"/>
      <c r="BU28" s="478"/>
      <c r="BV28" s="494"/>
      <c r="BW28" s="559">
        <f>+BS28</f>
        <v>0.12007057830388618</v>
      </c>
      <c r="BX28" s="478"/>
      <c r="BY28" s="478"/>
      <c r="BZ28" s="494"/>
      <c r="CA28" s="559">
        <f>+BW28</f>
        <v>0.12007057830388618</v>
      </c>
      <c r="CB28" s="478"/>
      <c r="CC28" s="478"/>
      <c r="CD28" s="494"/>
      <c r="CE28" s="559">
        <f>+CA28</f>
        <v>0.12007057830388618</v>
      </c>
      <c r="CF28" s="478"/>
      <c r="CG28" s="478"/>
      <c r="CH28" s="494"/>
      <c r="CI28" s="559">
        <f>++CE28</f>
        <v>0.12007057830388618</v>
      </c>
      <c r="CJ28" s="478"/>
      <c r="CK28" s="478"/>
      <c r="CL28" s="494"/>
      <c r="CM28" s="559">
        <f>++CI28</f>
        <v>0.12007057830388618</v>
      </c>
      <c r="CN28" s="478"/>
      <c r="CO28" s="478"/>
      <c r="CP28" s="494"/>
      <c r="CQ28" s="559">
        <f>++CM28</f>
        <v>0.12007057830388618</v>
      </c>
      <c r="CR28" s="478"/>
      <c r="CS28" s="478"/>
      <c r="CT28" s="494"/>
      <c r="CU28" s="559">
        <f>++CQ28</f>
        <v>0.12007057830388618</v>
      </c>
      <c r="CV28" s="478"/>
      <c r="CW28" s="478"/>
      <c r="CX28" s="494"/>
      <c r="CY28" s="559">
        <f>++CU28</f>
        <v>0.12007057830388618</v>
      </c>
      <c r="CZ28" s="478"/>
      <c r="DA28" s="478"/>
      <c r="DB28" s="494"/>
      <c r="DC28" s="559">
        <f>++CY28</f>
        <v>0.12007057830388618</v>
      </c>
      <c r="DD28" s="478"/>
      <c r="DE28" s="478"/>
      <c r="DF28" s="494"/>
      <c r="DG28" s="559">
        <f>++DC28</f>
        <v>0.12007057830388618</v>
      </c>
      <c r="DH28" s="478"/>
      <c r="DI28" s="478"/>
      <c r="DJ28" s="494"/>
      <c r="DK28" s="559">
        <f>++DG28</f>
        <v>0.12007057830388618</v>
      </c>
      <c r="DL28" s="478"/>
      <c r="DM28" s="478"/>
      <c r="DN28" s="494"/>
      <c r="DO28" s="559">
        <f>+DK28</f>
        <v>0.12007057830388618</v>
      </c>
      <c r="DP28" s="478"/>
      <c r="DQ28" s="478"/>
      <c r="DR28" s="494"/>
      <c r="DS28" s="559">
        <f>+DO28</f>
        <v>0.12007057830388618</v>
      </c>
      <c r="DT28" s="478"/>
      <c r="DU28" s="478"/>
      <c r="DV28" s="494"/>
      <c r="DW28" s="559">
        <f>+DS28</f>
        <v>0.12007057830388618</v>
      </c>
      <c r="DX28" s="478"/>
      <c r="DY28" s="478"/>
      <c r="DZ28" s="494"/>
      <c r="EA28" s="559">
        <f>+DW28</f>
        <v>0.12007057830388618</v>
      </c>
      <c r="EB28" s="478"/>
      <c r="EC28" s="478"/>
      <c r="ED28" s="494"/>
      <c r="EE28" s="559">
        <f>+EA28</f>
        <v>0.12007057830388618</v>
      </c>
      <c r="EF28" s="478"/>
      <c r="EG28" s="478"/>
      <c r="EH28" s="494"/>
      <c r="EI28" s="559">
        <f>+EE28</f>
        <v>0.12007057830388618</v>
      </c>
      <c r="EJ28" s="478"/>
      <c r="EK28" s="478"/>
      <c r="EL28" s="494"/>
      <c r="EM28" s="559">
        <f>+EI28</f>
        <v>0.12007057830388618</v>
      </c>
      <c r="EN28" s="478"/>
      <c r="EO28" s="478"/>
      <c r="EP28" s="494"/>
      <c r="EQ28" s="559">
        <f>+EM28</f>
        <v>0.12007057830388618</v>
      </c>
      <c r="ER28" s="478"/>
      <c r="ES28" s="478"/>
      <c r="ET28" s="494"/>
      <c r="EU28" s="559">
        <f>+EQ28</f>
        <v>0.12007057830388618</v>
      </c>
      <c r="EV28" s="478"/>
      <c r="EW28" s="478"/>
      <c r="EX28" s="494"/>
      <c r="EY28" s="553"/>
      <c r="FD28" s="791">
        <v>0.13906353775671909</v>
      </c>
      <c r="FE28" s="478"/>
      <c r="FF28" s="478"/>
      <c r="FG28" s="494"/>
      <c r="FH28" s="559">
        <f>+FD28</f>
        <v>0.13906353775671909</v>
      </c>
      <c r="FI28" s="478"/>
      <c r="FJ28" s="478"/>
      <c r="FK28" s="494"/>
      <c r="FL28" s="559">
        <f>+FD28</f>
        <v>0.13906353775671909</v>
      </c>
      <c r="FM28" s="478"/>
      <c r="FN28" s="478"/>
      <c r="FO28" s="494"/>
      <c r="FP28" s="559">
        <f>+FL28</f>
        <v>0.13906353775671909</v>
      </c>
      <c r="FQ28" s="478"/>
      <c r="FR28" s="478"/>
      <c r="FS28" s="494"/>
      <c r="FT28" s="559">
        <f>+FD28</f>
        <v>0.13906353775671909</v>
      </c>
      <c r="FU28" s="478"/>
      <c r="FV28" s="478"/>
      <c r="FW28" s="494"/>
      <c r="FX28" s="559">
        <f>+FD28</f>
        <v>0.13906353775671909</v>
      </c>
      <c r="FY28" s="478"/>
      <c r="FZ28" s="478"/>
      <c r="GA28" s="494"/>
      <c r="GB28" s="559">
        <f>+FX28</f>
        <v>0.13906353775671909</v>
      </c>
      <c r="GC28" s="478"/>
      <c r="GD28" s="478"/>
      <c r="GE28" s="494"/>
      <c r="GF28" s="559">
        <f>+GB28</f>
        <v>0.13906353775671909</v>
      </c>
      <c r="GG28" s="478"/>
      <c r="GH28" s="478"/>
      <c r="GI28" s="494"/>
      <c r="GJ28" s="559">
        <f>+GF28</f>
        <v>0.13906353775671909</v>
      </c>
      <c r="GK28" s="478"/>
      <c r="GL28" s="478"/>
      <c r="GM28" s="494"/>
      <c r="GN28" s="559">
        <f>+GJ28</f>
        <v>0.13906353775671909</v>
      </c>
      <c r="GO28" s="478"/>
      <c r="GP28" s="478"/>
      <c r="GQ28" s="494"/>
      <c r="GR28" s="559">
        <f>+GN28</f>
        <v>0.13906353775671909</v>
      </c>
      <c r="GS28" s="478"/>
      <c r="GT28" s="478"/>
      <c r="GU28" s="494"/>
      <c r="GV28" s="559">
        <f>+GR28</f>
        <v>0.13906353775671909</v>
      </c>
      <c r="GW28" s="478"/>
      <c r="GX28" s="478"/>
      <c r="GY28" s="494"/>
      <c r="GZ28" s="559">
        <f>+GV28</f>
        <v>0.13906353775671909</v>
      </c>
      <c r="HA28" s="478"/>
      <c r="HB28" s="478"/>
      <c r="HC28" s="494"/>
      <c r="HD28" s="918">
        <f>+GZ28</f>
        <v>0.13906353775671909</v>
      </c>
      <c r="HG28" s="919"/>
      <c r="HH28" s="918">
        <f>+HD28</f>
        <v>0.13906353775671909</v>
      </c>
      <c r="HK28" s="919"/>
      <c r="HL28" s="918">
        <f>+HH28</f>
        <v>0.13906353775671909</v>
      </c>
      <c r="HO28" s="919"/>
      <c r="HP28" s="918">
        <f>+HL28</f>
        <v>0.13906353775671909</v>
      </c>
      <c r="HS28" s="919"/>
      <c r="HU28" s="624">
        <f>+$I12</f>
        <v>0</v>
      </c>
      <c r="HV28" s="364" t="s">
        <v>661</v>
      </c>
      <c r="HW28" s="478"/>
      <c r="HX28" s="494"/>
      <c r="HY28" s="624">
        <f>+'5 - Cost Support'!G197</f>
        <v>8.7023144932234051E-2</v>
      </c>
      <c r="HZ28" s="364" t="s">
        <v>661</v>
      </c>
      <c r="IA28" s="478"/>
      <c r="IB28" s="494"/>
      <c r="IC28" s="785">
        <f>+'5 - Cost Support'!K197</f>
        <v>0</v>
      </c>
      <c r="ID28" s="364" t="s">
        <v>661</v>
      </c>
      <c r="IE28" s="478"/>
      <c r="IF28" s="494"/>
    </row>
    <row r="29" spans="1:240" ht="13">
      <c r="A29" s="554" t="s">
        <v>401</v>
      </c>
      <c r="B29" s="547"/>
      <c r="C29" s="560">
        <f>+L12</f>
        <v>0.12659374282669741</v>
      </c>
      <c r="D29" s="561"/>
      <c r="E29" s="557"/>
      <c r="F29" s="558"/>
      <c r="G29" s="560">
        <f>+C29</f>
        <v>0.12659374282669741</v>
      </c>
      <c r="H29" s="557"/>
      <c r="I29" s="557"/>
      <c r="J29" s="558"/>
      <c r="K29" s="554">
        <f>+G29</f>
        <v>0.12659374282669741</v>
      </c>
      <c r="L29" s="557"/>
      <c r="M29" s="557"/>
      <c r="N29" s="558"/>
      <c r="O29" s="554">
        <f>+K29</f>
        <v>0.12659374282669741</v>
      </c>
      <c r="P29" s="557"/>
      <c r="Q29" s="557"/>
      <c r="R29" s="558"/>
      <c r="S29" s="560">
        <f>+O29</f>
        <v>0.12659374282669741</v>
      </c>
      <c r="T29" s="478"/>
      <c r="U29" s="478"/>
      <c r="V29" s="494"/>
      <c r="W29" s="597">
        <f>+S29</f>
        <v>0.12659374282669741</v>
      </c>
      <c r="X29" s="478"/>
      <c r="Y29" s="478"/>
      <c r="Z29" s="494"/>
      <c r="AA29" s="597">
        <f>+W29</f>
        <v>0.12659374282669741</v>
      </c>
      <c r="AB29" s="478"/>
      <c r="AC29" s="478"/>
      <c r="AD29" s="494"/>
      <c r="AE29" s="597">
        <f>+AA29</f>
        <v>0.12659374282669741</v>
      </c>
      <c r="AF29" s="478"/>
      <c r="AG29" s="478"/>
      <c r="AH29" s="494"/>
      <c r="AI29" s="597">
        <f>+AE29</f>
        <v>0.12659374282669741</v>
      </c>
      <c r="AJ29" s="478"/>
      <c r="AK29" s="478"/>
      <c r="AL29" s="494"/>
      <c r="AM29" s="597">
        <f>+AI29</f>
        <v>0.12659374282669741</v>
      </c>
      <c r="AN29" s="478"/>
      <c r="AO29" s="478"/>
      <c r="AP29" s="494"/>
      <c r="AQ29" s="597">
        <f>+AM29</f>
        <v>0.12659374282669741</v>
      </c>
      <c r="AR29" s="478"/>
      <c r="AS29" s="478"/>
      <c r="AT29" s="494"/>
      <c r="AU29" s="554">
        <f>($I11+$I13/100*AU27)</f>
        <v>0</v>
      </c>
      <c r="AV29" s="557"/>
      <c r="AW29" s="557"/>
      <c r="AX29" s="553"/>
      <c r="AY29" s="554">
        <f>($I11+$I13/100*AY27)</f>
        <v>0</v>
      </c>
      <c r="AZ29" s="557"/>
      <c r="BA29" s="557"/>
      <c r="BB29" s="553"/>
      <c r="BC29" s="554">
        <f>($I11+$I13/100*BC27)</f>
        <v>0</v>
      </c>
      <c r="BD29" s="557"/>
      <c r="BE29" s="557"/>
      <c r="BF29" s="553"/>
      <c r="BG29" s="554">
        <f>+I17</f>
        <v>0</v>
      </c>
      <c r="BH29" s="557"/>
      <c r="BI29" s="557"/>
      <c r="BJ29" s="553"/>
      <c r="BK29" s="554">
        <f>+I17</f>
        <v>0</v>
      </c>
      <c r="BL29" s="557"/>
      <c r="BM29" s="557"/>
      <c r="BN29" s="553"/>
      <c r="BO29" s="554">
        <f>($I11+$I13/100*BO27)</f>
        <v>0</v>
      </c>
      <c r="BP29" s="557"/>
      <c r="BQ29" s="557"/>
      <c r="BR29" s="553"/>
      <c r="BS29" s="597">
        <f>+AQ29</f>
        <v>0.12659374282669741</v>
      </c>
      <c r="BT29" s="478"/>
      <c r="BU29" s="478"/>
      <c r="BV29" s="494"/>
      <c r="BW29" s="598">
        <f>+BW28</f>
        <v>0.12007057830388618</v>
      </c>
      <c r="BX29" s="478"/>
      <c r="BY29" s="478"/>
      <c r="BZ29" s="494"/>
      <c r="CA29" s="598">
        <f>+BS29</f>
        <v>0.12659374282669741</v>
      </c>
      <c r="CB29" s="478"/>
      <c r="CC29" s="478"/>
      <c r="CD29" s="494"/>
      <c r="CE29" s="598">
        <f>+BS29</f>
        <v>0.12659374282669741</v>
      </c>
      <c r="CF29" s="478"/>
      <c r="CG29" s="478"/>
      <c r="CH29" s="494"/>
      <c r="CI29" s="598">
        <f>+CI28</f>
        <v>0.12007057830388618</v>
      </c>
      <c r="CJ29" s="478"/>
      <c r="CK29" s="478"/>
      <c r="CL29" s="494"/>
      <c r="CM29" s="598">
        <f>+CM28</f>
        <v>0.12007057830388618</v>
      </c>
      <c r="CN29" s="478"/>
      <c r="CO29" s="478"/>
      <c r="CP29" s="494"/>
      <c r="CQ29" s="598">
        <f>+CQ28</f>
        <v>0.12007057830388618</v>
      </c>
      <c r="CR29" s="478"/>
      <c r="CS29" s="478"/>
      <c r="CT29" s="494"/>
      <c r="CU29" s="598">
        <f>+CU28</f>
        <v>0.12007057830388618</v>
      </c>
      <c r="CV29" s="478"/>
      <c r="CW29" s="478"/>
      <c r="CX29" s="494"/>
      <c r="CY29" s="598">
        <f>+CY28</f>
        <v>0.12007057830388618</v>
      </c>
      <c r="CZ29" s="478"/>
      <c r="DA29" s="478"/>
      <c r="DB29" s="494"/>
      <c r="DC29" s="598">
        <f>+DC28</f>
        <v>0.12007057830388618</v>
      </c>
      <c r="DD29" s="478"/>
      <c r="DE29" s="478"/>
      <c r="DF29" s="494"/>
      <c r="DG29" s="598">
        <f>+DG28</f>
        <v>0.12007057830388618</v>
      </c>
      <c r="DH29" s="478"/>
      <c r="DI29" s="478"/>
      <c r="DJ29" s="494"/>
      <c r="DK29" s="598">
        <f>+DK28</f>
        <v>0.12007057830388618</v>
      </c>
      <c r="DL29" s="478"/>
      <c r="DM29" s="478"/>
      <c r="DN29" s="494"/>
      <c r="DO29" s="559">
        <f>+DO28</f>
        <v>0.12007057830388618</v>
      </c>
      <c r="DP29" s="478"/>
      <c r="DQ29" s="478"/>
      <c r="DR29" s="494"/>
      <c r="DS29" s="559">
        <f>+DS28</f>
        <v>0.12007057830388618</v>
      </c>
      <c r="DT29" s="478"/>
      <c r="DU29" s="478"/>
      <c r="DV29" s="494"/>
      <c r="DW29" s="559">
        <f>+DW28</f>
        <v>0.12007057830388618</v>
      </c>
      <c r="DX29" s="478"/>
      <c r="DY29" s="478"/>
      <c r="DZ29" s="494"/>
      <c r="EA29" s="559">
        <f>+EA28</f>
        <v>0.12007057830388618</v>
      </c>
      <c r="EB29" s="478"/>
      <c r="EC29" s="478"/>
      <c r="ED29" s="494"/>
      <c r="EE29" s="559">
        <f>+EE28</f>
        <v>0.12007057830388618</v>
      </c>
      <c r="EF29" s="478"/>
      <c r="EG29" s="478"/>
      <c r="EH29" s="494"/>
      <c r="EI29" s="559">
        <f>+EI28</f>
        <v>0.12007057830388618</v>
      </c>
      <c r="EJ29" s="478"/>
      <c r="EK29" s="478"/>
      <c r="EL29" s="494"/>
      <c r="EM29" s="559">
        <f>+EM28</f>
        <v>0.12007057830388618</v>
      </c>
      <c r="EN29" s="478"/>
      <c r="EO29" s="478"/>
      <c r="EP29" s="494"/>
      <c r="EQ29" s="559">
        <f>+EQ28</f>
        <v>0.12007057830388618</v>
      </c>
      <c r="ER29" s="478"/>
      <c r="ES29" s="478"/>
      <c r="ET29" s="494"/>
      <c r="EU29" s="559">
        <f>+EU28</f>
        <v>0.12007057830388618</v>
      </c>
      <c r="EV29" s="478"/>
      <c r="EW29" s="478"/>
      <c r="EX29" s="494"/>
      <c r="EY29" s="553"/>
      <c r="FD29" s="559">
        <f>+FD28</f>
        <v>0.13906353775671909</v>
      </c>
      <c r="FE29" s="478"/>
      <c r="FF29" s="478"/>
      <c r="FG29" s="494"/>
      <c r="FH29" s="559">
        <f>+FH28</f>
        <v>0.13906353775671909</v>
      </c>
      <c r="FI29" s="478"/>
      <c r="FJ29" s="478"/>
      <c r="FK29" s="494"/>
      <c r="FL29" s="559">
        <f>+FL28</f>
        <v>0.13906353775671909</v>
      </c>
      <c r="FM29" s="478"/>
      <c r="FN29" s="478"/>
      <c r="FO29" s="494"/>
      <c r="FP29" s="559">
        <f>+FP28</f>
        <v>0.13906353775671909</v>
      </c>
      <c r="FQ29" s="478"/>
      <c r="FR29" s="478"/>
      <c r="FS29" s="494"/>
      <c r="FT29" s="559">
        <f>+FT28</f>
        <v>0.13906353775671909</v>
      </c>
      <c r="FU29" s="478"/>
      <c r="FV29" s="478"/>
      <c r="FW29" s="494"/>
      <c r="FX29" s="559">
        <f>+FX28</f>
        <v>0.13906353775671909</v>
      </c>
      <c r="FY29" s="478"/>
      <c r="FZ29" s="478"/>
      <c r="GA29" s="494"/>
      <c r="GB29" s="559">
        <f>+GB28</f>
        <v>0.13906353775671909</v>
      </c>
      <c r="GC29" s="478"/>
      <c r="GD29" s="478"/>
      <c r="GE29" s="494"/>
      <c r="GF29" s="559">
        <f>+GF28</f>
        <v>0.13906353775671909</v>
      </c>
      <c r="GG29" s="478"/>
      <c r="GH29" s="478"/>
      <c r="GI29" s="494"/>
      <c r="GJ29" s="559">
        <f>+GJ28</f>
        <v>0.13906353775671909</v>
      </c>
      <c r="GK29" s="478"/>
      <c r="GL29" s="478"/>
      <c r="GM29" s="494"/>
      <c r="GN29" s="559">
        <f>+GN28</f>
        <v>0.13906353775671909</v>
      </c>
      <c r="GO29" s="478"/>
      <c r="GP29" s="478"/>
      <c r="GQ29" s="494"/>
      <c r="GR29" s="559">
        <f>+GR28</f>
        <v>0.13906353775671909</v>
      </c>
      <c r="GS29" s="478"/>
      <c r="GT29" s="478"/>
      <c r="GU29" s="494"/>
      <c r="GV29" s="559">
        <f>+GV28</f>
        <v>0.13906353775671909</v>
      </c>
      <c r="GW29" s="478"/>
      <c r="GX29" s="478"/>
      <c r="GY29" s="494"/>
      <c r="GZ29" s="559">
        <f>+GZ28</f>
        <v>0.13906353775671909</v>
      </c>
      <c r="HA29" s="478"/>
      <c r="HB29" s="478"/>
      <c r="HC29" s="494"/>
      <c r="HD29" s="918">
        <f>+HD28</f>
        <v>0.13906353775671909</v>
      </c>
      <c r="HG29" s="919"/>
      <c r="HH29" s="918">
        <f>+HH28</f>
        <v>0.13906353775671909</v>
      </c>
      <c r="HK29" s="919"/>
      <c r="HL29" s="918">
        <f>+HL28</f>
        <v>0.13906353775671909</v>
      </c>
      <c r="HO29" s="919"/>
      <c r="HP29" s="918">
        <f>+HP28</f>
        <v>0.13906353775671909</v>
      </c>
      <c r="HS29" s="919"/>
      <c r="HU29" s="624">
        <f>($I12+$I14/100*HU27)</f>
        <v>0</v>
      </c>
      <c r="HV29" s="364" t="s">
        <v>661</v>
      </c>
      <c r="HW29" s="478"/>
      <c r="HX29" s="494"/>
      <c r="HY29" s="624">
        <f>+HY28</f>
        <v>8.7023144932234051E-2</v>
      </c>
      <c r="HZ29" s="364" t="s">
        <v>661</v>
      </c>
      <c r="IA29" s="478"/>
      <c r="IB29" s="494"/>
      <c r="IC29" s="785">
        <f>+IC28</f>
        <v>0</v>
      </c>
      <c r="ID29" s="364" t="s">
        <v>661</v>
      </c>
      <c r="IE29" s="478"/>
      <c r="IF29" s="494"/>
    </row>
    <row r="30" spans="1:240">
      <c r="A30" s="554" t="s">
        <v>403</v>
      </c>
      <c r="B30" s="547"/>
      <c r="C30" s="562">
        <v>19614847.300000001</v>
      </c>
      <c r="D30" s="563" t="s">
        <v>223</v>
      </c>
      <c r="E30" s="563"/>
      <c r="F30" s="558"/>
      <c r="G30" s="562">
        <v>5096992.9800000004</v>
      </c>
      <c r="H30" s="563"/>
      <c r="I30" s="563"/>
      <c r="J30" s="558"/>
      <c r="K30" s="562">
        <f>15481830-206959.94-1836400.57</f>
        <v>13438469.49</v>
      </c>
      <c r="L30" s="563" t="s">
        <v>223</v>
      </c>
      <c r="M30" s="563"/>
      <c r="N30" s="558"/>
      <c r="O30" s="562">
        <f>5293756-43838</f>
        <v>5249918</v>
      </c>
      <c r="P30" s="563" t="s">
        <v>223</v>
      </c>
      <c r="Q30" s="563"/>
      <c r="R30" s="558"/>
      <c r="S30" s="1443">
        <f>2337635.32+213225.61+15030.11</f>
        <v>2565891.0399999996</v>
      </c>
      <c r="T30" s="507" t="s">
        <v>223</v>
      </c>
      <c r="U30" s="507"/>
      <c r="V30" s="494"/>
      <c r="W30" s="1443">
        <v>30504919</v>
      </c>
      <c r="X30" s="507" t="s">
        <v>223</v>
      </c>
      <c r="Y30" s="507"/>
      <c r="Z30" s="494"/>
      <c r="AA30" s="1443">
        <v>19836665</v>
      </c>
      <c r="AB30" s="507" t="s">
        <v>223</v>
      </c>
      <c r="AC30" s="507"/>
      <c r="AD30" s="494"/>
      <c r="AE30" s="1443">
        <f>197869+4438</f>
        <v>202307</v>
      </c>
      <c r="AF30" s="507" t="s">
        <v>223</v>
      </c>
      <c r="AG30" s="507"/>
      <c r="AH30" s="494"/>
      <c r="AI30" s="1443">
        <v>13004087</v>
      </c>
      <c r="AJ30" s="507" t="s">
        <v>223</v>
      </c>
      <c r="AK30" s="507"/>
      <c r="AL30" s="494"/>
      <c r="AM30" s="1443">
        <v>4878144.29</v>
      </c>
      <c r="AN30" s="507" t="s">
        <v>223</v>
      </c>
      <c r="AO30" s="507"/>
      <c r="AP30" s="494"/>
      <c r="AQ30" s="1443">
        <f>17568587.89+1253986.64+61355.08+27016015.83-6082927</f>
        <v>39817018.439999998</v>
      </c>
      <c r="AR30" s="507" t="s">
        <v>223</v>
      </c>
      <c r="AS30" s="507"/>
      <c r="AT30" s="494"/>
      <c r="AU30" s="542">
        <v>30000000</v>
      </c>
      <c r="AV30" s="563"/>
      <c r="AW30" s="563"/>
      <c r="AX30" s="558"/>
      <c r="AY30" s="542">
        <v>20000000</v>
      </c>
      <c r="AZ30" s="563"/>
      <c r="BA30" s="563"/>
      <c r="BB30" s="558"/>
      <c r="BC30" s="542">
        <v>30000000</v>
      </c>
      <c r="BD30" s="563"/>
      <c r="BE30" s="563"/>
      <c r="BF30" s="558"/>
      <c r="BG30" s="542">
        <v>20000000</v>
      </c>
      <c r="BH30" s="563"/>
      <c r="BI30" s="563"/>
      <c r="BJ30" s="558"/>
      <c r="BK30" s="542">
        <v>30000000</v>
      </c>
      <c r="BL30" s="563"/>
      <c r="BM30" s="563"/>
      <c r="BN30" s="558"/>
      <c r="BO30" s="542">
        <v>20000000</v>
      </c>
      <c r="BP30" s="563"/>
      <c r="BQ30" s="563"/>
      <c r="BR30" s="558"/>
      <c r="BS30" s="1443">
        <v>365679</v>
      </c>
      <c r="BT30" s="507" t="s">
        <v>223</v>
      </c>
      <c r="BU30" s="507"/>
      <c r="BV30" s="494"/>
      <c r="BW30" s="1444">
        <v>25381014</v>
      </c>
      <c r="BX30" s="507" t="s">
        <v>223</v>
      </c>
      <c r="BY30" s="507"/>
      <c r="BZ30" s="494"/>
      <c r="CA30" s="1444">
        <v>2395092.48</v>
      </c>
      <c r="CB30" s="507" t="s">
        <v>223</v>
      </c>
      <c r="CC30" s="507"/>
      <c r="CD30" s="494"/>
      <c r="CE30" s="1446">
        <v>207901.28</v>
      </c>
      <c r="CF30" s="507" t="s">
        <v>223</v>
      </c>
      <c r="CG30" s="507"/>
      <c r="CH30" s="494"/>
      <c r="CI30" s="1444">
        <v>543960</v>
      </c>
      <c r="CJ30" s="507" t="s">
        <v>223</v>
      </c>
      <c r="CK30" s="507"/>
      <c r="CL30" s="494"/>
      <c r="CM30" s="1445">
        <f>14427496.55+6854936</f>
        <v>21282432.550000001</v>
      </c>
      <c r="CN30" s="507" t="s">
        <v>223</v>
      </c>
      <c r="CO30" s="507"/>
      <c r="CP30" s="494"/>
      <c r="CQ30" s="1445">
        <f>56618128.87+32162253.56</f>
        <v>88780382.429999992</v>
      </c>
      <c r="CR30" s="507" t="s">
        <v>223</v>
      </c>
      <c r="CS30" s="507"/>
      <c r="CT30" s="494"/>
      <c r="CU30" s="676">
        <v>29752596.390000001</v>
      </c>
      <c r="CV30" s="507" t="s">
        <v>223</v>
      </c>
      <c r="CW30" s="507"/>
      <c r="CX30" s="494"/>
      <c r="CY30" s="676">
        <v>32283.850000000057</v>
      </c>
      <c r="CZ30" s="507" t="s">
        <v>223</v>
      </c>
      <c r="DA30" s="507"/>
      <c r="DB30" s="494"/>
      <c r="DC30" s="676">
        <v>1959349.5999999999</v>
      </c>
      <c r="DD30" s="507" t="s">
        <v>223</v>
      </c>
      <c r="DE30" s="507"/>
      <c r="DF30" s="494"/>
      <c r="DG30" s="676">
        <v>1084136.8699999999</v>
      </c>
      <c r="DH30" s="507" t="s">
        <v>223</v>
      </c>
      <c r="DI30" s="507"/>
      <c r="DJ30" s="494"/>
      <c r="DK30" s="1445">
        <v>24184987.59</v>
      </c>
      <c r="DL30" s="507" t="s">
        <v>223</v>
      </c>
      <c r="DM30" s="507"/>
      <c r="DN30" s="494"/>
      <c r="DO30" s="1443">
        <v>862078.96999999951</v>
      </c>
      <c r="DP30" s="507" t="s">
        <v>223</v>
      </c>
      <c r="DQ30" s="507"/>
      <c r="DR30" s="494"/>
      <c r="DS30" s="1443">
        <v>365013.11999999866</v>
      </c>
      <c r="DT30" s="507" t="s">
        <v>223</v>
      </c>
      <c r="DU30" s="507"/>
      <c r="DV30" s="494"/>
      <c r="DW30" s="1443">
        <f>53507.77+249.82</f>
        <v>53757.59</v>
      </c>
      <c r="DX30" s="507" t="s">
        <v>223</v>
      </c>
      <c r="DY30" s="507"/>
      <c r="DZ30" s="494"/>
      <c r="EA30" s="1443">
        <f>-313293.270000002</f>
        <v>-313293.270000002</v>
      </c>
      <c r="EB30" s="507" t="s">
        <v>223</v>
      </c>
      <c r="EC30" s="507"/>
      <c r="ED30" s="494"/>
      <c r="EE30" s="1443">
        <f>8452784.64+17014.8</f>
        <v>8469799.4400000013</v>
      </c>
      <c r="EF30" s="507" t="s">
        <v>223</v>
      </c>
      <c r="EG30" s="507"/>
      <c r="EH30" s="494"/>
      <c r="EI30" s="1443">
        <f>337475.77+1157.1</f>
        <v>338632.87</v>
      </c>
      <c r="EJ30" s="507" t="s">
        <v>223</v>
      </c>
      <c r="EK30" s="507"/>
      <c r="EL30" s="494"/>
      <c r="EM30" s="1443">
        <f>11466731.9+29432.29</f>
        <v>11496164.189999999</v>
      </c>
      <c r="EN30" s="507" t="s">
        <v>223</v>
      </c>
      <c r="EO30" s="507"/>
      <c r="EP30" s="494"/>
      <c r="EQ30" s="1443">
        <v>22025520.259999998</v>
      </c>
      <c r="ER30" s="507" t="s">
        <v>223</v>
      </c>
      <c r="ES30" s="507"/>
      <c r="ET30" s="494"/>
      <c r="EU30" s="1443">
        <v>28459889.720000003</v>
      </c>
      <c r="EV30" s="507" t="s">
        <v>223</v>
      </c>
      <c r="EW30" s="507"/>
      <c r="EX30" s="494"/>
      <c r="EY30" s="553"/>
      <c r="FD30" s="506">
        <v>12707126</v>
      </c>
      <c r="FE30" s="507" t="s">
        <v>223</v>
      </c>
      <c r="FF30" s="507"/>
      <c r="FG30" s="494"/>
      <c r="FH30" s="506">
        <v>8944044</v>
      </c>
      <c r="FI30" s="507" t="s">
        <v>223</v>
      </c>
      <c r="FJ30" s="507"/>
      <c r="FK30" s="494"/>
      <c r="FL30" s="506">
        <v>1404585.91</v>
      </c>
      <c r="FM30" s="507" t="s">
        <v>223</v>
      </c>
      <c r="FN30" s="507"/>
      <c r="FO30" s="494"/>
      <c r="FP30" s="506">
        <v>169603</v>
      </c>
      <c r="FQ30" s="507" t="s">
        <v>223</v>
      </c>
      <c r="FR30" s="507"/>
      <c r="FS30" s="494"/>
      <c r="FT30" s="506">
        <v>12537.86</v>
      </c>
      <c r="FU30" s="507" t="s">
        <v>223</v>
      </c>
      <c r="FV30" s="507"/>
      <c r="FW30" s="494"/>
      <c r="FX30" s="506">
        <v>40332599.799999997</v>
      </c>
      <c r="FY30" s="507" t="s">
        <v>223</v>
      </c>
      <c r="FZ30" s="507"/>
      <c r="GA30" s="494"/>
      <c r="GB30" s="506">
        <v>530533.42000000004</v>
      </c>
      <c r="GC30" s="507" t="s">
        <v>223</v>
      </c>
      <c r="GD30" s="507"/>
      <c r="GE30" s="494"/>
      <c r="GF30" s="506">
        <v>-539066.93999999971</v>
      </c>
      <c r="GG30" s="507" t="s">
        <v>223</v>
      </c>
      <c r="GH30" s="507"/>
      <c r="GI30" s="494"/>
      <c r="GJ30" s="506">
        <v>33275227.509999998</v>
      </c>
      <c r="GK30" s="507" t="s">
        <v>223</v>
      </c>
      <c r="GL30" s="507"/>
      <c r="GM30" s="494"/>
      <c r="GN30" s="506">
        <v>497855.79</v>
      </c>
      <c r="GO30" s="507" t="s">
        <v>223</v>
      </c>
      <c r="GP30" s="507"/>
      <c r="GQ30" s="494"/>
      <c r="GR30" s="506">
        <v>1756061.9100000001</v>
      </c>
      <c r="GS30" s="507" t="s">
        <v>223</v>
      </c>
      <c r="GT30" s="507"/>
      <c r="GU30" s="494"/>
      <c r="GV30" s="506">
        <v>36868090.68999999</v>
      </c>
      <c r="GW30" s="507" t="s">
        <v>223</v>
      </c>
      <c r="GX30" s="507"/>
      <c r="GY30" s="494"/>
      <c r="GZ30" s="506">
        <v>80280476.510000005</v>
      </c>
      <c r="HA30" s="507" t="s">
        <v>223</v>
      </c>
      <c r="HB30" s="507"/>
      <c r="HC30" s="494"/>
      <c r="HD30" s="920">
        <v>-531831</v>
      </c>
      <c r="HE30" s="910" t="s">
        <v>223</v>
      </c>
      <c r="HF30" s="910"/>
      <c r="HG30" s="919"/>
      <c r="HH30" s="920">
        <v>1297564</v>
      </c>
      <c r="HI30" s="910" t="s">
        <v>223</v>
      </c>
      <c r="HJ30" s="910"/>
      <c r="HK30" s="919"/>
      <c r="HL30" s="920">
        <v>4400963</v>
      </c>
      <c r="HM30" s="910" t="s">
        <v>223</v>
      </c>
      <c r="HN30" s="910"/>
      <c r="HO30" s="919"/>
      <c r="HP30" s="920">
        <v>946579.94</v>
      </c>
      <c r="HQ30" s="910" t="s">
        <v>223</v>
      </c>
      <c r="HR30" s="910"/>
      <c r="HS30" s="919"/>
      <c r="HU30" s="506">
        <v>0</v>
      </c>
      <c r="HV30" s="507"/>
      <c r="HW30" s="507"/>
      <c r="HX30" s="494"/>
      <c r="HY30" s="506">
        <v>1159350</v>
      </c>
      <c r="HZ30" s="507"/>
      <c r="IA30" s="507"/>
      <c r="IB30" s="494"/>
      <c r="IC30" s="506">
        <f>+'5 - Cost Support'!K190</f>
        <v>0</v>
      </c>
      <c r="ID30" s="507"/>
      <c r="IE30" s="507"/>
      <c r="IF30" s="494"/>
    </row>
    <row r="31" spans="1:240">
      <c r="A31" s="554" t="s">
        <v>404</v>
      </c>
      <c r="B31" s="547"/>
      <c r="C31" s="542">
        <f>IF(C30=0,0,C30/C25)</f>
        <v>445791.98409090913</v>
      </c>
      <c r="D31" s="563"/>
      <c r="E31" s="563"/>
      <c r="F31" s="558"/>
      <c r="G31" s="542">
        <f>IF(G30=0,0,G30/G25)</f>
        <v>115840.74954545456</v>
      </c>
      <c r="H31" s="563"/>
      <c r="I31" s="563"/>
      <c r="J31" s="558"/>
      <c r="K31" s="542">
        <f>IF(K30=0,0,K30/K25)</f>
        <v>305419.76113636367</v>
      </c>
      <c r="L31" s="563"/>
      <c r="M31" s="563"/>
      <c r="N31" s="558"/>
      <c r="O31" s="542">
        <f>IF(O30=0,0,O30/O25)</f>
        <v>119316.31818181818</v>
      </c>
      <c r="P31" s="563"/>
      <c r="Q31" s="563"/>
      <c r="R31" s="558"/>
      <c r="S31" s="506">
        <f>IF(S30=0,0,S30/S25)</f>
        <v>58315.705454545445</v>
      </c>
      <c r="T31" s="507"/>
      <c r="U31" s="507"/>
      <c r="V31" s="494"/>
      <c r="W31" s="506">
        <f>IF(W30=0,0,W30/W25)</f>
        <v>693293.61363636365</v>
      </c>
      <c r="X31" s="507"/>
      <c r="Y31" s="507"/>
      <c r="Z31" s="494"/>
      <c r="AA31" s="506">
        <f>IF(AA30=0,0,AA30/AA25)</f>
        <v>450833.29545454547</v>
      </c>
      <c r="AB31" s="507"/>
      <c r="AC31" s="507"/>
      <c r="AD31" s="494"/>
      <c r="AE31" s="506">
        <f>IF(AE30=0,0,AE30/AE25)</f>
        <v>4597.886363636364</v>
      </c>
      <c r="AF31" s="507"/>
      <c r="AG31" s="507"/>
      <c r="AH31" s="494"/>
      <c r="AI31" s="506">
        <f>IF(AI30=0,0,AI30/AI25)</f>
        <v>295547.43181818182</v>
      </c>
      <c r="AJ31" s="507"/>
      <c r="AK31" s="507"/>
      <c r="AL31" s="494"/>
      <c r="AM31" s="506">
        <f>IF(AM30=0,0,AM30/AM25)</f>
        <v>110866.91568181818</v>
      </c>
      <c r="AN31" s="507"/>
      <c r="AO31" s="507"/>
      <c r="AP31" s="494"/>
      <c r="AQ31" s="506">
        <f>IF(AQ30=0,0,AQ30/AQ25)</f>
        <v>904932.23727272719</v>
      </c>
      <c r="AR31" s="507"/>
      <c r="AS31" s="507"/>
      <c r="AT31" s="494"/>
      <c r="AU31" s="542">
        <f>+AU30/AU25</f>
        <v>750000</v>
      </c>
      <c r="AV31" s="563"/>
      <c r="AW31" s="563"/>
      <c r="AX31" s="558"/>
      <c r="AY31" s="542">
        <f>+AY30/AY25</f>
        <v>500000</v>
      </c>
      <c r="AZ31" s="563"/>
      <c r="BA31" s="563"/>
      <c r="BB31" s="558"/>
      <c r="BC31" s="542">
        <f>+BC30/BC25</f>
        <v>750000</v>
      </c>
      <c r="BD31" s="563"/>
      <c r="BE31" s="563"/>
      <c r="BF31" s="558"/>
      <c r="BG31" s="542">
        <f>+BG30/BG25</f>
        <v>571428.57142857148</v>
      </c>
      <c r="BH31" s="563"/>
      <c r="BI31" s="563"/>
      <c r="BJ31" s="558"/>
      <c r="BK31" s="542">
        <f>+BK30/BK25</f>
        <v>1200000</v>
      </c>
      <c r="BL31" s="563"/>
      <c r="BM31" s="563"/>
      <c r="BN31" s="558"/>
      <c r="BO31" s="542">
        <f>+BO30/BO25</f>
        <v>666666.66666666663</v>
      </c>
      <c r="BP31" s="563"/>
      <c r="BQ31" s="563"/>
      <c r="BR31" s="558"/>
      <c r="BS31" s="506">
        <f>IF(BS30=0,0,BS30/BS25)</f>
        <v>8310.886363636364</v>
      </c>
      <c r="BT31" s="507"/>
      <c r="BU31" s="507"/>
      <c r="BV31" s="494"/>
      <c r="BW31" s="506">
        <f>IF(BW30=0,0,BW30/BW25)</f>
        <v>576841.22727272729</v>
      </c>
      <c r="BX31" s="507"/>
      <c r="BY31" s="507"/>
      <c r="BZ31" s="494"/>
      <c r="CA31" s="506">
        <f>IF(CA30=0,0,CA30/CA25)</f>
        <v>54433.919999999998</v>
      </c>
      <c r="CB31" s="507"/>
      <c r="CC31" s="507"/>
      <c r="CD31" s="494"/>
      <c r="CE31" s="506">
        <f>IF(CE30=0,0,CE30/CE25)</f>
        <v>4725.0290909090909</v>
      </c>
      <c r="CF31" s="507"/>
      <c r="CG31" s="507"/>
      <c r="CH31" s="494"/>
      <c r="CI31" s="506">
        <f>IF(CI30=0,0,CI30/CI25)</f>
        <v>12362.727272727272</v>
      </c>
      <c r="CJ31" s="507"/>
      <c r="CK31" s="507"/>
      <c r="CL31" s="494"/>
      <c r="CM31" s="506">
        <f>IF(CM30=0,0,CM30/CM25)</f>
        <v>483691.64886363636</v>
      </c>
      <c r="CN31" s="507"/>
      <c r="CO31" s="507"/>
      <c r="CP31" s="494"/>
      <c r="CQ31" s="506">
        <f>IF(CQ30=0,0,CQ30/CQ25)</f>
        <v>2017735.9643181816</v>
      </c>
      <c r="CR31" s="507"/>
      <c r="CS31" s="507"/>
      <c r="CT31" s="494"/>
      <c r="CU31" s="506">
        <f>IF(CU30=0,0,CU30/CU25)</f>
        <v>676195.37250000006</v>
      </c>
      <c r="CV31" s="507"/>
      <c r="CW31" s="507"/>
      <c r="CX31" s="494"/>
      <c r="CY31" s="506">
        <f>IF(CY30=0,0,CY30/CY25)</f>
        <v>733.72386363636497</v>
      </c>
      <c r="CZ31" s="507"/>
      <c r="DA31" s="507"/>
      <c r="DB31" s="494"/>
      <c r="DC31" s="506">
        <f>IF(DC30=0,0,DC30/DC25)</f>
        <v>44530.672727272722</v>
      </c>
      <c r="DD31" s="507"/>
      <c r="DE31" s="507"/>
      <c r="DF31" s="494"/>
      <c r="DG31" s="506">
        <f>IF(DG30=0,0,DG30/DG25)</f>
        <v>24639.474318181816</v>
      </c>
      <c r="DH31" s="507"/>
      <c r="DI31" s="507"/>
      <c r="DJ31" s="494"/>
      <c r="DK31" s="506">
        <f>IF(DK30=0,0,DK30/DK25)</f>
        <v>549658.80886363634</v>
      </c>
      <c r="DL31" s="507"/>
      <c r="DM31" s="507"/>
      <c r="DN31" s="494"/>
      <c r="DO31" s="506">
        <f>IF(DO30=0,0,DO30/DO25)</f>
        <v>19592.703863636354</v>
      </c>
      <c r="DP31" s="507"/>
      <c r="DQ31" s="507"/>
      <c r="DR31" s="494"/>
      <c r="DS31" s="506">
        <f>IF(DS30=0,0,DS30/DS25)</f>
        <v>8295.7527272726966</v>
      </c>
      <c r="DT31" s="507"/>
      <c r="DU31" s="507"/>
      <c r="DV31" s="494"/>
      <c r="DW31" s="506">
        <f>IF(DW30=0,0,DW30/DW25)</f>
        <v>1221.7634090909089</v>
      </c>
      <c r="DX31" s="507"/>
      <c r="DY31" s="507"/>
      <c r="DZ31" s="494"/>
      <c r="EA31" s="506">
        <f>IF(EA30=0,0,EA30/EA25)</f>
        <v>-7120.3015909091364</v>
      </c>
      <c r="EB31" s="507"/>
      <c r="EC31" s="507"/>
      <c r="ED31" s="494"/>
      <c r="EE31" s="506">
        <f>IF(EE30=0,0,EE30/EE25)</f>
        <v>192495.44181818186</v>
      </c>
      <c r="EF31" s="507"/>
      <c r="EG31" s="507"/>
      <c r="EH31" s="494"/>
      <c r="EI31" s="506">
        <f>IF(EI30=0,0,EI30/EI25)</f>
        <v>7696.2015909090906</v>
      </c>
      <c r="EJ31" s="507"/>
      <c r="EK31" s="507"/>
      <c r="EL31" s="494"/>
      <c r="EM31" s="506">
        <f>IF(EM30=0,0,EM30/EM25)</f>
        <v>261276.45886363636</v>
      </c>
      <c r="EN31" s="507"/>
      <c r="EO31" s="507"/>
      <c r="EP31" s="494"/>
      <c r="EQ31" s="506">
        <f>IF(EQ30=0,0,EQ30/EQ25)</f>
        <v>500580.00590909086</v>
      </c>
      <c r="ER31" s="507"/>
      <c r="ES31" s="507"/>
      <c r="ET31" s="494"/>
      <c r="EU31" s="506">
        <f>IF(EU30=0,0,EU30/EU25)</f>
        <v>646815.67545454553</v>
      </c>
      <c r="EV31" s="507"/>
      <c r="EW31" s="507"/>
      <c r="EX31" s="494"/>
      <c r="EY31" s="553"/>
      <c r="FD31" s="506">
        <f>IF(FD30=0,0,FD30/FD25)</f>
        <v>1270712.6000000001</v>
      </c>
      <c r="FE31" s="507"/>
      <c r="FF31" s="507"/>
      <c r="FG31" s="494"/>
      <c r="FH31" s="506">
        <f>IF(FH30=0,0,FH30/FH25)</f>
        <v>894404.4</v>
      </c>
      <c r="FI31" s="507"/>
      <c r="FJ31" s="507"/>
      <c r="FK31" s="494"/>
      <c r="FL31" s="506">
        <f>IF(FL30=0,0,FL30/FL25)</f>
        <v>140458.59099999999</v>
      </c>
      <c r="FM31" s="507"/>
      <c r="FN31" s="507"/>
      <c r="FO31" s="494"/>
      <c r="FP31" s="506">
        <f>IF(FP30=0,0,FP30/FP25)</f>
        <v>16960.3</v>
      </c>
      <c r="FQ31" s="507"/>
      <c r="FR31" s="507"/>
      <c r="FS31" s="494"/>
      <c r="FT31" s="506">
        <f>IF(FT30=0,0,FT30/FT25)</f>
        <v>1253.7860000000001</v>
      </c>
      <c r="FU31" s="507"/>
      <c r="FV31" s="507"/>
      <c r="FW31" s="494"/>
      <c r="FX31" s="506">
        <f>IF(FX30=0,0,FX30/FX25)</f>
        <v>4033259.9799999995</v>
      </c>
      <c r="FY31" s="507"/>
      <c r="FZ31" s="507"/>
      <c r="GA31" s="494"/>
      <c r="GB31" s="506">
        <f>IF(GB30=0,0,GB30/GB25)</f>
        <v>53053.342000000004</v>
      </c>
      <c r="GC31" s="507"/>
      <c r="GD31" s="507"/>
      <c r="GE31" s="494"/>
      <c r="GF31" s="506">
        <f>IF(GF30=0,0,GF30/GF25)</f>
        <v>-53906.693999999974</v>
      </c>
      <c r="GG31" s="507"/>
      <c r="GH31" s="507"/>
      <c r="GI31" s="494"/>
      <c r="GJ31" s="506">
        <f>IF(GJ30=0,0,GJ30/GJ25)</f>
        <v>3327522.7509999997</v>
      </c>
      <c r="GK31" s="507"/>
      <c r="GL31" s="507"/>
      <c r="GM31" s="494"/>
      <c r="GN31" s="506">
        <f>IF(GN30=0,0,GN30/GN25)</f>
        <v>49785.578999999998</v>
      </c>
      <c r="GO31" s="507"/>
      <c r="GP31" s="507"/>
      <c r="GQ31" s="494"/>
      <c r="GR31" s="506">
        <f>IF(GR30=0,0,GR30/GR25)</f>
        <v>175606.19100000002</v>
      </c>
      <c r="GS31" s="507"/>
      <c r="GT31" s="507"/>
      <c r="GU31" s="494"/>
      <c r="GV31" s="506">
        <f>IF(GV30=0,0,GV30/GV25)</f>
        <v>3686809.0689999992</v>
      </c>
      <c r="GW31" s="507"/>
      <c r="GX31" s="507"/>
      <c r="GY31" s="494"/>
      <c r="GZ31" s="506">
        <f>IF(GZ30=0,0,GZ30/GZ25)</f>
        <v>8028047.6510000005</v>
      </c>
      <c r="HA31" s="507"/>
      <c r="HB31" s="507"/>
      <c r="HC31" s="494"/>
      <c r="HD31" s="920">
        <f>IF(HD30=0,0,HD30/HD25)</f>
        <v>-53183.1</v>
      </c>
      <c r="HE31" s="910"/>
      <c r="HF31" s="910"/>
      <c r="HG31" s="919"/>
      <c r="HH31" s="920">
        <f>IF(HH30=0,0,HH30/HH25)</f>
        <v>129756.4</v>
      </c>
      <c r="HI31" s="910"/>
      <c r="HJ31" s="910"/>
      <c r="HK31" s="919"/>
      <c r="HL31" s="920">
        <f>IF(HL30=0,0,HL30/HL25)</f>
        <v>440096.3</v>
      </c>
      <c r="HM31" s="910"/>
      <c r="HN31" s="910"/>
      <c r="HO31" s="919"/>
      <c r="HP31" s="920">
        <f>IF(HP30=0,0,HP30/HP25)</f>
        <v>94657.993999999992</v>
      </c>
      <c r="HQ31" s="910"/>
      <c r="HR31" s="910"/>
      <c r="HS31" s="919"/>
      <c r="HU31" s="506">
        <f>IF(HU30=0,0,HU30/HU25)</f>
        <v>0</v>
      </c>
      <c r="HV31" s="507"/>
      <c r="HW31" s="507"/>
      <c r="HX31" s="494"/>
      <c r="HY31" s="506">
        <f>IF(HY30=0,0,HY30/HY25)</f>
        <v>1159350</v>
      </c>
      <c r="HZ31" s="507"/>
      <c r="IA31" s="507"/>
      <c r="IB31" s="494"/>
      <c r="IC31" s="506">
        <f>IF(IC30=0,0,IC30/IC25)</f>
        <v>0</v>
      </c>
      <c r="ID31" s="507"/>
      <c r="IE31" s="507"/>
      <c r="IF31" s="494"/>
    </row>
    <row r="32" spans="1:240" s="484" customFormat="1">
      <c r="A32" s="502" t="s">
        <v>503</v>
      </c>
      <c r="B32" s="625"/>
      <c r="C32" s="562">
        <v>9</v>
      </c>
      <c r="D32" s="563" t="s">
        <v>223</v>
      </c>
      <c r="E32" s="507"/>
      <c r="F32" s="494"/>
      <c r="G32" s="562">
        <v>6</v>
      </c>
      <c r="H32" s="507"/>
      <c r="I32" s="507"/>
      <c r="J32" s="494"/>
      <c r="K32" s="562">
        <v>9</v>
      </c>
      <c r="L32" s="563" t="s">
        <v>223</v>
      </c>
      <c r="M32" s="507"/>
      <c r="N32" s="494"/>
      <c r="O32" s="562">
        <v>10</v>
      </c>
      <c r="P32" s="563" t="s">
        <v>223</v>
      </c>
      <c r="Q32" s="507"/>
      <c r="R32" s="494"/>
      <c r="S32" s="1443">
        <v>2</v>
      </c>
      <c r="T32" s="507" t="s">
        <v>223</v>
      </c>
      <c r="U32" s="507"/>
      <c r="V32" s="494"/>
      <c r="W32" s="1443">
        <v>10</v>
      </c>
      <c r="X32" s="507" t="s">
        <v>223</v>
      </c>
      <c r="Y32" s="507"/>
      <c r="Z32" s="494"/>
      <c r="AA32" s="1443">
        <v>11</v>
      </c>
      <c r="AB32" s="507" t="s">
        <v>223</v>
      </c>
      <c r="AC32" s="507"/>
      <c r="AD32" s="494"/>
      <c r="AE32" s="1443">
        <v>6</v>
      </c>
      <c r="AF32" s="507" t="s">
        <v>223</v>
      </c>
      <c r="AG32" s="507"/>
      <c r="AH32" s="494"/>
      <c r="AI32" s="1443">
        <v>10</v>
      </c>
      <c r="AJ32" s="507" t="s">
        <v>223</v>
      </c>
      <c r="AK32" s="507"/>
      <c r="AL32" s="494"/>
      <c r="AM32" s="1443">
        <v>6</v>
      </c>
      <c r="AN32" s="507" t="s">
        <v>223</v>
      </c>
      <c r="AO32" s="507"/>
      <c r="AP32" s="494"/>
      <c r="AQ32" s="1443">
        <v>9</v>
      </c>
      <c r="AR32" s="507" t="s">
        <v>223</v>
      </c>
      <c r="AS32" s="507"/>
      <c r="AT32" s="494"/>
      <c r="AU32" s="506">
        <v>10</v>
      </c>
      <c r="AV32" s="507"/>
      <c r="AW32" s="507"/>
      <c r="AX32" s="494"/>
      <c r="AY32" s="506">
        <v>2</v>
      </c>
      <c r="AZ32" s="507"/>
      <c r="BA32" s="507"/>
      <c r="BB32" s="494"/>
      <c r="BC32" s="506">
        <v>4</v>
      </c>
      <c r="BD32" s="507"/>
      <c r="BE32" s="507"/>
      <c r="BF32" s="494"/>
      <c r="BG32" s="506">
        <v>11</v>
      </c>
      <c r="BH32" s="507"/>
      <c r="BI32" s="507"/>
      <c r="BJ32" s="494"/>
      <c r="BK32" s="506">
        <v>8</v>
      </c>
      <c r="BL32" s="507"/>
      <c r="BM32" s="507"/>
      <c r="BN32" s="494"/>
      <c r="BO32" s="506">
        <v>9</v>
      </c>
      <c r="BP32" s="507"/>
      <c r="BQ32" s="507"/>
      <c r="BR32" s="494"/>
      <c r="BS32" s="1443">
        <v>12</v>
      </c>
      <c r="BT32" s="507" t="s">
        <v>223</v>
      </c>
      <c r="BU32" s="507"/>
      <c r="BV32" s="494"/>
      <c r="BW32" s="1443">
        <v>6</v>
      </c>
      <c r="BX32" s="507" t="s">
        <v>223</v>
      </c>
      <c r="BY32" s="507"/>
      <c r="BZ32" s="494"/>
      <c r="CA32" s="1443">
        <v>7</v>
      </c>
      <c r="CB32" s="507" t="s">
        <v>223</v>
      </c>
      <c r="CC32" s="507"/>
      <c r="CD32" s="494"/>
      <c r="CE32" s="1443">
        <v>3</v>
      </c>
      <c r="CF32" s="507" t="s">
        <v>223</v>
      </c>
      <c r="CG32" s="507"/>
      <c r="CH32" s="494"/>
      <c r="CI32" s="1443">
        <v>2</v>
      </c>
      <c r="CJ32" s="507" t="s">
        <v>223</v>
      </c>
      <c r="CK32" s="507"/>
      <c r="CL32" s="494"/>
      <c r="CM32" s="1443">
        <v>9</v>
      </c>
      <c r="CN32" s="507" t="s">
        <v>223</v>
      </c>
      <c r="CO32" s="507"/>
      <c r="CP32" s="494"/>
      <c r="CQ32" s="1443">
        <v>9</v>
      </c>
      <c r="CR32" s="507" t="s">
        <v>223</v>
      </c>
      <c r="CS32" s="507"/>
      <c r="CT32" s="494"/>
      <c r="CU32" s="506">
        <v>12</v>
      </c>
      <c r="CV32" s="507" t="s">
        <v>223</v>
      </c>
      <c r="CW32" s="507"/>
      <c r="CX32" s="494"/>
      <c r="CY32" s="506">
        <v>6</v>
      </c>
      <c r="CZ32" s="507" t="s">
        <v>223</v>
      </c>
      <c r="DA32" s="507"/>
      <c r="DB32" s="494"/>
      <c r="DC32" s="506">
        <v>3</v>
      </c>
      <c r="DD32" s="507" t="s">
        <v>223</v>
      </c>
      <c r="DE32" s="507"/>
      <c r="DF32" s="494"/>
      <c r="DG32" s="506">
        <v>6</v>
      </c>
      <c r="DH32" s="507" t="s">
        <v>223</v>
      </c>
      <c r="DI32" s="507"/>
      <c r="DJ32" s="494"/>
      <c r="DK32" s="1443">
        <v>2</v>
      </c>
      <c r="DL32" s="507" t="s">
        <v>223</v>
      </c>
      <c r="DM32" s="507"/>
      <c r="DN32" s="494"/>
      <c r="DO32" s="1443">
        <v>2</v>
      </c>
      <c r="DP32" s="507" t="s">
        <v>223</v>
      </c>
      <c r="DQ32" s="507"/>
      <c r="DR32" s="494"/>
      <c r="DS32" s="1443">
        <v>6</v>
      </c>
      <c r="DT32" s="507" t="s">
        <v>223</v>
      </c>
      <c r="DU32" s="507"/>
      <c r="DV32" s="494"/>
      <c r="DW32" s="1443">
        <v>3</v>
      </c>
      <c r="DX32" s="507" t="s">
        <v>223</v>
      </c>
      <c r="DY32" s="507"/>
      <c r="DZ32" s="494"/>
      <c r="EA32" s="1443">
        <v>11</v>
      </c>
      <c r="EB32" s="507" t="s">
        <v>223</v>
      </c>
      <c r="EC32" s="507"/>
      <c r="ED32" s="494"/>
      <c r="EE32" s="1443">
        <v>5</v>
      </c>
      <c r="EF32" s="507" t="s">
        <v>223</v>
      </c>
      <c r="EG32" s="507"/>
      <c r="EH32" s="494"/>
      <c r="EI32" s="1443">
        <v>10</v>
      </c>
      <c r="EJ32" s="507" t="s">
        <v>223</v>
      </c>
      <c r="EK32" s="507"/>
      <c r="EL32" s="494"/>
      <c r="EM32" s="1443">
        <v>12</v>
      </c>
      <c r="EN32" s="507" t="s">
        <v>223</v>
      </c>
      <c r="EO32" s="507"/>
      <c r="EP32" s="494"/>
      <c r="EQ32" s="1443">
        <v>6</v>
      </c>
      <c r="ER32" s="507" t="s">
        <v>223</v>
      </c>
      <c r="ES32" s="507"/>
      <c r="ET32" s="494"/>
      <c r="EU32" s="1443">
        <v>6</v>
      </c>
      <c r="EV32" s="507" t="s">
        <v>223</v>
      </c>
      <c r="EW32" s="507"/>
      <c r="EX32" s="494"/>
      <c r="EY32" s="564"/>
      <c r="FD32" s="506">
        <v>2</v>
      </c>
      <c r="FE32" s="507" t="s">
        <v>223</v>
      </c>
      <c r="FF32" s="507"/>
      <c r="FG32" s="494"/>
      <c r="FH32" s="506">
        <v>12</v>
      </c>
      <c r="FI32" s="507" t="s">
        <v>223</v>
      </c>
      <c r="FJ32" s="507"/>
      <c r="FK32" s="494"/>
      <c r="FL32" s="506">
        <v>11</v>
      </c>
      <c r="FM32" s="507" t="s">
        <v>223</v>
      </c>
      <c r="FN32" s="507"/>
      <c r="FO32" s="494"/>
      <c r="FP32" s="506">
        <v>12</v>
      </c>
      <c r="FQ32" s="507" t="s">
        <v>223</v>
      </c>
      <c r="FR32" s="507"/>
      <c r="FS32" s="494"/>
      <c r="FT32" s="506">
        <v>2</v>
      </c>
      <c r="FU32" s="507" t="s">
        <v>223</v>
      </c>
      <c r="FV32" s="507"/>
      <c r="FW32" s="494"/>
      <c r="FX32" s="506">
        <v>3</v>
      </c>
      <c r="FY32" s="507" t="s">
        <v>223</v>
      </c>
      <c r="FZ32" s="507"/>
      <c r="GA32" s="494"/>
      <c r="GB32" s="506">
        <v>7</v>
      </c>
      <c r="GC32" s="507" t="s">
        <v>223</v>
      </c>
      <c r="GD32" s="507"/>
      <c r="GE32" s="494"/>
      <c r="GF32" s="506">
        <v>7</v>
      </c>
      <c r="GG32" s="507" t="s">
        <v>223</v>
      </c>
      <c r="GH32" s="507"/>
      <c r="GI32" s="494"/>
      <c r="GJ32" s="506">
        <v>10</v>
      </c>
      <c r="GK32" s="507" t="s">
        <v>223</v>
      </c>
      <c r="GL32" s="507"/>
      <c r="GM32" s="494"/>
      <c r="GN32" s="506">
        <v>11</v>
      </c>
      <c r="GO32" s="507" t="s">
        <v>223</v>
      </c>
      <c r="GP32" s="507"/>
      <c r="GQ32" s="494"/>
      <c r="GR32" s="506">
        <v>6</v>
      </c>
      <c r="GS32" s="507" t="s">
        <v>223</v>
      </c>
      <c r="GT32" s="507"/>
      <c r="GU32" s="494"/>
      <c r="GV32" s="506">
        <v>5</v>
      </c>
      <c r="GW32" s="507" t="s">
        <v>223</v>
      </c>
      <c r="GX32" s="507"/>
      <c r="GY32" s="494"/>
      <c r="GZ32" s="506">
        <v>8</v>
      </c>
      <c r="HA32" s="507" t="s">
        <v>223</v>
      </c>
      <c r="HB32" s="507"/>
      <c r="HC32" s="494"/>
      <c r="HD32" s="920">
        <v>1</v>
      </c>
      <c r="HE32" s="910" t="s">
        <v>223</v>
      </c>
      <c r="HF32" s="910"/>
      <c r="HG32" s="919"/>
      <c r="HH32" s="920">
        <v>4</v>
      </c>
      <c r="HI32" s="910" t="s">
        <v>223</v>
      </c>
      <c r="HJ32" s="910"/>
      <c r="HK32" s="919"/>
      <c r="HL32" s="920">
        <v>1</v>
      </c>
      <c r="HM32" s="910" t="s">
        <v>223</v>
      </c>
      <c r="HN32" s="910"/>
      <c r="HO32" s="919"/>
      <c r="HP32" s="920">
        <v>7</v>
      </c>
      <c r="HQ32" s="910" t="s">
        <v>223</v>
      </c>
      <c r="HR32" s="910"/>
      <c r="HS32" s="919"/>
      <c r="HU32" s="506"/>
      <c r="HV32" s="507"/>
      <c r="HW32" s="507"/>
      <c r="HX32" s="494"/>
      <c r="HY32" s="506">
        <v>0</v>
      </c>
      <c r="HZ32" s="507"/>
      <c r="IA32" s="507"/>
      <c r="IB32" s="494"/>
      <c r="IC32" s="506">
        <v>0</v>
      </c>
      <c r="ID32" s="507"/>
      <c r="IE32" s="507"/>
      <c r="IF32" s="494"/>
    </row>
    <row r="33" spans="1:240" ht="13" thickBot="1">
      <c r="A33" s="565"/>
      <c r="B33" s="566"/>
      <c r="C33" s="567"/>
      <c r="D33" s="568"/>
      <c r="E33" s="568"/>
      <c r="F33" s="569"/>
      <c r="G33" s="567"/>
      <c r="H33" s="568"/>
      <c r="I33" s="568"/>
      <c r="J33" s="569"/>
      <c r="K33" s="567"/>
      <c r="L33" s="568"/>
      <c r="M33" s="568"/>
      <c r="N33" s="569"/>
      <c r="O33" s="567"/>
      <c r="P33" s="568"/>
      <c r="Q33" s="568"/>
      <c r="R33" s="569"/>
      <c r="S33" s="508"/>
      <c r="T33" s="509"/>
      <c r="U33" s="509"/>
      <c r="V33" s="510"/>
      <c r="W33" s="508"/>
      <c r="X33" s="509"/>
      <c r="Y33" s="509"/>
      <c r="Z33" s="510"/>
      <c r="AA33" s="508"/>
      <c r="AB33" s="509"/>
      <c r="AC33" s="509"/>
      <c r="AD33" s="510"/>
      <c r="AE33" s="508"/>
      <c r="AF33" s="509"/>
      <c r="AG33" s="509"/>
      <c r="AH33" s="510"/>
      <c r="AI33" s="508"/>
      <c r="AJ33" s="509"/>
      <c r="AK33" s="509"/>
      <c r="AL33" s="510"/>
      <c r="AM33" s="508"/>
      <c r="AN33" s="509"/>
      <c r="AO33" s="509"/>
      <c r="AP33" s="510"/>
      <c r="AQ33" s="508"/>
      <c r="AR33" s="509"/>
      <c r="AS33" s="509"/>
      <c r="AT33" s="510"/>
      <c r="AU33" s="567"/>
      <c r="AV33" s="568"/>
      <c r="AW33" s="568"/>
      <c r="AX33" s="569"/>
      <c r="AY33" s="567"/>
      <c r="AZ33" s="568"/>
      <c r="BA33" s="568"/>
      <c r="BB33" s="569"/>
      <c r="BC33" s="567"/>
      <c r="BD33" s="568"/>
      <c r="BE33" s="568"/>
      <c r="BF33" s="569"/>
      <c r="BG33" s="567"/>
      <c r="BH33" s="568"/>
      <c r="BI33" s="568"/>
      <c r="BJ33" s="569"/>
      <c r="BK33" s="567"/>
      <c r="BL33" s="568"/>
      <c r="BM33" s="568"/>
      <c r="BN33" s="569"/>
      <c r="BO33" s="567"/>
      <c r="BP33" s="568"/>
      <c r="BQ33" s="568"/>
      <c r="BR33" s="569"/>
      <c r="BS33" s="508"/>
      <c r="BT33" s="509"/>
      <c r="BU33" s="509"/>
      <c r="BV33" s="510"/>
      <c r="BW33" s="508"/>
      <c r="BX33" s="509"/>
      <c r="BY33" s="509"/>
      <c r="BZ33" s="510"/>
      <c r="CA33" s="508"/>
      <c r="CB33" s="509"/>
      <c r="CC33" s="509"/>
      <c r="CD33" s="510"/>
      <c r="CE33" s="508"/>
      <c r="CF33" s="509"/>
      <c r="CG33" s="509"/>
      <c r="CH33" s="510"/>
      <c r="CI33" s="508"/>
      <c r="CJ33" s="509"/>
      <c r="CK33" s="509"/>
      <c r="CL33" s="510"/>
      <c r="CM33" s="508"/>
      <c r="CN33" s="509"/>
      <c r="CO33" s="509"/>
      <c r="CP33" s="510"/>
      <c r="CQ33" s="508"/>
      <c r="CR33" s="509"/>
      <c r="CS33" s="509"/>
      <c r="CT33" s="510"/>
      <c r="CU33" s="508"/>
      <c r="CV33" s="509"/>
      <c r="CW33" s="509"/>
      <c r="CX33" s="510"/>
      <c r="CY33" s="508"/>
      <c r="CZ33" s="509"/>
      <c r="DA33" s="509"/>
      <c r="DB33" s="510"/>
      <c r="DC33" s="508"/>
      <c r="DD33" s="509"/>
      <c r="DE33" s="509"/>
      <c r="DF33" s="510"/>
      <c r="DG33" s="508"/>
      <c r="DH33" s="509"/>
      <c r="DI33" s="509"/>
      <c r="DJ33" s="510"/>
      <c r="DK33" s="508"/>
      <c r="DL33" s="509"/>
      <c r="DM33" s="509"/>
      <c r="DN33" s="510"/>
      <c r="DO33" s="508"/>
      <c r="DP33" s="509"/>
      <c r="DQ33" s="509"/>
      <c r="DR33" s="510"/>
      <c r="DS33" s="508"/>
      <c r="DT33" s="509"/>
      <c r="DU33" s="509"/>
      <c r="DV33" s="510"/>
      <c r="DW33" s="508"/>
      <c r="DX33" s="509"/>
      <c r="DY33" s="509"/>
      <c r="DZ33" s="510"/>
      <c r="EA33" s="508"/>
      <c r="EB33" s="509"/>
      <c r="EC33" s="509"/>
      <c r="ED33" s="510"/>
      <c r="EE33" s="508"/>
      <c r="EF33" s="509"/>
      <c r="EG33" s="509"/>
      <c r="EH33" s="510"/>
      <c r="EI33" s="508"/>
      <c r="EJ33" s="509"/>
      <c r="EK33" s="509"/>
      <c r="EL33" s="510"/>
      <c r="EM33" s="508"/>
      <c r="EN33" s="509"/>
      <c r="EO33" s="509"/>
      <c r="EP33" s="510"/>
      <c r="EQ33" s="508"/>
      <c r="ER33" s="509"/>
      <c r="ES33" s="509"/>
      <c r="ET33" s="510"/>
      <c r="EU33" s="508"/>
      <c r="EV33" s="509"/>
      <c r="EW33" s="509"/>
      <c r="EX33" s="510"/>
      <c r="EY33" s="570"/>
      <c r="FD33" s="508"/>
      <c r="FE33" s="509"/>
      <c r="FF33" s="509"/>
      <c r="FG33" s="510"/>
      <c r="FH33" s="508"/>
      <c r="FI33" s="509"/>
      <c r="FJ33" s="509"/>
      <c r="FK33" s="510"/>
      <c r="FL33" s="508"/>
      <c r="FM33" s="509"/>
      <c r="FN33" s="509"/>
      <c r="FO33" s="510"/>
      <c r="FP33" s="508"/>
      <c r="FQ33" s="509"/>
      <c r="FR33" s="509"/>
      <c r="FS33" s="510"/>
      <c r="FT33" s="508"/>
      <c r="FU33" s="509"/>
      <c r="FV33" s="509"/>
      <c r="FW33" s="510"/>
      <c r="FX33" s="508"/>
      <c r="FY33" s="509"/>
      <c r="FZ33" s="509"/>
      <c r="GA33" s="510"/>
      <c r="GB33" s="508"/>
      <c r="GC33" s="509"/>
      <c r="GD33" s="509"/>
      <c r="GE33" s="510"/>
      <c r="GF33" s="508"/>
      <c r="GG33" s="509"/>
      <c r="GH33" s="509"/>
      <c r="GI33" s="510"/>
      <c r="GJ33" s="508"/>
      <c r="GK33" s="509"/>
      <c r="GL33" s="509"/>
      <c r="GM33" s="510"/>
      <c r="GN33" s="508"/>
      <c r="GO33" s="509"/>
      <c r="GP33" s="509"/>
      <c r="GQ33" s="510"/>
      <c r="GR33" s="508"/>
      <c r="GS33" s="509"/>
      <c r="GT33" s="509"/>
      <c r="GU33" s="510"/>
      <c r="GV33" s="508"/>
      <c r="GW33" s="509"/>
      <c r="GX33" s="509"/>
      <c r="GY33" s="510"/>
      <c r="GZ33" s="508"/>
      <c r="HA33" s="509"/>
      <c r="HB33" s="509"/>
      <c r="HC33" s="510"/>
      <c r="HD33" s="921"/>
      <c r="HE33" s="922"/>
      <c r="HF33" s="922"/>
      <c r="HG33" s="923"/>
      <c r="HH33" s="921"/>
      <c r="HI33" s="922"/>
      <c r="HJ33" s="922"/>
      <c r="HK33" s="923"/>
      <c r="HL33" s="921"/>
      <c r="HM33" s="922"/>
      <c r="HN33" s="922"/>
      <c r="HO33" s="923"/>
      <c r="HP33" s="921"/>
      <c r="HQ33" s="922"/>
      <c r="HR33" s="922"/>
      <c r="HS33" s="923"/>
      <c r="HU33" s="508"/>
      <c r="HV33" s="509"/>
      <c r="HW33" s="509"/>
      <c r="HX33" s="510"/>
      <c r="HY33" s="508"/>
      <c r="HZ33" s="509"/>
      <c r="IA33" s="509"/>
      <c r="IB33" s="510"/>
      <c r="IC33" s="508"/>
      <c r="ID33" s="509"/>
      <c r="IE33" s="509"/>
      <c r="IF33" s="510"/>
    </row>
    <row r="34" spans="1:240" ht="13">
      <c r="A34" s="543"/>
      <c r="B34" s="571" t="s">
        <v>394</v>
      </c>
      <c r="C34" s="544" t="s">
        <v>413</v>
      </c>
      <c r="D34" s="544" t="s">
        <v>762</v>
      </c>
      <c r="E34" s="544" t="s">
        <v>415</v>
      </c>
      <c r="F34" s="572" t="s">
        <v>412</v>
      </c>
      <c r="G34" s="544" t="s">
        <v>413</v>
      </c>
      <c r="H34" s="544" t="s">
        <v>762</v>
      </c>
      <c r="I34" s="544" t="s">
        <v>415</v>
      </c>
      <c r="J34" s="545" t="s">
        <v>412</v>
      </c>
      <c r="K34" s="544" t="s">
        <v>413</v>
      </c>
      <c r="L34" s="544" t="s">
        <v>762</v>
      </c>
      <c r="M34" s="544" t="s">
        <v>415</v>
      </c>
      <c r="N34" s="545" t="s">
        <v>412</v>
      </c>
      <c r="O34" s="627" t="s">
        <v>413</v>
      </c>
      <c r="P34" s="544" t="s">
        <v>762</v>
      </c>
      <c r="Q34" s="544" t="s">
        <v>415</v>
      </c>
      <c r="R34" s="545" t="s">
        <v>412</v>
      </c>
      <c r="S34" s="629" t="s">
        <v>413</v>
      </c>
      <c r="T34" s="544" t="s">
        <v>762</v>
      </c>
      <c r="U34" s="504" t="s">
        <v>415</v>
      </c>
      <c r="V34" s="511" t="s">
        <v>412</v>
      </c>
      <c r="W34" s="629" t="s">
        <v>413</v>
      </c>
      <c r="X34" s="544" t="s">
        <v>762</v>
      </c>
      <c r="Y34" s="504" t="s">
        <v>415</v>
      </c>
      <c r="Z34" s="511" t="s">
        <v>412</v>
      </c>
      <c r="AA34" s="629" t="s">
        <v>413</v>
      </c>
      <c r="AB34" s="544" t="s">
        <v>762</v>
      </c>
      <c r="AC34" s="504" t="s">
        <v>415</v>
      </c>
      <c r="AD34" s="511" t="s">
        <v>412</v>
      </c>
      <c r="AE34" s="629" t="s">
        <v>413</v>
      </c>
      <c r="AF34" s="544" t="s">
        <v>762</v>
      </c>
      <c r="AG34" s="504" t="s">
        <v>415</v>
      </c>
      <c r="AH34" s="511" t="s">
        <v>412</v>
      </c>
      <c r="AI34" s="629" t="s">
        <v>413</v>
      </c>
      <c r="AJ34" s="544" t="s">
        <v>762</v>
      </c>
      <c r="AK34" s="504" t="s">
        <v>415</v>
      </c>
      <c r="AL34" s="511" t="s">
        <v>412</v>
      </c>
      <c r="AM34" s="629" t="s">
        <v>413</v>
      </c>
      <c r="AN34" s="544" t="s">
        <v>762</v>
      </c>
      <c r="AO34" s="504" t="s">
        <v>415</v>
      </c>
      <c r="AP34" s="511" t="s">
        <v>412</v>
      </c>
      <c r="AQ34" s="629" t="s">
        <v>413</v>
      </c>
      <c r="AR34" s="544" t="s">
        <v>762</v>
      </c>
      <c r="AS34" s="504" t="s">
        <v>415</v>
      </c>
      <c r="AT34" s="511" t="s">
        <v>412</v>
      </c>
      <c r="AU34" s="627" t="s">
        <v>413</v>
      </c>
      <c r="AV34" s="544" t="s">
        <v>414</v>
      </c>
      <c r="AW34" s="544" t="s">
        <v>415</v>
      </c>
      <c r="AX34" s="545" t="s">
        <v>412</v>
      </c>
      <c r="AY34" s="627" t="s">
        <v>413</v>
      </c>
      <c r="AZ34" s="544" t="s">
        <v>414</v>
      </c>
      <c r="BA34" s="544" t="s">
        <v>415</v>
      </c>
      <c r="BB34" s="545" t="s">
        <v>412</v>
      </c>
      <c r="BC34" s="627" t="s">
        <v>413</v>
      </c>
      <c r="BD34" s="544" t="s">
        <v>414</v>
      </c>
      <c r="BE34" s="544" t="s">
        <v>415</v>
      </c>
      <c r="BF34" s="545" t="s">
        <v>412</v>
      </c>
      <c r="BG34" s="627" t="s">
        <v>413</v>
      </c>
      <c r="BH34" s="544" t="s">
        <v>414</v>
      </c>
      <c r="BI34" s="544" t="s">
        <v>415</v>
      </c>
      <c r="BJ34" s="545" t="s">
        <v>412</v>
      </c>
      <c r="BK34" s="627" t="s">
        <v>413</v>
      </c>
      <c r="BL34" s="544" t="s">
        <v>414</v>
      </c>
      <c r="BM34" s="544" t="s">
        <v>415</v>
      </c>
      <c r="BN34" s="545" t="s">
        <v>412</v>
      </c>
      <c r="BO34" s="627" t="s">
        <v>413</v>
      </c>
      <c r="BP34" s="544" t="s">
        <v>414</v>
      </c>
      <c r="BQ34" s="544" t="s">
        <v>415</v>
      </c>
      <c r="BR34" s="545" t="s">
        <v>412</v>
      </c>
      <c r="BS34" s="629" t="s">
        <v>413</v>
      </c>
      <c r="BT34" s="544" t="s">
        <v>762</v>
      </c>
      <c r="BU34" s="504" t="s">
        <v>415</v>
      </c>
      <c r="BV34" s="511" t="s">
        <v>412</v>
      </c>
      <c r="BW34" s="629" t="s">
        <v>413</v>
      </c>
      <c r="BX34" s="544" t="s">
        <v>762</v>
      </c>
      <c r="BY34" s="504" t="s">
        <v>415</v>
      </c>
      <c r="BZ34" s="511" t="s">
        <v>412</v>
      </c>
      <c r="CA34" s="629" t="s">
        <v>413</v>
      </c>
      <c r="CB34" s="544" t="s">
        <v>762</v>
      </c>
      <c r="CC34" s="504" t="s">
        <v>415</v>
      </c>
      <c r="CD34" s="511" t="s">
        <v>412</v>
      </c>
      <c r="CE34" s="629" t="s">
        <v>413</v>
      </c>
      <c r="CF34" s="544" t="s">
        <v>762</v>
      </c>
      <c r="CG34" s="504" t="s">
        <v>415</v>
      </c>
      <c r="CH34" s="511" t="s">
        <v>412</v>
      </c>
      <c r="CI34" s="629" t="s">
        <v>413</v>
      </c>
      <c r="CJ34" s="544" t="s">
        <v>762</v>
      </c>
      <c r="CK34" s="504" t="s">
        <v>415</v>
      </c>
      <c r="CL34" s="511" t="s">
        <v>412</v>
      </c>
      <c r="CM34" s="775" t="s">
        <v>413</v>
      </c>
      <c r="CN34" s="544" t="s">
        <v>762</v>
      </c>
      <c r="CO34" s="504" t="s">
        <v>415</v>
      </c>
      <c r="CP34" s="511" t="s">
        <v>412</v>
      </c>
      <c r="CQ34" s="775" t="s">
        <v>413</v>
      </c>
      <c r="CR34" s="544" t="s">
        <v>762</v>
      </c>
      <c r="CS34" s="504" t="s">
        <v>415</v>
      </c>
      <c r="CT34" s="511" t="s">
        <v>412</v>
      </c>
      <c r="CU34" s="775" t="s">
        <v>413</v>
      </c>
      <c r="CV34" s="544" t="s">
        <v>762</v>
      </c>
      <c r="CW34" s="504" t="s">
        <v>415</v>
      </c>
      <c r="CX34" s="511" t="s">
        <v>412</v>
      </c>
      <c r="CY34" s="790" t="s">
        <v>413</v>
      </c>
      <c r="CZ34" s="544" t="s">
        <v>762</v>
      </c>
      <c r="DA34" s="504" t="s">
        <v>415</v>
      </c>
      <c r="DB34" s="511" t="s">
        <v>412</v>
      </c>
      <c r="DC34" s="790" t="s">
        <v>413</v>
      </c>
      <c r="DD34" s="544" t="s">
        <v>762</v>
      </c>
      <c r="DE34" s="504" t="s">
        <v>415</v>
      </c>
      <c r="DF34" s="511" t="s">
        <v>412</v>
      </c>
      <c r="DG34" s="790" t="s">
        <v>413</v>
      </c>
      <c r="DH34" s="544" t="s">
        <v>762</v>
      </c>
      <c r="DI34" s="504" t="s">
        <v>415</v>
      </c>
      <c r="DJ34" s="511" t="s">
        <v>412</v>
      </c>
      <c r="DK34" s="790" t="s">
        <v>413</v>
      </c>
      <c r="DL34" s="544" t="s">
        <v>762</v>
      </c>
      <c r="DM34" s="504" t="s">
        <v>415</v>
      </c>
      <c r="DN34" s="511" t="s">
        <v>412</v>
      </c>
      <c r="DO34" s="810" t="s">
        <v>413</v>
      </c>
      <c r="DP34" s="544" t="s">
        <v>762</v>
      </c>
      <c r="DQ34" s="504" t="s">
        <v>415</v>
      </c>
      <c r="DR34" s="511" t="s">
        <v>412</v>
      </c>
      <c r="DS34" s="810" t="s">
        <v>413</v>
      </c>
      <c r="DT34" s="544" t="s">
        <v>762</v>
      </c>
      <c r="DU34" s="504" t="s">
        <v>415</v>
      </c>
      <c r="DV34" s="511" t="s">
        <v>412</v>
      </c>
      <c r="DW34" s="810" t="s">
        <v>413</v>
      </c>
      <c r="DX34" s="544" t="s">
        <v>762</v>
      </c>
      <c r="DY34" s="504" t="s">
        <v>415</v>
      </c>
      <c r="DZ34" s="511" t="s">
        <v>412</v>
      </c>
      <c r="EA34" s="810" t="s">
        <v>413</v>
      </c>
      <c r="EB34" s="544" t="s">
        <v>762</v>
      </c>
      <c r="EC34" s="504" t="s">
        <v>415</v>
      </c>
      <c r="ED34" s="511" t="s">
        <v>412</v>
      </c>
      <c r="EE34" s="1440" t="s">
        <v>413</v>
      </c>
      <c r="EF34" s="544" t="s">
        <v>762</v>
      </c>
      <c r="EG34" s="504" t="s">
        <v>415</v>
      </c>
      <c r="EH34" s="511" t="s">
        <v>412</v>
      </c>
      <c r="EI34" s="1440" t="s">
        <v>413</v>
      </c>
      <c r="EJ34" s="544" t="s">
        <v>762</v>
      </c>
      <c r="EK34" s="504" t="s">
        <v>415</v>
      </c>
      <c r="EL34" s="511" t="s">
        <v>412</v>
      </c>
      <c r="EM34" s="1440" t="s">
        <v>413</v>
      </c>
      <c r="EN34" s="544" t="s">
        <v>762</v>
      </c>
      <c r="EO34" s="504" t="s">
        <v>415</v>
      </c>
      <c r="EP34" s="511" t="s">
        <v>412</v>
      </c>
      <c r="EQ34" s="1486" t="s">
        <v>413</v>
      </c>
      <c r="ER34" s="544" t="s">
        <v>762</v>
      </c>
      <c r="ES34" s="504" t="s">
        <v>415</v>
      </c>
      <c r="ET34" s="511" t="s">
        <v>412</v>
      </c>
      <c r="EU34" s="1486" t="s">
        <v>413</v>
      </c>
      <c r="EV34" s="544" t="s">
        <v>762</v>
      </c>
      <c r="EW34" s="504" t="s">
        <v>415</v>
      </c>
      <c r="EX34" s="511" t="s">
        <v>412</v>
      </c>
      <c r="EY34" s="573" t="s">
        <v>293</v>
      </c>
      <c r="EZ34" s="504" t="s">
        <v>426</v>
      </c>
      <c r="FA34" s="511" t="s">
        <v>427</v>
      </c>
      <c r="FD34" s="629" t="s">
        <v>413</v>
      </c>
      <c r="FE34" s="544" t="s">
        <v>762</v>
      </c>
      <c r="FF34" s="504" t="s">
        <v>415</v>
      </c>
      <c r="FG34" s="511" t="s">
        <v>412</v>
      </c>
      <c r="FH34" s="629" t="s">
        <v>413</v>
      </c>
      <c r="FI34" s="544" t="s">
        <v>762</v>
      </c>
      <c r="FJ34" s="504" t="s">
        <v>415</v>
      </c>
      <c r="FK34" s="511" t="s">
        <v>412</v>
      </c>
      <c r="FL34" s="629" t="s">
        <v>413</v>
      </c>
      <c r="FM34" s="544" t="s">
        <v>762</v>
      </c>
      <c r="FN34" s="504" t="s">
        <v>415</v>
      </c>
      <c r="FO34" s="511" t="s">
        <v>412</v>
      </c>
      <c r="FP34" s="629" t="s">
        <v>413</v>
      </c>
      <c r="FQ34" s="544" t="s">
        <v>762</v>
      </c>
      <c r="FR34" s="504" t="s">
        <v>415</v>
      </c>
      <c r="FS34" s="511" t="s">
        <v>412</v>
      </c>
      <c r="FT34" s="629" t="s">
        <v>413</v>
      </c>
      <c r="FU34" s="544" t="s">
        <v>762</v>
      </c>
      <c r="FV34" s="504" t="s">
        <v>415</v>
      </c>
      <c r="FW34" s="511" t="s">
        <v>412</v>
      </c>
      <c r="FX34" s="629" t="s">
        <v>413</v>
      </c>
      <c r="FY34" s="544" t="s">
        <v>762</v>
      </c>
      <c r="FZ34" s="504" t="s">
        <v>415</v>
      </c>
      <c r="GA34" s="511" t="s">
        <v>412</v>
      </c>
      <c r="GB34" s="755" t="s">
        <v>413</v>
      </c>
      <c r="GC34" s="544" t="s">
        <v>762</v>
      </c>
      <c r="GD34" s="504" t="s">
        <v>415</v>
      </c>
      <c r="GE34" s="511" t="s">
        <v>412</v>
      </c>
      <c r="GF34" s="755" t="s">
        <v>413</v>
      </c>
      <c r="GG34" s="544" t="s">
        <v>762</v>
      </c>
      <c r="GH34" s="504" t="s">
        <v>415</v>
      </c>
      <c r="GI34" s="511" t="s">
        <v>412</v>
      </c>
      <c r="GJ34" s="755" t="s">
        <v>413</v>
      </c>
      <c r="GK34" s="544" t="s">
        <v>762</v>
      </c>
      <c r="GL34" s="504" t="s">
        <v>415</v>
      </c>
      <c r="GM34" s="511" t="s">
        <v>412</v>
      </c>
      <c r="GN34" s="755" t="s">
        <v>413</v>
      </c>
      <c r="GO34" s="544" t="s">
        <v>762</v>
      </c>
      <c r="GP34" s="504" t="s">
        <v>415</v>
      </c>
      <c r="GQ34" s="511" t="s">
        <v>412</v>
      </c>
      <c r="GR34" s="770" t="s">
        <v>413</v>
      </c>
      <c r="GS34" s="544" t="s">
        <v>762</v>
      </c>
      <c r="GT34" s="504" t="s">
        <v>415</v>
      </c>
      <c r="GU34" s="511" t="s">
        <v>412</v>
      </c>
      <c r="GV34" s="784" t="s">
        <v>413</v>
      </c>
      <c r="GW34" s="544" t="s">
        <v>762</v>
      </c>
      <c r="GX34" s="504" t="s">
        <v>415</v>
      </c>
      <c r="GY34" s="511" t="s">
        <v>412</v>
      </c>
      <c r="GZ34" s="803" t="s">
        <v>413</v>
      </c>
      <c r="HA34" s="544" t="s">
        <v>762</v>
      </c>
      <c r="HB34" s="504" t="s">
        <v>415</v>
      </c>
      <c r="HC34" s="511" t="s">
        <v>412</v>
      </c>
      <c r="HD34" s="902" t="s">
        <v>413</v>
      </c>
      <c r="HE34" s="544" t="s">
        <v>762</v>
      </c>
      <c r="HF34" s="544" t="s">
        <v>415</v>
      </c>
      <c r="HG34" s="545" t="s">
        <v>412</v>
      </c>
      <c r="HH34" s="902" t="s">
        <v>413</v>
      </c>
      <c r="HI34" s="544" t="s">
        <v>762</v>
      </c>
      <c r="HJ34" s="544" t="s">
        <v>415</v>
      </c>
      <c r="HK34" s="545" t="s">
        <v>412</v>
      </c>
      <c r="HL34" s="1439" t="s">
        <v>413</v>
      </c>
      <c r="HM34" s="544" t="s">
        <v>762</v>
      </c>
      <c r="HN34" s="544" t="s">
        <v>415</v>
      </c>
      <c r="HO34" s="545" t="s">
        <v>412</v>
      </c>
      <c r="HP34" s="1465" t="s">
        <v>413</v>
      </c>
      <c r="HQ34" s="544" t="s">
        <v>762</v>
      </c>
      <c r="HR34" s="544" t="s">
        <v>415</v>
      </c>
      <c r="HS34" s="545" t="s">
        <v>412</v>
      </c>
      <c r="HU34" s="794" t="s">
        <v>413</v>
      </c>
      <c r="HV34" s="504" t="s">
        <v>681</v>
      </c>
      <c r="HW34" s="504" t="s">
        <v>415</v>
      </c>
      <c r="HX34" s="511" t="s">
        <v>412</v>
      </c>
      <c r="HY34" s="629" t="s">
        <v>413</v>
      </c>
      <c r="HZ34" s="504" t="s">
        <v>681</v>
      </c>
      <c r="IA34" s="504" t="s">
        <v>415</v>
      </c>
      <c r="IB34" s="511" t="s">
        <v>412</v>
      </c>
      <c r="IC34" s="784" t="s">
        <v>413</v>
      </c>
      <c r="ID34" s="504" t="s">
        <v>681</v>
      </c>
      <c r="IE34" s="504" t="s">
        <v>415</v>
      </c>
      <c r="IF34" s="511" t="s">
        <v>412</v>
      </c>
    </row>
    <row r="35" spans="1:240" ht="13">
      <c r="A35" s="554" t="s">
        <v>24</v>
      </c>
      <c r="B35" s="574">
        <v>2004</v>
      </c>
      <c r="C35" s="575"/>
      <c r="D35" s="563"/>
      <c r="E35" s="575"/>
      <c r="F35" s="558"/>
      <c r="G35" s="551"/>
      <c r="H35" s="551"/>
      <c r="I35" s="551"/>
      <c r="J35" s="552"/>
      <c r="K35" s="576"/>
      <c r="L35" s="563"/>
      <c r="M35" s="575"/>
      <c r="N35" s="558"/>
      <c r="O35" s="550"/>
      <c r="P35" s="551"/>
      <c r="Q35" s="551"/>
      <c r="R35" s="552"/>
      <c r="S35" s="512"/>
      <c r="T35" s="513"/>
      <c r="U35" s="513"/>
      <c r="V35" s="514"/>
      <c r="W35" s="512"/>
      <c r="X35" s="513"/>
      <c r="Y35" s="513"/>
      <c r="Z35" s="514"/>
      <c r="AA35" s="512"/>
      <c r="AB35" s="513"/>
      <c r="AC35" s="513"/>
      <c r="AD35" s="514"/>
      <c r="AE35" s="512"/>
      <c r="AF35" s="513"/>
      <c r="AG35" s="513"/>
      <c r="AH35" s="514"/>
      <c r="AI35" s="512"/>
      <c r="AJ35" s="513"/>
      <c r="AK35" s="513"/>
      <c r="AL35" s="514"/>
      <c r="AM35" s="512"/>
      <c r="AN35" s="513"/>
      <c r="AO35" s="513"/>
      <c r="AP35" s="514"/>
      <c r="AQ35" s="512"/>
      <c r="AR35" s="513"/>
      <c r="AS35" s="513"/>
      <c r="AT35" s="514"/>
      <c r="AU35" s="550"/>
      <c r="AV35" s="551"/>
      <c r="AW35" s="551"/>
      <c r="AX35" s="552"/>
      <c r="AY35" s="550"/>
      <c r="AZ35" s="551"/>
      <c r="BA35" s="551"/>
      <c r="BB35" s="552"/>
      <c r="BC35" s="550"/>
      <c r="BD35" s="551"/>
      <c r="BE35" s="551"/>
      <c r="BF35" s="552"/>
      <c r="BG35" s="550"/>
      <c r="BH35" s="551"/>
      <c r="BI35" s="551"/>
      <c r="BJ35" s="552"/>
      <c r="BK35" s="550"/>
      <c r="BL35" s="551"/>
      <c r="BM35" s="551"/>
      <c r="BN35" s="552"/>
      <c r="BO35" s="550"/>
      <c r="BP35" s="551"/>
      <c r="BQ35" s="551"/>
      <c r="BR35" s="552"/>
      <c r="BS35" s="512"/>
      <c r="BT35" s="513"/>
      <c r="BU35" s="513"/>
      <c r="BV35" s="514"/>
      <c r="BW35" s="512"/>
      <c r="BX35" s="513"/>
      <c r="BY35" s="513"/>
      <c r="BZ35" s="514"/>
      <c r="CA35" s="512"/>
      <c r="CB35" s="513"/>
      <c r="CC35" s="513"/>
      <c r="CD35" s="514"/>
      <c r="CE35" s="512"/>
      <c r="CF35" s="513"/>
      <c r="CG35" s="513"/>
      <c r="CH35" s="514"/>
      <c r="CI35" s="512"/>
      <c r="CJ35" s="513"/>
      <c r="CK35" s="513"/>
      <c r="CL35" s="514"/>
      <c r="CM35" s="512"/>
      <c r="CN35" s="513"/>
      <c r="CO35" s="513"/>
      <c r="CP35" s="514"/>
      <c r="CQ35" s="512"/>
      <c r="CR35" s="513"/>
      <c r="CS35" s="513"/>
      <c r="CT35" s="514"/>
      <c r="CU35" s="512"/>
      <c r="CV35" s="513"/>
      <c r="CW35" s="513"/>
      <c r="CX35" s="514"/>
      <c r="CY35" s="512"/>
      <c r="CZ35" s="513"/>
      <c r="DA35" s="513"/>
      <c r="DB35" s="514"/>
      <c r="DC35" s="512"/>
      <c r="DD35" s="513"/>
      <c r="DE35" s="513"/>
      <c r="DF35" s="514"/>
      <c r="DG35" s="512"/>
      <c r="DH35" s="513"/>
      <c r="DI35" s="513"/>
      <c r="DJ35" s="514"/>
      <c r="DK35" s="512"/>
      <c r="DL35" s="513"/>
      <c r="DM35" s="513"/>
      <c r="DN35" s="514"/>
      <c r="DO35" s="512"/>
      <c r="DP35" s="513"/>
      <c r="DQ35" s="513"/>
      <c r="DR35" s="514"/>
      <c r="DS35" s="512"/>
      <c r="DT35" s="513"/>
      <c r="DU35" s="513"/>
      <c r="DV35" s="514"/>
      <c r="DW35" s="512"/>
      <c r="DX35" s="513"/>
      <c r="DY35" s="513"/>
      <c r="DZ35" s="514"/>
      <c r="EA35" s="512"/>
      <c r="EB35" s="513"/>
      <c r="EC35" s="513"/>
      <c r="ED35" s="514"/>
      <c r="EE35" s="512"/>
      <c r="EF35" s="513"/>
      <c r="EG35" s="513"/>
      <c r="EH35" s="514"/>
      <c r="EI35" s="512"/>
      <c r="EJ35" s="513"/>
      <c r="EK35" s="513"/>
      <c r="EL35" s="514"/>
      <c r="EM35" s="512"/>
      <c r="EN35" s="513"/>
      <c r="EO35" s="513"/>
      <c r="EP35" s="514"/>
      <c r="EQ35" s="512"/>
      <c r="ER35" s="513"/>
      <c r="ES35" s="513"/>
      <c r="ET35" s="514"/>
      <c r="EU35" s="512"/>
      <c r="EV35" s="513"/>
      <c r="EW35" s="513"/>
      <c r="EX35" s="514"/>
      <c r="EY35" s="577"/>
      <c r="EZ35" s="513"/>
      <c r="FA35" s="578"/>
      <c r="FD35" s="512"/>
      <c r="FE35" s="513"/>
      <c r="FF35" s="513"/>
      <c r="FG35" s="514"/>
      <c r="FH35" s="512"/>
      <c r="FI35" s="513"/>
      <c r="FJ35" s="513"/>
      <c r="FK35" s="514"/>
      <c r="FL35" s="512"/>
      <c r="FM35" s="513"/>
      <c r="FN35" s="513"/>
      <c r="FO35" s="514"/>
      <c r="FP35" s="512"/>
      <c r="FQ35" s="513"/>
      <c r="FR35" s="513"/>
      <c r="FS35" s="514"/>
      <c r="FT35" s="512"/>
      <c r="FU35" s="513"/>
      <c r="FV35" s="513"/>
      <c r="FW35" s="514"/>
      <c r="FX35" s="512"/>
      <c r="FY35" s="513"/>
      <c r="FZ35" s="513"/>
      <c r="GA35" s="514"/>
      <c r="GB35" s="512"/>
      <c r="GC35" s="513"/>
      <c r="GD35" s="513"/>
      <c r="GE35" s="514"/>
      <c r="GF35" s="512"/>
      <c r="GG35" s="513"/>
      <c r="GH35" s="513"/>
      <c r="GI35" s="514"/>
      <c r="GJ35" s="512"/>
      <c r="GK35" s="513"/>
      <c r="GL35" s="513"/>
      <c r="GM35" s="514"/>
      <c r="GN35" s="512"/>
      <c r="GO35" s="513"/>
      <c r="GP35" s="513"/>
      <c r="GQ35" s="514"/>
      <c r="GR35" s="512"/>
      <c r="GS35" s="513"/>
      <c r="GT35" s="513"/>
      <c r="GU35" s="514"/>
      <c r="GV35" s="512"/>
      <c r="GW35" s="513"/>
      <c r="GX35" s="513"/>
      <c r="GY35" s="514"/>
      <c r="GZ35" s="512"/>
      <c r="HA35" s="513"/>
      <c r="HB35" s="513"/>
      <c r="HC35" s="514"/>
      <c r="HD35" s="550"/>
      <c r="HE35" s="901"/>
      <c r="HF35" s="901"/>
      <c r="HG35" s="552"/>
      <c r="HH35" s="550"/>
      <c r="HI35" s="551"/>
      <c r="HJ35" s="551"/>
      <c r="HK35" s="552"/>
      <c r="HL35" s="550"/>
      <c r="HM35" s="551"/>
      <c r="HN35" s="551"/>
      <c r="HO35" s="552"/>
      <c r="HP35" s="550"/>
      <c r="HQ35" s="551"/>
      <c r="HR35" s="551"/>
      <c r="HS35" s="552"/>
      <c r="HU35" s="512"/>
      <c r="HV35" s="513"/>
      <c r="HW35" s="513"/>
      <c r="HX35" s="514"/>
      <c r="HY35" s="512"/>
      <c r="HZ35" s="513"/>
      <c r="IA35" s="513"/>
      <c r="IB35" s="514"/>
      <c r="IC35" s="512"/>
      <c r="ID35" s="513"/>
      <c r="IE35" s="513"/>
      <c r="IF35" s="514"/>
    </row>
    <row r="36" spans="1:240" ht="13">
      <c r="A36" s="554" t="s">
        <v>23</v>
      </c>
      <c r="B36" s="574">
        <v>2004</v>
      </c>
      <c r="C36" s="575"/>
      <c r="D36" s="563"/>
      <c r="E36" s="575"/>
      <c r="F36" s="558"/>
      <c r="G36" s="551"/>
      <c r="H36" s="551"/>
      <c r="I36" s="551"/>
      <c r="J36" s="552"/>
      <c r="K36" s="576"/>
      <c r="L36" s="563"/>
      <c r="M36" s="575"/>
      <c r="N36" s="558"/>
      <c r="O36" s="550"/>
      <c r="P36" s="551"/>
      <c r="Q36" s="551"/>
      <c r="R36" s="552"/>
      <c r="S36" s="512"/>
      <c r="T36" s="513"/>
      <c r="U36" s="513"/>
      <c r="V36" s="514"/>
      <c r="W36" s="512"/>
      <c r="X36" s="513"/>
      <c r="Y36" s="513"/>
      <c r="Z36" s="514"/>
      <c r="AA36" s="512"/>
      <c r="AB36" s="513"/>
      <c r="AC36" s="513"/>
      <c r="AD36" s="514"/>
      <c r="AE36" s="512"/>
      <c r="AF36" s="513"/>
      <c r="AG36" s="513"/>
      <c r="AH36" s="514"/>
      <c r="AI36" s="512"/>
      <c r="AJ36" s="513"/>
      <c r="AK36" s="513"/>
      <c r="AL36" s="514"/>
      <c r="AM36" s="512"/>
      <c r="AN36" s="513"/>
      <c r="AO36" s="513"/>
      <c r="AP36" s="514"/>
      <c r="AQ36" s="512"/>
      <c r="AR36" s="513"/>
      <c r="AS36" s="513"/>
      <c r="AT36" s="514"/>
      <c r="AU36" s="550"/>
      <c r="AV36" s="551"/>
      <c r="AW36" s="551"/>
      <c r="AX36" s="552"/>
      <c r="AY36" s="550"/>
      <c r="AZ36" s="551"/>
      <c r="BA36" s="551"/>
      <c r="BB36" s="552"/>
      <c r="BC36" s="550"/>
      <c r="BD36" s="551"/>
      <c r="BE36" s="551"/>
      <c r="BF36" s="552"/>
      <c r="BG36" s="550"/>
      <c r="BH36" s="551"/>
      <c r="BI36" s="551"/>
      <c r="BJ36" s="552"/>
      <c r="BK36" s="550"/>
      <c r="BL36" s="551"/>
      <c r="BM36" s="551"/>
      <c r="BN36" s="552"/>
      <c r="BO36" s="550"/>
      <c r="BP36" s="551"/>
      <c r="BQ36" s="551"/>
      <c r="BR36" s="552"/>
      <c r="BS36" s="512"/>
      <c r="BT36" s="513"/>
      <c r="BU36" s="513"/>
      <c r="BV36" s="514"/>
      <c r="BW36" s="512"/>
      <c r="BX36" s="513"/>
      <c r="BY36" s="513"/>
      <c r="BZ36" s="514"/>
      <c r="CA36" s="512"/>
      <c r="CB36" s="513"/>
      <c r="CC36" s="513"/>
      <c r="CD36" s="514"/>
      <c r="CE36" s="512"/>
      <c r="CF36" s="513"/>
      <c r="CG36" s="513"/>
      <c r="CH36" s="514"/>
      <c r="CI36" s="512"/>
      <c r="CJ36" s="513"/>
      <c r="CK36" s="513"/>
      <c r="CL36" s="514"/>
      <c r="CM36" s="512"/>
      <c r="CN36" s="513"/>
      <c r="CO36" s="513"/>
      <c r="CP36" s="514"/>
      <c r="CQ36" s="512"/>
      <c r="CR36" s="513"/>
      <c r="CS36" s="513"/>
      <c r="CT36" s="514"/>
      <c r="CU36" s="512"/>
      <c r="CV36" s="513"/>
      <c r="CW36" s="513"/>
      <c r="CX36" s="514"/>
      <c r="CY36" s="512"/>
      <c r="CZ36" s="513"/>
      <c r="DA36" s="513"/>
      <c r="DB36" s="514"/>
      <c r="DC36" s="512"/>
      <c r="DD36" s="513"/>
      <c r="DE36" s="513"/>
      <c r="DF36" s="514"/>
      <c r="DG36" s="512"/>
      <c r="DH36" s="513"/>
      <c r="DI36" s="513"/>
      <c r="DJ36" s="514"/>
      <c r="DK36" s="512"/>
      <c r="DL36" s="513"/>
      <c r="DM36" s="513"/>
      <c r="DN36" s="514"/>
      <c r="DO36" s="512"/>
      <c r="DP36" s="513"/>
      <c r="DQ36" s="513"/>
      <c r="DR36" s="514"/>
      <c r="DS36" s="512"/>
      <c r="DT36" s="513"/>
      <c r="DU36" s="513"/>
      <c r="DV36" s="514"/>
      <c r="DW36" s="512"/>
      <c r="DX36" s="513"/>
      <c r="DY36" s="513"/>
      <c r="DZ36" s="514"/>
      <c r="EA36" s="512"/>
      <c r="EB36" s="513"/>
      <c r="EC36" s="513"/>
      <c r="ED36" s="514"/>
      <c r="EE36" s="512"/>
      <c r="EF36" s="513"/>
      <c r="EG36" s="513"/>
      <c r="EH36" s="514"/>
      <c r="EI36" s="512"/>
      <c r="EJ36" s="513"/>
      <c r="EK36" s="513"/>
      <c r="EL36" s="514"/>
      <c r="EM36" s="512"/>
      <c r="EN36" s="513"/>
      <c r="EO36" s="513"/>
      <c r="EP36" s="514"/>
      <c r="EQ36" s="512"/>
      <c r="ER36" s="513"/>
      <c r="ES36" s="513"/>
      <c r="ET36" s="514"/>
      <c r="EU36" s="512"/>
      <c r="EV36" s="513"/>
      <c r="EW36" s="513"/>
      <c r="EX36" s="514"/>
      <c r="EY36" s="577"/>
      <c r="EZ36" s="579"/>
      <c r="FA36" s="514"/>
      <c r="FD36" s="512"/>
      <c r="FE36" s="513"/>
      <c r="FF36" s="513"/>
      <c r="FG36" s="514"/>
      <c r="FH36" s="512"/>
      <c r="FI36" s="513"/>
      <c r="FJ36" s="513"/>
      <c r="FK36" s="514"/>
      <c r="FL36" s="512"/>
      <c r="FM36" s="513"/>
      <c r="FN36" s="513"/>
      <c r="FO36" s="514"/>
      <c r="FP36" s="512"/>
      <c r="FQ36" s="513"/>
      <c r="FR36" s="513"/>
      <c r="FS36" s="514"/>
      <c r="FT36" s="512"/>
      <c r="FU36" s="513"/>
      <c r="FV36" s="513"/>
      <c r="FW36" s="514"/>
      <c r="FX36" s="512"/>
      <c r="FY36" s="513"/>
      <c r="FZ36" s="513"/>
      <c r="GA36" s="514"/>
      <c r="GB36" s="512"/>
      <c r="GC36" s="513"/>
      <c r="GD36" s="513"/>
      <c r="GE36" s="514"/>
      <c r="GF36" s="512"/>
      <c r="GG36" s="513"/>
      <c r="GH36" s="513"/>
      <c r="GI36" s="514"/>
      <c r="GJ36" s="512"/>
      <c r="GK36" s="513"/>
      <c r="GL36" s="513"/>
      <c r="GM36" s="514"/>
      <c r="GN36" s="512"/>
      <c r="GO36" s="513"/>
      <c r="GP36" s="513"/>
      <c r="GQ36" s="514"/>
      <c r="GR36" s="512"/>
      <c r="GS36" s="513"/>
      <c r="GT36" s="513"/>
      <c r="GU36" s="514"/>
      <c r="GV36" s="512"/>
      <c r="GW36" s="513"/>
      <c r="GX36" s="513"/>
      <c r="GY36" s="514"/>
      <c r="GZ36" s="512"/>
      <c r="HA36" s="513"/>
      <c r="HB36" s="513"/>
      <c r="HC36" s="514"/>
      <c r="HD36" s="550"/>
      <c r="HE36" s="901"/>
      <c r="HF36" s="901"/>
      <c r="HG36" s="552"/>
      <c r="HH36" s="550"/>
      <c r="HI36" s="551"/>
      <c r="HJ36" s="551"/>
      <c r="HK36" s="552"/>
      <c r="HL36" s="550"/>
      <c r="HM36" s="551"/>
      <c r="HN36" s="551"/>
      <c r="HO36" s="552"/>
      <c r="HP36" s="550"/>
      <c r="HQ36" s="551"/>
      <c r="HR36" s="551"/>
      <c r="HS36" s="552"/>
      <c r="HU36" s="512"/>
      <c r="HV36" s="513"/>
      <c r="HW36" s="513"/>
      <c r="HX36" s="514"/>
      <c r="HY36" s="512"/>
      <c r="HZ36" s="513"/>
      <c r="IA36" s="513"/>
      <c r="IB36" s="514"/>
      <c r="IC36" s="512"/>
      <c r="ID36" s="513"/>
      <c r="IE36" s="513"/>
      <c r="IF36" s="514"/>
    </row>
    <row r="37" spans="1:240">
      <c r="A37" s="554" t="s">
        <v>24</v>
      </c>
      <c r="B37" s="574">
        <v>2005</v>
      </c>
      <c r="C37" s="575"/>
      <c r="D37" s="563"/>
      <c r="E37" s="575"/>
      <c r="F37" s="558"/>
      <c r="G37" s="575"/>
      <c r="H37" s="563"/>
      <c r="I37" s="575"/>
      <c r="J37" s="558"/>
      <c r="K37" s="580"/>
      <c r="L37" s="575"/>
      <c r="M37" s="575"/>
      <c r="N37" s="558"/>
      <c r="O37" s="554"/>
      <c r="P37" s="557"/>
      <c r="Q37" s="557"/>
      <c r="R37" s="558"/>
      <c r="S37" s="502"/>
      <c r="T37" s="478"/>
      <c r="U37" s="478"/>
      <c r="V37" s="494"/>
      <c r="W37" s="502"/>
      <c r="X37" s="478"/>
      <c r="Y37" s="478"/>
      <c r="Z37" s="494"/>
      <c r="AA37" s="502"/>
      <c r="AB37" s="478"/>
      <c r="AC37" s="478"/>
      <c r="AD37" s="494"/>
      <c r="AE37" s="502"/>
      <c r="AF37" s="478"/>
      <c r="AG37" s="478"/>
      <c r="AH37" s="494"/>
      <c r="AI37" s="502"/>
      <c r="AJ37" s="478"/>
      <c r="AK37" s="478"/>
      <c r="AL37" s="494"/>
      <c r="AM37" s="502"/>
      <c r="AN37" s="478"/>
      <c r="AO37" s="478"/>
      <c r="AP37" s="494"/>
      <c r="AQ37" s="502"/>
      <c r="AR37" s="478"/>
      <c r="AS37" s="478"/>
      <c r="AT37" s="494"/>
      <c r="AU37" s="554"/>
      <c r="AV37" s="557"/>
      <c r="AW37" s="557"/>
      <c r="AX37" s="558"/>
      <c r="AY37" s="554"/>
      <c r="AZ37" s="557"/>
      <c r="BA37" s="557"/>
      <c r="BB37" s="558"/>
      <c r="BC37" s="554"/>
      <c r="BD37" s="557"/>
      <c r="BE37" s="557"/>
      <c r="BF37" s="558"/>
      <c r="BG37" s="554"/>
      <c r="BH37" s="557"/>
      <c r="BI37" s="557"/>
      <c r="BJ37" s="558"/>
      <c r="BK37" s="554"/>
      <c r="BL37" s="557"/>
      <c r="BM37" s="557"/>
      <c r="BN37" s="558"/>
      <c r="BO37" s="554"/>
      <c r="BP37" s="557"/>
      <c r="BQ37" s="557"/>
      <c r="BR37" s="558"/>
      <c r="BS37" s="502"/>
      <c r="BT37" s="478"/>
      <c r="BU37" s="478"/>
      <c r="BV37" s="494"/>
      <c r="BW37" s="502"/>
      <c r="BX37" s="478"/>
      <c r="BY37" s="478"/>
      <c r="BZ37" s="494"/>
      <c r="CA37" s="502"/>
      <c r="CB37" s="478"/>
      <c r="CC37" s="478"/>
      <c r="CD37" s="494"/>
      <c r="CE37" s="502"/>
      <c r="CF37" s="478"/>
      <c r="CG37" s="478"/>
      <c r="CH37" s="494"/>
      <c r="CI37" s="502"/>
      <c r="CJ37" s="478"/>
      <c r="CK37" s="478"/>
      <c r="CL37" s="494"/>
      <c r="CM37" s="502"/>
      <c r="CN37" s="478"/>
      <c r="CO37" s="478"/>
      <c r="CP37" s="494"/>
      <c r="CQ37" s="502"/>
      <c r="CR37" s="478"/>
      <c r="CS37" s="478"/>
      <c r="CT37" s="494"/>
      <c r="CU37" s="502"/>
      <c r="CV37" s="478"/>
      <c r="CW37" s="478"/>
      <c r="CX37" s="494"/>
      <c r="CY37" s="502"/>
      <c r="CZ37" s="478"/>
      <c r="DA37" s="478"/>
      <c r="DB37" s="494"/>
      <c r="DC37" s="502"/>
      <c r="DD37" s="478"/>
      <c r="DE37" s="478"/>
      <c r="DF37" s="494"/>
      <c r="DG37" s="502"/>
      <c r="DH37" s="478"/>
      <c r="DI37" s="478"/>
      <c r="DJ37" s="494"/>
      <c r="DK37" s="502"/>
      <c r="DL37" s="478"/>
      <c r="DM37" s="478"/>
      <c r="DN37" s="494"/>
      <c r="DO37" s="502"/>
      <c r="DP37" s="478"/>
      <c r="DQ37" s="478"/>
      <c r="DR37" s="494"/>
      <c r="DS37" s="502"/>
      <c r="DT37" s="478"/>
      <c r="DU37" s="478"/>
      <c r="DV37" s="494"/>
      <c r="DW37" s="502"/>
      <c r="DX37" s="478"/>
      <c r="DY37" s="478"/>
      <c r="DZ37" s="494"/>
      <c r="EA37" s="502"/>
      <c r="EB37" s="478"/>
      <c r="EC37" s="478"/>
      <c r="ED37" s="494"/>
      <c r="EE37" s="502"/>
      <c r="EF37" s="478"/>
      <c r="EG37" s="478"/>
      <c r="EH37" s="494"/>
      <c r="EI37" s="502"/>
      <c r="EJ37" s="478"/>
      <c r="EK37" s="478"/>
      <c r="EL37" s="494"/>
      <c r="EM37" s="502"/>
      <c r="EN37" s="478"/>
      <c r="EO37" s="478"/>
      <c r="EP37" s="494"/>
      <c r="EQ37" s="502"/>
      <c r="ER37" s="478"/>
      <c r="ES37" s="478"/>
      <c r="ET37" s="494"/>
      <c r="EU37" s="502"/>
      <c r="EV37" s="478"/>
      <c r="EW37" s="478"/>
      <c r="EX37" s="494"/>
      <c r="EY37" s="577"/>
      <c r="EZ37" s="557"/>
      <c r="FA37" s="578"/>
      <c r="FD37" s="502"/>
      <c r="FE37" s="478"/>
      <c r="FF37" s="478"/>
      <c r="FG37" s="494"/>
      <c r="FH37" s="502"/>
      <c r="FI37" s="478"/>
      <c r="FJ37" s="478"/>
      <c r="FK37" s="494"/>
      <c r="FL37" s="502"/>
      <c r="FM37" s="478"/>
      <c r="FN37" s="478"/>
      <c r="FO37" s="494"/>
      <c r="FP37" s="502"/>
      <c r="FQ37" s="478"/>
      <c r="FR37" s="478"/>
      <c r="FS37" s="494"/>
      <c r="FT37" s="502"/>
      <c r="FU37" s="478"/>
      <c r="FV37" s="478"/>
      <c r="FW37" s="494"/>
      <c r="FX37" s="502"/>
      <c r="FY37" s="478"/>
      <c r="FZ37" s="478"/>
      <c r="GA37" s="494"/>
      <c r="GB37" s="502"/>
      <c r="GC37" s="478"/>
      <c r="GD37" s="478"/>
      <c r="GE37" s="494"/>
      <c r="GF37" s="502"/>
      <c r="GG37" s="478"/>
      <c r="GH37" s="478"/>
      <c r="GI37" s="494"/>
      <c r="GJ37" s="502"/>
      <c r="GK37" s="478"/>
      <c r="GL37" s="478"/>
      <c r="GM37" s="494"/>
      <c r="GN37" s="502"/>
      <c r="GO37" s="478"/>
      <c r="GP37" s="478"/>
      <c r="GQ37" s="494"/>
      <c r="GR37" s="502"/>
      <c r="GS37" s="478"/>
      <c r="GT37" s="478"/>
      <c r="GU37" s="494"/>
      <c r="GV37" s="502"/>
      <c r="GW37" s="478"/>
      <c r="GX37" s="478"/>
      <c r="GY37" s="494"/>
      <c r="GZ37" s="502"/>
      <c r="HA37" s="478"/>
      <c r="HB37" s="478"/>
      <c r="HC37" s="494"/>
      <c r="HD37" s="554"/>
      <c r="HG37" s="919"/>
      <c r="HH37" s="554"/>
      <c r="HI37" s="557"/>
      <c r="HJ37" s="557"/>
      <c r="HK37" s="919"/>
      <c r="HL37" s="554"/>
      <c r="HM37" s="557"/>
      <c r="HN37" s="557"/>
      <c r="HO37" s="919"/>
      <c r="HP37" s="554"/>
      <c r="HQ37" s="557"/>
      <c r="HR37" s="557"/>
      <c r="HS37" s="919"/>
      <c r="HU37" s="502"/>
      <c r="HV37" s="478"/>
      <c r="HW37" s="478"/>
      <c r="HX37" s="494"/>
      <c r="HY37" s="502"/>
      <c r="HZ37" s="478"/>
      <c r="IA37" s="478"/>
      <c r="IB37" s="494"/>
      <c r="IC37" s="502"/>
      <c r="ID37" s="478"/>
      <c r="IE37" s="478"/>
      <c r="IF37" s="494"/>
    </row>
    <row r="38" spans="1:240">
      <c r="A38" s="554" t="s">
        <v>23</v>
      </c>
      <c r="B38" s="574">
        <v>2005</v>
      </c>
      <c r="C38" s="575"/>
      <c r="D38" s="563"/>
      <c r="E38" s="575"/>
      <c r="F38" s="558"/>
      <c r="G38" s="575"/>
      <c r="H38" s="563"/>
      <c r="I38" s="575"/>
      <c r="J38" s="558"/>
      <c r="K38" s="580"/>
      <c r="L38" s="575"/>
      <c r="M38" s="575"/>
      <c r="N38" s="558"/>
      <c r="O38" s="554"/>
      <c r="P38" s="557"/>
      <c r="Q38" s="557"/>
      <c r="R38" s="558"/>
      <c r="S38" s="502"/>
      <c r="T38" s="478"/>
      <c r="U38" s="478"/>
      <c r="V38" s="494"/>
      <c r="W38" s="502"/>
      <c r="X38" s="478"/>
      <c r="Y38" s="478"/>
      <c r="Z38" s="494"/>
      <c r="AA38" s="502"/>
      <c r="AB38" s="478"/>
      <c r="AC38" s="478"/>
      <c r="AD38" s="494"/>
      <c r="AE38" s="502"/>
      <c r="AF38" s="478"/>
      <c r="AG38" s="478"/>
      <c r="AH38" s="494"/>
      <c r="AI38" s="502"/>
      <c r="AJ38" s="478"/>
      <c r="AK38" s="478"/>
      <c r="AL38" s="494"/>
      <c r="AM38" s="502"/>
      <c r="AN38" s="478"/>
      <c r="AO38" s="478"/>
      <c r="AP38" s="494"/>
      <c r="AQ38" s="502"/>
      <c r="AR38" s="478"/>
      <c r="AS38" s="478"/>
      <c r="AT38" s="494"/>
      <c r="AU38" s="554"/>
      <c r="AV38" s="557"/>
      <c r="AW38" s="557"/>
      <c r="AX38" s="558"/>
      <c r="AY38" s="554"/>
      <c r="AZ38" s="557"/>
      <c r="BA38" s="557"/>
      <c r="BB38" s="558"/>
      <c r="BC38" s="554"/>
      <c r="BD38" s="557"/>
      <c r="BE38" s="557"/>
      <c r="BF38" s="558"/>
      <c r="BG38" s="554"/>
      <c r="BH38" s="557"/>
      <c r="BI38" s="557"/>
      <c r="BJ38" s="558"/>
      <c r="BK38" s="554"/>
      <c r="BL38" s="557"/>
      <c r="BM38" s="557"/>
      <c r="BN38" s="558"/>
      <c r="BO38" s="554"/>
      <c r="BP38" s="557"/>
      <c r="BQ38" s="557"/>
      <c r="BR38" s="558"/>
      <c r="BS38" s="502"/>
      <c r="BT38" s="478"/>
      <c r="BU38" s="478"/>
      <c r="BV38" s="494"/>
      <c r="BW38" s="502"/>
      <c r="BX38" s="478"/>
      <c r="BY38" s="478"/>
      <c r="BZ38" s="494"/>
      <c r="CA38" s="502"/>
      <c r="CB38" s="478"/>
      <c r="CC38" s="478"/>
      <c r="CD38" s="494"/>
      <c r="CE38" s="502"/>
      <c r="CF38" s="478"/>
      <c r="CG38" s="478"/>
      <c r="CH38" s="494"/>
      <c r="CI38" s="502"/>
      <c r="CJ38" s="478"/>
      <c r="CK38" s="478"/>
      <c r="CL38" s="494"/>
      <c r="CM38" s="502"/>
      <c r="CN38" s="478"/>
      <c r="CO38" s="478"/>
      <c r="CP38" s="494"/>
      <c r="CQ38" s="502"/>
      <c r="CR38" s="478"/>
      <c r="CS38" s="478"/>
      <c r="CT38" s="494"/>
      <c r="CU38" s="502"/>
      <c r="CV38" s="478"/>
      <c r="CW38" s="478"/>
      <c r="CX38" s="494"/>
      <c r="CY38" s="502"/>
      <c r="CZ38" s="478"/>
      <c r="DA38" s="478"/>
      <c r="DB38" s="494"/>
      <c r="DC38" s="502"/>
      <c r="DD38" s="478"/>
      <c r="DE38" s="478"/>
      <c r="DF38" s="494"/>
      <c r="DG38" s="502"/>
      <c r="DH38" s="478"/>
      <c r="DI38" s="478"/>
      <c r="DJ38" s="494"/>
      <c r="DK38" s="502"/>
      <c r="DL38" s="478"/>
      <c r="DM38" s="478"/>
      <c r="DN38" s="494"/>
      <c r="DO38" s="502"/>
      <c r="DP38" s="478"/>
      <c r="DQ38" s="478"/>
      <c r="DR38" s="494"/>
      <c r="DS38" s="502"/>
      <c r="DT38" s="478"/>
      <c r="DU38" s="478"/>
      <c r="DV38" s="494"/>
      <c r="DW38" s="502"/>
      <c r="DX38" s="478"/>
      <c r="DY38" s="478"/>
      <c r="DZ38" s="494"/>
      <c r="EA38" s="502"/>
      <c r="EB38" s="478"/>
      <c r="EC38" s="478"/>
      <c r="ED38" s="494"/>
      <c r="EE38" s="502"/>
      <c r="EF38" s="478"/>
      <c r="EG38" s="478"/>
      <c r="EH38" s="494"/>
      <c r="EI38" s="502"/>
      <c r="EJ38" s="478"/>
      <c r="EK38" s="478"/>
      <c r="EL38" s="494"/>
      <c r="EM38" s="502"/>
      <c r="EN38" s="478"/>
      <c r="EO38" s="478"/>
      <c r="EP38" s="494"/>
      <c r="EQ38" s="502"/>
      <c r="ER38" s="478"/>
      <c r="ES38" s="478"/>
      <c r="ET38" s="494"/>
      <c r="EU38" s="502"/>
      <c r="EV38" s="478"/>
      <c r="EW38" s="478"/>
      <c r="EX38" s="494"/>
      <c r="EY38" s="577"/>
      <c r="EZ38" s="579"/>
      <c r="FA38" s="553"/>
      <c r="FD38" s="502"/>
      <c r="FE38" s="478"/>
      <c r="FF38" s="478"/>
      <c r="FG38" s="494"/>
      <c r="FH38" s="502"/>
      <c r="FI38" s="478"/>
      <c r="FJ38" s="478"/>
      <c r="FK38" s="494"/>
      <c r="FL38" s="502"/>
      <c r="FM38" s="478"/>
      <c r="FN38" s="478"/>
      <c r="FO38" s="494"/>
      <c r="FP38" s="502"/>
      <c r="FQ38" s="478"/>
      <c r="FR38" s="478"/>
      <c r="FS38" s="494"/>
      <c r="FT38" s="502"/>
      <c r="FU38" s="478"/>
      <c r="FV38" s="478"/>
      <c r="FW38" s="494"/>
      <c r="FX38" s="502"/>
      <c r="FY38" s="478"/>
      <c r="FZ38" s="478"/>
      <c r="GA38" s="494"/>
      <c r="GB38" s="502"/>
      <c r="GC38" s="478"/>
      <c r="GD38" s="478"/>
      <c r="GE38" s="494"/>
      <c r="GF38" s="502"/>
      <c r="GG38" s="478"/>
      <c r="GH38" s="478"/>
      <c r="GI38" s="494"/>
      <c r="GJ38" s="502"/>
      <c r="GK38" s="478"/>
      <c r="GL38" s="478"/>
      <c r="GM38" s="494"/>
      <c r="GN38" s="502"/>
      <c r="GO38" s="478"/>
      <c r="GP38" s="478"/>
      <c r="GQ38" s="494"/>
      <c r="GR38" s="502"/>
      <c r="GS38" s="478"/>
      <c r="GT38" s="478"/>
      <c r="GU38" s="494"/>
      <c r="GV38" s="502"/>
      <c r="GW38" s="478"/>
      <c r="GX38" s="478"/>
      <c r="GY38" s="494"/>
      <c r="GZ38" s="502"/>
      <c r="HA38" s="478"/>
      <c r="HB38" s="478"/>
      <c r="HC38" s="494"/>
      <c r="HD38" s="554"/>
      <c r="HG38" s="919"/>
      <c r="HH38" s="554"/>
      <c r="HI38" s="557"/>
      <c r="HJ38" s="557"/>
      <c r="HK38" s="919"/>
      <c r="HL38" s="554"/>
      <c r="HM38" s="557"/>
      <c r="HN38" s="557"/>
      <c r="HO38" s="919"/>
      <c r="HP38" s="554"/>
      <c r="HQ38" s="557"/>
      <c r="HR38" s="557"/>
      <c r="HS38" s="919"/>
      <c r="HU38" s="502"/>
      <c r="HV38" s="478"/>
      <c r="HW38" s="478"/>
      <c r="HX38" s="494"/>
      <c r="HY38" s="502"/>
      <c r="HZ38" s="478"/>
      <c r="IA38" s="478"/>
      <c r="IB38" s="494"/>
      <c r="IC38" s="502"/>
      <c r="ID38" s="478"/>
      <c r="IE38" s="478"/>
      <c r="IF38" s="494"/>
    </row>
    <row r="39" spans="1:240">
      <c r="A39" s="554" t="s">
        <v>24</v>
      </c>
      <c r="B39" s="574">
        <f t="shared" ref="B39:B72" si="0">+B37+1</f>
        <v>2006</v>
      </c>
      <c r="C39" s="575"/>
      <c r="D39" s="575"/>
      <c r="E39" s="575"/>
      <c r="F39" s="558"/>
      <c r="G39" s="575"/>
      <c r="H39" s="563"/>
      <c r="I39" s="575"/>
      <c r="J39" s="558"/>
      <c r="K39" s="580"/>
      <c r="L39" s="575"/>
      <c r="M39" s="575"/>
      <c r="N39" s="558"/>
      <c r="O39" s="576"/>
      <c r="P39" s="563"/>
      <c r="Q39" s="575"/>
      <c r="R39" s="558"/>
      <c r="S39" s="493"/>
      <c r="T39" s="507"/>
      <c r="U39" s="477"/>
      <c r="V39" s="558"/>
      <c r="W39" s="493"/>
      <c r="X39" s="507"/>
      <c r="Y39" s="477"/>
      <c r="Z39" s="558"/>
      <c r="AA39" s="493"/>
      <c r="AB39" s="507"/>
      <c r="AC39" s="477"/>
      <c r="AD39" s="558"/>
      <c r="AE39" s="493"/>
      <c r="AF39" s="507"/>
      <c r="AG39" s="477"/>
      <c r="AH39" s="558"/>
      <c r="AI39" s="493"/>
      <c r="AJ39" s="507"/>
      <c r="AK39" s="477"/>
      <c r="AL39" s="558"/>
      <c r="AM39" s="493"/>
      <c r="AN39" s="507"/>
      <c r="AO39" s="477"/>
      <c r="AP39" s="558"/>
      <c r="AQ39" s="493"/>
      <c r="AR39" s="507"/>
      <c r="AS39" s="477"/>
      <c r="AT39" s="558"/>
      <c r="AU39" s="576"/>
      <c r="AV39" s="563"/>
      <c r="AW39" s="575"/>
      <c r="AX39" s="558"/>
      <c r="AY39" s="576"/>
      <c r="AZ39" s="563"/>
      <c r="BA39" s="575"/>
      <c r="BB39" s="558"/>
      <c r="BC39" s="576"/>
      <c r="BD39" s="563"/>
      <c r="BE39" s="575"/>
      <c r="BF39" s="558"/>
      <c r="BG39" s="576"/>
      <c r="BH39" s="563"/>
      <c r="BI39" s="575"/>
      <c r="BJ39" s="558"/>
      <c r="BK39" s="576"/>
      <c r="BL39" s="563"/>
      <c r="BM39" s="575"/>
      <c r="BN39" s="558"/>
      <c r="BO39" s="576"/>
      <c r="BP39" s="563"/>
      <c r="BQ39" s="575"/>
      <c r="BR39" s="558"/>
      <c r="BS39" s="493"/>
      <c r="BT39" s="507"/>
      <c r="BU39" s="477"/>
      <c r="BV39" s="558"/>
      <c r="BW39" s="493"/>
      <c r="BX39" s="507"/>
      <c r="BY39" s="477"/>
      <c r="BZ39" s="558"/>
      <c r="CA39" s="493"/>
      <c r="CB39" s="507"/>
      <c r="CC39" s="477"/>
      <c r="CD39" s="558"/>
      <c r="CE39" s="493"/>
      <c r="CF39" s="507"/>
      <c r="CG39" s="477"/>
      <c r="CH39" s="558"/>
      <c r="CI39" s="493"/>
      <c r="CJ39" s="507"/>
      <c r="CK39" s="477"/>
      <c r="CL39" s="558"/>
      <c r="CM39" s="493"/>
      <c r="CN39" s="507"/>
      <c r="CO39" s="477"/>
      <c r="CP39" s="558"/>
      <c r="CQ39" s="493"/>
      <c r="CR39" s="507"/>
      <c r="CS39" s="477"/>
      <c r="CT39" s="558"/>
      <c r="CU39" s="493"/>
      <c r="CV39" s="507"/>
      <c r="CW39" s="477"/>
      <c r="CX39" s="558"/>
      <c r="CY39" s="493"/>
      <c r="CZ39" s="507"/>
      <c r="DA39" s="477"/>
      <c r="DB39" s="558"/>
      <c r="DC39" s="493"/>
      <c r="DD39" s="507"/>
      <c r="DE39" s="477"/>
      <c r="DF39" s="558"/>
      <c r="DG39" s="493"/>
      <c r="DH39" s="507"/>
      <c r="DI39" s="477"/>
      <c r="DJ39" s="558"/>
      <c r="DK39" s="493"/>
      <c r="DL39" s="507"/>
      <c r="DM39" s="477"/>
      <c r="DN39" s="558"/>
      <c r="DO39" s="493"/>
      <c r="DP39" s="507"/>
      <c r="DQ39" s="477"/>
      <c r="DR39" s="494"/>
      <c r="DS39" s="493"/>
      <c r="DT39" s="507"/>
      <c r="DU39" s="477"/>
      <c r="DV39" s="494"/>
      <c r="DW39" s="493"/>
      <c r="DX39" s="507"/>
      <c r="DY39" s="477"/>
      <c r="DZ39" s="494"/>
      <c r="EA39" s="493"/>
      <c r="EB39" s="507"/>
      <c r="EC39" s="477"/>
      <c r="ED39" s="494"/>
      <c r="EE39" s="493"/>
      <c r="EF39" s="507"/>
      <c r="EG39" s="477"/>
      <c r="EH39" s="494"/>
      <c r="EI39" s="493"/>
      <c r="EJ39" s="507"/>
      <c r="EK39" s="477"/>
      <c r="EL39" s="494"/>
      <c r="EM39" s="493"/>
      <c r="EN39" s="507"/>
      <c r="EO39" s="477"/>
      <c r="EP39" s="494"/>
      <c r="EQ39" s="493"/>
      <c r="ER39" s="507"/>
      <c r="ES39" s="477"/>
      <c r="ET39" s="494"/>
      <c r="EU39" s="493"/>
      <c r="EV39" s="507"/>
      <c r="EW39" s="477"/>
      <c r="EX39" s="494"/>
      <c r="EY39" s="577"/>
      <c r="EZ39" s="557"/>
      <c r="FA39" s="578"/>
      <c r="FD39" s="493"/>
      <c r="FE39" s="507"/>
      <c r="FF39" s="477"/>
      <c r="FG39" s="494"/>
      <c r="FH39" s="493"/>
      <c r="FI39" s="507"/>
      <c r="FJ39" s="477"/>
      <c r="FK39" s="494"/>
      <c r="FL39" s="493"/>
      <c r="FM39" s="507"/>
      <c r="FN39" s="477"/>
      <c r="FO39" s="494"/>
      <c r="FP39" s="493"/>
      <c r="FQ39" s="507"/>
      <c r="FR39" s="477"/>
      <c r="FS39" s="494"/>
      <c r="FT39" s="493"/>
      <c r="FU39" s="507"/>
      <c r="FV39" s="477"/>
      <c r="FW39" s="494"/>
      <c r="FX39" s="493"/>
      <c r="FY39" s="507"/>
      <c r="FZ39" s="477"/>
      <c r="GA39" s="494"/>
      <c r="GB39" s="493"/>
      <c r="GC39" s="507"/>
      <c r="GD39" s="477"/>
      <c r="GE39" s="494"/>
      <c r="GF39" s="493"/>
      <c r="GG39" s="507"/>
      <c r="GH39" s="477"/>
      <c r="GI39" s="494"/>
      <c r="GJ39" s="493"/>
      <c r="GK39" s="507"/>
      <c r="GL39" s="477"/>
      <c r="GM39" s="494"/>
      <c r="GN39" s="493"/>
      <c r="GO39" s="507"/>
      <c r="GP39" s="477"/>
      <c r="GQ39" s="494"/>
      <c r="GR39" s="493"/>
      <c r="GS39" s="507"/>
      <c r="GT39" s="477"/>
      <c r="GU39" s="494"/>
      <c r="GV39" s="493"/>
      <c r="GW39" s="507"/>
      <c r="GX39" s="477"/>
      <c r="GY39" s="494"/>
      <c r="GZ39" s="493"/>
      <c r="HA39" s="507"/>
      <c r="HB39" s="477"/>
      <c r="HC39" s="494"/>
      <c r="HD39" s="576"/>
      <c r="HE39" s="910"/>
      <c r="HF39" s="580"/>
      <c r="HG39" s="919"/>
      <c r="HH39" s="576"/>
      <c r="HI39" s="926"/>
      <c r="HJ39" s="575"/>
      <c r="HK39" s="919"/>
      <c r="HL39" s="576"/>
      <c r="HM39" s="926"/>
      <c r="HN39" s="575"/>
      <c r="HO39" s="919"/>
      <c r="HP39" s="576"/>
      <c r="HQ39" s="926"/>
      <c r="HR39" s="575"/>
      <c r="HS39" s="919"/>
      <c r="HU39" s="493"/>
      <c r="HV39" s="507"/>
      <c r="HW39" s="477"/>
      <c r="HX39" s="494"/>
      <c r="HY39" s="493"/>
      <c r="HZ39" s="507"/>
      <c r="IA39" s="477"/>
      <c r="IB39" s="494"/>
      <c r="IC39" s="493"/>
      <c r="ID39" s="507"/>
      <c r="IE39" s="477"/>
      <c r="IF39" s="494"/>
    </row>
    <row r="40" spans="1:240">
      <c r="A40" s="554" t="s">
        <v>23</v>
      </c>
      <c r="B40" s="574">
        <f t="shared" si="0"/>
        <v>2006</v>
      </c>
      <c r="C40" s="575"/>
      <c r="D40" s="575"/>
      <c r="E40" s="575"/>
      <c r="F40" s="558"/>
      <c r="G40" s="575"/>
      <c r="H40" s="563"/>
      <c r="I40" s="575"/>
      <c r="J40" s="558"/>
      <c r="K40" s="580"/>
      <c r="L40" s="575"/>
      <c r="M40" s="575"/>
      <c r="N40" s="558"/>
      <c r="O40" s="576"/>
      <c r="P40" s="563"/>
      <c r="Q40" s="575"/>
      <c r="R40" s="558"/>
      <c r="S40" s="493"/>
      <c r="T40" s="507"/>
      <c r="U40" s="477"/>
      <c r="V40" s="494"/>
      <c r="W40" s="493"/>
      <c r="X40" s="507"/>
      <c r="Y40" s="477"/>
      <c r="Z40" s="494"/>
      <c r="AA40" s="493"/>
      <c r="AB40" s="507"/>
      <c r="AC40" s="477"/>
      <c r="AD40" s="494"/>
      <c r="AE40" s="493"/>
      <c r="AF40" s="507"/>
      <c r="AG40" s="477"/>
      <c r="AH40" s="494"/>
      <c r="AI40" s="493"/>
      <c r="AJ40" s="507"/>
      <c r="AK40" s="477"/>
      <c r="AL40" s="494"/>
      <c r="AM40" s="493"/>
      <c r="AN40" s="507"/>
      <c r="AO40" s="477"/>
      <c r="AP40" s="494"/>
      <c r="AQ40" s="493"/>
      <c r="AR40" s="507"/>
      <c r="AS40" s="477"/>
      <c r="AT40" s="494"/>
      <c r="AU40" s="576"/>
      <c r="AV40" s="563"/>
      <c r="AW40" s="575"/>
      <c r="AX40" s="558"/>
      <c r="AY40" s="576"/>
      <c r="AZ40" s="563"/>
      <c r="BA40" s="575"/>
      <c r="BB40" s="558"/>
      <c r="BC40" s="576"/>
      <c r="BD40" s="563"/>
      <c r="BE40" s="575"/>
      <c r="BF40" s="558"/>
      <c r="BG40" s="576"/>
      <c r="BH40" s="563"/>
      <c r="BI40" s="575"/>
      <c r="BJ40" s="558"/>
      <c r="BK40" s="576"/>
      <c r="BL40" s="563"/>
      <c r="BM40" s="575"/>
      <c r="BN40" s="558"/>
      <c r="BO40" s="576"/>
      <c r="BP40" s="563"/>
      <c r="BQ40" s="575"/>
      <c r="BR40" s="558"/>
      <c r="BS40" s="493"/>
      <c r="BT40" s="507"/>
      <c r="BU40" s="477"/>
      <c r="BV40" s="494"/>
      <c r="BW40" s="493"/>
      <c r="BX40" s="507"/>
      <c r="BY40" s="477"/>
      <c r="BZ40" s="494"/>
      <c r="CA40" s="493"/>
      <c r="CB40" s="507"/>
      <c r="CC40" s="477"/>
      <c r="CD40" s="494"/>
      <c r="CE40" s="493"/>
      <c r="CF40" s="507"/>
      <c r="CG40" s="477"/>
      <c r="CH40" s="494"/>
      <c r="CI40" s="493"/>
      <c r="CJ40" s="507"/>
      <c r="CK40" s="477"/>
      <c r="CL40" s="494"/>
      <c r="CM40" s="493"/>
      <c r="CN40" s="507"/>
      <c r="CO40" s="477"/>
      <c r="CP40" s="494"/>
      <c r="CQ40" s="493"/>
      <c r="CR40" s="507"/>
      <c r="CS40" s="477"/>
      <c r="CT40" s="494"/>
      <c r="CU40" s="493"/>
      <c r="CV40" s="507"/>
      <c r="CW40" s="477"/>
      <c r="CX40" s="494"/>
      <c r="CY40" s="493"/>
      <c r="CZ40" s="507"/>
      <c r="DA40" s="477"/>
      <c r="DB40" s="494"/>
      <c r="DC40" s="493"/>
      <c r="DD40" s="507"/>
      <c r="DE40" s="477"/>
      <c r="DF40" s="494"/>
      <c r="DG40" s="493"/>
      <c r="DH40" s="507"/>
      <c r="DI40" s="477"/>
      <c r="DJ40" s="494"/>
      <c r="DK40" s="493"/>
      <c r="DL40" s="507"/>
      <c r="DM40" s="477"/>
      <c r="DN40" s="494"/>
      <c r="DO40" s="493"/>
      <c r="DP40" s="507"/>
      <c r="DQ40" s="477"/>
      <c r="DR40" s="494"/>
      <c r="DS40" s="493"/>
      <c r="DT40" s="507"/>
      <c r="DU40" s="477"/>
      <c r="DV40" s="494"/>
      <c r="DW40" s="493"/>
      <c r="DX40" s="507"/>
      <c r="DY40" s="477"/>
      <c r="DZ40" s="494"/>
      <c r="EA40" s="493"/>
      <c r="EB40" s="507"/>
      <c r="EC40" s="477"/>
      <c r="ED40" s="494"/>
      <c r="EE40" s="493"/>
      <c r="EF40" s="507"/>
      <c r="EG40" s="477"/>
      <c r="EH40" s="494"/>
      <c r="EI40" s="493"/>
      <c r="EJ40" s="507"/>
      <c r="EK40" s="477"/>
      <c r="EL40" s="494"/>
      <c r="EM40" s="493"/>
      <c r="EN40" s="507"/>
      <c r="EO40" s="477"/>
      <c r="EP40" s="494"/>
      <c r="EQ40" s="493"/>
      <c r="ER40" s="507"/>
      <c r="ES40" s="477"/>
      <c r="ET40" s="494"/>
      <c r="EU40" s="493"/>
      <c r="EV40" s="507"/>
      <c r="EW40" s="477"/>
      <c r="EX40" s="494"/>
      <c r="EY40" s="577"/>
      <c r="EZ40" s="579"/>
      <c r="FA40" s="553"/>
      <c r="FB40" s="581"/>
      <c r="FD40" s="493"/>
      <c r="FE40" s="507"/>
      <c r="FF40" s="477"/>
      <c r="FG40" s="494"/>
      <c r="FH40" s="493"/>
      <c r="FI40" s="507"/>
      <c r="FJ40" s="477"/>
      <c r="FK40" s="494"/>
      <c r="FL40" s="493"/>
      <c r="FM40" s="507"/>
      <c r="FN40" s="477"/>
      <c r="FO40" s="494"/>
      <c r="FP40" s="493"/>
      <c r="FQ40" s="507"/>
      <c r="FR40" s="477"/>
      <c r="FS40" s="494"/>
      <c r="FT40" s="493"/>
      <c r="FU40" s="507"/>
      <c r="FV40" s="477"/>
      <c r="FW40" s="494"/>
      <c r="FX40" s="493"/>
      <c r="FY40" s="507"/>
      <c r="FZ40" s="477"/>
      <c r="GA40" s="494"/>
      <c r="GB40" s="493"/>
      <c r="GC40" s="507"/>
      <c r="GD40" s="477"/>
      <c r="GE40" s="494"/>
      <c r="GF40" s="493"/>
      <c r="GG40" s="507"/>
      <c r="GH40" s="477"/>
      <c r="GI40" s="494"/>
      <c r="GJ40" s="493"/>
      <c r="GK40" s="507"/>
      <c r="GL40" s="477"/>
      <c r="GM40" s="494"/>
      <c r="GN40" s="493"/>
      <c r="GO40" s="507"/>
      <c r="GP40" s="477"/>
      <c r="GQ40" s="494"/>
      <c r="GR40" s="493"/>
      <c r="GS40" s="507"/>
      <c r="GT40" s="477"/>
      <c r="GU40" s="494"/>
      <c r="GV40" s="493"/>
      <c r="GW40" s="507"/>
      <c r="GX40" s="477"/>
      <c r="GY40" s="494"/>
      <c r="GZ40" s="493"/>
      <c r="HA40" s="507"/>
      <c r="HB40" s="477"/>
      <c r="HC40" s="494"/>
      <c r="HD40" s="576"/>
      <c r="HE40" s="910"/>
      <c r="HF40" s="580"/>
      <c r="HG40" s="919"/>
      <c r="HH40" s="576"/>
      <c r="HI40" s="926"/>
      <c r="HJ40" s="575"/>
      <c r="HK40" s="919"/>
      <c r="HL40" s="576"/>
      <c r="HM40" s="926"/>
      <c r="HN40" s="575"/>
      <c r="HO40" s="919"/>
      <c r="HP40" s="576"/>
      <c r="HQ40" s="926"/>
      <c r="HR40" s="575"/>
      <c r="HS40" s="919"/>
      <c r="HU40" s="493"/>
      <c r="HV40" s="507"/>
      <c r="HW40" s="477"/>
      <c r="HX40" s="494"/>
      <c r="HY40" s="493"/>
      <c r="HZ40" s="507"/>
      <c r="IA40" s="477"/>
      <c r="IB40" s="494"/>
      <c r="IC40" s="493"/>
      <c r="ID40" s="507"/>
      <c r="IE40" s="477"/>
      <c r="IF40" s="494"/>
    </row>
    <row r="41" spans="1:240">
      <c r="A41" s="554" t="s">
        <v>24</v>
      </c>
      <c r="B41" s="574">
        <f t="shared" si="0"/>
        <v>2007</v>
      </c>
      <c r="C41" s="575"/>
      <c r="D41" s="575"/>
      <c r="E41" s="575"/>
      <c r="F41" s="558"/>
      <c r="G41" s="575"/>
      <c r="H41" s="575"/>
      <c r="I41" s="575"/>
      <c r="J41" s="558"/>
      <c r="K41" s="575">
        <f>+K30</f>
        <v>13438469.49</v>
      </c>
      <c r="L41" s="575">
        <f>+K$31/12*(12-$K$32)</f>
        <v>76354.940284090917</v>
      </c>
      <c r="M41" s="575">
        <f>+K41-L41</f>
        <v>13362114.54971591</v>
      </c>
      <c r="N41" s="558">
        <f>+(((K$28*M41)*(12-K$32)/12))+L41</f>
        <v>477454.14562088117</v>
      </c>
      <c r="O41" s="576"/>
      <c r="P41" s="563"/>
      <c r="Q41" s="575"/>
      <c r="R41" s="558"/>
      <c r="S41" s="493"/>
      <c r="T41" s="507"/>
      <c r="U41" s="477"/>
      <c r="V41" s="494"/>
      <c r="W41" s="493"/>
      <c r="X41" s="507"/>
      <c r="Y41" s="477"/>
      <c r="Z41" s="494"/>
      <c r="AA41" s="493"/>
      <c r="AB41" s="507"/>
      <c r="AC41" s="477"/>
      <c r="AD41" s="494"/>
      <c r="AE41" s="493"/>
      <c r="AF41" s="507"/>
      <c r="AG41" s="477"/>
      <c r="AH41" s="494"/>
      <c r="AI41" s="493"/>
      <c r="AJ41" s="507"/>
      <c r="AK41" s="477"/>
      <c r="AL41" s="494"/>
      <c r="AM41" s="493"/>
      <c r="AN41" s="507"/>
      <c r="AO41" s="477"/>
      <c r="AP41" s="494"/>
      <c r="AQ41" s="493"/>
      <c r="AR41" s="507"/>
      <c r="AS41" s="477"/>
      <c r="AT41" s="494"/>
      <c r="AU41" s="576">
        <f>+AU$30</f>
        <v>30000000</v>
      </c>
      <c r="AV41" s="563">
        <f>+AU$31/12*(12-AU$32)</f>
        <v>125000</v>
      </c>
      <c r="AW41" s="575">
        <f t="shared" ref="AW41:AW76" si="1">+AU41-AV41</f>
        <v>29875000</v>
      </c>
      <c r="AX41" s="558">
        <f>+AU$28*AW41+AV41</f>
        <v>125000</v>
      </c>
      <c r="AY41" s="576">
        <f>+AY$30</f>
        <v>20000000</v>
      </c>
      <c r="AZ41" s="563">
        <f>+AY$31/12*(12-AY$32)</f>
        <v>416666.66666666663</v>
      </c>
      <c r="BA41" s="575">
        <f t="shared" ref="BA41:BA76" si="2">+AY41-AZ41</f>
        <v>19583333.333333332</v>
      </c>
      <c r="BB41" s="558">
        <f>+AY$28*BA41+AZ41</f>
        <v>416666.66666666663</v>
      </c>
      <c r="BC41" s="576"/>
      <c r="BD41" s="575"/>
      <c r="BE41" s="575"/>
      <c r="BF41" s="558"/>
      <c r="BG41" s="576"/>
      <c r="BH41" s="575"/>
      <c r="BI41" s="575"/>
      <c r="BJ41" s="558"/>
      <c r="BK41" s="576"/>
      <c r="BL41" s="575"/>
      <c r="BM41" s="575"/>
      <c r="BN41" s="558"/>
      <c r="BO41" s="576"/>
      <c r="BP41" s="575"/>
      <c r="BQ41" s="575"/>
      <c r="BR41" s="558"/>
      <c r="BS41" s="493"/>
      <c r="BT41" s="507"/>
      <c r="BU41" s="477"/>
      <c r="BV41" s="494"/>
      <c r="BW41" s="493"/>
      <c r="BX41" s="507"/>
      <c r="BY41" s="477"/>
      <c r="BZ41" s="494"/>
      <c r="CA41" s="493"/>
      <c r="CB41" s="507"/>
      <c r="CC41" s="477"/>
      <c r="CD41" s="494"/>
      <c r="CE41" s="493"/>
      <c r="CF41" s="507"/>
      <c r="CG41" s="477"/>
      <c r="CH41" s="494"/>
      <c r="CI41" s="493"/>
      <c r="CJ41" s="507"/>
      <c r="CK41" s="477"/>
      <c r="CL41" s="494"/>
      <c r="CM41" s="493"/>
      <c r="CN41" s="507"/>
      <c r="CO41" s="477"/>
      <c r="CP41" s="494"/>
      <c r="CQ41" s="493"/>
      <c r="CR41" s="507"/>
      <c r="CS41" s="477"/>
      <c r="CT41" s="494"/>
      <c r="CU41" s="493"/>
      <c r="CV41" s="507"/>
      <c r="CW41" s="477"/>
      <c r="CX41" s="494"/>
      <c r="CY41" s="493"/>
      <c r="CZ41" s="507"/>
      <c r="DA41" s="477"/>
      <c r="DB41" s="494"/>
      <c r="DC41" s="493"/>
      <c r="DD41" s="507"/>
      <c r="DE41" s="477"/>
      <c r="DF41" s="494"/>
      <c r="DG41" s="493"/>
      <c r="DH41" s="507"/>
      <c r="DI41" s="477"/>
      <c r="DJ41" s="494"/>
      <c r="DK41" s="493"/>
      <c r="DL41" s="507"/>
      <c r="DM41" s="477"/>
      <c r="DN41" s="494"/>
      <c r="DO41" s="493"/>
      <c r="DP41" s="507"/>
      <c r="DQ41" s="477"/>
      <c r="DR41" s="494"/>
      <c r="DS41" s="493"/>
      <c r="DT41" s="507"/>
      <c r="DU41" s="477"/>
      <c r="DV41" s="494"/>
      <c r="DW41" s="493"/>
      <c r="DX41" s="507"/>
      <c r="DY41" s="477"/>
      <c r="DZ41" s="494"/>
      <c r="EA41" s="493"/>
      <c r="EB41" s="507"/>
      <c r="EC41" s="477"/>
      <c r="ED41" s="494"/>
      <c r="EE41" s="493"/>
      <c r="EF41" s="507"/>
      <c r="EG41" s="477"/>
      <c r="EH41" s="494"/>
      <c r="EI41" s="493"/>
      <c r="EJ41" s="507"/>
      <c r="EK41" s="477"/>
      <c r="EL41" s="494"/>
      <c r="EM41" s="493"/>
      <c r="EN41" s="507"/>
      <c r="EO41" s="477"/>
      <c r="EP41" s="494"/>
      <c r="EQ41" s="493"/>
      <c r="ER41" s="507"/>
      <c r="ES41" s="477"/>
      <c r="ET41" s="494"/>
      <c r="EU41" s="493"/>
      <c r="EV41" s="507"/>
      <c r="EW41" s="477"/>
      <c r="EX41" s="494"/>
      <c r="EY41" s="582">
        <f t="shared" ref="EY41:EY66" si="3">+R41+J41+F41+N41+V41+Z41+AD41+AH41+AL41+AP41+AT41+BV41+BZ41+CD41+CH41+CL41+CP41+CT41+CX41+DB41+DF41+DJ41+DN41+DR41+DV41+DZ41+ED41+EH41+EL41+EP41</f>
        <v>477454.14562088117</v>
      </c>
      <c r="EZ41" s="557"/>
      <c r="FA41" s="578">
        <f>+EY41</f>
        <v>477454.14562088117</v>
      </c>
      <c r="FB41" s="581"/>
      <c r="FD41" s="493"/>
      <c r="FE41" s="507"/>
      <c r="FF41" s="477"/>
      <c r="FG41" s="494"/>
      <c r="FH41" s="493"/>
      <c r="FI41" s="507"/>
      <c r="FJ41" s="477"/>
      <c r="FK41" s="494"/>
      <c r="FL41" s="493"/>
      <c r="FM41" s="507"/>
      <c r="FN41" s="477"/>
      <c r="FO41" s="494"/>
      <c r="FP41" s="493"/>
      <c r="FQ41" s="507"/>
      <c r="FR41" s="477"/>
      <c r="FS41" s="494"/>
      <c r="FT41" s="493"/>
      <c r="FU41" s="507"/>
      <c r="FV41" s="477"/>
      <c r="FW41" s="494"/>
      <c r="FX41" s="493"/>
      <c r="FY41" s="507"/>
      <c r="FZ41" s="477"/>
      <c r="GA41" s="494"/>
      <c r="GB41" s="493"/>
      <c r="GC41" s="507"/>
      <c r="GD41" s="477"/>
      <c r="GE41" s="494"/>
      <c r="GF41" s="493"/>
      <c r="GG41" s="507"/>
      <c r="GH41" s="477"/>
      <c r="GI41" s="494"/>
      <c r="GJ41" s="493"/>
      <c r="GK41" s="507"/>
      <c r="GL41" s="477"/>
      <c r="GM41" s="494"/>
      <c r="GN41" s="493"/>
      <c r="GO41" s="507"/>
      <c r="GP41" s="477"/>
      <c r="GQ41" s="494"/>
      <c r="GR41" s="493"/>
      <c r="GS41" s="507"/>
      <c r="GT41" s="477"/>
      <c r="GU41" s="494"/>
      <c r="GV41" s="493"/>
      <c r="GW41" s="507"/>
      <c r="GX41" s="477"/>
      <c r="GY41" s="494"/>
      <c r="GZ41" s="493"/>
      <c r="HA41" s="507"/>
      <c r="HB41" s="477"/>
      <c r="HC41" s="494"/>
      <c r="HD41" s="576"/>
      <c r="HE41" s="910"/>
      <c r="HF41" s="580"/>
      <c r="HG41" s="919"/>
      <c r="HH41" s="576"/>
      <c r="HI41" s="926"/>
      <c r="HJ41" s="575"/>
      <c r="HK41" s="919"/>
      <c r="HL41" s="576"/>
      <c r="HM41" s="926"/>
      <c r="HN41" s="575"/>
      <c r="HO41" s="919"/>
      <c r="HP41" s="576"/>
      <c r="HQ41" s="926"/>
      <c r="HR41" s="575"/>
      <c r="HS41" s="919"/>
      <c r="HU41" s="493"/>
      <c r="HV41" s="507"/>
      <c r="HW41" s="477"/>
      <c r="HX41" s="494"/>
      <c r="HY41" s="493"/>
      <c r="HZ41" s="507"/>
      <c r="IA41" s="477"/>
      <c r="IB41" s="494"/>
      <c r="IC41" s="493"/>
      <c r="ID41" s="507"/>
      <c r="IE41" s="477"/>
      <c r="IF41" s="494"/>
    </row>
    <row r="42" spans="1:240">
      <c r="A42" s="554" t="s">
        <v>23</v>
      </c>
      <c r="B42" s="574">
        <f t="shared" si="0"/>
        <v>2007</v>
      </c>
      <c r="C42" s="575"/>
      <c r="D42" s="575"/>
      <c r="E42" s="575"/>
      <c r="F42" s="558"/>
      <c r="G42" s="575"/>
      <c r="H42" s="575"/>
      <c r="I42" s="575"/>
      <c r="J42" s="558"/>
      <c r="K42" s="575">
        <f>+K41</f>
        <v>13438469.49</v>
      </c>
      <c r="L42" s="575">
        <f>+L41</f>
        <v>76354.940284090917</v>
      </c>
      <c r="M42" s="575">
        <f>+K42-L42</f>
        <v>13362114.54971591</v>
      </c>
      <c r="N42" s="558">
        <f>+(((K$29*M42)*(12-K$32)/12))+L42</f>
        <v>499244.96351599286</v>
      </c>
      <c r="O42" s="576"/>
      <c r="P42" s="563"/>
      <c r="Q42" s="575"/>
      <c r="R42" s="558"/>
      <c r="S42" s="493"/>
      <c r="T42" s="507"/>
      <c r="U42" s="477"/>
      <c r="V42" s="494"/>
      <c r="W42" s="493"/>
      <c r="X42" s="507"/>
      <c r="Y42" s="477"/>
      <c r="Z42" s="494"/>
      <c r="AA42" s="493"/>
      <c r="AB42" s="507"/>
      <c r="AC42" s="477"/>
      <c r="AD42" s="494"/>
      <c r="AE42" s="493"/>
      <c r="AF42" s="507"/>
      <c r="AG42" s="477"/>
      <c r="AH42" s="494"/>
      <c r="AI42" s="493"/>
      <c r="AJ42" s="507"/>
      <c r="AK42" s="477"/>
      <c r="AL42" s="494"/>
      <c r="AM42" s="493"/>
      <c r="AN42" s="507"/>
      <c r="AO42" s="477"/>
      <c r="AP42" s="494"/>
      <c r="AQ42" s="493"/>
      <c r="AR42" s="507"/>
      <c r="AS42" s="477"/>
      <c r="AT42" s="494"/>
      <c r="AU42" s="576">
        <f>+AU41</f>
        <v>30000000</v>
      </c>
      <c r="AV42" s="563">
        <f>+AV41</f>
        <v>125000</v>
      </c>
      <c r="AW42" s="575">
        <f t="shared" si="1"/>
        <v>29875000</v>
      </c>
      <c r="AX42" s="558">
        <f>+AU$29*AW42+AV42</f>
        <v>125000</v>
      </c>
      <c r="AY42" s="576">
        <f>+AY41</f>
        <v>20000000</v>
      </c>
      <c r="AZ42" s="563">
        <f>+AZ41</f>
        <v>416666.66666666663</v>
      </c>
      <c r="BA42" s="575">
        <f t="shared" si="2"/>
        <v>19583333.333333332</v>
      </c>
      <c r="BB42" s="558">
        <f>+AY$29*BA42+AZ42</f>
        <v>416666.66666666663</v>
      </c>
      <c r="BC42" s="576"/>
      <c r="BD42" s="575"/>
      <c r="BE42" s="575"/>
      <c r="BF42" s="558"/>
      <c r="BG42" s="576"/>
      <c r="BH42" s="575"/>
      <c r="BI42" s="575"/>
      <c r="BJ42" s="558"/>
      <c r="BK42" s="576"/>
      <c r="BL42" s="575"/>
      <c r="BM42" s="575"/>
      <c r="BN42" s="558"/>
      <c r="BO42" s="576"/>
      <c r="BP42" s="575"/>
      <c r="BQ42" s="575"/>
      <c r="BR42" s="558"/>
      <c r="BS42" s="493"/>
      <c r="BT42" s="507"/>
      <c r="BU42" s="477"/>
      <c r="BV42" s="494"/>
      <c r="BW42" s="493"/>
      <c r="BX42" s="507"/>
      <c r="BY42" s="477"/>
      <c r="BZ42" s="494"/>
      <c r="CA42" s="493"/>
      <c r="CB42" s="507"/>
      <c r="CC42" s="477"/>
      <c r="CD42" s="494"/>
      <c r="CE42" s="493"/>
      <c r="CF42" s="507"/>
      <c r="CG42" s="477"/>
      <c r="CH42" s="494"/>
      <c r="CI42" s="493"/>
      <c r="CJ42" s="507"/>
      <c r="CK42" s="477"/>
      <c r="CL42" s="494"/>
      <c r="CM42" s="493"/>
      <c r="CN42" s="507"/>
      <c r="CO42" s="477"/>
      <c r="CP42" s="494"/>
      <c r="CQ42" s="493"/>
      <c r="CR42" s="507"/>
      <c r="CS42" s="477"/>
      <c r="CT42" s="494"/>
      <c r="CU42" s="493"/>
      <c r="CV42" s="507"/>
      <c r="CW42" s="477"/>
      <c r="CX42" s="494"/>
      <c r="CY42" s="493"/>
      <c r="CZ42" s="507"/>
      <c r="DA42" s="477"/>
      <c r="DB42" s="494"/>
      <c r="DC42" s="493"/>
      <c r="DD42" s="507"/>
      <c r="DE42" s="477"/>
      <c r="DF42" s="494"/>
      <c r="DG42" s="493"/>
      <c r="DH42" s="507"/>
      <c r="DI42" s="477"/>
      <c r="DJ42" s="494"/>
      <c r="DK42" s="493"/>
      <c r="DL42" s="507"/>
      <c r="DM42" s="477"/>
      <c r="DN42" s="494"/>
      <c r="DO42" s="493"/>
      <c r="DP42" s="507"/>
      <c r="DQ42" s="477"/>
      <c r="DR42" s="494"/>
      <c r="DS42" s="493"/>
      <c r="DT42" s="507"/>
      <c r="DU42" s="477"/>
      <c r="DV42" s="494"/>
      <c r="DW42" s="493"/>
      <c r="DX42" s="507"/>
      <c r="DY42" s="477"/>
      <c r="DZ42" s="494"/>
      <c r="EA42" s="493"/>
      <c r="EB42" s="507"/>
      <c r="EC42" s="477"/>
      <c r="ED42" s="494"/>
      <c r="EE42" s="493"/>
      <c r="EF42" s="507"/>
      <c r="EG42" s="477"/>
      <c r="EH42" s="494"/>
      <c r="EI42" s="493"/>
      <c r="EJ42" s="507"/>
      <c r="EK42" s="477"/>
      <c r="EL42" s="494"/>
      <c r="EM42" s="493"/>
      <c r="EN42" s="507"/>
      <c r="EO42" s="477"/>
      <c r="EP42" s="494"/>
      <c r="EQ42" s="493"/>
      <c r="ER42" s="507"/>
      <c r="ES42" s="477"/>
      <c r="ET42" s="494"/>
      <c r="EU42" s="493"/>
      <c r="EV42" s="507"/>
      <c r="EW42" s="477"/>
      <c r="EX42" s="494"/>
      <c r="EY42" s="582">
        <f t="shared" si="3"/>
        <v>499244.96351599286</v>
      </c>
      <c r="EZ42" s="579">
        <f>+EY42</f>
        <v>499244.96351599286</v>
      </c>
      <c r="FA42" s="553"/>
      <c r="FB42" s="581"/>
      <c r="FD42" s="493"/>
      <c r="FE42" s="507"/>
      <c r="FF42" s="477"/>
      <c r="FG42" s="494"/>
      <c r="FH42" s="493"/>
      <c r="FI42" s="507"/>
      <c r="FJ42" s="477"/>
      <c r="FK42" s="494"/>
      <c r="FL42" s="493"/>
      <c r="FM42" s="507"/>
      <c r="FN42" s="477"/>
      <c r="FO42" s="494"/>
      <c r="FP42" s="493"/>
      <c r="FQ42" s="507"/>
      <c r="FR42" s="477"/>
      <c r="FS42" s="494"/>
      <c r="FT42" s="493"/>
      <c r="FU42" s="507"/>
      <c r="FV42" s="477"/>
      <c r="FW42" s="494"/>
      <c r="FX42" s="493"/>
      <c r="FY42" s="507"/>
      <c r="FZ42" s="477"/>
      <c r="GA42" s="494"/>
      <c r="GB42" s="493"/>
      <c r="GC42" s="507"/>
      <c r="GD42" s="477"/>
      <c r="GE42" s="494"/>
      <c r="GF42" s="493"/>
      <c r="GG42" s="507"/>
      <c r="GH42" s="477"/>
      <c r="GI42" s="494"/>
      <c r="GJ42" s="493"/>
      <c r="GK42" s="507"/>
      <c r="GL42" s="477"/>
      <c r="GM42" s="494"/>
      <c r="GN42" s="493"/>
      <c r="GO42" s="507"/>
      <c r="GP42" s="477"/>
      <c r="GQ42" s="494"/>
      <c r="GR42" s="493"/>
      <c r="GS42" s="507"/>
      <c r="GT42" s="477"/>
      <c r="GU42" s="494"/>
      <c r="GV42" s="493"/>
      <c r="GW42" s="507"/>
      <c r="GX42" s="477"/>
      <c r="GY42" s="494"/>
      <c r="GZ42" s="493"/>
      <c r="HA42" s="507"/>
      <c r="HB42" s="477"/>
      <c r="HC42" s="494"/>
      <c r="HD42" s="576"/>
      <c r="HE42" s="910"/>
      <c r="HF42" s="580"/>
      <c r="HG42" s="919"/>
      <c r="HH42" s="576"/>
      <c r="HI42" s="926"/>
      <c r="HJ42" s="575"/>
      <c r="HK42" s="919"/>
      <c r="HL42" s="576"/>
      <c r="HM42" s="926"/>
      <c r="HN42" s="575"/>
      <c r="HO42" s="919"/>
      <c r="HP42" s="576"/>
      <c r="HQ42" s="926"/>
      <c r="HR42" s="575"/>
      <c r="HS42" s="919"/>
      <c r="HU42" s="493"/>
      <c r="HV42" s="507"/>
      <c r="HW42" s="477"/>
      <c r="HX42" s="494"/>
      <c r="HY42" s="493"/>
      <c r="HZ42" s="507"/>
      <c r="IA42" s="477"/>
      <c r="IB42" s="494"/>
      <c r="IC42" s="493"/>
      <c r="ID42" s="507"/>
      <c r="IE42" s="477"/>
      <c r="IF42" s="494"/>
    </row>
    <row r="43" spans="1:240">
      <c r="A43" s="554" t="s">
        <v>24</v>
      </c>
      <c r="B43" s="574">
        <f t="shared" si="0"/>
        <v>2008</v>
      </c>
      <c r="C43" s="575">
        <f>+C30</f>
        <v>19614847.300000001</v>
      </c>
      <c r="D43" s="575">
        <f>+C$31/12*(12-$C$32)</f>
        <v>111447.99602272728</v>
      </c>
      <c r="E43" s="575">
        <f>+C43-D43</f>
        <v>19503399.303977273</v>
      </c>
      <c r="F43" s="558">
        <f>+(((C$28*E43)*(12-C$32)/12))+D43</f>
        <v>696894.10435276781</v>
      </c>
      <c r="G43" s="575">
        <f>+G30</f>
        <v>5096992.9800000004</v>
      </c>
      <c r="H43" s="575">
        <f>+G$31/12*(12-$G$32)</f>
        <v>57920.374772727271</v>
      </c>
      <c r="I43" s="575">
        <f>+G43-H43</f>
        <v>5039072.605227273</v>
      </c>
      <c r="J43" s="558">
        <f>+(((G$28*I43)*(12-G$32)/12))+H43</f>
        <v>360442.55568518175</v>
      </c>
      <c r="K43" s="575">
        <f>+M41</f>
        <v>13362114.54971591</v>
      </c>
      <c r="L43" s="575">
        <f>+K$31</f>
        <v>305419.76113636367</v>
      </c>
      <c r="M43" s="575">
        <f>+K43-L43</f>
        <v>13056694.788579546</v>
      </c>
      <c r="N43" s="558">
        <f>+K$28*M43+L43</f>
        <v>1873144.6551384467</v>
      </c>
      <c r="O43" s="575"/>
      <c r="P43" s="575"/>
      <c r="Q43" s="575"/>
      <c r="R43" s="558"/>
      <c r="S43" s="477">
        <f>+S30</f>
        <v>2565891.0399999996</v>
      </c>
      <c r="T43" s="477">
        <f>+S$31/12*(12-$S$32)</f>
        <v>48596.421212121204</v>
      </c>
      <c r="U43" s="477">
        <f>+S43-T43</f>
        <v>2517294.6187878782</v>
      </c>
      <c r="V43" s="494">
        <f>+(((S$28*U43)*(12-S$32)/12))+T43</f>
        <v>300473.9384113889</v>
      </c>
      <c r="W43" s="477"/>
      <c r="X43" s="477"/>
      <c r="Y43" s="477"/>
      <c r="Z43" s="494"/>
      <c r="AA43" s="477"/>
      <c r="AB43" s="477"/>
      <c r="AC43" s="477"/>
      <c r="AD43" s="494"/>
      <c r="AE43" s="477"/>
      <c r="AF43" s="477"/>
      <c r="AG43" s="477"/>
      <c r="AH43" s="494"/>
      <c r="AI43" s="477"/>
      <c r="AJ43" s="477"/>
      <c r="AK43" s="477"/>
      <c r="AL43" s="494"/>
      <c r="AM43" s="477"/>
      <c r="AN43" s="477"/>
      <c r="AO43" s="477"/>
      <c r="AP43" s="494"/>
      <c r="AQ43" s="477"/>
      <c r="AR43" s="477"/>
      <c r="AS43" s="477"/>
      <c r="AT43" s="494"/>
      <c r="AU43" s="576">
        <f>+AW42</f>
        <v>29875000</v>
      </c>
      <c r="AV43" s="575">
        <f>+AU$31</f>
        <v>750000</v>
      </c>
      <c r="AW43" s="575">
        <f t="shared" si="1"/>
        <v>29125000</v>
      </c>
      <c r="AX43" s="558">
        <f>+AU$28*AW43+AV43</f>
        <v>750000</v>
      </c>
      <c r="AY43" s="576">
        <f>+BA42</f>
        <v>19583333.333333332</v>
      </c>
      <c r="AZ43" s="575">
        <f>+AY$31</f>
        <v>500000</v>
      </c>
      <c r="BA43" s="575">
        <f t="shared" si="2"/>
        <v>19083333.333333332</v>
      </c>
      <c r="BB43" s="558">
        <f>+AY$28*BA43+AZ43</f>
        <v>500000</v>
      </c>
      <c r="BC43" s="576">
        <f>+BC$30</f>
        <v>30000000</v>
      </c>
      <c r="BD43" s="563">
        <f>+BC$31/12*(12-BC$32)</f>
        <v>500000</v>
      </c>
      <c r="BE43" s="575">
        <f t="shared" ref="BE43:BE76" si="4">+BC43-BD43</f>
        <v>29500000</v>
      </c>
      <c r="BF43" s="558">
        <f>+BC$28*BE43+BD43</f>
        <v>500000</v>
      </c>
      <c r="BG43" s="576">
        <f>+BG$30</f>
        <v>20000000</v>
      </c>
      <c r="BH43" s="563">
        <f>+BG$31/12*(12-BG$32)</f>
        <v>47619.047619047626</v>
      </c>
      <c r="BI43" s="575">
        <f t="shared" ref="BI43:BI76" si="5">+BG43-BH43</f>
        <v>19952380.952380951</v>
      </c>
      <c r="BJ43" s="558">
        <f>+BG$28*BI43+BH43</f>
        <v>47619.047619047626</v>
      </c>
      <c r="BK43" s="576"/>
      <c r="BL43" s="575"/>
      <c r="BM43" s="575"/>
      <c r="BN43" s="558"/>
      <c r="BO43" s="576"/>
      <c r="BP43" s="575"/>
      <c r="BQ43" s="575"/>
      <c r="BR43" s="558"/>
      <c r="BS43" s="477"/>
      <c r="BT43" s="477"/>
      <c r="BU43" s="477"/>
      <c r="BV43" s="494"/>
      <c r="BW43" s="477"/>
      <c r="BX43" s="477"/>
      <c r="BY43" s="477"/>
      <c r="BZ43" s="494"/>
      <c r="CA43" s="477"/>
      <c r="CB43" s="477"/>
      <c r="CC43" s="477"/>
      <c r="CD43" s="494"/>
      <c r="CE43" s="477"/>
      <c r="CF43" s="477"/>
      <c r="CG43" s="477"/>
      <c r="CH43" s="494"/>
      <c r="CI43" s="477"/>
      <c r="CJ43" s="477"/>
      <c r="CK43" s="477"/>
      <c r="CL43" s="494"/>
      <c r="CM43" s="477"/>
      <c r="CN43" s="477"/>
      <c r="CO43" s="477"/>
      <c r="CP43" s="494"/>
      <c r="CQ43" s="477"/>
      <c r="CR43" s="477"/>
      <c r="CS43" s="477"/>
      <c r="CT43" s="494"/>
      <c r="CU43" s="477"/>
      <c r="CV43" s="477"/>
      <c r="CW43" s="477"/>
      <c r="CX43" s="494"/>
      <c r="CY43" s="477"/>
      <c r="CZ43" s="477"/>
      <c r="DA43" s="477"/>
      <c r="DB43" s="494"/>
      <c r="DC43" s="477"/>
      <c r="DD43" s="477"/>
      <c r="DE43" s="477"/>
      <c r="DF43" s="494"/>
      <c r="DG43" s="477"/>
      <c r="DH43" s="477"/>
      <c r="DI43" s="477"/>
      <c r="DJ43" s="494"/>
      <c r="DK43" s="477"/>
      <c r="DL43" s="477"/>
      <c r="DM43" s="477"/>
      <c r="DN43" s="494"/>
      <c r="DO43" s="493"/>
      <c r="DP43" s="477"/>
      <c r="DQ43" s="477"/>
      <c r="DR43" s="494"/>
      <c r="DS43" s="493"/>
      <c r="DT43" s="477"/>
      <c r="DU43" s="477"/>
      <c r="DV43" s="494"/>
      <c r="DW43" s="493"/>
      <c r="DX43" s="477"/>
      <c r="DY43" s="477"/>
      <c r="DZ43" s="494"/>
      <c r="EA43" s="493"/>
      <c r="EB43" s="477"/>
      <c r="EC43" s="477"/>
      <c r="ED43" s="494"/>
      <c r="EE43" s="493"/>
      <c r="EF43" s="477"/>
      <c r="EG43" s="477"/>
      <c r="EH43" s="494"/>
      <c r="EI43" s="493"/>
      <c r="EJ43" s="477"/>
      <c r="EK43" s="477"/>
      <c r="EL43" s="494"/>
      <c r="EM43" s="493"/>
      <c r="EN43" s="477"/>
      <c r="EO43" s="477"/>
      <c r="EP43" s="494"/>
      <c r="EQ43" s="493"/>
      <c r="ER43" s="477"/>
      <c r="ES43" s="477"/>
      <c r="ET43" s="494"/>
      <c r="EU43" s="493"/>
      <c r="EV43" s="477"/>
      <c r="EW43" s="477"/>
      <c r="EX43" s="494"/>
      <c r="EY43" s="582">
        <f t="shared" si="3"/>
        <v>3230955.2535877856</v>
      </c>
      <c r="EZ43" s="557"/>
      <c r="FA43" s="578">
        <f>+EY43</f>
        <v>3230955.2535877856</v>
      </c>
      <c r="FB43" s="581"/>
      <c r="FD43" s="493"/>
      <c r="FE43" s="477"/>
      <c r="FF43" s="477"/>
      <c r="FG43" s="494"/>
      <c r="FH43" s="493"/>
      <c r="FI43" s="477"/>
      <c r="FJ43" s="477"/>
      <c r="FK43" s="494"/>
      <c r="FL43" s="493"/>
      <c r="FM43" s="477"/>
      <c r="FN43" s="477"/>
      <c r="FO43" s="494"/>
      <c r="FP43" s="493"/>
      <c r="FQ43" s="477"/>
      <c r="FR43" s="477"/>
      <c r="FS43" s="494"/>
      <c r="FT43" s="493"/>
      <c r="FU43" s="477"/>
      <c r="FV43" s="477"/>
      <c r="FW43" s="494"/>
      <c r="FX43" s="493"/>
      <c r="FY43" s="477"/>
      <c r="FZ43" s="477"/>
      <c r="GA43" s="494"/>
      <c r="GB43" s="493"/>
      <c r="GC43" s="477"/>
      <c r="GD43" s="477"/>
      <c r="GE43" s="494"/>
      <c r="GF43" s="493"/>
      <c r="GG43" s="477"/>
      <c r="GH43" s="477"/>
      <c r="GI43" s="494"/>
      <c r="GJ43" s="493"/>
      <c r="GK43" s="477"/>
      <c r="GL43" s="477"/>
      <c r="GM43" s="494"/>
      <c r="GN43" s="493"/>
      <c r="GO43" s="477"/>
      <c r="GP43" s="477"/>
      <c r="GQ43" s="494"/>
      <c r="GR43" s="493"/>
      <c r="GS43" s="477"/>
      <c r="GT43" s="477"/>
      <c r="GU43" s="494"/>
      <c r="GV43" s="493"/>
      <c r="GW43" s="477"/>
      <c r="GX43" s="477"/>
      <c r="GY43" s="494"/>
      <c r="GZ43" s="493"/>
      <c r="HA43" s="477"/>
      <c r="HB43" s="477"/>
      <c r="HC43" s="494"/>
      <c r="HD43" s="576"/>
      <c r="HE43" s="580"/>
      <c r="HF43" s="580"/>
      <c r="HG43" s="919"/>
      <c r="HH43" s="576"/>
      <c r="HI43" s="575"/>
      <c r="HJ43" s="575"/>
      <c r="HK43" s="919"/>
      <c r="HL43" s="576"/>
      <c r="HM43" s="575"/>
      <c r="HN43" s="575"/>
      <c r="HO43" s="919"/>
      <c r="HP43" s="576"/>
      <c r="HQ43" s="575"/>
      <c r="HR43" s="575"/>
      <c r="HS43" s="919"/>
      <c r="HU43" s="493"/>
      <c r="HV43" s="477"/>
      <c r="HW43" s="477"/>
      <c r="HX43" s="494"/>
      <c r="HY43" s="493"/>
      <c r="HZ43" s="477"/>
      <c r="IA43" s="477"/>
      <c r="IB43" s="494"/>
      <c r="IC43" s="493"/>
      <c r="ID43" s="477"/>
      <c r="IE43" s="477"/>
      <c r="IF43" s="494"/>
    </row>
    <row r="44" spans="1:240">
      <c r="A44" s="554" t="s">
        <v>23</v>
      </c>
      <c r="B44" s="574">
        <f t="shared" si="0"/>
        <v>2008</v>
      </c>
      <c r="C44" s="575">
        <f>+C43</f>
        <v>19614847.300000001</v>
      </c>
      <c r="D44" s="575">
        <f>+D43</f>
        <v>111447.99602272728</v>
      </c>
      <c r="E44" s="575">
        <f>+C44-D44</f>
        <v>19503399.303977273</v>
      </c>
      <c r="F44" s="558">
        <f>+(((C$29*E44)*(12-C$32)/12))+D44</f>
        <v>728700.07495624945</v>
      </c>
      <c r="G44" s="575">
        <f>+G43</f>
        <v>5096992.9800000004</v>
      </c>
      <c r="H44" s="575">
        <f>+H43</f>
        <v>57920.374772727271</v>
      </c>
      <c r="I44" s="575">
        <f>+G44-H44</f>
        <v>5039072.605227273</v>
      </c>
      <c r="J44" s="558">
        <f>+(((G$29*I44)*(12-G$32)/12))+H44</f>
        <v>376877.90550832602</v>
      </c>
      <c r="K44" s="575">
        <f>+K43</f>
        <v>13362114.54971591</v>
      </c>
      <c r="L44" s="575">
        <f>+L43</f>
        <v>305419.76113636367</v>
      </c>
      <c r="M44" s="575">
        <f>+K44-L44</f>
        <v>13056694.788579546</v>
      </c>
      <c r="N44" s="558">
        <f>+K$29*M44+L44</f>
        <v>1958315.623368483</v>
      </c>
      <c r="O44" s="575"/>
      <c r="P44" s="575"/>
      <c r="Q44" s="575"/>
      <c r="R44" s="558"/>
      <c r="S44" s="477">
        <f>+S43</f>
        <v>2565891.0399999996</v>
      </c>
      <c r="T44" s="477">
        <f>+T43</f>
        <v>48596.421212121204</v>
      </c>
      <c r="U44" s="477">
        <f>+S44-T44</f>
        <v>2517294.6187878782</v>
      </c>
      <c r="V44" s="494">
        <f>+(((S$29*U44)*(12-S$32)/12))+T44</f>
        <v>314157.87753700616</v>
      </c>
      <c r="W44" s="477"/>
      <c r="X44" s="477"/>
      <c r="Y44" s="477"/>
      <c r="Z44" s="494"/>
      <c r="AA44" s="477"/>
      <c r="AB44" s="477"/>
      <c r="AC44" s="477"/>
      <c r="AD44" s="494"/>
      <c r="AE44" s="477"/>
      <c r="AF44" s="477"/>
      <c r="AG44" s="477"/>
      <c r="AH44" s="494"/>
      <c r="AI44" s="477"/>
      <c r="AJ44" s="477"/>
      <c r="AK44" s="477"/>
      <c r="AL44" s="494"/>
      <c r="AM44" s="477"/>
      <c r="AN44" s="477"/>
      <c r="AO44" s="477"/>
      <c r="AP44" s="494"/>
      <c r="AQ44" s="477"/>
      <c r="AR44" s="477"/>
      <c r="AS44" s="477"/>
      <c r="AT44" s="494"/>
      <c r="AU44" s="576">
        <f>+AU43</f>
        <v>29875000</v>
      </c>
      <c r="AV44" s="575">
        <f>+AV43</f>
        <v>750000</v>
      </c>
      <c r="AW44" s="575">
        <f t="shared" si="1"/>
        <v>29125000</v>
      </c>
      <c r="AX44" s="558">
        <f>+AU$29*AW44+AV44</f>
        <v>750000</v>
      </c>
      <c r="AY44" s="576">
        <f>+AY43</f>
        <v>19583333.333333332</v>
      </c>
      <c r="AZ44" s="575">
        <f>+AZ43</f>
        <v>500000</v>
      </c>
      <c r="BA44" s="575">
        <f t="shared" si="2"/>
        <v>19083333.333333332</v>
      </c>
      <c r="BB44" s="558">
        <f>+AY$29*BA44+AZ44</f>
        <v>500000</v>
      </c>
      <c r="BC44" s="576">
        <f>+BC43</f>
        <v>30000000</v>
      </c>
      <c r="BD44" s="563">
        <f>+BD43</f>
        <v>500000</v>
      </c>
      <c r="BE44" s="575">
        <f t="shared" si="4"/>
        <v>29500000</v>
      </c>
      <c r="BF44" s="558">
        <f>+BC$29*BE44+BD44</f>
        <v>500000</v>
      </c>
      <c r="BG44" s="576">
        <f>+BG43</f>
        <v>20000000</v>
      </c>
      <c r="BH44" s="563">
        <f>+BH43</f>
        <v>47619.047619047626</v>
      </c>
      <c r="BI44" s="575">
        <f t="shared" si="5"/>
        <v>19952380.952380951</v>
      </c>
      <c r="BJ44" s="558">
        <f>+BG$29*BI44+BH44</f>
        <v>47619.047619047626</v>
      </c>
      <c r="BK44" s="576"/>
      <c r="BL44" s="575"/>
      <c r="BM44" s="575"/>
      <c r="BN44" s="558"/>
      <c r="BO44" s="576"/>
      <c r="BP44" s="575"/>
      <c r="BQ44" s="575"/>
      <c r="BR44" s="558"/>
      <c r="BS44" s="477"/>
      <c r="BT44" s="477"/>
      <c r="BU44" s="477"/>
      <c r="BV44" s="494"/>
      <c r="BW44" s="477"/>
      <c r="BX44" s="477"/>
      <c r="BY44" s="477"/>
      <c r="BZ44" s="494"/>
      <c r="CA44" s="477"/>
      <c r="CB44" s="477"/>
      <c r="CC44" s="477"/>
      <c r="CD44" s="494"/>
      <c r="CE44" s="477"/>
      <c r="CF44" s="477"/>
      <c r="CG44" s="477"/>
      <c r="CH44" s="494"/>
      <c r="CI44" s="477"/>
      <c r="CJ44" s="477"/>
      <c r="CK44" s="477"/>
      <c r="CL44" s="494"/>
      <c r="CM44" s="477"/>
      <c r="CN44" s="477"/>
      <c r="CO44" s="477"/>
      <c r="CP44" s="494"/>
      <c r="CQ44" s="477"/>
      <c r="CR44" s="477"/>
      <c r="CS44" s="477"/>
      <c r="CT44" s="494"/>
      <c r="CU44" s="477"/>
      <c r="CV44" s="477"/>
      <c r="CW44" s="477"/>
      <c r="CX44" s="494"/>
      <c r="CY44" s="477"/>
      <c r="CZ44" s="477"/>
      <c r="DA44" s="477"/>
      <c r="DB44" s="494"/>
      <c r="DC44" s="477"/>
      <c r="DD44" s="477"/>
      <c r="DE44" s="477"/>
      <c r="DF44" s="494"/>
      <c r="DG44" s="477"/>
      <c r="DH44" s="477"/>
      <c r="DI44" s="477"/>
      <c r="DJ44" s="494"/>
      <c r="DK44" s="477"/>
      <c r="DL44" s="477"/>
      <c r="DM44" s="477"/>
      <c r="DN44" s="494"/>
      <c r="DO44" s="493"/>
      <c r="DP44" s="477"/>
      <c r="DQ44" s="477"/>
      <c r="DR44" s="494"/>
      <c r="DS44" s="493"/>
      <c r="DT44" s="477"/>
      <c r="DU44" s="477"/>
      <c r="DV44" s="494"/>
      <c r="DW44" s="493"/>
      <c r="DX44" s="477"/>
      <c r="DY44" s="477"/>
      <c r="DZ44" s="494"/>
      <c r="EA44" s="493"/>
      <c r="EB44" s="477"/>
      <c r="EC44" s="477"/>
      <c r="ED44" s="494"/>
      <c r="EE44" s="493"/>
      <c r="EF44" s="477"/>
      <c r="EG44" s="477"/>
      <c r="EH44" s="494"/>
      <c r="EI44" s="493"/>
      <c r="EJ44" s="477"/>
      <c r="EK44" s="477"/>
      <c r="EL44" s="494"/>
      <c r="EM44" s="493"/>
      <c r="EN44" s="477"/>
      <c r="EO44" s="477"/>
      <c r="EP44" s="494"/>
      <c r="EQ44" s="493"/>
      <c r="ER44" s="477"/>
      <c r="ES44" s="477"/>
      <c r="ET44" s="494"/>
      <c r="EU44" s="493"/>
      <c r="EV44" s="477"/>
      <c r="EW44" s="477"/>
      <c r="EX44" s="494"/>
      <c r="EY44" s="582">
        <f t="shared" si="3"/>
        <v>3378051.4813700644</v>
      </c>
      <c r="EZ44" s="579">
        <f>+EY44</f>
        <v>3378051.4813700644</v>
      </c>
      <c r="FA44" s="553"/>
      <c r="FB44" s="581"/>
      <c r="FD44" s="493"/>
      <c r="FE44" s="477"/>
      <c r="FF44" s="477"/>
      <c r="FG44" s="494"/>
      <c r="FH44" s="493"/>
      <c r="FI44" s="477"/>
      <c r="FJ44" s="477"/>
      <c r="FK44" s="494"/>
      <c r="FL44" s="493"/>
      <c r="FM44" s="477"/>
      <c r="FN44" s="477"/>
      <c r="FO44" s="494"/>
      <c r="FP44" s="493"/>
      <c r="FQ44" s="477"/>
      <c r="FR44" s="477"/>
      <c r="FS44" s="494"/>
      <c r="FT44" s="493"/>
      <c r="FU44" s="477"/>
      <c r="FV44" s="477"/>
      <c r="FW44" s="494"/>
      <c r="FX44" s="493"/>
      <c r="FY44" s="477"/>
      <c r="FZ44" s="477"/>
      <c r="GA44" s="494"/>
      <c r="GB44" s="493"/>
      <c r="GC44" s="477"/>
      <c r="GD44" s="477"/>
      <c r="GE44" s="494"/>
      <c r="GF44" s="493"/>
      <c r="GG44" s="477"/>
      <c r="GH44" s="477"/>
      <c r="GI44" s="494"/>
      <c r="GJ44" s="493"/>
      <c r="GK44" s="477"/>
      <c r="GL44" s="477"/>
      <c r="GM44" s="494"/>
      <c r="GN44" s="493"/>
      <c r="GO44" s="477"/>
      <c r="GP44" s="477"/>
      <c r="GQ44" s="494"/>
      <c r="GR44" s="493"/>
      <c r="GS44" s="477"/>
      <c r="GT44" s="477"/>
      <c r="GU44" s="494"/>
      <c r="GV44" s="493"/>
      <c r="GW44" s="477"/>
      <c r="GX44" s="477"/>
      <c r="GY44" s="494"/>
      <c r="GZ44" s="493"/>
      <c r="HA44" s="477"/>
      <c r="HB44" s="477"/>
      <c r="HC44" s="494"/>
      <c r="HD44" s="576"/>
      <c r="HE44" s="580"/>
      <c r="HF44" s="580"/>
      <c r="HG44" s="919"/>
      <c r="HH44" s="576"/>
      <c r="HI44" s="575"/>
      <c r="HJ44" s="575"/>
      <c r="HK44" s="919"/>
      <c r="HL44" s="576"/>
      <c r="HM44" s="575"/>
      <c r="HN44" s="575"/>
      <c r="HO44" s="919"/>
      <c r="HP44" s="576"/>
      <c r="HQ44" s="575"/>
      <c r="HR44" s="575"/>
      <c r="HS44" s="919"/>
      <c r="HU44" s="493"/>
      <c r="HV44" s="477"/>
      <c r="HW44" s="477"/>
      <c r="HX44" s="494"/>
      <c r="HY44" s="493"/>
      <c r="HZ44" s="477"/>
      <c r="IA44" s="477"/>
      <c r="IB44" s="494"/>
      <c r="IC44" s="493"/>
      <c r="ID44" s="477"/>
      <c r="IE44" s="477"/>
      <c r="IF44" s="494"/>
    </row>
    <row r="45" spans="1:240">
      <c r="A45" s="554" t="s">
        <v>24</v>
      </c>
      <c r="B45" s="574">
        <f t="shared" si="0"/>
        <v>2009</v>
      </c>
      <c r="C45" s="575">
        <f>+E44</f>
        <v>19503399.303977273</v>
      </c>
      <c r="D45" s="575">
        <f>+C$31</f>
        <v>445791.98409090913</v>
      </c>
      <c r="E45" s="575">
        <f t="shared" ref="E45:E108" si="6">+C45-D45</f>
        <v>19057607.319886364</v>
      </c>
      <c r="F45" s="558">
        <f>+C$28*E45+D45</f>
        <v>2734049.9160780394</v>
      </c>
      <c r="G45" s="575">
        <f>+I44</f>
        <v>5039072.605227273</v>
      </c>
      <c r="H45" s="575">
        <f>+G$31</f>
        <v>115840.74954545456</v>
      </c>
      <c r="I45" s="575">
        <f t="shared" ref="I45:I108" si="7">+G45-H45</f>
        <v>4923231.855681818</v>
      </c>
      <c r="J45" s="558">
        <f>+G$28*I45+H45</f>
        <v>706976.04558128514</v>
      </c>
      <c r="K45" s="575">
        <f>+M44</f>
        <v>13056694.788579546</v>
      </c>
      <c r="L45" s="575">
        <f>+K$31</f>
        <v>305419.76113636367</v>
      </c>
      <c r="M45" s="575">
        <f t="shared" ref="M45:M108" si="8">+K45-L45</f>
        <v>12751275.027443182</v>
      </c>
      <c r="N45" s="558">
        <f>+K$28*M45+L45</f>
        <v>1836472.7277933687</v>
      </c>
      <c r="O45" s="575">
        <f>+O30</f>
        <v>5249918</v>
      </c>
      <c r="P45" s="575">
        <f>+O$31/12*(12-$O$32)</f>
        <v>19886.053030303028</v>
      </c>
      <c r="Q45" s="575">
        <f>+O45-P45</f>
        <v>5230031.9469696973</v>
      </c>
      <c r="R45" s="558">
        <f>+(((O$28*Q45)*(12-O$32)/12))+P45</f>
        <v>124548.21310037826</v>
      </c>
      <c r="S45" s="493">
        <f>+U44</f>
        <v>2517294.6187878782</v>
      </c>
      <c r="T45" s="477">
        <f>+S$31</f>
        <v>58315.705454545445</v>
      </c>
      <c r="U45" s="477">
        <f>+S45-T45</f>
        <v>2458978.9133333326</v>
      </c>
      <c r="V45" s="494">
        <f>+S$28*U45+T45</f>
        <v>353566.72561554029</v>
      </c>
      <c r="W45" s="477">
        <f>+W30</f>
        <v>30504919</v>
      </c>
      <c r="X45" s="477">
        <f>+W$31/12*(12-$W$32)</f>
        <v>115548.93560606061</v>
      </c>
      <c r="Y45" s="477">
        <f>+W45-X45</f>
        <v>30389370.064393938</v>
      </c>
      <c r="Z45" s="494">
        <f>+(((W$28*Y45)*(12-W$32)/12))+X45</f>
        <v>723693.80859315838</v>
      </c>
      <c r="AA45" s="477">
        <f>+AA30</f>
        <v>19836665</v>
      </c>
      <c r="AB45" s="477">
        <f>+AA$31/12*(12-$AA$32)</f>
        <v>37569.441287878792</v>
      </c>
      <c r="AC45" s="477">
        <f>+AA45-AB45</f>
        <v>19799095.558712121</v>
      </c>
      <c r="AD45" s="494">
        <f>+(((AA$28*AC45)*(12-AA$32)/12))+AB45</f>
        <v>235676.84575691784</v>
      </c>
      <c r="AE45" s="477">
        <f>+AE30</f>
        <v>202307</v>
      </c>
      <c r="AF45" s="477">
        <f>+AE$31/12*(12-$AE$32)</f>
        <v>2298.943181818182</v>
      </c>
      <c r="AG45" s="477">
        <f>+AE45-AF45</f>
        <v>200008.05681818182</v>
      </c>
      <c r="AH45" s="494">
        <f>+(((AE$28*AG45)*(12-AE$32)/12))+AF45</f>
        <v>14306.484705615991</v>
      </c>
      <c r="AI45" s="477"/>
      <c r="AJ45" s="477"/>
      <c r="AK45" s="477"/>
      <c r="AL45" s="494"/>
      <c r="AM45" s="477"/>
      <c r="AN45" s="477"/>
      <c r="AO45" s="477"/>
      <c r="AP45" s="494"/>
      <c r="AQ45" s="477"/>
      <c r="AR45" s="477"/>
      <c r="AS45" s="477"/>
      <c r="AT45" s="494"/>
      <c r="AU45" s="576">
        <f>+AW44</f>
        <v>29125000</v>
      </c>
      <c r="AV45" s="575">
        <f>+AU$31</f>
        <v>750000</v>
      </c>
      <c r="AW45" s="575">
        <f t="shared" si="1"/>
        <v>28375000</v>
      </c>
      <c r="AX45" s="558">
        <f>+AU$28*AW45+AV45</f>
        <v>750000</v>
      </c>
      <c r="AY45" s="576">
        <f>+BA44</f>
        <v>19083333.333333332</v>
      </c>
      <c r="AZ45" s="575">
        <f>+AY$31</f>
        <v>500000</v>
      </c>
      <c r="BA45" s="575">
        <f t="shared" si="2"/>
        <v>18583333.333333332</v>
      </c>
      <c r="BB45" s="558">
        <f>+AY$28*BA45+AZ45</f>
        <v>500000</v>
      </c>
      <c r="BC45" s="576">
        <f>+BE44</f>
        <v>29500000</v>
      </c>
      <c r="BD45" s="575">
        <f>+BC$31</f>
        <v>750000</v>
      </c>
      <c r="BE45" s="575">
        <f t="shared" si="4"/>
        <v>28750000</v>
      </c>
      <c r="BF45" s="558">
        <f>+BC$28*BE45+BD45</f>
        <v>750000</v>
      </c>
      <c r="BG45" s="576">
        <f>+BI44</f>
        <v>19952380.952380951</v>
      </c>
      <c r="BH45" s="575">
        <f>+BG$31</f>
        <v>571428.57142857148</v>
      </c>
      <c r="BI45" s="575">
        <f t="shared" si="5"/>
        <v>19380952.380952381</v>
      </c>
      <c r="BJ45" s="558">
        <f>+BG$28*BI45+BH45</f>
        <v>571428.57142857148</v>
      </c>
      <c r="BK45" s="576">
        <f>+BK$30</f>
        <v>30000000</v>
      </c>
      <c r="BL45" s="563">
        <f>+BK$31/12*(12-BK$32)</f>
        <v>400000</v>
      </c>
      <c r="BM45" s="575">
        <f t="shared" ref="BM45:BM76" si="9">+BK45-BL45</f>
        <v>29600000</v>
      </c>
      <c r="BN45" s="558">
        <f>+BK$28*BM45+BL45</f>
        <v>400000</v>
      </c>
      <c r="BO45" s="576">
        <f>+BO$30</f>
        <v>20000000</v>
      </c>
      <c r="BP45" s="563">
        <f>+BO$31/12*(12-BO$32)</f>
        <v>166666.66666666666</v>
      </c>
      <c r="BQ45" s="575">
        <f t="shared" ref="BQ45:BQ76" si="10">+BO45-BP45</f>
        <v>19833333.333333332</v>
      </c>
      <c r="BR45" s="558">
        <f>+BO$28*BQ45+BP45</f>
        <v>166666.66666666666</v>
      </c>
      <c r="BS45" s="477"/>
      <c r="BT45" s="477"/>
      <c r="BU45" s="477"/>
      <c r="BV45" s="494"/>
      <c r="BW45" s="477"/>
      <c r="BX45" s="477"/>
      <c r="BY45" s="477"/>
      <c r="BZ45" s="494"/>
      <c r="CA45" s="477"/>
      <c r="CB45" s="477"/>
      <c r="CC45" s="477"/>
      <c r="CD45" s="494"/>
      <c r="CE45" s="477"/>
      <c r="CF45" s="477"/>
      <c r="CG45" s="477"/>
      <c r="CH45" s="494"/>
      <c r="CI45" s="477"/>
      <c r="CJ45" s="477"/>
      <c r="CK45" s="477"/>
      <c r="CL45" s="494"/>
      <c r="CM45" s="477"/>
      <c r="CN45" s="477"/>
      <c r="CO45" s="477"/>
      <c r="CP45" s="494"/>
      <c r="CQ45" s="477"/>
      <c r="CR45" s="477"/>
      <c r="CS45" s="477"/>
      <c r="CT45" s="494"/>
      <c r="CU45" s="477"/>
      <c r="CV45" s="477"/>
      <c r="CW45" s="477"/>
      <c r="CX45" s="494"/>
      <c r="CY45" s="477"/>
      <c r="CZ45" s="477"/>
      <c r="DA45" s="477"/>
      <c r="DB45" s="494"/>
      <c r="DC45" s="477"/>
      <c r="DD45" s="477"/>
      <c r="DE45" s="477"/>
      <c r="DF45" s="494"/>
      <c r="DG45" s="477"/>
      <c r="DH45" s="477"/>
      <c r="DI45" s="477"/>
      <c r="DJ45" s="494"/>
      <c r="DK45" s="477"/>
      <c r="DL45" s="477"/>
      <c r="DM45" s="477"/>
      <c r="DN45" s="494"/>
      <c r="DO45" s="493"/>
      <c r="DP45" s="477"/>
      <c r="DQ45" s="477"/>
      <c r="DR45" s="494"/>
      <c r="DS45" s="493"/>
      <c r="DT45" s="477"/>
      <c r="DU45" s="477"/>
      <c r="DV45" s="494"/>
      <c r="DW45" s="493"/>
      <c r="DX45" s="477"/>
      <c r="DY45" s="477"/>
      <c r="DZ45" s="494"/>
      <c r="EA45" s="493"/>
      <c r="EB45" s="477"/>
      <c r="EC45" s="477"/>
      <c r="ED45" s="494"/>
      <c r="EE45" s="493"/>
      <c r="EF45" s="477"/>
      <c r="EG45" s="477"/>
      <c r="EH45" s="494"/>
      <c r="EI45" s="493"/>
      <c r="EJ45" s="477"/>
      <c r="EK45" s="477"/>
      <c r="EL45" s="494"/>
      <c r="EM45" s="493"/>
      <c r="EN45" s="477"/>
      <c r="EO45" s="477"/>
      <c r="EP45" s="494"/>
      <c r="EQ45" s="493"/>
      <c r="ER45" s="477"/>
      <c r="ES45" s="477"/>
      <c r="ET45" s="494"/>
      <c r="EU45" s="493"/>
      <c r="EV45" s="477"/>
      <c r="EW45" s="477"/>
      <c r="EX45" s="494"/>
      <c r="EY45" s="582">
        <f t="shared" si="3"/>
        <v>6729290.7672243044</v>
      </c>
      <c r="EZ45" s="557"/>
      <c r="FA45" s="578">
        <f>+EY45</f>
        <v>6729290.7672243044</v>
      </c>
      <c r="FD45" s="493"/>
      <c r="FE45" s="477"/>
      <c r="FF45" s="477"/>
      <c r="FG45" s="494"/>
      <c r="FH45" s="493"/>
      <c r="FI45" s="477"/>
      <c r="FJ45" s="477"/>
      <c r="FK45" s="494"/>
      <c r="FL45" s="493"/>
      <c r="FM45" s="477"/>
      <c r="FN45" s="477"/>
      <c r="FO45" s="494"/>
      <c r="FP45" s="493"/>
      <c r="FQ45" s="477"/>
      <c r="FR45" s="477"/>
      <c r="FS45" s="494"/>
      <c r="FT45" s="493"/>
      <c r="FU45" s="477"/>
      <c r="FV45" s="477"/>
      <c r="FW45" s="494"/>
      <c r="FX45" s="493"/>
      <c r="FY45" s="477"/>
      <c r="FZ45" s="477"/>
      <c r="GA45" s="494"/>
      <c r="GB45" s="493"/>
      <c r="GC45" s="477"/>
      <c r="GD45" s="477"/>
      <c r="GE45" s="494"/>
      <c r="GF45" s="493"/>
      <c r="GG45" s="477"/>
      <c r="GH45" s="477"/>
      <c r="GI45" s="494"/>
      <c r="GJ45" s="493"/>
      <c r="GK45" s="477"/>
      <c r="GL45" s="477"/>
      <c r="GM45" s="494"/>
      <c r="GN45" s="493"/>
      <c r="GO45" s="477"/>
      <c r="GP45" s="477"/>
      <c r="GQ45" s="494"/>
      <c r="GR45" s="493"/>
      <c r="GS45" s="477"/>
      <c r="GT45" s="477"/>
      <c r="GU45" s="494"/>
      <c r="GV45" s="493"/>
      <c r="GW45" s="477"/>
      <c r="GX45" s="477"/>
      <c r="GY45" s="494"/>
      <c r="GZ45" s="493"/>
      <c r="HA45" s="477"/>
      <c r="HB45" s="477"/>
      <c r="HC45" s="494"/>
      <c r="HD45" s="576"/>
      <c r="HE45" s="580"/>
      <c r="HF45" s="580"/>
      <c r="HG45" s="919"/>
      <c r="HH45" s="576"/>
      <c r="HI45" s="575"/>
      <c r="HJ45" s="575"/>
      <c r="HK45" s="919"/>
      <c r="HL45" s="576"/>
      <c r="HM45" s="575"/>
      <c r="HN45" s="575"/>
      <c r="HO45" s="919"/>
      <c r="HP45" s="576"/>
      <c r="HQ45" s="575"/>
      <c r="HR45" s="575"/>
      <c r="HS45" s="919"/>
      <c r="HU45" s="493"/>
      <c r="HV45" s="477"/>
      <c r="HW45" s="477"/>
      <c r="HX45" s="494"/>
      <c r="HY45" s="493"/>
      <c r="HZ45" s="477"/>
      <c r="IA45" s="477"/>
      <c r="IB45" s="494"/>
      <c r="IC45" s="493"/>
      <c r="ID45" s="477"/>
      <c r="IE45" s="477"/>
      <c r="IF45" s="494"/>
    </row>
    <row r="46" spans="1:240">
      <c r="A46" s="554" t="s">
        <v>23</v>
      </c>
      <c r="B46" s="574">
        <f t="shared" si="0"/>
        <v>2009</v>
      </c>
      <c r="C46" s="575">
        <f>+C45</f>
        <v>19503399.303977273</v>
      </c>
      <c r="D46" s="575">
        <f>+D45</f>
        <v>445791.98409090913</v>
      </c>
      <c r="E46" s="575">
        <f t="shared" si="6"/>
        <v>19057607.319886364</v>
      </c>
      <c r="F46" s="558">
        <f>+C$29*E46+D46</f>
        <v>2858365.8240367901</v>
      </c>
      <c r="G46" s="575">
        <f>+G45</f>
        <v>5039072.605227273</v>
      </c>
      <c r="H46" s="575">
        <f>+H45</f>
        <v>115840.74954545456</v>
      </c>
      <c r="I46" s="575">
        <f t="shared" si="7"/>
        <v>4923231.855681818</v>
      </c>
      <c r="J46" s="558">
        <f>+G$29*I46+H46</f>
        <v>739091.09695984283</v>
      </c>
      <c r="K46" s="575">
        <f>+K45</f>
        <v>13056694.788579546</v>
      </c>
      <c r="L46" s="575">
        <f>+L45</f>
        <v>305419.76113636367</v>
      </c>
      <c r="M46" s="575">
        <f t="shared" si="8"/>
        <v>12751275.027443182</v>
      </c>
      <c r="N46" s="558">
        <f>+K$29*M46+L46</f>
        <v>1919651.3926729949</v>
      </c>
      <c r="O46" s="575">
        <f>+O45</f>
        <v>5249918</v>
      </c>
      <c r="P46" s="575">
        <f>+P45</f>
        <v>19886.053030303028</v>
      </c>
      <c r="Q46" s="575">
        <f>+O46-P46</f>
        <v>5230031.9469696973</v>
      </c>
      <c r="R46" s="558">
        <f>+(((O$29*Q46)*(12-O$32)/12))+P46</f>
        <v>130234.27290865194</v>
      </c>
      <c r="S46" s="493">
        <f>+S45</f>
        <v>2517294.6187878782</v>
      </c>
      <c r="T46" s="477">
        <f>+T45</f>
        <v>58315.705454545445</v>
      </c>
      <c r="U46" s="477">
        <f>+S46-T46</f>
        <v>2458978.9133333326</v>
      </c>
      <c r="V46" s="494">
        <f>+S$29*U46+T46</f>
        <v>369607.04962533724</v>
      </c>
      <c r="W46" s="477">
        <f>+W45</f>
        <v>30504919</v>
      </c>
      <c r="X46" s="477">
        <f>+X45</f>
        <v>115548.93560606061</v>
      </c>
      <c r="Y46" s="477">
        <f>+W46-X46</f>
        <v>30389370.064393938</v>
      </c>
      <c r="Z46" s="494">
        <f>+(((W$29*Y46)*(12-W$32)/12))+X46</f>
        <v>756732.95203893119</v>
      </c>
      <c r="AA46" s="477">
        <f>+AA45</f>
        <v>19836665</v>
      </c>
      <c r="AB46" s="477">
        <f>+AB45</f>
        <v>37569.441287878792</v>
      </c>
      <c r="AC46" s="477">
        <f>+AA46-AB46</f>
        <v>19799095.558712121</v>
      </c>
      <c r="AD46" s="494">
        <f>+(((AA$29*AC46)*(12-AA$32)/12))+AB46</f>
        <v>246439.57556794622</v>
      </c>
      <c r="AE46" s="477">
        <f>+AE45</f>
        <v>202307</v>
      </c>
      <c r="AF46" s="477">
        <f>+AF45</f>
        <v>2298.943181818182</v>
      </c>
      <c r="AG46" s="477">
        <f>+AE46-AF46</f>
        <v>200008.05681818182</v>
      </c>
      <c r="AH46" s="494">
        <f>+(((AE$29*AG46)*(12-AE$32)/12))+AF46</f>
        <v>14958.827435872379</v>
      </c>
      <c r="AI46" s="477"/>
      <c r="AJ46" s="477"/>
      <c r="AK46" s="477"/>
      <c r="AL46" s="494"/>
      <c r="AM46" s="477"/>
      <c r="AN46" s="477"/>
      <c r="AO46" s="477"/>
      <c r="AP46" s="494"/>
      <c r="AQ46" s="477"/>
      <c r="AR46" s="477"/>
      <c r="AS46" s="477"/>
      <c r="AT46" s="494"/>
      <c r="AU46" s="576">
        <f>+AU45</f>
        <v>29125000</v>
      </c>
      <c r="AV46" s="575">
        <f>+AV45</f>
        <v>750000</v>
      </c>
      <c r="AW46" s="575">
        <f t="shared" si="1"/>
        <v>28375000</v>
      </c>
      <c r="AX46" s="558">
        <f>+AU$29*AW46+AV46</f>
        <v>750000</v>
      </c>
      <c r="AY46" s="576">
        <f>+AY45</f>
        <v>19083333.333333332</v>
      </c>
      <c r="AZ46" s="575">
        <f>+AZ45</f>
        <v>500000</v>
      </c>
      <c r="BA46" s="575">
        <f t="shared" si="2"/>
        <v>18583333.333333332</v>
      </c>
      <c r="BB46" s="558">
        <f>+AY$29*BA46+AZ46</f>
        <v>500000</v>
      </c>
      <c r="BC46" s="576">
        <f>+BC45</f>
        <v>29500000</v>
      </c>
      <c r="BD46" s="575">
        <f>+BD45</f>
        <v>750000</v>
      </c>
      <c r="BE46" s="575">
        <f t="shared" si="4"/>
        <v>28750000</v>
      </c>
      <c r="BF46" s="558">
        <f>+BC$29*BE46+BD46</f>
        <v>750000</v>
      </c>
      <c r="BG46" s="576">
        <f>+BG45</f>
        <v>19952380.952380951</v>
      </c>
      <c r="BH46" s="575">
        <f>+BH45</f>
        <v>571428.57142857148</v>
      </c>
      <c r="BI46" s="575">
        <f t="shared" si="5"/>
        <v>19380952.380952381</v>
      </c>
      <c r="BJ46" s="558">
        <f>+BG$29*BI46+BH46</f>
        <v>571428.57142857148</v>
      </c>
      <c r="BK46" s="576">
        <f>+BK45</f>
        <v>30000000</v>
      </c>
      <c r="BL46" s="563">
        <f>+BL45</f>
        <v>400000</v>
      </c>
      <c r="BM46" s="575">
        <f t="shared" si="9"/>
        <v>29600000</v>
      </c>
      <c r="BN46" s="558">
        <f>+BK$29*BM46+BL46</f>
        <v>400000</v>
      </c>
      <c r="BO46" s="576">
        <f>+BO45</f>
        <v>20000000</v>
      </c>
      <c r="BP46" s="563">
        <f>+BP45</f>
        <v>166666.66666666666</v>
      </c>
      <c r="BQ46" s="575">
        <f t="shared" si="10"/>
        <v>19833333.333333332</v>
      </c>
      <c r="BR46" s="558">
        <f>+BO$29*BQ46+BP46</f>
        <v>166666.66666666666</v>
      </c>
      <c r="BS46" s="477"/>
      <c r="BT46" s="477"/>
      <c r="BU46" s="477"/>
      <c r="BV46" s="494"/>
      <c r="BW46" s="477"/>
      <c r="BX46" s="477"/>
      <c r="BY46" s="477"/>
      <c r="BZ46" s="494"/>
      <c r="CA46" s="477"/>
      <c r="CB46" s="477"/>
      <c r="CC46" s="477"/>
      <c r="CD46" s="494"/>
      <c r="CE46" s="477"/>
      <c r="CF46" s="477"/>
      <c r="CG46" s="477"/>
      <c r="CH46" s="494"/>
      <c r="CI46" s="477"/>
      <c r="CJ46" s="477"/>
      <c r="CK46" s="477"/>
      <c r="CL46" s="494"/>
      <c r="CM46" s="477"/>
      <c r="CN46" s="477"/>
      <c r="CO46" s="477"/>
      <c r="CP46" s="494"/>
      <c r="CQ46" s="477"/>
      <c r="CR46" s="477"/>
      <c r="CS46" s="477"/>
      <c r="CT46" s="494"/>
      <c r="CU46" s="477"/>
      <c r="CV46" s="477"/>
      <c r="CW46" s="477"/>
      <c r="CX46" s="494"/>
      <c r="CY46" s="477"/>
      <c r="CZ46" s="477"/>
      <c r="DA46" s="477"/>
      <c r="DB46" s="494"/>
      <c r="DC46" s="477"/>
      <c r="DD46" s="477"/>
      <c r="DE46" s="477"/>
      <c r="DF46" s="494"/>
      <c r="DG46" s="477"/>
      <c r="DH46" s="477"/>
      <c r="DI46" s="477"/>
      <c r="DJ46" s="494"/>
      <c r="DK46" s="477"/>
      <c r="DL46" s="477"/>
      <c r="DM46" s="477"/>
      <c r="DN46" s="494"/>
      <c r="DO46" s="493"/>
      <c r="DP46" s="477"/>
      <c r="DQ46" s="477"/>
      <c r="DR46" s="494"/>
      <c r="DS46" s="493"/>
      <c r="DT46" s="477"/>
      <c r="DU46" s="477"/>
      <c r="DV46" s="494"/>
      <c r="DW46" s="493"/>
      <c r="DX46" s="477"/>
      <c r="DY46" s="477"/>
      <c r="DZ46" s="494"/>
      <c r="EA46" s="493"/>
      <c r="EB46" s="477"/>
      <c r="EC46" s="477"/>
      <c r="ED46" s="494"/>
      <c r="EE46" s="493"/>
      <c r="EF46" s="477"/>
      <c r="EG46" s="477"/>
      <c r="EH46" s="494"/>
      <c r="EI46" s="493"/>
      <c r="EJ46" s="477"/>
      <c r="EK46" s="477"/>
      <c r="EL46" s="494"/>
      <c r="EM46" s="493"/>
      <c r="EN46" s="477"/>
      <c r="EO46" s="477"/>
      <c r="EP46" s="494"/>
      <c r="EQ46" s="493"/>
      <c r="ER46" s="477"/>
      <c r="ES46" s="477"/>
      <c r="ET46" s="494"/>
      <c r="EU46" s="493"/>
      <c r="EV46" s="477"/>
      <c r="EW46" s="477"/>
      <c r="EX46" s="494"/>
      <c r="EY46" s="582">
        <f t="shared" si="3"/>
        <v>7035080.9912463659</v>
      </c>
      <c r="EZ46" s="579">
        <f>+EY46</f>
        <v>7035080.9912463659</v>
      </c>
      <c r="FA46" s="553"/>
      <c r="FB46" s="581"/>
      <c r="FD46" s="493"/>
      <c r="FE46" s="477"/>
      <c r="FF46" s="477"/>
      <c r="FG46" s="494"/>
      <c r="FH46" s="493"/>
      <c r="FI46" s="477"/>
      <c r="FJ46" s="477"/>
      <c r="FK46" s="494"/>
      <c r="FL46" s="493"/>
      <c r="FM46" s="477"/>
      <c r="FN46" s="477"/>
      <c r="FO46" s="494"/>
      <c r="FP46" s="493"/>
      <c r="FQ46" s="477"/>
      <c r="FR46" s="477"/>
      <c r="FS46" s="494"/>
      <c r="FT46" s="493"/>
      <c r="FU46" s="477"/>
      <c r="FV46" s="477"/>
      <c r="FW46" s="494"/>
      <c r="FX46" s="493"/>
      <c r="FY46" s="477"/>
      <c r="FZ46" s="477"/>
      <c r="GA46" s="494"/>
      <c r="GB46" s="493"/>
      <c r="GC46" s="477"/>
      <c r="GD46" s="477"/>
      <c r="GE46" s="494"/>
      <c r="GF46" s="493"/>
      <c r="GG46" s="477"/>
      <c r="GH46" s="477"/>
      <c r="GI46" s="494"/>
      <c r="GJ46" s="493"/>
      <c r="GK46" s="477"/>
      <c r="GL46" s="477"/>
      <c r="GM46" s="494"/>
      <c r="GN46" s="493"/>
      <c r="GO46" s="477"/>
      <c r="GP46" s="477"/>
      <c r="GQ46" s="494"/>
      <c r="GR46" s="493"/>
      <c r="GS46" s="477"/>
      <c r="GT46" s="477"/>
      <c r="GU46" s="494"/>
      <c r="GV46" s="493"/>
      <c r="GW46" s="477"/>
      <c r="GX46" s="477"/>
      <c r="GY46" s="494"/>
      <c r="GZ46" s="493"/>
      <c r="HA46" s="477"/>
      <c r="HB46" s="477"/>
      <c r="HC46" s="494"/>
      <c r="HD46" s="576"/>
      <c r="HE46" s="580"/>
      <c r="HF46" s="580"/>
      <c r="HG46" s="919"/>
      <c r="HH46" s="576"/>
      <c r="HI46" s="575"/>
      <c r="HJ46" s="575"/>
      <c r="HK46" s="919"/>
      <c r="HL46" s="576"/>
      <c r="HM46" s="575"/>
      <c r="HN46" s="575"/>
      <c r="HO46" s="919"/>
      <c r="HP46" s="576"/>
      <c r="HQ46" s="575"/>
      <c r="HR46" s="575"/>
      <c r="HS46" s="919"/>
      <c r="HU46" s="493"/>
      <c r="HV46" s="477"/>
      <c r="HW46" s="477"/>
      <c r="HX46" s="494"/>
      <c r="HY46" s="493"/>
      <c r="HZ46" s="477"/>
      <c r="IA46" s="477"/>
      <c r="IB46" s="494"/>
      <c r="IC46" s="493"/>
      <c r="ID46" s="477"/>
      <c r="IE46" s="477"/>
      <c r="IF46" s="494"/>
    </row>
    <row r="47" spans="1:240">
      <c r="A47" s="554" t="s">
        <v>24</v>
      </c>
      <c r="B47" s="574">
        <f t="shared" si="0"/>
        <v>2010</v>
      </c>
      <c r="C47" s="575">
        <f>+E46</f>
        <v>19057607.319886364</v>
      </c>
      <c r="D47" s="575">
        <f>+C$31</f>
        <v>445791.98409090913</v>
      </c>
      <c r="E47" s="575">
        <f t="shared" si="6"/>
        <v>18611815.335795455</v>
      </c>
      <c r="F47" s="558">
        <f>+C$28*E47+D47</f>
        <v>2680523.4147450067</v>
      </c>
      <c r="G47" s="575">
        <f>+I46</f>
        <v>4923231.855681818</v>
      </c>
      <c r="H47" s="575">
        <f>+G$31</f>
        <v>115840.74954545456</v>
      </c>
      <c r="I47" s="575">
        <f t="shared" si="7"/>
        <v>4807391.106136363</v>
      </c>
      <c r="J47" s="558">
        <f>+G$28*I47+H47</f>
        <v>693066.97979220666</v>
      </c>
      <c r="K47" s="575">
        <f>+M46</f>
        <v>12751275.027443182</v>
      </c>
      <c r="L47" s="575">
        <f>+K$31</f>
        <v>305419.76113636367</v>
      </c>
      <c r="M47" s="575">
        <f t="shared" si="8"/>
        <v>12445855.266306818</v>
      </c>
      <c r="N47" s="558">
        <f>+K$28*M47+L47</f>
        <v>1799800.8004482905</v>
      </c>
      <c r="O47" s="575">
        <f>+Q46</f>
        <v>5230031.9469696973</v>
      </c>
      <c r="P47" s="575">
        <f>+O$31</f>
        <v>119316.31818181818</v>
      </c>
      <c r="Q47" s="575">
        <f t="shared" ref="Q47:Q110" si="11">+O47-P47</f>
        <v>5110715.6287878789</v>
      </c>
      <c r="R47" s="558">
        <f>+O$28*Q47+P47</f>
        <v>732962.899277088</v>
      </c>
      <c r="S47" s="493">
        <f>+U46</f>
        <v>2458978.9133333326</v>
      </c>
      <c r="T47" s="477">
        <f>+S$31</f>
        <v>58315.705454545445</v>
      </c>
      <c r="U47" s="477">
        <f t="shared" ref="U47:U110" si="12">+S47-T47</f>
        <v>2400663.2078787871</v>
      </c>
      <c r="V47" s="494">
        <f>+S$28*U47+T47</f>
        <v>346564.72513741395</v>
      </c>
      <c r="W47" s="477">
        <f>+Y46</f>
        <v>30389370.064393938</v>
      </c>
      <c r="X47" s="477">
        <f>+W$31</f>
        <v>693293.61363636365</v>
      </c>
      <c r="Y47" s="477">
        <f t="shared" ref="Y47:Y110" si="13">+W47-X47</f>
        <v>29696076.450757574</v>
      </c>
      <c r="Z47" s="494">
        <f>+W$28*Y47+X47</f>
        <v>4258918.6864352413</v>
      </c>
      <c r="AA47" s="477">
        <f>+AC46</f>
        <v>19799095.558712121</v>
      </c>
      <c r="AB47" s="477">
        <f>+AA$31</f>
        <v>450833.29545454547</v>
      </c>
      <c r="AC47" s="477">
        <f t="shared" ref="AC47:AC110" si="14">+AA47-AB47</f>
        <v>19348262.263257574</v>
      </c>
      <c r="AD47" s="494">
        <f>+AA$28*AC47+AB47</f>
        <v>2773990.3345791399</v>
      </c>
      <c r="AE47" s="477">
        <f>+AG46</f>
        <v>200008.05681818182</v>
      </c>
      <c r="AF47" s="477">
        <f>+AE$31</f>
        <v>4597.886363636364</v>
      </c>
      <c r="AG47" s="477">
        <f t="shared" ref="AG47:AG110" si="15">+AE47-AF47</f>
        <v>195410.17045454547</v>
      </c>
      <c r="AH47" s="494">
        <f>+AE$28*AG47+AF47</f>
        <v>28060.898536574612</v>
      </c>
      <c r="AI47" s="477">
        <f>+AI30</f>
        <v>13004087</v>
      </c>
      <c r="AJ47" s="477">
        <f>+AI$31/12*(12-$AI$32)</f>
        <v>49257.905303030304</v>
      </c>
      <c r="AK47" s="477">
        <f>+AI47-AJ47</f>
        <v>12954829.094696969</v>
      </c>
      <c r="AL47" s="494">
        <f>+(((AI$28*AK47)*(12-AI$32)/12))+AJ47</f>
        <v>308506.87550774287</v>
      </c>
      <c r="AM47" s="477">
        <f>+AM30</f>
        <v>4878144.29</v>
      </c>
      <c r="AN47" s="477">
        <f>+AM$31/12*(12-$AM$32)</f>
        <v>55433.45784090909</v>
      </c>
      <c r="AO47" s="477">
        <f t="shared" ref="AO47:AO110" si="16">+AM47-AN47</f>
        <v>4822710.8321590908</v>
      </c>
      <c r="AP47" s="494">
        <f>+(((AM$28*AO47)*(12-AM$32)/12))+AN47</f>
        <v>344966.29714578815</v>
      </c>
      <c r="AQ47" s="477">
        <f>+AQ30</f>
        <v>39817018.439999998</v>
      </c>
      <c r="AR47" s="477">
        <f>+AQ$31/12*(12-$AQ$32)</f>
        <v>226233.05931818177</v>
      </c>
      <c r="AS47" s="477">
        <f t="shared" ref="AS47:AS110" si="17">+AQ47-AR47</f>
        <v>39590785.380681813</v>
      </c>
      <c r="AT47" s="494">
        <f>+(((AQ$28*AS47)*(12-AQ$32)/12))+AR47</f>
        <v>1414655.1833590588</v>
      </c>
      <c r="AU47" s="576">
        <f>+AW46</f>
        <v>28375000</v>
      </c>
      <c r="AV47" s="575">
        <f>+AU$31</f>
        <v>750000</v>
      </c>
      <c r="AW47" s="575">
        <f t="shared" si="1"/>
        <v>27625000</v>
      </c>
      <c r="AX47" s="558">
        <f>+AU$28*AW47+AV47</f>
        <v>750000</v>
      </c>
      <c r="AY47" s="576">
        <f>+BA46</f>
        <v>18583333.333333332</v>
      </c>
      <c r="AZ47" s="575">
        <f>+AY$31</f>
        <v>500000</v>
      </c>
      <c r="BA47" s="575">
        <f t="shared" si="2"/>
        <v>18083333.333333332</v>
      </c>
      <c r="BB47" s="558">
        <f>+AY$28*BA47+AZ47</f>
        <v>500000</v>
      </c>
      <c r="BC47" s="576">
        <f>+BE46</f>
        <v>28750000</v>
      </c>
      <c r="BD47" s="575">
        <f>+BC$31</f>
        <v>750000</v>
      </c>
      <c r="BE47" s="575">
        <f t="shared" si="4"/>
        <v>28000000</v>
      </c>
      <c r="BF47" s="558">
        <f>+BC$28*BE47+BD47</f>
        <v>750000</v>
      </c>
      <c r="BG47" s="576">
        <f>+BI46</f>
        <v>19380952.380952381</v>
      </c>
      <c r="BH47" s="575">
        <f>+BG$31</f>
        <v>571428.57142857148</v>
      </c>
      <c r="BI47" s="575">
        <f t="shared" si="5"/>
        <v>18809523.80952381</v>
      </c>
      <c r="BJ47" s="558">
        <f>+BG$28*BI47+BH47</f>
        <v>571428.57142857148</v>
      </c>
      <c r="BK47" s="576">
        <f>+BM46</f>
        <v>29600000</v>
      </c>
      <c r="BL47" s="563">
        <f>+BK$31</f>
        <v>1200000</v>
      </c>
      <c r="BM47" s="575">
        <f t="shared" si="9"/>
        <v>28400000</v>
      </c>
      <c r="BN47" s="558">
        <f>+BK$28*BM47+BL47</f>
        <v>1200000</v>
      </c>
      <c r="BO47" s="576">
        <f>+BQ46</f>
        <v>19833333.333333332</v>
      </c>
      <c r="BP47" s="563">
        <f>+BO$31</f>
        <v>666666.66666666663</v>
      </c>
      <c r="BQ47" s="575">
        <f t="shared" si="10"/>
        <v>19166666.666666664</v>
      </c>
      <c r="BR47" s="558">
        <f>+BO$28*BQ47+BP47</f>
        <v>666666.66666666663</v>
      </c>
      <c r="BS47" s="477">
        <f>+BS30</f>
        <v>365679</v>
      </c>
      <c r="BT47" s="477">
        <f>+BS$31/12*(12-$BS$32)</f>
        <v>0</v>
      </c>
      <c r="BU47" s="477">
        <f t="shared" ref="BU47:BU110" si="18">+BS47-BT47</f>
        <v>365679</v>
      </c>
      <c r="BV47" s="494">
        <f>+(((BS$28*BU47)*(12-BS$32)/12))+BT47</f>
        <v>0</v>
      </c>
      <c r="BW47" s="477"/>
      <c r="BX47" s="477"/>
      <c r="BY47" s="477"/>
      <c r="BZ47" s="494"/>
      <c r="CA47" s="477"/>
      <c r="CB47" s="477"/>
      <c r="CC47" s="477"/>
      <c r="CD47" s="494"/>
      <c r="CE47" s="477"/>
      <c r="CF47" s="477"/>
      <c r="CG47" s="477"/>
      <c r="CH47" s="494"/>
      <c r="CI47" s="477"/>
      <c r="CJ47" s="477"/>
      <c r="CK47" s="477"/>
      <c r="CL47" s="494"/>
      <c r="CM47" s="477"/>
      <c r="CN47" s="477"/>
      <c r="CO47" s="477"/>
      <c r="CP47" s="494"/>
      <c r="CQ47" s="477"/>
      <c r="CR47" s="477"/>
      <c r="CS47" s="477"/>
      <c r="CT47" s="494"/>
      <c r="CU47" s="477"/>
      <c r="CV47" s="477"/>
      <c r="CW47" s="477"/>
      <c r="CX47" s="494"/>
      <c r="CY47" s="477"/>
      <c r="CZ47" s="477"/>
      <c r="DA47" s="477"/>
      <c r="DB47" s="494"/>
      <c r="DC47" s="477"/>
      <c r="DD47" s="477"/>
      <c r="DE47" s="477"/>
      <c r="DF47" s="494"/>
      <c r="DG47" s="477"/>
      <c r="DH47" s="477"/>
      <c r="DI47" s="477"/>
      <c r="DJ47" s="494"/>
      <c r="DK47" s="477"/>
      <c r="DL47" s="477"/>
      <c r="DM47" s="477"/>
      <c r="DN47" s="494"/>
      <c r="DO47" s="493"/>
      <c r="DP47" s="477"/>
      <c r="DQ47" s="477"/>
      <c r="DR47" s="494"/>
      <c r="DS47" s="493"/>
      <c r="DT47" s="477"/>
      <c r="DU47" s="477"/>
      <c r="DV47" s="494"/>
      <c r="DW47" s="493"/>
      <c r="DX47" s="477"/>
      <c r="DY47" s="477"/>
      <c r="DZ47" s="494"/>
      <c r="EA47" s="493"/>
      <c r="EB47" s="477"/>
      <c r="EC47" s="477"/>
      <c r="ED47" s="494"/>
      <c r="EE47" s="493"/>
      <c r="EF47" s="477"/>
      <c r="EG47" s="477"/>
      <c r="EH47" s="494"/>
      <c r="EI47" s="493"/>
      <c r="EJ47" s="477"/>
      <c r="EK47" s="477"/>
      <c r="EL47" s="494"/>
      <c r="EM47" s="493"/>
      <c r="EN47" s="477"/>
      <c r="EO47" s="477"/>
      <c r="EP47" s="494"/>
      <c r="EQ47" s="493"/>
      <c r="ER47" s="477"/>
      <c r="ES47" s="477"/>
      <c r="ET47" s="494"/>
      <c r="EU47" s="493"/>
      <c r="EV47" s="477"/>
      <c r="EW47" s="477"/>
      <c r="EX47" s="494"/>
      <c r="EY47" s="582">
        <f t="shared" si="3"/>
        <v>15382017.094963551</v>
      </c>
      <c r="EZ47" s="557"/>
      <c r="FA47" s="578">
        <f>+EY47</f>
        <v>15382017.094963551</v>
      </c>
      <c r="FD47" s="493"/>
      <c r="FE47" s="477"/>
      <c r="FF47" s="477"/>
      <c r="FG47" s="494"/>
      <c r="FH47" s="493"/>
      <c r="FI47" s="477"/>
      <c r="FJ47" s="477"/>
      <c r="FK47" s="494"/>
      <c r="FL47" s="493"/>
      <c r="FM47" s="477"/>
      <c r="FN47" s="477"/>
      <c r="FO47" s="494"/>
      <c r="FP47" s="493"/>
      <c r="FQ47" s="477"/>
      <c r="FR47" s="477"/>
      <c r="FS47" s="494"/>
      <c r="FT47" s="493"/>
      <c r="FU47" s="477"/>
      <c r="FV47" s="477"/>
      <c r="FW47" s="494"/>
      <c r="FX47" s="493"/>
      <c r="FY47" s="477"/>
      <c r="FZ47" s="477"/>
      <c r="GA47" s="494"/>
      <c r="GB47" s="493"/>
      <c r="GC47" s="477"/>
      <c r="GD47" s="477"/>
      <c r="GE47" s="494"/>
      <c r="GF47" s="493"/>
      <c r="GG47" s="477"/>
      <c r="GH47" s="477"/>
      <c r="GI47" s="494"/>
      <c r="GJ47" s="493"/>
      <c r="GK47" s="477"/>
      <c r="GL47" s="477"/>
      <c r="GM47" s="494"/>
      <c r="GN47" s="493"/>
      <c r="GO47" s="477"/>
      <c r="GP47" s="477"/>
      <c r="GQ47" s="494"/>
      <c r="GR47" s="493"/>
      <c r="GS47" s="477"/>
      <c r="GT47" s="477"/>
      <c r="GU47" s="494"/>
      <c r="GV47" s="493"/>
      <c r="GW47" s="477"/>
      <c r="GX47" s="477"/>
      <c r="GY47" s="494"/>
      <c r="GZ47" s="493"/>
      <c r="HA47" s="477"/>
      <c r="HB47" s="477"/>
      <c r="HC47" s="494"/>
      <c r="HD47" s="576"/>
      <c r="HE47" s="580"/>
      <c r="HF47" s="580"/>
      <c r="HG47" s="919"/>
      <c r="HH47" s="576"/>
      <c r="HI47" s="575"/>
      <c r="HJ47" s="575"/>
      <c r="HK47" s="919"/>
      <c r="HL47" s="576"/>
      <c r="HM47" s="575"/>
      <c r="HN47" s="575"/>
      <c r="HO47" s="919"/>
      <c r="HP47" s="576"/>
      <c r="HQ47" s="575"/>
      <c r="HR47" s="575"/>
      <c r="HS47" s="919"/>
      <c r="HU47" s="493"/>
      <c r="HV47" s="477"/>
      <c r="HW47" s="477"/>
      <c r="HX47" s="494"/>
      <c r="HY47" s="493"/>
      <c r="HZ47" s="477"/>
      <c r="IA47" s="477"/>
      <c r="IB47" s="494"/>
      <c r="IC47" s="493"/>
      <c r="ID47" s="477"/>
      <c r="IE47" s="477"/>
      <c r="IF47" s="494"/>
    </row>
    <row r="48" spans="1:240">
      <c r="A48" s="554" t="s">
        <v>23</v>
      </c>
      <c r="B48" s="574">
        <f t="shared" si="0"/>
        <v>2010</v>
      </c>
      <c r="C48" s="575">
        <f>+C47</f>
        <v>19057607.319886364</v>
      </c>
      <c r="D48" s="575">
        <f>+D47</f>
        <v>445791.98409090913</v>
      </c>
      <c r="E48" s="575">
        <f t="shared" si="6"/>
        <v>18611815.335795455</v>
      </c>
      <c r="F48" s="558">
        <f>+C$29*E48+D48</f>
        <v>2801931.3482485823</v>
      </c>
      <c r="G48" s="575">
        <f>+G47</f>
        <v>4923231.855681818</v>
      </c>
      <c r="H48" s="575">
        <f>+H47</f>
        <v>115840.74954545456</v>
      </c>
      <c r="I48" s="575">
        <f t="shared" si="7"/>
        <v>4807391.106136363</v>
      </c>
      <c r="J48" s="558">
        <f>+G$29*I48+H48</f>
        <v>724426.38290303363</v>
      </c>
      <c r="K48" s="575">
        <f>+K47</f>
        <v>12751275.027443182</v>
      </c>
      <c r="L48" s="575">
        <f>+L47</f>
        <v>305419.76113636367</v>
      </c>
      <c r="M48" s="575">
        <f t="shared" si="8"/>
        <v>12445855.266306818</v>
      </c>
      <c r="N48" s="558">
        <f>+K$29*M48+L48</f>
        <v>1880987.1619775067</v>
      </c>
      <c r="O48" s="575">
        <f>+O47</f>
        <v>5230031.9469696973</v>
      </c>
      <c r="P48" s="575">
        <f>+P47</f>
        <v>119316.31818181818</v>
      </c>
      <c r="Q48" s="575">
        <f t="shared" si="11"/>
        <v>5110715.6287878789</v>
      </c>
      <c r="R48" s="558">
        <f>+O$29*Q48+P48</f>
        <v>766300.93815297401</v>
      </c>
      <c r="S48" s="493">
        <f>+S47</f>
        <v>2458978.9133333326</v>
      </c>
      <c r="T48" s="477">
        <f>+T47</f>
        <v>58315.705454545445</v>
      </c>
      <c r="U48" s="477">
        <f t="shared" si="12"/>
        <v>2400663.2078787871</v>
      </c>
      <c r="V48" s="494">
        <f>+S$29*U48+T48</f>
        <v>362224.64620626706</v>
      </c>
      <c r="W48" s="477">
        <f>+W47</f>
        <v>30389370.064393938</v>
      </c>
      <c r="X48" s="477">
        <f>+X47</f>
        <v>693293.61363636365</v>
      </c>
      <c r="Y48" s="477">
        <f t="shared" si="13"/>
        <v>29696076.450757574</v>
      </c>
      <c r="Z48" s="494">
        <f>+W$29*Y48+X48</f>
        <v>4452631.0788055127</v>
      </c>
      <c r="AA48" s="477">
        <f>+AA47</f>
        <v>19799095.558712121</v>
      </c>
      <c r="AB48" s="477">
        <f>+AB47</f>
        <v>450833.29545454547</v>
      </c>
      <c r="AC48" s="477">
        <f t="shared" si="14"/>
        <v>19348262.263257574</v>
      </c>
      <c r="AD48" s="494">
        <f>+AA$29*AC48+AB48</f>
        <v>2900202.2325528692</v>
      </c>
      <c r="AE48" s="477">
        <f>+AE47</f>
        <v>200008.05681818182</v>
      </c>
      <c r="AF48" s="477">
        <f>+AF47</f>
        <v>4597.886363636364</v>
      </c>
      <c r="AG48" s="477">
        <f t="shared" si="15"/>
        <v>195410.17045454547</v>
      </c>
      <c r="AH48" s="494">
        <f>+AE$29*AG48+AF48</f>
        <v>29335.591227880199</v>
      </c>
      <c r="AI48" s="477">
        <f>+AI47</f>
        <v>13004087</v>
      </c>
      <c r="AJ48" s="477">
        <f>+AJ47</f>
        <v>49257.905303030304</v>
      </c>
      <c r="AK48" s="477">
        <f t="shared" ref="AK48:AK111" si="19">+AI48-AJ48</f>
        <v>12954829.094696969</v>
      </c>
      <c r="AL48" s="494">
        <f>+(((AI$29*AK48)*(12-AI$32)/12))+AJ48</f>
        <v>322591.28909934452</v>
      </c>
      <c r="AM48" s="477">
        <f>+AM47</f>
        <v>4878144.29</v>
      </c>
      <c r="AN48" s="477">
        <f>+AN47</f>
        <v>55433.45784090909</v>
      </c>
      <c r="AO48" s="477">
        <f t="shared" si="16"/>
        <v>4822710.8321590908</v>
      </c>
      <c r="AP48" s="494">
        <f>+(((AM$29*AO48)*(12-AM$32)/12))+AN48</f>
        <v>360695.96524784697</v>
      </c>
      <c r="AQ48" s="477">
        <f>+AQ47</f>
        <v>39817018.439999998</v>
      </c>
      <c r="AR48" s="477">
        <f>+AR47</f>
        <v>226233.05931818177</v>
      </c>
      <c r="AS48" s="477">
        <f t="shared" si="17"/>
        <v>39590785.380681813</v>
      </c>
      <c r="AT48" s="494">
        <f>+(((AQ$29*AS48)*(12-AQ$32)/12))+AR48</f>
        <v>1479219.485015433</v>
      </c>
      <c r="AU48" s="576">
        <f>+AU47</f>
        <v>28375000</v>
      </c>
      <c r="AV48" s="575">
        <f>+AV47</f>
        <v>750000</v>
      </c>
      <c r="AW48" s="575">
        <f t="shared" si="1"/>
        <v>27625000</v>
      </c>
      <c r="AX48" s="558">
        <f>+AU$29*AW48+AV48</f>
        <v>750000</v>
      </c>
      <c r="AY48" s="576">
        <f>+AY47</f>
        <v>18583333.333333332</v>
      </c>
      <c r="AZ48" s="575">
        <f>+AZ47</f>
        <v>500000</v>
      </c>
      <c r="BA48" s="575">
        <f t="shared" si="2"/>
        <v>18083333.333333332</v>
      </c>
      <c r="BB48" s="558">
        <f>+AY$29*BA48+AZ48</f>
        <v>500000</v>
      </c>
      <c r="BC48" s="576">
        <f>+BC47</f>
        <v>28750000</v>
      </c>
      <c r="BD48" s="575">
        <f>+BD47</f>
        <v>750000</v>
      </c>
      <c r="BE48" s="575">
        <f t="shared" si="4"/>
        <v>28000000</v>
      </c>
      <c r="BF48" s="558">
        <f>+BC$29*BE48+BD48</f>
        <v>750000</v>
      </c>
      <c r="BG48" s="576">
        <f>+BG47</f>
        <v>19380952.380952381</v>
      </c>
      <c r="BH48" s="575">
        <f>+BH47</f>
        <v>571428.57142857148</v>
      </c>
      <c r="BI48" s="575">
        <f t="shared" si="5"/>
        <v>18809523.80952381</v>
      </c>
      <c r="BJ48" s="558">
        <f>+BG$29*BI48+BH48</f>
        <v>571428.57142857148</v>
      </c>
      <c r="BK48" s="576">
        <f>+BK47</f>
        <v>29600000</v>
      </c>
      <c r="BL48" s="563">
        <f>+BL47</f>
        <v>1200000</v>
      </c>
      <c r="BM48" s="575">
        <f t="shared" si="9"/>
        <v>28400000</v>
      </c>
      <c r="BN48" s="558">
        <f>+BK$29*BM48+BL48</f>
        <v>1200000</v>
      </c>
      <c r="BO48" s="576">
        <f>+BO47</f>
        <v>19833333.333333332</v>
      </c>
      <c r="BP48" s="563">
        <f>+BP47</f>
        <v>666666.66666666663</v>
      </c>
      <c r="BQ48" s="575">
        <f t="shared" si="10"/>
        <v>19166666.666666664</v>
      </c>
      <c r="BR48" s="558">
        <f>+BO$29*BQ48+BP48</f>
        <v>666666.66666666663</v>
      </c>
      <c r="BS48" s="477">
        <f>+BS47</f>
        <v>365679</v>
      </c>
      <c r="BT48" s="477">
        <f>+BT47</f>
        <v>0</v>
      </c>
      <c r="BU48" s="477">
        <f t="shared" si="18"/>
        <v>365679</v>
      </c>
      <c r="BV48" s="494">
        <f>+(((BS$29*BU48)*(12-BS$32)/12))+BT48</f>
        <v>0</v>
      </c>
      <c r="BW48" s="477"/>
      <c r="BX48" s="477"/>
      <c r="BY48" s="477"/>
      <c r="BZ48" s="494"/>
      <c r="CA48" s="477"/>
      <c r="CB48" s="477"/>
      <c r="CC48" s="477"/>
      <c r="CD48" s="494"/>
      <c r="CE48" s="477"/>
      <c r="CF48" s="477"/>
      <c r="CG48" s="477"/>
      <c r="CH48" s="494"/>
      <c r="CI48" s="477"/>
      <c r="CJ48" s="477"/>
      <c r="CK48" s="477"/>
      <c r="CL48" s="494"/>
      <c r="CM48" s="477"/>
      <c r="CN48" s="477"/>
      <c r="CO48" s="477"/>
      <c r="CP48" s="494"/>
      <c r="CQ48" s="477"/>
      <c r="CR48" s="477"/>
      <c r="CS48" s="477"/>
      <c r="CT48" s="494"/>
      <c r="CU48" s="477"/>
      <c r="CV48" s="477"/>
      <c r="CW48" s="477"/>
      <c r="CX48" s="494"/>
      <c r="CY48" s="477"/>
      <c r="CZ48" s="477"/>
      <c r="DA48" s="477"/>
      <c r="DB48" s="494"/>
      <c r="DC48" s="477"/>
      <c r="DD48" s="477"/>
      <c r="DE48" s="477"/>
      <c r="DF48" s="494"/>
      <c r="DG48" s="477"/>
      <c r="DH48" s="477"/>
      <c r="DI48" s="477"/>
      <c r="DJ48" s="494"/>
      <c r="DK48" s="477"/>
      <c r="DL48" s="477"/>
      <c r="DM48" s="477"/>
      <c r="DN48" s="494"/>
      <c r="DO48" s="493"/>
      <c r="DP48" s="477"/>
      <c r="DQ48" s="477"/>
      <c r="DR48" s="494"/>
      <c r="DS48" s="493"/>
      <c r="DT48" s="477"/>
      <c r="DU48" s="477"/>
      <c r="DV48" s="494"/>
      <c r="DW48" s="493"/>
      <c r="DX48" s="477"/>
      <c r="DY48" s="477"/>
      <c r="DZ48" s="494"/>
      <c r="EA48" s="493"/>
      <c r="EB48" s="477"/>
      <c r="EC48" s="477"/>
      <c r="ED48" s="494"/>
      <c r="EE48" s="493"/>
      <c r="EF48" s="477"/>
      <c r="EG48" s="477"/>
      <c r="EH48" s="494"/>
      <c r="EI48" s="493"/>
      <c r="EJ48" s="477"/>
      <c r="EK48" s="477"/>
      <c r="EL48" s="494"/>
      <c r="EM48" s="493"/>
      <c r="EN48" s="477"/>
      <c r="EO48" s="477"/>
      <c r="EP48" s="494"/>
      <c r="EQ48" s="493"/>
      <c r="ER48" s="477"/>
      <c r="ES48" s="477"/>
      <c r="ET48" s="494"/>
      <c r="EU48" s="493"/>
      <c r="EV48" s="477"/>
      <c r="EW48" s="477"/>
      <c r="EX48" s="494"/>
      <c r="EY48" s="582">
        <f t="shared" si="3"/>
        <v>16080546.119437249</v>
      </c>
      <c r="EZ48" s="599">
        <f>+EY48</f>
        <v>16080546.119437249</v>
      </c>
      <c r="FA48" s="578"/>
      <c r="FB48" s="581"/>
      <c r="FD48" s="493"/>
      <c r="FE48" s="477"/>
      <c r="FF48" s="477"/>
      <c r="FG48" s="494"/>
      <c r="FH48" s="493"/>
      <c r="FI48" s="477"/>
      <c r="FJ48" s="477"/>
      <c r="FK48" s="494"/>
      <c r="FL48" s="493"/>
      <c r="FM48" s="477"/>
      <c r="FN48" s="477"/>
      <c r="FO48" s="494"/>
      <c r="FP48" s="493"/>
      <c r="FQ48" s="477"/>
      <c r="FR48" s="477"/>
      <c r="FS48" s="494"/>
      <c r="FT48" s="493"/>
      <c r="FU48" s="477"/>
      <c r="FV48" s="477"/>
      <c r="FW48" s="494"/>
      <c r="FX48" s="493"/>
      <c r="FY48" s="477"/>
      <c r="FZ48" s="477"/>
      <c r="GA48" s="494"/>
      <c r="GB48" s="493"/>
      <c r="GC48" s="477"/>
      <c r="GD48" s="477"/>
      <c r="GE48" s="494"/>
      <c r="GF48" s="493"/>
      <c r="GG48" s="477"/>
      <c r="GH48" s="477"/>
      <c r="GI48" s="494"/>
      <c r="GJ48" s="493"/>
      <c r="GK48" s="477"/>
      <c r="GL48" s="477"/>
      <c r="GM48" s="494"/>
      <c r="GN48" s="493"/>
      <c r="GO48" s="477"/>
      <c r="GP48" s="477"/>
      <c r="GQ48" s="494"/>
      <c r="GR48" s="493"/>
      <c r="GS48" s="477"/>
      <c r="GT48" s="477"/>
      <c r="GU48" s="494"/>
      <c r="GV48" s="493"/>
      <c r="GW48" s="477"/>
      <c r="GX48" s="477"/>
      <c r="GY48" s="494"/>
      <c r="GZ48" s="493"/>
      <c r="HA48" s="477"/>
      <c r="HB48" s="477"/>
      <c r="HC48" s="494"/>
      <c r="HD48" s="576"/>
      <c r="HE48" s="580"/>
      <c r="HF48" s="580"/>
      <c r="HG48" s="919"/>
      <c r="HH48" s="576"/>
      <c r="HI48" s="575"/>
      <c r="HJ48" s="575"/>
      <c r="HK48" s="919"/>
      <c r="HL48" s="576"/>
      <c r="HM48" s="575"/>
      <c r="HN48" s="575"/>
      <c r="HO48" s="919"/>
      <c r="HP48" s="576"/>
      <c r="HQ48" s="575"/>
      <c r="HR48" s="575"/>
      <c r="HS48" s="919"/>
      <c r="HU48" s="493"/>
      <c r="HV48" s="477"/>
      <c r="HW48" s="477"/>
      <c r="HX48" s="494"/>
      <c r="HY48" s="493"/>
      <c r="HZ48" s="477"/>
      <c r="IA48" s="477"/>
      <c r="IB48" s="494"/>
      <c r="IC48" s="493"/>
      <c r="ID48" s="477"/>
      <c r="IE48" s="477"/>
      <c r="IF48" s="494"/>
    </row>
    <row r="49" spans="1:240">
      <c r="A49" s="554" t="s">
        <v>24</v>
      </c>
      <c r="B49" s="574">
        <f t="shared" si="0"/>
        <v>2011</v>
      </c>
      <c r="C49" s="575">
        <f>+E48</f>
        <v>18611815.335795455</v>
      </c>
      <c r="D49" s="575">
        <f>+C$31</f>
        <v>445791.98409090913</v>
      </c>
      <c r="E49" s="575">
        <f t="shared" si="6"/>
        <v>18166023.351704545</v>
      </c>
      <c r="F49" s="558">
        <f>+C$28*E49+D49</f>
        <v>2626996.9134119749</v>
      </c>
      <c r="G49" s="575">
        <f>+I48</f>
        <v>4807391.106136363</v>
      </c>
      <c r="H49" s="575">
        <f>+G$31</f>
        <v>115840.74954545456</v>
      </c>
      <c r="I49" s="575">
        <f t="shared" si="7"/>
        <v>4691550.356590908</v>
      </c>
      <c r="J49" s="558">
        <f>+G$28*I49+H49</f>
        <v>679157.9140031283</v>
      </c>
      <c r="K49" s="576">
        <f>+M48</f>
        <v>12445855.266306818</v>
      </c>
      <c r="L49" s="575">
        <f>+K$31</f>
        <v>305419.76113636367</v>
      </c>
      <c r="M49" s="575">
        <f t="shared" si="8"/>
        <v>12140435.505170453</v>
      </c>
      <c r="N49" s="558">
        <f>+K$28*M49+L49</f>
        <v>1763128.8731032126</v>
      </c>
      <c r="O49" s="576">
        <f>+Q48</f>
        <v>5110715.6287878789</v>
      </c>
      <c r="P49" s="575">
        <f>+O$31</f>
        <v>119316.31818181818</v>
      </c>
      <c r="Q49" s="575">
        <f t="shared" si="11"/>
        <v>4991399.3106060605</v>
      </c>
      <c r="R49" s="558">
        <f>+O$28*Q49+P49</f>
        <v>718636.51995190675</v>
      </c>
      <c r="S49" s="493">
        <f>+U48</f>
        <v>2400663.2078787871</v>
      </c>
      <c r="T49" s="477">
        <f>+S$31</f>
        <v>58315.705454545445</v>
      </c>
      <c r="U49" s="477">
        <f t="shared" si="12"/>
        <v>2342347.5024242415</v>
      </c>
      <c r="V49" s="494">
        <f>+S$28*U49+T49</f>
        <v>339562.72465928755</v>
      </c>
      <c r="W49" s="493">
        <f>+Y48</f>
        <v>29696076.450757574</v>
      </c>
      <c r="X49" s="477">
        <f>+W$31</f>
        <v>693293.61363636365</v>
      </c>
      <c r="Y49" s="477">
        <f t="shared" si="13"/>
        <v>29002782.837121211</v>
      </c>
      <c r="Z49" s="494">
        <f>+W$28*Y49+X49</f>
        <v>4175674.5213115322</v>
      </c>
      <c r="AA49" s="493">
        <f>+AC48</f>
        <v>19348262.263257574</v>
      </c>
      <c r="AB49" s="477">
        <f>+AA$31</f>
        <v>450833.29545454547</v>
      </c>
      <c r="AC49" s="477">
        <f t="shared" si="14"/>
        <v>18897428.967803027</v>
      </c>
      <c r="AD49" s="494">
        <f>+AA$28*AC49+AB49</f>
        <v>2719858.5200752658</v>
      </c>
      <c r="AE49" s="493">
        <f>+AG48</f>
        <v>195410.17045454547</v>
      </c>
      <c r="AF49" s="477">
        <f>+AE$31</f>
        <v>4597.886363636364</v>
      </c>
      <c r="AG49" s="477">
        <f t="shared" si="15"/>
        <v>190812.28409090912</v>
      </c>
      <c r="AH49" s="494">
        <f>+AE$28*AG49+AF49</f>
        <v>27508.827661917243</v>
      </c>
      <c r="AI49" s="493">
        <f>+AK48</f>
        <v>12954829.094696969</v>
      </c>
      <c r="AJ49" s="477">
        <f>+AI$31</f>
        <v>295547.43181818182</v>
      </c>
      <c r="AK49" s="477">
        <f t="shared" si="19"/>
        <v>12659281.662878787</v>
      </c>
      <c r="AL49" s="494">
        <f>+AI$28*AK49+AJ49</f>
        <v>1815554.7019918198</v>
      </c>
      <c r="AM49" s="493">
        <f>+AO48</f>
        <v>4822710.8321590908</v>
      </c>
      <c r="AN49" s="477">
        <f>+AM$31</f>
        <v>110866.91568181818</v>
      </c>
      <c r="AO49" s="477">
        <f t="shared" si="16"/>
        <v>4711843.9164772723</v>
      </c>
      <c r="AP49" s="494">
        <f>+AM$28*AO49+AN49</f>
        <v>676620.73961089214</v>
      </c>
      <c r="AQ49" s="493">
        <f>+AS48</f>
        <v>39590785.380681813</v>
      </c>
      <c r="AR49" s="477">
        <f>+AQ$31</f>
        <v>904932.23727272719</v>
      </c>
      <c r="AS49" s="477">
        <f t="shared" si="17"/>
        <v>38685853.143409088</v>
      </c>
      <c r="AT49" s="494">
        <f>+AQ$28*AS49+AR49</f>
        <v>5549964.9963810695</v>
      </c>
      <c r="AU49" s="576">
        <f>+AW48</f>
        <v>27625000</v>
      </c>
      <c r="AV49" s="575">
        <f>+AU$31</f>
        <v>750000</v>
      </c>
      <c r="AW49" s="575">
        <f t="shared" si="1"/>
        <v>26875000</v>
      </c>
      <c r="AX49" s="558">
        <f>+AU$28*AW49+AV49</f>
        <v>750000</v>
      </c>
      <c r="AY49" s="576">
        <f>+BA48</f>
        <v>18083333.333333332</v>
      </c>
      <c r="AZ49" s="575">
        <f>+AY$31</f>
        <v>500000</v>
      </c>
      <c r="BA49" s="575">
        <f t="shared" si="2"/>
        <v>17583333.333333332</v>
      </c>
      <c r="BB49" s="558">
        <f>+AY$28*BA49+AZ49</f>
        <v>500000</v>
      </c>
      <c r="BC49" s="576">
        <f>+BE48</f>
        <v>28000000</v>
      </c>
      <c r="BD49" s="575">
        <f>+BC$31</f>
        <v>750000</v>
      </c>
      <c r="BE49" s="575">
        <f t="shared" si="4"/>
        <v>27250000</v>
      </c>
      <c r="BF49" s="558">
        <f>+BC$28*BE49+BD49</f>
        <v>750000</v>
      </c>
      <c r="BG49" s="576">
        <f>+BI48</f>
        <v>18809523.80952381</v>
      </c>
      <c r="BH49" s="575">
        <f>+BG$31</f>
        <v>571428.57142857148</v>
      </c>
      <c r="BI49" s="575">
        <f t="shared" si="5"/>
        <v>18238095.238095239</v>
      </c>
      <c r="BJ49" s="558">
        <f>+BG$28*BI49+BH49</f>
        <v>571428.57142857148</v>
      </c>
      <c r="BK49" s="576">
        <f>+BM48</f>
        <v>28400000</v>
      </c>
      <c r="BL49" s="575">
        <f>+BK$31</f>
        <v>1200000</v>
      </c>
      <c r="BM49" s="575">
        <f t="shared" si="9"/>
        <v>27200000</v>
      </c>
      <c r="BN49" s="558">
        <f>+BK$28*BM49+BL49</f>
        <v>1200000</v>
      </c>
      <c r="BO49" s="576">
        <f>+BQ48</f>
        <v>19166666.666666664</v>
      </c>
      <c r="BP49" s="575">
        <f>+BO$31</f>
        <v>666666.66666666663</v>
      </c>
      <c r="BQ49" s="575">
        <f t="shared" si="10"/>
        <v>18499999.999999996</v>
      </c>
      <c r="BR49" s="558">
        <f>+BO$28*BQ49+BP49</f>
        <v>666666.66666666663</v>
      </c>
      <c r="BS49" s="493">
        <f>+BU48</f>
        <v>365679</v>
      </c>
      <c r="BT49" s="477">
        <f>+BS$31</f>
        <v>8310.886363636364</v>
      </c>
      <c r="BU49" s="477">
        <f t="shared" si="18"/>
        <v>357368.11363636365</v>
      </c>
      <c r="BV49" s="494">
        <f>+BS$28*BU49+BT49</f>
        <v>51220.282435323461</v>
      </c>
      <c r="BW49" s="493">
        <f>+BW30</f>
        <v>25381014</v>
      </c>
      <c r="BX49" s="477">
        <f>+BW$31/12*(12-$BW$32)</f>
        <v>288420.61363636365</v>
      </c>
      <c r="BY49" s="477">
        <f>+BW49-BX49</f>
        <v>25092593.386363637</v>
      </c>
      <c r="BZ49" s="494">
        <f>+(((BW$28*BY49)*(12-BW$32)/12))+BX49</f>
        <v>1794861.7131588394</v>
      </c>
      <c r="CA49" s="493">
        <f>+CA30</f>
        <v>2395092.48</v>
      </c>
      <c r="CB49" s="477">
        <f>+CA$31/12*(12-$CA$32)</f>
        <v>22680.799999999999</v>
      </c>
      <c r="CC49" s="477">
        <f>+CA49-CB49</f>
        <v>2372411.6800000002</v>
      </c>
      <c r="CD49" s="494">
        <f>+(((CA$28*CC49)*(12-CA$32)/12))+CB49</f>
        <v>141371.15099687257</v>
      </c>
      <c r="CE49" s="493">
        <f>+CE30</f>
        <v>207901.28</v>
      </c>
      <c r="CF49" s="477">
        <f>+CE$31/12*(12-$CE$32)</f>
        <v>3543.7718181818182</v>
      </c>
      <c r="CG49" s="477">
        <f>+CE49-CF49</f>
        <v>204357.50818181818</v>
      </c>
      <c r="CH49" s="494">
        <f>+(((CE$28*CG49)*(12-CE$32)/12))+CF49</f>
        <v>21946.764959280867</v>
      </c>
      <c r="CI49" s="493"/>
      <c r="CK49" s="477"/>
      <c r="CL49" s="494"/>
      <c r="CM49" s="493"/>
      <c r="CO49" s="477"/>
      <c r="CP49" s="494"/>
      <c r="CQ49" s="493"/>
      <c r="CS49" s="477"/>
      <c r="CT49" s="494"/>
      <c r="CU49" s="493"/>
      <c r="CW49" s="477"/>
      <c r="CX49" s="494"/>
      <c r="CY49" s="493"/>
      <c r="DA49" s="477"/>
      <c r="DB49" s="494"/>
      <c r="DC49" s="493"/>
      <c r="DE49" s="477"/>
      <c r="DF49" s="494"/>
      <c r="DG49" s="493"/>
      <c r="DI49" s="477"/>
      <c r="DJ49" s="494"/>
      <c r="DK49" s="493"/>
      <c r="DM49" s="477"/>
      <c r="DN49" s="494"/>
      <c r="DO49" s="493"/>
      <c r="DP49" s="477"/>
      <c r="DQ49" s="477"/>
      <c r="DR49" s="494"/>
      <c r="DS49" s="493"/>
      <c r="DT49" s="477"/>
      <c r="DU49" s="477"/>
      <c r="DV49" s="494"/>
      <c r="DW49" s="493"/>
      <c r="DX49" s="477"/>
      <c r="DY49" s="477"/>
      <c r="DZ49" s="494"/>
      <c r="EA49" s="493"/>
      <c r="EB49" s="477"/>
      <c r="EC49" s="477"/>
      <c r="ED49" s="494"/>
      <c r="EE49" s="493"/>
      <c r="EF49" s="477"/>
      <c r="EG49" s="477"/>
      <c r="EH49" s="494"/>
      <c r="EI49" s="493"/>
      <c r="EJ49" s="477"/>
      <c r="EK49" s="477"/>
      <c r="EL49" s="494"/>
      <c r="EM49" s="493"/>
      <c r="EN49" s="477"/>
      <c r="EO49" s="477"/>
      <c r="EP49" s="494"/>
      <c r="EQ49" s="493"/>
      <c r="ER49" s="477"/>
      <c r="ES49" s="477"/>
      <c r="ET49" s="494"/>
      <c r="EU49" s="493"/>
      <c r="EV49" s="477"/>
      <c r="EW49" s="477"/>
      <c r="EX49" s="494"/>
      <c r="EY49" s="582">
        <f t="shared" si="3"/>
        <v>23102065.163712319</v>
      </c>
      <c r="EZ49" s="557"/>
      <c r="FA49" s="578">
        <f>+EY49</f>
        <v>23102065.163712319</v>
      </c>
      <c r="FB49" s="484"/>
      <c r="FD49" s="493"/>
      <c r="FE49" s="477"/>
      <c r="FF49" s="477"/>
      <c r="FG49" s="494"/>
      <c r="FH49" s="493"/>
      <c r="FI49" s="477"/>
      <c r="FJ49" s="477"/>
      <c r="FK49" s="494"/>
      <c r="FL49" s="493"/>
      <c r="FM49" s="477"/>
      <c r="FN49" s="477"/>
      <c r="FO49" s="494"/>
      <c r="FP49" s="493"/>
      <c r="FQ49" s="477"/>
      <c r="FR49" s="477"/>
      <c r="FS49" s="494"/>
      <c r="FT49" s="493"/>
      <c r="FU49" s="477"/>
      <c r="FV49" s="477"/>
      <c r="FW49" s="494"/>
      <c r="FX49" s="493"/>
      <c r="FY49" s="477"/>
      <c r="FZ49" s="477"/>
      <c r="GA49" s="494"/>
      <c r="GB49" s="493"/>
      <c r="GC49" s="477"/>
      <c r="GD49" s="477"/>
      <c r="GE49" s="494"/>
      <c r="GF49" s="493"/>
      <c r="GG49" s="477"/>
      <c r="GH49" s="477"/>
      <c r="GI49" s="494"/>
      <c r="GJ49" s="493"/>
      <c r="GK49" s="477"/>
      <c r="GL49" s="477"/>
      <c r="GM49" s="494"/>
      <c r="GN49" s="493"/>
      <c r="GO49" s="477"/>
      <c r="GP49" s="477"/>
      <c r="GQ49" s="494"/>
      <c r="GR49" s="493"/>
      <c r="GS49" s="477"/>
      <c r="GT49" s="477"/>
      <c r="GU49" s="494"/>
      <c r="GV49" s="493"/>
      <c r="GW49" s="477"/>
      <c r="GX49" s="477"/>
      <c r="GY49" s="494"/>
      <c r="GZ49" s="493"/>
      <c r="HA49" s="477"/>
      <c r="HB49" s="477"/>
      <c r="HC49" s="494"/>
      <c r="HD49" s="576"/>
      <c r="HE49" s="580"/>
      <c r="HF49" s="580"/>
      <c r="HG49" s="919"/>
      <c r="HH49" s="576"/>
      <c r="HI49" s="575"/>
      <c r="HJ49" s="575"/>
      <c r="HK49" s="919"/>
      <c r="HL49" s="576"/>
      <c r="HM49" s="575"/>
      <c r="HN49" s="575"/>
      <c r="HO49" s="919"/>
      <c r="HP49" s="576"/>
      <c r="HQ49" s="575"/>
      <c r="HR49" s="575"/>
      <c r="HS49" s="919"/>
      <c r="HU49" s="493"/>
      <c r="HV49" s="477"/>
      <c r="HW49" s="477"/>
      <c r="HX49" s="494"/>
      <c r="HY49" s="493"/>
      <c r="HZ49" s="477"/>
      <c r="IA49" s="477"/>
      <c r="IB49" s="494"/>
      <c r="IC49" s="493"/>
      <c r="ID49" s="477"/>
      <c r="IE49" s="477"/>
      <c r="IF49" s="494"/>
    </row>
    <row r="50" spans="1:240">
      <c r="A50" s="554" t="s">
        <v>23</v>
      </c>
      <c r="B50" s="574">
        <f t="shared" si="0"/>
        <v>2011</v>
      </c>
      <c r="C50" s="575">
        <f>+C49</f>
        <v>18611815.335795455</v>
      </c>
      <c r="D50" s="575">
        <f>+D49</f>
        <v>445791.98409090913</v>
      </c>
      <c r="E50" s="575">
        <f t="shared" si="6"/>
        <v>18166023.351704545</v>
      </c>
      <c r="F50" s="558">
        <f>+C$29*E50+D50</f>
        <v>2745496.8724603737</v>
      </c>
      <c r="G50" s="575">
        <f>+G49</f>
        <v>4807391.106136363</v>
      </c>
      <c r="H50" s="575">
        <f>+H49</f>
        <v>115840.74954545456</v>
      </c>
      <c r="I50" s="575">
        <f t="shared" si="7"/>
        <v>4691550.356590908</v>
      </c>
      <c r="J50" s="558">
        <f>+G$29*I50+H50</f>
        <v>709761.66884622443</v>
      </c>
      <c r="K50" s="576">
        <f>+K49</f>
        <v>12445855.266306818</v>
      </c>
      <c r="L50" s="575">
        <f>+L49</f>
        <v>305419.76113636367</v>
      </c>
      <c r="M50" s="575">
        <f t="shared" si="8"/>
        <v>12140435.505170453</v>
      </c>
      <c r="N50" s="558">
        <f>+K$29*M50+L50</f>
        <v>1842322.9312820183</v>
      </c>
      <c r="O50" s="576">
        <f>+O49</f>
        <v>5110715.6287878789</v>
      </c>
      <c r="P50" s="575">
        <f>+P49</f>
        <v>119316.31818181818</v>
      </c>
      <c r="Q50" s="575">
        <f t="shared" si="11"/>
        <v>4991399.3106060605</v>
      </c>
      <c r="R50" s="558">
        <f>+O$29*Q50+P50</f>
        <v>751196.23885403667</v>
      </c>
      <c r="S50" s="493">
        <f>+S49</f>
        <v>2400663.2078787871</v>
      </c>
      <c r="T50" s="477">
        <f>+T49</f>
        <v>58315.705454545445</v>
      </c>
      <c r="U50" s="477">
        <f t="shared" si="12"/>
        <v>2342347.5024242415</v>
      </c>
      <c r="V50" s="494">
        <f>+S$29*U50+T50</f>
        <v>354842.24278719688</v>
      </c>
      <c r="W50" s="493">
        <f>+W49</f>
        <v>29696076.450757574</v>
      </c>
      <c r="X50" s="477">
        <f>+X49</f>
        <v>693293.61363636365</v>
      </c>
      <c r="Y50" s="477">
        <f t="shared" si="13"/>
        <v>29002782.837121211</v>
      </c>
      <c r="Z50" s="494">
        <f>+W$29*Y50+X50</f>
        <v>4364864.4453774393</v>
      </c>
      <c r="AA50" s="493">
        <f>+AA49</f>
        <v>19348262.263257574</v>
      </c>
      <c r="AB50" s="477">
        <f>+AB49</f>
        <v>450833.29545454547</v>
      </c>
      <c r="AC50" s="477">
        <f t="shared" si="14"/>
        <v>18897428.967803027</v>
      </c>
      <c r="AD50" s="494">
        <f>+AA$29*AC50+AB50</f>
        <v>2843129.5582903838</v>
      </c>
      <c r="AE50" s="493">
        <f>+AE49</f>
        <v>195410.17045454547</v>
      </c>
      <c r="AF50" s="477">
        <f>+AF49</f>
        <v>4597.886363636364</v>
      </c>
      <c r="AG50" s="477">
        <f t="shared" si="15"/>
        <v>190812.28409090912</v>
      </c>
      <c r="AH50" s="494">
        <f>+AE$29*AG50+AF50</f>
        <v>28753.527584015639</v>
      </c>
      <c r="AI50" s="493">
        <f>+AI49</f>
        <v>12954829.094696969</v>
      </c>
      <c r="AJ50" s="477">
        <f>+AJ49</f>
        <v>295547.43181818182</v>
      </c>
      <c r="AK50" s="477">
        <f t="shared" si="19"/>
        <v>12659281.662878787</v>
      </c>
      <c r="AL50" s="494">
        <f>+AI$29*AK50+AJ50</f>
        <v>1898133.2790193853</v>
      </c>
      <c r="AM50" s="493">
        <f>+AM49</f>
        <v>4822710.8321590908</v>
      </c>
      <c r="AN50" s="477">
        <f>+AN49</f>
        <v>110866.91568181818</v>
      </c>
      <c r="AO50" s="477">
        <f t="shared" si="16"/>
        <v>4711843.9164772723</v>
      </c>
      <c r="AP50" s="494">
        <f>+AM$29*AO50+AN50</f>
        <v>707356.87268388073</v>
      </c>
      <c r="AQ50" s="493">
        <f>+AQ49</f>
        <v>39590785.380681813</v>
      </c>
      <c r="AR50" s="477">
        <f>+AR49</f>
        <v>904932.23727272719</v>
      </c>
      <c r="AS50" s="477">
        <f t="shared" si="17"/>
        <v>38685853.143409088</v>
      </c>
      <c r="AT50" s="494">
        <f>+AQ$29*AS50+AR50</f>
        <v>5802319.181140841</v>
      </c>
      <c r="AU50" s="576">
        <f>+AU49</f>
        <v>27625000</v>
      </c>
      <c r="AV50" s="575">
        <f>+AV49</f>
        <v>750000</v>
      </c>
      <c r="AW50" s="575">
        <f t="shared" si="1"/>
        <v>26875000</v>
      </c>
      <c r="AX50" s="558">
        <f>+AU$29*AW50+AV50</f>
        <v>750000</v>
      </c>
      <c r="AY50" s="576">
        <f>+AY49</f>
        <v>18083333.333333332</v>
      </c>
      <c r="AZ50" s="575">
        <f>+AZ49</f>
        <v>500000</v>
      </c>
      <c r="BA50" s="575">
        <f t="shared" si="2"/>
        <v>17583333.333333332</v>
      </c>
      <c r="BB50" s="558">
        <f>+AY$29*BA50+AZ50</f>
        <v>500000</v>
      </c>
      <c r="BC50" s="576">
        <f>+BC49</f>
        <v>28000000</v>
      </c>
      <c r="BD50" s="575">
        <f>+BD49</f>
        <v>750000</v>
      </c>
      <c r="BE50" s="575">
        <f t="shared" si="4"/>
        <v>27250000</v>
      </c>
      <c r="BF50" s="558">
        <f>+BC$29*BE50+BD50</f>
        <v>750000</v>
      </c>
      <c r="BG50" s="576">
        <f>+BG49</f>
        <v>18809523.80952381</v>
      </c>
      <c r="BH50" s="575">
        <f>+BH49</f>
        <v>571428.57142857148</v>
      </c>
      <c r="BI50" s="575">
        <f t="shared" si="5"/>
        <v>18238095.238095239</v>
      </c>
      <c r="BJ50" s="558">
        <f>+BG$29*BI50+BH50</f>
        <v>571428.57142857148</v>
      </c>
      <c r="BK50" s="576">
        <f>+BK49</f>
        <v>28400000</v>
      </c>
      <c r="BL50" s="575">
        <f>+BL49</f>
        <v>1200000</v>
      </c>
      <c r="BM50" s="575">
        <f t="shared" si="9"/>
        <v>27200000</v>
      </c>
      <c r="BN50" s="558">
        <f>+BK$29*BM50+BL50</f>
        <v>1200000</v>
      </c>
      <c r="BO50" s="576">
        <f>+BO49</f>
        <v>19166666.666666664</v>
      </c>
      <c r="BP50" s="575">
        <f>+BP49</f>
        <v>666666.66666666663</v>
      </c>
      <c r="BQ50" s="575">
        <f t="shared" si="10"/>
        <v>18499999.999999996</v>
      </c>
      <c r="BR50" s="558">
        <f>+BO$29*BQ50+BP50</f>
        <v>666666.66666666663</v>
      </c>
      <c r="BS50" s="493">
        <f>+BS49</f>
        <v>365679</v>
      </c>
      <c r="BT50" s="477">
        <f>+BT49</f>
        <v>8310.886363636364</v>
      </c>
      <c r="BU50" s="477">
        <f t="shared" si="18"/>
        <v>357368.11363636365</v>
      </c>
      <c r="BV50" s="494">
        <f>+BS$29*BU50+BT50</f>
        <v>53551.45343578016</v>
      </c>
      <c r="BW50" s="493">
        <f>+BW49</f>
        <v>25381014</v>
      </c>
      <c r="BX50" s="477">
        <f>+BX49</f>
        <v>288420.61363636365</v>
      </c>
      <c r="BY50" s="477">
        <f t="shared" ref="BY50:BY113" si="20">+BW50-BX50</f>
        <v>25092593.386363637</v>
      </c>
      <c r="BZ50" s="494">
        <f>+(((BW$29*BY50)*(12-BW$32)/12))+BX50</f>
        <v>1794861.7131588394</v>
      </c>
      <c r="CA50" s="493">
        <f>+CA49</f>
        <v>2395092.48</v>
      </c>
      <c r="CB50" s="477">
        <f>+CB49</f>
        <v>22680.799999999999</v>
      </c>
      <c r="CC50" s="477">
        <f t="shared" ref="CC50:CC113" si="21">+CA50-CB50</f>
        <v>2372411.6800000002</v>
      </c>
      <c r="CD50" s="494">
        <f>+(((CA$29*CC50)*(12-CA$32)/12))+CB50</f>
        <v>147819.33087373883</v>
      </c>
      <c r="CE50" s="493">
        <f>+CE49</f>
        <v>207901.28</v>
      </c>
      <c r="CF50" s="477">
        <f>+CF49</f>
        <v>3543.7718181818182</v>
      </c>
      <c r="CG50" s="477">
        <f t="shared" ref="CG50:CG113" si="22">+CE50-CF50</f>
        <v>204357.50818181818</v>
      </c>
      <c r="CH50" s="494">
        <f>+(((CE$29*CG50)*(12-CE$32)/12))+CF50</f>
        <v>22946.558194787169</v>
      </c>
      <c r="CI50" s="493"/>
      <c r="CJ50" s="477"/>
      <c r="CK50" s="477"/>
      <c r="CL50" s="494"/>
      <c r="CM50" s="493"/>
      <c r="CN50" s="477"/>
      <c r="CO50" s="477"/>
      <c r="CP50" s="494"/>
      <c r="CQ50" s="493"/>
      <c r="CR50" s="477"/>
      <c r="CS50" s="477"/>
      <c r="CT50" s="494"/>
      <c r="CU50" s="493"/>
      <c r="CV50" s="477"/>
      <c r="CW50" s="477"/>
      <c r="CX50" s="494"/>
      <c r="CY50" s="493"/>
      <c r="CZ50" s="477"/>
      <c r="DA50" s="477"/>
      <c r="DB50" s="494"/>
      <c r="DC50" s="493"/>
      <c r="DD50" s="477"/>
      <c r="DE50" s="477"/>
      <c r="DF50" s="494"/>
      <c r="DG50" s="493"/>
      <c r="DH50" s="477"/>
      <c r="DI50" s="477"/>
      <c r="DJ50" s="494"/>
      <c r="DK50" s="493"/>
      <c r="DL50" s="477"/>
      <c r="DM50" s="477"/>
      <c r="DN50" s="494"/>
      <c r="DO50" s="493"/>
      <c r="DP50" s="477"/>
      <c r="DQ50" s="477"/>
      <c r="DR50" s="494"/>
      <c r="DS50" s="493"/>
      <c r="DT50" s="477"/>
      <c r="DU50" s="477"/>
      <c r="DV50" s="494"/>
      <c r="DW50" s="493"/>
      <c r="DX50" s="477"/>
      <c r="DY50" s="477"/>
      <c r="DZ50" s="494"/>
      <c r="EA50" s="493"/>
      <c r="EB50" s="477"/>
      <c r="EC50" s="477"/>
      <c r="ED50" s="494"/>
      <c r="EE50" s="493"/>
      <c r="EF50" s="477"/>
      <c r="EG50" s="477"/>
      <c r="EH50" s="494"/>
      <c r="EI50" s="493"/>
      <c r="EJ50" s="477"/>
      <c r="EK50" s="477"/>
      <c r="EL50" s="494"/>
      <c r="EM50" s="493"/>
      <c r="EN50" s="477"/>
      <c r="EO50" s="477"/>
      <c r="EP50" s="494"/>
      <c r="EQ50" s="493"/>
      <c r="ER50" s="477"/>
      <c r="ES50" s="477"/>
      <c r="ET50" s="494"/>
      <c r="EU50" s="493"/>
      <c r="EV50" s="477"/>
      <c r="EW50" s="477"/>
      <c r="EX50" s="494"/>
      <c r="EY50" s="582">
        <f t="shared" si="3"/>
        <v>24067355.873988941</v>
      </c>
      <c r="EZ50" s="579">
        <f>+EY50</f>
        <v>24067355.873988941</v>
      </c>
      <c r="FA50" s="553"/>
      <c r="FB50" s="600"/>
      <c r="FD50" s="493"/>
      <c r="FE50" s="477"/>
      <c r="FF50" s="477"/>
      <c r="FG50" s="494"/>
      <c r="FH50" s="493"/>
      <c r="FI50" s="477"/>
      <c r="FJ50" s="477"/>
      <c r="FK50" s="494"/>
      <c r="FL50" s="493"/>
      <c r="FM50" s="477"/>
      <c r="FN50" s="477"/>
      <c r="FO50" s="494"/>
      <c r="FP50" s="493"/>
      <c r="FQ50" s="477"/>
      <c r="FR50" s="477"/>
      <c r="FS50" s="494"/>
      <c r="FT50" s="493"/>
      <c r="FU50" s="477"/>
      <c r="FV50" s="477"/>
      <c r="FW50" s="494"/>
      <c r="FX50" s="493"/>
      <c r="FY50" s="477"/>
      <c r="FZ50" s="477"/>
      <c r="GA50" s="494"/>
      <c r="GB50" s="493"/>
      <c r="GC50" s="477"/>
      <c r="GD50" s="477"/>
      <c r="GE50" s="494"/>
      <c r="GF50" s="493"/>
      <c r="GG50" s="477"/>
      <c r="GH50" s="477"/>
      <c r="GI50" s="494"/>
      <c r="GJ50" s="493"/>
      <c r="GK50" s="477"/>
      <c r="GL50" s="477"/>
      <c r="GM50" s="494"/>
      <c r="GN50" s="493"/>
      <c r="GO50" s="477"/>
      <c r="GP50" s="477"/>
      <c r="GQ50" s="494"/>
      <c r="GR50" s="493"/>
      <c r="GS50" s="477"/>
      <c r="GT50" s="477"/>
      <c r="GU50" s="494"/>
      <c r="GV50" s="493"/>
      <c r="GW50" s="477"/>
      <c r="GX50" s="477"/>
      <c r="GY50" s="494"/>
      <c r="GZ50" s="493"/>
      <c r="HA50" s="477"/>
      <c r="HB50" s="477"/>
      <c r="HC50" s="494"/>
      <c r="HD50" s="576"/>
      <c r="HE50" s="580"/>
      <c r="HF50" s="580"/>
      <c r="HG50" s="919"/>
      <c r="HH50" s="576"/>
      <c r="HI50" s="575"/>
      <c r="HJ50" s="575"/>
      <c r="HK50" s="919"/>
      <c r="HL50" s="576"/>
      <c r="HM50" s="575"/>
      <c r="HN50" s="575"/>
      <c r="HO50" s="919"/>
      <c r="HP50" s="576"/>
      <c r="HQ50" s="575"/>
      <c r="HR50" s="575"/>
      <c r="HS50" s="919"/>
      <c r="HU50" s="493"/>
      <c r="HV50" s="477"/>
      <c r="HW50" s="477"/>
      <c r="HX50" s="494"/>
      <c r="HY50" s="493"/>
      <c r="HZ50" s="477"/>
      <c r="IA50" s="477"/>
      <c r="IB50" s="494"/>
      <c r="IC50" s="493"/>
      <c r="ID50" s="477"/>
      <c r="IE50" s="477"/>
      <c r="IF50" s="494"/>
    </row>
    <row r="51" spans="1:240">
      <c r="A51" s="554" t="s">
        <v>24</v>
      </c>
      <c r="B51" s="574">
        <f t="shared" si="0"/>
        <v>2012</v>
      </c>
      <c r="C51" s="575">
        <f>+E50</f>
        <v>18166023.351704545</v>
      </c>
      <c r="D51" s="575">
        <f>+C$31</f>
        <v>445791.98409090913</v>
      </c>
      <c r="E51" s="575">
        <f t="shared" si="6"/>
        <v>17720231.367613636</v>
      </c>
      <c r="F51" s="558">
        <f>+C$28*E51+D51</f>
        <v>2573470.4120789422</v>
      </c>
      <c r="G51" s="575">
        <f>+I50</f>
        <v>4691550.356590908</v>
      </c>
      <c r="H51" s="575">
        <f>+G$31</f>
        <v>115840.74954545456</v>
      </c>
      <c r="I51" s="575">
        <f t="shared" si="7"/>
        <v>4575709.607045453</v>
      </c>
      <c r="J51" s="558">
        <f>+G$28*I51+H51</f>
        <v>665248.84821404982</v>
      </c>
      <c r="K51" s="576">
        <f>+M50</f>
        <v>12140435.505170453</v>
      </c>
      <c r="L51" s="575">
        <f>+K$31</f>
        <v>305419.76113636367</v>
      </c>
      <c r="M51" s="575">
        <f t="shared" si="8"/>
        <v>11835015.744034089</v>
      </c>
      <c r="N51" s="558">
        <f>+K$28*M51+L51</f>
        <v>1726456.9457581346</v>
      </c>
      <c r="O51" s="576">
        <f>+Q50</f>
        <v>4991399.3106060605</v>
      </c>
      <c r="P51" s="575">
        <f>+O$31</f>
        <v>119316.31818181818</v>
      </c>
      <c r="Q51" s="575">
        <f t="shared" si="11"/>
        <v>4872082.9924242422</v>
      </c>
      <c r="R51" s="558">
        <f>+O$28*Q51+P51</f>
        <v>704310.14062672528</v>
      </c>
      <c r="S51" s="493">
        <f>+U50</f>
        <v>2342347.5024242415</v>
      </c>
      <c r="T51" s="477">
        <f>+S$31</f>
        <v>58315.705454545445</v>
      </c>
      <c r="U51" s="477">
        <f t="shared" si="12"/>
        <v>2284031.7969696959</v>
      </c>
      <c r="V51" s="494">
        <f>+S$28*U51+T51</f>
        <v>332560.7241811612</v>
      </c>
      <c r="W51" s="493">
        <f>+Y50</f>
        <v>29002782.837121211</v>
      </c>
      <c r="X51" s="477">
        <f>+W$31</f>
        <v>693293.61363636365</v>
      </c>
      <c r="Y51" s="477">
        <f t="shared" si="13"/>
        <v>28309489.223484848</v>
      </c>
      <c r="Z51" s="494">
        <f>+W$28*Y51+X51</f>
        <v>4092430.3561878232</v>
      </c>
      <c r="AA51" s="493">
        <f>+AC50</f>
        <v>18897428.967803027</v>
      </c>
      <c r="AB51" s="477">
        <f>+AA$31</f>
        <v>450833.29545454547</v>
      </c>
      <c r="AC51" s="477">
        <f t="shared" si="14"/>
        <v>18446595.672348481</v>
      </c>
      <c r="AD51" s="494">
        <f>+AA$28*AC51+AB51</f>
        <v>2665726.7055713916</v>
      </c>
      <c r="AE51" s="493">
        <f>+AG50</f>
        <v>190812.28409090912</v>
      </c>
      <c r="AF51" s="477">
        <f>+AE$31</f>
        <v>4597.886363636364</v>
      </c>
      <c r="AG51" s="477">
        <f t="shared" si="15"/>
        <v>186214.39772727276</v>
      </c>
      <c r="AH51" s="494">
        <f>+AE$28*AG51+AF51</f>
        <v>26956.756787259874</v>
      </c>
      <c r="AI51" s="493">
        <f>+AK50</f>
        <v>12659281.662878787</v>
      </c>
      <c r="AJ51" s="477">
        <f>+AI$31</f>
        <v>295547.43181818182</v>
      </c>
      <c r="AK51" s="477">
        <f t="shared" si="19"/>
        <v>12363734.231060605</v>
      </c>
      <c r="AL51" s="494">
        <f>+AI$28*AK51+AJ51</f>
        <v>1780068.1509371824</v>
      </c>
      <c r="AM51" s="493">
        <f>+AO50</f>
        <v>4711843.9164772723</v>
      </c>
      <c r="AN51" s="477">
        <f>+AM$31</f>
        <v>110866.91568181818</v>
      </c>
      <c r="AO51" s="477">
        <f t="shared" si="16"/>
        <v>4600977.0007954538</v>
      </c>
      <c r="AP51" s="494">
        <f>+AM$28*AO51+AN51</f>
        <v>663308.88493020809</v>
      </c>
      <c r="AQ51" s="493">
        <f>+AS50</f>
        <v>38685853.143409088</v>
      </c>
      <c r="AR51" s="477">
        <f>+AQ$31</f>
        <v>904932.23727272719</v>
      </c>
      <c r="AS51" s="477">
        <f t="shared" si="17"/>
        <v>37780920.906136364</v>
      </c>
      <c r="AT51" s="494">
        <f>+AQ$28*AS51+AR51</f>
        <v>5441309.2593259038</v>
      </c>
      <c r="AU51" s="576">
        <f>+AW50</f>
        <v>26875000</v>
      </c>
      <c r="AV51" s="575">
        <f>+AU$31</f>
        <v>750000</v>
      </c>
      <c r="AW51" s="575">
        <f t="shared" si="1"/>
        <v>26125000</v>
      </c>
      <c r="AX51" s="558">
        <f>+AU$28*AW51+AV51</f>
        <v>750000</v>
      </c>
      <c r="AY51" s="576">
        <f>+BA50</f>
        <v>17583333.333333332</v>
      </c>
      <c r="AZ51" s="575">
        <f>+AY$31</f>
        <v>500000</v>
      </c>
      <c r="BA51" s="575">
        <f t="shared" si="2"/>
        <v>17083333.333333332</v>
      </c>
      <c r="BB51" s="558">
        <f>+AY$28*BA51+AZ51</f>
        <v>500000</v>
      </c>
      <c r="BC51" s="576">
        <f>+BE50</f>
        <v>27250000</v>
      </c>
      <c r="BD51" s="575">
        <f>+BC$31</f>
        <v>750000</v>
      </c>
      <c r="BE51" s="575">
        <f t="shared" si="4"/>
        <v>26500000</v>
      </c>
      <c r="BF51" s="558">
        <f>+BC$28*BE51+BD51</f>
        <v>750000</v>
      </c>
      <c r="BG51" s="576">
        <f>+BI50</f>
        <v>18238095.238095239</v>
      </c>
      <c r="BH51" s="575">
        <f>+BG$31</f>
        <v>571428.57142857148</v>
      </c>
      <c r="BI51" s="575">
        <f t="shared" si="5"/>
        <v>17666666.666666668</v>
      </c>
      <c r="BJ51" s="558">
        <f>+BG$28*BI51+BH51</f>
        <v>571428.57142857148</v>
      </c>
      <c r="BK51" s="576">
        <f>+BM50</f>
        <v>27200000</v>
      </c>
      <c r="BL51" s="575">
        <f>+BK$31</f>
        <v>1200000</v>
      </c>
      <c r="BM51" s="575">
        <f t="shared" si="9"/>
        <v>26000000</v>
      </c>
      <c r="BN51" s="558">
        <f>+BK$28*BM51+BL51</f>
        <v>1200000</v>
      </c>
      <c r="BO51" s="576">
        <f>+BQ50</f>
        <v>18499999.999999996</v>
      </c>
      <c r="BP51" s="575">
        <f>+BO$31</f>
        <v>666666.66666666663</v>
      </c>
      <c r="BQ51" s="575">
        <f t="shared" si="10"/>
        <v>17833333.333333328</v>
      </c>
      <c r="BR51" s="558">
        <f>+BO$28*BQ51+BP51</f>
        <v>666666.66666666663</v>
      </c>
      <c r="BS51" s="493">
        <f>+BU50</f>
        <v>357368.11363636365</v>
      </c>
      <c r="BT51" s="477">
        <f>+BS$31</f>
        <v>8310.886363636364</v>
      </c>
      <c r="BU51" s="477">
        <f t="shared" si="18"/>
        <v>349057.22727272729</v>
      </c>
      <c r="BV51" s="494">
        <f>+BS$28*BU51+BT51</f>
        <v>50222.389503423765</v>
      </c>
      <c r="BW51" s="493">
        <f>+BY50</f>
        <v>25092593.386363637</v>
      </c>
      <c r="BX51" s="477">
        <f>+BW$31</f>
        <v>576841.22727272729</v>
      </c>
      <c r="BY51" s="477">
        <f t="shared" si="20"/>
        <v>24515752.15909091</v>
      </c>
      <c r="BZ51" s="494">
        <f>+BW$28*BY51+BX51</f>
        <v>3520461.7665695194</v>
      </c>
      <c r="CA51" s="493">
        <f>+CC50</f>
        <v>2372411.6800000002</v>
      </c>
      <c r="CB51" s="477">
        <f>+CA$31</f>
        <v>54433.919999999998</v>
      </c>
      <c r="CC51" s="477">
        <f t="shared" si="21"/>
        <v>2317977.7600000002</v>
      </c>
      <c r="CD51" s="494">
        <f>+CA$28*CC51+CB51</f>
        <v>332754.85013874667</v>
      </c>
      <c r="CE51" s="493">
        <f>+CG50</f>
        <v>204357.50818181818</v>
      </c>
      <c r="CF51" s="477">
        <f>+CE$31</f>
        <v>4725.0290909090909</v>
      </c>
      <c r="CG51" s="477">
        <f t="shared" si="22"/>
        <v>199632.4790909091</v>
      </c>
      <c r="CH51" s="494">
        <f>+CE$28*CG51+CF51</f>
        <v>28695.016303593013</v>
      </c>
      <c r="CI51" s="493">
        <f>+CI30</f>
        <v>543960</v>
      </c>
      <c r="CJ51" s="477">
        <f>+CI$31/12*(12-$CI$32)</f>
        <v>10302.272727272728</v>
      </c>
      <c r="CK51" s="477">
        <f>+CI51-CJ51</f>
        <v>533657.72727272729</v>
      </c>
      <c r="CL51" s="494">
        <f>+(((CI$28*CK51)*(12-CI$32)/12))+CJ51</f>
        <v>63699.432668917681</v>
      </c>
      <c r="CM51" s="493"/>
      <c r="CN51" s="477"/>
      <c r="CO51" s="477"/>
      <c r="CP51" s="494"/>
      <c r="CQ51" s="493"/>
      <c r="CR51" s="477"/>
      <c r="CS51" s="477"/>
      <c r="CT51" s="494"/>
      <c r="CU51" s="493"/>
      <c r="CV51" s="477"/>
      <c r="CW51" s="477"/>
      <c r="CX51" s="494"/>
      <c r="CY51" s="493"/>
      <c r="CZ51" s="477"/>
      <c r="DA51" s="477"/>
      <c r="DB51" s="494"/>
      <c r="DC51" s="493"/>
      <c r="DD51" s="477"/>
      <c r="DE51" s="477"/>
      <c r="DF51" s="494"/>
      <c r="DG51" s="493"/>
      <c r="DH51" s="477"/>
      <c r="DI51" s="477"/>
      <c r="DJ51" s="494"/>
      <c r="DK51" s="493"/>
      <c r="DL51" s="477"/>
      <c r="DM51" s="477"/>
      <c r="DN51" s="494"/>
      <c r="DO51" s="493"/>
      <c r="DP51" s="477"/>
      <c r="DQ51" s="477"/>
      <c r="DR51" s="494"/>
      <c r="DS51" s="493"/>
      <c r="DT51" s="477"/>
      <c r="DU51" s="477"/>
      <c r="DV51" s="494"/>
      <c r="DW51" s="493"/>
      <c r="DX51" s="477"/>
      <c r="DY51" s="477"/>
      <c r="DZ51" s="494"/>
      <c r="EA51" s="493"/>
      <c r="EB51" s="477"/>
      <c r="EC51" s="477"/>
      <c r="ED51" s="494"/>
      <c r="EE51" s="493"/>
      <c r="EF51" s="477"/>
      <c r="EG51" s="477"/>
      <c r="EH51" s="494"/>
      <c r="EI51" s="493"/>
      <c r="EJ51" s="477"/>
      <c r="EK51" s="477"/>
      <c r="EL51" s="494"/>
      <c r="EM51" s="493"/>
      <c r="EN51" s="477"/>
      <c r="EO51" s="477"/>
      <c r="EP51" s="494"/>
      <c r="EQ51" s="493"/>
      <c r="ER51" s="477"/>
      <c r="ES51" s="477"/>
      <c r="ET51" s="494"/>
      <c r="EU51" s="493"/>
      <c r="EV51" s="477"/>
      <c r="EW51" s="477"/>
      <c r="EX51" s="494"/>
      <c r="EY51" s="582">
        <f t="shared" si="3"/>
        <v>24667680.63978298</v>
      </c>
      <c r="EZ51" s="557"/>
      <c r="FA51" s="578">
        <f>+EY51</f>
        <v>24667680.63978298</v>
      </c>
      <c r="FB51" s="484"/>
      <c r="FD51" s="493"/>
      <c r="FE51" s="477"/>
      <c r="FF51" s="477"/>
      <c r="FG51" s="494"/>
      <c r="FH51" s="493"/>
      <c r="FI51" s="477"/>
      <c r="FJ51" s="477"/>
      <c r="FK51" s="494"/>
      <c r="FL51" s="493"/>
      <c r="FM51" s="477"/>
      <c r="FN51" s="477"/>
      <c r="FO51" s="494"/>
      <c r="FP51" s="493"/>
      <c r="FQ51" s="477"/>
      <c r="FR51" s="477"/>
      <c r="FS51" s="494"/>
      <c r="FT51" s="493"/>
      <c r="FU51" s="477"/>
      <c r="FV51" s="477"/>
      <c r="FW51" s="494"/>
      <c r="FX51" s="493"/>
      <c r="FY51" s="477"/>
      <c r="FZ51" s="477"/>
      <c r="GA51" s="494"/>
      <c r="GB51" s="493"/>
      <c r="GC51" s="477"/>
      <c r="GD51" s="477"/>
      <c r="GE51" s="494"/>
      <c r="GF51" s="493"/>
      <c r="GG51" s="477"/>
      <c r="GH51" s="477"/>
      <c r="GI51" s="494"/>
      <c r="GJ51" s="493"/>
      <c r="GK51" s="477"/>
      <c r="GL51" s="477"/>
      <c r="GM51" s="494"/>
      <c r="GN51" s="493"/>
      <c r="GO51" s="477"/>
      <c r="GP51" s="477"/>
      <c r="GQ51" s="494"/>
      <c r="GR51" s="493"/>
      <c r="GS51" s="477"/>
      <c r="GT51" s="477"/>
      <c r="GU51" s="494"/>
      <c r="GV51" s="493"/>
      <c r="GW51" s="477"/>
      <c r="GX51" s="477"/>
      <c r="GY51" s="494"/>
      <c r="GZ51" s="493"/>
      <c r="HA51" s="477"/>
      <c r="HB51" s="477"/>
      <c r="HC51" s="494"/>
      <c r="HD51" s="576"/>
      <c r="HE51" s="580"/>
      <c r="HF51" s="580"/>
      <c r="HG51" s="919"/>
      <c r="HH51" s="576"/>
      <c r="HI51" s="575"/>
      <c r="HJ51" s="575"/>
      <c r="HK51" s="919"/>
      <c r="HL51" s="576"/>
      <c r="HM51" s="575"/>
      <c r="HN51" s="575"/>
      <c r="HO51" s="919"/>
      <c r="HP51" s="576"/>
      <c r="HQ51" s="575"/>
      <c r="HR51" s="575"/>
      <c r="HS51" s="919"/>
      <c r="HU51" s="493"/>
      <c r="HV51" s="477"/>
      <c r="HW51" s="477"/>
      <c r="HX51" s="494"/>
      <c r="HY51" s="493"/>
      <c r="HZ51" s="477"/>
      <c r="IA51" s="477"/>
      <c r="IB51" s="494"/>
      <c r="IC51" s="493"/>
      <c r="ID51" s="477"/>
      <c r="IE51" s="477"/>
      <c r="IF51" s="494"/>
    </row>
    <row r="52" spans="1:240">
      <c r="A52" s="554" t="s">
        <v>23</v>
      </c>
      <c r="B52" s="574">
        <f t="shared" si="0"/>
        <v>2012</v>
      </c>
      <c r="C52" s="575">
        <f>+C51</f>
        <v>18166023.351704545</v>
      </c>
      <c r="D52" s="575">
        <f>+D51</f>
        <v>445791.98409090913</v>
      </c>
      <c r="E52" s="575">
        <f t="shared" si="6"/>
        <v>17720231.367613636</v>
      </c>
      <c r="F52" s="558">
        <f>+C$29*E52+D52</f>
        <v>2689062.396672166</v>
      </c>
      <c r="G52" s="575">
        <f>+G51</f>
        <v>4691550.356590908</v>
      </c>
      <c r="H52" s="575">
        <f>+H51</f>
        <v>115840.74954545456</v>
      </c>
      <c r="I52" s="575">
        <f t="shared" si="7"/>
        <v>4575709.607045453</v>
      </c>
      <c r="J52" s="558">
        <f>+G$29*I52+H52</f>
        <v>695096.95478941523</v>
      </c>
      <c r="K52" s="576">
        <f>+K51</f>
        <v>12140435.505170453</v>
      </c>
      <c r="L52" s="575">
        <f>+L51</f>
        <v>305419.76113636367</v>
      </c>
      <c r="M52" s="575">
        <f t="shared" si="8"/>
        <v>11835015.744034089</v>
      </c>
      <c r="N52" s="558">
        <f>+K$29*M52+L52</f>
        <v>1803658.7005865301</v>
      </c>
      <c r="O52" s="576">
        <f>+O51</f>
        <v>4991399.3106060605</v>
      </c>
      <c r="P52" s="575">
        <f>+P51</f>
        <v>119316.31818181818</v>
      </c>
      <c r="Q52" s="575">
        <f t="shared" si="11"/>
        <v>4872082.9924242422</v>
      </c>
      <c r="R52" s="558">
        <f>+O$29*Q52+P52</f>
        <v>736091.53955509909</v>
      </c>
      <c r="S52" s="493">
        <f>+S51</f>
        <v>2342347.5024242415</v>
      </c>
      <c r="T52" s="477">
        <f>+T51</f>
        <v>58315.705454545445</v>
      </c>
      <c r="U52" s="477">
        <f t="shared" si="12"/>
        <v>2284031.7969696959</v>
      </c>
      <c r="V52" s="494">
        <f>+S$29*U52+T52</f>
        <v>347459.8393681267</v>
      </c>
      <c r="W52" s="493">
        <f>+W51</f>
        <v>29002782.837121211</v>
      </c>
      <c r="X52" s="477">
        <f>+X51</f>
        <v>693293.61363636365</v>
      </c>
      <c r="Y52" s="477">
        <f t="shared" si="13"/>
        <v>28309489.223484848</v>
      </c>
      <c r="Z52" s="494">
        <f>+W$29*Y52+X52</f>
        <v>4277097.8119493658</v>
      </c>
      <c r="AA52" s="493">
        <f>+AA51</f>
        <v>18897428.967803027</v>
      </c>
      <c r="AB52" s="477">
        <f>+AB51</f>
        <v>450833.29545454547</v>
      </c>
      <c r="AC52" s="477">
        <f t="shared" si="14"/>
        <v>18446595.672348481</v>
      </c>
      <c r="AD52" s="494">
        <f>+AA$29*AC52+AB52</f>
        <v>2786056.8840278983</v>
      </c>
      <c r="AE52" s="493">
        <f>+AE51</f>
        <v>190812.28409090912</v>
      </c>
      <c r="AF52" s="477">
        <f>+AF51</f>
        <v>4597.886363636364</v>
      </c>
      <c r="AG52" s="477">
        <f t="shared" si="15"/>
        <v>186214.39772727276</v>
      </c>
      <c r="AH52" s="494">
        <f>+AE$29*AG52+AF52</f>
        <v>28171.463940151079</v>
      </c>
      <c r="AI52" s="493">
        <f>+AI51</f>
        <v>12659281.662878787</v>
      </c>
      <c r="AJ52" s="477">
        <f>+AJ51</f>
        <v>295547.43181818182</v>
      </c>
      <c r="AK52" s="477">
        <f t="shared" si="19"/>
        <v>12363734.231060605</v>
      </c>
      <c r="AL52" s="494">
        <f>+AI$29*AK52+AJ52</f>
        <v>1860718.8234427036</v>
      </c>
      <c r="AM52" s="493">
        <f>+AM51</f>
        <v>4711843.9164772723</v>
      </c>
      <c r="AN52" s="477">
        <f>+AN51</f>
        <v>110866.91568181818</v>
      </c>
      <c r="AO52" s="477">
        <f t="shared" si="16"/>
        <v>4600977.0007954538</v>
      </c>
      <c r="AP52" s="494">
        <f>+AM$29*AO52+AN52</f>
        <v>693321.81487206742</v>
      </c>
      <c r="AQ52" s="493">
        <f>+AQ51</f>
        <v>38685853.143409088</v>
      </c>
      <c r="AR52" s="477">
        <f>+AR51</f>
        <v>904932.23727272719</v>
      </c>
      <c r="AS52" s="477">
        <f t="shared" si="17"/>
        <v>37780920.906136364</v>
      </c>
      <c r="AT52" s="494">
        <f>+AQ$29*AS52+AR52</f>
        <v>5687760.4222199498</v>
      </c>
      <c r="AU52" s="576">
        <f>+AU51</f>
        <v>26875000</v>
      </c>
      <c r="AV52" s="575">
        <f>+AV51</f>
        <v>750000</v>
      </c>
      <c r="AW52" s="575">
        <f t="shared" si="1"/>
        <v>26125000</v>
      </c>
      <c r="AX52" s="558">
        <f>+AU$29*AW52+AV52</f>
        <v>750000</v>
      </c>
      <c r="AY52" s="576">
        <f>+AY51</f>
        <v>17583333.333333332</v>
      </c>
      <c r="AZ52" s="575">
        <f>+AZ51</f>
        <v>500000</v>
      </c>
      <c r="BA52" s="575">
        <f t="shared" si="2"/>
        <v>17083333.333333332</v>
      </c>
      <c r="BB52" s="558">
        <f>+AY$29*BA52+AZ52</f>
        <v>500000</v>
      </c>
      <c r="BC52" s="576">
        <f>+BC51</f>
        <v>27250000</v>
      </c>
      <c r="BD52" s="575">
        <f>+BD51</f>
        <v>750000</v>
      </c>
      <c r="BE52" s="575">
        <f t="shared" si="4"/>
        <v>26500000</v>
      </c>
      <c r="BF52" s="558">
        <f>+BC$29*BE52+BD52</f>
        <v>750000</v>
      </c>
      <c r="BG52" s="576">
        <f>+BG51</f>
        <v>18238095.238095239</v>
      </c>
      <c r="BH52" s="575">
        <f>+BH51</f>
        <v>571428.57142857148</v>
      </c>
      <c r="BI52" s="575">
        <f t="shared" si="5"/>
        <v>17666666.666666668</v>
      </c>
      <c r="BJ52" s="558">
        <f>+BG$29*BI52+BH52</f>
        <v>571428.57142857148</v>
      </c>
      <c r="BK52" s="576">
        <f>+BK51</f>
        <v>27200000</v>
      </c>
      <c r="BL52" s="575">
        <f>+BL51</f>
        <v>1200000</v>
      </c>
      <c r="BM52" s="575">
        <f t="shared" si="9"/>
        <v>26000000</v>
      </c>
      <c r="BN52" s="558">
        <f>+BK$29*BM52+BL52</f>
        <v>1200000</v>
      </c>
      <c r="BO52" s="576">
        <f>+BO51</f>
        <v>18499999.999999996</v>
      </c>
      <c r="BP52" s="575">
        <f>+BP51</f>
        <v>666666.66666666663</v>
      </c>
      <c r="BQ52" s="575">
        <f t="shared" si="10"/>
        <v>17833333.333333328</v>
      </c>
      <c r="BR52" s="558">
        <f>+BO$29*BQ52+BP52</f>
        <v>666666.66666666663</v>
      </c>
      <c r="BS52" s="493">
        <f>+BS51</f>
        <v>357368.11363636365</v>
      </c>
      <c r="BT52" s="477">
        <f>+BT51</f>
        <v>8310.886363636364</v>
      </c>
      <c r="BU52" s="477">
        <f t="shared" si="18"/>
        <v>349057.22727272729</v>
      </c>
      <c r="BV52" s="494">
        <f>+BS$29*BU52+BT52</f>
        <v>52499.347224800076</v>
      </c>
      <c r="BW52" s="493">
        <f>+BW51</f>
        <v>25092593.386363637</v>
      </c>
      <c r="BX52" s="477">
        <f>+BX51</f>
        <v>576841.22727272729</v>
      </c>
      <c r="BY52" s="477">
        <f t="shared" si="20"/>
        <v>24515752.15909091</v>
      </c>
      <c r="BZ52" s="494">
        <f>+BW$29*BY52+BX52</f>
        <v>3520461.7665695194</v>
      </c>
      <c r="CA52" s="493">
        <f>+CA51</f>
        <v>2372411.6800000002</v>
      </c>
      <c r="CB52" s="477">
        <f>+CB51</f>
        <v>54433.919999999998</v>
      </c>
      <c r="CC52" s="477">
        <f t="shared" si="21"/>
        <v>2317977.7600000002</v>
      </c>
      <c r="CD52" s="494">
        <f>+CA$29*CC52+CB52</f>
        <v>347875.40042744414</v>
      </c>
      <c r="CE52" s="493">
        <f>+CE51</f>
        <v>204357.50818181818</v>
      </c>
      <c r="CF52" s="477">
        <f>+CF51</f>
        <v>4725.0290909090909</v>
      </c>
      <c r="CG52" s="477">
        <f t="shared" si="22"/>
        <v>199632.4790909091</v>
      </c>
      <c r="CH52" s="494">
        <f>+CE$29*CG52+CF52</f>
        <v>29997.251808799687</v>
      </c>
      <c r="CI52" s="493">
        <f>+CI51</f>
        <v>543960</v>
      </c>
      <c r="CJ52" s="477">
        <f>+CJ51</f>
        <v>10302.272727272728</v>
      </c>
      <c r="CK52" s="477">
        <f t="shared" ref="CK52:CK115" si="23">+CI52-CJ52</f>
        <v>533657.72727272729</v>
      </c>
      <c r="CL52" s="494">
        <f>+(((CI$28*CK52)*(12-CI$32)/12))+CJ52</f>
        <v>63699.432668917681</v>
      </c>
      <c r="CM52" s="493"/>
      <c r="CN52" s="477"/>
      <c r="CO52" s="477"/>
      <c r="CP52" s="494"/>
      <c r="CQ52" s="493"/>
      <c r="CR52" s="477"/>
      <c r="CS52" s="477"/>
      <c r="CT52" s="494"/>
      <c r="CU52" s="493"/>
      <c r="CV52" s="477"/>
      <c r="CW52" s="477"/>
      <c r="CX52" s="494"/>
      <c r="CY52" s="493"/>
      <c r="CZ52" s="477"/>
      <c r="DA52" s="477"/>
      <c r="DB52" s="494"/>
      <c r="DC52" s="493"/>
      <c r="DD52" s="477"/>
      <c r="DE52" s="477"/>
      <c r="DF52" s="494"/>
      <c r="DG52" s="493"/>
      <c r="DH52" s="477"/>
      <c r="DI52" s="477"/>
      <c r="DJ52" s="494"/>
      <c r="DK52" s="493"/>
      <c r="DL52" s="477"/>
      <c r="DM52" s="477"/>
      <c r="DN52" s="494"/>
      <c r="DO52" s="493"/>
      <c r="DP52" s="477"/>
      <c r="DQ52" s="477"/>
      <c r="DR52" s="494"/>
      <c r="DS52" s="493"/>
      <c r="DT52" s="477"/>
      <c r="DU52" s="477"/>
      <c r="DV52" s="494"/>
      <c r="DW52" s="493"/>
      <c r="DX52" s="477"/>
      <c r="DY52" s="477"/>
      <c r="DZ52" s="494"/>
      <c r="EA52" s="493"/>
      <c r="EB52" s="477"/>
      <c r="EC52" s="477"/>
      <c r="ED52" s="494"/>
      <c r="EE52" s="493"/>
      <c r="EF52" s="477"/>
      <c r="EG52" s="477"/>
      <c r="EH52" s="494"/>
      <c r="EI52" s="493"/>
      <c r="EJ52" s="477"/>
      <c r="EK52" s="477"/>
      <c r="EL52" s="494"/>
      <c r="EM52" s="493"/>
      <c r="EN52" s="477"/>
      <c r="EO52" s="477"/>
      <c r="EP52" s="494"/>
      <c r="EQ52" s="493"/>
      <c r="ER52" s="477"/>
      <c r="ES52" s="477"/>
      <c r="ET52" s="494"/>
      <c r="EU52" s="493"/>
      <c r="EV52" s="477"/>
      <c r="EW52" s="477"/>
      <c r="EX52" s="494"/>
      <c r="EY52" s="582">
        <f t="shared" si="3"/>
        <v>25619029.850122958</v>
      </c>
      <c r="EZ52" s="579">
        <f>+EY52</f>
        <v>25619029.850122958</v>
      </c>
      <c r="FA52" s="553"/>
      <c r="FB52" s="600"/>
      <c r="FD52" s="493"/>
      <c r="FE52" s="477"/>
      <c r="FF52" s="477"/>
      <c r="FG52" s="494"/>
      <c r="FH52" s="493"/>
      <c r="FI52" s="477"/>
      <c r="FJ52" s="477"/>
      <c r="FK52" s="494"/>
      <c r="FL52" s="493"/>
      <c r="FM52" s="477"/>
      <c r="FN52" s="477"/>
      <c r="FO52" s="494"/>
      <c r="FP52" s="493"/>
      <c r="FQ52" s="477"/>
      <c r="FR52" s="477"/>
      <c r="FS52" s="494"/>
      <c r="FT52" s="493"/>
      <c r="FU52" s="477"/>
      <c r="FV52" s="477"/>
      <c r="FW52" s="494"/>
      <c r="FX52" s="493"/>
      <c r="FY52" s="477"/>
      <c r="FZ52" s="477"/>
      <c r="GA52" s="494"/>
      <c r="GB52" s="493"/>
      <c r="GC52" s="477"/>
      <c r="GD52" s="477"/>
      <c r="GE52" s="494"/>
      <c r="GF52" s="493"/>
      <c r="GG52" s="477"/>
      <c r="GH52" s="477"/>
      <c r="GI52" s="494"/>
      <c r="GJ52" s="493"/>
      <c r="GK52" s="477"/>
      <c r="GL52" s="477"/>
      <c r="GM52" s="494"/>
      <c r="GN52" s="493"/>
      <c r="GO52" s="477"/>
      <c r="GP52" s="477"/>
      <c r="GQ52" s="494"/>
      <c r="GR52" s="493"/>
      <c r="GS52" s="477"/>
      <c r="GT52" s="477"/>
      <c r="GU52" s="494"/>
      <c r="GV52" s="493"/>
      <c r="GW52" s="477"/>
      <c r="GX52" s="477"/>
      <c r="GY52" s="494"/>
      <c r="GZ52" s="493"/>
      <c r="HA52" s="477"/>
      <c r="HB52" s="477"/>
      <c r="HC52" s="494"/>
      <c r="HD52" s="576"/>
      <c r="HE52" s="580"/>
      <c r="HF52" s="580"/>
      <c r="HG52" s="919"/>
      <c r="HH52" s="576"/>
      <c r="HI52" s="575"/>
      <c r="HJ52" s="575"/>
      <c r="HK52" s="919"/>
      <c r="HL52" s="576"/>
      <c r="HM52" s="575"/>
      <c r="HN52" s="575"/>
      <c r="HO52" s="919"/>
      <c r="HP52" s="576"/>
      <c r="HQ52" s="575"/>
      <c r="HR52" s="575"/>
      <c r="HS52" s="919"/>
      <c r="HU52" s="493"/>
      <c r="HV52" s="477"/>
      <c r="HW52" s="477"/>
      <c r="HX52" s="494"/>
      <c r="HY52" s="493"/>
      <c r="HZ52" s="477"/>
      <c r="IA52" s="477"/>
      <c r="IB52" s="494"/>
      <c r="IC52" s="493"/>
      <c r="ID52" s="477"/>
      <c r="IE52" s="477"/>
      <c r="IF52" s="494"/>
    </row>
    <row r="53" spans="1:240">
      <c r="A53" s="554" t="s">
        <v>24</v>
      </c>
      <c r="B53" s="574">
        <f t="shared" si="0"/>
        <v>2013</v>
      </c>
      <c r="C53" s="575">
        <f>+E52</f>
        <v>17720231.367613636</v>
      </c>
      <c r="D53" s="575">
        <f>+C$31</f>
        <v>445791.98409090913</v>
      </c>
      <c r="E53" s="575">
        <f t="shared" si="6"/>
        <v>17274439.383522727</v>
      </c>
      <c r="F53" s="558">
        <f>+C$28*E53+D53</f>
        <v>2519943.9107459099</v>
      </c>
      <c r="G53" s="575">
        <f>+I52</f>
        <v>4575709.607045453</v>
      </c>
      <c r="H53" s="575">
        <f>+G$31</f>
        <v>115840.74954545456</v>
      </c>
      <c r="I53" s="575">
        <f t="shared" si="7"/>
        <v>4459868.8574999981</v>
      </c>
      <c r="J53" s="558">
        <f>+G$28*I53+H53</f>
        <v>651339.78242497146</v>
      </c>
      <c r="K53" s="576">
        <f>+M52</f>
        <v>11835015.744034089</v>
      </c>
      <c r="L53" s="575">
        <f>+K$31</f>
        <v>305419.76113636367</v>
      </c>
      <c r="M53" s="575">
        <f t="shared" si="8"/>
        <v>11529595.982897725</v>
      </c>
      <c r="N53" s="558">
        <f>+K$28*M53+L53</f>
        <v>1689785.0184130566</v>
      </c>
      <c r="O53" s="576">
        <f>+Q52</f>
        <v>4872082.9924242422</v>
      </c>
      <c r="P53" s="575">
        <f>+O$31</f>
        <v>119316.31818181818</v>
      </c>
      <c r="Q53" s="575">
        <f t="shared" si="11"/>
        <v>4752766.6742424238</v>
      </c>
      <c r="R53" s="558">
        <f>+O$28*Q53+P53</f>
        <v>689983.7613015438</v>
      </c>
      <c r="S53" s="493">
        <f>+U52</f>
        <v>2284031.7969696959</v>
      </c>
      <c r="T53" s="477">
        <f>+S$31</f>
        <v>58315.705454545445</v>
      </c>
      <c r="U53" s="477">
        <f t="shared" si="12"/>
        <v>2225716.0915151504</v>
      </c>
      <c r="V53" s="494">
        <f>+S$28*U53+T53</f>
        <v>325558.7237030348</v>
      </c>
      <c r="W53" s="493">
        <f>+Y52</f>
        <v>28309489.223484848</v>
      </c>
      <c r="X53" s="477">
        <f>+W$31</f>
        <v>693293.61363636365</v>
      </c>
      <c r="Y53" s="477">
        <f t="shared" si="13"/>
        <v>27616195.609848484</v>
      </c>
      <c r="Z53" s="494">
        <f>+W$28*Y53+X53</f>
        <v>4009186.1910641138</v>
      </c>
      <c r="AA53" s="493">
        <f>+AC52</f>
        <v>18446595.672348481</v>
      </c>
      <c r="AB53" s="477">
        <f>+AA$31</f>
        <v>450833.29545454547</v>
      </c>
      <c r="AC53" s="477">
        <f t="shared" si="14"/>
        <v>17995762.376893934</v>
      </c>
      <c r="AD53" s="494">
        <f>+AA$28*AC53+AB53</f>
        <v>2611594.8910675175</v>
      </c>
      <c r="AE53" s="493">
        <f>+AG52</f>
        <v>186214.39772727276</v>
      </c>
      <c r="AF53" s="477">
        <f>+AE$31</f>
        <v>4597.886363636364</v>
      </c>
      <c r="AG53" s="477">
        <f t="shared" si="15"/>
        <v>181616.51136363641</v>
      </c>
      <c r="AH53" s="494">
        <f>+AE$28*AG53+AF53</f>
        <v>26404.685912602505</v>
      </c>
      <c r="AI53" s="493">
        <f>+AK52</f>
        <v>12363734.231060605</v>
      </c>
      <c r="AJ53" s="477">
        <f>+AI$31</f>
        <v>295547.43181818182</v>
      </c>
      <c r="AK53" s="477">
        <f t="shared" si="19"/>
        <v>12068186.799242424</v>
      </c>
      <c r="AL53" s="494">
        <f>+AI$28*AK53+AJ53</f>
        <v>1744581.5998825447</v>
      </c>
      <c r="AM53" s="493">
        <f>+AO52</f>
        <v>4600977.0007954538</v>
      </c>
      <c r="AN53" s="477">
        <f>+AM$31</f>
        <v>110866.91568181818</v>
      </c>
      <c r="AO53" s="477">
        <f t="shared" si="16"/>
        <v>4490110.0851136353</v>
      </c>
      <c r="AP53" s="494">
        <f>+AM$28*AO53+AN53</f>
        <v>649997.03024952393</v>
      </c>
      <c r="AQ53" s="493">
        <f>+AS52</f>
        <v>37780920.906136364</v>
      </c>
      <c r="AR53" s="477">
        <f>+AQ$31</f>
        <v>904932.23727272719</v>
      </c>
      <c r="AS53" s="477">
        <f t="shared" si="17"/>
        <v>36875988.668863639</v>
      </c>
      <c r="AT53" s="494">
        <f>+AQ$28*AS53+AR53</f>
        <v>5332653.5222707381</v>
      </c>
      <c r="AU53" s="576">
        <f>+AW52</f>
        <v>26125000</v>
      </c>
      <c r="AV53" s="575">
        <f>+AU$31</f>
        <v>750000</v>
      </c>
      <c r="AW53" s="575">
        <f t="shared" si="1"/>
        <v>25375000</v>
      </c>
      <c r="AX53" s="558">
        <f>+AU$28*AW53+AV53</f>
        <v>750000</v>
      </c>
      <c r="AY53" s="576">
        <f>+BA52</f>
        <v>17083333.333333332</v>
      </c>
      <c r="AZ53" s="575">
        <f>+AY$31</f>
        <v>500000</v>
      </c>
      <c r="BA53" s="575">
        <f t="shared" si="2"/>
        <v>16583333.333333332</v>
      </c>
      <c r="BB53" s="558">
        <f>+AY$28*BA53+AZ53</f>
        <v>500000</v>
      </c>
      <c r="BC53" s="576">
        <f>+BE52</f>
        <v>26500000</v>
      </c>
      <c r="BD53" s="575">
        <f>+BC$31</f>
        <v>750000</v>
      </c>
      <c r="BE53" s="575">
        <f t="shared" si="4"/>
        <v>25750000</v>
      </c>
      <c r="BF53" s="558">
        <f>+BC$28*BE53+BD53</f>
        <v>750000</v>
      </c>
      <c r="BG53" s="576">
        <f>+BI52</f>
        <v>17666666.666666668</v>
      </c>
      <c r="BH53" s="575">
        <f>+BG$31</f>
        <v>571428.57142857148</v>
      </c>
      <c r="BI53" s="575">
        <f t="shared" si="5"/>
        <v>17095238.095238097</v>
      </c>
      <c r="BJ53" s="558">
        <f>+BG$28*BI53+BH53</f>
        <v>571428.57142857148</v>
      </c>
      <c r="BK53" s="576">
        <f>+BM52</f>
        <v>26000000</v>
      </c>
      <c r="BL53" s="575">
        <f>+BK$31</f>
        <v>1200000</v>
      </c>
      <c r="BM53" s="575">
        <f t="shared" si="9"/>
        <v>24800000</v>
      </c>
      <c r="BN53" s="558">
        <f>+BK$28*BM53+BL53</f>
        <v>1200000</v>
      </c>
      <c r="BO53" s="576">
        <f>+BQ52</f>
        <v>17833333.333333328</v>
      </c>
      <c r="BP53" s="575">
        <f>+BO$31</f>
        <v>666666.66666666663</v>
      </c>
      <c r="BQ53" s="575">
        <f t="shared" si="10"/>
        <v>17166666.66666666</v>
      </c>
      <c r="BR53" s="558">
        <f>+BO$28*BQ53+BP53</f>
        <v>666666.66666666663</v>
      </c>
      <c r="BS53" s="493">
        <f>+BU52</f>
        <v>349057.22727272729</v>
      </c>
      <c r="BT53" s="477">
        <f>+BS$31</f>
        <v>8310.886363636364</v>
      </c>
      <c r="BU53" s="477">
        <f t="shared" si="18"/>
        <v>340746.34090909094</v>
      </c>
      <c r="BV53" s="494">
        <f>+BS$28*BU53+BT53</f>
        <v>49224.496571524069</v>
      </c>
      <c r="BW53" s="493">
        <f>+BY52</f>
        <v>24515752.15909091</v>
      </c>
      <c r="BX53" s="477">
        <f>+BW$31</f>
        <v>576841.22727272729</v>
      </c>
      <c r="BY53" s="477">
        <f t="shared" si="20"/>
        <v>23938910.931818184</v>
      </c>
      <c r="BZ53" s="494">
        <f>+BW$28*BY53+BX53</f>
        <v>3451200.1068213591</v>
      </c>
      <c r="CA53" s="493">
        <f>+CC52</f>
        <v>2317977.7600000002</v>
      </c>
      <c r="CB53" s="477">
        <f>+CA$31</f>
        <v>54433.919999999998</v>
      </c>
      <c r="CC53" s="477">
        <f t="shared" si="21"/>
        <v>2263543.8400000003</v>
      </c>
      <c r="CD53" s="494">
        <f>+CA$28*CC53+CB53</f>
        <v>326218.93788499921</v>
      </c>
      <c r="CE53" s="493">
        <f>+CG52</f>
        <v>199632.4790909091</v>
      </c>
      <c r="CF53" s="477">
        <f>+CE$31</f>
        <v>4725.0290909090909</v>
      </c>
      <c r="CG53" s="477">
        <f t="shared" si="22"/>
        <v>194907.45</v>
      </c>
      <c r="CH53" s="494">
        <f>+CE$28*CG53+CF53</f>
        <v>28127.679328144874</v>
      </c>
      <c r="CI53" s="493">
        <f>+CK52</f>
        <v>533657.72727272729</v>
      </c>
      <c r="CJ53" s="477">
        <f>+CI$31</f>
        <v>12362.727272727272</v>
      </c>
      <c r="CK53" s="477">
        <f t="shared" si="23"/>
        <v>521295</v>
      </c>
      <c r="CL53" s="494">
        <f>+CI$28*CK53+CJ53</f>
        <v>74954.919389651623</v>
      </c>
      <c r="CM53" s="493"/>
      <c r="CN53" s="477"/>
      <c r="CO53" s="477"/>
      <c r="CP53" s="494"/>
      <c r="CQ53" s="493"/>
      <c r="CR53" s="477"/>
      <c r="CS53" s="477"/>
      <c r="CT53" s="494"/>
      <c r="CU53" s="493"/>
      <c r="CV53" s="477"/>
      <c r="CW53" s="477"/>
      <c r="CX53" s="494"/>
      <c r="CY53" s="493"/>
      <c r="CZ53" s="477"/>
      <c r="DA53" s="477"/>
      <c r="DB53" s="494"/>
      <c r="DC53" s="493"/>
      <c r="DD53" s="477"/>
      <c r="DE53" s="477"/>
      <c r="DF53" s="494"/>
      <c r="DG53" s="493"/>
      <c r="DH53" s="477"/>
      <c r="DI53" s="477"/>
      <c r="DJ53" s="494"/>
      <c r="DK53" s="493"/>
      <c r="DL53" s="477"/>
      <c r="DM53" s="477"/>
      <c r="DN53" s="494"/>
      <c r="DO53" s="493"/>
      <c r="DP53" s="477"/>
      <c r="DQ53" s="477"/>
      <c r="DR53" s="494"/>
      <c r="DS53" s="493"/>
      <c r="DT53" s="477"/>
      <c r="DU53" s="477"/>
      <c r="DV53" s="494"/>
      <c r="DW53" s="493"/>
      <c r="DX53" s="477"/>
      <c r="DY53" s="477"/>
      <c r="DZ53" s="494"/>
      <c r="EA53" s="493"/>
      <c r="EB53" s="477"/>
      <c r="EC53" s="477"/>
      <c r="ED53" s="494"/>
      <c r="EE53" s="493"/>
      <c r="EF53" s="477"/>
      <c r="EG53" s="477"/>
      <c r="EH53" s="494"/>
      <c r="EI53" s="493"/>
      <c r="EJ53" s="477"/>
      <c r="EK53" s="477"/>
      <c r="EL53" s="494"/>
      <c r="EM53" s="493"/>
      <c r="EN53" s="477"/>
      <c r="EO53" s="477"/>
      <c r="EP53" s="494"/>
      <c r="EQ53" s="493"/>
      <c r="ER53" s="477"/>
      <c r="ES53" s="477"/>
      <c r="ET53" s="494"/>
      <c r="EU53" s="493"/>
      <c r="EV53" s="477"/>
      <c r="EW53" s="477"/>
      <c r="EX53" s="494"/>
      <c r="EY53" s="582">
        <f t="shared" si="3"/>
        <v>24180755.257031236</v>
      </c>
      <c r="EZ53" s="557"/>
      <c r="FA53" s="578">
        <f>+EY53</f>
        <v>24180755.257031236</v>
      </c>
      <c r="FB53" s="484"/>
      <c r="FD53" s="493"/>
      <c r="FE53" s="477"/>
      <c r="FF53" s="477"/>
      <c r="FG53" s="494"/>
      <c r="FH53" s="493"/>
      <c r="FI53" s="477"/>
      <c r="FJ53" s="477"/>
      <c r="FK53" s="494"/>
      <c r="FL53" s="493"/>
      <c r="FM53" s="477"/>
      <c r="FN53" s="477"/>
      <c r="FO53" s="494"/>
      <c r="FP53" s="493"/>
      <c r="FQ53" s="477"/>
      <c r="FR53" s="477"/>
      <c r="FS53" s="494"/>
      <c r="FT53" s="493"/>
      <c r="FU53" s="477"/>
      <c r="FV53" s="477"/>
      <c r="FW53" s="494"/>
      <c r="FX53" s="493"/>
      <c r="FY53" s="477"/>
      <c r="FZ53" s="477"/>
      <c r="GA53" s="494"/>
      <c r="GB53" s="493"/>
      <c r="GC53" s="477"/>
      <c r="GD53" s="477"/>
      <c r="GE53" s="494"/>
      <c r="GF53" s="493"/>
      <c r="GG53" s="477"/>
      <c r="GH53" s="477"/>
      <c r="GI53" s="494"/>
      <c r="GJ53" s="493"/>
      <c r="GK53" s="477"/>
      <c r="GL53" s="477"/>
      <c r="GM53" s="494"/>
      <c r="GN53" s="493"/>
      <c r="GO53" s="477"/>
      <c r="GP53" s="477"/>
      <c r="GQ53" s="494"/>
      <c r="GR53" s="493"/>
      <c r="GS53" s="477"/>
      <c r="GT53" s="477"/>
      <c r="GU53" s="494"/>
      <c r="GV53" s="493"/>
      <c r="GW53" s="477"/>
      <c r="GX53" s="477"/>
      <c r="GY53" s="494"/>
      <c r="GZ53" s="493"/>
      <c r="HA53" s="477"/>
      <c r="HB53" s="477"/>
      <c r="HC53" s="494"/>
      <c r="HD53" s="576"/>
      <c r="HE53" s="580"/>
      <c r="HF53" s="580"/>
      <c r="HG53" s="919"/>
      <c r="HH53" s="576"/>
      <c r="HI53" s="575"/>
      <c r="HJ53" s="575"/>
      <c r="HK53" s="919"/>
      <c r="HL53" s="576"/>
      <c r="HM53" s="575"/>
      <c r="HN53" s="575"/>
      <c r="HO53" s="919"/>
      <c r="HP53" s="576"/>
      <c r="HQ53" s="575"/>
      <c r="HR53" s="575"/>
      <c r="HS53" s="919"/>
      <c r="HU53" s="493"/>
      <c r="HV53" s="477"/>
      <c r="HW53" s="477"/>
      <c r="HX53" s="494"/>
      <c r="HY53" s="493"/>
      <c r="HZ53" s="477"/>
      <c r="IA53" s="477"/>
      <c r="IB53" s="494"/>
      <c r="IC53" s="493"/>
      <c r="ID53" s="477"/>
      <c r="IE53" s="477"/>
      <c r="IF53" s="494"/>
    </row>
    <row r="54" spans="1:240">
      <c r="A54" s="554" t="s">
        <v>23</v>
      </c>
      <c r="B54" s="574">
        <f t="shared" si="0"/>
        <v>2013</v>
      </c>
      <c r="C54" s="575">
        <f>+C53</f>
        <v>17720231.367613636</v>
      </c>
      <c r="D54" s="575">
        <f>+D53</f>
        <v>445791.98409090913</v>
      </c>
      <c r="E54" s="575">
        <f t="shared" si="6"/>
        <v>17274439.383522727</v>
      </c>
      <c r="F54" s="558">
        <f>+C$29*E54+D54</f>
        <v>2632627.9208839582</v>
      </c>
      <c r="G54" s="575">
        <f>+G53</f>
        <v>4575709.607045453</v>
      </c>
      <c r="H54" s="575">
        <f>+H53</f>
        <v>115840.74954545456</v>
      </c>
      <c r="I54" s="575">
        <f t="shared" si="7"/>
        <v>4459868.8574999981</v>
      </c>
      <c r="J54" s="558">
        <f>+G$29*I54+H54</f>
        <v>680432.24073260603</v>
      </c>
      <c r="K54" s="576">
        <f>+K53</f>
        <v>11835015.744034089</v>
      </c>
      <c r="L54" s="575">
        <f>+L53</f>
        <v>305419.76113636367</v>
      </c>
      <c r="M54" s="575">
        <f t="shared" si="8"/>
        <v>11529595.982897725</v>
      </c>
      <c r="N54" s="558">
        <f>+K$29*M54+L54</f>
        <v>1764994.469891042</v>
      </c>
      <c r="O54" s="576">
        <f>+O53</f>
        <v>4872082.9924242422</v>
      </c>
      <c r="P54" s="575">
        <f>+P53</f>
        <v>119316.31818181818</v>
      </c>
      <c r="Q54" s="575">
        <f t="shared" si="11"/>
        <v>4752766.6742424238</v>
      </c>
      <c r="R54" s="558">
        <f>+O$29*Q54+P54</f>
        <v>720986.84025616152</v>
      </c>
      <c r="S54" s="493">
        <f>+S53</f>
        <v>2284031.7969696959</v>
      </c>
      <c r="T54" s="477">
        <f>+T53</f>
        <v>58315.705454545445</v>
      </c>
      <c r="U54" s="477">
        <f t="shared" si="12"/>
        <v>2225716.0915151504</v>
      </c>
      <c r="V54" s="494">
        <f>+S$29*U54+T54</f>
        <v>340077.43594905653</v>
      </c>
      <c r="W54" s="493">
        <f>+W53</f>
        <v>28309489.223484848</v>
      </c>
      <c r="X54" s="477">
        <f>+X53</f>
        <v>693293.61363636365</v>
      </c>
      <c r="Y54" s="477">
        <f t="shared" si="13"/>
        <v>27616195.609848484</v>
      </c>
      <c r="Z54" s="494">
        <f>+W$29*Y54+X54</f>
        <v>4189331.1785212927</v>
      </c>
      <c r="AA54" s="493">
        <f>+AA53</f>
        <v>18446595.672348481</v>
      </c>
      <c r="AB54" s="477">
        <f>+AB53</f>
        <v>450833.29545454547</v>
      </c>
      <c r="AC54" s="477">
        <f t="shared" si="14"/>
        <v>17995762.376893934</v>
      </c>
      <c r="AD54" s="494">
        <f>+AA$29*AC54+AB54</f>
        <v>2728984.2097654128</v>
      </c>
      <c r="AE54" s="493">
        <f>+AE53</f>
        <v>186214.39772727276</v>
      </c>
      <c r="AF54" s="477">
        <f>+AF53</f>
        <v>4597.886363636364</v>
      </c>
      <c r="AG54" s="477">
        <f t="shared" si="15"/>
        <v>181616.51136363641</v>
      </c>
      <c r="AH54" s="494">
        <f>+AE$29*AG54+AF54</f>
        <v>27589.40029628652</v>
      </c>
      <c r="AI54" s="493">
        <f>+AI53</f>
        <v>12363734.231060605</v>
      </c>
      <c r="AJ54" s="477">
        <f>+AJ53</f>
        <v>295547.43181818182</v>
      </c>
      <c r="AK54" s="477">
        <f t="shared" si="19"/>
        <v>12068186.799242424</v>
      </c>
      <c r="AL54" s="494">
        <f>+AI$29*AK54+AJ54</f>
        <v>1823304.3678660218</v>
      </c>
      <c r="AM54" s="493">
        <f>+AM53</f>
        <v>4600977.0007954538</v>
      </c>
      <c r="AN54" s="477">
        <f>+AN53</f>
        <v>110866.91568181818</v>
      </c>
      <c r="AO54" s="477">
        <f t="shared" si="16"/>
        <v>4490110.0851136353</v>
      </c>
      <c r="AP54" s="494">
        <f>+AM$29*AO54+AN54</f>
        <v>679286.75706025411</v>
      </c>
      <c r="AQ54" s="493">
        <f>+AQ53</f>
        <v>37780920.906136364</v>
      </c>
      <c r="AR54" s="477">
        <f>+AR53</f>
        <v>904932.23727272719</v>
      </c>
      <c r="AS54" s="477">
        <f t="shared" si="17"/>
        <v>36875988.668863639</v>
      </c>
      <c r="AT54" s="494">
        <f>+AQ$29*AS54+AR54</f>
        <v>5573201.6632990586</v>
      </c>
      <c r="AU54" s="576">
        <f>+AU53</f>
        <v>26125000</v>
      </c>
      <c r="AV54" s="575">
        <f>+AV53</f>
        <v>750000</v>
      </c>
      <c r="AW54" s="575">
        <f t="shared" si="1"/>
        <v>25375000</v>
      </c>
      <c r="AX54" s="558">
        <f>+AU$29*AW54+AV54</f>
        <v>750000</v>
      </c>
      <c r="AY54" s="576">
        <f>+AY53</f>
        <v>17083333.333333332</v>
      </c>
      <c r="AZ54" s="575">
        <f>+AZ53</f>
        <v>500000</v>
      </c>
      <c r="BA54" s="575">
        <f t="shared" si="2"/>
        <v>16583333.333333332</v>
      </c>
      <c r="BB54" s="558">
        <f>+AY$29*BA54+AZ54</f>
        <v>500000</v>
      </c>
      <c r="BC54" s="576">
        <f>+BC53</f>
        <v>26500000</v>
      </c>
      <c r="BD54" s="575">
        <f>+BD53</f>
        <v>750000</v>
      </c>
      <c r="BE54" s="575">
        <f t="shared" si="4"/>
        <v>25750000</v>
      </c>
      <c r="BF54" s="558">
        <f>+BC$29*BE54+BD54</f>
        <v>750000</v>
      </c>
      <c r="BG54" s="576">
        <f>+BG53</f>
        <v>17666666.666666668</v>
      </c>
      <c r="BH54" s="575">
        <f>+BH53</f>
        <v>571428.57142857148</v>
      </c>
      <c r="BI54" s="575">
        <f t="shared" si="5"/>
        <v>17095238.095238097</v>
      </c>
      <c r="BJ54" s="558">
        <f>+BG$29*BI54+BH54</f>
        <v>571428.57142857148</v>
      </c>
      <c r="BK54" s="576">
        <f>+BK53</f>
        <v>26000000</v>
      </c>
      <c r="BL54" s="575">
        <f>+BL53</f>
        <v>1200000</v>
      </c>
      <c r="BM54" s="575">
        <f t="shared" si="9"/>
        <v>24800000</v>
      </c>
      <c r="BN54" s="558">
        <f>+BK$29*BM54+BL54</f>
        <v>1200000</v>
      </c>
      <c r="BO54" s="576">
        <f>+BO53</f>
        <v>17833333.333333328</v>
      </c>
      <c r="BP54" s="575">
        <f>+BP53</f>
        <v>666666.66666666663</v>
      </c>
      <c r="BQ54" s="575">
        <f t="shared" si="10"/>
        <v>17166666.66666666</v>
      </c>
      <c r="BR54" s="558">
        <f>+BO$29*BQ54+BP54</f>
        <v>666666.66666666663</v>
      </c>
      <c r="BS54" s="493">
        <f>+BS53</f>
        <v>349057.22727272729</v>
      </c>
      <c r="BT54" s="477">
        <f>+BT53</f>
        <v>8310.886363636364</v>
      </c>
      <c r="BU54" s="477">
        <f t="shared" si="18"/>
        <v>340746.34090909094</v>
      </c>
      <c r="BV54" s="494">
        <f>+BS$29*BU54+BT54</f>
        <v>51447.241013819992</v>
      </c>
      <c r="BW54" s="493">
        <f>+BW53</f>
        <v>24515752.15909091</v>
      </c>
      <c r="BX54" s="477">
        <f>+BX53</f>
        <v>576841.22727272729</v>
      </c>
      <c r="BY54" s="477">
        <f t="shared" si="20"/>
        <v>23938910.931818184</v>
      </c>
      <c r="BZ54" s="494">
        <f>+BW$29*BY54+BX54</f>
        <v>3451200.1068213591</v>
      </c>
      <c r="CA54" s="493">
        <f>+CA53</f>
        <v>2317977.7600000002</v>
      </c>
      <c r="CB54" s="477">
        <f>+CB53</f>
        <v>54433.919999999998</v>
      </c>
      <c r="CC54" s="477">
        <f t="shared" si="21"/>
        <v>2263543.8400000003</v>
      </c>
      <c r="CD54" s="494">
        <f>+CA$29*CC54+CB54</f>
        <v>340984.40675791516</v>
      </c>
      <c r="CE54" s="493">
        <f>+CE53</f>
        <v>199632.4790909091</v>
      </c>
      <c r="CF54" s="477">
        <f>+CF53</f>
        <v>4725.0290909090909</v>
      </c>
      <c r="CG54" s="477">
        <f t="shared" si="22"/>
        <v>194907.45</v>
      </c>
      <c r="CH54" s="494">
        <f>+CE$29*CG54+CF54</f>
        <v>29399.092691216476</v>
      </c>
      <c r="CI54" s="493">
        <f>+CI53</f>
        <v>533657.72727272729</v>
      </c>
      <c r="CJ54" s="477">
        <f>+CJ53</f>
        <v>12362.727272727272</v>
      </c>
      <c r="CK54" s="477">
        <f t="shared" si="23"/>
        <v>521295</v>
      </c>
      <c r="CL54" s="494">
        <f>+CI$29*CK54+CJ54</f>
        <v>74954.919389651623</v>
      </c>
      <c r="CM54" s="493"/>
      <c r="CN54" s="477"/>
      <c r="CO54" s="477"/>
      <c r="CP54" s="494"/>
      <c r="CQ54" s="493"/>
      <c r="CR54" s="477"/>
      <c r="CS54" s="477"/>
      <c r="CT54" s="494"/>
      <c r="CU54" s="493"/>
      <c r="CV54" s="477"/>
      <c r="CW54" s="477"/>
      <c r="CX54" s="494"/>
      <c r="CY54" s="493"/>
      <c r="CZ54" s="477"/>
      <c r="DA54" s="477"/>
      <c r="DB54" s="494"/>
      <c r="DC54" s="493"/>
      <c r="DD54" s="477"/>
      <c r="DE54" s="477"/>
      <c r="DF54" s="494"/>
      <c r="DG54" s="493"/>
      <c r="DH54" s="477"/>
      <c r="DI54" s="477"/>
      <c r="DJ54" s="494"/>
      <c r="DK54" s="493"/>
      <c r="DL54" s="477"/>
      <c r="DM54" s="477"/>
      <c r="DN54" s="494"/>
      <c r="DO54" s="493"/>
      <c r="DP54" s="477"/>
      <c r="DQ54" s="477"/>
      <c r="DR54" s="494"/>
      <c r="DS54" s="493"/>
      <c r="DT54" s="477"/>
      <c r="DU54" s="477"/>
      <c r="DV54" s="494"/>
      <c r="DW54" s="493"/>
      <c r="DX54" s="477"/>
      <c r="DY54" s="477"/>
      <c r="DZ54" s="494"/>
      <c r="EA54" s="493"/>
      <c r="EB54" s="477"/>
      <c r="EC54" s="477"/>
      <c r="ED54" s="494"/>
      <c r="EE54" s="493"/>
      <c r="EF54" s="477"/>
      <c r="EG54" s="477"/>
      <c r="EH54" s="494"/>
      <c r="EI54" s="493"/>
      <c r="EJ54" s="477"/>
      <c r="EK54" s="477"/>
      <c r="EL54" s="494"/>
      <c r="EM54" s="493"/>
      <c r="EN54" s="477"/>
      <c r="EO54" s="477"/>
      <c r="EP54" s="494"/>
      <c r="EQ54" s="493"/>
      <c r="ER54" s="477"/>
      <c r="ES54" s="477"/>
      <c r="ET54" s="494"/>
      <c r="EU54" s="493"/>
      <c r="EV54" s="477"/>
      <c r="EW54" s="477"/>
      <c r="EX54" s="494"/>
      <c r="EY54" s="582">
        <f t="shared" si="3"/>
        <v>25108802.25119511</v>
      </c>
      <c r="EZ54" s="579">
        <f>+EY54</f>
        <v>25108802.25119511</v>
      </c>
      <c r="FA54" s="553"/>
      <c r="FB54" s="600"/>
      <c r="FD54" s="493"/>
      <c r="FE54" s="477"/>
      <c r="FF54" s="477"/>
      <c r="FG54" s="494"/>
      <c r="FH54" s="493"/>
      <c r="FI54" s="477"/>
      <c r="FJ54" s="477"/>
      <c r="FK54" s="494"/>
      <c r="FL54" s="493"/>
      <c r="FM54" s="477"/>
      <c r="FN54" s="477"/>
      <c r="FO54" s="494"/>
      <c r="FP54" s="493"/>
      <c r="FQ54" s="477"/>
      <c r="FR54" s="477"/>
      <c r="FS54" s="494"/>
      <c r="FT54" s="493"/>
      <c r="FU54" s="477"/>
      <c r="FV54" s="477"/>
      <c r="FW54" s="494"/>
      <c r="FX54" s="493"/>
      <c r="FY54" s="477"/>
      <c r="FZ54" s="477"/>
      <c r="GA54" s="494"/>
      <c r="GB54" s="493"/>
      <c r="GC54" s="477"/>
      <c r="GD54" s="477"/>
      <c r="GE54" s="494"/>
      <c r="GF54" s="493"/>
      <c r="GG54" s="477"/>
      <c r="GH54" s="477"/>
      <c r="GI54" s="494"/>
      <c r="GJ54" s="493"/>
      <c r="GK54" s="477"/>
      <c r="GL54" s="477"/>
      <c r="GM54" s="494"/>
      <c r="GN54" s="493"/>
      <c r="GO54" s="477"/>
      <c r="GP54" s="477"/>
      <c r="GQ54" s="494"/>
      <c r="GR54" s="493"/>
      <c r="GS54" s="477"/>
      <c r="GT54" s="477"/>
      <c r="GU54" s="494"/>
      <c r="GV54" s="493"/>
      <c r="GW54" s="477"/>
      <c r="GX54" s="477"/>
      <c r="GY54" s="494"/>
      <c r="GZ54" s="493"/>
      <c r="HA54" s="477"/>
      <c r="HB54" s="477"/>
      <c r="HC54" s="494"/>
      <c r="HD54" s="576"/>
      <c r="HE54" s="580"/>
      <c r="HF54" s="580"/>
      <c r="HG54" s="919"/>
      <c r="HH54" s="576"/>
      <c r="HI54" s="575"/>
      <c r="HJ54" s="575"/>
      <c r="HK54" s="919"/>
      <c r="HL54" s="576"/>
      <c r="HM54" s="575"/>
      <c r="HN54" s="575"/>
      <c r="HO54" s="919"/>
      <c r="HP54" s="576"/>
      <c r="HQ54" s="575"/>
      <c r="HR54" s="575"/>
      <c r="HS54" s="919"/>
      <c r="HU54" s="493"/>
      <c r="HV54" s="477"/>
      <c r="HW54" s="477"/>
      <c r="HX54" s="494"/>
      <c r="HY54" s="493"/>
      <c r="HZ54" s="477"/>
      <c r="IA54" s="477"/>
      <c r="IB54" s="494"/>
      <c r="IC54" s="493"/>
      <c r="ID54" s="477"/>
      <c r="IE54" s="477"/>
      <c r="IF54" s="494"/>
    </row>
    <row r="55" spans="1:240">
      <c r="A55" s="554" t="s">
        <v>24</v>
      </c>
      <c r="B55" s="574">
        <f t="shared" si="0"/>
        <v>2014</v>
      </c>
      <c r="C55" s="575">
        <f>+E54</f>
        <v>17274439.383522727</v>
      </c>
      <c r="D55" s="575">
        <f>+C$31</f>
        <v>445791.98409090913</v>
      </c>
      <c r="E55" s="575">
        <f t="shared" si="6"/>
        <v>16828647.399431817</v>
      </c>
      <c r="F55" s="558">
        <f>+C$28*E55+D55</f>
        <v>2466417.4094128776</v>
      </c>
      <c r="G55" s="575">
        <f>+I54</f>
        <v>4459868.8574999981</v>
      </c>
      <c r="H55" s="575">
        <f>+G$31</f>
        <v>115840.74954545456</v>
      </c>
      <c r="I55" s="575">
        <f t="shared" si="7"/>
        <v>4344028.1079545431</v>
      </c>
      <c r="J55" s="558">
        <f>+G$28*I55+H55</f>
        <v>637430.71663589298</v>
      </c>
      <c r="K55" s="576">
        <f>+M54</f>
        <v>11529595.982897725</v>
      </c>
      <c r="L55" s="575">
        <f>+K$31</f>
        <v>305419.76113636367</v>
      </c>
      <c r="M55" s="575">
        <f t="shared" si="8"/>
        <v>11224176.221761361</v>
      </c>
      <c r="N55" s="558">
        <f>+K$28*M55+L55</f>
        <v>1653113.0910679784</v>
      </c>
      <c r="O55" s="576">
        <f>+Q54</f>
        <v>4752766.6742424238</v>
      </c>
      <c r="P55" s="575">
        <f>+O$31</f>
        <v>119316.31818181818</v>
      </c>
      <c r="Q55" s="575">
        <f t="shared" si="11"/>
        <v>4633450.3560606055</v>
      </c>
      <c r="R55" s="558">
        <f>+O$28*Q55+P55</f>
        <v>675657.38197636232</v>
      </c>
      <c r="S55" s="493">
        <f>+U54</f>
        <v>2225716.0915151504</v>
      </c>
      <c r="T55" s="477">
        <f>+S$31</f>
        <v>58315.705454545445</v>
      </c>
      <c r="U55" s="477">
        <f t="shared" si="12"/>
        <v>2167400.3860606048</v>
      </c>
      <c r="V55" s="494">
        <f>+S$28*U55+T55</f>
        <v>318556.72322490846</v>
      </c>
      <c r="W55" s="493">
        <f>+Y54</f>
        <v>27616195.609848484</v>
      </c>
      <c r="X55" s="477">
        <f>+W$31</f>
        <v>693293.61363636365</v>
      </c>
      <c r="Y55" s="477">
        <f t="shared" si="13"/>
        <v>26922901.996212121</v>
      </c>
      <c r="Z55" s="494">
        <f>+W$28*Y55+X55</f>
        <v>3925942.0259404047</v>
      </c>
      <c r="AA55" s="493">
        <f>+AC54</f>
        <v>17995762.376893934</v>
      </c>
      <c r="AB55" s="477">
        <f>+AA$31</f>
        <v>450833.29545454547</v>
      </c>
      <c r="AC55" s="477">
        <f t="shared" si="14"/>
        <v>17544929.081439387</v>
      </c>
      <c r="AD55" s="494">
        <f>+AA$28*AC55+AB55</f>
        <v>2557463.0765636433</v>
      </c>
      <c r="AE55" s="493">
        <f>+AG54</f>
        <v>181616.51136363641</v>
      </c>
      <c r="AF55" s="477">
        <f>+AE$31</f>
        <v>4597.886363636364</v>
      </c>
      <c r="AG55" s="477">
        <f t="shared" si="15"/>
        <v>177018.62500000006</v>
      </c>
      <c r="AH55" s="494">
        <f>+AE$28*AG55+AF55</f>
        <v>25852.615037945136</v>
      </c>
      <c r="AI55" s="493">
        <f>+AK54</f>
        <v>12068186.799242424</v>
      </c>
      <c r="AJ55" s="477">
        <f>+AI$31</f>
        <v>295547.43181818182</v>
      </c>
      <c r="AK55" s="477">
        <f t="shared" si="19"/>
        <v>11772639.367424242</v>
      </c>
      <c r="AL55" s="494">
        <f>+AI$28*AK55+AJ55</f>
        <v>1709095.0488279073</v>
      </c>
      <c r="AM55" s="493">
        <f>+AO54</f>
        <v>4490110.0851136353</v>
      </c>
      <c r="AN55" s="477">
        <f>+AM$31</f>
        <v>110866.91568181818</v>
      </c>
      <c r="AO55" s="477">
        <f t="shared" si="16"/>
        <v>4379243.1694318168</v>
      </c>
      <c r="AP55" s="494">
        <f>+AM$28*AO55+AN55</f>
        <v>636685.17556883977</v>
      </c>
      <c r="AQ55" s="493">
        <f>+AS54</f>
        <v>36875988.668863639</v>
      </c>
      <c r="AR55" s="477">
        <f>+AQ$31</f>
        <v>904932.23727272719</v>
      </c>
      <c r="AS55" s="477">
        <f t="shared" si="17"/>
        <v>35971056.431590915</v>
      </c>
      <c r="AT55" s="494">
        <f>+AQ$28*AS55+AR55</f>
        <v>5223997.7852155725</v>
      </c>
      <c r="AU55" s="576">
        <f>+AW54</f>
        <v>25375000</v>
      </c>
      <c r="AV55" s="575">
        <f>+AU$31</f>
        <v>750000</v>
      </c>
      <c r="AW55" s="575">
        <f t="shared" si="1"/>
        <v>24625000</v>
      </c>
      <c r="AX55" s="558">
        <f>+AU$28*AW55+AV55</f>
        <v>750000</v>
      </c>
      <c r="AY55" s="576">
        <f>+BA54</f>
        <v>16583333.333333332</v>
      </c>
      <c r="AZ55" s="575">
        <f>+AY$31</f>
        <v>500000</v>
      </c>
      <c r="BA55" s="575">
        <f t="shared" si="2"/>
        <v>16083333.333333332</v>
      </c>
      <c r="BB55" s="558">
        <f>+AY$28*BA55+AZ55</f>
        <v>500000</v>
      </c>
      <c r="BC55" s="576">
        <f>+BE54</f>
        <v>25750000</v>
      </c>
      <c r="BD55" s="575">
        <f>+BC$31</f>
        <v>750000</v>
      </c>
      <c r="BE55" s="575">
        <f t="shared" si="4"/>
        <v>25000000</v>
      </c>
      <c r="BF55" s="558">
        <f>+BC$28*BE55+BD55</f>
        <v>750000</v>
      </c>
      <c r="BG55" s="576">
        <f>+BI54</f>
        <v>17095238.095238097</v>
      </c>
      <c r="BH55" s="575">
        <f>+BG$31</f>
        <v>571428.57142857148</v>
      </c>
      <c r="BI55" s="575">
        <f t="shared" si="5"/>
        <v>16523809.523809526</v>
      </c>
      <c r="BJ55" s="558">
        <f>+BG$28*BI55+BH55</f>
        <v>571428.57142857148</v>
      </c>
      <c r="BK55" s="576">
        <f>+BM54</f>
        <v>24800000</v>
      </c>
      <c r="BL55" s="575">
        <f>+BK$31</f>
        <v>1200000</v>
      </c>
      <c r="BM55" s="575">
        <f t="shared" si="9"/>
        <v>23600000</v>
      </c>
      <c r="BN55" s="558">
        <f>+BK$28*BM55+BL55</f>
        <v>1200000</v>
      </c>
      <c r="BO55" s="576">
        <f>+BQ54</f>
        <v>17166666.66666666</v>
      </c>
      <c r="BP55" s="575">
        <f>+BO$31</f>
        <v>666666.66666666663</v>
      </c>
      <c r="BQ55" s="575">
        <f t="shared" si="10"/>
        <v>16499999.999999994</v>
      </c>
      <c r="BR55" s="558">
        <f>+BO$28*BQ55+BP55</f>
        <v>666666.66666666663</v>
      </c>
      <c r="BS55" s="493">
        <f>+BU54</f>
        <v>340746.34090909094</v>
      </c>
      <c r="BT55" s="477">
        <f>+BS$31</f>
        <v>8310.886363636364</v>
      </c>
      <c r="BU55" s="477">
        <f t="shared" si="18"/>
        <v>332435.45454545459</v>
      </c>
      <c r="BV55" s="494">
        <f>+BS$28*BU55+BT55</f>
        <v>48226.603639624358</v>
      </c>
      <c r="BW55" s="493">
        <f>+BY54</f>
        <v>23938910.931818184</v>
      </c>
      <c r="BX55" s="477">
        <f>+BW$31</f>
        <v>576841.22727272729</v>
      </c>
      <c r="BY55" s="477">
        <f t="shared" si="20"/>
        <v>23362069.704545457</v>
      </c>
      <c r="BZ55" s="494">
        <f>+BW$28*BY55+BX55</f>
        <v>3381938.4470731998</v>
      </c>
      <c r="CA55" s="493">
        <f>+CC54</f>
        <v>2263543.8400000003</v>
      </c>
      <c r="CB55" s="477">
        <f>+CA$31</f>
        <v>54433.919999999998</v>
      </c>
      <c r="CC55" s="477">
        <f t="shared" si="21"/>
        <v>2209109.9200000004</v>
      </c>
      <c r="CD55" s="494">
        <f>+CA$28*CC55+CB55</f>
        <v>319683.02563125174</v>
      </c>
      <c r="CE55" s="493">
        <f>+CG54</f>
        <v>194907.45</v>
      </c>
      <c r="CF55" s="477">
        <f>+CE$31</f>
        <v>4725.0290909090909</v>
      </c>
      <c r="CG55" s="477">
        <f t="shared" si="22"/>
        <v>190182.42090909093</v>
      </c>
      <c r="CH55" s="494">
        <f>+CE$28*CG55+CF55</f>
        <v>27560.342352696734</v>
      </c>
      <c r="CI55" s="493">
        <f>+CK54</f>
        <v>521295</v>
      </c>
      <c r="CJ55" s="477">
        <f>+CI$31</f>
        <v>12362.727272727272</v>
      </c>
      <c r="CK55" s="477">
        <f t="shared" si="23"/>
        <v>508932.27272727271</v>
      </c>
      <c r="CL55" s="494">
        <f>+CI$28*CK55+CJ55</f>
        <v>73470.519576602033</v>
      </c>
      <c r="CM55" s="493"/>
      <c r="CN55" s="477"/>
      <c r="CO55" s="477"/>
      <c r="CP55" s="494"/>
      <c r="CQ55" s="493"/>
      <c r="CR55" s="477"/>
      <c r="CS55" s="477"/>
      <c r="CT55" s="494"/>
      <c r="CU55" s="493"/>
      <c r="CV55" s="477"/>
      <c r="CW55" s="477"/>
      <c r="CX55" s="494"/>
      <c r="CY55" s="493"/>
      <c r="CZ55" s="477"/>
      <c r="DA55" s="477"/>
      <c r="DB55" s="494"/>
      <c r="DC55" s="493"/>
      <c r="DD55" s="477"/>
      <c r="DE55" s="477"/>
      <c r="DF55" s="494"/>
      <c r="DG55" s="493"/>
      <c r="DH55" s="477"/>
      <c r="DI55" s="477"/>
      <c r="DJ55" s="494"/>
      <c r="DK55" s="493"/>
      <c r="DL55" s="477"/>
      <c r="DM55" s="477"/>
      <c r="DN55" s="494"/>
      <c r="DO55" s="493"/>
      <c r="DP55" s="477"/>
      <c r="DQ55" s="477"/>
      <c r="DR55" s="494"/>
      <c r="DS55" s="493"/>
      <c r="DT55" s="477"/>
      <c r="DU55" s="477"/>
      <c r="DV55" s="494"/>
      <c r="DW55" s="493"/>
      <c r="DX55" s="477"/>
      <c r="DY55" s="477"/>
      <c r="DZ55" s="494"/>
      <c r="EA55" s="493"/>
      <c r="EB55" s="477"/>
      <c r="EC55" s="477"/>
      <c r="ED55" s="494"/>
      <c r="EE55" s="493"/>
      <c r="EF55" s="477"/>
      <c r="EG55" s="477"/>
      <c r="EH55" s="494"/>
      <c r="EI55" s="493"/>
      <c r="EJ55" s="477"/>
      <c r="EK55" s="477"/>
      <c r="EL55" s="494"/>
      <c r="EM55" s="493"/>
      <c r="EN55" s="477"/>
      <c r="EO55" s="477"/>
      <c r="EP55" s="494"/>
      <c r="EQ55" s="493"/>
      <c r="ER55" s="477"/>
      <c r="ES55" s="477"/>
      <c r="ET55" s="494"/>
      <c r="EU55" s="493"/>
      <c r="EV55" s="477"/>
      <c r="EW55" s="477"/>
      <c r="EX55" s="494"/>
      <c r="EY55" s="582">
        <f t="shared" si="3"/>
        <v>23681089.987745706</v>
      </c>
      <c r="EZ55" s="557"/>
      <c r="FA55" s="578">
        <f>+EY55</f>
        <v>23681089.987745706</v>
      </c>
      <c r="FB55" s="484"/>
      <c r="FD55" s="493">
        <f>+FD30</f>
        <v>12707126</v>
      </c>
      <c r="FE55" s="477">
        <f>+FD$31/12*(12-$FD$32)</f>
        <v>1058927.1666666667</v>
      </c>
      <c r="FF55" s="477">
        <f>+FD55-FE55</f>
        <v>11648198.833333334</v>
      </c>
      <c r="FG55" s="494">
        <f>+(((FD$28*FF55)*(12-FD$32)/12))+FE55</f>
        <v>2408793.6152141849</v>
      </c>
      <c r="FH55" s="493">
        <f>+FH30</f>
        <v>8944044</v>
      </c>
      <c r="FI55" s="477">
        <f>+FH$31/12*(12-$FH$32)</f>
        <v>0</v>
      </c>
      <c r="FJ55" s="477">
        <f>+FH55-FI55</f>
        <v>8944044</v>
      </c>
      <c r="FK55" s="494">
        <f>+(((FH$28*FJ55)*(12-FH$32)/12))+FI55</f>
        <v>0</v>
      </c>
      <c r="FL55" s="493">
        <f>+FL30</f>
        <v>1404585.91</v>
      </c>
      <c r="FM55" s="477">
        <f>+FL$31/12*(12-$FL$32)</f>
        <v>11704.882583333332</v>
      </c>
      <c r="FN55" s="477">
        <f>+FL55-FM55</f>
        <v>1392881.0274166665</v>
      </c>
      <c r="FO55" s="494">
        <f>+(((FL$28*FN55)*(12-FL$32)/12))+FM55</f>
        <v>27846.462862231274</v>
      </c>
      <c r="FP55" s="493">
        <f>+FP30</f>
        <v>169603</v>
      </c>
      <c r="FQ55" s="477">
        <f>+FP$31/12*(12-$FP$32)</f>
        <v>0</v>
      </c>
      <c r="FR55" s="477">
        <f>+FP55-FQ55</f>
        <v>169603</v>
      </c>
      <c r="FS55" s="494">
        <f>+(((FP$28*FR55)*(12-FP$32)/12))+FQ55</f>
        <v>0</v>
      </c>
      <c r="FT55" s="493"/>
      <c r="FU55" s="477"/>
      <c r="FV55" s="477"/>
      <c r="FW55" s="494"/>
      <c r="FX55" s="493"/>
      <c r="FY55" s="477"/>
      <c r="FZ55" s="477"/>
      <c r="GA55" s="494"/>
      <c r="GB55" s="493"/>
      <c r="GC55" s="477"/>
      <c r="GD55" s="477"/>
      <c r="GE55" s="494"/>
      <c r="GF55" s="493"/>
      <c r="GG55" s="477"/>
      <c r="GH55" s="477"/>
      <c r="GI55" s="494"/>
      <c r="GJ55" s="493"/>
      <c r="GK55" s="477"/>
      <c r="GL55" s="477"/>
      <c r="GM55" s="494"/>
      <c r="GN55" s="493"/>
      <c r="GO55" s="477"/>
      <c r="GP55" s="477"/>
      <c r="GQ55" s="494"/>
      <c r="GR55" s="493"/>
      <c r="GS55" s="477"/>
      <c r="GT55" s="477"/>
      <c r="GU55" s="494"/>
      <c r="GV55" s="493"/>
      <c r="GW55" s="477"/>
      <c r="GX55" s="477"/>
      <c r="GY55" s="494"/>
      <c r="GZ55" s="493"/>
      <c r="HA55" s="477"/>
      <c r="HB55" s="477"/>
      <c r="HC55" s="494"/>
      <c r="HD55" s="576"/>
      <c r="HE55" s="580"/>
      <c r="HF55" s="580"/>
      <c r="HG55" s="919"/>
      <c r="HH55" s="576"/>
      <c r="HI55" s="575"/>
      <c r="HJ55" s="575"/>
      <c r="HK55" s="919"/>
      <c r="HL55" s="576"/>
      <c r="HM55" s="575"/>
      <c r="HN55" s="575"/>
      <c r="HO55" s="919"/>
      <c r="HP55" s="576"/>
      <c r="HQ55" s="575"/>
      <c r="HR55" s="575"/>
      <c r="HS55" s="919"/>
      <c r="HT55" s="580"/>
      <c r="HU55" s="493"/>
      <c r="HV55" s="477"/>
      <c r="HW55" s="477"/>
      <c r="HX55" s="494"/>
      <c r="HY55" s="493"/>
      <c r="HZ55" s="477"/>
      <c r="IA55" s="477"/>
      <c r="IB55" s="494"/>
      <c r="IC55" s="493"/>
      <c r="ID55" s="477"/>
      <c r="IE55" s="477"/>
      <c r="IF55" s="494"/>
    </row>
    <row r="56" spans="1:240">
      <c r="A56" s="554" t="s">
        <v>23</v>
      </c>
      <c r="B56" s="574">
        <f t="shared" si="0"/>
        <v>2014</v>
      </c>
      <c r="C56" s="575">
        <f>+C55</f>
        <v>17274439.383522727</v>
      </c>
      <c r="D56" s="575">
        <f>+D55</f>
        <v>445791.98409090913</v>
      </c>
      <c r="E56" s="575">
        <f t="shared" si="6"/>
        <v>16828647.399431817</v>
      </c>
      <c r="F56" s="558">
        <f>+C$29*E56+D56</f>
        <v>2576193.4450957505</v>
      </c>
      <c r="G56" s="575">
        <f>+G55</f>
        <v>4459868.8574999981</v>
      </c>
      <c r="H56" s="575">
        <f>+H55</f>
        <v>115840.74954545456</v>
      </c>
      <c r="I56" s="575">
        <f t="shared" si="7"/>
        <v>4344028.1079545431</v>
      </c>
      <c r="J56" s="558">
        <f>+G$29*I56+H56</f>
        <v>665767.52667579683</v>
      </c>
      <c r="K56" s="576">
        <f>+K55</f>
        <v>11529595.982897725</v>
      </c>
      <c r="L56" s="575">
        <f>+L55</f>
        <v>305419.76113636367</v>
      </c>
      <c r="M56" s="575">
        <f t="shared" si="8"/>
        <v>11224176.221761361</v>
      </c>
      <c r="N56" s="558">
        <f>+K$29*M56+L56</f>
        <v>1726330.2391955536</v>
      </c>
      <c r="O56" s="576">
        <f>+O55</f>
        <v>4752766.6742424238</v>
      </c>
      <c r="P56" s="575">
        <f>+P55</f>
        <v>119316.31818181818</v>
      </c>
      <c r="Q56" s="575">
        <f t="shared" si="11"/>
        <v>4633450.3560606055</v>
      </c>
      <c r="R56" s="558">
        <f>+O$29*Q56+P56</f>
        <v>705882.14095722395</v>
      </c>
      <c r="S56" s="493">
        <f>+S55</f>
        <v>2225716.0915151504</v>
      </c>
      <c r="T56" s="477">
        <f>+T55</f>
        <v>58315.705454545445</v>
      </c>
      <c r="U56" s="477">
        <f t="shared" si="12"/>
        <v>2167400.3860606048</v>
      </c>
      <c r="V56" s="494">
        <f>+S$29*U56+T56</f>
        <v>332695.03252998635</v>
      </c>
      <c r="W56" s="493">
        <f>+W55</f>
        <v>27616195.609848484</v>
      </c>
      <c r="X56" s="477">
        <f>+X55</f>
        <v>693293.61363636365</v>
      </c>
      <c r="Y56" s="477">
        <f t="shared" si="13"/>
        <v>26922901.996212121</v>
      </c>
      <c r="Z56" s="494">
        <f>+W$29*Y56+X56</f>
        <v>4101564.5450932193</v>
      </c>
      <c r="AA56" s="493">
        <f>+AA55</f>
        <v>17995762.376893934</v>
      </c>
      <c r="AB56" s="477">
        <f>+AB55</f>
        <v>450833.29545454547</v>
      </c>
      <c r="AC56" s="477">
        <f t="shared" si="14"/>
        <v>17544929.081439387</v>
      </c>
      <c r="AD56" s="494">
        <f>+AA$29*AC56+AB56</f>
        <v>2671911.5355029278</v>
      </c>
      <c r="AE56" s="493">
        <f>+AE55</f>
        <v>181616.51136363641</v>
      </c>
      <c r="AF56" s="477">
        <f>+AF55</f>
        <v>4597.886363636364</v>
      </c>
      <c r="AG56" s="477">
        <f t="shared" si="15"/>
        <v>177018.62500000006</v>
      </c>
      <c r="AH56" s="494">
        <f>+AE$29*AG56+AF56</f>
        <v>27007.33665242196</v>
      </c>
      <c r="AI56" s="493">
        <f>+AI55</f>
        <v>12068186.799242424</v>
      </c>
      <c r="AJ56" s="477">
        <f>+AJ55</f>
        <v>295547.43181818182</v>
      </c>
      <c r="AK56" s="477">
        <f t="shared" si="19"/>
        <v>11772639.367424242</v>
      </c>
      <c r="AL56" s="494">
        <f>+AI$29*AK56+AJ56</f>
        <v>1785889.91228934</v>
      </c>
      <c r="AM56" s="493">
        <f>+AM55</f>
        <v>4490110.0851136353</v>
      </c>
      <c r="AN56" s="477">
        <f>+AN55</f>
        <v>110866.91568181818</v>
      </c>
      <c r="AO56" s="477">
        <f t="shared" si="16"/>
        <v>4379243.1694318168</v>
      </c>
      <c r="AP56" s="494">
        <f>+AM$29*AO56+AN56</f>
        <v>665251.69924844091</v>
      </c>
      <c r="AQ56" s="493">
        <f>+AQ55</f>
        <v>36875988.668863639</v>
      </c>
      <c r="AR56" s="477">
        <f>+AR55</f>
        <v>904932.23727272719</v>
      </c>
      <c r="AS56" s="477">
        <f t="shared" si="17"/>
        <v>35971056.431590915</v>
      </c>
      <c r="AT56" s="494">
        <f>+AQ$29*AS56+AR56</f>
        <v>5458642.9043781674</v>
      </c>
      <c r="AU56" s="576">
        <f>+AU55</f>
        <v>25375000</v>
      </c>
      <c r="AV56" s="575">
        <f>+AV55</f>
        <v>750000</v>
      </c>
      <c r="AW56" s="575">
        <f t="shared" si="1"/>
        <v>24625000</v>
      </c>
      <c r="AX56" s="558">
        <f>+AU$29*AW56+AV56</f>
        <v>750000</v>
      </c>
      <c r="AY56" s="576">
        <f>+AY55</f>
        <v>16583333.333333332</v>
      </c>
      <c r="AZ56" s="575">
        <f>+AZ55</f>
        <v>500000</v>
      </c>
      <c r="BA56" s="575">
        <f t="shared" si="2"/>
        <v>16083333.333333332</v>
      </c>
      <c r="BB56" s="558">
        <f>+AY$29*BA56+AZ56</f>
        <v>500000</v>
      </c>
      <c r="BC56" s="576">
        <f>+BC55</f>
        <v>25750000</v>
      </c>
      <c r="BD56" s="575">
        <f>+BD55</f>
        <v>750000</v>
      </c>
      <c r="BE56" s="575">
        <f t="shared" si="4"/>
        <v>25000000</v>
      </c>
      <c r="BF56" s="558">
        <f>+BC$29*BE56+BD56</f>
        <v>750000</v>
      </c>
      <c r="BG56" s="576">
        <f>+BG55</f>
        <v>17095238.095238097</v>
      </c>
      <c r="BH56" s="575">
        <f>+BH55</f>
        <v>571428.57142857148</v>
      </c>
      <c r="BI56" s="575">
        <f t="shared" si="5"/>
        <v>16523809.523809526</v>
      </c>
      <c r="BJ56" s="558">
        <f>+BG$29*BI56+BH56</f>
        <v>571428.57142857148</v>
      </c>
      <c r="BK56" s="576">
        <f>+BK55</f>
        <v>24800000</v>
      </c>
      <c r="BL56" s="575">
        <f>+BL55</f>
        <v>1200000</v>
      </c>
      <c r="BM56" s="575">
        <f t="shared" si="9"/>
        <v>23600000</v>
      </c>
      <c r="BN56" s="558">
        <f>+BK$29*BM56+BL56</f>
        <v>1200000</v>
      </c>
      <c r="BO56" s="576">
        <f>+BO55</f>
        <v>17166666.66666666</v>
      </c>
      <c r="BP56" s="575">
        <f>+BP55</f>
        <v>666666.66666666663</v>
      </c>
      <c r="BQ56" s="575">
        <f t="shared" si="10"/>
        <v>16499999.999999994</v>
      </c>
      <c r="BR56" s="558">
        <f>+BO$29*BQ56+BP56</f>
        <v>666666.66666666663</v>
      </c>
      <c r="BS56" s="493">
        <f>+BS55</f>
        <v>340746.34090909094</v>
      </c>
      <c r="BT56" s="477">
        <f>+BT55</f>
        <v>8310.886363636364</v>
      </c>
      <c r="BU56" s="477">
        <f t="shared" si="18"/>
        <v>332435.45454545459</v>
      </c>
      <c r="BV56" s="494">
        <f>+BS$29*BU56+BT56</f>
        <v>50395.134802839893</v>
      </c>
      <c r="BW56" s="493">
        <f>+BW55</f>
        <v>23938910.931818184</v>
      </c>
      <c r="BX56" s="477">
        <f>+BX55</f>
        <v>576841.22727272729</v>
      </c>
      <c r="BY56" s="477">
        <f t="shared" si="20"/>
        <v>23362069.704545457</v>
      </c>
      <c r="BZ56" s="494">
        <f>+BW$29*BY56+BX56</f>
        <v>3381938.4470731998</v>
      </c>
      <c r="CA56" s="493">
        <f>+CA55</f>
        <v>2263543.8400000003</v>
      </c>
      <c r="CB56" s="477">
        <f>+CB55</f>
        <v>54433.919999999998</v>
      </c>
      <c r="CC56" s="477">
        <f t="shared" si="21"/>
        <v>2209109.9200000004</v>
      </c>
      <c r="CD56" s="494">
        <f>+CA$29*CC56+CB56</f>
        <v>334093.41308838612</v>
      </c>
      <c r="CE56" s="493">
        <f>+CE55</f>
        <v>194907.45</v>
      </c>
      <c r="CF56" s="477">
        <f>+CF55</f>
        <v>4725.0290909090909</v>
      </c>
      <c r="CG56" s="477">
        <f t="shared" si="22"/>
        <v>190182.42090909093</v>
      </c>
      <c r="CH56" s="494">
        <f>+CE$29*CG56+CF56</f>
        <v>28800.933573633269</v>
      </c>
      <c r="CI56" s="493">
        <f>+CI55</f>
        <v>521295</v>
      </c>
      <c r="CJ56" s="477">
        <f>+CJ55</f>
        <v>12362.727272727272</v>
      </c>
      <c r="CK56" s="477">
        <f t="shared" si="23"/>
        <v>508932.27272727271</v>
      </c>
      <c r="CL56" s="494">
        <f>+CI$29*CK56+CJ56</f>
        <v>73470.519576602033</v>
      </c>
      <c r="CM56" s="493"/>
      <c r="CN56" s="477"/>
      <c r="CO56" s="477"/>
      <c r="CP56" s="494"/>
      <c r="CQ56" s="493"/>
      <c r="CR56" s="477"/>
      <c r="CS56" s="477"/>
      <c r="CT56" s="494"/>
      <c r="CU56" s="493"/>
      <c r="CV56" s="477"/>
      <c r="CW56" s="477"/>
      <c r="CX56" s="494"/>
      <c r="CY56" s="493"/>
      <c r="CZ56" s="477"/>
      <c r="DA56" s="477"/>
      <c r="DB56" s="494"/>
      <c r="DC56" s="493"/>
      <c r="DD56" s="477"/>
      <c r="DE56" s="477"/>
      <c r="DF56" s="494"/>
      <c r="DG56" s="493"/>
      <c r="DH56" s="477"/>
      <c r="DI56" s="477"/>
      <c r="DJ56" s="494"/>
      <c r="DK56" s="493"/>
      <c r="DL56" s="477"/>
      <c r="DM56" s="477"/>
      <c r="DN56" s="494"/>
      <c r="DO56" s="493"/>
      <c r="DP56" s="477"/>
      <c r="DQ56" s="477"/>
      <c r="DR56" s="494"/>
      <c r="DS56" s="493"/>
      <c r="DT56" s="477"/>
      <c r="DU56" s="477"/>
      <c r="DV56" s="494"/>
      <c r="DW56" s="493"/>
      <c r="DX56" s="477"/>
      <c r="DY56" s="477"/>
      <c r="DZ56" s="494"/>
      <c r="EA56" s="493"/>
      <c r="EB56" s="477"/>
      <c r="EC56" s="477"/>
      <c r="ED56" s="494"/>
      <c r="EE56" s="493"/>
      <c r="EF56" s="477"/>
      <c r="EG56" s="477"/>
      <c r="EH56" s="494"/>
      <c r="EI56" s="493"/>
      <c r="EJ56" s="477"/>
      <c r="EK56" s="477"/>
      <c r="EL56" s="494"/>
      <c r="EM56" s="493"/>
      <c r="EN56" s="477"/>
      <c r="EO56" s="477"/>
      <c r="EP56" s="494"/>
      <c r="EQ56" s="493"/>
      <c r="ER56" s="477"/>
      <c r="ES56" s="477"/>
      <c r="ET56" s="494"/>
      <c r="EU56" s="493"/>
      <c r="EV56" s="477"/>
      <c r="EW56" s="477"/>
      <c r="EX56" s="494"/>
      <c r="EY56" s="582">
        <f t="shared" si="3"/>
        <v>24585834.765733488</v>
      </c>
      <c r="EZ56" s="579">
        <f>+EY56</f>
        <v>24585834.765733488</v>
      </c>
      <c r="FA56" s="553"/>
      <c r="FB56" s="600"/>
      <c r="FD56" s="493">
        <f>+FD55</f>
        <v>12707126</v>
      </c>
      <c r="FE56" s="477">
        <f>+FE55</f>
        <v>1058927.1666666667</v>
      </c>
      <c r="FF56" s="477">
        <f t="shared" ref="FF56:FF76" si="24">+FD56-FE56</f>
        <v>11648198.833333334</v>
      </c>
      <c r="FG56" s="494">
        <f>+(((FD$29*FF56)*(12-FD$32)/12))+FE56</f>
        <v>2408793.6152141849</v>
      </c>
      <c r="FH56" s="493">
        <f>+FH55</f>
        <v>8944044</v>
      </c>
      <c r="FI56" s="477">
        <f>+FI55</f>
        <v>0</v>
      </c>
      <c r="FJ56" s="477">
        <f t="shared" ref="FJ56:FJ76" si="25">+FH56-FI56</f>
        <v>8944044</v>
      </c>
      <c r="FK56" s="494">
        <f>+(((FH$29*FJ56)*(12-FH$32)/12))+FI56</f>
        <v>0</v>
      </c>
      <c r="FL56" s="493">
        <f>+FL55</f>
        <v>1404585.91</v>
      </c>
      <c r="FM56" s="477">
        <f>+FM55</f>
        <v>11704.882583333332</v>
      </c>
      <c r="FN56" s="477">
        <f t="shared" ref="FN56:FN76" si="26">+FL56-FM56</f>
        <v>1392881.0274166665</v>
      </c>
      <c r="FO56" s="494">
        <f>+(((FL$29*FN56)*(12-FL$32)/12))+FM56</f>
        <v>27846.462862231274</v>
      </c>
      <c r="FP56" s="493">
        <f>+FP55</f>
        <v>169603</v>
      </c>
      <c r="FQ56" s="477">
        <f>+FQ55</f>
        <v>0</v>
      </c>
      <c r="FR56" s="477">
        <f t="shared" ref="FR56:FR76" si="27">+FP56-FQ56</f>
        <v>169603</v>
      </c>
      <c r="FS56" s="494">
        <f>+(((FP$29*FR56)*(12-FP$32)/12))+FQ56</f>
        <v>0</v>
      </c>
      <c r="FT56" s="493"/>
      <c r="FU56" s="477"/>
      <c r="FV56" s="477"/>
      <c r="FW56" s="494"/>
      <c r="FX56" s="493"/>
      <c r="FY56" s="477"/>
      <c r="FZ56" s="477"/>
      <c r="GA56" s="494"/>
      <c r="GB56" s="493"/>
      <c r="GC56" s="477"/>
      <c r="GD56" s="477"/>
      <c r="GE56" s="494"/>
      <c r="GF56" s="493"/>
      <c r="GG56" s="477"/>
      <c r="GH56" s="477"/>
      <c r="GI56" s="494"/>
      <c r="GJ56" s="493"/>
      <c r="GK56" s="477"/>
      <c r="GL56" s="477"/>
      <c r="GM56" s="494"/>
      <c r="GN56" s="493"/>
      <c r="GO56" s="477"/>
      <c r="GP56" s="477"/>
      <c r="GQ56" s="494"/>
      <c r="GR56" s="493"/>
      <c r="GS56" s="477"/>
      <c r="GT56" s="477"/>
      <c r="GU56" s="494"/>
      <c r="GV56" s="493"/>
      <c r="GW56" s="477"/>
      <c r="GX56" s="477"/>
      <c r="GY56" s="494"/>
      <c r="GZ56" s="493"/>
      <c r="HA56" s="477"/>
      <c r="HB56" s="477"/>
      <c r="HC56" s="494"/>
      <c r="HD56" s="576"/>
      <c r="HE56" s="580"/>
      <c r="HF56" s="580"/>
      <c r="HG56" s="919"/>
      <c r="HH56" s="576"/>
      <c r="HI56" s="575"/>
      <c r="HJ56" s="575"/>
      <c r="HK56" s="919"/>
      <c r="HL56" s="576"/>
      <c r="HM56" s="575"/>
      <c r="HN56" s="575"/>
      <c r="HO56" s="919"/>
      <c r="HP56" s="576"/>
      <c r="HQ56" s="575"/>
      <c r="HR56" s="575"/>
      <c r="HS56" s="919"/>
      <c r="HT56" s="580"/>
      <c r="HU56" s="493"/>
      <c r="HV56" s="477"/>
      <c r="HW56" s="477"/>
      <c r="HX56" s="494"/>
      <c r="HY56" s="493"/>
      <c r="HZ56" s="477"/>
      <c r="IA56" s="477"/>
      <c r="IB56" s="494"/>
      <c r="IC56" s="493"/>
      <c r="ID56" s="477"/>
      <c r="IE56" s="477"/>
      <c r="IF56" s="494"/>
    </row>
    <row r="57" spans="1:240">
      <c r="A57" s="554" t="s">
        <v>24</v>
      </c>
      <c r="B57" s="574">
        <f t="shared" si="0"/>
        <v>2015</v>
      </c>
      <c r="C57" s="575">
        <f>+E56</f>
        <v>16828647.399431817</v>
      </c>
      <c r="D57" s="575">
        <f>+C$31</f>
        <v>445791.98409090913</v>
      </c>
      <c r="E57" s="575">
        <f t="shared" si="6"/>
        <v>16382855.415340908</v>
      </c>
      <c r="F57" s="558">
        <f>+C$28*E57+D57</f>
        <v>2412890.9080798454</v>
      </c>
      <c r="G57" s="575">
        <f>+I56</f>
        <v>4344028.1079545431</v>
      </c>
      <c r="H57" s="575">
        <f>+G$31</f>
        <v>115840.74954545456</v>
      </c>
      <c r="I57" s="575">
        <f t="shared" si="7"/>
        <v>4228187.3584090881</v>
      </c>
      <c r="J57" s="558">
        <f>+G$28*I57+H57</f>
        <v>623521.65084681462</v>
      </c>
      <c r="K57" s="576">
        <f>+M56</f>
        <v>11224176.221761361</v>
      </c>
      <c r="L57" s="575">
        <f>+K$31</f>
        <v>305419.76113636367</v>
      </c>
      <c r="M57" s="575">
        <f t="shared" si="8"/>
        <v>10918756.460624997</v>
      </c>
      <c r="N57" s="558">
        <f>+K$28*M57+L57</f>
        <v>1616441.1637229004</v>
      </c>
      <c r="O57" s="576">
        <f>+Q56</f>
        <v>4633450.3560606055</v>
      </c>
      <c r="P57" s="575">
        <f>+O$31</f>
        <v>119316.31818181818</v>
      </c>
      <c r="Q57" s="575">
        <f t="shared" si="11"/>
        <v>4514134.0378787871</v>
      </c>
      <c r="R57" s="558">
        <f>+O$28*Q57+P57</f>
        <v>661331.00265118107</v>
      </c>
      <c r="S57" s="493">
        <f>+U56</f>
        <v>2167400.3860606048</v>
      </c>
      <c r="T57" s="477">
        <f>+S$31</f>
        <v>58315.705454545445</v>
      </c>
      <c r="U57" s="477">
        <f t="shared" si="12"/>
        <v>2109084.6806060593</v>
      </c>
      <c r="V57" s="494">
        <f>+S$28*U57+T57</f>
        <v>311554.72274678206</v>
      </c>
      <c r="W57" s="493">
        <f>+Y56</f>
        <v>26922901.996212121</v>
      </c>
      <c r="X57" s="477">
        <f>+W$31</f>
        <v>693293.61363636365</v>
      </c>
      <c r="Y57" s="477">
        <f t="shared" si="13"/>
        <v>26229608.382575758</v>
      </c>
      <c r="Z57" s="494">
        <f>+W$28*Y57+X57</f>
        <v>3842697.8608166957</v>
      </c>
      <c r="AA57" s="493">
        <f>+AC56</f>
        <v>17544929.081439387</v>
      </c>
      <c r="AB57" s="477">
        <f>+AA$31</f>
        <v>450833.29545454547</v>
      </c>
      <c r="AC57" s="477">
        <f t="shared" si="14"/>
        <v>17094095.78598484</v>
      </c>
      <c r="AD57" s="494">
        <f>+AA$28*AC57+AB57</f>
        <v>2503331.2620597691</v>
      </c>
      <c r="AE57" s="493">
        <f>+AG56</f>
        <v>177018.62500000006</v>
      </c>
      <c r="AF57" s="477">
        <f>+AE$31</f>
        <v>4597.886363636364</v>
      </c>
      <c r="AG57" s="477">
        <f t="shared" si="15"/>
        <v>172420.73863636371</v>
      </c>
      <c r="AH57" s="494">
        <f>+AE$28*AG57+AF57</f>
        <v>25300.544163287766</v>
      </c>
      <c r="AI57" s="493">
        <f>+AK56</f>
        <v>11772639.367424242</v>
      </c>
      <c r="AJ57" s="477">
        <f>+AI$31</f>
        <v>295547.43181818182</v>
      </c>
      <c r="AK57" s="477">
        <f t="shared" si="19"/>
        <v>11477091.935606061</v>
      </c>
      <c r="AL57" s="494">
        <f>+AI$28*AK57+AJ57</f>
        <v>1673608.4977732699</v>
      </c>
      <c r="AM57" s="493">
        <f>+AO56</f>
        <v>4379243.1694318168</v>
      </c>
      <c r="AN57" s="477">
        <f>+AM$31</f>
        <v>110866.91568181818</v>
      </c>
      <c r="AO57" s="477">
        <f t="shared" si="16"/>
        <v>4268376.2537499983</v>
      </c>
      <c r="AP57" s="494">
        <f>+AM$28*AO57+AN57</f>
        <v>623373.32088815572</v>
      </c>
      <c r="AQ57" s="493">
        <f>+AS56</f>
        <v>35971056.431590915</v>
      </c>
      <c r="AR57" s="477">
        <f>+AQ$31</f>
        <v>904932.23727272719</v>
      </c>
      <c r="AS57" s="477">
        <f t="shared" si="17"/>
        <v>35066124.19431819</v>
      </c>
      <c r="AT57" s="494">
        <f>+AQ$28*AS57+AR57</f>
        <v>5115342.0481604068</v>
      </c>
      <c r="AU57" s="576">
        <f>+AW56</f>
        <v>24625000</v>
      </c>
      <c r="AV57" s="575">
        <f>+AU$31</f>
        <v>750000</v>
      </c>
      <c r="AW57" s="575">
        <f t="shared" si="1"/>
        <v>23875000</v>
      </c>
      <c r="AX57" s="558">
        <f>+AU$28*AW57+AV57</f>
        <v>750000</v>
      </c>
      <c r="AY57" s="576">
        <f>+BA56</f>
        <v>16083333.333333332</v>
      </c>
      <c r="AZ57" s="575">
        <f>+AY$31</f>
        <v>500000</v>
      </c>
      <c r="BA57" s="575">
        <f t="shared" si="2"/>
        <v>15583333.333333332</v>
      </c>
      <c r="BB57" s="558">
        <f>+AY$28*BA57+AZ57</f>
        <v>500000</v>
      </c>
      <c r="BC57" s="576">
        <f>+BE56</f>
        <v>25000000</v>
      </c>
      <c r="BD57" s="575">
        <f>+BC$31</f>
        <v>750000</v>
      </c>
      <c r="BE57" s="575">
        <f t="shared" si="4"/>
        <v>24250000</v>
      </c>
      <c r="BF57" s="558">
        <f>+BC$28*BE57+BD57</f>
        <v>750000</v>
      </c>
      <c r="BG57" s="576">
        <f>+BI56</f>
        <v>16523809.523809526</v>
      </c>
      <c r="BH57" s="575">
        <f>+BG$31</f>
        <v>571428.57142857148</v>
      </c>
      <c r="BI57" s="575">
        <f t="shared" si="5"/>
        <v>15952380.952380955</v>
      </c>
      <c r="BJ57" s="558">
        <f>+BG$28*BI57+BH57</f>
        <v>571428.57142857148</v>
      </c>
      <c r="BK57" s="576">
        <f>+BM56</f>
        <v>23600000</v>
      </c>
      <c r="BL57" s="575">
        <f>+BK$31</f>
        <v>1200000</v>
      </c>
      <c r="BM57" s="575">
        <f t="shared" si="9"/>
        <v>22400000</v>
      </c>
      <c r="BN57" s="558">
        <f>+BK$28*BM57+BL57</f>
        <v>1200000</v>
      </c>
      <c r="BO57" s="576">
        <f>+BQ56</f>
        <v>16499999.999999994</v>
      </c>
      <c r="BP57" s="575">
        <f>+BO$31</f>
        <v>666666.66666666663</v>
      </c>
      <c r="BQ57" s="575">
        <f t="shared" si="10"/>
        <v>15833333.333333328</v>
      </c>
      <c r="BR57" s="558">
        <f>+BO$28*BQ57+BP57</f>
        <v>666666.66666666663</v>
      </c>
      <c r="BS57" s="493">
        <f>+BU56</f>
        <v>332435.45454545459</v>
      </c>
      <c r="BT57" s="477">
        <f>+BS$31</f>
        <v>8310.886363636364</v>
      </c>
      <c r="BU57" s="477">
        <f t="shared" si="18"/>
        <v>324124.56818181823</v>
      </c>
      <c r="BV57" s="494">
        <f>+BS$28*BU57+BT57</f>
        <v>47228.710707724662</v>
      </c>
      <c r="BW57" s="493">
        <f>+BY56</f>
        <v>23362069.704545457</v>
      </c>
      <c r="BX57" s="477">
        <f>+BW$31</f>
        <v>576841.22727272729</v>
      </c>
      <c r="BY57" s="477">
        <f t="shared" si="20"/>
        <v>22785228.47727273</v>
      </c>
      <c r="BZ57" s="494">
        <f>+BW$28*BY57+BX57</f>
        <v>3312676.7873250395</v>
      </c>
      <c r="CA57" s="493">
        <f>+CC56</f>
        <v>2209109.9200000004</v>
      </c>
      <c r="CB57" s="477">
        <f>+CA$31</f>
        <v>54433.919999999998</v>
      </c>
      <c r="CC57" s="477">
        <f t="shared" si="21"/>
        <v>2154676.0000000005</v>
      </c>
      <c r="CD57" s="494">
        <f>+CA$28*CC57+CB57</f>
        <v>313147.11337750428</v>
      </c>
      <c r="CE57" s="493">
        <f>+CG56</f>
        <v>190182.42090909093</v>
      </c>
      <c r="CF57" s="477">
        <f>+CE$31</f>
        <v>4725.0290909090909</v>
      </c>
      <c r="CG57" s="477">
        <f t="shared" si="22"/>
        <v>185457.39181818184</v>
      </c>
      <c r="CH57" s="494">
        <f>+CE$28*CG57+CF57</f>
        <v>26993.005377248595</v>
      </c>
      <c r="CI57" s="493">
        <f>+CK56</f>
        <v>508932.27272727271</v>
      </c>
      <c r="CJ57" s="477">
        <f>+CI$31</f>
        <v>12362.727272727272</v>
      </c>
      <c r="CK57" s="477">
        <f t="shared" si="23"/>
        <v>496569.54545454541</v>
      </c>
      <c r="CL57" s="494">
        <f>+CI$28*CK57+CJ57</f>
        <v>71986.119763552444</v>
      </c>
      <c r="CM57" s="493"/>
      <c r="CN57" s="477"/>
      <c r="CO57" s="477"/>
      <c r="CP57" s="494"/>
      <c r="CQ57" s="493"/>
      <c r="CR57" s="477"/>
      <c r="CS57" s="477"/>
      <c r="CT57" s="494"/>
      <c r="CU57" s="493"/>
      <c r="CV57" s="477"/>
      <c r="CW57" s="477"/>
      <c r="CX57" s="494"/>
      <c r="CY57" s="493"/>
      <c r="CZ57" s="477"/>
      <c r="DA57" s="477"/>
      <c r="DB57" s="494"/>
      <c r="DC57" s="493"/>
      <c r="DD57" s="477"/>
      <c r="DE57" s="477"/>
      <c r="DF57" s="494"/>
      <c r="DG57" s="493"/>
      <c r="DH57" s="477"/>
      <c r="DI57" s="477"/>
      <c r="DJ57" s="494"/>
      <c r="DK57" s="493"/>
      <c r="DL57" s="477"/>
      <c r="DM57" s="477"/>
      <c r="DN57" s="494"/>
      <c r="DO57" s="493"/>
      <c r="DP57" s="477"/>
      <c r="DQ57" s="477"/>
      <c r="DR57" s="494"/>
      <c r="DS57" s="493"/>
      <c r="DT57" s="477"/>
      <c r="DU57" s="477"/>
      <c r="DV57" s="494"/>
      <c r="DW57" s="493"/>
      <c r="DX57" s="477"/>
      <c r="DY57" s="477"/>
      <c r="DZ57" s="494"/>
      <c r="EA57" s="493"/>
      <c r="EB57" s="477"/>
      <c r="EC57" s="477"/>
      <c r="ED57" s="494"/>
      <c r="EE57" s="493"/>
      <c r="EF57" s="477"/>
      <c r="EG57" s="477"/>
      <c r="EH57" s="494"/>
      <c r="EI57" s="493"/>
      <c r="EJ57" s="477"/>
      <c r="EK57" s="477"/>
      <c r="EL57" s="494"/>
      <c r="EM57" s="493"/>
      <c r="EN57" s="477"/>
      <c r="EO57" s="477"/>
      <c r="EP57" s="494"/>
      <c r="EQ57" s="493"/>
      <c r="ER57" s="477"/>
      <c r="ES57" s="477"/>
      <c r="ET57" s="494"/>
      <c r="EU57" s="493"/>
      <c r="EV57" s="477"/>
      <c r="EW57" s="477"/>
      <c r="EX57" s="494"/>
      <c r="EY57" s="582">
        <f t="shared" si="3"/>
        <v>23181424.718460176</v>
      </c>
      <c r="EZ57" s="557"/>
      <c r="FA57" s="578">
        <f>+EY57</f>
        <v>23181424.718460176</v>
      </c>
      <c r="FB57" s="484"/>
      <c r="FD57" s="493">
        <f>+FF56</f>
        <v>11648198.833333334</v>
      </c>
      <c r="FE57" s="477">
        <f>+FD$31</f>
        <v>1270712.6000000001</v>
      </c>
      <c r="FF57" s="477">
        <f t="shared" si="24"/>
        <v>10377486.233333334</v>
      </c>
      <c r="FG57" s="494">
        <f>+FD$28*FF57+FE57</f>
        <v>2713842.5486289831</v>
      </c>
      <c r="FH57" s="493">
        <f>+FJ56</f>
        <v>8944044</v>
      </c>
      <c r="FI57" s="477">
        <f>+FH$31</f>
        <v>894404.4</v>
      </c>
      <c r="FJ57" s="477">
        <f t="shared" si="25"/>
        <v>8049639.5999999996</v>
      </c>
      <c r="FK57" s="494">
        <f>+FH$28*FJ57+FI57</f>
        <v>2013815.760442581</v>
      </c>
      <c r="FL57" s="493">
        <f>+FN56</f>
        <v>1392881.0274166665</v>
      </c>
      <c r="FM57" s="477">
        <f>+FL$31</f>
        <v>140458.59099999999</v>
      </c>
      <c r="FN57" s="477">
        <f t="shared" si="26"/>
        <v>1252422.4364166665</v>
      </c>
      <c r="FO57" s="494">
        <f>+FL$28*FN57+FM57</f>
        <v>314624.88577399123</v>
      </c>
      <c r="FP57" s="493">
        <f>+FR56</f>
        <v>169603</v>
      </c>
      <c r="FQ57" s="477">
        <f>+FP$31</f>
        <v>16960.3</v>
      </c>
      <c r="FR57" s="477">
        <f t="shared" si="27"/>
        <v>152642.70000000001</v>
      </c>
      <c r="FS57" s="494">
        <f>+FP$28*FR57+FQ57</f>
        <v>38187.333874737546</v>
      </c>
      <c r="FT57" s="493">
        <f>+FT30</f>
        <v>12537.86</v>
      </c>
      <c r="FU57" s="477">
        <f>+FT$31/12*(12-$FT$32)</f>
        <v>1044.8216666666667</v>
      </c>
      <c r="FV57" s="477">
        <f>+FT57-FU57</f>
        <v>11493.038333333334</v>
      </c>
      <c r="FW57" s="494">
        <f>+(((FT$28*FV57)*(12-FT$32)/12))+FU57</f>
        <v>2376.7071418390997</v>
      </c>
      <c r="FX57" s="493">
        <f>+FX30</f>
        <v>40332599.799999997</v>
      </c>
      <c r="FY57" s="477">
        <f>+FX$31/12*(12-$FX$32)</f>
        <v>3024944.9849999994</v>
      </c>
      <c r="FZ57" s="477">
        <f t="shared" ref="FZ57:FZ74" si="28">+FX57-FY57</f>
        <v>37307654.814999998</v>
      </c>
      <c r="GA57" s="494">
        <f>+(((FX$28*FZ57)*(12-FX$32)/12))+FY57</f>
        <v>6916045.832985295</v>
      </c>
      <c r="GB57" s="493">
        <f>+GB30</f>
        <v>530533.42000000004</v>
      </c>
      <c r="GC57" s="477">
        <f>+GB$31/12*(12-$GB$32)</f>
        <v>22105.559166666666</v>
      </c>
      <c r="GD57" s="477">
        <f t="shared" ref="GD57:GD74" si="29">+GB57-GC57</f>
        <v>508427.8608333334</v>
      </c>
      <c r="GE57" s="494">
        <f>+(((GB$28*GD57)*(12-GB$32)/12))+GC57</f>
        <v>51565.466258985078</v>
      </c>
      <c r="GF57" s="493">
        <f>+GF30</f>
        <v>-539066.93999999971</v>
      </c>
      <c r="GG57" s="477">
        <f>+GF$31/12*(12-$GF$32)</f>
        <v>-22461.122499999987</v>
      </c>
      <c r="GH57" s="477">
        <f t="shared" ref="GH57:GH76" si="30">+GF57-GG57</f>
        <v>-516605.81749999971</v>
      </c>
      <c r="GI57" s="494">
        <f>+(((GF$28*GH57)*(12-GF$32)/12))+GG57</f>
        <v>-52394.886086354963</v>
      </c>
      <c r="GJ57" s="493">
        <f>+GJ30</f>
        <v>33275227.509999998</v>
      </c>
      <c r="GK57" s="477">
        <f>+GJ$31/12*(12-$GJ$32)</f>
        <v>554587.12516666658</v>
      </c>
      <c r="GL57" s="477">
        <f t="shared" ref="GL57:GL76" si="31">+GJ57-GK57</f>
        <v>32720640.384833332</v>
      </c>
      <c r="GM57" s="494">
        <f>+(((GJ$28*GL57)*(12-GJ$32)/12))+GK57</f>
        <v>1312961.7934300494</v>
      </c>
      <c r="GN57" s="493">
        <f>+GN30</f>
        <v>497855.79</v>
      </c>
      <c r="GO57" s="477">
        <f>+GN$31/12*(12-$GN$32)</f>
        <v>4148.7982499999998</v>
      </c>
      <c r="GP57" s="477">
        <f>+GN57-GO57</f>
        <v>493706.99174999999</v>
      </c>
      <c r="GQ57" s="494">
        <f>+(((GN$28*GP57)*(12-GN$32)/12))+GO57</f>
        <v>9870.1849906651951</v>
      </c>
      <c r="GR57" s="493"/>
      <c r="GS57" s="477"/>
      <c r="GT57" s="477"/>
      <c r="GU57" s="494"/>
      <c r="GV57" s="493"/>
      <c r="GW57" s="477"/>
      <c r="GX57" s="477"/>
      <c r="GY57" s="494"/>
      <c r="GZ57" s="493"/>
      <c r="HA57" s="477"/>
      <c r="HB57" s="477"/>
      <c r="HC57" s="494"/>
      <c r="HD57" s="576"/>
      <c r="HE57" s="580"/>
      <c r="HF57" s="580"/>
      <c r="HG57" s="919"/>
      <c r="HH57" s="576"/>
      <c r="HI57" s="575"/>
      <c r="HJ57" s="575"/>
      <c r="HK57" s="919"/>
      <c r="HL57" s="576"/>
      <c r="HM57" s="575"/>
      <c r="HN57" s="575"/>
      <c r="HO57" s="919"/>
      <c r="HP57" s="576"/>
      <c r="HQ57" s="575"/>
      <c r="HR57" s="575"/>
      <c r="HS57" s="919"/>
      <c r="HT57" s="580"/>
      <c r="HU57" s="493"/>
      <c r="HV57" s="477"/>
      <c r="HW57" s="477"/>
      <c r="HX57" s="494"/>
      <c r="HY57" s="493"/>
      <c r="HZ57" s="477"/>
      <c r="IA57" s="477"/>
      <c r="IB57" s="494"/>
      <c r="IC57" s="493"/>
      <c r="ID57" s="477"/>
      <c r="IE57" s="477"/>
      <c r="IF57" s="494"/>
    </row>
    <row r="58" spans="1:240">
      <c r="A58" s="554" t="s">
        <v>23</v>
      </c>
      <c r="B58" s="574">
        <f t="shared" si="0"/>
        <v>2015</v>
      </c>
      <c r="C58" s="575">
        <f>+C57</f>
        <v>16828647.399431817</v>
      </c>
      <c r="D58" s="575">
        <f>+D57</f>
        <v>445791.98409090913</v>
      </c>
      <c r="E58" s="575">
        <f t="shared" si="6"/>
        <v>16382855.415340908</v>
      </c>
      <c r="F58" s="558">
        <f>+C$29*E58+D58</f>
        <v>2519758.9693075428</v>
      </c>
      <c r="G58" s="575">
        <f>+G57</f>
        <v>4344028.1079545431</v>
      </c>
      <c r="H58" s="575">
        <f>+H57</f>
        <v>115840.74954545456</v>
      </c>
      <c r="I58" s="575">
        <f t="shared" si="7"/>
        <v>4228187.3584090881</v>
      </c>
      <c r="J58" s="558">
        <f>+G$29*I58+H58</f>
        <v>651102.81261898775</v>
      </c>
      <c r="K58" s="576">
        <f>+K57</f>
        <v>11224176.221761361</v>
      </c>
      <c r="L58" s="575">
        <f>+L57</f>
        <v>305419.76113636367</v>
      </c>
      <c r="M58" s="575">
        <f t="shared" si="8"/>
        <v>10918756.460624997</v>
      </c>
      <c r="N58" s="558">
        <f>+K$29*M58+L58</f>
        <v>1687666.0085000654</v>
      </c>
      <c r="O58" s="576">
        <f>+O57</f>
        <v>4633450.3560606055</v>
      </c>
      <c r="P58" s="575">
        <f>+P57</f>
        <v>119316.31818181818</v>
      </c>
      <c r="Q58" s="575">
        <f t="shared" si="11"/>
        <v>4514134.0378787871</v>
      </c>
      <c r="R58" s="558">
        <f>+O$29*Q58+P58</f>
        <v>690777.44165828661</v>
      </c>
      <c r="S58" s="493">
        <f>+S57</f>
        <v>2167400.3860606048</v>
      </c>
      <c r="T58" s="477">
        <f>+T57</f>
        <v>58315.705454545445</v>
      </c>
      <c r="U58" s="477">
        <f t="shared" si="12"/>
        <v>2109084.6806060593</v>
      </c>
      <c r="V58" s="494">
        <f>+S$29*U58+T58</f>
        <v>325312.62911091617</v>
      </c>
      <c r="W58" s="493">
        <f>+W57</f>
        <v>26922901.996212121</v>
      </c>
      <c r="X58" s="477">
        <f>+X57</f>
        <v>693293.61363636365</v>
      </c>
      <c r="Y58" s="477">
        <f t="shared" si="13"/>
        <v>26229608.382575758</v>
      </c>
      <c r="Z58" s="494">
        <f>+W$29*Y58+X58</f>
        <v>4013797.9116651458</v>
      </c>
      <c r="AA58" s="493">
        <f>+AA57</f>
        <v>17544929.081439387</v>
      </c>
      <c r="AB58" s="477">
        <f>+AB57</f>
        <v>450833.29545454547</v>
      </c>
      <c r="AC58" s="477">
        <f t="shared" si="14"/>
        <v>17094095.78598484</v>
      </c>
      <c r="AD58" s="494">
        <f>+AA$29*AC58+AB58</f>
        <v>2614838.8612404424</v>
      </c>
      <c r="AE58" s="493">
        <f>+AE57</f>
        <v>177018.62500000006</v>
      </c>
      <c r="AF58" s="477">
        <f>+AF57</f>
        <v>4597.886363636364</v>
      </c>
      <c r="AG58" s="477">
        <f t="shared" si="15"/>
        <v>172420.73863636371</v>
      </c>
      <c r="AH58" s="494">
        <f>+AE$29*AG58+AF58</f>
        <v>26425.2730085574</v>
      </c>
      <c r="AI58" s="493">
        <f>+AI57</f>
        <v>11772639.367424242</v>
      </c>
      <c r="AJ58" s="477">
        <f>+AJ57</f>
        <v>295547.43181818182</v>
      </c>
      <c r="AK58" s="477">
        <f t="shared" si="19"/>
        <v>11477091.935606061</v>
      </c>
      <c r="AL58" s="494">
        <f>+AI$29*AK58+AJ58</f>
        <v>1748475.4567126583</v>
      </c>
      <c r="AM58" s="493">
        <f>+AM57</f>
        <v>4379243.1694318168</v>
      </c>
      <c r="AN58" s="477">
        <f>+AN57</f>
        <v>110866.91568181818</v>
      </c>
      <c r="AO58" s="477">
        <f t="shared" si="16"/>
        <v>4268376.2537499983</v>
      </c>
      <c r="AP58" s="494">
        <f>+AM$29*AO58+AN58</f>
        <v>651216.6414366276</v>
      </c>
      <c r="AQ58" s="493">
        <f>+AQ57</f>
        <v>35971056.431590915</v>
      </c>
      <c r="AR58" s="477">
        <f>+AR57</f>
        <v>904932.23727272719</v>
      </c>
      <c r="AS58" s="477">
        <f t="shared" si="17"/>
        <v>35066124.19431819</v>
      </c>
      <c r="AT58" s="494">
        <f>+AQ$29*AS58+AR58</f>
        <v>5344084.1454572761</v>
      </c>
      <c r="AU58" s="576">
        <f>+AU57</f>
        <v>24625000</v>
      </c>
      <c r="AV58" s="575">
        <f>+AV57</f>
        <v>750000</v>
      </c>
      <c r="AW58" s="575">
        <f t="shared" si="1"/>
        <v>23875000</v>
      </c>
      <c r="AX58" s="558">
        <f>+AU$29*AW58+AV58</f>
        <v>750000</v>
      </c>
      <c r="AY58" s="576">
        <f>+AY57</f>
        <v>16083333.333333332</v>
      </c>
      <c r="AZ58" s="575">
        <f>+AZ57</f>
        <v>500000</v>
      </c>
      <c r="BA58" s="575">
        <f t="shared" si="2"/>
        <v>15583333.333333332</v>
      </c>
      <c r="BB58" s="558">
        <f>+AY$29*BA58+AZ58</f>
        <v>500000</v>
      </c>
      <c r="BC58" s="576">
        <f>+BC57</f>
        <v>25000000</v>
      </c>
      <c r="BD58" s="575">
        <f>+BD57</f>
        <v>750000</v>
      </c>
      <c r="BE58" s="575">
        <f t="shared" si="4"/>
        <v>24250000</v>
      </c>
      <c r="BF58" s="558">
        <f>+BC$29*BE58+BD58</f>
        <v>750000</v>
      </c>
      <c r="BG58" s="576">
        <f>+BG57</f>
        <v>16523809.523809526</v>
      </c>
      <c r="BH58" s="575">
        <f>+BH57</f>
        <v>571428.57142857148</v>
      </c>
      <c r="BI58" s="575">
        <f t="shared" si="5"/>
        <v>15952380.952380955</v>
      </c>
      <c r="BJ58" s="558">
        <f>+BG$29*BI58+BH58</f>
        <v>571428.57142857148</v>
      </c>
      <c r="BK58" s="576">
        <f>+BK57</f>
        <v>23600000</v>
      </c>
      <c r="BL58" s="575">
        <f>+BL57</f>
        <v>1200000</v>
      </c>
      <c r="BM58" s="575">
        <f t="shared" si="9"/>
        <v>22400000</v>
      </c>
      <c r="BN58" s="558">
        <f>+BK$29*BM58+BL58</f>
        <v>1200000</v>
      </c>
      <c r="BO58" s="576">
        <f>+BO57</f>
        <v>16499999.999999994</v>
      </c>
      <c r="BP58" s="575">
        <f>+BP57</f>
        <v>666666.66666666663</v>
      </c>
      <c r="BQ58" s="575">
        <f t="shared" si="10"/>
        <v>15833333.333333328</v>
      </c>
      <c r="BR58" s="558">
        <f>+BO$29*BQ58+BP58</f>
        <v>666666.66666666663</v>
      </c>
      <c r="BS58" s="493">
        <f>+BS57</f>
        <v>332435.45454545459</v>
      </c>
      <c r="BT58" s="477">
        <f>+BT57</f>
        <v>8310.886363636364</v>
      </c>
      <c r="BU58" s="477">
        <f t="shared" si="18"/>
        <v>324124.56818181823</v>
      </c>
      <c r="BV58" s="494">
        <f>+BS$29*BU58+BT58</f>
        <v>49343.028591859809</v>
      </c>
      <c r="BW58" s="493">
        <f>+BW57</f>
        <v>23362069.704545457</v>
      </c>
      <c r="BX58" s="477">
        <f>+BX57</f>
        <v>576841.22727272729</v>
      </c>
      <c r="BY58" s="477">
        <f t="shared" si="20"/>
        <v>22785228.47727273</v>
      </c>
      <c r="BZ58" s="494">
        <f>+BW$29*BY58+BX58</f>
        <v>3312676.7873250395</v>
      </c>
      <c r="CA58" s="493">
        <f>+CA57</f>
        <v>2209109.9200000004</v>
      </c>
      <c r="CB58" s="477">
        <f>+CB57</f>
        <v>54433.919999999998</v>
      </c>
      <c r="CC58" s="477">
        <f t="shared" si="21"/>
        <v>2154676.0000000005</v>
      </c>
      <c r="CD58" s="494">
        <f>+CA$29*CC58+CB58</f>
        <v>327202.41941885714</v>
      </c>
      <c r="CE58" s="493">
        <f>+CE57</f>
        <v>190182.42090909093</v>
      </c>
      <c r="CF58" s="477">
        <f>+CF57</f>
        <v>4725.0290909090909</v>
      </c>
      <c r="CG58" s="477">
        <f t="shared" si="22"/>
        <v>185457.39181818184</v>
      </c>
      <c r="CH58" s="494">
        <f>+CE$29*CG58+CF58</f>
        <v>28202.774456050061</v>
      </c>
      <c r="CI58" s="493">
        <f>+CI57</f>
        <v>508932.27272727271</v>
      </c>
      <c r="CJ58" s="477">
        <f>+CJ57</f>
        <v>12362.727272727272</v>
      </c>
      <c r="CK58" s="477">
        <f t="shared" si="23"/>
        <v>496569.54545454541</v>
      </c>
      <c r="CL58" s="494">
        <f>+CI$29*CK58+CJ58</f>
        <v>71986.119763552444</v>
      </c>
      <c r="CM58" s="493"/>
      <c r="CN58" s="477"/>
      <c r="CO58" s="477"/>
      <c r="CP58" s="494"/>
      <c r="CQ58" s="493"/>
      <c r="CR58" s="477"/>
      <c r="CS58" s="477"/>
      <c r="CT58" s="494"/>
      <c r="CU58" s="493"/>
      <c r="CV58" s="477"/>
      <c r="CW58" s="477"/>
      <c r="CX58" s="494"/>
      <c r="CY58" s="493"/>
      <c r="CZ58" s="477"/>
      <c r="DA58" s="477"/>
      <c r="DB58" s="494"/>
      <c r="DC58" s="493"/>
      <c r="DD58" s="477"/>
      <c r="DE58" s="477"/>
      <c r="DF58" s="494"/>
      <c r="DG58" s="493"/>
      <c r="DH58" s="477"/>
      <c r="DI58" s="477"/>
      <c r="DJ58" s="494"/>
      <c r="DK58" s="493"/>
      <c r="DL58" s="477"/>
      <c r="DM58" s="477"/>
      <c r="DN58" s="494"/>
      <c r="DO58" s="493"/>
      <c r="DP58" s="477"/>
      <c r="DQ58" s="477"/>
      <c r="DR58" s="494"/>
      <c r="DS58" s="493"/>
      <c r="DT58" s="477"/>
      <c r="DU58" s="477"/>
      <c r="DV58" s="494"/>
      <c r="DW58" s="493"/>
      <c r="DX58" s="477"/>
      <c r="DY58" s="477"/>
      <c r="DZ58" s="494"/>
      <c r="EA58" s="493"/>
      <c r="EB58" s="477"/>
      <c r="EC58" s="477"/>
      <c r="ED58" s="494"/>
      <c r="EE58" s="493"/>
      <c r="EF58" s="477"/>
      <c r="EG58" s="477"/>
      <c r="EH58" s="494"/>
      <c r="EI58" s="493"/>
      <c r="EJ58" s="477"/>
      <c r="EK58" s="477"/>
      <c r="EL58" s="494"/>
      <c r="EM58" s="493"/>
      <c r="EN58" s="477"/>
      <c r="EO58" s="477"/>
      <c r="EP58" s="494"/>
      <c r="EQ58" s="493"/>
      <c r="ER58" s="477"/>
      <c r="ES58" s="477"/>
      <c r="ET58" s="494"/>
      <c r="EU58" s="493"/>
      <c r="EV58" s="477"/>
      <c r="EW58" s="477"/>
      <c r="EX58" s="494"/>
      <c r="EY58" s="582">
        <f t="shared" si="3"/>
        <v>24062867.280271865</v>
      </c>
      <c r="EZ58" s="579">
        <f>+EY58</f>
        <v>24062867.280271865</v>
      </c>
      <c r="FA58" s="553"/>
      <c r="FB58" s="600"/>
      <c r="FD58" s="493">
        <f>+FD57</f>
        <v>11648198.833333334</v>
      </c>
      <c r="FE58" s="477">
        <f>+FE57</f>
        <v>1270712.6000000001</v>
      </c>
      <c r="FF58" s="477">
        <f t="shared" si="24"/>
        <v>10377486.233333334</v>
      </c>
      <c r="FG58" s="494">
        <f>+FD$29*FF58+FE58</f>
        <v>2713842.5486289831</v>
      </c>
      <c r="FH58" s="493">
        <f>+FH57</f>
        <v>8944044</v>
      </c>
      <c r="FI58" s="477">
        <f>+FI57</f>
        <v>894404.4</v>
      </c>
      <c r="FJ58" s="477">
        <f t="shared" si="25"/>
        <v>8049639.5999999996</v>
      </c>
      <c r="FK58" s="494">
        <f>+FH$29*FJ58+FI58</f>
        <v>2013815.760442581</v>
      </c>
      <c r="FL58" s="493">
        <f>+FL57</f>
        <v>1392881.0274166665</v>
      </c>
      <c r="FM58" s="477">
        <f>+FM57</f>
        <v>140458.59099999999</v>
      </c>
      <c r="FN58" s="477">
        <f t="shared" si="26"/>
        <v>1252422.4364166665</v>
      </c>
      <c r="FO58" s="494">
        <f>+FL$29*FN58+FM58</f>
        <v>314624.88577399123</v>
      </c>
      <c r="FP58" s="493">
        <f>+FP57</f>
        <v>169603</v>
      </c>
      <c r="FQ58" s="477">
        <f>+FQ57</f>
        <v>16960.3</v>
      </c>
      <c r="FR58" s="477">
        <f t="shared" si="27"/>
        <v>152642.70000000001</v>
      </c>
      <c r="FS58" s="494">
        <f>+FP$29*FR58+FQ58</f>
        <v>38187.333874737546</v>
      </c>
      <c r="FT58" s="493">
        <f>+FT57</f>
        <v>12537.86</v>
      </c>
      <c r="FU58" s="477">
        <f>+FU57</f>
        <v>1044.8216666666667</v>
      </c>
      <c r="FV58" s="477">
        <f t="shared" ref="FV58:FV74" si="32">+FT58-FU58</f>
        <v>11493.038333333334</v>
      </c>
      <c r="FW58" s="494">
        <f>+(((FT$29*FV58)*(12-FT$32)/12))+FU58</f>
        <v>2376.7071418390997</v>
      </c>
      <c r="FX58" s="493">
        <f>+FX57</f>
        <v>40332599.799999997</v>
      </c>
      <c r="FY58" s="477">
        <f>+FY57</f>
        <v>3024944.9849999994</v>
      </c>
      <c r="FZ58" s="477">
        <f t="shared" si="28"/>
        <v>37307654.814999998</v>
      </c>
      <c r="GA58" s="494">
        <f>+(((FX$29*FZ58)*(12-FX$32)/12))+FY58</f>
        <v>6916045.832985295</v>
      </c>
      <c r="GB58" s="493">
        <f>+GB57</f>
        <v>530533.42000000004</v>
      </c>
      <c r="GC58" s="477">
        <f>+GC57</f>
        <v>22105.559166666666</v>
      </c>
      <c r="GD58" s="477">
        <f t="shared" si="29"/>
        <v>508427.8608333334</v>
      </c>
      <c r="GE58" s="494">
        <f>+(((GB$29*GD58)*(12-GB$32)/12))+GC58</f>
        <v>51565.466258985078</v>
      </c>
      <c r="GF58" s="493">
        <f>+GF57</f>
        <v>-539066.93999999971</v>
      </c>
      <c r="GG58" s="477">
        <f>+GG57</f>
        <v>-22461.122499999987</v>
      </c>
      <c r="GH58" s="477">
        <f t="shared" si="30"/>
        <v>-516605.81749999971</v>
      </c>
      <c r="GI58" s="494">
        <f>+(((GF$29*GH58)*(12-GF$32)/12))+GG58</f>
        <v>-52394.886086354963</v>
      </c>
      <c r="GJ58" s="493">
        <f>+GJ57</f>
        <v>33275227.509999998</v>
      </c>
      <c r="GK58" s="477">
        <f>+GK57</f>
        <v>554587.12516666658</v>
      </c>
      <c r="GL58" s="477">
        <f t="shared" si="31"/>
        <v>32720640.384833332</v>
      </c>
      <c r="GM58" s="494">
        <f>+(((GJ$29*GL58)*(12-GJ$32)/12))+GK58</f>
        <v>1312961.7934300494</v>
      </c>
      <c r="GN58" s="493">
        <f>+GN57</f>
        <v>497855.79</v>
      </c>
      <c r="GO58" s="477">
        <f>+GO57</f>
        <v>4148.7982499999998</v>
      </c>
      <c r="GP58" s="477">
        <f>+GN58-GO58</f>
        <v>493706.99174999999</v>
      </c>
      <c r="GQ58" s="494">
        <f>+(((GN$29*GP58)*(12-GN$32)/12))+GO58</f>
        <v>9870.1849906651951</v>
      </c>
      <c r="GR58" s="493"/>
      <c r="GS58" s="477"/>
      <c r="GT58" s="477"/>
      <c r="GU58" s="494"/>
      <c r="GV58" s="493"/>
      <c r="GW58" s="477"/>
      <c r="GX58" s="477"/>
      <c r="GY58" s="494"/>
      <c r="GZ58" s="493"/>
      <c r="HA58" s="477"/>
      <c r="HB58" s="477"/>
      <c r="HC58" s="494"/>
      <c r="HD58" s="576"/>
      <c r="HE58" s="580"/>
      <c r="HF58" s="580"/>
      <c r="HG58" s="919"/>
      <c r="HH58" s="576"/>
      <c r="HI58" s="575"/>
      <c r="HJ58" s="575"/>
      <c r="HK58" s="919"/>
      <c r="HL58" s="576"/>
      <c r="HM58" s="575"/>
      <c r="HN58" s="575"/>
      <c r="HO58" s="919"/>
      <c r="HP58" s="576"/>
      <c r="HQ58" s="575"/>
      <c r="HR58" s="575"/>
      <c r="HS58" s="919"/>
      <c r="HT58" s="580"/>
      <c r="HU58" s="493"/>
      <c r="HV58" s="477"/>
      <c r="HW58" s="477"/>
      <c r="HX58" s="494"/>
      <c r="HY58" s="493"/>
      <c r="HZ58" s="477"/>
      <c r="IA58" s="477"/>
      <c r="IB58" s="494"/>
      <c r="IC58" s="493"/>
      <c r="ID58" s="477"/>
      <c r="IE58" s="477"/>
      <c r="IF58" s="494"/>
    </row>
    <row r="59" spans="1:240">
      <c r="A59" s="554" t="s">
        <v>24</v>
      </c>
      <c r="B59" s="574">
        <f t="shared" si="0"/>
        <v>2016</v>
      </c>
      <c r="C59" s="575">
        <f>+E58</f>
        <v>16382855.415340908</v>
      </c>
      <c r="D59" s="575">
        <f>+C$31</f>
        <v>445791.98409090913</v>
      </c>
      <c r="E59" s="575">
        <f t="shared" si="6"/>
        <v>15937063.431249999</v>
      </c>
      <c r="F59" s="558">
        <f>+C$28*E59+D59</f>
        <v>2359364.4067468131</v>
      </c>
      <c r="G59" s="575">
        <f>+I58</f>
        <v>4228187.3584090881</v>
      </c>
      <c r="H59" s="575">
        <f>+G$31</f>
        <v>115840.74954545456</v>
      </c>
      <c r="I59" s="575">
        <f t="shared" si="7"/>
        <v>4112346.6088636336</v>
      </c>
      <c r="J59" s="558">
        <f>+G$28*I59+H59</f>
        <v>609612.58505773626</v>
      </c>
      <c r="K59" s="576">
        <f>+M58</f>
        <v>10918756.460624997</v>
      </c>
      <c r="L59" s="575">
        <f>+K$31</f>
        <v>305419.76113636367</v>
      </c>
      <c r="M59" s="575">
        <f t="shared" si="8"/>
        <v>10613336.699488632</v>
      </c>
      <c r="N59" s="558">
        <f>+K$28*M59+L59</f>
        <v>1579769.2363778225</v>
      </c>
      <c r="O59" s="576">
        <f>+Q58</f>
        <v>4514134.0378787871</v>
      </c>
      <c r="P59" s="575">
        <f>+O$31</f>
        <v>119316.31818181818</v>
      </c>
      <c r="Q59" s="575">
        <f t="shared" si="11"/>
        <v>4394817.7196969688</v>
      </c>
      <c r="R59" s="558">
        <f>+O$28*Q59+P59</f>
        <v>647004.62332599959</v>
      </c>
      <c r="S59" s="493">
        <f>+U58</f>
        <v>2109084.6806060593</v>
      </c>
      <c r="T59" s="477">
        <f>+S$31</f>
        <v>58315.705454545445</v>
      </c>
      <c r="U59" s="477">
        <f t="shared" si="12"/>
        <v>2050768.9751515137</v>
      </c>
      <c r="V59" s="494">
        <f>+S$28*U59+T59</f>
        <v>304552.72226865566</v>
      </c>
      <c r="W59" s="493">
        <f>+Y58</f>
        <v>26229608.382575758</v>
      </c>
      <c r="X59" s="477">
        <f>+W$31</f>
        <v>693293.61363636365</v>
      </c>
      <c r="Y59" s="477">
        <f t="shared" si="13"/>
        <v>25536314.768939395</v>
      </c>
      <c r="Z59" s="494">
        <f>+W$28*Y59+X59</f>
        <v>3759453.6956929862</v>
      </c>
      <c r="AA59" s="493">
        <f>+AC58</f>
        <v>17094095.78598484</v>
      </c>
      <c r="AB59" s="477">
        <f>+AA$31</f>
        <v>450833.29545454547</v>
      </c>
      <c r="AC59" s="477">
        <f t="shared" si="14"/>
        <v>16643262.490530295</v>
      </c>
      <c r="AD59" s="494">
        <f>+AA$28*AC59+AB59</f>
        <v>2449199.447555895</v>
      </c>
      <c r="AE59" s="493">
        <f>+AG58</f>
        <v>172420.73863636371</v>
      </c>
      <c r="AF59" s="477">
        <f>+AE$31</f>
        <v>4597.886363636364</v>
      </c>
      <c r="AG59" s="477">
        <f t="shared" si="15"/>
        <v>167822.85227272735</v>
      </c>
      <c r="AH59" s="494">
        <f>+AE$28*AG59+AF59</f>
        <v>24748.473288630397</v>
      </c>
      <c r="AI59" s="493">
        <f>+AK58</f>
        <v>11477091.935606061</v>
      </c>
      <c r="AJ59" s="477">
        <f>+AI$31</f>
        <v>295547.43181818182</v>
      </c>
      <c r="AK59" s="477">
        <f t="shared" si="19"/>
        <v>11181544.503787879</v>
      </c>
      <c r="AL59" s="494">
        <f>+AI$28*AK59+AJ59</f>
        <v>1638121.9467186325</v>
      </c>
      <c r="AM59" s="493">
        <f>+AO58</f>
        <v>4268376.2537499983</v>
      </c>
      <c r="AN59" s="477">
        <f>+AM$31</f>
        <v>110866.91568181818</v>
      </c>
      <c r="AO59" s="477">
        <f t="shared" si="16"/>
        <v>4157509.3380681803</v>
      </c>
      <c r="AP59" s="494">
        <f>+AM$28*AO59+AN59</f>
        <v>610061.46620747156</v>
      </c>
      <c r="AQ59" s="493">
        <f>+AS58</f>
        <v>35066124.19431819</v>
      </c>
      <c r="AR59" s="477">
        <f>+AQ$31</f>
        <v>904932.23727272719</v>
      </c>
      <c r="AS59" s="477">
        <f t="shared" si="17"/>
        <v>34161191.957045466</v>
      </c>
      <c r="AT59" s="494">
        <f>+AQ$28*AS59+AR59</f>
        <v>5006686.3111052411</v>
      </c>
      <c r="AU59" s="576">
        <f>+AW58</f>
        <v>23875000</v>
      </c>
      <c r="AV59" s="575">
        <f>+AU$31</f>
        <v>750000</v>
      </c>
      <c r="AW59" s="575">
        <f t="shared" si="1"/>
        <v>23125000</v>
      </c>
      <c r="AX59" s="558">
        <f>+AU$28*AW59+AV59</f>
        <v>750000</v>
      </c>
      <c r="AY59" s="576">
        <f>+BA58</f>
        <v>15583333.333333332</v>
      </c>
      <c r="AZ59" s="575">
        <f>+AY$31</f>
        <v>500000</v>
      </c>
      <c r="BA59" s="575">
        <f t="shared" si="2"/>
        <v>15083333.333333332</v>
      </c>
      <c r="BB59" s="558">
        <f>+AY$28*BA59+AZ59</f>
        <v>500000</v>
      </c>
      <c r="BC59" s="576">
        <f>+BE58</f>
        <v>24250000</v>
      </c>
      <c r="BD59" s="575">
        <f>+BC$31</f>
        <v>750000</v>
      </c>
      <c r="BE59" s="575">
        <f t="shared" si="4"/>
        <v>23500000</v>
      </c>
      <c r="BF59" s="558">
        <f>+BC$28*BE59+BD59</f>
        <v>750000</v>
      </c>
      <c r="BG59" s="576">
        <f>+BI58</f>
        <v>15952380.952380955</v>
      </c>
      <c r="BH59" s="575">
        <f>+BG$31</f>
        <v>571428.57142857148</v>
      </c>
      <c r="BI59" s="575">
        <f t="shared" si="5"/>
        <v>15380952.380952384</v>
      </c>
      <c r="BJ59" s="558">
        <f>+BG$28*BI59+BH59</f>
        <v>571428.57142857148</v>
      </c>
      <c r="BK59" s="576">
        <f>+BM58</f>
        <v>22400000</v>
      </c>
      <c r="BL59" s="575">
        <f>+BK$31</f>
        <v>1200000</v>
      </c>
      <c r="BM59" s="575">
        <f t="shared" si="9"/>
        <v>21200000</v>
      </c>
      <c r="BN59" s="558">
        <f>+BK$28*BM59+BL59</f>
        <v>1200000</v>
      </c>
      <c r="BO59" s="576">
        <f>+BQ58</f>
        <v>15833333.333333328</v>
      </c>
      <c r="BP59" s="575">
        <f>+BO$31</f>
        <v>666666.66666666663</v>
      </c>
      <c r="BQ59" s="575">
        <f t="shared" si="10"/>
        <v>15166666.666666662</v>
      </c>
      <c r="BR59" s="558">
        <f>+BO$28*BQ59+BP59</f>
        <v>666666.66666666663</v>
      </c>
      <c r="BS59" s="493">
        <f>+BU58</f>
        <v>324124.56818181823</v>
      </c>
      <c r="BT59" s="477">
        <f>+BS$31</f>
        <v>8310.886363636364</v>
      </c>
      <c r="BU59" s="477">
        <f t="shared" si="18"/>
        <v>315813.68181818188</v>
      </c>
      <c r="BV59" s="494">
        <f>+BS$28*BU59+BT59</f>
        <v>46230.817775824966</v>
      </c>
      <c r="BW59" s="493">
        <f>+BY58</f>
        <v>22785228.47727273</v>
      </c>
      <c r="BX59" s="477">
        <f>+BW$31</f>
        <v>576841.22727272729</v>
      </c>
      <c r="BY59" s="477">
        <f t="shared" si="20"/>
        <v>22208387.250000004</v>
      </c>
      <c r="BZ59" s="494">
        <f>+BW$28*BY59+BX59</f>
        <v>3243415.1275768802</v>
      </c>
      <c r="CA59" s="493">
        <f>+CC58</f>
        <v>2154676.0000000005</v>
      </c>
      <c r="CB59" s="477">
        <f>+CA$31</f>
        <v>54433.919999999998</v>
      </c>
      <c r="CC59" s="477">
        <f t="shared" si="21"/>
        <v>2100242.0800000005</v>
      </c>
      <c r="CD59" s="494">
        <f>+CA$28*CC59+CB59</f>
        <v>306611.20112375682</v>
      </c>
      <c r="CE59" s="493">
        <f>+CG58</f>
        <v>185457.39181818184</v>
      </c>
      <c r="CF59" s="477">
        <f>+CE$31</f>
        <v>4725.0290909090909</v>
      </c>
      <c r="CG59" s="477">
        <f t="shared" si="22"/>
        <v>180732.36272727276</v>
      </c>
      <c r="CH59" s="494">
        <f>+CE$28*CG59+CF59</f>
        <v>26425.668401800456</v>
      </c>
      <c r="CI59" s="493">
        <f>+CK58</f>
        <v>496569.54545454541</v>
      </c>
      <c r="CJ59" s="477">
        <f>+CI$31</f>
        <v>12362.727272727272</v>
      </c>
      <c r="CK59" s="477">
        <f t="shared" si="23"/>
        <v>484206.81818181812</v>
      </c>
      <c r="CL59" s="494">
        <f>+CI$28*CK59+CJ59</f>
        <v>70501.71995050284</v>
      </c>
      <c r="CM59" s="493">
        <f>+CM30</f>
        <v>21282432.550000001</v>
      </c>
      <c r="CN59" s="477">
        <f>+CM$31/12*(12-$CM$32)</f>
        <v>120922.91221590909</v>
      </c>
      <c r="CO59" s="477">
        <f t="shared" ref="CO59:CO115" si="33">+CM59-CN59</f>
        <v>21161509.63778409</v>
      </c>
      <c r="CP59" s="494">
        <f>+(((CM$28*CO59)*(12-CM$32)/12))+CN59</f>
        <v>756141.58721390821</v>
      </c>
      <c r="CQ59" s="493">
        <f>+CQ30</f>
        <v>88780382.429999992</v>
      </c>
      <c r="CR59" s="477">
        <f>+CQ$31/12*(12-$CQ$32)</f>
        <v>504433.99107954535</v>
      </c>
      <c r="CS59" s="477">
        <f t="shared" ref="CS59:CS60" si="34">+CQ59-CR59</f>
        <v>88275948.438920453</v>
      </c>
      <c r="CT59" s="494">
        <f>+(((CQ$28*CS59)*(12-CQ$32)/12))+CR59</f>
        <v>3154270.0359258493</v>
      </c>
      <c r="CU59" s="493">
        <f>+CU30</f>
        <v>29752596.390000001</v>
      </c>
      <c r="CV59" s="477">
        <f>+CU$31/12*(12-CU$32)</f>
        <v>0</v>
      </c>
      <c r="CW59" s="477">
        <f t="shared" ref="CW59:CW60" si="35">+CU59-CV59</f>
        <v>29752596.390000001</v>
      </c>
      <c r="CX59" s="494">
        <f>+(((CU$28*CW59)*(12-CU$32)/12))+CV59</f>
        <v>0</v>
      </c>
      <c r="DB59" s="494"/>
      <c r="DF59" s="494"/>
      <c r="DJ59" s="494"/>
      <c r="DN59" s="494"/>
      <c r="DR59" s="494"/>
      <c r="DV59" s="494"/>
      <c r="DZ59" s="494"/>
      <c r="ED59" s="494"/>
      <c r="EH59" s="494"/>
      <c r="EL59" s="494"/>
      <c r="EP59" s="494"/>
      <c r="ET59" s="494"/>
      <c r="EX59" s="494"/>
      <c r="EY59" s="582">
        <f t="shared" si="3"/>
        <v>26592171.072314408</v>
      </c>
      <c r="EZ59" s="557"/>
      <c r="FA59" s="578">
        <f>+EY59</f>
        <v>26592171.072314408</v>
      </c>
      <c r="FB59" s="484"/>
      <c r="FD59" s="493">
        <f>+FF58</f>
        <v>10377486.233333334</v>
      </c>
      <c r="FE59" s="477">
        <f>+FD$31</f>
        <v>1270712.6000000001</v>
      </c>
      <c r="FF59" s="477">
        <f t="shared" si="24"/>
        <v>9106773.6333333347</v>
      </c>
      <c r="FG59" s="494">
        <f>+FD$28*FF59+FE59</f>
        <v>2537132.759000944</v>
      </c>
      <c r="FH59" s="493">
        <f>+FJ58</f>
        <v>8049639.5999999996</v>
      </c>
      <c r="FI59" s="477">
        <f>+FH$31</f>
        <v>894404.4</v>
      </c>
      <c r="FJ59" s="477">
        <f t="shared" si="25"/>
        <v>7155235.1999999993</v>
      </c>
      <c r="FK59" s="494">
        <f>+FH$28*FJ59+FI59</f>
        <v>1889436.7203934053</v>
      </c>
      <c r="FL59" s="493">
        <f>+FN58</f>
        <v>1252422.4364166665</v>
      </c>
      <c r="FM59" s="477">
        <f>+FL$31</f>
        <v>140458.59099999999</v>
      </c>
      <c r="FN59" s="477">
        <f t="shared" si="26"/>
        <v>1111963.8454166665</v>
      </c>
      <c r="FO59" s="494">
        <f>+FL$28*FN59+FM59</f>
        <v>295092.21720120712</v>
      </c>
      <c r="FP59" s="493">
        <f>+FR58</f>
        <v>152642.70000000001</v>
      </c>
      <c r="FQ59" s="477">
        <f>+FP$31</f>
        <v>16960.3</v>
      </c>
      <c r="FR59" s="477">
        <f t="shared" si="27"/>
        <v>135682.40000000002</v>
      </c>
      <c r="FS59" s="494">
        <f>+FP$28*FR59+FQ59</f>
        <v>35828.774555322263</v>
      </c>
      <c r="FT59" s="493">
        <f>+FV58</f>
        <v>11493.038333333334</v>
      </c>
      <c r="FU59" s="477">
        <f>+FT$31</f>
        <v>1253.7860000000001</v>
      </c>
      <c r="FV59" s="477">
        <f t="shared" si="32"/>
        <v>10239.252333333334</v>
      </c>
      <c r="FW59" s="494">
        <f>+FT$28*FV59+FU59</f>
        <v>2677.6926534570739</v>
      </c>
      <c r="FX59" s="493">
        <f>+FZ58</f>
        <v>37307654.814999998</v>
      </c>
      <c r="FY59" s="477">
        <f>+FX$31</f>
        <v>4033259.9799999995</v>
      </c>
      <c r="FZ59" s="477">
        <f t="shared" si="28"/>
        <v>33274394.834999997</v>
      </c>
      <c r="GA59" s="494">
        <f>+FX$28*FZ59+FY59</f>
        <v>8660515.0424690004</v>
      </c>
      <c r="GB59" s="493">
        <f>+GD58</f>
        <v>508427.8608333334</v>
      </c>
      <c r="GC59" s="477">
        <f>+GB$31</f>
        <v>53053.342000000004</v>
      </c>
      <c r="GD59" s="477">
        <f t="shared" si="29"/>
        <v>455374.51883333339</v>
      </c>
      <c r="GE59" s="494">
        <f>+GB$28*GD59+GC59</f>
        <v>116379.33359322706</v>
      </c>
      <c r="GF59" s="493">
        <f>+GH58</f>
        <v>-516605.81749999971</v>
      </c>
      <c r="GG59" s="477">
        <f>+GF$31</f>
        <v>-53906.693999999974</v>
      </c>
      <c r="GH59" s="477">
        <f t="shared" si="30"/>
        <v>-462699.12349999975</v>
      </c>
      <c r="GI59" s="494">
        <f>+GF$28*GH59+GG59</f>
        <v>-118251.27103084303</v>
      </c>
      <c r="GJ59" s="493">
        <f>+GL58</f>
        <v>32720640.384833332</v>
      </c>
      <c r="GK59" s="477">
        <f>+GJ$31</f>
        <v>3327522.7509999997</v>
      </c>
      <c r="GL59" s="477">
        <f t="shared" si="31"/>
        <v>29393117.633833334</v>
      </c>
      <c r="GM59" s="494">
        <f>+GJ$28*GL59+GK59</f>
        <v>7415033.674860267</v>
      </c>
      <c r="GN59" s="493">
        <f>+GP58</f>
        <v>493706.99174999999</v>
      </c>
      <c r="GO59" s="477">
        <f>+GN$31</f>
        <v>49785.578999999998</v>
      </c>
      <c r="GP59" s="477">
        <f t="shared" ref="GP59:GP76" si="36">+GN59-GO59</f>
        <v>443921.41275000002</v>
      </c>
      <c r="GQ59" s="494">
        <f>+GN$28*GP59+GO59</f>
        <v>111518.86114297571</v>
      </c>
      <c r="GR59" s="493">
        <f>+GR30</f>
        <v>1756061.9100000001</v>
      </c>
      <c r="GS59" s="477">
        <f>+GR$31/12*(12-$GR$32)</f>
        <v>87803.09550000001</v>
      </c>
      <c r="GT59" s="477">
        <f t="shared" ref="GT59:GT76" si="37">+GR59-GS59</f>
        <v>1668258.8145000001</v>
      </c>
      <c r="GU59" s="494">
        <f>+(((GR$28*GT59)*(12-GR$32)/12))+GS59</f>
        <v>203800.0818191001</v>
      </c>
      <c r="GY59" s="494"/>
      <c r="HC59" s="494"/>
      <c r="HG59" s="919"/>
      <c r="HH59" s="554"/>
      <c r="HI59" s="557"/>
      <c r="HJ59" s="557"/>
      <c r="HK59" s="919"/>
      <c r="HL59" s="554"/>
      <c r="HM59" s="557"/>
      <c r="HN59" s="557"/>
      <c r="HO59" s="919"/>
      <c r="HP59" s="554"/>
      <c r="HQ59" s="557"/>
      <c r="HR59" s="557"/>
      <c r="HS59" s="919"/>
      <c r="HT59" s="580"/>
      <c r="HU59" s="493"/>
      <c r="HV59" s="477"/>
      <c r="HW59" s="477"/>
      <c r="HX59" s="494"/>
      <c r="HY59" s="493"/>
      <c r="HZ59" s="477"/>
      <c r="IA59" s="477"/>
      <c r="IB59" s="494"/>
      <c r="IC59" s="493"/>
      <c r="ID59" s="477"/>
      <c r="IE59" s="477"/>
      <c r="IF59" s="494"/>
    </row>
    <row r="60" spans="1:240">
      <c r="A60" s="554" t="s">
        <v>23</v>
      </c>
      <c r="B60" s="574">
        <f t="shared" si="0"/>
        <v>2016</v>
      </c>
      <c r="C60" s="575">
        <f>+C59</f>
        <v>16382855.415340908</v>
      </c>
      <c r="D60" s="575">
        <f>+D59</f>
        <v>445791.98409090913</v>
      </c>
      <c r="E60" s="575">
        <f t="shared" si="6"/>
        <v>15937063.431249999</v>
      </c>
      <c r="F60" s="558">
        <f>+C$29*E60+D60</f>
        <v>2463324.4935193351</v>
      </c>
      <c r="G60" s="575">
        <f>+G59</f>
        <v>4228187.3584090881</v>
      </c>
      <c r="H60" s="575">
        <f>+H59</f>
        <v>115840.74954545456</v>
      </c>
      <c r="I60" s="575">
        <f t="shared" si="7"/>
        <v>4112346.6088636336</v>
      </c>
      <c r="J60" s="558">
        <f>+G$29*I60+H60</f>
        <v>636438.09856217855</v>
      </c>
      <c r="K60" s="576">
        <f>+K59</f>
        <v>10918756.460624997</v>
      </c>
      <c r="L60" s="575">
        <f>+L59</f>
        <v>305419.76113636367</v>
      </c>
      <c r="M60" s="575">
        <f t="shared" si="8"/>
        <v>10613336.699488632</v>
      </c>
      <c r="N60" s="558">
        <f>+K$29*M60+L60</f>
        <v>1649001.7778045773</v>
      </c>
      <c r="O60" s="576">
        <f>+O59</f>
        <v>4514134.0378787871</v>
      </c>
      <c r="P60" s="575">
        <f>+P59</f>
        <v>119316.31818181818</v>
      </c>
      <c r="Q60" s="575">
        <f t="shared" si="11"/>
        <v>4394817.7196969688</v>
      </c>
      <c r="R60" s="558">
        <f>+O$29*Q60+P60</f>
        <v>675672.74235934904</v>
      </c>
      <c r="S60" s="493">
        <f>+S59</f>
        <v>2109084.6806060593</v>
      </c>
      <c r="T60" s="477">
        <f>+T59</f>
        <v>58315.705454545445</v>
      </c>
      <c r="U60" s="477">
        <f t="shared" si="12"/>
        <v>2050768.9751515137</v>
      </c>
      <c r="V60" s="494">
        <f>+S$29*U60+T60</f>
        <v>317930.22569184599</v>
      </c>
      <c r="W60" s="493">
        <f>+W59</f>
        <v>26229608.382575758</v>
      </c>
      <c r="X60" s="477">
        <f>+X59</f>
        <v>693293.61363636365</v>
      </c>
      <c r="Y60" s="477">
        <f t="shared" si="13"/>
        <v>25536314.768939395</v>
      </c>
      <c r="Z60" s="494">
        <f>+W$29*Y60+X60</f>
        <v>3926031.2782370723</v>
      </c>
      <c r="AA60" s="493">
        <f>+AA59</f>
        <v>17094095.78598484</v>
      </c>
      <c r="AB60" s="477">
        <f>+AB59</f>
        <v>450833.29545454547</v>
      </c>
      <c r="AC60" s="477">
        <f t="shared" si="14"/>
        <v>16643262.490530295</v>
      </c>
      <c r="AD60" s="494">
        <f>+AA$29*AC60+AB60</f>
        <v>2557766.1869779569</v>
      </c>
      <c r="AE60" s="493">
        <f>+AE59</f>
        <v>172420.73863636371</v>
      </c>
      <c r="AF60" s="477">
        <f>+AF59</f>
        <v>4597.886363636364</v>
      </c>
      <c r="AG60" s="477">
        <f t="shared" si="15"/>
        <v>167822.85227272735</v>
      </c>
      <c r="AH60" s="494">
        <f>+AE$29*AG60+AF60</f>
        <v>25843.209364692841</v>
      </c>
      <c r="AI60" s="493">
        <f>+AI59</f>
        <v>11477091.935606061</v>
      </c>
      <c r="AJ60" s="477">
        <f>+AJ59</f>
        <v>295547.43181818182</v>
      </c>
      <c r="AK60" s="477">
        <f t="shared" si="19"/>
        <v>11181544.503787879</v>
      </c>
      <c r="AL60" s="494">
        <f>+AI$29*AK60+AJ60</f>
        <v>1711061.0011359765</v>
      </c>
      <c r="AM60" s="493">
        <f>+AM59</f>
        <v>4268376.2537499983</v>
      </c>
      <c r="AN60" s="477">
        <f>+AN59</f>
        <v>110866.91568181818</v>
      </c>
      <c r="AO60" s="477">
        <f t="shared" si="16"/>
        <v>4157509.3380681803</v>
      </c>
      <c r="AP60" s="494">
        <f>+AM$29*AO60+AN60</f>
        <v>637181.5836248144</v>
      </c>
      <c r="AQ60" s="493">
        <f>+AQ59</f>
        <v>35066124.19431819</v>
      </c>
      <c r="AR60" s="477">
        <f>+AR59</f>
        <v>904932.23727272719</v>
      </c>
      <c r="AS60" s="477">
        <f t="shared" si="17"/>
        <v>34161191.957045466</v>
      </c>
      <c r="AT60" s="494">
        <f>+AQ$29*AS60+AR60</f>
        <v>5229525.3865363849</v>
      </c>
      <c r="AU60" s="576">
        <f>+AU59</f>
        <v>23875000</v>
      </c>
      <c r="AV60" s="575">
        <f>+AV59</f>
        <v>750000</v>
      </c>
      <c r="AW60" s="575">
        <f t="shared" si="1"/>
        <v>23125000</v>
      </c>
      <c r="AX60" s="558">
        <f>+AU$29*AW60+AV60</f>
        <v>750000</v>
      </c>
      <c r="AY60" s="576">
        <f>+AY59</f>
        <v>15583333.333333332</v>
      </c>
      <c r="AZ60" s="575">
        <f>+AZ59</f>
        <v>500000</v>
      </c>
      <c r="BA60" s="575">
        <f t="shared" si="2"/>
        <v>15083333.333333332</v>
      </c>
      <c r="BB60" s="558">
        <f>+AY$29*BA60+AZ60</f>
        <v>500000</v>
      </c>
      <c r="BC60" s="576">
        <f>+BC59</f>
        <v>24250000</v>
      </c>
      <c r="BD60" s="575">
        <f>+BD59</f>
        <v>750000</v>
      </c>
      <c r="BE60" s="575">
        <f t="shared" si="4"/>
        <v>23500000</v>
      </c>
      <c r="BF60" s="558">
        <f>+BC$29*BE60+BD60</f>
        <v>750000</v>
      </c>
      <c r="BG60" s="576">
        <f>+BG59</f>
        <v>15952380.952380955</v>
      </c>
      <c r="BH60" s="575">
        <f>+BH59</f>
        <v>571428.57142857148</v>
      </c>
      <c r="BI60" s="575">
        <f t="shared" si="5"/>
        <v>15380952.380952384</v>
      </c>
      <c r="BJ60" s="558">
        <f>+BG$29*BI60+BH60</f>
        <v>571428.57142857148</v>
      </c>
      <c r="BK60" s="576">
        <f>+BK59</f>
        <v>22400000</v>
      </c>
      <c r="BL60" s="575">
        <f>+BL59</f>
        <v>1200000</v>
      </c>
      <c r="BM60" s="575">
        <f t="shared" si="9"/>
        <v>21200000</v>
      </c>
      <c r="BN60" s="558">
        <f>+BK$29*BM60+BL60</f>
        <v>1200000</v>
      </c>
      <c r="BO60" s="576">
        <f>+BO59</f>
        <v>15833333.333333328</v>
      </c>
      <c r="BP60" s="575">
        <f>+BP59</f>
        <v>666666.66666666663</v>
      </c>
      <c r="BQ60" s="575">
        <f t="shared" si="10"/>
        <v>15166666.666666662</v>
      </c>
      <c r="BR60" s="558">
        <f>+BO$29*BQ60+BP60</f>
        <v>666666.66666666663</v>
      </c>
      <c r="BS60" s="493">
        <f>+BS59</f>
        <v>324124.56818181823</v>
      </c>
      <c r="BT60" s="477">
        <f>+BT59</f>
        <v>8310.886363636364</v>
      </c>
      <c r="BU60" s="477">
        <f t="shared" si="18"/>
        <v>315813.68181818188</v>
      </c>
      <c r="BV60" s="494">
        <f>+BS$29*BU60+BT60</f>
        <v>48290.922380879725</v>
      </c>
      <c r="BW60" s="493">
        <f>+BW59</f>
        <v>22785228.47727273</v>
      </c>
      <c r="BX60" s="477">
        <f>+BX59</f>
        <v>576841.22727272729</v>
      </c>
      <c r="BY60" s="477">
        <f t="shared" si="20"/>
        <v>22208387.250000004</v>
      </c>
      <c r="BZ60" s="494">
        <f>+BW$29*BY60+BX60</f>
        <v>3243415.1275768802</v>
      </c>
      <c r="CA60" s="493">
        <f>+CA59</f>
        <v>2154676.0000000005</v>
      </c>
      <c r="CB60" s="477">
        <f>+CB59</f>
        <v>54433.919999999998</v>
      </c>
      <c r="CC60" s="477">
        <f t="shared" si="21"/>
        <v>2100242.0800000005</v>
      </c>
      <c r="CD60" s="494">
        <f>+CA$29*CC60+CB60</f>
        <v>320311.4257493281</v>
      </c>
      <c r="CE60" s="493">
        <f>+CE59</f>
        <v>185457.39181818184</v>
      </c>
      <c r="CF60" s="477">
        <f>+CF59</f>
        <v>4725.0290909090909</v>
      </c>
      <c r="CG60" s="477">
        <f t="shared" si="22"/>
        <v>180732.36272727276</v>
      </c>
      <c r="CH60" s="494">
        <f>+CE$29*CG60+CF60</f>
        <v>27604.615338466851</v>
      </c>
      <c r="CI60" s="493">
        <f>+CI59</f>
        <v>496569.54545454541</v>
      </c>
      <c r="CJ60" s="477">
        <f>+CJ59</f>
        <v>12362.727272727272</v>
      </c>
      <c r="CK60" s="477">
        <f t="shared" si="23"/>
        <v>484206.81818181812</v>
      </c>
      <c r="CL60" s="494">
        <f>+CI$29*CK60+CJ60</f>
        <v>70501.71995050284</v>
      </c>
      <c r="CM60" s="493">
        <f>+CM59</f>
        <v>21282432.550000001</v>
      </c>
      <c r="CN60" s="477">
        <f>+CN59</f>
        <v>120922.91221590909</v>
      </c>
      <c r="CO60" s="477">
        <f t="shared" si="33"/>
        <v>21161509.63778409</v>
      </c>
      <c r="CP60" s="494">
        <f>+(((CM$29*CO60)*(12-CM$32)/12))+CN60</f>
        <v>756141.58721390821</v>
      </c>
      <c r="CQ60" s="493">
        <f>+CQ59</f>
        <v>88780382.429999992</v>
      </c>
      <c r="CR60" s="477">
        <f>+CR59</f>
        <v>504433.99107954535</v>
      </c>
      <c r="CS60" s="477">
        <f t="shared" si="34"/>
        <v>88275948.438920453</v>
      </c>
      <c r="CT60" s="494">
        <f>+(((CQ$29*CS60)*(12-CQ$32)/12))+CR60</f>
        <v>3154270.0359258493</v>
      </c>
      <c r="CU60" s="493">
        <f>+CU59</f>
        <v>29752596.390000001</v>
      </c>
      <c r="CV60" s="477">
        <f>+CV59</f>
        <v>0</v>
      </c>
      <c r="CW60" s="477">
        <f t="shared" si="35"/>
        <v>29752596.390000001</v>
      </c>
      <c r="CX60" s="494">
        <f>+(((CU$29*CW60)*(12-CU$32)/12))+CV60</f>
        <v>0</v>
      </c>
      <c r="DB60" s="494"/>
      <c r="DF60" s="494"/>
      <c r="DJ60" s="494"/>
      <c r="DO60" s="493"/>
      <c r="DP60" s="477"/>
      <c r="DQ60" s="477"/>
      <c r="DR60" s="494"/>
      <c r="DS60" s="493"/>
      <c r="DT60" s="477"/>
      <c r="DU60" s="477"/>
      <c r="DV60" s="494"/>
      <c r="DW60" s="493"/>
      <c r="DX60" s="477"/>
      <c r="DY60" s="477"/>
      <c r="DZ60" s="494"/>
      <c r="EA60" s="493"/>
      <c r="EB60" s="477"/>
      <c r="EC60" s="477"/>
      <c r="ED60" s="494"/>
      <c r="EE60" s="493"/>
      <c r="EF60" s="477"/>
      <c r="EG60" s="477"/>
      <c r="EH60" s="494"/>
      <c r="EI60" s="493"/>
      <c r="EJ60" s="477"/>
      <c r="EK60" s="477"/>
      <c r="EL60" s="494"/>
      <c r="EM60" s="493"/>
      <c r="EN60" s="477"/>
      <c r="EO60" s="477"/>
      <c r="EP60" s="494"/>
      <c r="EQ60" s="493"/>
      <c r="ER60" s="477"/>
      <c r="ES60" s="477"/>
      <c r="ET60" s="494"/>
      <c r="EU60" s="493"/>
      <c r="EV60" s="477"/>
      <c r="EW60" s="477"/>
      <c r="EX60" s="494"/>
      <c r="EY60" s="582">
        <f t="shared" si="3"/>
        <v>27450311.417950001</v>
      </c>
      <c r="EZ60" s="579">
        <f>+EY60</f>
        <v>27450311.417950001</v>
      </c>
      <c r="FA60" s="553"/>
      <c r="FB60" s="600"/>
      <c r="FD60" s="493">
        <f>+FD59</f>
        <v>10377486.233333334</v>
      </c>
      <c r="FE60" s="477">
        <f>+FE59</f>
        <v>1270712.6000000001</v>
      </c>
      <c r="FF60" s="477">
        <f t="shared" si="24"/>
        <v>9106773.6333333347</v>
      </c>
      <c r="FG60" s="494">
        <f>+FD$29*FF60+FE60</f>
        <v>2537132.759000944</v>
      </c>
      <c r="FH60" s="493">
        <f>+FH59</f>
        <v>8049639.5999999996</v>
      </c>
      <c r="FI60" s="477">
        <f>+FI59</f>
        <v>894404.4</v>
      </c>
      <c r="FJ60" s="477">
        <f t="shared" si="25"/>
        <v>7155235.1999999993</v>
      </c>
      <c r="FK60" s="494">
        <f>+FH$29*FJ60+FI60</f>
        <v>1889436.7203934053</v>
      </c>
      <c r="FL60" s="493">
        <f>+FL59</f>
        <v>1252422.4364166665</v>
      </c>
      <c r="FM60" s="477">
        <f>+FM59</f>
        <v>140458.59099999999</v>
      </c>
      <c r="FN60" s="477">
        <f t="shared" si="26"/>
        <v>1111963.8454166665</v>
      </c>
      <c r="FO60" s="494">
        <f>+FL$29*FN60+FM60</f>
        <v>295092.21720120712</v>
      </c>
      <c r="FP60" s="493">
        <f>+FP59</f>
        <v>152642.70000000001</v>
      </c>
      <c r="FQ60" s="477">
        <f>+FQ59</f>
        <v>16960.3</v>
      </c>
      <c r="FR60" s="477">
        <f t="shared" si="27"/>
        <v>135682.40000000002</v>
      </c>
      <c r="FS60" s="494">
        <f>+FP$29*FR60+FQ60</f>
        <v>35828.774555322263</v>
      </c>
      <c r="FT60" s="493">
        <f>+FT59</f>
        <v>11493.038333333334</v>
      </c>
      <c r="FU60" s="477">
        <f>+FU59</f>
        <v>1253.7860000000001</v>
      </c>
      <c r="FV60" s="477">
        <f t="shared" si="32"/>
        <v>10239.252333333334</v>
      </c>
      <c r="FW60" s="494">
        <f>+FT$29*FV60+FU60</f>
        <v>2677.6926534570739</v>
      </c>
      <c r="FX60" s="493">
        <f>+FX59</f>
        <v>37307654.814999998</v>
      </c>
      <c r="FY60" s="477">
        <f>+FY59</f>
        <v>4033259.9799999995</v>
      </c>
      <c r="FZ60" s="477">
        <f t="shared" si="28"/>
        <v>33274394.834999997</v>
      </c>
      <c r="GA60" s="494">
        <f>+FX$29*FZ60+FY60</f>
        <v>8660515.0424690004</v>
      </c>
      <c r="GB60" s="493">
        <f>+GB59</f>
        <v>508427.8608333334</v>
      </c>
      <c r="GC60" s="477">
        <f>+GC59</f>
        <v>53053.342000000004</v>
      </c>
      <c r="GD60" s="477">
        <f t="shared" si="29"/>
        <v>455374.51883333339</v>
      </c>
      <c r="GE60" s="494">
        <f>+GB$29*GD60+GC60</f>
        <v>116379.33359322706</v>
      </c>
      <c r="GF60" s="493">
        <f>+GF59</f>
        <v>-516605.81749999971</v>
      </c>
      <c r="GG60" s="477">
        <f>+GG59</f>
        <v>-53906.693999999974</v>
      </c>
      <c r="GH60" s="477">
        <f t="shared" si="30"/>
        <v>-462699.12349999975</v>
      </c>
      <c r="GI60" s="494">
        <f>+GF$29*GH60+GG60</f>
        <v>-118251.27103084303</v>
      </c>
      <c r="GJ60" s="493">
        <f>+GJ59</f>
        <v>32720640.384833332</v>
      </c>
      <c r="GK60" s="477">
        <f>+GK59</f>
        <v>3327522.7509999997</v>
      </c>
      <c r="GL60" s="477">
        <f t="shared" si="31"/>
        <v>29393117.633833334</v>
      </c>
      <c r="GM60" s="494">
        <f>+GJ$29*GL60+GK60</f>
        <v>7415033.674860267</v>
      </c>
      <c r="GN60" s="493">
        <f>+GN59</f>
        <v>493706.99174999999</v>
      </c>
      <c r="GO60" s="477">
        <f>+GO59</f>
        <v>49785.578999999998</v>
      </c>
      <c r="GP60" s="477">
        <f t="shared" si="36"/>
        <v>443921.41275000002</v>
      </c>
      <c r="GQ60" s="494">
        <f>+GN$29*GP60+GO60</f>
        <v>111518.86114297571</v>
      </c>
      <c r="GR60" s="493">
        <f>+GR59</f>
        <v>1756061.9100000001</v>
      </c>
      <c r="GS60" s="477">
        <f>+GS59</f>
        <v>87803.09550000001</v>
      </c>
      <c r="GT60" s="477">
        <f t="shared" si="37"/>
        <v>1668258.8145000001</v>
      </c>
      <c r="GU60" s="494">
        <f>+(((GR$29*GT60)*(12-GR$32)/12))+GS60</f>
        <v>203800.0818191001</v>
      </c>
      <c r="GV60" s="493"/>
      <c r="GW60" s="477"/>
      <c r="GX60" s="477"/>
      <c r="GY60" s="494"/>
      <c r="GZ60" s="493"/>
      <c r="HA60" s="477"/>
      <c r="HB60" s="477"/>
      <c r="HC60" s="494"/>
      <c r="HD60" s="576"/>
      <c r="HE60" s="580"/>
      <c r="HF60" s="580"/>
      <c r="HG60" s="919"/>
      <c r="HH60" s="576"/>
      <c r="HI60" s="575"/>
      <c r="HJ60" s="575"/>
      <c r="HK60" s="919"/>
      <c r="HL60" s="576"/>
      <c r="HM60" s="575"/>
      <c r="HN60" s="575"/>
      <c r="HO60" s="919"/>
      <c r="HP60" s="576"/>
      <c r="HQ60" s="575"/>
      <c r="HR60" s="575"/>
      <c r="HS60" s="919"/>
      <c r="HU60" s="493"/>
      <c r="HV60" s="477"/>
      <c r="HW60" s="477"/>
      <c r="HX60" s="494"/>
      <c r="HY60" s="493"/>
      <c r="HZ60" s="477"/>
      <c r="IA60" s="477"/>
      <c r="IB60" s="494"/>
      <c r="IC60" s="493"/>
      <c r="ID60" s="477"/>
      <c r="IE60" s="477"/>
      <c r="IF60" s="494"/>
    </row>
    <row r="61" spans="1:240">
      <c r="A61" s="554" t="s">
        <v>24</v>
      </c>
      <c r="B61" s="574">
        <f t="shared" si="0"/>
        <v>2017</v>
      </c>
      <c r="C61" s="575">
        <f>+E60</f>
        <v>15937063.431249999</v>
      </c>
      <c r="D61" s="575">
        <f>+C$31</f>
        <v>445791.98409090913</v>
      </c>
      <c r="E61" s="575">
        <f t="shared" si="6"/>
        <v>15491271.447159089</v>
      </c>
      <c r="F61" s="558">
        <f>+C$28*E61+D61</f>
        <v>2305837.9054137804</v>
      </c>
      <c r="G61" s="575">
        <f>+I60</f>
        <v>4112346.6088636336</v>
      </c>
      <c r="H61" s="575">
        <f>+G$31</f>
        <v>115840.74954545456</v>
      </c>
      <c r="I61" s="575">
        <f t="shared" si="7"/>
        <v>3996505.8593181791</v>
      </c>
      <c r="J61" s="558">
        <f>+G$28*I61+H61</f>
        <v>595703.5192686579</v>
      </c>
      <c r="K61" s="576">
        <f>+M60</f>
        <v>10613336.699488632</v>
      </c>
      <c r="L61" s="575">
        <f>+K$31</f>
        <v>305419.76113636367</v>
      </c>
      <c r="M61" s="575">
        <f t="shared" si="8"/>
        <v>10307916.938352268</v>
      </c>
      <c r="N61" s="558">
        <f>+K$28*M61+L61</f>
        <v>1543097.3090327445</v>
      </c>
      <c r="O61" s="576">
        <f>+Q60</f>
        <v>4394817.7196969688</v>
      </c>
      <c r="P61" s="575">
        <f>+O$31</f>
        <v>119316.31818181818</v>
      </c>
      <c r="Q61" s="575">
        <f t="shared" si="11"/>
        <v>4275501.4015151504</v>
      </c>
      <c r="R61" s="558">
        <f>+O$28*Q61+P61</f>
        <v>632678.24400081811</v>
      </c>
      <c r="S61" s="493">
        <f>+U60</f>
        <v>2050768.9751515137</v>
      </c>
      <c r="T61" s="477">
        <f>+S$31</f>
        <v>58315.705454545445</v>
      </c>
      <c r="U61" s="477">
        <f t="shared" si="12"/>
        <v>1992453.2696969681</v>
      </c>
      <c r="V61" s="494">
        <f>+S$28*U61+T61</f>
        <v>297550.72179052932</v>
      </c>
      <c r="W61" s="493">
        <f>+Y60</f>
        <v>25536314.768939395</v>
      </c>
      <c r="X61" s="477">
        <f>+W$31</f>
        <v>693293.61363636365</v>
      </c>
      <c r="Y61" s="477">
        <f t="shared" si="13"/>
        <v>24843021.155303031</v>
      </c>
      <c r="Z61" s="494">
        <f>+W$28*Y61+X61</f>
        <v>3676209.5305692772</v>
      </c>
      <c r="AA61" s="493">
        <f>+AC60</f>
        <v>16643262.490530295</v>
      </c>
      <c r="AB61" s="477">
        <f>+AA$31</f>
        <v>450833.29545454547</v>
      </c>
      <c r="AC61" s="477">
        <f t="shared" si="14"/>
        <v>16192429.19507575</v>
      </c>
      <c r="AD61" s="494">
        <f>+AA$28*AC61+AB61</f>
        <v>2395067.6330520213</v>
      </c>
      <c r="AE61" s="493">
        <f>+AG60</f>
        <v>167822.85227272735</v>
      </c>
      <c r="AF61" s="477">
        <f>+AE$31</f>
        <v>4597.886363636364</v>
      </c>
      <c r="AG61" s="477">
        <f t="shared" si="15"/>
        <v>163224.965909091</v>
      </c>
      <c r="AH61" s="494">
        <f>+AE$28*AG61+AF61</f>
        <v>24196.402413973028</v>
      </c>
      <c r="AI61" s="493">
        <f>+AK60</f>
        <v>11181544.503787879</v>
      </c>
      <c r="AJ61" s="477">
        <f>+AI$31</f>
        <v>295547.43181818182</v>
      </c>
      <c r="AK61" s="477">
        <f t="shared" si="19"/>
        <v>10885997.071969697</v>
      </c>
      <c r="AL61" s="494">
        <f>+AI$28*AK61+AJ61</f>
        <v>1602635.3956639951</v>
      </c>
      <c r="AM61" s="493">
        <f>+AO60</f>
        <v>4157509.3380681803</v>
      </c>
      <c r="AN61" s="477">
        <f>+AM$31</f>
        <v>110866.91568181818</v>
      </c>
      <c r="AO61" s="477">
        <f t="shared" si="16"/>
        <v>4046642.4223863622</v>
      </c>
      <c r="AP61" s="494">
        <f>+AM$28*AO61+AN61</f>
        <v>596749.61152678751</v>
      </c>
      <c r="AQ61" s="493">
        <f>+AS60</f>
        <v>34161191.957045466</v>
      </c>
      <c r="AR61" s="477">
        <f>+AQ$31</f>
        <v>904932.23727272719</v>
      </c>
      <c r="AS61" s="477">
        <f t="shared" si="17"/>
        <v>33256259.719772737</v>
      </c>
      <c r="AT61" s="494">
        <f>+AQ$28*AS61+AR61</f>
        <v>4898030.5740500754</v>
      </c>
      <c r="AU61" s="576">
        <f>+AW60</f>
        <v>23125000</v>
      </c>
      <c r="AV61" s="575">
        <f>+AU$31</f>
        <v>750000</v>
      </c>
      <c r="AW61" s="575">
        <f t="shared" si="1"/>
        <v>22375000</v>
      </c>
      <c r="AX61" s="558">
        <f>+AU$28*AW61+AV61</f>
        <v>750000</v>
      </c>
      <c r="AY61" s="576">
        <f>+BA60</f>
        <v>15083333.333333332</v>
      </c>
      <c r="AZ61" s="575">
        <f>+AY$31</f>
        <v>500000</v>
      </c>
      <c r="BA61" s="575">
        <f t="shared" si="2"/>
        <v>14583333.333333332</v>
      </c>
      <c r="BB61" s="558">
        <f>+AY$28*BA61+AZ61</f>
        <v>500000</v>
      </c>
      <c r="BC61" s="576">
        <f>+BE60</f>
        <v>23500000</v>
      </c>
      <c r="BD61" s="575">
        <f>+BC$31</f>
        <v>750000</v>
      </c>
      <c r="BE61" s="575">
        <f t="shared" si="4"/>
        <v>22750000</v>
      </c>
      <c r="BF61" s="558">
        <f>+BC$28*BE61+BD61</f>
        <v>750000</v>
      </c>
      <c r="BG61" s="576">
        <f>+BI60</f>
        <v>15380952.380952384</v>
      </c>
      <c r="BH61" s="575">
        <f>+BG$31</f>
        <v>571428.57142857148</v>
      </c>
      <c r="BI61" s="575">
        <f t="shared" si="5"/>
        <v>14809523.809523813</v>
      </c>
      <c r="BJ61" s="558">
        <f>+BG$28*BI61+BH61</f>
        <v>571428.57142857148</v>
      </c>
      <c r="BK61" s="576">
        <f>+BM60</f>
        <v>21200000</v>
      </c>
      <c r="BL61" s="575">
        <f>+BK$31</f>
        <v>1200000</v>
      </c>
      <c r="BM61" s="575">
        <f t="shared" si="9"/>
        <v>20000000</v>
      </c>
      <c r="BN61" s="558">
        <f>+BK$28*BM61+BL61</f>
        <v>1200000</v>
      </c>
      <c r="BO61" s="576">
        <f>+BQ60</f>
        <v>15166666.666666662</v>
      </c>
      <c r="BP61" s="575">
        <f>+BO$31</f>
        <v>666666.66666666663</v>
      </c>
      <c r="BQ61" s="575">
        <f t="shared" si="10"/>
        <v>14499999.999999996</v>
      </c>
      <c r="BR61" s="558">
        <f>+BO$28*BQ61+BP61</f>
        <v>666666.66666666663</v>
      </c>
      <c r="BS61" s="493">
        <f>+BU60</f>
        <v>315813.68181818188</v>
      </c>
      <c r="BT61" s="477">
        <f>+BS$31</f>
        <v>8310.886363636364</v>
      </c>
      <c r="BU61" s="477">
        <f t="shared" si="18"/>
        <v>307502.79545454553</v>
      </c>
      <c r="BV61" s="494">
        <f>+BS$28*BU61+BT61</f>
        <v>45232.92484392527</v>
      </c>
      <c r="BW61" s="493">
        <f>+BY60</f>
        <v>22208387.250000004</v>
      </c>
      <c r="BX61" s="477">
        <f>+BW$31</f>
        <v>576841.22727272729</v>
      </c>
      <c r="BY61" s="477">
        <f t="shared" si="20"/>
        <v>21631546.022727277</v>
      </c>
      <c r="BZ61" s="494">
        <f>+BW$28*BY61+BX61</f>
        <v>3174153.4678287208</v>
      </c>
      <c r="CA61" s="493">
        <f>+CC60</f>
        <v>2100242.0800000005</v>
      </c>
      <c r="CB61" s="477">
        <f>+CA$31</f>
        <v>54433.919999999998</v>
      </c>
      <c r="CC61" s="477">
        <f t="shared" si="21"/>
        <v>2045808.1600000006</v>
      </c>
      <c r="CD61" s="494">
        <f>+CA$28*CC61+CB61</f>
        <v>300075.28887000936</v>
      </c>
      <c r="CE61" s="493">
        <f>+CG60</f>
        <v>180732.36272727276</v>
      </c>
      <c r="CF61" s="477">
        <f>+CE$31</f>
        <v>4725.0290909090909</v>
      </c>
      <c r="CG61" s="477">
        <f t="shared" si="22"/>
        <v>176007.33363636368</v>
      </c>
      <c r="CH61" s="494">
        <f>+CE$28*CG61+CF61</f>
        <v>25858.331426352313</v>
      </c>
      <c r="CI61" s="493">
        <f>+CK60</f>
        <v>484206.81818181812</v>
      </c>
      <c r="CJ61" s="477">
        <f>+CI$31</f>
        <v>12362.727272727272</v>
      </c>
      <c r="CK61" s="477">
        <f t="shared" si="23"/>
        <v>471844.09090909082</v>
      </c>
      <c r="CL61" s="494">
        <f>+CI$28*CK61+CJ61</f>
        <v>69017.320137453251</v>
      </c>
      <c r="CM61" s="493">
        <f>+CO60</f>
        <v>21161509.63778409</v>
      </c>
      <c r="CN61" s="477">
        <f>+CM$31</f>
        <v>483691.64886363636</v>
      </c>
      <c r="CO61" s="477">
        <f t="shared" si="33"/>
        <v>20677817.988920454</v>
      </c>
      <c r="CP61" s="494">
        <f>+CM$28*CO61+CN61</f>
        <v>2966489.2128558159</v>
      </c>
      <c r="CQ61" s="493">
        <f>+CS60</f>
        <v>88275948.438920453</v>
      </c>
      <c r="CR61" s="477">
        <f>+CQ$31</f>
        <v>2017735.9643181816</v>
      </c>
      <c r="CS61" s="477">
        <f t="shared" ref="CS61:CS115" si="38">+CQ61-CR61</f>
        <v>86258212.474602267</v>
      </c>
      <c r="CT61" s="494">
        <f>+CQ$28*CS61+CR61</f>
        <v>12374809.419603165</v>
      </c>
      <c r="CU61" s="493">
        <f>+CW60</f>
        <v>29752596.390000001</v>
      </c>
      <c r="CV61" s="477">
        <f>+CU$31</f>
        <v>676195.37250000006</v>
      </c>
      <c r="CW61" s="477">
        <f t="shared" ref="CW61:CW115" si="39">+CU61-CV61</f>
        <v>29076401.017500002</v>
      </c>
      <c r="CX61" s="494">
        <f>+CU$28*CW61+CV61</f>
        <v>4167415.6576669295</v>
      </c>
      <c r="CY61" s="493">
        <f>+CY30</f>
        <v>32283.850000000057</v>
      </c>
      <c r="CZ61" s="477">
        <f>+CY$31/12*(12-$CY$32)</f>
        <v>366.86193181818248</v>
      </c>
      <c r="DA61" s="477">
        <f t="shared" ref="DA61:DA124" si="40">+CY61-CZ61</f>
        <v>31916.988068181876</v>
      </c>
      <c r="DB61" s="494">
        <f>+(((CY$28*DA61)*(12-CY$32)/12))+CZ61</f>
        <v>2283.0075393505986</v>
      </c>
      <c r="DC61" s="493">
        <f>+DC30</f>
        <v>1959349.5999999999</v>
      </c>
      <c r="DD61" s="477">
        <f>+DC$31/12*(12-$DC$32)</f>
        <v>33398.00454545454</v>
      </c>
      <c r="DE61" s="477">
        <f t="shared" ref="DE61:DE124" si="41">+DC61-DD61</f>
        <v>1925951.5954545452</v>
      </c>
      <c r="DF61" s="494">
        <f>+(((DC$28*DE61)*(12-DC$32)/12))+DD61</f>
        <v>206835.59593409416</v>
      </c>
      <c r="DG61" s="493">
        <f>+DG30</f>
        <v>1084136.8699999999</v>
      </c>
      <c r="DH61" s="477">
        <f>+DG$31/12*(12-DG$32)</f>
        <v>12319.73715909091</v>
      </c>
      <c r="DI61" s="477">
        <f t="shared" ref="DI61:DI124" si="42">+DG61-DH61</f>
        <v>1071817.1328409091</v>
      </c>
      <c r="DJ61" s="494">
        <f>+(((DG$28*DI61)*(12-DG$32)/12))+DH61</f>
        <v>76666.588647201483</v>
      </c>
      <c r="DK61" s="493">
        <f>+DK30</f>
        <v>24184987.59</v>
      </c>
      <c r="DL61" s="477">
        <f>+DK$31/12*(12-DK$32)</f>
        <v>458049.00738636358</v>
      </c>
      <c r="DM61" s="477">
        <f t="shared" ref="DM61:DM124" si="43">+DK61-DL61</f>
        <v>23726938.582613636</v>
      </c>
      <c r="DN61" s="494">
        <f>+(((DK$28*DM61)*(12-DK$32)/12))+DL61</f>
        <v>2832138.3715490373</v>
      </c>
      <c r="DR61" s="494"/>
      <c r="DV61" s="494"/>
      <c r="DZ61" s="494"/>
      <c r="ED61" s="494"/>
      <c r="EH61" s="494"/>
      <c r="EL61" s="494"/>
      <c r="EP61" s="494"/>
      <c r="ET61" s="494"/>
      <c r="EX61" s="494"/>
      <c r="EY61" s="582">
        <f t="shared" si="3"/>
        <v>44808732.033684723</v>
      </c>
      <c r="EZ61" s="557"/>
      <c r="FA61" s="578">
        <f>+EY61</f>
        <v>44808732.033684723</v>
      </c>
      <c r="FD61" s="493">
        <f>+FF60</f>
        <v>9106773.6333333347</v>
      </c>
      <c r="FE61" s="477">
        <f>+FE59</f>
        <v>1270712.6000000001</v>
      </c>
      <c r="FF61" s="477">
        <f t="shared" si="24"/>
        <v>7836061.0333333351</v>
      </c>
      <c r="FG61" s="494">
        <f>+FD$28*FF61+FE61</f>
        <v>2360422.9693729058</v>
      </c>
      <c r="FH61" s="493">
        <f>+FJ60</f>
        <v>7155235.1999999993</v>
      </c>
      <c r="FI61" s="477">
        <f>+FI59</f>
        <v>894404.4</v>
      </c>
      <c r="FJ61" s="477">
        <f t="shared" si="25"/>
        <v>6260830.7999999989</v>
      </c>
      <c r="FK61" s="494">
        <f>+FH$28*FJ61+FI61</f>
        <v>1765057.6803442296</v>
      </c>
      <c r="FL61" s="493">
        <f>+FN60</f>
        <v>1111963.8454166665</v>
      </c>
      <c r="FM61" s="477">
        <f>+FM59</f>
        <v>140458.59099999999</v>
      </c>
      <c r="FN61" s="477">
        <f t="shared" si="26"/>
        <v>971505.25441666646</v>
      </c>
      <c r="FO61" s="494">
        <f>+FL$28*FN61+FM61</f>
        <v>275559.54862842307</v>
      </c>
      <c r="FP61" s="493">
        <f>+FR60</f>
        <v>135682.40000000002</v>
      </c>
      <c r="FQ61" s="477">
        <f>+FQ59</f>
        <v>16960.3</v>
      </c>
      <c r="FR61" s="477">
        <f t="shared" si="27"/>
        <v>118722.10000000002</v>
      </c>
      <c r="FS61" s="494">
        <f>+FP$28*FR61+FQ61</f>
        <v>33470.215235906981</v>
      </c>
      <c r="FT61" s="493">
        <f>+FV60</f>
        <v>10239.252333333334</v>
      </c>
      <c r="FU61" s="477">
        <f>+FU59</f>
        <v>1253.7860000000001</v>
      </c>
      <c r="FV61" s="477">
        <f t="shared" si="32"/>
        <v>8985.4663333333338</v>
      </c>
      <c r="FW61" s="494">
        <f>+FT$28*FV61+FU61</f>
        <v>2503.3367367072283</v>
      </c>
      <c r="FX61" s="493">
        <f>+FZ60</f>
        <v>33274394.834999997</v>
      </c>
      <c r="FY61" s="477">
        <f>+FY59</f>
        <v>4033259.9799999995</v>
      </c>
      <c r="FZ61" s="477">
        <f t="shared" si="28"/>
        <v>29241134.854999997</v>
      </c>
      <c r="GA61" s="494">
        <f>+FX$28*FZ61+FY61</f>
        <v>8099635.640957606</v>
      </c>
      <c r="GB61" s="493">
        <f>+GD60</f>
        <v>455374.51883333339</v>
      </c>
      <c r="GC61" s="477">
        <f>+GC59</f>
        <v>53053.342000000004</v>
      </c>
      <c r="GD61" s="477">
        <f t="shared" si="29"/>
        <v>402321.17683333339</v>
      </c>
      <c r="GE61" s="494">
        <f>+GB$28*GD61+GC61</f>
        <v>109001.54816488991</v>
      </c>
      <c r="GF61" s="493">
        <f>+GH60</f>
        <v>-462699.12349999975</v>
      </c>
      <c r="GG61" s="477">
        <f>+GG59</f>
        <v>-53906.693999999974</v>
      </c>
      <c r="GH61" s="477">
        <f t="shared" si="30"/>
        <v>-408792.42949999979</v>
      </c>
      <c r="GI61" s="494">
        <f>+GF$28*GH61+GG61</f>
        <v>-110754.81545443412</v>
      </c>
      <c r="GJ61" s="493">
        <f>+GL60</f>
        <v>29393117.633833334</v>
      </c>
      <c r="GK61" s="477">
        <f>+GK59</f>
        <v>3327522.7509999997</v>
      </c>
      <c r="GL61" s="477">
        <f t="shared" si="31"/>
        <v>26065594.882833336</v>
      </c>
      <c r="GM61" s="494">
        <f>+GJ$28*GL61+GK61</f>
        <v>6952296.5891402373</v>
      </c>
      <c r="GN61" s="493">
        <f>+GP60</f>
        <v>443921.41275000002</v>
      </c>
      <c r="GO61" s="477">
        <f>+GO59</f>
        <v>49785.578999999998</v>
      </c>
      <c r="GP61" s="477">
        <f t="shared" si="36"/>
        <v>394135.83374999999</v>
      </c>
      <c r="GQ61" s="494">
        <f>+GN$28*GP61+GO61</f>
        <v>104595.50239796907</v>
      </c>
      <c r="GR61" s="493">
        <f>+GT60</f>
        <v>1668258.8145000001</v>
      </c>
      <c r="GS61" s="477">
        <f>+GR31</f>
        <v>175606.19100000002</v>
      </c>
      <c r="GT61" s="477">
        <f t="shared" si="37"/>
        <v>1492652.6235</v>
      </c>
      <c r="GU61" s="494">
        <f>+GR$28*GT61+GS61</f>
        <v>383179.74546575808</v>
      </c>
      <c r="GV61" s="493">
        <f>+GV30</f>
        <v>36868090.68999999</v>
      </c>
      <c r="GW61" s="477">
        <f>+GV$31/12*(12-$GV$32)</f>
        <v>2150638.6235833326</v>
      </c>
      <c r="GX61" s="477">
        <f>+GV61-GW61</f>
        <v>34717452.066416658</v>
      </c>
      <c r="GY61" s="494">
        <f>+(((GV$28*GX61)*(12-GV$32)/12))+GW61</f>
        <v>4966932.118898876</v>
      </c>
      <c r="HC61" s="494"/>
      <c r="HG61" s="919"/>
      <c r="HH61" s="554"/>
      <c r="HI61" s="557"/>
      <c r="HJ61" s="557"/>
      <c r="HK61" s="919"/>
      <c r="HL61" s="554"/>
      <c r="HM61" s="557"/>
      <c r="HN61" s="557"/>
      <c r="HO61" s="919"/>
      <c r="HP61" s="554"/>
      <c r="HQ61" s="557"/>
      <c r="HR61" s="557"/>
      <c r="HS61" s="919"/>
      <c r="HT61" s="580"/>
      <c r="HU61" s="493"/>
      <c r="HV61" s="477"/>
      <c r="HW61" s="477"/>
      <c r="HX61" s="494"/>
      <c r="HY61" s="493">
        <f>+HY30</f>
        <v>1159350</v>
      </c>
      <c r="HZ61" s="477">
        <f>+HY$31/12*(12-$HY$32)</f>
        <v>1159350</v>
      </c>
      <c r="IA61" s="477">
        <f>+HZ61/2</f>
        <v>579675</v>
      </c>
      <c r="IB61" s="494">
        <f>+HY$28*IA61+HZ61</f>
        <v>1209795.1415385928</v>
      </c>
      <c r="IC61" s="493">
        <f>+IC30</f>
        <v>0</v>
      </c>
      <c r="ID61" s="477">
        <f>+IC$31/12*(12-$HY$32)</f>
        <v>0</v>
      </c>
      <c r="IE61" s="477">
        <f>+ID61/2</f>
        <v>0</v>
      </c>
      <c r="IF61" s="494">
        <f>+IC$28*IE61+ID61</f>
        <v>0</v>
      </c>
    </row>
    <row r="62" spans="1:240" ht="13">
      <c r="A62" s="554" t="s">
        <v>23</v>
      </c>
      <c r="B62" s="574">
        <f t="shared" si="0"/>
        <v>2017</v>
      </c>
      <c r="C62" s="575">
        <f>+C61</f>
        <v>15937063.431249999</v>
      </c>
      <c r="D62" s="575">
        <f>+D61</f>
        <v>445791.98409090913</v>
      </c>
      <c r="E62" s="575">
        <f t="shared" si="6"/>
        <v>15491271.447159089</v>
      </c>
      <c r="F62" s="558">
        <f>+C$29*E62+D62</f>
        <v>2406890.0177311273</v>
      </c>
      <c r="G62" s="575">
        <f>+G61</f>
        <v>4112346.6088636336</v>
      </c>
      <c r="H62" s="575">
        <f>+H61</f>
        <v>115840.74954545456</v>
      </c>
      <c r="I62" s="575">
        <f t="shared" si="7"/>
        <v>3996505.8593181791</v>
      </c>
      <c r="J62" s="558">
        <f>+G$29*I62+H62</f>
        <v>621773.38450536947</v>
      </c>
      <c r="K62" s="576">
        <f>+K61</f>
        <v>10613336.699488632</v>
      </c>
      <c r="L62" s="575">
        <f>+L61</f>
        <v>305419.76113636367</v>
      </c>
      <c r="M62" s="575">
        <f t="shared" si="8"/>
        <v>10307916.938352268</v>
      </c>
      <c r="N62" s="558">
        <f>+K$29*M62+L62</f>
        <v>1610337.5471090889</v>
      </c>
      <c r="O62" s="576">
        <f>+O61</f>
        <v>4394817.7196969688</v>
      </c>
      <c r="P62" s="575">
        <f>+P61</f>
        <v>119316.31818181818</v>
      </c>
      <c r="Q62" s="575">
        <f t="shared" si="11"/>
        <v>4275501.4015151504</v>
      </c>
      <c r="R62" s="558">
        <f>+O$29*Q62+P62</f>
        <v>660568.04306041147</v>
      </c>
      <c r="S62" s="493">
        <f>+S61</f>
        <v>2050768.9751515137</v>
      </c>
      <c r="T62" s="477">
        <f>+T61</f>
        <v>58315.705454545445</v>
      </c>
      <c r="U62" s="477">
        <f t="shared" si="12"/>
        <v>1992453.2696969681</v>
      </c>
      <c r="V62" s="494">
        <f>+S$29*U62+T62</f>
        <v>310547.82227277581</v>
      </c>
      <c r="W62" s="493">
        <f>+W61</f>
        <v>25536314.768939395</v>
      </c>
      <c r="X62" s="477">
        <f>+X61</f>
        <v>693293.61363636365</v>
      </c>
      <c r="Y62" s="477">
        <f t="shared" si="13"/>
        <v>24843021.155303031</v>
      </c>
      <c r="Z62" s="494">
        <f>+W$29*Y62+X62</f>
        <v>3838264.6448089988</v>
      </c>
      <c r="AA62" s="493">
        <f>+AA61</f>
        <v>16643262.490530295</v>
      </c>
      <c r="AB62" s="477">
        <f>+AB61</f>
        <v>450833.29545454547</v>
      </c>
      <c r="AC62" s="477">
        <f t="shared" si="14"/>
        <v>16192429.19507575</v>
      </c>
      <c r="AD62" s="494">
        <f>+AA$29*AC62+AB62</f>
        <v>2500693.5127154719</v>
      </c>
      <c r="AE62" s="493">
        <f>+AE61</f>
        <v>167822.85227272735</v>
      </c>
      <c r="AF62" s="477">
        <f>+AF61</f>
        <v>4597.886363636364</v>
      </c>
      <c r="AG62" s="477">
        <f t="shared" si="15"/>
        <v>163224.965909091</v>
      </c>
      <c r="AH62" s="494">
        <f>+AE$29*AG62+AF62</f>
        <v>25261.145720828281</v>
      </c>
      <c r="AI62" s="493">
        <f>+AI61</f>
        <v>11181544.503787879</v>
      </c>
      <c r="AJ62" s="477">
        <f>+AJ61</f>
        <v>295547.43181818182</v>
      </c>
      <c r="AK62" s="477">
        <f t="shared" si="19"/>
        <v>10885997.071969697</v>
      </c>
      <c r="AL62" s="494">
        <f>+AI$29*AK62+AJ62</f>
        <v>1673646.5455592948</v>
      </c>
      <c r="AM62" s="493">
        <f>+AM61</f>
        <v>4157509.3380681803</v>
      </c>
      <c r="AN62" s="477">
        <f>+AN61</f>
        <v>110866.91568181818</v>
      </c>
      <c r="AO62" s="477">
        <f t="shared" si="16"/>
        <v>4046642.4223863622</v>
      </c>
      <c r="AP62" s="494">
        <f>+AM$29*AO62+AN62</f>
        <v>623146.52581300121</v>
      </c>
      <c r="AQ62" s="493">
        <f>+AQ61</f>
        <v>34161191.957045466</v>
      </c>
      <c r="AR62" s="477">
        <f>+AR61</f>
        <v>904932.23727272719</v>
      </c>
      <c r="AS62" s="477">
        <f t="shared" si="17"/>
        <v>33256259.719772737</v>
      </c>
      <c r="AT62" s="494">
        <f>+AQ$29*AS62+AR62</f>
        <v>5114966.6276154937</v>
      </c>
      <c r="AU62" s="576">
        <f>+AU61</f>
        <v>23125000</v>
      </c>
      <c r="AV62" s="575">
        <f>+AV61</f>
        <v>750000</v>
      </c>
      <c r="AW62" s="575">
        <f t="shared" si="1"/>
        <v>22375000</v>
      </c>
      <c r="AX62" s="558">
        <f>+AU$29*AW62+AV62</f>
        <v>750000</v>
      </c>
      <c r="AY62" s="576">
        <f>+AY61</f>
        <v>15083333.333333332</v>
      </c>
      <c r="AZ62" s="575">
        <f>+AZ61</f>
        <v>500000</v>
      </c>
      <c r="BA62" s="575">
        <f t="shared" si="2"/>
        <v>14583333.333333332</v>
      </c>
      <c r="BB62" s="558">
        <f>+AY$29*BA62+AZ62</f>
        <v>500000</v>
      </c>
      <c r="BC62" s="576">
        <f>+BC61</f>
        <v>23500000</v>
      </c>
      <c r="BD62" s="575">
        <f>+BD61</f>
        <v>750000</v>
      </c>
      <c r="BE62" s="575">
        <f t="shared" si="4"/>
        <v>22750000</v>
      </c>
      <c r="BF62" s="558">
        <f>+BC$29*BE62+BD62</f>
        <v>750000</v>
      </c>
      <c r="BG62" s="576">
        <f>+BG61</f>
        <v>15380952.380952384</v>
      </c>
      <c r="BH62" s="575">
        <f>+BH61</f>
        <v>571428.57142857148</v>
      </c>
      <c r="BI62" s="575">
        <f t="shared" si="5"/>
        <v>14809523.809523813</v>
      </c>
      <c r="BJ62" s="558">
        <f>+BG$29*BI62+BH62</f>
        <v>571428.57142857148</v>
      </c>
      <c r="BK62" s="576">
        <f>+BK61</f>
        <v>21200000</v>
      </c>
      <c r="BL62" s="575">
        <f>+BL61</f>
        <v>1200000</v>
      </c>
      <c r="BM62" s="575">
        <f t="shared" si="9"/>
        <v>20000000</v>
      </c>
      <c r="BN62" s="558">
        <f>+BK$29*BM62+BL62</f>
        <v>1200000</v>
      </c>
      <c r="BO62" s="576">
        <f>+BO61</f>
        <v>15166666.666666662</v>
      </c>
      <c r="BP62" s="575">
        <f>+BP61</f>
        <v>666666.66666666663</v>
      </c>
      <c r="BQ62" s="575">
        <f t="shared" si="10"/>
        <v>14499999.999999996</v>
      </c>
      <c r="BR62" s="558">
        <f>+BO$29*BQ62+BP62</f>
        <v>666666.66666666663</v>
      </c>
      <c r="BS62" s="493">
        <f>+BS61</f>
        <v>315813.68181818188</v>
      </c>
      <c r="BT62" s="477">
        <f>+BT61</f>
        <v>8310.886363636364</v>
      </c>
      <c r="BU62" s="477">
        <f t="shared" si="18"/>
        <v>307502.79545454553</v>
      </c>
      <c r="BV62" s="494">
        <f>+BS$29*BU62+BT62</f>
        <v>47238.816169899641</v>
      </c>
      <c r="BW62" s="493">
        <f>+BW61</f>
        <v>22208387.250000004</v>
      </c>
      <c r="BX62" s="477">
        <f>+BX61</f>
        <v>576841.22727272729</v>
      </c>
      <c r="BY62" s="477">
        <f t="shared" si="20"/>
        <v>21631546.022727277</v>
      </c>
      <c r="BZ62" s="494">
        <f>+BW$29*BY62+BX62</f>
        <v>3174153.4678287208</v>
      </c>
      <c r="CA62" s="493">
        <f>+CA61</f>
        <v>2100242.0800000005</v>
      </c>
      <c r="CB62" s="477">
        <f>+CB61</f>
        <v>54433.919999999998</v>
      </c>
      <c r="CC62" s="477">
        <f t="shared" si="21"/>
        <v>2045808.1600000006</v>
      </c>
      <c r="CD62" s="494">
        <f>+CA$29*CC62+CB62</f>
        <v>313420.43207979912</v>
      </c>
      <c r="CE62" s="493">
        <f>+CE61</f>
        <v>180732.36272727276</v>
      </c>
      <c r="CF62" s="477">
        <f>+CF61</f>
        <v>4725.0290909090909</v>
      </c>
      <c r="CG62" s="477">
        <f t="shared" si="22"/>
        <v>176007.33363636368</v>
      </c>
      <c r="CH62" s="494">
        <f>+CE$29*CG62+CF62</f>
        <v>27006.456220883643</v>
      </c>
      <c r="CI62" s="493">
        <f>+CI61</f>
        <v>484206.81818181812</v>
      </c>
      <c r="CJ62" s="477">
        <f>+CJ61</f>
        <v>12362.727272727272</v>
      </c>
      <c r="CK62" s="477">
        <f t="shared" si="23"/>
        <v>471844.09090909082</v>
      </c>
      <c r="CL62" s="494">
        <f>+CI$29*CK62+CJ62</f>
        <v>69017.320137453251</v>
      </c>
      <c r="CM62" s="493">
        <f>+CM61</f>
        <v>21161509.63778409</v>
      </c>
      <c r="CN62" s="477">
        <f>+CN61</f>
        <v>483691.64886363636</v>
      </c>
      <c r="CO62" s="477">
        <f t="shared" si="33"/>
        <v>20677817.988920454</v>
      </c>
      <c r="CP62" s="494">
        <f>+CM$29*CO62+CN62</f>
        <v>2966489.2128558159</v>
      </c>
      <c r="CQ62" s="493">
        <f>+CQ61</f>
        <v>88275948.438920453</v>
      </c>
      <c r="CR62" s="477">
        <f>+CR61</f>
        <v>2017735.9643181816</v>
      </c>
      <c r="CS62" s="477">
        <f t="shared" si="38"/>
        <v>86258212.474602267</v>
      </c>
      <c r="CT62" s="494">
        <f>+CQ$29*CS62+CR62</f>
        <v>12374809.419603165</v>
      </c>
      <c r="CU62" s="493">
        <f>+CU61</f>
        <v>29752596.390000001</v>
      </c>
      <c r="CV62" s="477">
        <f>+CV61</f>
        <v>676195.37250000006</v>
      </c>
      <c r="CW62" s="477">
        <f t="shared" si="39"/>
        <v>29076401.017500002</v>
      </c>
      <c r="CX62" s="494">
        <f>+CU$29*CW62+CV62</f>
        <v>4167415.6576669295</v>
      </c>
      <c r="CY62" s="493">
        <f>+CY61</f>
        <v>32283.850000000057</v>
      </c>
      <c r="CZ62" s="477">
        <f>+CZ61</f>
        <v>366.86193181818248</v>
      </c>
      <c r="DA62" s="477">
        <f t="shared" si="40"/>
        <v>31916.988068181876</v>
      </c>
      <c r="DB62" s="494">
        <f>+(((CY$29*DA62)*(12-CY$32)/12))+CZ62</f>
        <v>2283.0075393505986</v>
      </c>
      <c r="DC62" s="493">
        <f>+DC61</f>
        <v>1959349.5999999999</v>
      </c>
      <c r="DD62" s="477">
        <f>+DD61</f>
        <v>33398.00454545454</v>
      </c>
      <c r="DE62" s="477">
        <f t="shared" si="41"/>
        <v>1925951.5954545452</v>
      </c>
      <c r="DF62" s="494">
        <f>+(((DC$29*DE62)*(12-DC$32)/12))+DD62</f>
        <v>206835.59593409416</v>
      </c>
      <c r="DG62" s="493">
        <f>+DG61</f>
        <v>1084136.8699999999</v>
      </c>
      <c r="DH62" s="477">
        <f>+DH61</f>
        <v>12319.73715909091</v>
      </c>
      <c r="DI62" s="477">
        <f t="shared" si="42"/>
        <v>1071817.1328409091</v>
      </c>
      <c r="DJ62" s="494">
        <f>+(((DG$29*DI62)*(12-DG$32)/12))+DH62</f>
        <v>76666.588647201483</v>
      </c>
      <c r="DK62" s="493">
        <f>+DK61</f>
        <v>24184987.59</v>
      </c>
      <c r="DL62" s="477">
        <f>+DL61</f>
        <v>458049.00738636358</v>
      </c>
      <c r="DM62" s="477">
        <f t="shared" si="43"/>
        <v>23726938.582613636</v>
      </c>
      <c r="DN62" s="494">
        <f>+(((DK$29*DM62)*(12-DK$32)/12))+DL62</f>
        <v>2832138.3715490373</v>
      </c>
      <c r="DR62" s="494"/>
      <c r="DV62" s="494"/>
      <c r="DZ62" s="494"/>
      <c r="ED62" s="494"/>
      <c r="EH62" s="494"/>
      <c r="EL62" s="494"/>
      <c r="EP62" s="494"/>
      <c r="ET62" s="494"/>
      <c r="EX62" s="494"/>
      <c r="EY62" s="582">
        <f t="shared" si="3"/>
        <v>45643570.163144216</v>
      </c>
      <c r="EZ62" s="579">
        <f>+EY62</f>
        <v>45643570.163144216</v>
      </c>
      <c r="FA62" s="553"/>
      <c r="FB62" s="758"/>
      <c r="FD62" s="493">
        <f>+FD61</f>
        <v>9106773.6333333347</v>
      </c>
      <c r="FE62" s="477">
        <f>+FE61</f>
        <v>1270712.6000000001</v>
      </c>
      <c r="FF62" s="477">
        <f t="shared" si="24"/>
        <v>7836061.0333333351</v>
      </c>
      <c r="FG62" s="494">
        <f t="shared" ref="FG62:FG76" si="44">+FD$29*FF62+FE62</f>
        <v>2360422.9693729058</v>
      </c>
      <c r="FH62" s="493">
        <f>+FH61</f>
        <v>7155235.1999999993</v>
      </c>
      <c r="FI62" s="477">
        <f>+FI61</f>
        <v>894404.4</v>
      </c>
      <c r="FJ62" s="477">
        <f t="shared" si="25"/>
        <v>6260830.7999999989</v>
      </c>
      <c r="FK62" s="494">
        <f t="shared" ref="FK62:FK76" si="45">+FH$29*FJ62+FI62</f>
        <v>1765057.6803442296</v>
      </c>
      <c r="FL62" s="493">
        <f>+FL61</f>
        <v>1111963.8454166665</v>
      </c>
      <c r="FM62" s="477">
        <f>+FM61</f>
        <v>140458.59099999999</v>
      </c>
      <c r="FN62" s="477">
        <f t="shared" si="26"/>
        <v>971505.25441666646</v>
      </c>
      <c r="FO62" s="494">
        <f t="shared" ref="FO62:FO76" si="46">+FL$29*FN62+FM62</f>
        <v>275559.54862842307</v>
      </c>
      <c r="FP62" s="493">
        <f>+FP61</f>
        <v>135682.40000000002</v>
      </c>
      <c r="FQ62" s="477">
        <f>+FQ61</f>
        <v>16960.3</v>
      </c>
      <c r="FR62" s="477">
        <f t="shared" si="27"/>
        <v>118722.10000000002</v>
      </c>
      <c r="FS62" s="494">
        <f t="shared" ref="FS62:FS76" si="47">+FP$29*FR62+FQ62</f>
        <v>33470.215235906981</v>
      </c>
      <c r="FT62" s="493">
        <f>+FT61</f>
        <v>10239.252333333334</v>
      </c>
      <c r="FU62" s="477">
        <f>+FU61</f>
        <v>1253.7860000000001</v>
      </c>
      <c r="FV62" s="477">
        <f t="shared" si="32"/>
        <v>8985.4663333333338</v>
      </c>
      <c r="FW62" s="494">
        <f t="shared" ref="FW62:FW74" si="48">+FT$29*FV62+FU62</f>
        <v>2503.3367367072283</v>
      </c>
      <c r="FX62" s="493">
        <f>+FX61</f>
        <v>33274394.834999997</v>
      </c>
      <c r="FY62" s="477">
        <f>+FY61</f>
        <v>4033259.9799999995</v>
      </c>
      <c r="FZ62" s="477">
        <f t="shared" si="28"/>
        <v>29241134.854999997</v>
      </c>
      <c r="GA62" s="494">
        <f t="shared" ref="GA62:GA74" si="49">+FX$29*FZ62+FY62</f>
        <v>8099635.640957606</v>
      </c>
      <c r="GB62" s="493">
        <f>+GB61</f>
        <v>455374.51883333339</v>
      </c>
      <c r="GC62" s="477">
        <f>+GC61</f>
        <v>53053.342000000004</v>
      </c>
      <c r="GD62" s="477">
        <f t="shared" si="29"/>
        <v>402321.17683333339</v>
      </c>
      <c r="GE62" s="494">
        <f t="shared" ref="GE62:GE74" si="50">+GB$29*GD62+GC62</f>
        <v>109001.54816488991</v>
      </c>
      <c r="GF62" s="493">
        <f>+GF61</f>
        <v>-462699.12349999975</v>
      </c>
      <c r="GG62" s="477">
        <f>+GG61</f>
        <v>-53906.693999999974</v>
      </c>
      <c r="GH62" s="477">
        <f t="shared" si="30"/>
        <v>-408792.42949999979</v>
      </c>
      <c r="GI62" s="494">
        <f t="shared" ref="GI62:GI76" si="51">+GF$29*GH62+GG62</f>
        <v>-110754.81545443412</v>
      </c>
      <c r="GJ62" s="493">
        <f>+GJ61</f>
        <v>29393117.633833334</v>
      </c>
      <c r="GK62" s="477">
        <f>+GK61</f>
        <v>3327522.7509999997</v>
      </c>
      <c r="GL62" s="477">
        <f t="shared" si="31"/>
        <v>26065594.882833336</v>
      </c>
      <c r="GM62" s="494">
        <f t="shared" ref="GM62:GM76" si="52">+GJ$29*GL62+GK62</f>
        <v>6952296.5891402373</v>
      </c>
      <c r="GN62" s="493">
        <f>+GN61</f>
        <v>443921.41275000002</v>
      </c>
      <c r="GO62" s="477">
        <f>+GO61</f>
        <v>49785.578999999998</v>
      </c>
      <c r="GP62" s="477">
        <f t="shared" si="36"/>
        <v>394135.83374999999</v>
      </c>
      <c r="GQ62" s="494">
        <f t="shared" ref="GQ62:GQ76" si="53">+GN$29*GP62+GO62</f>
        <v>104595.50239796907</v>
      </c>
      <c r="GR62" s="493">
        <f>+GR61</f>
        <v>1668258.8145000001</v>
      </c>
      <c r="GS62" s="477">
        <f>+GS61</f>
        <v>175606.19100000002</v>
      </c>
      <c r="GT62" s="477">
        <f t="shared" si="37"/>
        <v>1492652.6235</v>
      </c>
      <c r="GU62" s="494">
        <f t="shared" ref="GU62:GU76" si="54">+GR$29*GT62+GS62</f>
        <v>383179.74546575808</v>
      </c>
      <c r="GV62" s="493">
        <f>+GV61</f>
        <v>36868090.68999999</v>
      </c>
      <c r="GW62" s="477">
        <f>+GW61</f>
        <v>2150638.6235833326</v>
      </c>
      <c r="GX62" s="477">
        <f t="shared" ref="GX62:GX76" si="55">+GV62-GW62</f>
        <v>34717452.066416658</v>
      </c>
      <c r="GY62" s="494">
        <f>+(((GV$29*GX62)*(12-GV$32)/12))+GW62</f>
        <v>4966932.118898876</v>
      </c>
      <c r="HC62" s="494"/>
      <c r="HG62" s="919"/>
      <c r="HH62" s="554"/>
      <c r="HI62" s="557"/>
      <c r="HJ62" s="557"/>
      <c r="HK62" s="919"/>
      <c r="HL62" s="554"/>
      <c r="HM62" s="557"/>
      <c r="HN62" s="557"/>
      <c r="HO62" s="919"/>
      <c r="HP62" s="554"/>
      <c r="HQ62" s="557"/>
      <c r="HR62" s="557"/>
      <c r="HS62" s="919"/>
      <c r="HU62" s="493"/>
      <c r="HV62" s="477"/>
      <c r="HW62" s="477"/>
      <c r="HX62" s="494"/>
      <c r="HY62" s="493">
        <f>+HY61</f>
        <v>1159350</v>
      </c>
      <c r="HZ62" s="477">
        <f>+HZ61</f>
        <v>1159350</v>
      </c>
      <c r="IA62" s="477">
        <f>+IA61</f>
        <v>579675</v>
      </c>
      <c r="IB62" s="494">
        <f>+HY$29*IA62+HZ62</f>
        <v>1209795.1415385928</v>
      </c>
      <c r="IC62" s="493">
        <f>+IC61</f>
        <v>0</v>
      </c>
      <c r="ID62" s="477">
        <f>+ID61</f>
        <v>0</v>
      </c>
      <c r="IE62" s="477">
        <f>+IE61</f>
        <v>0</v>
      </c>
      <c r="IF62" s="494">
        <f>+IC$29*IE62+ID62</f>
        <v>0</v>
      </c>
    </row>
    <row r="63" spans="1:240">
      <c r="A63" s="554" t="s">
        <v>24</v>
      </c>
      <c r="B63" s="574">
        <f t="shared" si="0"/>
        <v>2018</v>
      </c>
      <c r="C63" s="575">
        <f>+E62</f>
        <v>15491271.447159089</v>
      </c>
      <c r="D63" s="575">
        <f>+C$31</f>
        <v>445791.98409090913</v>
      </c>
      <c r="E63" s="575">
        <f t="shared" si="6"/>
        <v>15045479.46306818</v>
      </c>
      <c r="F63" s="558">
        <f>+C$28*E63+D63</f>
        <v>2252311.4040807486</v>
      </c>
      <c r="G63" s="575">
        <f>+I62</f>
        <v>3996505.8593181791</v>
      </c>
      <c r="H63" s="575">
        <f>+G$31</f>
        <v>115840.74954545456</v>
      </c>
      <c r="I63" s="575">
        <f t="shared" si="7"/>
        <v>3880665.1097727246</v>
      </c>
      <c r="J63" s="558">
        <f>+G$28*I63+H63</f>
        <v>581794.45347957953</v>
      </c>
      <c r="K63" s="576">
        <f>+M62</f>
        <v>10307916.938352268</v>
      </c>
      <c r="L63" s="575">
        <f>+K$31</f>
        <v>305419.76113636367</v>
      </c>
      <c r="M63" s="575">
        <f t="shared" si="8"/>
        <v>10002497.177215904</v>
      </c>
      <c r="N63" s="558">
        <f>+K$28*M63+L63</f>
        <v>1506425.3816876663</v>
      </c>
      <c r="O63" s="576">
        <f>+Q62</f>
        <v>4275501.4015151504</v>
      </c>
      <c r="P63" s="575">
        <f>+O$31</f>
        <v>119316.31818181818</v>
      </c>
      <c r="Q63" s="575">
        <f t="shared" si="11"/>
        <v>4156185.0833333321</v>
      </c>
      <c r="R63" s="558">
        <f>+O$28*Q63+P63</f>
        <v>618351.86467563675</v>
      </c>
      <c r="S63" s="493">
        <f>+U62</f>
        <v>1992453.2696969681</v>
      </c>
      <c r="T63" s="477">
        <f>+S$31</f>
        <v>58315.705454545445</v>
      </c>
      <c r="U63" s="477">
        <f t="shared" si="12"/>
        <v>1934137.5642424226</v>
      </c>
      <c r="V63" s="494">
        <f>+S$28*U63+T63</f>
        <v>290548.72131240292</v>
      </c>
      <c r="W63" s="493">
        <f>+Y62</f>
        <v>24843021.155303031</v>
      </c>
      <c r="X63" s="477">
        <f>+W$31</f>
        <v>693293.61363636365</v>
      </c>
      <c r="Y63" s="477">
        <f t="shared" si="13"/>
        <v>24149727.541666668</v>
      </c>
      <c r="Z63" s="494">
        <f>+W$28*Y63+X63</f>
        <v>3592965.3654455682</v>
      </c>
      <c r="AA63" s="493">
        <f>+AC62</f>
        <v>16192429.19507575</v>
      </c>
      <c r="AB63" s="477">
        <f>+AA$31</f>
        <v>450833.29545454547</v>
      </c>
      <c r="AC63" s="477">
        <f t="shared" si="14"/>
        <v>15741595.899621205</v>
      </c>
      <c r="AD63" s="494">
        <f>+AA$28*AC63+AB63</f>
        <v>2340935.8185481471</v>
      </c>
      <c r="AE63" s="493">
        <f>+AG62</f>
        <v>163224.965909091</v>
      </c>
      <c r="AF63" s="477">
        <f>+AE$31</f>
        <v>4597.886363636364</v>
      </c>
      <c r="AG63" s="477">
        <f t="shared" si="15"/>
        <v>158627.07954545465</v>
      </c>
      <c r="AH63" s="494">
        <f>+AE$28*AG63+AF63</f>
        <v>23644.331539315659</v>
      </c>
      <c r="AI63" s="493">
        <f>+AK62</f>
        <v>10885997.071969697</v>
      </c>
      <c r="AJ63" s="477">
        <f>+AI$31</f>
        <v>295547.43181818182</v>
      </c>
      <c r="AK63" s="477">
        <f t="shared" si="19"/>
        <v>10590449.640151516</v>
      </c>
      <c r="AL63" s="494">
        <f>+AI$28*AK63+AJ63</f>
        <v>1567148.8446093576</v>
      </c>
      <c r="AM63" s="493">
        <f>+AO62</f>
        <v>4046642.4223863622</v>
      </c>
      <c r="AN63" s="477">
        <f>+AM$31</f>
        <v>110866.91568181818</v>
      </c>
      <c r="AO63" s="477">
        <f t="shared" si="16"/>
        <v>3935775.5067045442</v>
      </c>
      <c r="AP63" s="494">
        <f>+AM$28*AO63+AN63</f>
        <v>583437.75684610347</v>
      </c>
      <c r="AQ63" s="493">
        <f>+AS62</f>
        <v>33256259.719772737</v>
      </c>
      <c r="AR63" s="477">
        <f>+AQ$31</f>
        <v>904932.23727272719</v>
      </c>
      <c r="AS63" s="477">
        <f t="shared" si="17"/>
        <v>32351327.482500009</v>
      </c>
      <c r="AT63" s="494">
        <f>+AQ$28*AS63+AR63</f>
        <v>4789374.8369949097</v>
      </c>
      <c r="AU63" s="576">
        <f>+AW62</f>
        <v>22375000</v>
      </c>
      <c r="AV63" s="575">
        <f>+AU$31</f>
        <v>750000</v>
      </c>
      <c r="AW63" s="575">
        <f t="shared" si="1"/>
        <v>21625000</v>
      </c>
      <c r="AX63" s="558">
        <f>+AU$28*AW63+AV63</f>
        <v>750000</v>
      </c>
      <c r="AY63" s="576">
        <f>+BA62</f>
        <v>14583333.333333332</v>
      </c>
      <c r="AZ63" s="575">
        <f>+AY$31</f>
        <v>500000</v>
      </c>
      <c r="BA63" s="575">
        <f t="shared" si="2"/>
        <v>14083333.333333332</v>
      </c>
      <c r="BB63" s="558">
        <f>+AY$28*BA63+AZ63</f>
        <v>500000</v>
      </c>
      <c r="BC63" s="576">
        <f>+BE62</f>
        <v>22750000</v>
      </c>
      <c r="BD63" s="575">
        <f>+BC$31</f>
        <v>750000</v>
      </c>
      <c r="BE63" s="575">
        <f t="shared" si="4"/>
        <v>22000000</v>
      </c>
      <c r="BF63" s="558">
        <f>+BC$28*BE63+BD63</f>
        <v>750000</v>
      </c>
      <c r="BG63" s="576">
        <f>+BI62</f>
        <v>14809523.809523813</v>
      </c>
      <c r="BH63" s="575">
        <f>+BG$31</f>
        <v>571428.57142857148</v>
      </c>
      <c r="BI63" s="575">
        <f t="shared" si="5"/>
        <v>14238095.238095243</v>
      </c>
      <c r="BJ63" s="558">
        <f>+BG$28*BI63+BH63</f>
        <v>571428.57142857148</v>
      </c>
      <c r="BK63" s="576">
        <f>+BM62</f>
        <v>20000000</v>
      </c>
      <c r="BL63" s="575">
        <f>+BK$31</f>
        <v>1200000</v>
      </c>
      <c r="BM63" s="575">
        <f t="shared" si="9"/>
        <v>18800000</v>
      </c>
      <c r="BN63" s="558">
        <f>+BK$28*BM63+BL63</f>
        <v>1200000</v>
      </c>
      <c r="BO63" s="576">
        <f>+BQ62</f>
        <v>14499999.999999996</v>
      </c>
      <c r="BP63" s="575">
        <f>+BO$31</f>
        <v>666666.66666666663</v>
      </c>
      <c r="BQ63" s="575">
        <f t="shared" si="10"/>
        <v>13833333.33333333</v>
      </c>
      <c r="BR63" s="558">
        <f>+BO$28*BQ63+BP63</f>
        <v>666666.66666666663</v>
      </c>
      <c r="BS63" s="493">
        <f>+BU62</f>
        <v>307502.79545454553</v>
      </c>
      <c r="BT63" s="477">
        <f>+BS$31</f>
        <v>8310.886363636364</v>
      </c>
      <c r="BU63" s="477">
        <f t="shared" si="18"/>
        <v>299191.90909090918</v>
      </c>
      <c r="BV63" s="494">
        <f>+BS$28*BU63+BT63</f>
        <v>44235.031912025574</v>
      </c>
      <c r="BW63" s="493">
        <f>+BY62</f>
        <v>21631546.022727277</v>
      </c>
      <c r="BX63" s="477">
        <f>+BW$31</f>
        <v>576841.22727272729</v>
      </c>
      <c r="BY63" s="477">
        <f t="shared" si="20"/>
        <v>21054704.795454551</v>
      </c>
      <c r="BZ63" s="494">
        <f>+BW$28*BY63+BX63</f>
        <v>3104891.8080805605</v>
      </c>
      <c r="CA63" s="493">
        <f>+CC62</f>
        <v>2045808.1600000006</v>
      </c>
      <c r="CB63" s="477">
        <f>+CA$31</f>
        <v>54433.919999999998</v>
      </c>
      <c r="CC63" s="477">
        <f t="shared" si="21"/>
        <v>1991374.2400000007</v>
      </c>
      <c r="CD63" s="494">
        <f>+CA$28*CC63+CB63</f>
        <v>293539.3766162619</v>
      </c>
      <c r="CE63" s="493">
        <f>+CG62</f>
        <v>176007.33363636368</v>
      </c>
      <c r="CF63" s="477">
        <f>+CE$31</f>
        <v>4725.0290909090909</v>
      </c>
      <c r="CG63" s="477">
        <f t="shared" si="22"/>
        <v>171282.30454545459</v>
      </c>
      <c r="CH63" s="494">
        <f>+CE$28*CG63+CF63</f>
        <v>25290.994450904174</v>
      </c>
      <c r="CI63" s="493">
        <f>+CK62</f>
        <v>471844.09090909082</v>
      </c>
      <c r="CJ63" s="477">
        <f>+CI$31</f>
        <v>12362.727272727272</v>
      </c>
      <c r="CK63" s="477">
        <f t="shared" si="23"/>
        <v>459481.36363636353</v>
      </c>
      <c r="CL63" s="494">
        <f>+CI$28*CK63+CJ63</f>
        <v>67532.920324403662</v>
      </c>
      <c r="CM63" s="493">
        <f>+CO62</f>
        <v>20677817.988920454</v>
      </c>
      <c r="CN63" s="477">
        <f>+CM$31</f>
        <v>483691.64886363636</v>
      </c>
      <c r="CO63" s="477">
        <f t="shared" si="33"/>
        <v>20194126.340056818</v>
      </c>
      <c r="CP63" s="494">
        <f>+CM$28*CO63+CN63</f>
        <v>2908412.076855999</v>
      </c>
      <c r="CQ63" s="493">
        <f>+CS62</f>
        <v>86258212.474602267</v>
      </c>
      <c r="CR63" s="477">
        <f>+CQ$31</f>
        <v>2017735.9643181816</v>
      </c>
      <c r="CS63" s="477">
        <f t="shared" si="38"/>
        <v>84240476.510284081</v>
      </c>
      <c r="CT63" s="494">
        <f>+CQ$28*CS63+CR63</f>
        <v>12132538.695502931</v>
      </c>
      <c r="CU63" s="493">
        <f>+CW62</f>
        <v>29076401.017500002</v>
      </c>
      <c r="CV63" s="477">
        <f>+CU$31</f>
        <v>676195.37250000006</v>
      </c>
      <c r="CW63" s="477">
        <f t="shared" si="39"/>
        <v>28400205.645000003</v>
      </c>
      <c r="CX63" s="494">
        <f>+CU$28*CW63+CV63</f>
        <v>4086224.4882444432</v>
      </c>
      <c r="CY63" s="493">
        <f>+DA62</f>
        <v>31916.988068181876</v>
      </c>
      <c r="CZ63" s="477">
        <f>+CY$31</f>
        <v>733.72386363636497</v>
      </c>
      <c r="DA63" s="477">
        <f t="shared" si="40"/>
        <v>31183.26420454551</v>
      </c>
      <c r="DB63" s="494">
        <f>+CY$28*DA63+CZ63</f>
        <v>4477.916430079018</v>
      </c>
      <c r="DC63" s="493">
        <f>+DE62</f>
        <v>1925951.5954545452</v>
      </c>
      <c r="DD63" s="477">
        <f>+DC$31</f>
        <v>44530.672727272722</v>
      </c>
      <c r="DE63" s="477">
        <f t="shared" si="41"/>
        <v>1881420.9227272726</v>
      </c>
      <c r="DF63" s="494">
        <f>+DC$28*DE63+DD63</f>
        <v>270433.97095216747</v>
      </c>
      <c r="DG63" s="493">
        <f>+DI62</f>
        <v>1071817.1328409091</v>
      </c>
      <c r="DH63" s="477">
        <f>+DG$31</f>
        <v>24639.474318181816</v>
      </c>
      <c r="DI63" s="477">
        <f t="shared" si="42"/>
        <v>1047177.6585227272</v>
      </c>
      <c r="DJ63" s="494">
        <f>+DG$28*DI63+DH63</f>
        <v>150374.70136391511</v>
      </c>
      <c r="DK63" s="493">
        <f>+DM62</f>
        <v>23726938.582613636</v>
      </c>
      <c r="DL63" s="477">
        <f>+DK$31</f>
        <v>549658.80886363634</v>
      </c>
      <c r="DM63" s="477">
        <f t="shared" si="43"/>
        <v>23177279.77375</v>
      </c>
      <c r="DN63" s="494">
        <f>+DK$28*DM63+DL63</f>
        <v>3332568.1948087625</v>
      </c>
      <c r="DO63" s="493">
        <f>+DO30</f>
        <v>862078.96999999951</v>
      </c>
      <c r="DP63" s="477">
        <f>+DO$31/12*(12-$DO$32)</f>
        <v>16327.253219696961</v>
      </c>
      <c r="DQ63" s="477">
        <f>+DO63-DP63</f>
        <v>845751.71678030258</v>
      </c>
      <c r="DR63" s="494">
        <f>+(((DO$28*DQ63)*(12-DO$32)/12))+DP63</f>
        <v>100952.16799912653</v>
      </c>
      <c r="DS63" s="493">
        <f>+DS30</f>
        <v>365013.11999999866</v>
      </c>
      <c r="DT63" s="477">
        <f>+DS$31/12*(12-DS$32)</f>
        <v>4147.8763636363483</v>
      </c>
      <c r="DU63" s="477">
        <f>+DS63-DT63</f>
        <v>360865.24363636231</v>
      </c>
      <c r="DV63" s="494">
        <f>+(((DS$28*DU63)*(12-DS$32)/12))+DT63</f>
        <v>25812.525610231751</v>
      </c>
      <c r="DW63" s="493">
        <f>+DW30</f>
        <v>53757.59</v>
      </c>
      <c r="DX63" s="477">
        <f>+DW$31/12*(12-DW$32)</f>
        <v>916.32255681818174</v>
      </c>
      <c r="DY63" s="477">
        <f>+DW63-DX63</f>
        <v>52841.267443181816</v>
      </c>
      <c r="DZ63" s="494">
        <f>+(((DW$28*DY63)*(12-DW$32)/12))+DX63</f>
        <v>5674.8337119780463</v>
      </c>
      <c r="EA63" s="493">
        <f>+EA30</f>
        <v>-313293.270000002</v>
      </c>
      <c r="EB63" s="477">
        <f>+EA$31/12*(12-EA$32)</f>
        <v>-593.35846590909466</v>
      </c>
      <c r="EC63" s="477">
        <f>+EA63-EB63</f>
        <v>-312699.91153409291</v>
      </c>
      <c r="ED63" s="494">
        <f>+(((EA$28*EC63)*(12-EA$32)/12))+EB63</f>
        <v>-3722.1967336984767</v>
      </c>
      <c r="EE63" s="493"/>
      <c r="EF63" s="477"/>
      <c r="EG63" s="477"/>
      <c r="EH63" s="494"/>
      <c r="EI63" s="493"/>
      <c r="EJ63" s="477"/>
      <c r="EK63" s="477"/>
      <c r="EL63" s="494"/>
      <c r="EM63" s="493"/>
      <c r="EN63" s="477"/>
      <c r="EO63" s="477"/>
      <c r="EP63" s="494"/>
      <c r="EQ63" s="493"/>
      <c r="ER63" s="477"/>
      <c r="ES63" s="477"/>
      <c r="ET63" s="494"/>
      <c r="EU63" s="493"/>
      <c r="EV63" s="477"/>
      <c r="EW63" s="477"/>
      <c r="EX63" s="494"/>
      <c r="EY63" s="582">
        <f t="shared" si="3"/>
        <v>44696176.285349533</v>
      </c>
      <c r="EZ63" s="557"/>
      <c r="FA63" s="578">
        <f>+EY63</f>
        <v>44696176.285349533</v>
      </c>
      <c r="FD63" s="493">
        <f>+FF62</f>
        <v>7836061.0333333351</v>
      </c>
      <c r="FE63" s="477">
        <f>+FE62</f>
        <v>1270712.6000000001</v>
      </c>
      <c r="FF63" s="477">
        <f t="shared" si="24"/>
        <v>6565348.4333333354</v>
      </c>
      <c r="FG63" s="494">
        <f t="shared" si="44"/>
        <v>2183713.1797448667</v>
      </c>
      <c r="FH63" s="493">
        <f>+FJ62</f>
        <v>6260830.7999999989</v>
      </c>
      <c r="FI63" s="477">
        <f>+FI62</f>
        <v>894404.4</v>
      </c>
      <c r="FJ63" s="477">
        <f t="shared" si="25"/>
        <v>5366426.3999999985</v>
      </c>
      <c r="FK63" s="494">
        <f t="shared" si="45"/>
        <v>1640678.6402950538</v>
      </c>
      <c r="FL63" s="493">
        <f>+FN62</f>
        <v>971505.25441666646</v>
      </c>
      <c r="FM63" s="477">
        <f>+FM62</f>
        <v>140458.59099999999</v>
      </c>
      <c r="FN63" s="477">
        <f t="shared" si="26"/>
        <v>831046.66341666644</v>
      </c>
      <c r="FO63" s="494">
        <f t="shared" si="46"/>
        <v>256026.88005563902</v>
      </c>
      <c r="FP63" s="493">
        <f>+FR62</f>
        <v>118722.10000000002</v>
      </c>
      <c r="FQ63" s="477">
        <f>+FQ62</f>
        <v>16960.3</v>
      </c>
      <c r="FR63" s="477">
        <f t="shared" si="27"/>
        <v>101761.80000000002</v>
      </c>
      <c r="FS63" s="494">
        <f t="shared" si="47"/>
        <v>31111.655916491698</v>
      </c>
      <c r="FT63" s="493">
        <f>+FV62</f>
        <v>8985.4663333333338</v>
      </c>
      <c r="FU63" s="477">
        <f>+FU62</f>
        <v>1253.7860000000001</v>
      </c>
      <c r="FV63" s="477">
        <f t="shared" si="32"/>
        <v>7731.6803333333337</v>
      </c>
      <c r="FW63" s="494">
        <f t="shared" si="48"/>
        <v>2328.9808199573827</v>
      </c>
      <c r="FX63" s="493">
        <f>+FZ62</f>
        <v>29241134.854999997</v>
      </c>
      <c r="FY63" s="477">
        <f>+FY62</f>
        <v>4033259.9799999995</v>
      </c>
      <c r="FZ63" s="477">
        <f t="shared" si="28"/>
        <v>25207874.874999996</v>
      </c>
      <c r="GA63" s="494">
        <f t="shared" si="49"/>
        <v>7538756.2394462116</v>
      </c>
      <c r="GB63" s="493">
        <f>+GD62</f>
        <v>402321.17683333339</v>
      </c>
      <c r="GC63" s="477">
        <f>+GC62</f>
        <v>53053.342000000004</v>
      </c>
      <c r="GD63" s="477">
        <f t="shared" si="29"/>
        <v>349267.83483333339</v>
      </c>
      <c r="GE63" s="494">
        <f t="shared" si="50"/>
        <v>101623.76273655279</v>
      </c>
      <c r="GF63" s="493">
        <f>+GH62</f>
        <v>-408792.42949999979</v>
      </c>
      <c r="GG63" s="477">
        <f>+GG62</f>
        <v>-53906.693999999974</v>
      </c>
      <c r="GH63" s="477">
        <f t="shared" si="30"/>
        <v>-354885.73549999984</v>
      </c>
      <c r="GI63" s="494">
        <f t="shared" si="51"/>
        <v>-103258.35987802522</v>
      </c>
      <c r="GJ63" s="493">
        <f>+GL62</f>
        <v>26065594.882833336</v>
      </c>
      <c r="GK63" s="477">
        <f>+GK62</f>
        <v>3327522.7509999997</v>
      </c>
      <c r="GL63" s="477">
        <f t="shared" si="31"/>
        <v>22738072.131833337</v>
      </c>
      <c r="GM63" s="494">
        <f t="shared" si="52"/>
        <v>6489559.5034202076</v>
      </c>
      <c r="GN63" s="493">
        <f>+GP62</f>
        <v>394135.83374999999</v>
      </c>
      <c r="GO63" s="477">
        <f>+GO62</f>
        <v>49785.578999999998</v>
      </c>
      <c r="GP63" s="477">
        <f t="shared" si="36"/>
        <v>344350.25474999996</v>
      </c>
      <c r="GQ63" s="494">
        <f t="shared" si="53"/>
        <v>97672.143652962463</v>
      </c>
      <c r="GR63" s="493">
        <f>+GT62</f>
        <v>1492652.6235</v>
      </c>
      <c r="GS63" s="477">
        <f>+GS62</f>
        <v>175606.19100000002</v>
      </c>
      <c r="GT63" s="477">
        <f t="shared" si="37"/>
        <v>1317046.4324999999</v>
      </c>
      <c r="GU63" s="494">
        <f t="shared" si="54"/>
        <v>358759.3272933159</v>
      </c>
      <c r="GV63" s="493">
        <f>+GX62</f>
        <v>34717452.066416658</v>
      </c>
      <c r="GW63" s="477">
        <f>+GV31</f>
        <v>3686809.0689999992</v>
      </c>
      <c r="GX63" s="477">
        <f t="shared" si="55"/>
        <v>31030642.99741666</v>
      </c>
      <c r="GY63" s="494">
        <f t="shared" ref="GY63:GY76" si="56">+GV$29*GX63+GW63</f>
        <v>8002040.0630865218</v>
      </c>
      <c r="GZ63" s="493">
        <f>+GZ30</f>
        <v>80280476.510000005</v>
      </c>
      <c r="HA63" s="477">
        <f>+GZ$31/12*(12-$GZ$32)</f>
        <v>2676015.8836666667</v>
      </c>
      <c r="HB63" s="477">
        <f>+GZ63-HA63</f>
        <v>77604460.626333341</v>
      </c>
      <c r="HC63" s="494">
        <f>+(((GZ$28*HB63)*(12-GZ$32)/12))+HA63</f>
        <v>6273332.830466642</v>
      </c>
      <c r="HD63" s="576"/>
      <c r="HE63" s="580"/>
      <c r="HF63" s="580"/>
      <c r="HG63" s="919"/>
      <c r="HH63" s="576"/>
      <c r="HI63" s="575"/>
      <c r="HJ63" s="575"/>
      <c r="HK63" s="919"/>
      <c r="HL63" s="576"/>
      <c r="HM63" s="575"/>
      <c r="HN63" s="575"/>
      <c r="HO63" s="919"/>
      <c r="HP63" s="576"/>
      <c r="HQ63" s="575"/>
      <c r="HR63" s="575"/>
      <c r="HS63" s="919"/>
      <c r="HT63" s="580"/>
      <c r="HU63" s="493"/>
      <c r="HV63" s="477"/>
      <c r="HW63" s="477"/>
      <c r="HX63" s="494"/>
      <c r="HY63" s="493"/>
      <c r="HZ63" s="477"/>
      <c r="IA63" s="477"/>
      <c r="IB63" s="494"/>
      <c r="IC63" s="493"/>
      <c r="ID63" s="477"/>
      <c r="IE63" s="477"/>
      <c r="IF63" s="494"/>
    </row>
    <row r="64" spans="1:240" ht="13">
      <c r="A64" s="554" t="s">
        <v>23</v>
      </c>
      <c r="B64" s="574">
        <f t="shared" si="0"/>
        <v>2018</v>
      </c>
      <c r="C64" s="575">
        <f>+C63</f>
        <v>15491271.447159089</v>
      </c>
      <c r="D64" s="575">
        <f>+D63</f>
        <v>445791.98409090913</v>
      </c>
      <c r="E64" s="575">
        <f t="shared" si="6"/>
        <v>15045479.46306818</v>
      </c>
      <c r="F64" s="558">
        <f>+C$29*E64+D64</f>
        <v>2350455.5419429196</v>
      </c>
      <c r="G64" s="575">
        <f>+G63</f>
        <v>3996505.8593181791</v>
      </c>
      <c r="H64" s="575">
        <f>+H63</f>
        <v>115840.74954545456</v>
      </c>
      <c r="I64" s="575">
        <f t="shared" si="7"/>
        <v>3880665.1097727246</v>
      </c>
      <c r="J64" s="558">
        <f>+G$29*I64+H64</f>
        <v>607108.67044856027</v>
      </c>
      <c r="K64" s="576">
        <f>+K63</f>
        <v>10307916.938352268</v>
      </c>
      <c r="L64" s="575">
        <f>+L63</f>
        <v>305419.76113636367</v>
      </c>
      <c r="M64" s="575">
        <f t="shared" si="8"/>
        <v>10002497.177215904</v>
      </c>
      <c r="N64" s="558">
        <f>+K$29*M64+L64</f>
        <v>1571673.3164136007</v>
      </c>
      <c r="O64" s="576">
        <f>+O63</f>
        <v>4275501.4015151504</v>
      </c>
      <c r="P64" s="575">
        <f>+P63</f>
        <v>119316.31818181818</v>
      </c>
      <c r="Q64" s="575">
        <f t="shared" si="11"/>
        <v>4156185.0833333321</v>
      </c>
      <c r="R64" s="558">
        <f>+O$29*Q64+P64</f>
        <v>645463.34376147389</v>
      </c>
      <c r="S64" s="493">
        <f>+S63</f>
        <v>1992453.2696969681</v>
      </c>
      <c r="T64" s="477">
        <f>+T63</f>
        <v>58315.705454545445</v>
      </c>
      <c r="U64" s="477">
        <f t="shared" si="12"/>
        <v>1934137.5642424226</v>
      </c>
      <c r="V64" s="494">
        <f>+S$29*U64+T64</f>
        <v>303165.41885370563</v>
      </c>
      <c r="W64" s="493">
        <f>+W63</f>
        <v>24843021.155303031</v>
      </c>
      <c r="X64" s="477">
        <f>+X63</f>
        <v>693293.61363636365</v>
      </c>
      <c r="Y64" s="477">
        <f t="shared" si="13"/>
        <v>24149727.541666668</v>
      </c>
      <c r="Z64" s="494">
        <f>+W$29*Y64+X64</f>
        <v>3750498.0113809253</v>
      </c>
      <c r="AA64" s="493">
        <f>+AA63</f>
        <v>16192429.19507575</v>
      </c>
      <c r="AB64" s="477">
        <f>+AB63</f>
        <v>450833.29545454547</v>
      </c>
      <c r="AC64" s="477">
        <f t="shared" si="14"/>
        <v>15741595.899621205</v>
      </c>
      <c r="AD64" s="494">
        <f>+AA$29*AC64+AB64</f>
        <v>2443620.8384529869</v>
      </c>
      <c r="AE64" s="493">
        <f>+AE63</f>
        <v>163224.965909091</v>
      </c>
      <c r="AF64" s="477">
        <f>+AF63</f>
        <v>4597.886363636364</v>
      </c>
      <c r="AG64" s="477">
        <f t="shared" si="15"/>
        <v>158627.07954545465</v>
      </c>
      <c r="AH64" s="494">
        <f>+AE$29*AG64+AF64</f>
        <v>24679.082076963725</v>
      </c>
      <c r="AI64" s="493">
        <f>+AI63</f>
        <v>10885997.071969697</v>
      </c>
      <c r="AJ64" s="477">
        <f>+AJ63</f>
        <v>295547.43181818182</v>
      </c>
      <c r="AK64" s="477">
        <f t="shared" si="19"/>
        <v>10590449.640151516</v>
      </c>
      <c r="AL64" s="494">
        <f>+AI$29*AK64+AJ64</f>
        <v>1636232.089982613</v>
      </c>
      <c r="AM64" s="493">
        <f>+AM63</f>
        <v>4046642.4223863622</v>
      </c>
      <c r="AN64" s="477">
        <f>+AN63</f>
        <v>110866.91568181818</v>
      </c>
      <c r="AO64" s="477">
        <f t="shared" si="16"/>
        <v>3935775.5067045442</v>
      </c>
      <c r="AP64" s="494">
        <f>+AM$29*AO64+AN64</f>
        <v>609111.4680011879</v>
      </c>
      <c r="AQ64" s="493">
        <f>+AQ63</f>
        <v>33256259.719772737</v>
      </c>
      <c r="AR64" s="477">
        <f>+AR63</f>
        <v>904932.23727272719</v>
      </c>
      <c r="AS64" s="477">
        <f t="shared" si="17"/>
        <v>32351327.482500009</v>
      </c>
      <c r="AT64" s="494">
        <f>+AQ$29*AS64+AR64</f>
        <v>5000407.8686946016</v>
      </c>
      <c r="AU64" s="576">
        <f>+AU63</f>
        <v>22375000</v>
      </c>
      <c r="AV64" s="575">
        <f>+AV63</f>
        <v>750000</v>
      </c>
      <c r="AW64" s="575">
        <f t="shared" si="1"/>
        <v>21625000</v>
      </c>
      <c r="AX64" s="558">
        <f>+AU$29*AW64+AV64</f>
        <v>750000</v>
      </c>
      <c r="AY64" s="576">
        <f>+AY63</f>
        <v>14583333.333333332</v>
      </c>
      <c r="AZ64" s="575">
        <f>+AZ63</f>
        <v>500000</v>
      </c>
      <c r="BA64" s="575">
        <f t="shared" si="2"/>
        <v>14083333.333333332</v>
      </c>
      <c r="BB64" s="558">
        <f>+AY$29*BA64+AZ64</f>
        <v>500000</v>
      </c>
      <c r="BC64" s="576">
        <f>+BC63</f>
        <v>22750000</v>
      </c>
      <c r="BD64" s="575">
        <f>+BD63</f>
        <v>750000</v>
      </c>
      <c r="BE64" s="575">
        <f t="shared" si="4"/>
        <v>22000000</v>
      </c>
      <c r="BF64" s="558">
        <f>+BC$29*BE64+BD64</f>
        <v>750000</v>
      </c>
      <c r="BG64" s="576">
        <f>+BG63</f>
        <v>14809523.809523813</v>
      </c>
      <c r="BH64" s="575">
        <f>+BH63</f>
        <v>571428.57142857148</v>
      </c>
      <c r="BI64" s="575">
        <f t="shared" si="5"/>
        <v>14238095.238095243</v>
      </c>
      <c r="BJ64" s="558">
        <f>+BG$29*BI64+BH64</f>
        <v>571428.57142857148</v>
      </c>
      <c r="BK64" s="576">
        <f>+BK63</f>
        <v>20000000</v>
      </c>
      <c r="BL64" s="575">
        <f>+BL63</f>
        <v>1200000</v>
      </c>
      <c r="BM64" s="575">
        <f t="shared" si="9"/>
        <v>18800000</v>
      </c>
      <c r="BN64" s="558">
        <f>+BK$29*BM64+BL64</f>
        <v>1200000</v>
      </c>
      <c r="BO64" s="576">
        <f>+BO63</f>
        <v>14499999.999999996</v>
      </c>
      <c r="BP64" s="575">
        <f>+BP63</f>
        <v>666666.66666666663</v>
      </c>
      <c r="BQ64" s="575">
        <f t="shared" si="10"/>
        <v>13833333.33333333</v>
      </c>
      <c r="BR64" s="558">
        <f>+BO$29*BQ64+BP64</f>
        <v>666666.66666666663</v>
      </c>
      <c r="BS64" s="493">
        <f>+BS63</f>
        <v>307502.79545454553</v>
      </c>
      <c r="BT64" s="477">
        <f>+BT63</f>
        <v>8310.886363636364</v>
      </c>
      <c r="BU64" s="477">
        <f t="shared" si="18"/>
        <v>299191.90909090918</v>
      </c>
      <c r="BV64" s="494">
        <f>+BS$29*BU64+BT64</f>
        <v>46186.709958919557</v>
      </c>
      <c r="BW64" s="493">
        <f>+BW63</f>
        <v>21631546.022727277</v>
      </c>
      <c r="BX64" s="477">
        <f>+BX63</f>
        <v>576841.22727272729</v>
      </c>
      <c r="BY64" s="477">
        <f t="shared" si="20"/>
        <v>21054704.795454551</v>
      </c>
      <c r="BZ64" s="494">
        <f>+BW$29*BY64+BX64</f>
        <v>3104891.8080805605</v>
      </c>
      <c r="CA64" s="493">
        <f>+CA63</f>
        <v>2045808.1600000006</v>
      </c>
      <c r="CB64" s="477">
        <f>+CB63</f>
        <v>54433.919999999998</v>
      </c>
      <c r="CC64" s="477">
        <f t="shared" si="21"/>
        <v>1991374.2400000007</v>
      </c>
      <c r="CD64" s="494">
        <f>+CA$29*CC64+CB64</f>
        <v>306529.43841027009</v>
      </c>
      <c r="CE64" s="493">
        <f>+CE63</f>
        <v>176007.33363636368</v>
      </c>
      <c r="CF64" s="477">
        <f>+CF63</f>
        <v>4725.0290909090909</v>
      </c>
      <c r="CG64" s="477">
        <f t="shared" si="22"/>
        <v>171282.30454545459</v>
      </c>
      <c r="CH64" s="494">
        <f>+CE$29*CG64+CF64</f>
        <v>26408.297103300436</v>
      </c>
      <c r="CI64" s="493">
        <f>+CI63</f>
        <v>471844.09090909082</v>
      </c>
      <c r="CJ64" s="477">
        <f>+CJ63</f>
        <v>12362.727272727272</v>
      </c>
      <c r="CK64" s="477">
        <f t="shared" si="23"/>
        <v>459481.36363636353</v>
      </c>
      <c r="CL64" s="494">
        <f>+CI$29*CK64+CJ64</f>
        <v>67532.920324403662</v>
      </c>
      <c r="CM64" s="493">
        <f>+CM63</f>
        <v>20677817.988920454</v>
      </c>
      <c r="CN64" s="477">
        <f>+CN63</f>
        <v>483691.64886363636</v>
      </c>
      <c r="CO64" s="477">
        <f t="shared" si="33"/>
        <v>20194126.340056818</v>
      </c>
      <c r="CP64" s="494">
        <f>+CM$29*CO64+CN64</f>
        <v>2908412.076855999</v>
      </c>
      <c r="CQ64" s="493">
        <f>+CQ63</f>
        <v>86258212.474602267</v>
      </c>
      <c r="CR64" s="477">
        <f>+CR63</f>
        <v>2017735.9643181816</v>
      </c>
      <c r="CS64" s="477">
        <f t="shared" si="38"/>
        <v>84240476.510284081</v>
      </c>
      <c r="CT64" s="494">
        <f>+CQ$29*CS64+CR64</f>
        <v>12132538.695502931</v>
      </c>
      <c r="CU64" s="493">
        <f>+CU63</f>
        <v>29076401.017500002</v>
      </c>
      <c r="CV64" s="477">
        <f>+CV63</f>
        <v>676195.37250000006</v>
      </c>
      <c r="CW64" s="477">
        <f t="shared" si="39"/>
        <v>28400205.645000003</v>
      </c>
      <c r="CX64" s="494">
        <f>+CU$29*CW64+CV64</f>
        <v>4086224.4882444432</v>
      </c>
      <c r="CY64" s="493">
        <f>+CY63</f>
        <v>31916.988068181876</v>
      </c>
      <c r="CZ64" s="477">
        <f>+CZ63</f>
        <v>733.72386363636497</v>
      </c>
      <c r="DA64" s="477">
        <f t="shared" si="40"/>
        <v>31183.26420454551</v>
      </c>
      <c r="DB64" s="494">
        <f>+CY$29*DA64+CZ64</f>
        <v>4477.916430079018</v>
      </c>
      <c r="DC64" s="493">
        <f>+DC63</f>
        <v>1925951.5954545452</v>
      </c>
      <c r="DD64" s="477">
        <f>+DD63</f>
        <v>44530.672727272722</v>
      </c>
      <c r="DE64" s="477">
        <f t="shared" si="41"/>
        <v>1881420.9227272726</v>
      </c>
      <c r="DF64" s="494">
        <f>+DC$29*DE64+DD64</f>
        <v>270433.97095216747</v>
      </c>
      <c r="DG64" s="493">
        <f>+DG63</f>
        <v>1071817.1328409091</v>
      </c>
      <c r="DH64" s="477">
        <f>+DH63</f>
        <v>24639.474318181816</v>
      </c>
      <c r="DI64" s="477">
        <f t="shared" si="42"/>
        <v>1047177.6585227272</v>
      </c>
      <c r="DJ64" s="494">
        <f>+DG$29*DI64+DH64</f>
        <v>150374.70136391511</v>
      </c>
      <c r="DK64" s="493">
        <f>+DK63</f>
        <v>23726938.582613636</v>
      </c>
      <c r="DL64" s="477">
        <f>+DL63</f>
        <v>549658.80886363634</v>
      </c>
      <c r="DM64" s="477">
        <f t="shared" si="43"/>
        <v>23177279.77375</v>
      </c>
      <c r="DN64" s="494">
        <f>+DK$29*DM64+DL64</f>
        <v>3332568.1948087625</v>
      </c>
      <c r="DO64" s="493">
        <f>+DO63</f>
        <v>862078.96999999951</v>
      </c>
      <c r="DP64" s="477">
        <f>+DP63</f>
        <v>16327.253219696961</v>
      </c>
      <c r="DQ64" s="477">
        <f t="shared" ref="DQ64:DQ82" si="57">+DO64-DP64</f>
        <v>845751.71678030258</v>
      </c>
      <c r="DR64" s="494">
        <f>+(((DO$29*DQ64)*(12-DO$32)/12))+DP64</f>
        <v>100952.16799912653</v>
      </c>
      <c r="DS64" s="493">
        <f>+DS63</f>
        <v>365013.11999999866</v>
      </c>
      <c r="DT64" s="477">
        <f>+DT63</f>
        <v>4147.8763636363483</v>
      </c>
      <c r="DU64" s="477">
        <f t="shared" ref="DU64:DU127" si="58">+DS64-DT64</f>
        <v>360865.24363636231</v>
      </c>
      <c r="DV64" s="494">
        <f>+(((DS$29*DU64)*(12-DS$32)/12))+DT64</f>
        <v>25812.525610231751</v>
      </c>
      <c r="DW64" s="493">
        <f>+DW63</f>
        <v>53757.59</v>
      </c>
      <c r="DX64" s="477">
        <f>+DX63</f>
        <v>916.32255681818174</v>
      </c>
      <c r="DY64" s="477">
        <f t="shared" ref="DY64:DY127" si="59">+DW64-DX64</f>
        <v>52841.267443181816</v>
      </c>
      <c r="DZ64" s="494">
        <f>+(((DW$29*DY64)*(12-DW$32)/12))+DX64</f>
        <v>5674.8337119780463</v>
      </c>
      <c r="EA64" s="493">
        <f>+EA63</f>
        <v>-313293.270000002</v>
      </c>
      <c r="EB64" s="477">
        <f>+EB63</f>
        <v>-593.35846590909466</v>
      </c>
      <c r="EC64" s="477">
        <f t="shared" ref="EC64:EC127" si="60">+EA64-EB64</f>
        <v>-312699.91153409291</v>
      </c>
      <c r="ED64" s="494">
        <f>+(((EA$29*EC64)*(12-EA$32)/12))+EB64</f>
        <v>-3722.1967336984767</v>
      </c>
      <c r="EE64" s="493"/>
      <c r="EF64" s="477"/>
      <c r="EG64" s="477"/>
      <c r="EH64" s="494"/>
      <c r="EI64" s="493"/>
      <c r="EJ64" s="477"/>
      <c r="EK64" s="477"/>
      <c r="EL64" s="494"/>
      <c r="EM64" s="493"/>
      <c r="EN64" s="477"/>
      <c r="EO64" s="477"/>
      <c r="EP64" s="494"/>
      <c r="EQ64" s="493"/>
      <c r="ER64" s="477"/>
      <c r="ES64" s="477"/>
      <c r="ET64" s="494"/>
      <c r="EU64" s="493"/>
      <c r="EV64" s="477"/>
      <c r="EW64" s="477"/>
      <c r="EX64" s="494"/>
      <c r="EY64" s="582">
        <f t="shared" si="3"/>
        <v>45507712.198632926</v>
      </c>
      <c r="EZ64" s="579">
        <f>+EY64</f>
        <v>45507712.198632926</v>
      </c>
      <c r="FA64" s="553"/>
      <c r="FB64" s="758"/>
      <c r="FD64" s="493">
        <f>+FD63</f>
        <v>7836061.0333333351</v>
      </c>
      <c r="FE64" s="477">
        <f>+FE63</f>
        <v>1270712.6000000001</v>
      </c>
      <c r="FF64" s="477">
        <f t="shared" si="24"/>
        <v>6565348.4333333354</v>
      </c>
      <c r="FG64" s="494">
        <f t="shared" si="44"/>
        <v>2183713.1797448667</v>
      </c>
      <c r="FH64" s="493">
        <f>+FH63</f>
        <v>6260830.7999999989</v>
      </c>
      <c r="FI64" s="477">
        <f>+FI63</f>
        <v>894404.4</v>
      </c>
      <c r="FJ64" s="477">
        <f t="shared" si="25"/>
        <v>5366426.3999999985</v>
      </c>
      <c r="FK64" s="494">
        <f t="shared" si="45"/>
        <v>1640678.6402950538</v>
      </c>
      <c r="FL64" s="493">
        <f>+FL63</f>
        <v>971505.25441666646</v>
      </c>
      <c r="FM64" s="477">
        <f>+FM63</f>
        <v>140458.59099999999</v>
      </c>
      <c r="FN64" s="477">
        <f t="shared" si="26"/>
        <v>831046.66341666644</v>
      </c>
      <c r="FO64" s="494">
        <f t="shared" si="46"/>
        <v>256026.88005563902</v>
      </c>
      <c r="FP64" s="493">
        <f>+FP63</f>
        <v>118722.10000000002</v>
      </c>
      <c r="FQ64" s="477">
        <f>+FQ63</f>
        <v>16960.3</v>
      </c>
      <c r="FR64" s="477">
        <f t="shared" si="27"/>
        <v>101761.80000000002</v>
      </c>
      <c r="FS64" s="494">
        <f t="shared" si="47"/>
        <v>31111.655916491698</v>
      </c>
      <c r="FT64" s="493">
        <f>+FT63</f>
        <v>8985.4663333333338</v>
      </c>
      <c r="FU64" s="477">
        <f>+FU63</f>
        <v>1253.7860000000001</v>
      </c>
      <c r="FV64" s="477">
        <f t="shared" si="32"/>
        <v>7731.6803333333337</v>
      </c>
      <c r="FW64" s="494">
        <f t="shared" si="48"/>
        <v>2328.9808199573827</v>
      </c>
      <c r="FX64" s="493">
        <f>+FX63</f>
        <v>29241134.854999997</v>
      </c>
      <c r="FY64" s="477">
        <f>+FY63</f>
        <v>4033259.9799999995</v>
      </c>
      <c r="FZ64" s="477">
        <f t="shared" si="28"/>
        <v>25207874.874999996</v>
      </c>
      <c r="GA64" s="494">
        <f t="shared" si="49"/>
        <v>7538756.2394462116</v>
      </c>
      <c r="GB64" s="493">
        <f>+GB63</f>
        <v>402321.17683333339</v>
      </c>
      <c r="GC64" s="477">
        <f>+GC63</f>
        <v>53053.342000000004</v>
      </c>
      <c r="GD64" s="477">
        <f t="shared" si="29"/>
        <v>349267.83483333339</v>
      </c>
      <c r="GE64" s="494">
        <f t="shared" si="50"/>
        <v>101623.76273655279</v>
      </c>
      <c r="GF64" s="493">
        <f>+GF63</f>
        <v>-408792.42949999979</v>
      </c>
      <c r="GG64" s="477">
        <f>+GG63</f>
        <v>-53906.693999999974</v>
      </c>
      <c r="GH64" s="477">
        <f t="shared" si="30"/>
        <v>-354885.73549999984</v>
      </c>
      <c r="GI64" s="494">
        <f t="shared" si="51"/>
        <v>-103258.35987802522</v>
      </c>
      <c r="GJ64" s="493">
        <f>+GJ63</f>
        <v>26065594.882833336</v>
      </c>
      <c r="GK64" s="477">
        <f>+GK63</f>
        <v>3327522.7509999997</v>
      </c>
      <c r="GL64" s="477">
        <f t="shared" si="31"/>
        <v>22738072.131833337</v>
      </c>
      <c r="GM64" s="494">
        <f t="shared" si="52"/>
        <v>6489559.5034202076</v>
      </c>
      <c r="GN64" s="493">
        <f>+GN63</f>
        <v>394135.83374999999</v>
      </c>
      <c r="GO64" s="477">
        <f>+GO63</f>
        <v>49785.578999999998</v>
      </c>
      <c r="GP64" s="477">
        <f t="shared" si="36"/>
        <v>344350.25474999996</v>
      </c>
      <c r="GQ64" s="494">
        <f t="shared" si="53"/>
        <v>97672.143652962463</v>
      </c>
      <c r="GR64" s="493">
        <f>+GR63</f>
        <v>1492652.6235</v>
      </c>
      <c r="GS64" s="477">
        <f>+GS63</f>
        <v>175606.19100000002</v>
      </c>
      <c r="GT64" s="477">
        <f t="shared" si="37"/>
        <v>1317046.4324999999</v>
      </c>
      <c r="GU64" s="494">
        <f t="shared" si="54"/>
        <v>358759.3272933159</v>
      </c>
      <c r="GV64" s="493">
        <f>+GV63</f>
        <v>34717452.066416658</v>
      </c>
      <c r="GW64" s="477">
        <f>+GW63</f>
        <v>3686809.0689999992</v>
      </c>
      <c r="GX64" s="477">
        <f t="shared" si="55"/>
        <v>31030642.99741666</v>
      </c>
      <c r="GY64" s="494">
        <f t="shared" si="56"/>
        <v>8002040.0630865218</v>
      </c>
      <c r="GZ64" s="493">
        <f>+GZ63</f>
        <v>80280476.510000005</v>
      </c>
      <c r="HA64" s="477">
        <f>+HA63</f>
        <v>2676015.8836666667</v>
      </c>
      <c r="HB64" s="477">
        <f t="shared" ref="HB64:HB84" si="61">+GZ64-HA64</f>
        <v>77604460.626333341</v>
      </c>
      <c r="HC64" s="494">
        <f>+(((GZ$29*HB64)*(12-GZ$32)/12))+HA64</f>
        <v>6273332.830466642</v>
      </c>
      <c r="HD64" s="576"/>
      <c r="HE64" s="580"/>
      <c r="HF64" s="580"/>
      <c r="HG64" s="919"/>
      <c r="HH64" s="576"/>
      <c r="HI64" s="575"/>
      <c r="HJ64" s="575"/>
      <c r="HK64" s="919"/>
      <c r="HL64" s="576"/>
      <c r="HM64" s="575"/>
      <c r="HN64" s="575"/>
      <c r="HO64" s="919"/>
      <c r="HP64" s="576"/>
      <c r="HQ64" s="575"/>
      <c r="HR64" s="575"/>
      <c r="HS64" s="919"/>
      <c r="HU64" s="493"/>
      <c r="HV64" s="477"/>
      <c r="HW64" s="477"/>
      <c r="HX64" s="494"/>
      <c r="HY64" s="493"/>
      <c r="HZ64" s="477"/>
      <c r="IA64" s="477"/>
      <c r="IB64" s="494"/>
      <c r="IC64" s="493"/>
      <c r="ID64" s="477"/>
      <c r="IE64" s="477"/>
      <c r="IF64" s="494"/>
    </row>
    <row r="65" spans="1:240" ht="12.75" customHeight="1">
      <c r="A65" s="554" t="s">
        <v>24</v>
      </c>
      <c r="B65" s="574">
        <f t="shared" si="0"/>
        <v>2019</v>
      </c>
      <c r="C65" s="575">
        <f>+E64</f>
        <v>15045479.46306818</v>
      </c>
      <c r="D65" s="575">
        <f>+C$31</f>
        <v>445791.98409090913</v>
      </c>
      <c r="E65" s="575">
        <f t="shared" si="6"/>
        <v>14599687.47897727</v>
      </c>
      <c r="F65" s="558">
        <f>+C$28*E65+D65</f>
        <v>2198784.9027477158</v>
      </c>
      <c r="G65" s="575">
        <f>+I64</f>
        <v>3880665.1097727246</v>
      </c>
      <c r="H65" s="575">
        <f>+G$31</f>
        <v>115840.74954545456</v>
      </c>
      <c r="I65" s="575">
        <f t="shared" si="7"/>
        <v>3764824.3602272701</v>
      </c>
      <c r="J65" s="558">
        <f>+G$28*I65+H65</f>
        <v>567885.38769050117</v>
      </c>
      <c r="K65" s="576">
        <f>+M64</f>
        <v>10002497.177215904</v>
      </c>
      <c r="L65" s="575">
        <f>+K$31</f>
        <v>305419.76113636367</v>
      </c>
      <c r="M65" s="575">
        <f t="shared" si="8"/>
        <v>9697077.4160795398</v>
      </c>
      <c r="N65" s="558">
        <f>+K$28*M65+L65</f>
        <v>1469753.4543425883</v>
      </c>
      <c r="O65" s="576">
        <f>+Q64</f>
        <v>4156185.0833333321</v>
      </c>
      <c r="P65" s="575">
        <f>+O$31</f>
        <v>119316.31818181818</v>
      </c>
      <c r="Q65" s="575">
        <f t="shared" si="11"/>
        <v>4036868.7651515137</v>
      </c>
      <c r="R65" s="558">
        <f>+O$28*Q65+P65</f>
        <v>604025.48535045539</v>
      </c>
      <c r="S65" s="493">
        <f>+U64</f>
        <v>1934137.5642424226</v>
      </c>
      <c r="T65" s="477">
        <f>+S$31</f>
        <v>58315.705454545445</v>
      </c>
      <c r="U65" s="477">
        <f t="shared" si="12"/>
        <v>1875821.858787877</v>
      </c>
      <c r="V65" s="494">
        <f>+S$28*U65+T65</f>
        <v>283546.72083427652</v>
      </c>
      <c r="W65" s="493">
        <f>+Y64</f>
        <v>24149727.541666668</v>
      </c>
      <c r="X65" s="477">
        <f>+W$31</f>
        <v>693293.61363636365</v>
      </c>
      <c r="Y65" s="477">
        <f t="shared" si="13"/>
        <v>23456433.928030305</v>
      </c>
      <c r="Z65" s="494">
        <f>+W$28*Y65+X65</f>
        <v>3509721.2003218587</v>
      </c>
      <c r="AA65" s="493">
        <f>+AC64</f>
        <v>15741595.899621205</v>
      </c>
      <c r="AB65" s="477">
        <f>+AA$31</f>
        <v>450833.29545454547</v>
      </c>
      <c r="AC65" s="477">
        <f t="shared" si="14"/>
        <v>15290762.60416666</v>
      </c>
      <c r="AD65" s="494">
        <f>+AA$28*AC65+AB65</f>
        <v>2286804.0040442729</v>
      </c>
      <c r="AE65" s="493">
        <f>+AG64</f>
        <v>158627.07954545465</v>
      </c>
      <c r="AF65" s="477">
        <f>+AE$31</f>
        <v>4597.886363636364</v>
      </c>
      <c r="AG65" s="477">
        <f t="shared" si="15"/>
        <v>154029.19318181829</v>
      </c>
      <c r="AH65" s="494">
        <f>+AE$28*AG65+AF65</f>
        <v>23092.26066465829</v>
      </c>
      <c r="AI65" s="493">
        <f>+AK64</f>
        <v>10590449.640151516</v>
      </c>
      <c r="AJ65" s="477">
        <f>+AI$31</f>
        <v>295547.43181818182</v>
      </c>
      <c r="AK65" s="477">
        <f t="shared" si="19"/>
        <v>10294902.208333334</v>
      </c>
      <c r="AL65" s="494">
        <f>+AI$28*AK65+AJ65</f>
        <v>1531662.2935547202</v>
      </c>
      <c r="AM65" s="493">
        <f>+AO64</f>
        <v>3935775.5067045442</v>
      </c>
      <c r="AN65" s="477">
        <f>+AM$31</f>
        <v>110866.91568181818</v>
      </c>
      <c r="AO65" s="477">
        <f t="shared" si="16"/>
        <v>3824908.5910227261</v>
      </c>
      <c r="AP65" s="494">
        <f>+AM$28*AO65+AN65</f>
        <v>570125.90216541942</v>
      </c>
      <c r="AQ65" s="493">
        <f>+AS64</f>
        <v>32351327.482500009</v>
      </c>
      <c r="AR65" s="477">
        <f>+AQ$31</f>
        <v>904932.23727272719</v>
      </c>
      <c r="AS65" s="477">
        <f t="shared" si="17"/>
        <v>31446395.245227281</v>
      </c>
      <c r="AT65" s="494">
        <f>+AQ$28*AS65+AR65</f>
        <v>4680719.0999397431</v>
      </c>
      <c r="AU65" s="576">
        <f>+AW64</f>
        <v>21625000</v>
      </c>
      <c r="AV65" s="575">
        <f>+AU$31</f>
        <v>750000</v>
      </c>
      <c r="AW65" s="575">
        <f t="shared" si="1"/>
        <v>20875000</v>
      </c>
      <c r="AX65" s="558">
        <f>+AU$28*AW65+AV65</f>
        <v>750000</v>
      </c>
      <c r="AY65" s="576">
        <f>+BA64</f>
        <v>14083333.333333332</v>
      </c>
      <c r="AZ65" s="575">
        <f>+AY$31</f>
        <v>500000</v>
      </c>
      <c r="BA65" s="575">
        <f t="shared" si="2"/>
        <v>13583333.333333332</v>
      </c>
      <c r="BB65" s="558">
        <f>+AY$28*BA65+AZ65</f>
        <v>500000</v>
      </c>
      <c r="BC65" s="576">
        <f>+BE64</f>
        <v>22000000</v>
      </c>
      <c r="BD65" s="575">
        <f>+BC$31</f>
        <v>750000</v>
      </c>
      <c r="BE65" s="575">
        <f t="shared" si="4"/>
        <v>21250000</v>
      </c>
      <c r="BF65" s="558">
        <f>+BC$28*BE65+BD65</f>
        <v>750000</v>
      </c>
      <c r="BG65" s="576">
        <f>+BI64</f>
        <v>14238095.238095243</v>
      </c>
      <c r="BH65" s="575">
        <f>+BG$31</f>
        <v>571428.57142857148</v>
      </c>
      <c r="BI65" s="575">
        <f t="shared" si="5"/>
        <v>13666666.666666672</v>
      </c>
      <c r="BJ65" s="558">
        <f>+BG$28*BI65+BH65</f>
        <v>571428.57142857148</v>
      </c>
      <c r="BK65" s="576">
        <f>+BM64</f>
        <v>18800000</v>
      </c>
      <c r="BL65" s="575">
        <f>+BK$31</f>
        <v>1200000</v>
      </c>
      <c r="BM65" s="575">
        <f t="shared" si="9"/>
        <v>17600000</v>
      </c>
      <c r="BN65" s="558">
        <f>+BK$28*BM65+BL65</f>
        <v>1200000</v>
      </c>
      <c r="BO65" s="576">
        <f>+BQ64</f>
        <v>13833333.33333333</v>
      </c>
      <c r="BP65" s="575">
        <f>+BO$31</f>
        <v>666666.66666666663</v>
      </c>
      <c r="BQ65" s="575">
        <f t="shared" si="10"/>
        <v>13166666.666666664</v>
      </c>
      <c r="BR65" s="558">
        <f>+BO$28*BQ65+BP65</f>
        <v>666666.66666666663</v>
      </c>
      <c r="BS65" s="493">
        <f>+BU64</f>
        <v>299191.90909090918</v>
      </c>
      <c r="BT65" s="477">
        <f>+BS$31</f>
        <v>8310.886363636364</v>
      </c>
      <c r="BU65" s="477">
        <f t="shared" si="18"/>
        <v>290881.02272727282</v>
      </c>
      <c r="BV65" s="494">
        <f>+BS$28*BU65+BT65</f>
        <v>43237.138980125877</v>
      </c>
      <c r="BW65" s="493">
        <f>+BY64</f>
        <v>21054704.795454551</v>
      </c>
      <c r="BX65" s="477">
        <f>+BW$31</f>
        <v>576841.22727272729</v>
      </c>
      <c r="BY65" s="477">
        <f t="shared" si="20"/>
        <v>20477863.568181824</v>
      </c>
      <c r="BZ65" s="494">
        <f>+BW$28*BY65+BX65</f>
        <v>3035630.1483324012</v>
      </c>
      <c r="CA65" s="493">
        <f>+CC64</f>
        <v>1991374.2400000007</v>
      </c>
      <c r="CB65" s="477">
        <f>+CA$31</f>
        <v>54433.919999999998</v>
      </c>
      <c r="CC65" s="477">
        <f t="shared" si="21"/>
        <v>1936940.3200000008</v>
      </c>
      <c r="CD65" s="494">
        <f>+CA$28*CC65+CB65</f>
        <v>287003.46436251444</v>
      </c>
      <c r="CE65" s="493">
        <f>+CG64</f>
        <v>171282.30454545459</v>
      </c>
      <c r="CF65" s="477">
        <f>+CE$31</f>
        <v>4725.0290909090909</v>
      </c>
      <c r="CG65" s="477">
        <f t="shared" si="22"/>
        <v>166557.27545454551</v>
      </c>
      <c r="CH65" s="494">
        <f>+CE$28*CG65+CF65</f>
        <v>24723.657475456035</v>
      </c>
      <c r="CI65" s="493">
        <f>+CK64</f>
        <v>459481.36363636353</v>
      </c>
      <c r="CJ65" s="477">
        <f>+CI$31</f>
        <v>12362.727272727272</v>
      </c>
      <c r="CK65" s="477">
        <f t="shared" si="23"/>
        <v>447118.63636363624</v>
      </c>
      <c r="CL65" s="494">
        <f>+CI$28*CK65+CJ65</f>
        <v>66048.520511354058</v>
      </c>
      <c r="CM65" s="493">
        <f>+CO64</f>
        <v>20194126.340056818</v>
      </c>
      <c r="CN65" s="477">
        <f>+CM$31</f>
        <v>483691.64886363636</v>
      </c>
      <c r="CO65" s="477">
        <f t="shared" si="33"/>
        <v>19710434.691193182</v>
      </c>
      <c r="CP65" s="494">
        <f>+CM$28*CO65+CN65</f>
        <v>2850334.940856182</v>
      </c>
      <c r="CQ65" s="493">
        <f>+CS64</f>
        <v>84240476.510284081</v>
      </c>
      <c r="CR65" s="477">
        <f>+CQ$31</f>
        <v>2017735.9643181816</v>
      </c>
      <c r="CS65" s="477">
        <f t="shared" si="38"/>
        <v>82222740.545965895</v>
      </c>
      <c r="CT65" s="494">
        <f>+CQ$28*CS65+CR65</f>
        <v>11890267.971402697</v>
      </c>
      <c r="CU65" s="493">
        <f>+CW64</f>
        <v>28400205.645000003</v>
      </c>
      <c r="CV65" s="477">
        <f>+CU$31</f>
        <v>676195.37250000006</v>
      </c>
      <c r="CW65" s="477">
        <f t="shared" si="39"/>
        <v>27724010.272500005</v>
      </c>
      <c r="CX65" s="494">
        <f>+CU$28*CW65+CV65</f>
        <v>4005033.3188219564</v>
      </c>
      <c r="CY65" s="493">
        <f>+DA64</f>
        <v>31183.26420454551</v>
      </c>
      <c r="CZ65" s="477">
        <f>+CY$31</f>
        <v>733.72386363636497</v>
      </c>
      <c r="DA65" s="477">
        <f t="shared" si="40"/>
        <v>30449.540340909145</v>
      </c>
      <c r="DB65" s="494">
        <f>+CY$28*DA65+CZ65</f>
        <v>4389.8177814568371</v>
      </c>
      <c r="DC65" s="493">
        <f>+DE64</f>
        <v>1881420.9227272726</v>
      </c>
      <c r="DD65" s="477">
        <f>+DC$31</f>
        <v>44530.672727272722</v>
      </c>
      <c r="DE65" s="477">
        <f t="shared" si="41"/>
        <v>1836890.25</v>
      </c>
      <c r="DF65" s="494">
        <f>+DC$28*DE65+DD65</f>
        <v>265087.14732554276</v>
      </c>
      <c r="DG65" s="493">
        <f>+DI64</f>
        <v>1047177.6585227272</v>
      </c>
      <c r="DH65" s="477">
        <f>+DG$31</f>
        <v>24639.474318181816</v>
      </c>
      <c r="DI65" s="477">
        <f t="shared" si="42"/>
        <v>1022538.1842045453</v>
      </c>
      <c r="DJ65" s="494">
        <f>+DG$28*DI65+DH65</f>
        <v>147416.22543342726</v>
      </c>
      <c r="DK65" s="493">
        <f>+DM64</f>
        <v>23177279.77375</v>
      </c>
      <c r="DL65" s="477">
        <f>+DK$31</f>
        <v>549658.80886363634</v>
      </c>
      <c r="DM65" s="477">
        <f t="shared" si="43"/>
        <v>22627620.964886364</v>
      </c>
      <c r="DN65" s="494">
        <f>+DK$28*DM65+DL65</f>
        <v>3266570.3437586809</v>
      </c>
      <c r="DO65" s="493">
        <f>+DQ64</f>
        <v>845751.71678030258</v>
      </c>
      <c r="DP65" s="477">
        <f>+DO31</f>
        <v>19592.703863636354</v>
      </c>
      <c r="DQ65" s="477">
        <f t="shared" si="57"/>
        <v>826159.01291666622</v>
      </c>
      <c r="DR65" s="494">
        <f t="shared" ref="DR65:DR82" si="62">+DO$29*DQ65+DP65</f>
        <v>118790.09431550824</v>
      </c>
      <c r="DS65" s="493">
        <f>+DU64</f>
        <v>360865.24363636231</v>
      </c>
      <c r="DT65" s="477">
        <f>+DS31</f>
        <v>8295.7527272726966</v>
      </c>
      <c r="DU65" s="477">
        <f t="shared" si="58"/>
        <v>352569.49090908963</v>
      </c>
      <c r="DV65" s="494">
        <f t="shared" ref="DV65:DV90" si="63">+DS$29*DU65+DT65</f>
        <v>50628.975393033827</v>
      </c>
      <c r="DW65" s="493">
        <f>+DY64</f>
        <v>52841.267443181816</v>
      </c>
      <c r="DX65" s="477">
        <f>+DW31</f>
        <v>1221.7634090909089</v>
      </c>
      <c r="DY65" s="477">
        <f t="shared" si="59"/>
        <v>51619.504034090904</v>
      </c>
      <c r="DZ65" s="494">
        <f t="shared" ref="DZ65:DZ90" si="64">+DW$29*DY65+DX65</f>
        <v>7419.7471102239888</v>
      </c>
      <c r="EA65" s="493">
        <f>+EC64</f>
        <v>-312699.91153409291</v>
      </c>
      <c r="EB65" s="477">
        <f>+EA31</f>
        <v>-7120.3015909091364</v>
      </c>
      <c r="EC65" s="477">
        <f t="shared" si="60"/>
        <v>-305579.60994318378</v>
      </c>
      <c r="ED65" s="494">
        <f t="shared" ref="ED65:ED90" si="65">+EA$29*EC65+EB65</f>
        <v>-43811.422074663176</v>
      </c>
      <c r="EE65" s="493"/>
      <c r="EF65" s="477"/>
      <c r="EG65" s="477"/>
      <c r="EH65" s="494"/>
      <c r="EI65" s="493"/>
      <c r="EJ65" s="477"/>
      <c r="EK65" s="477"/>
      <c r="EL65" s="494"/>
      <c r="EM65" s="493"/>
      <c r="EN65" s="477"/>
      <c r="EO65" s="477"/>
      <c r="EP65" s="494"/>
      <c r="EQ65" s="493"/>
      <c r="ER65" s="477"/>
      <c r="ES65" s="477"/>
      <c r="ET65" s="494"/>
      <c r="EU65" s="493"/>
      <c r="EV65" s="477"/>
      <c r="EW65" s="477"/>
      <c r="EX65" s="494"/>
      <c r="EY65" s="582">
        <f t="shared" si="3"/>
        <v>43744890.801442102</v>
      </c>
      <c r="EZ65" s="557"/>
      <c r="FA65" s="578">
        <f>+EY65</f>
        <v>43744890.801442102</v>
      </c>
      <c r="FD65" s="493">
        <f>+FF64</f>
        <v>6565348.4333333354</v>
      </c>
      <c r="FE65" s="477">
        <f>+FE63</f>
        <v>1270712.6000000001</v>
      </c>
      <c r="FF65" s="477">
        <f t="shared" si="24"/>
        <v>5294635.8333333358</v>
      </c>
      <c r="FG65" s="494">
        <f t="shared" si="44"/>
        <v>2007003.3901168283</v>
      </c>
      <c r="FH65" s="493">
        <f>+FJ64</f>
        <v>5366426.3999999985</v>
      </c>
      <c r="FI65" s="477">
        <f>+FI63</f>
        <v>894404.4</v>
      </c>
      <c r="FJ65" s="477">
        <f t="shared" si="25"/>
        <v>4472021.9999999981</v>
      </c>
      <c r="FK65" s="494">
        <f t="shared" si="45"/>
        <v>1516299.6002458781</v>
      </c>
      <c r="FL65" s="493">
        <f>+FN64</f>
        <v>831046.66341666644</v>
      </c>
      <c r="FM65" s="477">
        <f>+FM63</f>
        <v>140458.59099999999</v>
      </c>
      <c r="FN65" s="477">
        <f t="shared" si="26"/>
        <v>690588.07241666643</v>
      </c>
      <c r="FO65" s="494">
        <f t="shared" si="46"/>
        <v>236494.21148285494</v>
      </c>
      <c r="FP65" s="493">
        <f>+FR64</f>
        <v>101761.80000000002</v>
      </c>
      <c r="FQ65" s="477">
        <f>+FQ63</f>
        <v>16960.3</v>
      </c>
      <c r="FR65" s="477">
        <f t="shared" si="27"/>
        <v>84801.500000000015</v>
      </c>
      <c r="FS65" s="494">
        <f t="shared" si="47"/>
        <v>28753.096597076415</v>
      </c>
      <c r="FT65" s="493">
        <f>+FV64</f>
        <v>7731.6803333333337</v>
      </c>
      <c r="FU65" s="477">
        <f>+FU63</f>
        <v>1253.7860000000001</v>
      </c>
      <c r="FV65" s="477">
        <f t="shared" si="32"/>
        <v>6477.8943333333336</v>
      </c>
      <c r="FW65" s="494">
        <f t="shared" si="48"/>
        <v>2154.6249032075366</v>
      </c>
      <c r="FX65" s="493">
        <f>+FZ64</f>
        <v>25207874.874999996</v>
      </c>
      <c r="FY65" s="477">
        <f>+FY63</f>
        <v>4033259.9799999995</v>
      </c>
      <c r="FZ65" s="477">
        <f t="shared" si="28"/>
        <v>21174614.894999996</v>
      </c>
      <c r="GA65" s="494">
        <f t="shared" si="49"/>
        <v>6977876.8379348181</v>
      </c>
      <c r="GB65" s="493">
        <f>+GD64</f>
        <v>349267.83483333339</v>
      </c>
      <c r="GC65" s="477">
        <f>+GC63</f>
        <v>53053.342000000004</v>
      </c>
      <c r="GD65" s="477">
        <f t="shared" si="29"/>
        <v>296214.49283333338</v>
      </c>
      <c r="GE65" s="494">
        <f t="shared" si="50"/>
        <v>94245.977308215661</v>
      </c>
      <c r="GF65" s="493">
        <f>+GH64</f>
        <v>-354885.73549999984</v>
      </c>
      <c r="GG65" s="477">
        <f>+GG63</f>
        <v>-53906.693999999974</v>
      </c>
      <c r="GH65" s="477">
        <f t="shared" si="30"/>
        <v>-300979.04149999988</v>
      </c>
      <c r="GI65" s="494">
        <f t="shared" si="51"/>
        <v>-95761.904301616334</v>
      </c>
      <c r="GJ65" s="493">
        <f>+GL64</f>
        <v>22738072.131833337</v>
      </c>
      <c r="GK65" s="477">
        <f>+GK63</f>
        <v>3327522.7509999997</v>
      </c>
      <c r="GL65" s="477">
        <f t="shared" si="31"/>
        <v>19410549.380833339</v>
      </c>
      <c r="GM65" s="494">
        <f t="shared" si="52"/>
        <v>6026822.4177001771</v>
      </c>
      <c r="GN65" s="493">
        <f>+GP64</f>
        <v>344350.25474999996</v>
      </c>
      <c r="GO65" s="477">
        <f>+GO63</f>
        <v>49785.578999999998</v>
      </c>
      <c r="GP65" s="477">
        <f t="shared" si="36"/>
        <v>294564.67574999994</v>
      </c>
      <c r="GQ65" s="494">
        <f t="shared" si="53"/>
        <v>90748.784907955822</v>
      </c>
      <c r="GR65" s="493">
        <f>+GT64</f>
        <v>1317046.4324999999</v>
      </c>
      <c r="GS65" s="477">
        <f>+GS63</f>
        <v>175606.19100000002</v>
      </c>
      <c r="GT65" s="477">
        <f t="shared" si="37"/>
        <v>1141440.2414999998</v>
      </c>
      <c r="GU65" s="494">
        <f t="shared" si="54"/>
        <v>334338.90912087378</v>
      </c>
      <c r="GV65" s="493">
        <f>+GX64</f>
        <v>31030642.99741666</v>
      </c>
      <c r="GW65" s="477">
        <f>+GW63</f>
        <v>3686809.0689999992</v>
      </c>
      <c r="GX65" s="477">
        <f t="shared" si="55"/>
        <v>27343833.928416662</v>
      </c>
      <c r="GY65" s="494">
        <f t="shared" si="56"/>
        <v>7489339.3509178264</v>
      </c>
      <c r="GZ65" s="493">
        <f>+HB64</f>
        <v>77604460.626333341</v>
      </c>
      <c r="HA65" s="477">
        <f>+GZ31</f>
        <v>8028047.6510000005</v>
      </c>
      <c r="HB65" s="477">
        <f t="shared" si="61"/>
        <v>69576412.975333333</v>
      </c>
      <c r="HC65" s="494">
        <f t="shared" ref="HC65:HC84" si="66">+GZ$29*HB65+HA65</f>
        <v>17703589.783772349</v>
      </c>
      <c r="HD65" s="576">
        <f>+HD30</f>
        <v>-531831</v>
      </c>
      <c r="HE65" s="580">
        <f>+HD$31/12*(12-$HD$32)</f>
        <v>-48751.175000000003</v>
      </c>
      <c r="HF65" s="580">
        <f>+HD65-HE65</f>
        <v>-483079.82500000001</v>
      </c>
      <c r="HG65" s="919">
        <f>+(((HD$28*HF65)*(12-HD$32)/12))+HE65</f>
        <v>-110331.73202644703</v>
      </c>
      <c r="HH65" s="576">
        <f>+HH30</f>
        <v>1297564</v>
      </c>
      <c r="HI65" s="575">
        <f>+HH$31/12*(12-$HH$32)</f>
        <v>86504.266666666663</v>
      </c>
      <c r="HJ65" s="575">
        <f>+HH65-HI65</f>
        <v>1211059.7333333334</v>
      </c>
      <c r="HK65" s="919">
        <f>+(((HH$28*HJ65)*(12-HH$32)/12))+HI65</f>
        <v>198780.43396802811</v>
      </c>
      <c r="HL65" s="576"/>
      <c r="HM65" s="575"/>
      <c r="HN65" s="575"/>
      <c r="HO65" s="919"/>
      <c r="HP65" s="576"/>
      <c r="HQ65" s="575"/>
      <c r="HR65" s="575"/>
      <c r="HS65" s="919"/>
      <c r="HT65" s="580"/>
      <c r="HU65" s="493"/>
      <c r="HV65" s="477"/>
      <c r="HW65" s="477"/>
      <c r="HX65" s="494"/>
      <c r="HY65" s="493"/>
      <c r="HZ65" s="477"/>
      <c r="IA65" s="477"/>
      <c r="IB65" s="494"/>
      <c r="IC65" s="493"/>
      <c r="ID65" s="477"/>
      <c r="IE65" s="477"/>
      <c r="IF65" s="494"/>
    </row>
    <row r="66" spans="1:240" ht="13">
      <c r="A66" s="554" t="s">
        <v>23</v>
      </c>
      <c r="B66" s="574">
        <f t="shared" si="0"/>
        <v>2019</v>
      </c>
      <c r="C66" s="575">
        <f>+C65</f>
        <v>15045479.46306818</v>
      </c>
      <c r="D66" s="575">
        <f>+D65</f>
        <v>445791.98409090913</v>
      </c>
      <c r="E66" s="575">
        <f t="shared" si="6"/>
        <v>14599687.47897727</v>
      </c>
      <c r="F66" s="558">
        <f>+C$29*E66+D66</f>
        <v>2294021.0661547119</v>
      </c>
      <c r="G66" s="575">
        <f>+G65</f>
        <v>3880665.1097727246</v>
      </c>
      <c r="H66" s="575">
        <f>+H65</f>
        <v>115840.74954545456</v>
      </c>
      <c r="I66" s="575">
        <f t="shared" si="7"/>
        <v>3764824.3602272701</v>
      </c>
      <c r="J66" s="558">
        <f>+G$29*I66+H66</f>
        <v>592443.95639175118</v>
      </c>
      <c r="K66" s="576">
        <f>+K65</f>
        <v>10002497.177215904</v>
      </c>
      <c r="L66" s="575">
        <f>+L65</f>
        <v>305419.76113636367</v>
      </c>
      <c r="M66" s="575">
        <f t="shared" si="8"/>
        <v>9697077.4160795398</v>
      </c>
      <c r="N66" s="558">
        <f>+K$29*M66+L66</f>
        <v>1533009.0857181125</v>
      </c>
      <c r="O66" s="576">
        <f>+O65</f>
        <v>4156185.0833333321</v>
      </c>
      <c r="P66" s="575">
        <f>+P65</f>
        <v>119316.31818181818</v>
      </c>
      <c r="Q66" s="575">
        <f t="shared" si="11"/>
        <v>4036868.7651515137</v>
      </c>
      <c r="R66" s="558">
        <f>+O$29*Q66+P66</f>
        <v>630358.64446253644</v>
      </c>
      <c r="S66" s="493">
        <f>+S65</f>
        <v>1934137.5642424226</v>
      </c>
      <c r="T66" s="477">
        <f>+T65</f>
        <v>58315.705454545445</v>
      </c>
      <c r="U66" s="477">
        <f t="shared" si="12"/>
        <v>1875821.858787877</v>
      </c>
      <c r="V66" s="494">
        <f>+S$29*U66+T66</f>
        <v>295783.01543463545</v>
      </c>
      <c r="W66" s="493">
        <f>+W65</f>
        <v>24149727.541666668</v>
      </c>
      <c r="X66" s="477">
        <f>+X65</f>
        <v>693293.61363636365</v>
      </c>
      <c r="Y66" s="477">
        <f t="shared" si="13"/>
        <v>23456433.928030305</v>
      </c>
      <c r="Z66" s="494">
        <f>+W$29*Y66+X66</f>
        <v>3662731.3779528518</v>
      </c>
      <c r="AA66" s="493">
        <f>+AA65</f>
        <v>15741595.899621205</v>
      </c>
      <c r="AB66" s="477">
        <f>+AB65</f>
        <v>450833.29545454547</v>
      </c>
      <c r="AC66" s="477">
        <f t="shared" si="14"/>
        <v>15290762.60416666</v>
      </c>
      <c r="AD66" s="494">
        <f>+AA$29*AC66+AB66</f>
        <v>2386548.1641905019</v>
      </c>
      <c r="AE66" s="493">
        <f>+AE65</f>
        <v>158627.07954545465</v>
      </c>
      <c r="AF66" s="477">
        <f>+AF65</f>
        <v>4597.886363636364</v>
      </c>
      <c r="AG66" s="477">
        <f t="shared" si="15"/>
        <v>154029.19318181829</v>
      </c>
      <c r="AH66" s="494">
        <f>+AE$29*AG66+AF66</f>
        <v>24097.018433099165</v>
      </c>
      <c r="AI66" s="493">
        <f>+AI65</f>
        <v>10590449.640151516</v>
      </c>
      <c r="AJ66" s="477">
        <f>+AJ65</f>
        <v>295547.43181818182</v>
      </c>
      <c r="AK66" s="477">
        <f t="shared" si="19"/>
        <v>10294902.208333334</v>
      </c>
      <c r="AL66" s="494">
        <f>+AI$29*AK66+AJ66</f>
        <v>1598817.6344059312</v>
      </c>
      <c r="AM66" s="493">
        <f>+AM65</f>
        <v>3935775.5067045442</v>
      </c>
      <c r="AN66" s="477">
        <f>+AN65</f>
        <v>110866.91568181818</v>
      </c>
      <c r="AO66" s="477">
        <f t="shared" si="16"/>
        <v>3824908.5910227261</v>
      </c>
      <c r="AP66" s="494">
        <f>+AM$29*AO66+AN66</f>
        <v>595076.4101893747</v>
      </c>
      <c r="AQ66" s="493">
        <f>+AQ65</f>
        <v>32351327.482500009</v>
      </c>
      <c r="AR66" s="477">
        <f>+AR65</f>
        <v>904932.23727272719</v>
      </c>
      <c r="AS66" s="477">
        <f t="shared" si="17"/>
        <v>31446395.245227281</v>
      </c>
      <c r="AT66" s="494">
        <f>+AQ$29*AS66+AR66</f>
        <v>4885849.1097737094</v>
      </c>
      <c r="AU66" s="576">
        <f>+AU65</f>
        <v>21625000</v>
      </c>
      <c r="AV66" s="575">
        <f>+AV65</f>
        <v>750000</v>
      </c>
      <c r="AW66" s="575">
        <f t="shared" si="1"/>
        <v>20875000</v>
      </c>
      <c r="AX66" s="558">
        <f>+AU$29*AW66+AV66</f>
        <v>750000</v>
      </c>
      <c r="AY66" s="576">
        <f>+AY65</f>
        <v>14083333.333333332</v>
      </c>
      <c r="AZ66" s="575">
        <f>+AZ65</f>
        <v>500000</v>
      </c>
      <c r="BA66" s="575">
        <f t="shared" si="2"/>
        <v>13583333.333333332</v>
      </c>
      <c r="BB66" s="558">
        <f>+AY$29*BA66+AZ66</f>
        <v>500000</v>
      </c>
      <c r="BC66" s="576">
        <f>+BC65</f>
        <v>22000000</v>
      </c>
      <c r="BD66" s="575">
        <f>+BD65</f>
        <v>750000</v>
      </c>
      <c r="BE66" s="575">
        <f t="shared" si="4"/>
        <v>21250000</v>
      </c>
      <c r="BF66" s="558">
        <f>+BC$29*BE66+BD66</f>
        <v>750000</v>
      </c>
      <c r="BG66" s="576">
        <f>+BG65</f>
        <v>14238095.238095243</v>
      </c>
      <c r="BH66" s="575">
        <f>+BH65</f>
        <v>571428.57142857148</v>
      </c>
      <c r="BI66" s="575">
        <f t="shared" si="5"/>
        <v>13666666.666666672</v>
      </c>
      <c r="BJ66" s="558">
        <f>+BG$29*BI66+BH66</f>
        <v>571428.57142857148</v>
      </c>
      <c r="BK66" s="576">
        <f>+BK65</f>
        <v>18800000</v>
      </c>
      <c r="BL66" s="575">
        <f>+BL65</f>
        <v>1200000</v>
      </c>
      <c r="BM66" s="575">
        <f t="shared" si="9"/>
        <v>17600000</v>
      </c>
      <c r="BN66" s="558">
        <f>+BK$29*BM66+BL66</f>
        <v>1200000</v>
      </c>
      <c r="BO66" s="576">
        <f>+BO65</f>
        <v>13833333.33333333</v>
      </c>
      <c r="BP66" s="575">
        <f>+BP65</f>
        <v>666666.66666666663</v>
      </c>
      <c r="BQ66" s="575">
        <f t="shared" si="10"/>
        <v>13166666.666666664</v>
      </c>
      <c r="BR66" s="558">
        <f>+BO$29*BQ66+BP66</f>
        <v>666666.66666666663</v>
      </c>
      <c r="BS66" s="493">
        <f>+BS65</f>
        <v>299191.90909090918</v>
      </c>
      <c r="BT66" s="477">
        <f>+BT65</f>
        <v>8310.886363636364</v>
      </c>
      <c r="BU66" s="477">
        <f t="shared" si="18"/>
        <v>290881.02272727282</v>
      </c>
      <c r="BV66" s="494">
        <f>+BS$29*BU66+BT66</f>
        <v>45134.603747939458</v>
      </c>
      <c r="BW66" s="493">
        <f>+BW65</f>
        <v>21054704.795454551</v>
      </c>
      <c r="BX66" s="477">
        <f>+BX65</f>
        <v>576841.22727272729</v>
      </c>
      <c r="BY66" s="477">
        <f t="shared" si="20"/>
        <v>20477863.568181824</v>
      </c>
      <c r="BZ66" s="494">
        <f>+BW$29*BY66+BX66</f>
        <v>3035630.1483324012</v>
      </c>
      <c r="CA66" s="493">
        <f>+CA65</f>
        <v>1991374.2400000007</v>
      </c>
      <c r="CB66" s="477">
        <f>+CB65</f>
        <v>54433.919999999998</v>
      </c>
      <c r="CC66" s="477">
        <f t="shared" si="21"/>
        <v>1936940.3200000008</v>
      </c>
      <c r="CD66" s="494">
        <f>+CA$29*CC66+CB66</f>
        <v>299638.44474074111</v>
      </c>
      <c r="CE66" s="493">
        <f>+CE65</f>
        <v>171282.30454545459</v>
      </c>
      <c r="CF66" s="477">
        <f>+CF65</f>
        <v>4725.0290909090909</v>
      </c>
      <c r="CG66" s="477">
        <f t="shared" si="22"/>
        <v>166557.27545454551</v>
      </c>
      <c r="CH66" s="494">
        <f>+CE$29*CG66+CF66</f>
        <v>25810.137985717225</v>
      </c>
      <c r="CI66" s="493">
        <f>+CI65</f>
        <v>459481.36363636353</v>
      </c>
      <c r="CJ66" s="477">
        <f>+CJ65</f>
        <v>12362.727272727272</v>
      </c>
      <c r="CK66" s="477">
        <f t="shared" si="23"/>
        <v>447118.63636363624</v>
      </c>
      <c r="CL66" s="494">
        <f>+CI$29*CK66+CJ66</f>
        <v>66048.520511354058</v>
      </c>
      <c r="CM66" s="493">
        <f>+CM65</f>
        <v>20194126.340056818</v>
      </c>
      <c r="CN66" s="477">
        <f>+CN65</f>
        <v>483691.64886363636</v>
      </c>
      <c r="CO66" s="477">
        <f t="shared" si="33"/>
        <v>19710434.691193182</v>
      </c>
      <c r="CP66" s="494">
        <f>+CM$29*CO66+CN66</f>
        <v>2850334.940856182</v>
      </c>
      <c r="CQ66" s="493">
        <f>+CQ65</f>
        <v>84240476.510284081</v>
      </c>
      <c r="CR66" s="477">
        <f>+CR65</f>
        <v>2017735.9643181816</v>
      </c>
      <c r="CS66" s="477">
        <f t="shared" si="38"/>
        <v>82222740.545965895</v>
      </c>
      <c r="CT66" s="494">
        <f>+CQ$29*CS66+CR66</f>
        <v>11890267.971402697</v>
      </c>
      <c r="CU66" s="493">
        <f>+CU65</f>
        <v>28400205.645000003</v>
      </c>
      <c r="CV66" s="477">
        <f>+CV65</f>
        <v>676195.37250000006</v>
      </c>
      <c r="CW66" s="477">
        <f t="shared" si="39"/>
        <v>27724010.272500005</v>
      </c>
      <c r="CX66" s="494">
        <f>+CU$29*CW66+CV66</f>
        <v>4005033.3188219564</v>
      </c>
      <c r="CY66" s="493">
        <f>+CY65</f>
        <v>31183.26420454551</v>
      </c>
      <c r="CZ66" s="477">
        <f>+CZ65</f>
        <v>733.72386363636497</v>
      </c>
      <c r="DA66" s="477">
        <f t="shared" si="40"/>
        <v>30449.540340909145</v>
      </c>
      <c r="DB66" s="494">
        <f>+CY$29*DA66+CZ66</f>
        <v>4389.8177814568371</v>
      </c>
      <c r="DC66" s="493">
        <f>+DC65</f>
        <v>1881420.9227272726</v>
      </c>
      <c r="DD66" s="477">
        <f>+DD65</f>
        <v>44530.672727272722</v>
      </c>
      <c r="DE66" s="477">
        <f t="shared" si="41"/>
        <v>1836890.25</v>
      </c>
      <c r="DF66" s="494">
        <f>+DC$29*DE66+DD66</f>
        <v>265087.14732554276</v>
      </c>
      <c r="DG66" s="493">
        <f>+DG65</f>
        <v>1047177.6585227272</v>
      </c>
      <c r="DH66" s="477">
        <f>+DH65</f>
        <v>24639.474318181816</v>
      </c>
      <c r="DI66" s="477">
        <f t="shared" si="42"/>
        <v>1022538.1842045453</v>
      </c>
      <c r="DJ66" s="494">
        <f>+DG$29*DI66+DH66</f>
        <v>147416.22543342726</v>
      </c>
      <c r="DK66" s="493">
        <f>+DK65</f>
        <v>23177279.77375</v>
      </c>
      <c r="DL66" s="477">
        <f>+DL65</f>
        <v>549658.80886363634</v>
      </c>
      <c r="DM66" s="477">
        <f t="shared" si="43"/>
        <v>22627620.964886364</v>
      </c>
      <c r="DN66" s="494">
        <f>+DK$29*DM66+DL66</f>
        <v>3266570.3437586809</v>
      </c>
      <c r="DO66" s="493">
        <f>+DO65</f>
        <v>845751.71678030258</v>
      </c>
      <c r="DP66" s="477">
        <f>+DP65</f>
        <v>19592.703863636354</v>
      </c>
      <c r="DQ66" s="477">
        <f t="shared" si="57"/>
        <v>826159.01291666622</v>
      </c>
      <c r="DR66" s="494">
        <f t="shared" si="62"/>
        <v>118790.09431550824</v>
      </c>
      <c r="DS66" s="493">
        <f>+DS65</f>
        <v>360865.24363636231</v>
      </c>
      <c r="DT66" s="477">
        <f>+DT65</f>
        <v>8295.7527272726966</v>
      </c>
      <c r="DU66" s="477">
        <f t="shared" si="58"/>
        <v>352569.49090908963</v>
      </c>
      <c r="DV66" s="494">
        <f t="shared" si="63"/>
        <v>50628.975393033827</v>
      </c>
      <c r="DW66" s="493">
        <f>+DW65</f>
        <v>52841.267443181816</v>
      </c>
      <c r="DX66" s="477">
        <f>+DX65</f>
        <v>1221.7634090909089</v>
      </c>
      <c r="DY66" s="477">
        <f t="shared" si="59"/>
        <v>51619.504034090904</v>
      </c>
      <c r="DZ66" s="494">
        <f t="shared" si="64"/>
        <v>7419.7471102239888</v>
      </c>
      <c r="EA66" s="493">
        <f>+EA65</f>
        <v>-312699.91153409291</v>
      </c>
      <c r="EB66" s="477">
        <f>+EB65</f>
        <v>-7120.3015909091364</v>
      </c>
      <c r="EC66" s="477">
        <f t="shared" si="60"/>
        <v>-305579.60994318378</v>
      </c>
      <c r="ED66" s="494">
        <f t="shared" si="65"/>
        <v>-43811.422074663176</v>
      </c>
      <c r="EE66" s="493"/>
      <c r="EF66" s="477"/>
      <c r="EG66" s="477"/>
      <c r="EH66" s="494"/>
      <c r="EI66" s="493"/>
      <c r="EJ66" s="477"/>
      <c r="EK66" s="477"/>
      <c r="EL66" s="494"/>
      <c r="EM66" s="493"/>
      <c r="EN66" s="477"/>
      <c r="EO66" s="477"/>
      <c r="EP66" s="494"/>
      <c r="EQ66" s="493"/>
      <c r="ER66" s="477"/>
      <c r="ES66" s="477"/>
      <c r="ET66" s="494"/>
      <c r="EU66" s="493"/>
      <c r="EV66" s="477"/>
      <c r="EW66" s="477"/>
      <c r="EX66" s="494"/>
      <c r="EY66" s="582">
        <f t="shared" si="3"/>
        <v>44533124.498549417</v>
      </c>
      <c r="EZ66" s="579">
        <f>+EY66</f>
        <v>44533124.498549417</v>
      </c>
      <c r="FA66" s="553"/>
      <c r="FB66" s="758"/>
      <c r="FD66" s="493">
        <f>+FD65</f>
        <v>6565348.4333333354</v>
      </c>
      <c r="FE66" s="477">
        <f>+FE65</f>
        <v>1270712.6000000001</v>
      </c>
      <c r="FF66" s="477">
        <f t="shared" si="24"/>
        <v>5294635.8333333358</v>
      </c>
      <c r="FG66" s="494">
        <f t="shared" si="44"/>
        <v>2007003.3901168283</v>
      </c>
      <c r="FH66" s="493">
        <f>+FH65</f>
        <v>5366426.3999999985</v>
      </c>
      <c r="FI66" s="477">
        <f>+FI65</f>
        <v>894404.4</v>
      </c>
      <c r="FJ66" s="477">
        <f t="shared" si="25"/>
        <v>4472021.9999999981</v>
      </c>
      <c r="FK66" s="494">
        <f t="shared" si="45"/>
        <v>1516299.6002458781</v>
      </c>
      <c r="FL66" s="493">
        <f>+FL65</f>
        <v>831046.66341666644</v>
      </c>
      <c r="FM66" s="477">
        <f>+FM65</f>
        <v>140458.59099999999</v>
      </c>
      <c r="FN66" s="477">
        <f t="shared" si="26"/>
        <v>690588.07241666643</v>
      </c>
      <c r="FO66" s="494">
        <f t="shared" si="46"/>
        <v>236494.21148285494</v>
      </c>
      <c r="FP66" s="493">
        <f>+FP65</f>
        <v>101761.80000000002</v>
      </c>
      <c r="FQ66" s="477">
        <f>+FQ65</f>
        <v>16960.3</v>
      </c>
      <c r="FR66" s="477">
        <f t="shared" si="27"/>
        <v>84801.500000000015</v>
      </c>
      <c r="FS66" s="494">
        <f t="shared" si="47"/>
        <v>28753.096597076415</v>
      </c>
      <c r="FT66" s="493">
        <f>+FT65</f>
        <v>7731.6803333333337</v>
      </c>
      <c r="FU66" s="477">
        <f>+FU65</f>
        <v>1253.7860000000001</v>
      </c>
      <c r="FV66" s="477">
        <f t="shared" si="32"/>
        <v>6477.8943333333336</v>
      </c>
      <c r="FW66" s="494">
        <f t="shared" si="48"/>
        <v>2154.6249032075366</v>
      </c>
      <c r="FX66" s="493">
        <f>+FX65</f>
        <v>25207874.874999996</v>
      </c>
      <c r="FY66" s="477">
        <f>+FY65</f>
        <v>4033259.9799999995</v>
      </c>
      <c r="FZ66" s="477">
        <f t="shared" si="28"/>
        <v>21174614.894999996</v>
      </c>
      <c r="GA66" s="494">
        <f t="shared" si="49"/>
        <v>6977876.8379348181</v>
      </c>
      <c r="GB66" s="493">
        <f>+GB65</f>
        <v>349267.83483333339</v>
      </c>
      <c r="GC66" s="477">
        <f>+GC65</f>
        <v>53053.342000000004</v>
      </c>
      <c r="GD66" s="477">
        <f t="shared" si="29"/>
        <v>296214.49283333338</v>
      </c>
      <c r="GE66" s="494">
        <f t="shared" si="50"/>
        <v>94245.977308215661</v>
      </c>
      <c r="GF66" s="493">
        <f>+GF65</f>
        <v>-354885.73549999984</v>
      </c>
      <c r="GG66" s="477">
        <f>+GG65</f>
        <v>-53906.693999999974</v>
      </c>
      <c r="GH66" s="477">
        <f t="shared" si="30"/>
        <v>-300979.04149999988</v>
      </c>
      <c r="GI66" s="494">
        <f t="shared" si="51"/>
        <v>-95761.904301616334</v>
      </c>
      <c r="GJ66" s="493">
        <f>+GJ65</f>
        <v>22738072.131833337</v>
      </c>
      <c r="GK66" s="477">
        <f>+GK65</f>
        <v>3327522.7509999997</v>
      </c>
      <c r="GL66" s="477">
        <f t="shared" si="31"/>
        <v>19410549.380833339</v>
      </c>
      <c r="GM66" s="494">
        <f t="shared" si="52"/>
        <v>6026822.4177001771</v>
      </c>
      <c r="GN66" s="493">
        <f>+GN65</f>
        <v>344350.25474999996</v>
      </c>
      <c r="GO66" s="477">
        <f>+GO65</f>
        <v>49785.578999999998</v>
      </c>
      <c r="GP66" s="477">
        <f t="shared" si="36"/>
        <v>294564.67574999994</v>
      </c>
      <c r="GQ66" s="494">
        <f t="shared" si="53"/>
        <v>90748.784907955822</v>
      </c>
      <c r="GR66" s="493">
        <f>+GR65</f>
        <v>1317046.4324999999</v>
      </c>
      <c r="GS66" s="477">
        <f>+GS65</f>
        <v>175606.19100000002</v>
      </c>
      <c r="GT66" s="477">
        <f t="shared" si="37"/>
        <v>1141440.2414999998</v>
      </c>
      <c r="GU66" s="494">
        <f t="shared" si="54"/>
        <v>334338.90912087378</v>
      </c>
      <c r="GV66" s="493">
        <f>+GV65</f>
        <v>31030642.99741666</v>
      </c>
      <c r="GW66" s="477">
        <f>+GW65</f>
        <v>3686809.0689999992</v>
      </c>
      <c r="GX66" s="477">
        <f t="shared" si="55"/>
        <v>27343833.928416662</v>
      </c>
      <c r="GY66" s="494">
        <f t="shared" si="56"/>
        <v>7489339.3509178264</v>
      </c>
      <c r="GZ66" s="493">
        <f>+GZ65</f>
        <v>77604460.626333341</v>
      </c>
      <c r="HA66" s="477">
        <f>+HA65</f>
        <v>8028047.6510000005</v>
      </c>
      <c r="HB66" s="477">
        <f t="shared" si="61"/>
        <v>69576412.975333333</v>
      </c>
      <c r="HC66" s="494">
        <f t="shared" si="66"/>
        <v>17703589.783772349</v>
      </c>
      <c r="HD66" s="576">
        <f>+HD65</f>
        <v>-531831</v>
      </c>
      <c r="HE66" s="580">
        <f>+HE65</f>
        <v>-48751.175000000003</v>
      </c>
      <c r="HF66" s="580">
        <f t="shared" ref="HF66:HF86" si="67">+HD66-HE66</f>
        <v>-483079.82500000001</v>
      </c>
      <c r="HG66" s="919">
        <f>+(((HD$29*HF66)*(12-HD$32)/12))+HE66</f>
        <v>-110331.73202644703</v>
      </c>
      <c r="HH66" s="576">
        <f>+HH65</f>
        <v>1297564</v>
      </c>
      <c r="HI66" s="575">
        <f>+HI65</f>
        <v>86504.266666666663</v>
      </c>
      <c r="HJ66" s="575">
        <f t="shared" ref="HJ66:HJ86" si="68">+HH66-HI66</f>
        <v>1211059.7333333334</v>
      </c>
      <c r="HK66" s="919">
        <f>+(((HH$29*HJ66)*(12-HH$32)/12))+HI66</f>
        <v>198780.43396802811</v>
      </c>
      <c r="HL66" s="576"/>
      <c r="HM66" s="575"/>
      <c r="HN66" s="575"/>
      <c r="HO66" s="919"/>
      <c r="HP66" s="576"/>
      <c r="HQ66" s="575"/>
      <c r="HR66" s="575"/>
      <c r="HS66" s="919"/>
      <c r="HU66" s="493"/>
      <c r="HV66" s="477"/>
      <c r="HW66" s="477"/>
      <c r="HX66" s="494"/>
      <c r="HY66" s="493"/>
      <c r="HZ66" s="477"/>
      <c r="IA66" s="477"/>
      <c r="IB66" s="494"/>
      <c r="IC66" s="493"/>
      <c r="ID66" s="477"/>
      <c r="IE66" s="477"/>
      <c r="IF66" s="494"/>
    </row>
    <row r="67" spans="1:240">
      <c r="A67" s="554" t="s">
        <v>24</v>
      </c>
      <c r="B67" s="574">
        <f t="shared" si="0"/>
        <v>2020</v>
      </c>
      <c r="C67" s="575">
        <f>+E66</f>
        <v>14599687.47897727</v>
      </c>
      <c r="D67" s="575">
        <f>+C$31</f>
        <v>445791.98409090913</v>
      </c>
      <c r="E67" s="575">
        <f t="shared" si="6"/>
        <v>14153895.494886361</v>
      </c>
      <c r="F67" s="558">
        <f>+C$28*E67+D67</f>
        <v>2145258.401414684</v>
      </c>
      <c r="G67" s="575">
        <f>+I66</f>
        <v>3764824.3602272701</v>
      </c>
      <c r="H67" s="575">
        <f>+G$31</f>
        <v>115840.74954545456</v>
      </c>
      <c r="I67" s="575">
        <f t="shared" si="7"/>
        <v>3648983.6106818155</v>
      </c>
      <c r="J67" s="558">
        <f>+G$28*I67+H67</f>
        <v>553976.32190142281</v>
      </c>
      <c r="K67" s="576">
        <f>+M66</f>
        <v>9697077.4160795398</v>
      </c>
      <c r="L67" s="575">
        <f>+K$31</f>
        <v>305419.76113636367</v>
      </c>
      <c r="M67" s="575">
        <f t="shared" si="8"/>
        <v>9391657.6549431756</v>
      </c>
      <c r="N67" s="558">
        <f>+K$28*M67+L67</f>
        <v>1433081.5269975103</v>
      </c>
      <c r="O67" s="576">
        <f>+Q66</f>
        <v>4036868.7651515137</v>
      </c>
      <c r="P67" s="575">
        <f>+O$31</f>
        <v>119316.31818181818</v>
      </c>
      <c r="Q67" s="575">
        <f t="shared" si="11"/>
        <v>3917552.4469696954</v>
      </c>
      <c r="R67" s="558">
        <f>+O$28*Q67+P67</f>
        <v>589699.10602527391</v>
      </c>
      <c r="S67" s="493">
        <f>+U66</f>
        <v>1875821.858787877</v>
      </c>
      <c r="T67" s="477">
        <f>+S$31</f>
        <v>58315.705454545445</v>
      </c>
      <c r="U67" s="477">
        <f t="shared" si="12"/>
        <v>1817506.1533333315</v>
      </c>
      <c r="V67" s="494">
        <f>+S$28*U67+T67</f>
        <v>276544.72035615018</v>
      </c>
      <c r="W67" s="493">
        <f>+Y66</f>
        <v>23456433.928030305</v>
      </c>
      <c r="X67" s="477">
        <f>+W$31</f>
        <v>693293.61363636365</v>
      </c>
      <c r="Y67" s="477">
        <f t="shared" si="13"/>
        <v>22763140.314393941</v>
      </c>
      <c r="Z67" s="494">
        <f>+W$28*Y67+X67</f>
        <v>3426477.0351981497</v>
      </c>
      <c r="AA67" s="493">
        <f>+AC66</f>
        <v>15290762.60416666</v>
      </c>
      <c r="AB67" s="477">
        <f>+AA$31</f>
        <v>450833.29545454547</v>
      </c>
      <c r="AC67" s="477">
        <f t="shared" si="14"/>
        <v>14839929.308712116</v>
      </c>
      <c r="AD67" s="494">
        <f>+AA$28*AC67+AB67</f>
        <v>2232672.1895403992</v>
      </c>
      <c r="AE67" s="493">
        <f>+AG66</f>
        <v>154029.19318181829</v>
      </c>
      <c r="AF67" s="477">
        <f>+AE$31</f>
        <v>4597.886363636364</v>
      </c>
      <c r="AG67" s="477">
        <f t="shared" si="15"/>
        <v>149431.30681818194</v>
      </c>
      <c r="AH67" s="494">
        <f>+AE$28*AG67+AF67</f>
        <v>22540.189790000921</v>
      </c>
      <c r="AI67" s="493">
        <f>+AK66</f>
        <v>10294902.208333334</v>
      </c>
      <c r="AJ67" s="477">
        <f>+AI$31</f>
        <v>295547.43181818182</v>
      </c>
      <c r="AK67" s="477">
        <f t="shared" si="19"/>
        <v>9999354.7765151523</v>
      </c>
      <c r="AL67" s="494">
        <f>+AI$28*AK67+AJ67</f>
        <v>1496175.7425000828</v>
      </c>
      <c r="AM67" s="493">
        <f>+AO66</f>
        <v>3824908.5910227261</v>
      </c>
      <c r="AN67" s="477">
        <f>+AM$31</f>
        <v>110866.91568181818</v>
      </c>
      <c r="AO67" s="477">
        <f t="shared" si="16"/>
        <v>3714041.6753409081</v>
      </c>
      <c r="AP67" s="494">
        <f>+AM$28*AO67+AN67</f>
        <v>556814.04748473526</v>
      </c>
      <c r="AQ67" s="493">
        <f>+AS66</f>
        <v>31446395.245227281</v>
      </c>
      <c r="AR67" s="477">
        <f>+AQ$31</f>
        <v>904932.23727272719</v>
      </c>
      <c r="AS67" s="477">
        <f t="shared" si="17"/>
        <v>30541463.007954553</v>
      </c>
      <c r="AT67" s="494">
        <f>+AQ$28*AS67+AR67</f>
        <v>4572063.3628845774</v>
      </c>
      <c r="AU67" s="576">
        <f>+AW66</f>
        <v>20875000</v>
      </c>
      <c r="AV67" s="575">
        <f>+AU$31</f>
        <v>750000</v>
      </c>
      <c r="AW67" s="575">
        <f t="shared" si="1"/>
        <v>20125000</v>
      </c>
      <c r="AX67" s="558">
        <f>+AU$28*AW67+AV67</f>
        <v>750000</v>
      </c>
      <c r="AY67" s="576">
        <f>+BA66</f>
        <v>13583333.333333332</v>
      </c>
      <c r="AZ67" s="575">
        <f>+AY$31</f>
        <v>500000</v>
      </c>
      <c r="BA67" s="575">
        <f t="shared" si="2"/>
        <v>13083333.333333332</v>
      </c>
      <c r="BB67" s="558">
        <f>+AY$28*BA67+AZ67</f>
        <v>500000</v>
      </c>
      <c r="BC67" s="576">
        <f>+BE66</f>
        <v>21250000</v>
      </c>
      <c r="BD67" s="575">
        <f>+BC$31</f>
        <v>750000</v>
      </c>
      <c r="BE67" s="575">
        <f t="shared" si="4"/>
        <v>20500000</v>
      </c>
      <c r="BF67" s="558">
        <f>+BC$28*BE67+BD67</f>
        <v>750000</v>
      </c>
      <c r="BG67" s="576">
        <f>+BI66</f>
        <v>13666666.666666672</v>
      </c>
      <c r="BH67" s="575">
        <f>+BG$31</f>
        <v>571428.57142857148</v>
      </c>
      <c r="BI67" s="575">
        <f t="shared" si="5"/>
        <v>13095238.095238101</v>
      </c>
      <c r="BJ67" s="558">
        <f>+BG$28*BI67+BH67</f>
        <v>571428.57142857148</v>
      </c>
      <c r="BK67" s="576">
        <f>+BM66</f>
        <v>17600000</v>
      </c>
      <c r="BL67" s="575">
        <f>+BK$31</f>
        <v>1200000</v>
      </c>
      <c r="BM67" s="575">
        <f t="shared" si="9"/>
        <v>16400000</v>
      </c>
      <c r="BN67" s="558">
        <f>+BK$28*BM67+BL67</f>
        <v>1200000</v>
      </c>
      <c r="BO67" s="576">
        <f>+BQ66</f>
        <v>13166666.666666664</v>
      </c>
      <c r="BP67" s="575">
        <f>+BO$31</f>
        <v>666666.66666666663</v>
      </c>
      <c r="BQ67" s="575">
        <f t="shared" si="10"/>
        <v>12499999.999999998</v>
      </c>
      <c r="BR67" s="558">
        <f>+BO$28*BQ67+BP67</f>
        <v>666666.66666666663</v>
      </c>
      <c r="BS67" s="493">
        <f>+BU66</f>
        <v>290881.02272727282</v>
      </c>
      <c r="BT67" s="477">
        <f>+BS$31</f>
        <v>8310.886363636364</v>
      </c>
      <c r="BU67" s="477">
        <f t="shared" si="18"/>
        <v>282570.13636363647</v>
      </c>
      <c r="BV67" s="494">
        <f>+BS$28*BU67+BT67</f>
        <v>42239.246048226167</v>
      </c>
      <c r="BW67" s="493">
        <f>+BY66</f>
        <v>20477863.568181824</v>
      </c>
      <c r="BX67" s="477">
        <f>+BW$31</f>
        <v>576841.22727272729</v>
      </c>
      <c r="BY67" s="477">
        <f t="shared" si="20"/>
        <v>19901022.340909097</v>
      </c>
      <c r="BZ67" s="494">
        <f>+BW$28*BY67+BX67</f>
        <v>2966368.4885842409</v>
      </c>
      <c r="CA67" s="493">
        <f>+CC66</f>
        <v>1936940.3200000008</v>
      </c>
      <c r="CB67" s="477">
        <f>+CA$31</f>
        <v>54433.919999999998</v>
      </c>
      <c r="CC67" s="477">
        <f t="shared" si="21"/>
        <v>1882506.4000000008</v>
      </c>
      <c r="CD67" s="494">
        <f>+CA$28*CC67+CB67</f>
        <v>280467.55210876698</v>
      </c>
      <c r="CE67" s="493">
        <f>+CG66</f>
        <v>166557.27545454551</v>
      </c>
      <c r="CF67" s="477">
        <f>+CE$31</f>
        <v>4725.0290909090909</v>
      </c>
      <c r="CG67" s="477">
        <f t="shared" si="22"/>
        <v>161832.24636363643</v>
      </c>
      <c r="CH67" s="494">
        <f>+CE$28*CG67+CF67</f>
        <v>24156.320500007896</v>
      </c>
      <c r="CI67" s="493">
        <f>+CK66</f>
        <v>447118.63636363624</v>
      </c>
      <c r="CJ67" s="477">
        <f>+CI$31</f>
        <v>12362.727272727272</v>
      </c>
      <c r="CK67" s="477">
        <f t="shared" si="23"/>
        <v>434755.90909090894</v>
      </c>
      <c r="CL67" s="494">
        <f>+CI$28*CK67+CJ67</f>
        <v>64564.120698304476</v>
      </c>
      <c r="CM67" s="493">
        <f>+CO66</f>
        <v>19710434.691193182</v>
      </c>
      <c r="CN67" s="477">
        <f>+CM$31</f>
        <v>483691.64886363636</v>
      </c>
      <c r="CO67" s="477">
        <f t="shared" si="33"/>
        <v>19226743.042329546</v>
      </c>
      <c r="CP67" s="494">
        <f>+CM$28*CO67+CN67</f>
        <v>2792257.8048563651</v>
      </c>
      <c r="CQ67" s="493">
        <f>+CS66</f>
        <v>82222740.545965895</v>
      </c>
      <c r="CR67" s="477">
        <f>+CQ$31</f>
        <v>2017735.9643181816</v>
      </c>
      <c r="CS67" s="477">
        <f t="shared" si="38"/>
        <v>80205004.581647709</v>
      </c>
      <c r="CT67" s="494">
        <f>+CQ$28*CS67+CR67</f>
        <v>11647997.247302463</v>
      </c>
      <c r="CU67" s="493">
        <f>+CW66</f>
        <v>27724010.272500005</v>
      </c>
      <c r="CV67" s="477">
        <f>+CU$31</f>
        <v>676195.37250000006</v>
      </c>
      <c r="CW67" s="477">
        <f t="shared" si="39"/>
        <v>27047814.900000006</v>
      </c>
      <c r="CX67" s="494">
        <f>+CU$28*CW67+CV67</f>
        <v>3923842.1493994701</v>
      </c>
      <c r="CY67" s="493">
        <f>+DA66</f>
        <v>30449.540340909145</v>
      </c>
      <c r="CZ67" s="477">
        <f>+CY$31</f>
        <v>733.72386363636497</v>
      </c>
      <c r="DA67" s="477">
        <f t="shared" si="40"/>
        <v>29715.81647727278</v>
      </c>
      <c r="DB67" s="494">
        <f>+CY$28*DA67+CZ67</f>
        <v>4301.719132834658</v>
      </c>
      <c r="DC67" s="493">
        <f>+DE66</f>
        <v>1836890.25</v>
      </c>
      <c r="DD67" s="477">
        <f>+DC$31</f>
        <v>44530.672727272722</v>
      </c>
      <c r="DE67" s="477">
        <f t="shared" si="41"/>
        <v>1792359.5772727274</v>
      </c>
      <c r="DF67" s="494">
        <f>+DC$28*DE67+DD67</f>
        <v>259740.32369891807</v>
      </c>
      <c r="DG67" s="493">
        <f>+DI66</f>
        <v>1022538.1842045453</v>
      </c>
      <c r="DH67" s="477">
        <f>+DG$31</f>
        <v>24639.474318181816</v>
      </c>
      <c r="DI67" s="477">
        <f t="shared" si="42"/>
        <v>997898.70988636347</v>
      </c>
      <c r="DJ67" s="494">
        <f>+DG$28*DI67+DH67</f>
        <v>144457.7495029394</v>
      </c>
      <c r="DK67" s="493">
        <f>+DM66</f>
        <v>22627620.964886364</v>
      </c>
      <c r="DL67" s="477">
        <f>+DK$31</f>
        <v>549658.80886363634</v>
      </c>
      <c r="DM67" s="477">
        <f t="shared" si="43"/>
        <v>22077962.156022727</v>
      </c>
      <c r="DN67" s="494">
        <f>+DK$28*DM67+DL67</f>
        <v>3200572.4927085992</v>
      </c>
      <c r="DO67" s="493">
        <f>+DQ66</f>
        <v>826159.01291666622</v>
      </c>
      <c r="DP67" s="477">
        <f>+DP65</f>
        <v>19592.703863636354</v>
      </c>
      <c r="DQ67" s="477">
        <f t="shared" si="57"/>
        <v>806566.30905302987</v>
      </c>
      <c r="DR67" s="494">
        <f t="shared" si="62"/>
        <v>116437.58703206464</v>
      </c>
      <c r="DS67" s="493">
        <f>+DU66</f>
        <v>352569.49090908963</v>
      </c>
      <c r="DT67" s="477">
        <f>+DT65</f>
        <v>8295.7527272726966</v>
      </c>
      <c r="DU67" s="477">
        <f t="shared" si="58"/>
        <v>344273.73818181694</v>
      </c>
      <c r="DV67" s="494">
        <f t="shared" si="63"/>
        <v>49632.899565604152</v>
      </c>
      <c r="DW67" s="493">
        <f>+DY66</f>
        <v>51619.504034090904</v>
      </c>
      <c r="DX67" s="477">
        <f>+DX65</f>
        <v>1221.7634090909089</v>
      </c>
      <c r="DY67" s="477">
        <f t="shared" si="59"/>
        <v>50397.740624999991</v>
      </c>
      <c r="DZ67" s="494">
        <f t="shared" si="64"/>
        <v>7273.0492711439156</v>
      </c>
      <c r="EA67" s="493">
        <f>+EC66</f>
        <v>-305579.60994318378</v>
      </c>
      <c r="EB67" s="477">
        <f>+EB65</f>
        <v>-7120.3015909091364</v>
      </c>
      <c r="EC67" s="477">
        <f t="shared" si="60"/>
        <v>-298459.30835227465</v>
      </c>
      <c r="ED67" s="494">
        <f t="shared" si="65"/>
        <v>-42956.483344944638</v>
      </c>
      <c r="EE67" s="493">
        <f>+EE30</f>
        <v>8469799.4400000013</v>
      </c>
      <c r="EF67" s="477">
        <f>+EE$31/12*(12-EE$32)</f>
        <v>112289.00772727275</v>
      </c>
      <c r="EG67" s="477">
        <f t="shared" ref="EG67:EG130" si="69">+EE67-EF67</f>
        <v>8357510.4322727285</v>
      </c>
      <c r="EH67" s="494">
        <f>+(((EE$28*EG67)*(12-EE$32)/12))+EF67</f>
        <v>697658.82235112577</v>
      </c>
      <c r="EI67" s="576">
        <f>+EI30</f>
        <v>338632.87</v>
      </c>
      <c r="EJ67" s="580">
        <f>+EI$31/12*(12-EI$32)</f>
        <v>1282.7002651515152</v>
      </c>
      <c r="EK67" s="580">
        <f t="shared" ref="EK67:EK130" si="70">+EI67-EJ67</f>
        <v>337350.16973484849</v>
      </c>
      <c r="EL67" s="494">
        <f>+(((EI$28*EK67)*(12-EI$32)/12))+EJ67</f>
        <v>8033.6719269810856</v>
      </c>
      <c r="EM67" s="576">
        <f>+EM30</f>
        <v>11496164.189999999</v>
      </c>
      <c r="EN67" s="580">
        <f>+EM$31/12*(12-EM$32)</f>
        <v>0</v>
      </c>
      <c r="EO67" s="580">
        <f t="shared" ref="EO67:EO130" si="71">+EM67-EN67</f>
        <v>11496164.189999999</v>
      </c>
      <c r="EP67" s="494">
        <f>+(((EM$28*EO67)*(12-EM$32)/12))+EN67</f>
        <v>0</v>
      </c>
      <c r="EQ67" s="576"/>
      <c r="ER67" s="580"/>
      <c r="ES67" s="580"/>
      <c r="ET67" s="494"/>
      <c r="EU67" s="576"/>
      <c r="EV67" s="580"/>
      <c r="EW67" s="580"/>
      <c r="EX67" s="494"/>
      <c r="EY67" s="582">
        <f>+R67+J67+F67+N67+V67+Z67+AD67+AH67+AL67+AP67+AT67+BV67+BZ67+CD67+CH67+CL67+CP67+CT67+CX67+DB67+DF67+DJ67+DN67+DR67+DV67+DZ67+ED67+EH67+EL67+EP67</f>
        <v>43492347.405436106</v>
      </c>
      <c r="EZ67" s="557"/>
      <c r="FA67" s="578">
        <f>+EY67</f>
        <v>43492347.405436106</v>
      </c>
      <c r="FD67" s="493">
        <f>+FF66</f>
        <v>5294635.8333333358</v>
      </c>
      <c r="FE67" s="477">
        <f t="shared" ref="FE67:FE74" si="72">+FE66</f>
        <v>1270712.6000000001</v>
      </c>
      <c r="FF67" s="477">
        <f t="shared" si="24"/>
        <v>4023923.2333333357</v>
      </c>
      <c r="FG67" s="494">
        <f t="shared" si="44"/>
        <v>1830293.6004887896</v>
      </c>
      <c r="FH67" s="493">
        <f>+FJ66</f>
        <v>4472021.9999999981</v>
      </c>
      <c r="FI67" s="477">
        <f t="shared" ref="FI67:FI74" si="73">+FI66</f>
        <v>894404.4</v>
      </c>
      <c r="FJ67" s="477">
        <f t="shared" si="25"/>
        <v>3577617.5999999982</v>
      </c>
      <c r="FK67" s="494">
        <f t="shared" si="45"/>
        <v>1391920.5601967026</v>
      </c>
      <c r="FL67" s="493">
        <f>+FN66</f>
        <v>690588.07241666643</v>
      </c>
      <c r="FM67" s="477">
        <f t="shared" ref="FM67:FM74" si="74">+FM66</f>
        <v>140458.59099999999</v>
      </c>
      <c r="FN67" s="477">
        <f t="shared" si="26"/>
        <v>550129.48141666641</v>
      </c>
      <c r="FO67" s="494">
        <f t="shared" si="46"/>
        <v>216961.54291007086</v>
      </c>
      <c r="FP67" s="493">
        <f>+FR66</f>
        <v>84801.500000000015</v>
      </c>
      <c r="FQ67" s="477">
        <f t="shared" ref="FQ67:FQ74" si="75">+FQ66</f>
        <v>16960.3</v>
      </c>
      <c r="FR67" s="477">
        <f t="shared" si="27"/>
        <v>67841.200000000012</v>
      </c>
      <c r="FS67" s="494">
        <f t="shared" si="47"/>
        <v>26394.537277661133</v>
      </c>
      <c r="FT67" s="493">
        <f>+FV66</f>
        <v>6477.8943333333336</v>
      </c>
      <c r="FU67" s="477">
        <f t="shared" ref="FU67:FU76" si="76">+FU66</f>
        <v>1253.7860000000001</v>
      </c>
      <c r="FV67" s="477">
        <f t="shared" si="32"/>
        <v>5224.1083333333336</v>
      </c>
      <c r="FW67" s="494">
        <f t="shared" si="48"/>
        <v>1980.268986457691</v>
      </c>
      <c r="FX67" s="493">
        <f>+FZ66</f>
        <v>21174614.894999996</v>
      </c>
      <c r="FY67" s="477">
        <f t="shared" ref="FY67:FY76" si="77">+FY66</f>
        <v>4033259.9799999995</v>
      </c>
      <c r="FZ67" s="477">
        <f t="shared" si="28"/>
        <v>17141354.914999995</v>
      </c>
      <c r="GA67" s="494">
        <f t="shared" si="49"/>
        <v>6416997.4364234237</v>
      </c>
      <c r="GB67" s="493">
        <f>+GD66</f>
        <v>296214.49283333338</v>
      </c>
      <c r="GC67" s="477">
        <f t="shared" ref="GC67:GC76" si="78">+GC66</f>
        <v>53053.342000000004</v>
      </c>
      <c r="GD67" s="477">
        <f t="shared" si="29"/>
        <v>243161.15083333338</v>
      </c>
      <c r="GE67" s="494">
        <f t="shared" si="50"/>
        <v>86868.191879878519</v>
      </c>
      <c r="GF67" s="493">
        <f>+GH66</f>
        <v>-300979.04149999988</v>
      </c>
      <c r="GG67" s="477">
        <f t="shared" ref="GG67:GG76" si="79">+GG66</f>
        <v>-53906.693999999974</v>
      </c>
      <c r="GH67" s="477">
        <f t="shared" si="30"/>
        <v>-247072.34749999992</v>
      </c>
      <c r="GI67" s="494">
        <f t="shared" si="51"/>
        <v>-88265.448725207432</v>
      </c>
      <c r="GJ67" s="493">
        <f>+GL66</f>
        <v>19410549.380833339</v>
      </c>
      <c r="GK67" s="477">
        <f t="shared" ref="GK67:GK76" si="80">+GK66</f>
        <v>3327522.7509999997</v>
      </c>
      <c r="GL67" s="477">
        <f t="shared" si="31"/>
        <v>16083026.629833339</v>
      </c>
      <c r="GM67" s="494">
        <f t="shared" si="52"/>
        <v>5564085.3319801465</v>
      </c>
      <c r="GN67" s="493">
        <f>+GP66</f>
        <v>294564.67574999994</v>
      </c>
      <c r="GO67" s="477">
        <f t="shared" ref="GO67:GO76" si="81">+GO66</f>
        <v>49785.578999999998</v>
      </c>
      <c r="GP67" s="477">
        <f t="shared" si="36"/>
        <v>244779.09674999994</v>
      </c>
      <c r="GQ67" s="494">
        <f t="shared" si="53"/>
        <v>83825.42616294921</v>
      </c>
      <c r="GR67" s="493">
        <f>+GT66</f>
        <v>1141440.2414999998</v>
      </c>
      <c r="GS67" s="477">
        <f t="shared" ref="GS67:GS76" si="82">+GS66</f>
        <v>175606.19100000002</v>
      </c>
      <c r="GT67" s="477">
        <f t="shared" si="37"/>
        <v>965834.05049999978</v>
      </c>
      <c r="GU67" s="494">
        <f t="shared" si="54"/>
        <v>309918.49094843166</v>
      </c>
      <c r="GV67" s="493">
        <f>+GX66</f>
        <v>27343833.928416662</v>
      </c>
      <c r="GW67" s="477">
        <f t="shared" ref="GW67:GW76" si="83">+GW66</f>
        <v>3686809.0689999992</v>
      </c>
      <c r="GX67" s="477">
        <f t="shared" si="55"/>
        <v>23657024.859416664</v>
      </c>
      <c r="GY67" s="494">
        <f t="shared" si="56"/>
        <v>6976638.6387491301</v>
      </c>
      <c r="GZ67" s="493">
        <f>+HB66</f>
        <v>69576412.975333333</v>
      </c>
      <c r="HA67" s="477">
        <f>+HA65</f>
        <v>8028047.6510000005</v>
      </c>
      <c r="HB67" s="477">
        <f t="shared" si="61"/>
        <v>61548365.324333332</v>
      </c>
      <c r="HC67" s="494">
        <f t="shared" si="66"/>
        <v>16587181.07614477</v>
      </c>
      <c r="HD67" s="576">
        <f>+HF66</f>
        <v>-483079.82500000001</v>
      </c>
      <c r="HE67" s="580">
        <f>+HD31</f>
        <v>-53183.1</v>
      </c>
      <c r="HF67" s="580">
        <f t="shared" si="67"/>
        <v>-429896.72500000003</v>
      </c>
      <c r="HG67" s="919">
        <f t="shared" ref="HG67:HG86" si="84">+HD$29*HF67+HE67</f>
        <v>-112966.05944852739</v>
      </c>
      <c r="HH67" s="576">
        <f>+HJ66</f>
        <v>1211059.7333333334</v>
      </c>
      <c r="HI67" s="575">
        <f>+HH31</f>
        <v>129756.4</v>
      </c>
      <c r="HJ67" s="575">
        <f t="shared" si="68"/>
        <v>1081303.3333333335</v>
      </c>
      <c r="HK67" s="919">
        <f t="shared" ref="HK67:HK86" si="85">+HH$29*HJ67+HI67</f>
        <v>280126.26692146622</v>
      </c>
      <c r="HL67" s="576">
        <f>+HL30</f>
        <v>4400963</v>
      </c>
      <c r="HM67" s="580">
        <f>+HL$31/12*(12-$HL$32)</f>
        <v>403421.60833333334</v>
      </c>
      <c r="HN67" s="580">
        <f t="shared" ref="HN67:HN88" si="86">+HL67-HM67</f>
        <v>3997541.3916666666</v>
      </c>
      <c r="HO67" s="919">
        <f>+(((HL$28*HN67)*(12-HL$32)/12))+HM67</f>
        <v>913007.83589957783</v>
      </c>
      <c r="HP67" s="576"/>
      <c r="HQ67" s="580"/>
      <c r="HR67" s="580"/>
      <c r="HS67" s="919"/>
      <c r="HT67" s="580"/>
      <c r="HU67" s="493"/>
      <c r="HV67" s="477"/>
      <c r="HW67" s="477"/>
      <c r="HX67" s="494"/>
      <c r="HY67" s="493"/>
      <c r="HZ67" s="477"/>
      <c r="IA67" s="477"/>
      <c r="IB67" s="494"/>
      <c r="IC67" s="493"/>
      <c r="ID67" s="477"/>
      <c r="IE67" s="477"/>
      <c r="IF67" s="494"/>
    </row>
    <row r="68" spans="1:240" ht="13">
      <c r="A68" s="554" t="s">
        <v>23</v>
      </c>
      <c r="B68" s="574">
        <f t="shared" si="0"/>
        <v>2020</v>
      </c>
      <c r="C68" s="575">
        <f>+C67</f>
        <v>14599687.47897727</v>
      </c>
      <c r="D68" s="575">
        <f>+D67</f>
        <v>445791.98409090913</v>
      </c>
      <c r="E68" s="575">
        <f t="shared" si="6"/>
        <v>14153895.494886361</v>
      </c>
      <c r="F68" s="558">
        <f>+C$29*E68+D68</f>
        <v>2237586.5903665042</v>
      </c>
      <c r="G68" s="575">
        <f>+G67</f>
        <v>3764824.3602272701</v>
      </c>
      <c r="H68" s="575">
        <f>+H67</f>
        <v>115840.74954545456</v>
      </c>
      <c r="I68" s="575">
        <f t="shared" si="7"/>
        <v>3648983.6106818155</v>
      </c>
      <c r="J68" s="558">
        <f>+G$29*I68+H68</f>
        <v>577779.2423349421</v>
      </c>
      <c r="K68" s="576">
        <f>+K67</f>
        <v>9697077.4160795398</v>
      </c>
      <c r="L68" s="575">
        <f>+L67</f>
        <v>305419.76113636367</v>
      </c>
      <c r="M68" s="575">
        <f t="shared" si="8"/>
        <v>9391657.6549431756</v>
      </c>
      <c r="N68" s="558">
        <f>+K$29*M68+L68</f>
        <v>1494344.8550226241</v>
      </c>
      <c r="O68" s="576">
        <f>+O67</f>
        <v>4036868.7651515137</v>
      </c>
      <c r="P68" s="575">
        <f>+P67</f>
        <v>119316.31818181818</v>
      </c>
      <c r="Q68" s="575">
        <f t="shared" si="11"/>
        <v>3917552.4469696954</v>
      </c>
      <c r="R68" s="558">
        <f>+O$29*Q68+P68</f>
        <v>615253.94516359898</v>
      </c>
      <c r="S68" s="493">
        <f>+S67</f>
        <v>1875821.858787877</v>
      </c>
      <c r="T68" s="477">
        <f>+T67</f>
        <v>58315.705454545445</v>
      </c>
      <c r="U68" s="477">
        <f t="shared" si="12"/>
        <v>1817506.1533333315</v>
      </c>
      <c r="V68" s="494">
        <f>+S$29*U68+T68</f>
        <v>288400.61201556528</v>
      </c>
      <c r="W68" s="493">
        <f>+W67</f>
        <v>23456433.928030305</v>
      </c>
      <c r="X68" s="477">
        <f>+X67</f>
        <v>693293.61363636365</v>
      </c>
      <c r="Y68" s="477">
        <f t="shared" si="13"/>
        <v>22763140.314393941</v>
      </c>
      <c r="Z68" s="494">
        <f>+W$29*Y68+X68</f>
        <v>3574964.7445247783</v>
      </c>
      <c r="AA68" s="493">
        <f>+AA67</f>
        <v>15290762.60416666</v>
      </c>
      <c r="AB68" s="477">
        <f>+AB67</f>
        <v>450833.29545454547</v>
      </c>
      <c r="AC68" s="477">
        <f t="shared" si="14"/>
        <v>14839929.308712116</v>
      </c>
      <c r="AD68" s="494">
        <f>+AA$29*AC68+AB68</f>
        <v>2329475.4899280164</v>
      </c>
      <c r="AE68" s="493">
        <f>+AE67</f>
        <v>154029.19318181829</v>
      </c>
      <c r="AF68" s="477">
        <f>+AF67</f>
        <v>4597.886363636364</v>
      </c>
      <c r="AG68" s="477">
        <f t="shared" si="15"/>
        <v>149431.30681818194</v>
      </c>
      <c r="AH68" s="494">
        <f>+AE$29*AG68+AF68</f>
        <v>23514.954789234605</v>
      </c>
      <c r="AI68" s="493">
        <f>+AI67</f>
        <v>10294902.208333334</v>
      </c>
      <c r="AJ68" s="477">
        <f>+AJ67</f>
        <v>295547.43181818182</v>
      </c>
      <c r="AK68" s="477">
        <f t="shared" si="19"/>
        <v>9999354.7765151523</v>
      </c>
      <c r="AL68" s="494">
        <f>+AI$29*AK68+AJ68</f>
        <v>1561403.1788292495</v>
      </c>
      <c r="AM68" s="493">
        <f>+AM67</f>
        <v>3824908.5910227261</v>
      </c>
      <c r="AN68" s="477">
        <f>+AN67</f>
        <v>110866.91568181818</v>
      </c>
      <c r="AO68" s="477">
        <f t="shared" si="16"/>
        <v>3714041.6753409081</v>
      </c>
      <c r="AP68" s="494">
        <f>+AM$29*AO68+AN68</f>
        <v>581041.3523775615</v>
      </c>
      <c r="AQ68" s="493">
        <f>+AQ67</f>
        <v>31446395.245227281</v>
      </c>
      <c r="AR68" s="477">
        <f>+AR67</f>
        <v>904932.23727272719</v>
      </c>
      <c r="AS68" s="477">
        <f t="shared" si="17"/>
        <v>30541463.007954553</v>
      </c>
      <c r="AT68" s="494">
        <f>+AQ$29*AS68+AR68</f>
        <v>4771290.3508528182</v>
      </c>
      <c r="AU68" s="576">
        <f>+AU67</f>
        <v>20875000</v>
      </c>
      <c r="AV68" s="575">
        <f>+AV67</f>
        <v>750000</v>
      </c>
      <c r="AW68" s="575">
        <f t="shared" si="1"/>
        <v>20125000</v>
      </c>
      <c r="AX68" s="558">
        <f>+AU$29*AW68+AV68</f>
        <v>750000</v>
      </c>
      <c r="AY68" s="576">
        <f>+AY67</f>
        <v>13583333.333333332</v>
      </c>
      <c r="AZ68" s="575">
        <f>+AZ67</f>
        <v>500000</v>
      </c>
      <c r="BA68" s="575">
        <f t="shared" si="2"/>
        <v>13083333.333333332</v>
      </c>
      <c r="BB68" s="558">
        <f>+AY$29*BA68+AZ68</f>
        <v>500000</v>
      </c>
      <c r="BC68" s="576">
        <f>+BC67</f>
        <v>21250000</v>
      </c>
      <c r="BD68" s="575">
        <f>+BD67</f>
        <v>750000</v>
      </c>
      <c r="BE68" s="575">
        <f t="shared" si="4"/>
        <v>20500000</v>
      </c>
      <c r="BF68" s="558">
        <f>+BC$29*BE68+BD68</f>
        <v>750000</v>
      </c>
      <c r="BG68" s="576">
        <f>+BG67</f>
        <v>13666666.666666672</v>
      </c>
      <c r="BH68" s="575">
        <f>+BH67</f>
        <v>571428.57142857148</v>
      </c>
      <c r="BI68" s="575">
        <f t="shared" si="5"/>
        <v>13095238.095238101</v>
      </c>
      <c r="BJ68" s="558">
        <f>+BG$29*BI68+BH68</f>
        <v>571428.57142857148</v>
      </c>
      <c r="BK68" s="576">
        <f>+BK67</f>
        <v>17600000</v>
      </c>
      <c r="BL68" s="575">
        <f>+BL67</f>
        <v>1200000</v>
      </c>
      <c r="BM68" s="575">
        <f t="shared" si="9"/>
        <v>16400000</v>
      </c>
      <c r="BN68" s="558">
        <f>+BK$29*BM68+BL68</f>
        <v>1200000</v>
      </c>
      <c r="BO68" s="576">
        <f>+BO67</f>
        <v>13166666.666666664</v>
      </c>
      <c r="BP68" s="575">
        <f>+BP67</f>
        <v>666666.66666666663</v>
      </c>
      <c r="BQ68" s="575">
        <f t="shared" si="10"/>
        <v>12499999.999999998</v>
      </c>
      <c r="BR68" s="558">
        <f>+BO$29*BQ68+BP68</f>
        <v>666666.66666666663</v>
      </c>
      <c r="BS68" s="493">
        <f>+BS67</f>
        <v>290881.02272727282</v>
      </c>
      <c r="BT68" s="477">
        <f>+BT67</f>
        <v>8310.886363636364</v>
      </c>
      <c r="BU68" s="477">
        <f t="shared" si="18"/>
        <v>282570.13636363647</v>
      </c>
      <c r="BV68" s="494">
        <f>+BS$29*BU68+BT68</f>
        <v>44082.497536959374</v>
      </c>
      <c r="BW68" s="493">
        <f>+BW67</f>
        <v>20477863.568181824</v>
      </c>
      <c r="BX68" s="477">
        <f>+BX67</f>
        <v>576841.22727272729</v>
      </c>
      <c r="BY68" s="477">
        <f t="shared" si="20"/>
        <v>19901022.340909097</v>
      </c>
      <c r="BZ68" s="494">
        <f>+BW$29*BY68+BX68</f>
        <v>2966368.4885842409</v>
      </c>
      <c r="CA68" s="493">
        <f>+CA67</f>
        <v>1936940.3200000008</v>
      </c>
      <c r="CB68" s="477">
        <f>+CB67</f>
        <v>54433.919999999998</v>
      </c>
      <c r="CC68" s="477">
        <f t="shared" si="21"/>
        <v>1882506.4000000008</v>
      </c>
      <c r="CD68" s="494">
        <f>+CA$29*CC68+CB68</f>
        <v>292747.45107121207</v>
      </c>
      <c r="CE68" s="493">
        <f>+CE67</f>
        <v>166557.27545454551</v>
      </c>
      <c r="CF68" s="477">
        <f>+CF67</f>
        <v>4725.0290909090909</v>
      </c>
      <c r="CG68" s="477">
        <f t="shared" si="22"/>
        <v>161832.24636363643</v>
      </c>
      <c r="CH68" s="494">
        <f>+CE$29*CG68+CF68</f>
        <v>25211.978868134018</v>
      </c>
      <c r="CI68" s="493">
        <f>+CI67</f>
        <v>447118.63636363624</v>
      </c>
      <c r="CJ68" s="477">
        <f>+CJ67</f>
        <v>12362.727272727272</v>
      </c>
      <c r="CK68" s="477">
        <f t="shared" si="23"/>
        <v>434755.90909090894</v>
      </c>
      <c r="CL68" s="494">
        <f>+CI$29*CK68+CJ68</f>
        <v>64564.120698304476</v>
      </c>
      <c r="CM68" s="493">
        <f>+CM67</f>
        <v>19710434.691193182</v>
      </c>
      <c r="CN68" s="477">
        <f>+CN67</f>
        <v>483691.64886363636</v>
      </c>
      <c r="CO68" s="477">
        <f t="shared" si="33"/>
        <v>19226743.042329546</v>
      </c>
      <c r="CP68" s="494">
        <f>+CM$29*CO68+CN68</f>
        <v>2792257.8048563651</v>
      </c>
      <c r="CQ68" s="493">
        <f>+CQ67</f>
        <v>82222740.545965895</v>
      </c>
      <c r="CR68" s="477">
        <f>+CR67</f>
        <v>2017735.9643181816</v>
      </c>
      <c r="CS68" s="477">
        <f t="shared" si="38"/>
        <v>80205004.581647709</v>
      </c>
      <c r="CT68" s="494">
        <f>+CQ$29*CS68+CR68</f>
        <v>11647997.247302463</v>
      </c>
      <c r="CU68" s="493">
        <f>+CU67</f>
        <v>27724010.272500005</v>
      </c>
      <c r="CV68" s="477">
        <f>+CV67</f>
        <v>676195.37250000006</v>
      </c>
      <c r="CW68" s="477">
        <f t="shared" si="39"/>
        <v>27047814.900000006</v>
      </c>
      <c r="CX68" s="494">
        <f>+CU$29*CW68+CV68</f>
        <v>3923842.1493994701</v>
      </c>
      <c r="CY68" s="493">
        <f>+CY67</f>
        <v>30449.540340909145</v>
      </c>
      <c r="CZ68" s="477">
        <f>+CZ67</f>
        <v>733.72386363636497</v>
      </c>
      <c r="DA68" s="477">
        <f t="shared" si="40"/>
        <v>29715.81647727278</v>
      </c>
      <c r="DB68" s="494">
        <f>+CY$29*DA68+CZ68</f>
        <v>4301.719132834658</v>
      </c>
      <c r="DC68" s="493">
        <f>+DC67</f>
        <v>1836890.25</v>
      </c>
      <c r="DD68" s="477">
        <f>+DD67</f>
        <v>44530.672727272722</v>
      </c>
      <c r="DE68" s="477">
        <f t="shared" si="41"/>
        <v>1792359.5772727274</v>
      </c>
      <c r="DF68" s="494">
        <f>+DC$29*DE68+DD68</f>
        <v>259740.32369891807</v>
      </c>
      <c r="DG68" s="493">
        <f>+DG67</f>
        <v>1022538.1842045453</v>
      </c>
      <c r="DH68" s="477">
        <f>+DH67</f>
        <v>24639.474318181816</v>
      </c>
      <c r="DI68" s="477">
        <f t="shared" si="42"/>
        <v>997898.70988636347</v>
      </c>
      <c r="DJ68" s="494">
        <f>+DG$29*DI68+DH68</f>
        <v>144457.7495029394</v>
      </c>
      <c r="DK68" s="493">
        <f>+DK67</f>
        <v>22627620.964886364</v>
      </c>
      <c r="DL68" s="477">
        <f>+DL67</f>
        <v>549658.80886363634</v>
      </c>
      <c r="DM68" s="477">
        <f t="shared" si="43"/>
        <v>22077962.156022727</v>
      </c>
      <c r="DN68" s="494">
        <f>+DK$29*DM68+DL68</f>
        <v>3200572.4927085992</v>
      </c>
      <c r="DO68" s="493">
        <f>+DO67</f>
        <v>826159.01291666622</v>
      </c>
      <c r="DP68" s="477">
        <f>+DP67</f>
        <v>19592.703863636354</v>
      </c>
      <c r="DQ68" s="477">
        <f t="shared" si="57"/>
        <v>806566.30905302987</v>
      </c>
      <c r="DR68" s="494">
        <f t="shared" si="62"/>
        <v>116437.58703206464</v>
      </c>
      <c r="DS68" s="493">
        <f>+DS67</f>
        <v>352569.49090908963</v>
      </c>
      <c r="DT68" s="477">
        <f>+DT67</f>
        <v>8295.7527272726966</v>
      </c>
      <c r="DU68" s="477">
        <f t="shared" si="58"/>
        <v>344273.73818181694</v>
      </c>
      <c r="DV68" s="494">
        <f t="shared" si="63"/>
        <v>49632.899565604152</v>
      </c>
      <c r="DW68" s="493">
        <f>+DW67</f>
        <v>51619.504034090904</v>
      </c>
      <c r="DX68" s="477">
        <f>+DX67</f>
        <v>1221.7634090909089</v>
      </c>
      <c r="DY68" s="477">
        <f t="shared" si="59"/>
        <v>50397.740624999991</v>
      </c>
      <c r="DZ68" s="494">
        <f t="shared" si="64"/>
        <v>7273.0492711439156</v>
      </c>
      <c r="EA68" s="493">
        <f>+EA67</f>
        <v>-305579.60994318378</v>
      </c>
      <c r="EB68" s="477">
        <f>+EB67</f>
        <v>-7120.3015909091364</v>
      </c>
      <c r="EC68" s="477">
        <f t="shared" si="60"/>
        <v>-298459.30835227465</v>
      </c>
      <c r="ED68" s="494">
        <f t="shared" si="65"/>
        <v>-42956.483344944638</v>
      </c>
      <c r="EE68" s="576">
        <f>+EE67</f>
        <v>8469799.4400000013</v>
      </c>
      <c r="EF68" s="580">
        <f>+EF67</f>
        <v>112289.00772727275</v>
      </c>
      <c r="EG68" s="580">
        <f t="shared" si="69"/>
        <v>8357510.4322727285</v>
      </c>
      <c r="EH68" s="494">
        <f>+(((EE$29*EG68)*(12-EE$32)/12))+EF68</f>
        <v>697658.82235112577</v>
      </c>
      <c r="EI68" s="576">
        <f>+EI67</f>
        <v>338632.87</v>
      </c>
      <c r="EJ68" s="580">
        <f>+EJ67</f>
        <v>1282.7002651515152</v>
      </c>
      <c r="EK68" s="580">
        <f t="shared" si="70"/>
        <v>337350.16973484849</v>
      </c>
      <c r="EL68" s="494">
        <f>+(((EI$29*EK68)*(12-EI$32)/12))+EJ68</f>
        <v>8033.6719269810856</v>
      </c>
      <c r="EM68" s="576">
        <f>+EM67</f>
        <v>11496164.189999999</v>
      </c>
      <c r="EN68" s="580">
        <f>+EN67</f>
        <v>0</v>
      </c>
      <c r="EO68" s="580">
        <f t="shared" si="71"/>
        <v>11496164.189999999</v>
      </c>
      <c r="EP68" s="494">
        <f>+(((EM$29*EO68)*(12-EM$32)/12))+EN68</f>
        <v>0</v>
      </c>
      <c r="EQ68" s="576"/>
      <c r="ER68" s="580"/>
      <c r="ES68" s="580"/>
      <c r="ET68" s="494"/>
      <c r="EU68" s="576"/>
      <c r="EV68" s="580"/>
      <c r="EW68" s="580"/>
      <c r="EX68" s="494"/>
      <c r="EY68" s="582">
        <f t="shared" ref="EY68" si="87">+R68+J68+F68+N68+V68+Z68+AD68+AH68+AL68+AP68+AT68+BV68+BZ68+CD68+CH68+CL68+CP68+CT68+CX68+DB68+DF68+DJ68+DN68+DR68+DV68+DZ68+ED68+EH68+EL68+EP68</f>
        <v>44257278.886367306</v>
      </c>
      <c r="EZ68" s="579">
        <f>+EY68</f>
        <v>44257278.886367306</v>
      </c>
      <c r="FA68" s="553"/>
      <c r="FB68" s="758"/>
      <c r="FD68" s="493">
        <f>+FD67</f>
        <v>5294635.8333333358</v>
      </c>
      <c r="FE68" s="477">
        <f t="shared" si="72"/>
        <v>1270712.6000000001</v>
      </c>
      <c r="FF68" s="477">
        <f t="shared" si="24"/>
        <v>4023923.2333333357</v>
      </c>
      <c r="FG68" s="494">
        <f t="shared" si="44"/>
        <v>1830293.6004887896</v>
      </c>
      <c r="FH68" s="493">
        <f>+FH67</f>
        <v>4472021.9999999981</v>
      </c>
      <c r="FI68" s="477">
        <f t="shared" si="73"/>
        <v>894404.4</v>
      </c>
      <c r="FJ68" s="477">
        <f t="shared" si="25"/>
        <v>3577617.5999999982</v>
      </c>
      <c r="FK68" s="494">
        <f t="shared" si="45"/>
        <v>1391920.5601967026</v>
      </c>
      <c r="FL68" s="493">
        <f>+FL67</f>
        <v>690588.07241666643</v>
      </c>
      <c r="FM68" s="477">
        <f t="shared" si="74"/>
        <v>140458.59099999999</v>
      </c>
      <c r="FN68" s="477">
        <f t="shared" si="26"/>
        <v>550129.48141666641</v>
      </c>
      <c r="FO68" s="494">
        <f t="shared" si="46"/>
        <v>216961.54291007086</v>
      </c>
      <c r="FP68" s="493">
        <f>+FP67</f>
        <v>84801.500000000015</v>
      </c>
      <c r="FQ68" s="477">
        <f t="shared" si="75"/>
        <v>16960.3</v>
      </c>
      <c r="FR68" s="477">
        <f t="shared" si="27"/>
        <v>67841.200000000012</v>
      </c>
      <c r="FS68" s="494">
        <f t="shared" si="47"/>
        <v>26394.537277661133</v>
      </c>
      <c r="FT68" s="493">
        <f>+FT67</f>
        <v>6477.8943333333336</v>
      </c>
      <c r="FU68" s="477">
        <f t="shared" si="76"/>
        <v>1253.7860000000001</v>
      </c>
      <c r="FV68" s="477">
        <f t="shared" si="32"/>
        <v>5224.1083333333336</v>
      </c>
      <c r="FW68" s="494">
        <f t="shared" si="48"/>
        <v>1980.268986457691</v>
      </c>
      <c r="FX68" s="493">
        <f>+FX67</f>
        <v>21174614.894999996</v>
      </c>
      <c r="FY68" s="477">
        <f t="shared" si="77"/>
        <v>4033259.9799999995</v>
      </c>
      <c r="FZ68" s="477">
        <f t="shared" si="28"/>
        <v>17141354.914999995</v>
      </c>
      <c r="GA68" s="494">
        <f t="shared" si="49"/>
        <v>6416997.4364234237</v>
      </c>
      <c r="GB68" s="493">
        <f>+GB67</f>
        <v>296214.49283333338</v>
      </c>
      <c r="GC68" s="477">
        <f t="shared" si="78"/>
        <v>53053.342000000004</v>
      </c>
      <c r="GD68" s="477">
        <f t="shared" si="29"/>
        <v>243161.15083333338</v>
      </c>
      <c r="GE68" s="494">
        <f t="shared" si="50"/>
        <v>86868.191879878519</v>
      </c>
      <c r="GF68" s="493">
        <f>+GF67</f>
        <v>-300979.04149999988</v>
      </c>
      <c r="GG68" s="477">
        <f t="shared" si="79"/>
        <v>-53906.693999999974</v>
      </c>
      <c r="GH68" s="477">
        <f t="shared" si="30"/>
        <v>-247072.34749999992</v>
      </c>
      <c r="GI68" s="494">
        <f t="shared" si="51"/>
        <v>-88265.448725207432</v>
      </c>
      <c r="GJ68" s="493">
        <f>+GJ67</f>
        <v>19410549.380833339</v>
      </c>
      <c r="GK68" s="477">
        <f t="shared" si="80"/>
        <v>3327522.7509999997</v>
      </c>
      <c r="GL68" s="477">
        <f t="shared" si="31"/>
        <v>16083026.629833339</v>
      </c>
      <c r="GM68" s="494">
        <f t="shared" si="52"/>
        <v>5564085.3319801465</v>
      </c>
      <c r="GN68" s="493">
        <f>+GN67</f>
        <v>294564.67574999994</v>
      </c>
      <c r="GO68" s="477">
        <f t="shared" si="81"/>
        <v>49785.578999999998</v>
      </c>
      <c r="GP68" s="477">
        <f t="shared" si="36"/>
        <v>244779.09674999994</v>
      </c>
      <c r="GQ68" s="494">
        <f t="shared" si="53"/>
        <v>83825.42616294921</v>
      </c>
      <c r="GR68" s="493">
        <f>+GR67</f>
        <v>1141440.2414999998</v>
      </c>
      <c r="GS68" s="477">
        <f t="shared" si="82"/>
        <v>175606.19100000002</v>
      </c>
      <c r="GT68" s="477">
        <f t="shared" si="37"/>
        <v>965834.05049999978</v>
      </c>
      <c r="GU68" s="494">
        <f t="shared" si="54"/>
        <v>309918.49094843166</v>
      </c>
      <c r="GV68" s="493">
        <f>+GV67</f>
        <v>27343833.928416662</v>
      </c>
      <c r="GW68" s="477">
        <f t="shared" si="83"/>
        <v>3686809.0689999992</v>
      </c>
      <c r="GX68" s="477">
        <f t="shared" si="55"/>
        <v>23657024.859416664</v>
      </c>
      <c r="GY68" s="494">
        <f t="shared" si="56"/>
        <v>6976638.6387491301</v>
      </c>
      <c r="GZ68" s="493">
        <f>+GZ67</f>
        <v>69576412.975333333</v>
      </c>
      <c r="HA68" s="477">
        <f>+HA67</f>
        <v>8028047.6510000005</v>
      </c>
      <c r="HB68" s="477">
        <f t="shared" si="61"/>
        <v>61548365.324333332</v>
      </c>
      <c r="HC68" s="494">
        <f t="shared" si="66"/>
        <v>16587181.07614477</v>
      </c>
      <c r="HD68" s="576">
        <f>+HD67</f>
        <v>-483079.82500000001</v>
      </c>
      <c r="HE68" s="580">
        <f>+HE67</f>
        <v>-53183.1</v>
      </c>
      <c r="HF68" s="580">
        <f t="shared" si="67"/>
        <v>-429896.72500000003</v>
      </c>
      <c r="HG68" s="919">
        <f t="shared" si="84"/>
        <v>-112966.05944852739</v>
      </c>
      <c r="HH68" s="576">
        <f>+HH67</f>
        <v>1211059.7333333334</v>
      </c>
      <c r="HI68" s="575">
        <f>+HI67</f>
        <v>129756.4</v>
      </c>
      <c r="HJ68" s="575">
        <f t="shared" si="68"/>
        <v>1081303.3333333335</v>
      </c>
      <c r="HK68" s="919">
        <f t="shared" si="85"/>
        <v>280126.26692146622</v>
      </c>
      <c r="HL68" s="576">
        <f>+HL67</f>
        <v>4400963</v>
      </c>
      <c r="HM68" s="580">
        <f>+HM67</f>
        <v>403421.60833333334</v>
      </c>
      <c r="HN68" s="580">
        <f t="shared" si="86"/>
        <v>3997541.3916666666</v>
      </c>
      <c r="HO68" s="919">
        <f>+(((HL$29*HN68)*(12-HL$32)/12))+HM68</f>
        <v>913007.83589957783</v>
      </c>
      <c r="HP68" s="576"/>
      <c r="HQ68" s="580"/>
      <c r="HR68" s="580"/>
      <c r="HS68" s="919"/>
      <c r="HU68" s="493"/>
      <c r="HV68" s="477"/>
      <c r="HW68" s="477"/>
      <c r="HX68" s="494"/>
      <c r="HY68" s="493"/>
      <c r="HZ68" s="477"/>
      <c r="IA68" s="477"/>
      <c r="IB68" s="494"/>
      <c r="IC68" s="493"/>
      <c r="ID68" s="477"/>
      <c r="IE68" s="477"/>
      <c r="IF68" s="494"/>
    </row>
    <row r="69" spans="1:240">
      <c r="A69" s="554" t="s">
        <v>24</v>
      </c>
      <c r="B69" s="574">
        <f t="shared" si="0"/>
        <v>2021</v>
      </c>
      <c r="C69" s="575">
        <f>+E68</f>
        <v>14153895.494886361</v>
      </c>
      <c r="D69" s="575">
        <f>+C$31</f>
        <v>445791.98409090913</v>
      </c>
      <c r="E69" s="575">
        <f t="shared" si="6"/>
        <v>13708103.510795452</v>
      </c>
      <c r="F69" s="558">
        <f>+C$28*E69+D69</f>
        <v>2091731.9000816515</v>
      </c>
      <c r="G69" s="575">
        <f>+I68</f>
        <v>3648983.6106818155</v>
      </c>
      <c r="H69" s="575">
        <f>+G$31</f>
        <v>115840.74954545456</v>
      </c>
      <c r="I69" s="575">
        <f t="shared" si="7"/>
        <v>3533142.861136361</v>
      </c>
      <c r="J69" s="558">
        <f>+G$28*I69+H69</f>
        <v>540067.25611234445</v>
      </c>
      <c r="K69" s="576">
        <f>+M68</f>
        <v>9391657.6549431756</v>
      </c>
      <c r="L69" s="575">
        <f>+K$31</f>
        <v>305419.76113636367</v>
      </c>
      <c r="M69" s="575">
        <f t="shared" si="8"/>
        <v>9086237.8938068114</v>
      </c>
      <c r="N69" s="558">
        <f>+K$28*M69+L69</f>
        <v>1396409.5996524324</v>
      </c>
      <c r="O69" s="576">
        <f>+Q68</f>
        <v>3917552.4469696954</v>
      </c>
      <c r="P69" s="575">
        <f>+O$31</f>
        <v>119316.31818181818</v>
      </c>
      <c r="Q69" s="575">
        <f t="shared" si="11"/>
        <v>3798236.128787877</v>
      </c>
      <c r="R69" s="558">
        <f>+O$28*Q69+P69</f>
        <v>575372.72670009243</v>
      </c>
      <c r="S69" s="493">
        <f>+U68</f>
        <v>1817506.1533333315</v>
      </c>
      <c r="T69" s="477">
        <f>+S$31</f>
        <v>58315.705454545445</v>
      </c>
      <c r="U69" s="477">
        <f t="shared" si="12"/>
        <v>1759190.4478787859</v>
      </c>
      <c r="V69" s="494">
        <f>+S$28*U69+T69</f>
        <v>269542.71987802384</v>
      </c>
      <c r="W69" s="493">
        <f>+Y68</f>
        <v>22763140.314393941</v>
      </c>
      <c r="X69" s="477">
        <f>+W$31</f>
        <v>693293.61363636365</v>
      </c>
      <c r="Y69" s="477">
        <f t="shared" si="13"/>
        <v>22069846.700757578</v>
      </c>
      <c r="Z69" s="494">
        <f>+W$28*Y69+X69</f>
        <v>3343232.8700744407</v>
      </c>
      <c r="AA69" s="493">
        <f>+AC68</f>
        <v>14839929.308712116</v>
      </c>
      <c r="AB69" s="477">
        <f>+AA$31</f>
        <v>450833.29545454547</v>
      </c>
      <c r="AC69" s="477">
        <f t="shared" si="14"/>
        <v>14389096.013257571</v>
      </c>
      <c r="AD69" s="494">
        <f>+AA$28*AC69+AB69</f>
        <v>2178540.3750365251</v>
      </c>
      <c r="AE69" s="493">
        <f>+AG68</f>
        <v>149431.30681818194</v>
      </c>
      <c r="AF69" s="477">
        <f>+AE$31</f>
        <v>4597.886363636364</v>
      </c>
      <c r="AG69" s="477">
        <f t="shared" si="15"/>
        <v>144833.42045454559</v>
      </c>
      <c r="AH69" s="494">
        <f>+AE$28*AG69+AF69</f>
        <v>21988.118915343548</v>
      </c>
      <c r="AI69" s="493">
        <f>+AK68</f>
        <v>9999354.7765151523</v>
      </c>
      <c r="AJ69" s="477">
        <f>+AI$31</f>
        <v>295547.43181818182</v>
      </c>
      <c r="AK69" s="477">
        <f t="shared" si="19"/>
        <v>9703807.3446969707</v>
      </c>
      <c r="AL69" s="494">
        <f>+AI$28*AK69+AJ69</f>
        <v>1460689.1914454454</v>
      </c>
      <c r="AM69" s="493">
        <f>+AO68</f>
        <v>3714041.6753409081</v>
      </c>
      <c r="AN69" s="477">
        <f>+AM$31</f>
        <v>110866.91568181818</v>
      </c>
      <c r="AO69" s="477">
        <f t="shared" si="16"/>
        <v>3603174.7596590901</v>
      </c>
      <c r="AP69" s="494">
        <f>+AM$28*AO69+AN69</f>
        <v>543502.19280405121</v>
      </c>
      <c r="AQ69" s="493">
        <f>+AS68</f>
        <v>30541463.007954553</v>
      </c>
      <c r="AR69" s="477">
        <f>+AQ$31</f>
        <v>904932.23727272719</v>
      </c>
      <c r="AS69" s="477">
        <f t="shared" si="17"/>
        <v>29636530.770681825</v>
      </c>
      <c r="AT69" s="494">
        <f>+AQ$28*AS69+AR69</f>
        <v>4463407.6258294117</v>
      </c>
      <c r="AU69" s="576">
        <f>+AW68</f>
        <v>20125000</v>
      </c>
      <c r="AV69" s="575">
        <f>+AU$31</f>
        <v>750000</v>
      </c>
      <c r="AW69" s="575">
        <f t="shared" si="1"/>
        <v>19375000</v>
      </c>
      <c r="AX69" s="558">
        <f>+AU$28*AW69+AV69</f>
        <v>750000</v>
      </c>
      <c r="AY69" s="576">
        <f>+BA68</f>
        <v>13083333.333333332</v>
      </c>
      <c r="AZ69" s="575">
        <f>+AY$31</f>
        <v>500000</v>
      </c>
      <c r="BA69" s="575">
        <f t="shared" si="2"/>
        <v>12583333.333333332</v>
      </c>
      <c r="BB69" s="558">
        <f>+AY$28*BA69+AZ69</f>
        <v>500000</v>
      </c>
      <c r="BC69" s="576">
        <f>+BE68</f>
        <v>20500000</v>
      </c>
      <c r="BD69" s="575">
        <f>+BC$31</f>
        <v>750000</v>
      </c>
      <c r="BE69" s="575">
        <f t="shared" si="4"/>
        <v>19750000</v>
      </c>
      <c r="BF69" s="558">
        <f>+BC$28*BE69+BD69</f>
        <v>750000</v>
      </c>
      <c r="BG69" s="576">
        <f>+BI68</f>
        <v>13095238.095238101</v>
      </c>
      <c r="BH69" s="575">
        <f>+BG$31</f>
        <v>571428.57142857148</v>
      </c>
      <c r="BI69" s="575">
        <f t="shared" si="5"/>
        <v>12523809.52380953</v>
      </c>
      <c r="BJ69" s="558">
        <f>+BG$28*BI69+BH69</f>
        <v>571428.57142857148</v>
      </c>
      <c r="BK69" s="576">
        <f>+BM68</f>
        <v>16400000</v>
      </c>
      <c r="BL69" s="575">
        <f>+BK$31</f>
        <v>1200000</v>
      </c>
      <c r="BM69" s="575">
        <f t="shared" si="9"/>
        <v>15200000</v>
      </c>
      <c r="BN69" s="558">
        <f>+BK$28*BM69+BL69</f>
        <v>1200000</v>
      </c>
      <c r="BO69" s="576">
        <f>+BQ68</f>
        <v>12499999.999999998</v>
      </c>
      <c r="BP69" s="575">
        <f>+BO$31</f>
        <v>666666.66666666663</v>
      </c>
      <c r="BQ69" s="575">
        <f t="shared" si="10"/>
        <v>11833333.333333332</v>
      </c>
      <c r="BR69" s="558">
        <f>+BO$28*BQ69+BP69</f>
        <v>666666.66666666663</v>
      </c>
      <c r="BS69" s="493">
        <f>+BU68</f>
        <v>282570.13636363647</v>
      </c>
      <c r="BT69" s="477">
        <f>+BS$31</f>
        <v>8310.886363636364</v>
      </c>
      <c r="BU69" s="477">
        <f t="shared" si="18"/>
        <v>274259.25000000012</v>
      </c>
      <c r="BV69" s="494">
        <f>+BS$28*BU69+BT69</f>
        <v>41241.353116326471</v>
      </c>
      <c r="BW69" s="493">
        <f>+BY68</f>
        <v>19901022.340909097</v>
      </c>
      <c r="BX69" s="477">
        <f>+BW$31</f>
        <v>576841.22727272729</v>
      </c>
      <c r="BY69" s="477">
        <f t="shared" si="20"/>
        <v>19324181.113636371</v>
      </c>
      <c r="BZ69" s="494">
        <f>+BW$28*BY69+BX69</f>
        <v>2897106.8288360815</v>
      </c>
      <c r="CA69" s="493">
        <f>+CC68</f>
        <v>1882506.4000000008</v>
      </c>
      <c r="CB69" s="477">
        <f>+CA$31</f>
        <v>54433.919999999998</v>
      </c>
      <c r="CC69" s="477">
        <f t="shared" si="21"/>
        <v>1828072.4800000009</v>
      </c>
      <c r="CD69" s="494">
        <f>+CA$28*CC69+CB69</f>
        <v>273931.63985501952</v>
      </c>
      <c r="CE69" s="493">
        <f>+CG68</f>
        <v>161832.24636363643</v>
      </c>
      <c r="CF69" s="477">
        <f>+CE$31</f>
        <v>4725.0290909090909</v>
      </c>
      <c r="CG69" s="477">
        <f t="shared" si="22"/>
        <v>157107.21727272734</v>
      </c>
      <c r="CH69" s="494">
        <f>+CE$28*CG69+CF69</f>
        <v>23588.983524559757</v>
      </c>
      <c r="CI69" s="493">
        <f>+CK68</f>
        <v>434755.90909090894</v>
      </c>
      <c r="CJ69" s="477">
        <f>+CI$31</f>
        <v>12362.727272727272</v>
      </c>
      <c r="CK69" s="477">
        <f t="shared" si="23"/>
        <v>422393.18181818165</v>
      </c>
      <c r="CL69" s="494">
        <f>+CI$28*CK69+CJ69</f>
        <v>63079.720885254887</v>
      </c>
      <c r="CM69" s="493">
        <f>+CO68</f>
        <v>19226743.042329546</v>
      </c>
      <c r="CN69" s="477">
        <f>+CM$31</f>
        <v>483691.64886363636</v>
      </c>
      <c r="CO69" s="477">
        <f t="shared" si="33"/>
        <v>18743051.39346591</v>
      </c>
      <c r="CP69" s="494">
        <f>+CM$28*CO69+CN69</f>
        <v>2734180.6688565481</v>
      </c>
      <c r="CQ69" s="493">
        <f>+CS68</f>
        <v>80205004.581647709</v>
      </c>
      <c r="CR69" s="477">
        <f>+CQ$31</f>
        <v>2017735.9643181816</v>
      </c>
      <c r="CS69" s="477">
        <f t="shared" si="38"/>
        <v>78187268.617329523</v>
      </c>
      <c r="CT69" s="494">
        <f>+CQ$28*CS69+CR69</f>
        <v>11405726.523202229</v>
      </c>
      <c r="CU69" s="493">
        <f>+CW68</f>
        <v>27047814.900000006</v>
      </c>
      <c r="CV69" s="477">
        <f>+CU$31</f>
        <v>676195.37250000006</v>
      </c>
      <c r="CW69" s="477">
        <f t="shared" si="39"/>
        <v>26371619.527500007</v>
      </c>
      <c r="CX69" s="494">
        <f>+CU$28*CW69+CV69</f>
        <v>3842650.9799769833</v>
      </c>
      <c r="CY69" s="493">
        <f>+DA68</f>
        <v>29715.81647727278</v>
      </c>
      <c r="CZ69" s="477">
        <f>+CY$31</f>
        <v>733.72386363636497</v>
      </c>
      <c r="DA69" s="477">
        <f t="shared" si="40"/>
        <v>28982.092613636414</v>
      </c>
      <c r="DB69" s="494">
        <f>+CY$28*DA69+CZ69</f>
        <v>4213.6204842124771</v>
      </c>
      <c r="DC69" s="493">
        <f>+DE68</f>
        <v>1792359.5772727274</v>
      </c>
      <c r="DD69" s="477">
        <f>+DC$31</f>
        <v>44530.672727272722</v>
      </c>
      <c r="DE69" s="477">
        <f t="shared" si="41"/>
        <v>1747828.9045454548</v>
      </c>
      <c r="DF69" s="494">
        <f>+DC$28*DE69+DD69</f>
        <v>254393.50007229336</v>
      </c>
      <c r="DG69" s="493">
        <f>+DI68</f>
        <v>997898.70988636347</v>
      </c>
      <c r="DH69" s="477">
        <f>+DG$31</f>
        <v>24639.474318181816</v>
      </c>
      <c r="DI69" s="477">
        <f t="shared" si="42"/>
        <v>973259.23556818161</v>
      </c>
      <c r="DJ69" s="494">
        <f>+DG$28*DI69+DH69</f>
        <v>141499.27357245155</v>
      </c>
      <c r="DK69" s="493">
        <f>+DM68</f>
        <v>22077962.156022727</v>
      </c>
      <c r="DL69" s="477">
        <f>+DK$31</f>
        <v>549658.80886363634</v>
      </c>
      <c r="DM69" s="477">
        <f t="shared" si="43"/>
        <v>21528303.347159091</v>
      </c>
      <c r="DN69" s="494">
        <f>+DK$28*DM69+DL69</f>
        <v>3134574.6416585166</v>
      </c>
      <c r="DO69" s="493">
        <f>+DQ68</f>
        <v>806566.30905302987</v>
      </c>
      <c r="DP69" s="477">
        <f t="shared" ref="DP69:DP78" si="88">+DP68</f>
        <v>19592.703863636354</v>
      </c>
      <c r="DQ69" s="477">
        <f t="shared" si="57"/>
        <v>786973.60518939351</v>
      </c>
      <c r="DR69" s="494">
        <f t="shared" si="62"/>
        <v>114085.07974862104</v>
      </c>
      <c r="DS69" s="493">
        <f>+DU68</f>
        <v>344273.73818181694</v>
      </c>
      <c r="DT69" s="477">
        <f t="shared" ref="DT69:DT78" si="89">+DT68</f>
        <v>8295.7527272726966</v>
      </c>
      <c r="DU69" s="477">
        <f t="shared" si="58"/>
        <v>335977.98545454425</v>
      </c>
      <c r="DV69" s="494">
        <f t="shared" si="63"/>
        <v>48636.823738174484</v>
      </c>
      <c r="DW69" s="493">
        <f>+DY68</f>
        <v>50397.740624999991</v>
      </c>
      <c r="DX69" s="477">
        <f t="shared" ref="DX69:DX78" si="90">+DX68</f>
        <v>1221.7634090909089</v>
      </c>
      <c r="DY69" s="477">
        <f t="shared" si="59"/>
        <v>49175.977215909079</v>
      </c>
      <c r="DZ69" s="494">
        <f t="shared" si="64"/>
        <v>7126.3514320638424</v>
      </c>
      <c r="EA69" s="493">
        <f>+EC68</f>
        <v>-298459.30835227465</v>
      </c>
      <c r="EB69" s="477">
        <f t="shared" ref="EB69:EB78" si="91">+EB68</f>
        <v>-7120.3015909091364</v>
      </c>
      <c r="EC69" s="477">
        <f t="shared" si="60"/>
        <v>-291339.00676136551</v>
      </c>
      <c r="ED69" s="494">
        <f t="shared" si="65"/>
        <v>-42101.544615226099</v>
      </c>
      <c r="EE69" s="576">
        <f>+EG68</f>
        <v>8357510.4322727285</v>
      </c>
      <c r="EF69" s="580">
        <f>+EE31</f>
        <v>192495.44181818186</v>
      </c>
      <c r="EG69" s="580">
        <f t="shared" si="69"/>
        <v>8165014.9904545471</v>
      </c>
      <c r="EH69" s="494">
        <f t="shared" ref="EH69:EH90" si="92">+EE$29*EG69+EF69</f>
        <v>1172873.5135819591</v>
      </c>
      <c r="EI69" s="576">
        <f>+EK68</f>
        <v>337350.16973484849</v>
      </c>
      <c r="EJ69" s="580">
        <f>+EI31</f>
        <v>7696.2015909090906</v>
      </c>
      <c r="EK69" s="580">
        <f t="shared" si="70"/>
        <v>329653.96814393939</v>
      </c>
      <c r="EL69" s="494">
        <f t="shared" ref="EL69:EL90" si="93">+EI$29*EK69+EJ69</f>
        <v>47277.944186122768</v>
      </c>
      <c r="EM69" s="576">
        <f>+EO68</f>
        <v>11496164.189999999</v>
      </c>
      <c r="EN69" s="580">
        <f>+EM31</f>
        <v>261276.45886363636</v>
      </c>
      <c r="EO69" s="580">
        <f t="shared" si="71"/>
        <v>11234887.731136363</v>
      </c>
      <c r="EP69" s="494">
        <f t="shared" ref="EP69:EP90" si="94">+EM$29*EO69+EN69</f>
        <v>1610255.9259204152</v>
      </c>
      <c r="EQ69" s="576">
        <f>+EQ30</f>
        <v>22025520.259999998</v>
      </c>
      <c r="ER69" s="580">
        <f>+EQ$31/12*(12-EQ$32)</f>
        <v>250290.00295454543</v>
      </c>
      <c r="ES69" s="580">
        <f t="shared" ref="ES69:ES70" si="95">+EQ69-ER69</f>
        <v>21775230.257045452</v>
      </c>
      <c r="ET69" s="494">
        <f>+(((EQ$28*ES69)*(12-EQ$32)/12))+ER69</f>
        <v>1557572.2477864092</v>
      </c>
      <c r="EU69" s="576">
        <f>+EU30</f>
        <v>28459889.720000003</v>
      </c>
      <c r="EV69" s="580">
        <f>+EU$31/12*(12-EU$32)</f>
        <v>323407.83772727277</v>
      </c>
      <c r="EW69" s="580">
        <f t="shared" ref="EW69:EW132" si="96">+EU69-EV69</f>
        <v>28136481.882272732</v>
      </c>
      <c r="EX69" s="494">
        <f>+(((EU$28*EW69)*(12-EU$32)/12))+EV69</f>
        <v>2012589.6632479243</v>
      </c>
      <c r="EY69" s="582">
        <f>+R69+J69+F69+N69+V69+Z69+AD69+AH69+AL69+AP69+AT69+BV69+BZ69+CD69+CH69+CL69+CP69+CT69+CX69+DB69+DF69+DJ69+DN69+DR69+DV69+DZ69+ED69+EH69+EL69+EP69+ET69+EX69</f>
        <v>48228988.3155967</v>
      </c>
      <c r="EZ69" s="557"/>
      <c r="FA69" s="578">
        <f>+EY69</f>
        <v>48228988.3155967</v>
      </c>
      <c r="FD69" s="493">
        <f>+FF68</f>
        <v>4023923.2333333357</v>
      </c>
      <c r="FE69" s="477">
        <f t="shared" si="72"/>
        <v>1270712.6000000001</v>
      </c>
      <c r="FF69" s="477">
        <f t="shared" si="24"/>
        <v>2753210.6333333356</v>
      </c>
      <c r="FG69" s="494">
        <f t="shared" si="44"/>
        <v>1653583.810860751</v>
      </c>
      <c r="FH69" s="493">
        <f>+FJ68</f>
        <v>3577617.5999999982</v>
      </c>
      <c r="FI69" s="477">
        <f t="shared" si="73"/>
        <v>894404.4</v>
      </c>
      <c r="FJ69" s="477">
        <f t="shared" si="25"/>
        <v>2683213.1999999983</v>
      </c>
      <c r="FK69" s="494">
        <f t="shared" si="45"/>
        <v>1267541.5201475269</v>
      </c>
      <c r="FL69" s="493">
        <f>+FN68</f>
        <v>550129.48141666641</v>
      </c>
      <c r="FM69" s="477">
        <f t="shared" si="74"/>
        <v>140458.59099999999</v>
      </c>
      <c r="FN69" s="477">
        <f t="shared" si="26"/>
        <v>409670.8904166664</v>
      </c>
      <c r="FO69" s="494">
        <f t="shared" si="46"/>
        <v>197428.8743372868</v>
      </c>
      <c r="FP69" s="493">
        <f>+FR68</f>
        <v>67841.200000000012</v>
      </c>
      <c r="FQ69" s="477">
        <f t="shared" si="75"/>
        <v>16960.3</v>
      </c>
      <c r="FR69" s="477">
        <f t="shared" si="27"/>
        <v>50880.900000000009</v>
      </c>
      <c r="FS69" s="494">
        <f t="shared" si="47"/>
        <v>24035.97795824585</v>
      </c>
      <c r="FT69" s="493">
        <f>+FV68</f>
        <v>5224.1083333333336</v>
      </c>
      <c r="FU69" s="477">
        <f t="shared" si="76"/>
        <v>1253.7860000000001</v>
      </c>
      <c r="FV69" s="477">
        <f t="shared" si="32"/>
        <v>3970.3223333333335</v>
      </c>
      <c r="FW69" s="494">
        <f t="shared" si="48"/>
        <v>1805.9130697078451</v>
      </c>
      <c r="FX69" s="493">
        <f>+FZ68</f>
        <v>17141354.914999995</v>
      </c>
      <c r="FY69" s="477">
        <f t="shared" si="77"/>
        <v>4033259.9799999995</v>
      </c>
      <c r="FZ69" s="477">
        <f t="shared" si="28"/>
        <v>13108094.934999995</v>
      </c>
      <c r="GA69" s="494">
        <f t="shared" si="49"/>
        <v>5856118.0349120293</v>
      </c>
      <c r="GB69" s="493">
        <f>+GD68</f>
        <v>243161.15083333338</v>
      </c>
      <c r="GC69" s="477">
        <f t="shared" si="78"/>
        <v>53053.342000000004</v>
      </c>
      <c r="GD69" s="477">
        <f t="shared" si="29"/>
        <v>190107.80883333337</v>
      </c>
      <c r="GE69" s="494">
        <f t="shared" si="50"/>
        <v>79490.406451541392</v>
      </c>
      <c r="GF69" s="493">
        <f>+GH68</f>
        <v>-247072.34749999992</v>
      </c>
      <c r="GG69" s="477">
        <f t="shared" si="79"/>
        <v>-53906.693999999974</v>
      </c>
      <c r="GH69" s="477">
        <f t="shared" si="30"/>
        <v>-193165.65349999996</v>
      </c>
      <c r="GI69" s="494">
        <f t="shared" si="51"/>
        <v>-80768.99314879853</v>
      </c>
      <c r="GJ69" s="493">
        <f>+GL68</f>
        <v>16083026.629833339</v>
      </c>
      <c r="GK69" s="477">
        <f t="shared" si="80"/>
        <v>3327522.7509999997</v>
      </c>
      <c r="GL69" s="477">
        <f t="shared" si="31"/>
        <v>12755503.878833339</v>
      </c>
      <c r="GM69" s="494">
        <f t="shared" si="52"/>
        <v>5101348.2462601168</v>
      </c>
      <c r="GN69" s="493">
        <f>+GP68</f>
        <v>244779.09674999994</v>
      </c>
      <c r="GO69" s="477">
        <f t="shared" si="81"/>
        <v>49785.578999999998</v>
      </c>
      <c r="GP69" s="477">
        <f t="shared" si="36"/>
        <v>194993.51774999994</v>
      </c>
      <c r="GQ69" s="494">
        <f t="shared" si="53"/>
        <v>76902.067417942584</v>
      </c>
      <c r="GR69" s="493">
        <f>+GT68</f>
        <v>965834.05049999978</v>
      </c>
      <c r="GS69" s="477">
        <f t="shared" si="82"/>
        <v>175606.19100000002</v>
      </c>
      <c r="GT69" s="477">
        <f t="shared" si="37"/>
        <v>790227.85949999979</v>
      </c>
      <c r="GU69" s="494">
        <f t="shared" si="54"/>
        <v>285498.07277598954</v>
      </c>
      <c r="GV69" s="493">
        <f>+GX68</f>
        <v>23657024.859416664</v>
      </c>
      <c r="GW69" s="477">
        <f t="shared" si="83"/>
        <v>3686809.0689999992</v>
      </c>
      <c r="GX69" s="477">
        <f t="shared" si="55"/>
        <v>19970215.790416665</v>
      </c>
      <c r="GY69" s="494">
        <f t="shared" si="56"/>
        <v>6463937.9265804347</v>
      </c>
      <c r="GZ69" s="493">
        <f>+HB68</f>
        <v>61548365.324333332</v>
      </c>
      <c r="HA69" s="477">
        <f t="shared" ref="HA69:HA78" si="97">+HA68</f>
        <v>8028047.6510000005</v>
      </c>
      <c r="HB69" s="477">
        <f t="shared" si="61"/>
        <v>53520317.673333332</v>
      </c>
      <c r="HC69" s="494">
        <f t="shared" si="66"/>
        <v>15470772.36851719</v>
      </c>
      <c r="HD69" s="576">
        <f>+HF68</f>
        <v>-429896.72500000003</v>
      </c>
      <c r="HE69" s="580">
        <f t="shared" ref="HE69:HE78" si="98">+HE68</f>
        <v>-53183.1</v>
      </c>
      <c r="HF69" s="580">
        <f t="shared" si="67"/>
        <v>-376713.62500000006</v>
      </c>
      <c r="HG69" s="919">
        <f t="shared" si="84"/>
        <v>-105570.22941365803</v>
      </c>
      <c r="HH69" s="576">
        <f>+HJ68</f>
        <v>1081303.3333333335</v>
      </c>
      <c r="HI69" s="575">
        <f t="shared" ref="HI69:HI78" si="99">+HI68</f>
        <v>129756.4</v>
      </c>
      <c r="HJ69" s="575">
        <f t="shared" si="68"/>
        <v>951546.93333333347</v>
      </c>
      <c r="HK69" s="919">
        <f t="shared" si="85"/>
        <v>262081.88289089027</v>
      </c>
      <c r="HL69" s="576">
        <f>+HN68</f>
        <v>3997541.3916666666</v>
      </c>
      <c r="HM69" s="580">
        <f>+HL31</f>
        <v>440096.3</v>
      </c>
      <c r="HN69" s="580">
        <f t="shared" si="86"/>
        <v>3557445.0916666668</v>
      </c>
      <c r="HO69" s="919">
        <f t="shared" ref="HO69:HO88" si="100">+HL$29*HN69+HM69</f>
        <v>934807.19982244249</v>
      </c>
      <c r="HP69" s="576">
        <f>+HP30</f>
        <v>946579.94</v>
      </c>
      <c r="HQ69" s="580">
        <f>+HP$31/12*(12-$HP$32)</f>
        <v>39440.830833333326</v>
      </c>
      <c r="HR69" s="580">
        <f>+HP69-HQ69</f>
        <v>907139.10916666663</v>
      </c>
      <c r="HS69" s="919">
        <f>+(((HP$28*HR69)*(12-HP$32)/12))+HQ69</f>
        <v>92003.319899248017</v>
      </c>
      <c r="HT69" s="580"/>
      <c r="HU69" s="493"/>
      <c r="HV69" s="477"/>
      <c r="HW69" s="477"/>
      <c r="HX69" s="494"/>
      <c r="HY69" s="493"/>
      <c r="HZ69" s="477"/>
      <c r="IA69" s="477"/>
      <c r="IB69" s="494"/>
      <c r="IC69" s="493"/>
      <c r="ID69" s="477"/>
      <c r="IE69" s="477"/>
      <c r="IF69" s="494"/>
    </row>
    <row r="70" spans="1:240" ht="13">
      <c r="A70" s="554" t="s">
        <v>23</v>
      </c>
      <c r="B70" s="574">
        <f t="shared" si="0"/>
        <v>2021</v>
      </c>
      <c r="C70" s="575">
        <f>+C69</f>
        <v>14153895.494886361</v>
      </c>
      <c r="D70" s="575">
        <f>+D69</f>
        <v>445791.98409090913</v>
      </c>
      <c r="E70" s="575">
        <f t="shared" si="6"/>
        <v>13708103.510795452</v>
      </c>
      <c r="F70" s="558">
        <f>+C$29*E70+D70</f>
        <v>2181152.1145782964</v>
      </c>
      <c r="G70" s="575">
        <f>+G69</f>
        <v>3648983.6106818155</v>
      </c>
      <c r="H70" s="575">
        <f>+H69</f>
        <v>115840.74954545456</v>
      </c>
      <c r="I70" s="575">
        <f t="shared" si="7"/>
        <v>3533142.861136361</v>
      </c>
      <c r="J70" s="558">
        <f>+G$29*I70+H70</f>
        <v>563114.5282781329</v>
      </c>
      <c r="K70" s="576">
        <f>+K69</f>
        <v>9391657.6549431756</v>
      </c>
      <c r="L70" s="575">
        <f>+L69</f>
        <v>305419.76113636367</v>
      </c>
      <c r="M70" s="575">
        <f t="shared" si="8"/>
        <v>9086237.8938068114</v>
      </c>
      <c r="N70" s="558">
        <f>+K$29*M70+L70</f>
        <v>1455680.624327136</v>
      </c>
      <c r="O70" s="576">
        <f>+O69</f>
        <v>3917552.4469696954</v>
      </c>
      <c r="P70" s="575">
        <f>+P69</f>
        <v>119316.31818181818</v>
      </c>
      <c r="Q70" s="575">
        <f t="shared" si="11"/>
        <v>3798236.128787877</v>
      </c>
      <c r="R70" s="558">
        <f>+O$29*Q70+P70</f>
        <v>600149.24586466141</v>
      </c>
      <c r="S70" s="493">
        <f>+S69</f>
        <v>1817506.1533333315</v>
      </c>
      <c r="T70" s="477">
        <f>+T69</f>
        <v>58315.705454545445</v>
      </c>
      <c r="U70" s="477">
        <f t="shared" si="12"/>
        <v>1759190.4478787859</v>
      </c>
      <c r="V70" s="494">
        <f>+S$29*U70+T70</f>
        <v>281018.2085964951</v>
      </c>
      <c r="W70" s="493">
        <f>+W69</f>
        <v>22763140.314393941</v>
      </c>
      <c r="X70" s="477">
        <f>+X69</f>
        <v>693293.61363636365</v>
      </c>
      <c r="Y70" s="477">
        <f t="shared" si="13"/>
        <v>22069846.700757578</v>
      </c>
      <c r="Z70" s="494">
        <f>+W$29*Y70+X70</f>
        <v>3487198.1110967048</v>
      </c>
      <c r="AA70" s="493">
        <f>+AA69</f>
        <v>14839929.308712116</v>
      </c>
      <c r="AB70" s="477">
        <f>+AB69</f>
        <v>450833.29545454547</v>
      </c>
      <c r="AC70" s="477">
        <f t="shared" si="14"/>
        <v>14389096.013257571</v>
      </c>
      <c r="AD70" s="494">
        <f>+AA$29*AC70+AB70</f>
        <v>2272402.8156655314</v>
      </c>
      <c r="AE70" s="493">
        <f>+AE69</f>
        <v>149431.30681818194</v>
      </c>
      <c r="AF70" s="477">
        <f>+AF69</f>
        <v>4597.886363636364</v>
      </c>
      <c r="AG70" s="477">
        <f t="shared" si="15"/>
        <v>144833.42045454559</v>
      </c>
      <c r="AH70" s="494">
        <f>+AE$29*AG70+AF70</f>
        <v>22932.891145370046</v>
      </c>
      <c r="AI70" s="493">
        <f>+AI69</f>
        <v>9999354.7765151523</v>
      </c>
      <c r="AJ70" s="477">
        <f>+AJ69</f>
        <v>295547.43181818182</v>
      </c>
      <c r="AK70" s="477">
        <f t="shared" si="19"/>
        <v>9703807.3446969707</v>
      </c>
      <c r="AL70" s="494">
        <f>+AI$29*AK70+AJ70</f>
        <v>1523988.7232525677</v>
      </c>
      <c r="AM70" s="493">
        <f>+AM69</f>
        <v>3714041.6753409081</v>
      </c>
      <c r="AN70" s="477">
        <f>+AN69</f>
        <v>110866.91568181818</v>
      </c>
      <c r="AO70" s="477">
        <f t="shared" si="16"/>
        <v>3603174.7596590901</v>
      </c>
      <c r="AP70" s="494">
        <f>+AM$29*AO70+AN70</f>
        <v>567006.29456574831</v>
      </c>
      <c r="AQ70" s="493">
        <f>+AQ69</f>
        <v>30541463.007954553</v>
      </c>
      <c r="AR70" s="477">
        <f>+AR69</f>
        <v>904932.23727272719</v>
      </c>
      <c r="AS70" s="477">
        <f t="shared" si="17"/>
        <v>29636530.770681825</v>
      </c>
      <c r="AT70" s="494">
        <f>+AQ$29*AS70+AR70</f>
        <v>4656731.5919319261</v>
      </c>
      <c r="AU70" s="576">
        <f>+AU69</f>
        <v>20125000</v>
      </c>
      <c r="AV70" s="575">
        <f>+AV69</f>
        <v>750000</v>
      </c>
      <c r="AW70" s="575">
        <f t="shared" si="1"/>
        <v>19375000</v>
      </c>
      <c r="AX70" s="558">
        <f>+AU$29*AW70+AV70</f>
        <v>750000</v>
      </c>
      <c r="AY70" s="576">
        <f>+AY69</f>
        <v>13083333.333333332</v>
      </c>
      <c r="AZ70" s="575">
        <f>+AZ69</f>
        <v>500000</v>
      </c>
      <c r="BA70" s="575">
        <f t="shared" si="2"/>
        <v>12583333.333333332</v>
      </c>
      <c r="BB70" s="558">
        <f>+AY$29*BA70+AZ70</f>
        <v>500000</v>
      </c>
      <c r="BC70" s="576">
        <f>+BC69</f>
        <v>20500000</v>
      </c>
      <c r="BD70" s="575">
        <f>+BD69</f>
        <v>750000</v>
      </c>
      <c r="BE70" s="575">
        <f t="shared" si="4"/>
        <v>19750000</v>
      </c>
      <c r="BF70" s="558">
        <f>+BC$29*BE70+BD70</f>
        <v>750000</v>
      </c>
      <c r="BG70" s="576">
        <f>+BG69</f>
        <v>13095238.095238101</v>
      </c>
      <c r="BH70" s="575">
        <f>+BH69</f>
        <v>571428.57142857148</v>
      </c>
      <c r="BI70" s="575">
        <f t="shared" si="5"/>
        <v>12523809.52380953</v>
      </c>
      <c r="BJ70" s="558">
        <f>+BG$29*BI70+BH70</f>
        <v>571428.57142857148</v>
      </c>
      <c r="BK70" s="576">
        <f>+BK69</f>
        <v>16400000</v>
      </c>
      <c r="BL70" s="575">
        <f>+BL69</f>
        <v>1200000</v>
      </c>
      <c r="BM70" s="575">
        <f t="shared" si="9"/>
        <v>15200000</v>
      </c>
      <c r="BN70" s="558">
        <f>+BK$29*BM70+BL70</f>
        <v>1200000</v>
      </c>
      <c r="BO70" s="576">
        <f>+BO69</f>
        <v>12499999.999999998</v>
      </c>
      <c r="BP70" s="575">
        <f>+BP69</f>
        <v>666666.66666666663</v>
      </c>
      <c r="BQ70" s="575">
        <f t="shared" si="10"/>
        <v>11833333.333333332</v>
      </c>
      <c r="BR70" s="558">
        <f>+BO$29*BQ70+BP70</f>
        <v>666666.66666666663</v>
      </c>
      <c r="BS70" s="493">
        <f>+BS69</f>
        <v>282570.13636363647</v>
      </c>
      <c r="BT70" s="477">
        <f>+BT69</f>
        <v>8310.886363636364</v>
      </c>
      <c r="BU70" s="477">
        <f t="shared" si="18"/>
        <v>274259.25000000012</v>
      </c>
      <c r="BV70" s="494">
        <f>+BS$29*BU70+BT70</f>
        <v>43030.39132597929</v>
      </c>
      <c r="BW70" s="493">
        <f>+BW69</f>
        <v>19901022.340909097</v>
      </c>
      <c r="BX70" s="477">
        <f>+BX69</f>
        <v>576841.22727272729</v>
      </c>
      <c r="BY70" s="477">
        <f t="shared" si="20"/>
        <v>19324181.113636371</v>
      </c>
      <c r="BZ70" s="494">
        <f>+BW$29*BY70+BX70</f>
        <v>2897106.8288360815</v>
      </c>
      <c r="CA70" s="493">
        <f>+CA69</f>
        <v>1882506.4000000008</v>
      </c>
      <c r="CB70" s="477">
        <f>+CB69</f>
        <v>54433.919999999998</v>
      </c>
      <c r="CC70" s="477">
        <f t="shared" si="21"/>
        <v>1828072.4800000009</v>
      </c>
      <c r="CD70" s="494">
        <f>+CA$29*CC70+CB70</f>
        <v>285856.45740168309</v>
      </c>
      <c r="CE70" s="493">
        <f>+CE69</f>
        <v>161832.24636363643</v>
      </c>
      <c r="CF70" s="477">
        <f>+CF69</f>
        <v>4725.0290909090909</v>
      </c>
      <c r="CG70" s="477">
        <f t="shared" si="22"/>
        <v>157107.21727272734</v>
      </c>
      <c r="CH70" s="494">
        <f>+CE$29*CG70+CF70</f>
        <v>24613.819750550811</v>
      </c>
      <c r="CI70" s="493">
        <f>+CI69</f>
        <v>434755.90909090894</v>
      </c>
      <c r="CJ70" s="477">
        <f>+CJ69</f>
        <v>12362.727272727272</v>
      </c>
      <c r="CK70" s="477">
        <f t="shared" si="23"/>
        <v>422393.18181818165</v>
      </c>
      <c r="CL70" s="494">
        <f>+CI$29*CK70+CJ70</f>
        <v>63079.720885254887</v>
      </c>
      <c r="CM70" s="493">
        <f>+CM69</f>
        <v>19226743.042329546</v>
      </c>
      <c r="CN70" s="477">
        <f>+CN69</f>
        <v>483691.64886363636</v>
      </c>
      <c r="CO70" s="477">
        <f t="shared" si="33"/>
        <v>18743051.39346591</v>
      </c>
      <c r="CP70" s="494">
        <f>+CM$29*CO70+CN70</f>
        <v>2734180.6688565481</v>
      </c>
      <c r="CQ70" s="493">
        <f>+CQ69</f>
        <v>80205004.581647709</v>
      </c>
      <c r="CR70" s="477">
        <f>+CR69</f>
        <v>2017735.9643181816</v>
      </c>
      <c r="CS70" s="477">
        <f t="shared" si="38"/>
        <v>78187268.617329523</v>
      </c>
      <c r="CT70" s="494">
        <f>+CQ$29*CS70+CR70</f>
        <v>11405726.523202229</v>
      </c>
      <c r="CU70" s="493">
        <f>+CU69</f>
        <v>27047814.900000006</v>
      </c>
      <c r="CV70" s="477">
        <f>+CV69</f>
        <v>676195.37250000006</v>
      </c>
      <c r="CW70" s="477">
        <f t="shared" si="39"/>
        <v>26371619.527500007</v>
      </c>
      <c r="CX70" s="494">
        <f>+CU$29*CW70+CV70</f>
        <v>3842650.9799769833</v>
      </c>
      <c r="CY70" s="493">
        <f>+CY69</f>
        <v>29715.81647727278</v>
      </c>
      <c r="CZ70" s="477">
        <f>+CZ69</f>
        <v>733.72386363636497</v>
      </c>
      <c r="DA70" s="477">
        <f t="shared" si="40"/>
        <v>28982.092613636414</v>
      </c>
      <c r="DB70" s="494">
        <f>+CY$29*DA70+CZ70</f>
        <v>4213.6204842124771</v>
      </c>
      <c r="DC70" s="493">
        <f>+DC69</f>
        <v>1792359.5772727274</v>
      </c>
      <c r="DD70" s="477">
        <f>+DD69</f>
        <v>44530.672727272722</v>
      </c>
      <c r="DE70" s="477">
        <f t="shared" si="41"/>
        <v>1747828.9045454548</v>
      </c>
      <c r="DF70" s="494">
        <f>+DC$29*DE70+DD70</f>
        <v>254393.50007229336</v>
      </c>
      <c r="DG70" s="493">
        <f>+DG69</f>
        <v>997898.70988636347</v>
      </c>
      <c r="DH70" s="477">
        <f>+DH69</f>
        <v>24639.474318181816</v>
      </c>
      <c r="DI70" s="477">
        <f t="shared" si="42"/>
        <v>973259.23556818161</v>
      </c>
      <c r="DJ70" s="494">
        <f>+DG$29*DI70+DH70</f>
        <v>141499.27357245155</v>
      </c>
      <c r="DK70" s="493">
        <f>+DK69</f>
        <v>22077962.156022727</v>
      </c>
      <c r="DL70" s="477">
        <f>+DL69</f>
        <v>549658.80886363634</v>
      </c>
      <c r="DM70" s="477">
        <f t="shared" si="43"/>
        <v>21528303.347159091</v>
      </c>
      <c r="DN70" s="494">
        <f>+DK$29*DM70+DL70</f>
        <v>3134574.6416585166</v>
      </c>
      <c r="DO70" s="493">
        <f>+DO69</f>
        <v>806566.30905302987</v>
      </c>
      <c r="DP70" s="477">
        <f t="shared" si="88"/>
        <v>19592.703863636354</v>
      </c>
      <c r="DQ70" s="477">
        <f t="shared" si="57"/>
        <v>786973.60518939351</v>
      </c>
      <c r="DR70" s="494">
        <f t="shared" si="62"/>
        <v>114085.07974862104</v>
      </c>
      <c r="DS70" s="493">
        <f>+DS69</f>
        <v>344273.73818181694</v>
      </c>
      <c r="DT70" s="477">
        <f t="shared" si="89"/>
        <v>8295.7527272726966</v>
      </c>
      <c r="DU70" s="477">
        <f t="shared" si="58"/>
        <v>335977.98545454425</v>
      </c>
      <c r="DV70" s="494">
        <f t="shared" si="63"/>
        <v>48636.823738174484</v>
      </c>
      <c r="DW70" s="493">
        <f>+DW69</f>
        <v>50397.740624999991</v>
      </c>
      <c r="DX70" s="477">
        <f t="shared" si="90"/>
        <v>1221.7634090909089</v>
      </c>
      <c r="DY70" s="477">
        <f t="shared" si="59"/>
        <v>49175.977215909079</v>
      </c>
      <c r="DZ70" s="494">
        <f t="shared" si="64"/>
        <v>7126.3514320638424</v>
      </c>
      <c r="EA70" s="493">
        <f>+EA69</f>
        <v>-298459.30835227465</v>
      </c>
      <c r="EB70" s="477">
        <f t="shared" si="91"/>
        <v>-7120.3015909091364</v>
      </c>
      <c r="EC70" s="477">
        <f t="shared" si="60"/>
        <v>-291339.00676136551</v>
      </c>
      <c r="ED70" s="494">
        <f t="shared" si="65"/>
        <v>-42101.544615226099</v>
      </c>
      <c r="EE70" s="576">
        <f>+EE69</f>
        <v>8357510.4322727285</v>
      </c>
      <c r="EF70" s="580">
        <f t="shared" ref="EF70:EF78" si="101">+EF69</f>
        <v>192495.44181818186</v>
      </c>
      <c r="EG70" s="580">
        <f t="shared" si="69"/>
        <v>8165014.9904545471</v>
      </c>
      <c r="EH70" s="494">
        <f t="shared" si="92"/>
        <v>1172873.5135819591</v>
      </c>
      <c r="EI70" s="576">
        <f>+EI69</f>
        <v>337350.16973484849</v>
      </c>
      <c r="EJ70" s="580">
        <f t="shared" ref="EJ70:EJ78" si="102">+EJ69</f>
        <v>7696.2015909090906</v>
      </c>
      <c r="EK70" s="580">
        <f t="shared" si="70"/>
        <v>329653.96814393939</v>
      </c>
      <c r="EL70" s="494">
        <f t="shared" si="93"/>
        <v>47277.944186122768</v>
      </c>
      <c r="EM70" s="576">
        <f>+EM69</f>
        <v>11496164.189999999</v>
      </c>
      <c r="EN70" s="580">
        <f t="shared" ref="EN70:EN78" si="103">+EN69</f>
        <v>261276.45886363636</v>
      </c>
      <c r="EO70" s="580">
        <f t="shared" si="71"/>
        <v>11234887.731136363</v>
      </c>
      <c r="EP70" s="494">
        <f t="shared" si="94"/>
        <v>1610255.9259204152</v>
      </c>
      <c r="EQ70" s="576">
        <f>+EQ69</f>
        <v>22025520.259999998</v>
      </c>
      <c r="ER70" s="580">
        <f>+ER69</f>
        <v>250290.00295454543</v>
      </c>
      <c r="ES70" s="580">
        <f t="shared" si="95"/>
        <v>21775230.257045452</v>
      </c>
      <c r="ET70" s="494">
        <f>+(((EQ$29*ES70)*(12-EQ$32)/12))+ER70</f>
        <v>1557572.2477864092</v>
      </c>
      <c r="EU70" s="576">
        <f>+EU69</f>
        <v>28459889.720000003</v>
      </c>
      <c r="EV70" s="580">
        <f>+EV69</f>
        <v>323407.83772727277</v>
      </c>
      <c r="EW70" s="580">
        <f t="shared" si="96"/>
        <v>28136481.882272732</v>
      </c>
      <c r="EX70" s="494">
        <f>+(((EU$29*EW70)*(12-EU$32)/12))+EV70</f>
        <v>2012589.6632479243</v>
      </c>
      <c r="EY70" s="582">
        <f>+R70+J70+F70+N70+V70+Z70+AD70+AH70+AL70+AP70+AT70+BV70+BZ70+CD70+CH70+CL70+CP70+CT70+CX70+DB70+DF70+DJ70+DN70+DR70+DV70+DZ70+ED70+EH70+EL70+EP70+ET70+EX70</f>
        <v>48970617.580351815</v>
      </c>
      <c r="EZ70" s="579">
        <f>+EY70</f>
        <v>48970617.580351815</v>
      </c>
      <c r="FA70" s="553"/>
      <c r="FB70" s="758"/>
      <c r="FD70" s="493">
        <f>+FD69</f>
        <v>4023923.2333333357</v>
      </c>
      <c r="FE70" s="477">
        <f t="shared" si="72"/>
        <v>1270712.6000000001</v>
      </c>
      <c r="FF70" s="477">
        <f t="shared" si="24"/>
        <v>2753210.6333333356</v>
      </c>
      <c r="FG70" s="494">
        <f t="shared" si="44"/>
        <v>1653583.810860751</v>
      </c>
      <c r="FH70" s="493">
        <f>+FH69</f>
        <v>3577617.5999999982</v>
      </c>
      <c r="FI70" s="477">
        <f t="shared" si="73"/>
        <v>894404.4</v>
      </c>
      <c r="FJ70" s="477">
        <f t="shared" si="25"/>
        <v>2683213.1999999983</v>
      </c>
      <c r="FK70" s="494">
        <f t="shared" si="45"/>
        <v>1267541.5201475269</v>
      </c>
      <c r="FL70" s="493">
        <f>+FL69</f>
        <v>550129.48141666641</v>
      </c>
      <c r="FM70" s="477">
        <f t="shared" si="74"/>
        <v>140458.59099999999</v>
      </c>
      <c r="FN70" s="477">
        <f t="shared" si="26"/>
        <v>409670.8904166664</v>
      </c>
      <c r="FO70" s="494">
        <f t="shared" si="46"/>
        <v>197428.8743372868</v>
      </c>
      <c r="FP70" s="493">
        <f>+FP69</f>
        <v>67841.200000000012</v>
      </c>
      <c r="FQ70" s="477">
        <f t="shared" si="75"/>
        <v>16960.3</v>
      </c>
      <c r="FR70" s="477">
        <f t="shared" si="27"/>
        <v>50880.900000000009</v>
      </c>
      <c r="FS70" s="494">
        <f t="shared" si="47"/>
        <v>24035.97795824585</v>
      </c>
      <c r="FT70" s="493">
        <f>+FT69</f>
        <v>5224.1083333333336</v>
      </c>
      <c r="FU70" s="477">
        <f t="shared" si="76"/>
        <v>1253.7860000000001</v>
      </c>
      <c r="FV70" s="477">
        <f t="shared" si="32"/>
        <v>3970.3223333333335</v>
      </c>
      <c r="FW70" s="494">
        <f t="shared" si="48"/>
        <v>1805.9130697078451</v>
      </c>
      <c r="FX70" s="493">
        <f>+FX69</f>
        <v>17141354.914999995</v>
      </c>
      <c r="FY70" s="477">
        <f t="shared" si="77"/>
        <v>4033259.9799999995</v>
      </c>
      <c r="FZ70" s="477">
        <f t="shared" si="28"/>
        <v>13108094.934999995</v>
      </c>
      <c r="GA70" s="494">
        <f t="shared" si="49"/>
        <v>5856118.0349120293</v>
      </c>
      <c r="GB70" s="493">
        <f>+GB69</f>
        <v>243161.15083333338</v>
      </c>
      <c r="GC70" s="477">
        <f t="shared" si="78"/>
        <v>53053.342000000004</v>
      </c>
      <c r="GD70" s="477">
        <f t="shared" si="29"/>
        <v>190107.80883333337</v>
      </c>
      <c r="GE70" s="494">
        <f t="shared" si="50"/>
        <v>79490.406451541392</v>
      </c>
      <c r="GF70" s="493">
        <f>+GF69</f>
        <v>-247072.34749999992</v>
      </c>
      <c r="GG70" s="477">
        <f t="shared" si="79"/>
        <v>-53906.693999999974</v>
      </c>
      <c r="GH70" s="477">
        <f t="shared" si="30"/>
        <v>-193165.65349999996</v>
      </c>
      <c r="GI70" s="494">
        <f t="shared" si="51"/>
        <v>-80768.99314879853</v>
      </c>
      <c r="GJ70" s="493">
        <f>+GJ69</f>
        <v>16083026.629833339</v>
      </c>
      <c r="GK70" s="477">
        <f t="shared" si="80"/>
        <v>3327522.7509999997</v>
      </c>
      <c r="GL70" s="477">
        <f t="shared" si="31"/>
        <v>12755503.878833339</v>
      </c>
      <c r="GM70" s="494">
        <f t="shared" si="52"/>
        <v>5101348.2462601168</v>
      </c>
      <c r="GN70" s="493">
        <f>+GN69</f>
        <v>244779.09674999994</v>
      </c>
      <c r="GO70" s="477">
        <f t="shared" si="81"/>
        <v>49785.578999999998</v>
      </c>
      <c r="GP70" s="477">
        <f t="shared" si="36"/>
        <v>194993.51774999994</v>
      </c>
      <c r="GQ70" s="494">
        <f t="shared" si="53"/>
        <v>76902.067417942584</v>
      </c>
      <c r="GR70" s="493">
        <f>+GR69</f>
        <v>965834.05049999978</v>
      </c>
      <c r="GS70" s="477">
        <f t="shared" si="82"/>
        <v>175606.19100000002</v>
      </c>
      <c r="GT70" s="477">
        <f t="shared" si="37"/>
        <v>790227.85949999979</v>
      </c>
      <c r="GU70" s="494">
        <f t="shared" si="54"/>
        <v>285498.07277598954</v>
      </c>
      <c r="GV70" s="493">
        <f>+GV69</f>
        <v>23657024.859416664</v>
      </c>
      <c r="GW70" s="477">
        <f t="shared" si="83"/>
        <v>3686809.0689999992</v>
      </c>
      <c r="GX70" s="477">
        <f t="shared" si="55"/>
        <v>19970215.790416665</v>
      </c>
      <c r="GY70" s="494">
        <f t="shared" si="56"/>
        <v>6463937.9265804347</v>
      </c>
      <c r="GZ70" s="493">
        <f>+GZ69</f>
        <v>61548365.324333332</v>
      </c>
      <c r="HA70" s="477">
        <f t="shared" si="97"/>
        <v>8028047.6510000005</v>
      </c>
      <c r="HB70" s="477">
        <f t="shared" si="61"/>
        <v>53520317.673333332</v>
      </c>
      <c r="HC70" s="494">
        <f t="shared" si="66"/>
        <v>15470772.36851719</v>
      </c>
      <c r="HD70" s="576">
        <f>+HD69</f>
        <v>-429896.72500000003</v>
      </c>
      <c r="HE70" s="580">
        <f t="shared" si="98"/>
        <v>-53183.1</v>
      </c>
      <c r="HF70" s="580">
        <f t="shared" si="67"/>
        <v>-376713.62500000006</v>
      </c>
      <c r="HG70" s="919">
        <f t="shared" si="84"/>
        <v>-105570.22941365803</v>
      </c>
      <c r="HH70" s="576">
        <f>+HH69</f>
        <v>1081303.3333333335</v>
      </c>
      <c r="HI70" s="575">
        <f t="shared" si="99"/>
        <v>129756.4</v>
      </c>
      <c r="HJ70" s="575">
        <f t="shared" si="68"/>
        <v>951546.93333333347</v>
      </c>
      <c r="HK70" s="919">
        <f t="shared" si="85"/>
        <v>262081.88289089027</v>
      </c>
      <c r="HL70" s="576">
        <f>+HL69</f>
        <v>3997541.3916666666</v>
      </c>
      <c r="HM70" s="580">
        <f t="shared" ref="HM70:HM78" si="104">+HM69</f>
        <v>440096.3</v>
      </c>
      <c r="HN70" s="580">
        <f t="shared" si="86"/>
        <v>3557445.0916666668</v>
      </c>
      <c r="HO70" s="919">
        <f t="shared" si="100"/>
        <v>934807.19982244249</v>
      </c>
      <c r="HP70" s="576">
        <f>+HP69</f>
        <v>946579.94</v>
      </c>
      <c r="HQ70" s="580">
        <f>+HQ69</f>
        <v>39440.830833333326</v>
      </c>
      <c r="HR70" s="580">
        <f t="shared" ref="HR70:HR90" si="105">+HP70-HQ70</f>
        <v>907139.10916666663</v>
      </c>
      <c r="HS70" s="919">
        <f>+(((HP$29*HR70)*(12-HP$32)/12))+HQ70</f>
        <v>92003.319899248017</v>
      </c>
      <c r="HU70" s="493"/>
      <c r="HV70" s="477"/>
      <c r="HW70" s="477"/>
      <c r="HX70" s="494"/>
      <c r="HY70" s="493"/>
      <c r="HZ70" s="477"/>
      <c r="IA70" s="477"/>
      <c r="IB70" s="494"/>
      <c r="IC70" s="493"/>
      <c r="ID70" s="477"/>
      <c r="IE70" s="477"/>
      <c r="IF70" s="494"/>
    </row>
    <row r="71" spans="1:240">
      <c r="A71" s="554" t="s">
        <v>24</v>
      </c>
      <c r="B71" s="574">
        <f t="shared" si="0"/>
        <v>2022</v>
      </c>
      <c r="C71" s="575">
        <f>+E70</f>
        <v>13708103.510795452</v>
      </c>
      <c r="D71" s="575">
        <f>+C$31</f>
        <v>445791.98409090913</v>
      </c>
      <c r="E71" s="575">
        <f t="shared" si="6"/>
        <v>13262311.526704542</v>
      </c>
      <c r="F71" s="558">
        <f>+C$28*E71+D71</f>
        <v>2038205.398748619</v>
      </c>
      <c r="G71" s="575">
        <f>+I70</f>
        <v>3533142.861136361</v>
      </c>
      <c r="H71" s="575">
        <f>+G$31</f>
        <v>115840.74954545456</v>
      </c>
      <c r="I71" s="575">
        <f t="shared" si="7"/>
        <v>3417302.1115909065</v>
      </c>
      <c r="J71" s="558">
        <f>+G$28*I71+H71</f>
        <v>526158.19032326608</v>
      </c>
      <c r="K71" s="576">
        <f>+M70</f>
        <v>9086237.8938068114</v>
      </c>
      <c r="L71" s="575">
        <f>+K$31</f>
        <v>305419.76113636367</v>
      </c>
      <c r="M71" s="575">
        <f t="shared" si="8"/>
        <v>8780818.1326704472</v>
      </c>
      <c r="N71" s="558">
        <f>+K$28*M71+L71</f>
        <v>1359737.6723073542</v>
      </c>
      <c r="O71" s="576">
        <f>+Q70</f>
        <v>3798236.128787877</v>
      </c>
      <c r="P71" s="575">
        <f>+O$31</f>
        <v>119316.31818181818</v>
      </c>
      <c r="Q71" s="575">
        <f t="shared" si="11"/>
        <v>3678919.8106060587</v>
      </c>
      <c r="R71" s="558">
        <f>+O$28*Q71+P71</f>
        <v>561046.34737491107</v>
      </c>
      <c r="S71" s="493">
        <f>+U70</f>
        <v>1759190.4478787859</v>
      </c>
      <c r="T71" s="477">
        <f>+S$31</f>
        <v>58315.705454545445</v>
      </c>
      <c r="U71" s="477">
        <f t="shared" si="12"/>
        <v>1700874.7424242403</v>
      </c>
      <c r="V71" s="494">
        <f>+S$28*U71+T71</f>
        <v>262540.71939989744</v>
      </c>
      <c r="W71" s="493">
        <f>+Y70</f>
        <v>22069846.700757578</v>
      </c>
      <c r="X71" s="477">
        <f>+W$31</f>
        <v>693293.61363636365</v>
      </c>
      <c r="Y71" s="477">
        <f t="shared" si="13"/>
        <v>21376553.087121215</v>
      </c>
      <c r="Z71" s="494">
        <f>+W$28*Y71+X71</f>
        <v>3259988.7049507312</v>
      </c>
      <c r="AA71" s="493">
        <f>+AC70</f>
        <v>14389096.013257571</v>
      </c>
      <c r="AB71" s="477">
        <f>+AA$31</f>
        <v>450833.29545454547</v>
      </c>
      <c r="AC71" s="477">
        <f t="shared" si="14"/>
        <v>13938262.717803026</v>
      </c>
      <c r="AD71" s="494">
        <f>+AA$28*AC71+AB71</f>
        <v>2124408.5605326509</v>
      </c>
      <c r="AE71" s="493">
        <f>+AG70</f>
        <v>144833.42045454559</v>
      </c>
      <c r="AF71" s="477">
        <f>+AE$31</f>
        <v>4597.886363636364</v>
      </c>
      <c r="AG71" s="477">
        <f t="shared" si="15"/>
        <v>140235.53409090923</v>
      </c>
      <c r="AH71" s="494">
        <f>+AE$28*AG71+AF71</f>
        <v>21436.048040686179</v>
      </c>
      <c r="AI71" s="493">
        <f>+AK70</f>
        <v>9703807.3446969707</v>
      </c>
      <c r="AJ71" s="477">
        <f>+AI$31</f>
        <v>295547.43181818182</v>
      </c>
      <c r="AK71" s="477">
        <f t="shared" si="19"/>
        <v>9408259.912878789</v>
      </c>
      <c r="AL71" s="494">
        <f>+AI$28*AK71+AJ71</f>
        <v>1425202.6403908078</v>
      </c>
      <c r="AM71" s="493">
        <f>+AO70</f>
        <v>3603174.7596590901</v>
      </c>
      <c r="AN71" s="477">
        <f>+AM$31</f>
        <v>110866.91568181818</v>
      </c>
      <c r="AO71" s="477">
        <f t="shared" si="16"/>
        <v>3492307.843977272</v>
      </c>
      <c r="AP71" s="494">
        <f>+AM$28*AO71+AN71</f>
        <v>530190.33812336717</v>
      </c>
      <c r="AQ71" s="493">
        <f>+AS70</f>
        <v>29636530.770681825</v>
      </c>
      <c r="AR71" s="477">
        <f>+AQ$31</f>
        <v>904932.23727272719</v>
      </c>
      <c r="AS71" s="477">
        <f t="shared" si="17"/>
        <v>28731598.533409096</v>
      </c>
      <c r="AT71" s="494">
        <f>+AQ$28*AS71+AR71</f>
        <v>4354751.888774245</v>
      </c>
      <c r="AU71" s="576">
        <f>+AW70</f>
        <v>19375000</v>
      </c>
      <c r="AV71" s="575">
        <f>+AU$31</f>
        <v>750000</v>
      </c>
      <c r="AW71" s="575">
        <f t="shared" si="1"/>
        <v>18625000</v>
      </c>
      <c r="AX71" s="558">
        <f>+AU$28*AW71+AV71</f>
        <v>750000</v>
      </c>
      <c r="AY71" s="576">
        <f>+BA70</f>
        <v>12583333.333333332</v>
      </c>
      <c r="AZ71" s="575">
        <f>+AY$31</f>
        <v>500000</v>
      </c>
      <c r="BA71" s="575">
        <f t="shared" si="2"/>
        <v>12083333.333333332</v>
      </c>
      <c r="BB71" s="558">
        <f>+AY$28*BA71+AZ71</f>
        <v>500000</v>
      </c>
      <c r="BC71" s="576">
        <f>+BE70</f>
        <v>19750000</v>
      </c>
      <c r="BD71" s="575">
        <f>+BC$31</f>
        <v>750000</v>
      </c>
      <c r="BE71" s="575">
        <f t="shared" si="4"/>
        <v>19000000</v>
      </c>
      <c r="BF71" s="558">
        <f>+BC$28*BE71+BD71</f>
        <v>750000</v>
      </c>
      <c r="BG71" s="576">
        <f>+BI70</f>
        <v>12523809.52380953</v>
      </c>
      <c r="BH71" s="575">
        <f>+BG$31</f>
        <v>571428.57142857148</v>
      </c>
      <c r="BI71" s="575">
        <f t="shared" si="5"/>
        <v>11952380.952380959</v>
      </c>
      <c r="BJ71" s="558">
        <f>+BG$28*BI71+BH71</f>
        <v>571428.57142857148</v>
      </c>
      <c r="BK71" s="576">
        <f>+BM70</f>
        <v>15200000</v>
      </c>
      <c r="BL71" s="575">
        <f>+BK$31</f>
        <v>1200000</v>
      </c>
      <c r="BM71" s="575">
        <f t="shared" si="9"/>
        <v>14000000</v>
      </c>
      <c r="BN71" s="558">
        <f>+BK$28*BM71+BL71</f>
        <v>1200000</v>
      </c>
      <c r="BO71" s="576">
        <f>+BQ70</f>
        <v>11833333.333333332</v>
      </c>
      <c r="BP71" s="575">
        <f>+BO$31</f>
        <v>666666.66666666663</v>
      </c>
      <c r="BQ71" s="575">
        <f t="shared" si="10"/>
        <v>11166666.666666666</v>
      </c>
      <c r="BR71" s="558">
        <f>+BO$28*BQ71+BP71</f>
        <v>666666.66666666663</v>
      </c>
      <c r="BS71" s="493">
        <f>+BU70</f>
        <v>274259.25000000012</v>
      </c>
      <c r="BT71" s="477">
        <f>+BS$31</f>
        <v>8310.886363636364</v>
      </c>
      <c r="BU71" s="477">
        <f t="shared" si="18"/>
        <v>265948.36363636376</v>
      </c>
      <c r="BV71" s="494">
        <f>+BS$28*BU71+BT71</f>
        <v>40243.460184426775</v>
      </c>
      <c r="BW71" s="493">
        <f>+BY70</f>
        <v>19324181.113636371</v>
      </c>
      <c r="BX71" s="477">
        <f>+BW$31</f>
        <v>576841.22727272729</v>
      </c>
      <c r="BY71" s="477">
        <f t="shared" si="20"/>
        <v>18747339.886363644</v>
      </c>
      <c r="BZ71" s="494">
        <f>+BW$28*BY71+BX71</f>
        <v>2827845.1690879222</v>
      </c>
      <c r="CA71" s="493">
        <f>+CC70</f>
        <v>1828072.4800000009</v>
      </c>
      <c r="CB71" s="477">
        <f>+CA$31</f>
        <v>54433.919999999998</v>
      </c>
      <c r="CC71" s="477">
        <f t="shared" si="21"/>
        <v>1773638.560000001</v>
      </c>
      <c r="CD71" s="494">
        <f>+CA$28*CC71+CB71</f>
        <v>267395.72760127205</v>
      </c>
      <c r="CE71" s="493">
        <f>+CG70</f>
        <v>157107.21727272734</v>
      </c>
      <c r="CF71" s="477">
        <f>+CE$31</f>
        <v>4725.0290909090909</v>
      </c>
      <c r="CG71" s="477">
        <f t="shared" si="22"/>
        <v>152382.18818181826</v>
      </c>
      <c r="CH71" s="494">
        <f>+CE$28*CG71+CF71</f>
        <v>23021.646549111618</v>
      </c>
      <c r="CI71" s="493">
        <f>+CK70</f>
        <v>422393.18181818165</v>
      </c>
      <c r="CJ71" s="477">
        <f>+CI$31</f>
        <v>12362.727272727272</v>
      </c>
      <c r="CK71" s="477">
        <f t="shared" si="23"/>
        <v>410030.45454545435</v>
      </c>
      <c r="CL71" s="494">
        <f>+CI$28*CK71+CJ71</f>
        <v>61595.32107220529</v>
      </c>
      <c r="CM71" s="493">
        <f>+CO70</f>
        <v>18743051.39346591</v>
      </c>
      <c r="CN71" s="477">
        <f>+CM$31</f>
        <v>483691.64886363636</v>
      </c>
      <c r="CO71" s="477">
        <f t="shared" si="33"/>
        <v>18259359.744602274</v>
      </c>
      <c r="CP71" s="494">
        <f>+CM$28*CO71+CN71</f>
        <v>2676103.5328567307</v>
      </c>
      <c r="CQ71" s="493">
        <f>+CS70</f>
        <v>78187268.617329523</v>
      </c>
      <c r="CR71" s="477">
        <f>+CQ$31</f>
        <v>2017735.9643181816</v>
      </c>
      <c r="CS71" s="477">
        <f t="shared" si="38"/>
        <v>76169532.653011337</v>
      </c>
      <c r="CT71" s="494">
        <f>+CQ$28*CS71+CR71</f>
        <v>11163455.799101995</v>
      </c>
      <c r="CU71" s="493">
        <f>+CW70</f>
        <v>26371619.527500007</v>
      </c>
      <c r="CV71" s="477">
        <f>+CU$31</f>
        <v>676195.37250000006</v>
      </c>
      <c r="CW71" s="477">
        <f t="shared" si="39"/>
        <v>25695424.155000009</v>
      </c>
      <c r="CX71" s="494">
        <f>+CU$28*CW71+CV71</f>
        <v>3761459.8105544969</v>
      </c>
      <c r="CY71" s="493">
        <f>+DA70</f>
        <v>28982.092613636414</v>
      </c>
      <c r="CZ71" s="477">
        <f>+CY$31</f>
        <v>733.72386363636497</v>
      </c>
      <c r="DA71" s="477">
        <f t="shared" si="40"/>
        <v>28248.368750000049</v>
      </c>
      <c r="DB71" s="494">
        <f>+CY$28*DA71+CZ71</f>
        <v>4125.5218355902971</v>
      </c>
      <c r="DC71" s="493">
        <f>+DE70</f>
        <v>1747828.9045454548</v>
      </c>
      <c r="DD71" s="477">
        <f>+DC$31</f>
        <v>44530.672727272722</v>
      </c>
      <c r="DE71" s="477">
        <f t="shared" si="41"/>
        <v>1703298.2318181822</v>
      </c>
      <c r="DF71" s="494">
        <f>+DC$28*DE71+DD71</f>
        <v>249046.67644566865</v>
      </c>
      <c r="DG71" s="493">
        <f>+DI70</f>
        <v>973259.23556818161</v>
      </c>
      <c r="DH71" s="477">
        <f>+DG$31</f>
        <v>24639.474318181816</v>
      </c>
      <c r="DI71" s="477">
        <f t="shared" si="42"/>
        <v>948619.76124999975</v>
      </c>
      <c r="DJ71" s="494">
        <f>+DG$28*DI71+DH71</f>
        <v>138540.79764196373</v>
      </c>
      <c r="DK71" s="493">
        <f>+DM70</f>
        <v>21528303.347159091</v>
      </c>
      <c r="DL71" s="477">
        <f>+DK$31</f>
        <v>549658.80886363634</v>
      </c>
      <c r="DM71" s="477">
        <f t="shared" si="43"/>
        <v>20978644.538295455</v>
      </c>
      <c r="DN71" s="494">
        <f>+DK$28*DM71+DL71</f>
        <v>3068576.7906084349</v>
      </c>
      <c r="DO71" s="493">
        <f>+DQ70</f>
        <v>786973.60518939351</v>
      </c>
      <c r="DP71" s="477">
        <f t="shared" si="88"/>
        <v>19592.703863636354</v>
      </c>
      <c r="DQ71" s="477">
        <f t="shared" si="57"/>
        <v>767380.90132575715</v>
      </c>
      <c r="DR71" s="494">
        <f t="shared" si="62"/>
        <v>111732.57246517744</v>
      </c>
      <c r="DS71" s="493">
        <f>+DU70</f>
        <v>335977.98545454425</v>
      </c>
      <c r="DT71" s="477">
        <f t="shared" si="89"/>
        <v>8295.7527272726966</v>
      </c>
      <c r="DU71" s="477">
        <f t="shared" si="58"/>
        <v>327682.23272727156</v>
      </c>
      <c r="DV71" s="494">
        <f t="shared" si="63"/>
        <v>47640.747910744809</v>
      </c>
      <c r="DW71" s="493">
        <f>+DY70</f>
        <v>49175.977215909079</v>
      </c>
      <c r="DX71" s="477">
        <f t="shared" si="90"/>
        <v>1221.7634090909089</v>
      </c>
      <c r="DY71" s="477">
        <f t="shared" si="59"/>
        <v>47954.213806818167</v>
      </c>
      <c r="DZ71" s="494">
        <f t="shared" si="64"/>
        <v>6979.6535929837692</v>
      </c>
      <c r="EA71" s="493">
        <f>+EC70</f>
        <v>-291339.00676136551</v>
      </c>
      <c r="EB71" s="477">
        <f t="shared" si="91"/>
        <v>-7120.3015909091364</v>
      </c>
      <c r="EC71" s="477">
        <f t="shared" si="60"/>
        <v>-284218.70517045638</v>
      </c>
      <c r="ED71" s="494">
        <f t="shared" si="65"/>
        <v>-41246.605885507553</v>
      </c>
      <c r="EE71" s="576">
        <f>+EG70</f>
        <v>8165014.9904545471</v>
      </c>
      <c r="EF71" s="580">
        <f t="shared" si="101"/>
        <v>192495.44181818186</v>
      </c>
      <c r="EG71" s="580">
        <f t="shared" si="69"/>
        <v>7972519.5486363657</v>
      </c>
      <c r="EH71" s="494">
        <f t="shared" si="92"/>
        <v>1149760.4745619879</v>
      </c>
      <c r="EI71" s="576">
        <f>+EK70</f>
        <v>329653.96814393939</v>
      </c>
      <c r="EJ71" s="580">
        <f t="shared" si="102"/>
        <v>7696.2015909090906</v>
      </c>
      <c r="EK71" s="580">
        <f t="shared" si="70"/>
        <v>321957.76655303029</v>
      </c>
      <c r="EL71" s="494">
        <f t="shared" si="93"/>
        <v>46353.856810359022</v>
      </c>
      <c r="EM71" s="576">
        <f>+EO70</f>
        <v>11234887.731136363</v>
      </c>
      <c r="EN71" s="580">
        <f t="shared" si="103"/>
        <v>261276.45886363636</v>
      </c>
      <c r="EO71" s="580">
        <f t="shared" si="71"/>
        <v>10973611.272272727</v>
      </c>
      <c r="EP71" s="494">
        <f t="shared" si="94"/>
        <v>1578884.3104074667</v>
      </c>
      <c r="EQ71" s="576">
        <f>+ES70</f>
        <v>21775230.257045452</v>
      </c>
      <c r="ER71" s="580">
        <f>+EQ31</f>
        <v>500580.00590909086</v>
      </c>
      <c r="ES71" s="580">
        <f t="shared" ref="ES71:ES130" si="106">+EQ71-ER71</f>
        <v>21274650.251136363</v>
      </c>
      <c r="ET71" s="494">
        <f t="shared" ref="ET71:ET90" si="107">+EQ$29*ES71+ER71</f>
        <v>3055039.5647759512</v>
      </c>
      <c r="EU71" s="576">
        <f>+EW70</f>
        <v>28136481.882272732</v>
      </c>
      <c r="EV71" s="580">
        <f>+EU31</f>
        <v>646815.67545454553</v>
      </c>
      <c r="EW71" s="580">
        <f t="shared" si="96"/>
        <v>27489666.206818186</v>
      </c>
      <c r="EX71" s="494">
        <f t="shared" ref="EX71:EX90" si="108">+EU$29*EW71+EV71</f>
        <v>3947515.794288002</v>
      </c>
      <c r="EY71" s="582">
        <f t="shared" ref="EY71:EY134" si="109">+R71+J71+F71+N71+V71+Z71+AD71+AH71+AL71+AP71+AT71+BV71+BZ71+CD71+CH71+CL71+CP71+CT71+CX71+DB71+DF71+DJ71+DN71+DR71+DV71+DZ71+ED71+EH71+EL71+EP71+ET71+EX71</f>
        <v>50647737.131433517</v>
      </c>
      <c r="EZ71" s="557"/>
      <c r="FA71" s="578">
        <f>+EY71</f>
        <v>50647737.131433517</v>
      </c>
      <c r="FD71" s="493">
        <f>+FF70</f>
        <v>2753210.6333333356</v>
      </c>
      <c r="FE71" s="477">
        <f t="shared" si="72"/>
        <v>1270712.6000000001</v>
      </c>
      <c r="FF71" s="477">
        <f t="shared" si="24"/>
        <v>1482498.0333333355</v>
      </c>
      <c r="FG71" s="494">
        <f t="shared" si="44"/>
        <v>1476874.0212327121</v>
      </c>
      <c r="FH71" s="493">
        <f>+FJ70</f>
        <v>2683213.1999999983</v>
      </c>
      <c r="FI71" s="477">
        <f t="shared" si="73"/>
        <v>894404.4</v>
      </c>
      <c r="FJ71" s="477">
        <f t="shared" si="25"/>
        <v>1788808.7999999984</v>
      </c>
      <c r="FK71" s="494">
        <f t="shared" si="45"/>
        <v>1143162.4800983511</v>
      </c>
      <c r="FL71" s="493">
        <f>+FN70</f>
        <v>409670.8904166664</v>
      </c>
      <c r="FM71" s="477">
        <f t="shared" si="74"/>
        <v>140458.59099999999</v>
      </c>
      <c r="FN71" s="477">
        <f t="shared" si="26"/>
        <v>269212.29941666638</v>
      </c>
      <c r="FO71" s="494">
        <f t="shared" si="46"/>
        <v>177896.20576450275</v>
      </c>
      <c r="FP71" s="493">
        <f>+FR70</f>
        <v>50880.900000000009</v>
      </c>
      <c r="FQ71" s="477">
        <f t="shared" si="75"/>
        <v>16960.3</v>
      </c>
      <c r="FR71" s="477">
        <f t="shared" si="27"/>
        <v>33920.600000000006</v>
      </c>
      <c r="FS71" s="494">
        <f t="shared" si="47"/>
        <v>21677.418638830568</v>
      </c>
      <c r="FT71" s="493">
        <f>+FV70</f>
        <v>3970.3223333333335</v>
      </c>
      <c r="FU71" s="477">
        <f t="shared" si="76"/>
        <v>1253.7860000000001</v>
      </c>
      <c r="FV71" s="477">
        <f t="shared" si="32"/>
        <v>2716.5363333333335</v>
      </c>
      <c r="FW71" s="494">
        <f t="shared" si="48"/>
        <v>1631.5571529579993</v>
      </c>
      <c r="FX71" s="493">
        <f>+FZ70</f>
        <v>13108094.934999995</v>
      </c>
      <c r="FY71" s="477">
        <f t="shared" si="77"/>
        <v>4033259.9799999995</v>
      </c>
      <c r="FZ71" s="477">
        <f t="shared" si="28"/>
        <v>9074834.9549999945</v>
      </c>
      <c r="GA71" s="494">
        <f t="shared" si="49"/>
        <v>5295238.6334006358</v>
      </c>
      <c r="GB71" s="493">
        <f>+GD70</f>
        <v>190107.80883333337</v>
      </c>
      <c r="GC71" s="477">
        <f t="shared" si="78"/>
        <v>53053.342000000004</v>
      </c>
      <c r="GD71" s="477">
        <f t="shared" si="29"/>
        <v>137054.46683333337</v>
      </c>
      <c r="GE71" s="494">
        <f t="shared" si="50"/>
        <v>72112.621023204265</v>
      </c>
      <c r="GF71" s="493">
        <f>+GH70</f>
        <v>-193165.65349999996</v>
      </c>
      <c r="GG71" s="477">
        <f t="shared" si="79"/>
        <v>-53906.693999999974</v>
      </c>
      <c r="GH71" s="477">
        <f t="shared" si="30"/>
        <v>-139258.9595</v>
      </c>
      <c r="GI71" s="494">
        <f t="shared" si="51"/>
        <v>-73272.537572389643</v>
      </c>
      <c r="GJ71" s="493">
        <f>+GL70</f>
        <v>12755503.878833339</v>
      </c>
      <c r="GK71" s="477">
        <f t="shared" si="80"/>
        <v>3327522.7509999997</v>
      </c>
      <c r="GL71" s="477">
        <f t="shared" si="31"/>
        <v>9427981.1278333385</v>
      </c>
      <c r="GM71" s="494">
        <f t="shared" si="52"/>
        <v>4638611.1605400862</v>
      </c>
      <c r="GN71" s="493">
        <f>+GP70</f>
        <v>194993.51774999994</v>
      </c>
      <c r="GO71" s="477">
        <f t="shared" si="81"/>
        <v>49785.578999999998</v>
      </c>
      <c r="GP71" s="477">
        <f t="shared" si="36"/>
        <v>145207.93874999994</v>
      </c>
      <c r="GQ71" s="494">
        <f t="shared" si="53"/>
        <v>69978.708672935973</v>
      </c>
      <c r="GR71" s="493">
        <f>+GT70</f>
        <v>790227.85949999979</v>
      </c>
      <c r="GS71" s="477">
        <f t="shared" si="82"/>
        <v>175606.19100000002</v>
      </c>
      <c r="GT71" s="477">
        <f t="shared" si="37"/>
        <v>614621.6684999998</v>
      </c>
      <c r="GU71" s="494">
        <f t="shared" si="54"/>
        <v>261077.65460354742</v>
      </c>
      <c r="GV71" s="493">
        <f>+GX70</f>
        <v>19970215.790416665</v>
      </c>
      <c r="GW71" s="477">
        <f t="shared" si="83"/>
        <v>3686809.0689999992</v>
      </c>
      <c r="GX71" s="477">
        <f t="shared" si="55"/>
        <v>16283406.721416667</v>
      </c>
      <c r="GY71" s="494">
        <f t="shared" si="56"/>
        <v>5951237.2144117393</v>
      </c>
      <c r="GZ71" s="493">
        <f>+HB70</f>
        <v>53520317.673333332</v>
      </c>
      <c r="HA71" s="477">
        <f t="shared" si="97"/>
        <v>8028047.6510000005</v>
      </c>
      <c r="HB71" s="477">
        <f t="shared" si="61"/>
        <v>45492270.022333331</v>
      </c>
      <c r="HC71" s="494">
        <f t="shared" si="66"/>
        <v>14354363.660889611</v>
      </c>
      <c r="HD71" s="576">
        <f>+HF70</f>
        <v>-376713.62500000006</v>
      </c>
      <c r="HE71" s="580">
        <f t="shared" si="98"/>
        <v>-53183.1</v>
      </c>
      <c r="HF71" s="580">
        <f t="shared" si="67"/>
        <v>-323530.52500000008</v>
      </c>
      <c r="HG71" s="919">
        <f t="shared" si="84"/>
        <v>-98174.399378788657</v>
      </c>
      <c r="HH71" s="576">
        <f>+HJ70</f>
        <v>951546.93333333347</v>
      </c>
      <c r="HI71" s="575">
        <f t="shared" si="99"/>
        <v>129756.4</v>
      </c>
      <c r="HJ71" s="575">
        <f t="shared" si="68"/>
        <v>821790.53333333344</v>
      </c>
      <c r="HK71" s="919">
        <f t="shared" si="85"/>
        <v>244037.49886031431</v>
      </c>
      <c r="HL71" s="576">
        <f>+HN70</f>
        <v>3557445.0916666668</v>
      </c>
      <c r="HM71" s="580">
        <f t="shared" si="104"/>
        <v>440096.3</v>
      </c>
      <c r="HN71" s="580">
        <f t="shared" si="86"/>
        <v>3117348.791666667</v>
      </c>
      <c r="HO71" s="919">
        <f t="shared" si="100"/>
        <v>873605.85139080021</v>
      </c>
      <c r="HP71" s="576">
        <f>+HR70</f>
        <v>907139.10916666663</v>
      </c>
      <c r="HQ71" s="580">
        <f>+HP31</f>
        <v>94657.993999999992</v>
      </c>
      <c r="HR71" s="580">
        <f t="shared" si="105"/>
        <v>812481.11516666668</v>
      </c>
      <c r="HS71" s="919">
        <f t="shared" ref="HS71:HS90" si="110">+HP$29*HR71+HQ71</f>
        <v>207644.49223560098</v>
      </c>
      <c r="HT71" s="580">
        <f>+FG71+FK71+FO71+FS71+FW71+GA71+GE71+GM71+GI71+GQ71+GU71+GY71+HC71+HG71+HK71+HO71+HS71</f>
        <v>34617702.241964653</v>
      </c>
      <c r="HU71" s="493"/>
      <c r="HV71" s="477"/>
      <c r="HW71" s="477"/>
      <c r="HX71" s="494"/>
      <c r="HY71" s="493"/>
      <c r="HZ71" s="477"/>
      <c r="IA71" s="477"/>
      <c r="IB71" s="494"/>
      <c r="IC71" s="493"/>
      <c r="ID71" s="477"/>
      <c r="IE71" s="477"/>
      <c r="IF71" s="494"/>
    </row>
    <row r="72" spans="1:240" ht="13">
      <c r="A72" s="554" t="s">
        <v>23</v>
      </c>
      <c r="B72" s="574">
        <f t="shared" si="0"/>
        <v>2022</v>
      </c>
      <c r="C72" s="575">
        <f>+C71</f>
        <v>13708103.510795452</v>
      </c>
      <c r="D72" s="575">
        <f>+D71</f>
        <v>445791.98409090913</v>
      </c>
      <c r="E72" s="575">
        <f t="shared" si="6"/>
        <v>13262311.526704542</v>
      </c>
      <c r="F72" s="558">
        <f>+C$29*E72+D72</f>
        <v>2124717.6387900887</v>
      </c>
      <c r="G72" s="575">
        <f>+G71</f>
        <v>3533142.861136361</v>
      </c>
      <c r="H72" s="575">
        <f>+H71</f>
        <v>115840.74954545456</v>
      </c>
      <c r="I72" s="575">
        <f t="shared" si="7"/>
        <v>3417302.1115909065</v>
      </c>
      <c r="J72" s="558">
        <f>+G$29*I72+H72</f>
        <v>548449.81422132382</v>
      </c>
      <c r="K72" s="576">
        <f>+K71</f>
        <v>9086237.8938068114</v>
      </c>
      <c r="L72" s="575">
        <f>+L71</f>
        <v>305419.76113636367</v>
      </c>
      <c r="M72" s="575">
        <f t="shared" si="8"/>
        <v>8780818.1326704472</v>
      </c>
      <c r="N72" s="558">
        <f>+K$29*M72+L72</f>
        <v>1417016.3936316478</v>
      </c>
      <c r="O72" s="576">
        <f>+O71</f>
        <v>3798236.128787877</v>
      </c>
      <c r="P72" s="575">
        <f>+P71</f>
        <v>119316.31818181818</v>
      </c>
      <c r="Q72" s="575">
        <f t="shared" si="11"/>
        <v>3678919.8106060587</v>
      </c>
      <c r="R72" s="558">
        <f>+O$29*Q72+P72</f>
        <v>585044.54656572395</v>
      </c>
      <c r="S72" s="493">
        <f>+S71</f>
        <v>1759190.4478787859</v>
      </c>
      <c r="T72" s="477">
        <f>+T71</f>
        <v>58315.705454545445</v>
      </c>
      <c r="U72" s="477">
        <f t="shared" si="12"/>
        <v>1700874.7424242403</v>
      </c>
      <c r="V72" s="494">
        <f>+S$29*U72+T72</f>
        <v>273635.80517742492</v>
      </c>
      <c r="W72" s="493">
        <f>+W71</f>
        <v>22069846.700757578</v>
      </c>
      <c r="X72" s="477">
        <f>+X71</f>
        <v>693293.61363636365</v>
      </c>
      <c r="Y72" s="477">
        <f t="shared" si="13"/>
        <v>21376553.087121215</v>
      </c>
      <c r="Z72" s="494">
        <f>+W$29*Y72+X72</f>
        <v>3399431.4776686314</v>
      </c>
      <c r="AA72" s="493">
        <f>+AA71</f>
        <v>14389096.013257571</v>
      </c>
      <c r="AB72" s="477">
        <f>+AB71</f>
        <v>450833.29545454547</v>
      </c>
      <c r="AC72" s="477">
        <f t="shared" si="14"/>
        <v>13938262.717803026</v>
      </c>
      <c r="AD72" s="494">
        <f>+AA$29*AC72+AB72</f>
        <v>2215330.1414030464</v>
      </c>
      <c r="AE72" s="493">
        <f>+AE71</f>
        <v>144833.42045454559</v>
      </c>
      <c r="AF72" s="477">
        <f>+AF71</f>
        <v>4597.886363636364</v>
      </c>
      <c r="AG72" s="477">
        <f t="shared" si="15"/>
        <v>140235.53409090923</v>
      </c>
      <c r="AH72" s="494">
        <f>+AE$29*AG72+AF72</f>
        <v>22350.827501505486</v>
      </c>
      <c r="AI72" s="493">
        <f>+AI71</f>
        <v>9703807.3446969707</v>
      </c>
      <c r="AJ72" s="477">
        <f>+AJ71</f>
        <v>295547.43181818182</v>
      </c>
      <c r="AK72" s="477">
        <f t="shared" si="19"/>
        <v>9408259.912878789</v>
      </c>
      <c r="AL72" s="494">
        <f>+AI$29*AK72+AJ72</f>
        <v>1486574.2676758859</v>
      </c>
      <c r="AM72" s="493">
        <f>+AM71</f>
        <v>3603174.7596590901</v>
      </c>
      <c r="AN72" s="477">
        <f>+AN71</f>
        <v>110866.91568181818</v>
      </c>
      <c r="AO72" s="477">
        <f t="shared" si="16"/>
        <v>3492307.843977272</v>
      </c>
      <c r="AP72" s="494">
        <f>+AM$29*AO72+AN72</f>
        <v>552971.23675393511</v>
      </c>
      <c r="AQ72" s="493">
        <f>+AQ71</f>
        <v>29636530.770681825</v>
      </c>
      <c r="AR72" s="477">
        <f>+AR71</f>
        <v>904932.23727272719</v>
      </c>
      <c r="AS72" s="477">
        <f t="shared" si="17"/>
        <v>28731598.533409096</v>
      </c>
      <c r="AT72" s="494">
        <f>+AQ$29*AS72+AR72</f>
        <v>4542172.8330110349</v>
      </c>
      <c r="AU72" s="576">
        <f>+AU71</f>
        <v>19375000</v>
      </c>
      <c r="AV72" s="575">
        <f>+AV71</f>
        <v>750000</v>
      </c>
      <c r="AW72" s="575">
        <f t="shared" si="1"/>
        <v>18625000</v>
      </c>
      <c r="AX72" s="558">
        <f>+AU$29*AW72+AV72</f>
        <v>750000</v>
      </c>
      <c r="AY72" s="576">
        <f>+AY71</f>
        <v>12583333.333333332</v>
      </c>
      <c r="AZ72" s="575">
        <f>+AZ71</f>
        <v>500000</v>
      </c>
      <c r="BA72" s="575">
        <f t="shared" si="2"/>
        <v>12083333.333333332</v>
      </c>
      <c r="BB72" s="558">
        <f>+AY$29*BA72+AZ72</f>
        <v>500000</v>
      </c>
      <c r="BC72" s="576">
        <f>+BC71</f>
        <v>19750000</v>
      </c>
      <c r="BD72" s="575">
        <f>+BD71</f>
        <v>750000</v>
      </c>
      <c r="BE72" s="575">
        <f t="shared" si="4"/>
        <v>19000000</v>
      </c>
      <c r="BF72" s="558">
        <f>+BC$29*BE72+BD72</f>
        <v>750000</v>
      </c>
      <c r="BG72" s="576">
        <f>+BG71</f>
        <v>12523809.52380953</v>
      </c>
      <c r="BH72" s="575">
        <f>+BH71</f>
        <v>571428.57142857148</v>
      </c>
      <c r="BI72" s="575">
        <f t="shared" si="5"/>
        <v>11952380.952380959</v>
      </c>
      <c r="BJ72" s="558">
        <f>+BG$29*BI72+BH72</f>
        <v>571428.57142857148</v>
      </c>
      <c r="BK72" s="576">
        <f>+BK71</f>
        <v>15200000</v>
      </c>
      <c r="BL72" s="575">
        <f>+BL71</f>
        <v>1200000</v>
      </c>
      <c r="BM72" s="575">
        <f t="shared" si="9"/>
        <v>14000000</v>
      </c>
      <c r="BN72" s="558">
        <f>+BK$29*BM72+BL72</f>
        <v>1200000</v>
      </c>
      <c r="BO72" s="576">
        <f>+BO71</f>
        <v>11833333.333333332</v>
      </c>
      <c r="BP72" s="575">
        <f>+BP71</f>
        <v>666666.66666666663</v>
      </c>
      <c r="BQ72" s="575">
        <f t="shared" si="10"/>
        <v>11166666.666666666</v>
      </c>
      <c r="BR72" s="558">
        <f>+BO$29*BQ72+BP72</f>
        <v>666666.66666666663</v>
      </c>
      <c r="BS72" s="493">
        <f>+BS71</f>
        <v>274259.25000000012</v>
      </c>
      <c r="BT72" s="477">
        <f>+BT71</f>
        <v>8310.886363636364</v>
      </c>
      <c r="BU72" s="477">
        <f t="shared" si="18"/>
        <v>265948.36363636376</v>
      </c>
      <c r="BV72" s="494">
        <f>+BS$29*BU72+BT72</f>
        <v>41978.285114999206</v>
      </c>
      <c r="BW72" s="493">
        <f>+BW71</f>
        <v>19324181.113636371</v>
      </c>
      <c r="BX72" s="477">
        <f>+BX71</f>
        <v>576841.22727272729</v>
      </c>
      <c r="BY72" s="477">
        <f t="shared" si="20"/>
        <v>18747339.886363644</v>
      </c>
      <c r="BZ72" s="494">
        <f>+BW$29*BY72+BX72</f>
        <v>2827845.1690879222</v>
      </c>
      <c r="CA72" s="493">
        <f>+CA71</f>
        <v>1828072.4800000009</v>
      </c>
      <c r="CB72" s="477">
        <f>+CB71</f>
        <v>54433.919999999998</v>
      </c>
      <c r="CC72" s="477">
        <f t="shared" si="21"/>
        <v>1773638.560000001</v>
      </c>
      <c r="CD72" s="494">
        <f>+CA$29*CC72+CB72</f>
        <v>278965.46373215405</v>
      </c>
      <c r="CE72" s="493">
        <f>+CE71</f>
        <v>157107.21727272734</v>
      </c>
      <c r="CF72" s="477">
        <f>+CF71</f>
        <v>4725.0290909090909</v>
      </c>
      <c r="CG72" s="477">
        <f t="shared" si="22"/>
        <v>152382.18818181826</v>
      </c>
      <c r="CH72" s="494">
        <f>+CE$29*CG72+CF72</f>
        <v>24015.660632967603</v>
      </c>
      <c r="CI72" s="493">
        <f>+CI71</f>
        <v>422393.18181818165</v>
      </c>
      <c r="CJ72" s="477">
        <f>+CJ71</f>
        <v>12362.727272727272</v>
      </c>
      <c r="CK72" s="477">
        <f t="shared" si="23"/>
        <v>410030.45454545435</v>
      </c>
      <c r="CL72" s="494">
        <f>+CI$29*CK72+CJ72</f>
        <v>61595.32107220529</v>
      </c>
      <c r="CM72" s="493">
        <f>+CM71</f>
        <v>18743051.39346591</v>
      </c>
      <c r="CN72" s="477">
        <f>+CN71</f>
        <v>483691.64886363636</v>
      </c>
      <c r="CO72" s="477">
        <f t="shared" si="33"/>
        <v>18259359.744602274</v>
      </c>
      <c r="CP72" s="494">
        <f>+CM$29*CO72+CN72</f>
        <v>2676103.5328567307</v>
      </c>
      <c r="CQ72" s="493">
        <f>+CQ71</f>
        <v>78187268.617329523</v>
      </c>
      <c r="CR72" s="477">
        <f>+CR71</f>
        <v>2017735.9643181816</v>
      </c>
      <c r="CS72" s="477">
        <f t="shared" si="38"/>
        <v>76169532.653011337</v>
      </c>
      <c r="CT72" s="494">
        <f>+CQ$29*CS72+CR72</f>
        <v>11163455.799101995</v>
      </c>
      <c r="CU72" s="493">
        <f>+CU71</f>
        <v>26371619.527500007</v>
      </c>
      <c r="CV72" s="477">
        <f>+CV71</f>
        <v>676195.37250000006</v>
      </c>
      <c r="CW72" s="477">
        <f t="shared" si="39"/>
        <v>25695424.155000009</v>
      </c>
      <c r="CX72" s="494">
        <f>+CU$29*CW72+CV72</f>
        <v>3761459.8105544969</v>
      </c>
      <c r="CY72" s="493">
        <f>+CY71</f>
        <v>28982.092613636414</v>
      </c>
      <c r="CZ72" s="477">
        <f>+CZ71</f>
        <v>733.72386363636497</v>
      </c>
      <c r="DA72" s="477">
        <f t="shared" si="40"/>
        <v>28248.368750000049</v>
      </c>
      <c r="DB72" s="494">
        <f>+CY$29*DA72+CZ72</f>
        <v>4125.5218355902971</v>
      </c>
      <c r="DC72" s="493">
        <f>+DC71</f>
        <v>1747828.9045454548</v>
      </c>
      <c r="DD72" s="477">
        <f>+DD71</f>
        <v>44530.672727272722</v>
      </c>
      <c r="DE72" s="477">
        <f t="shared" si="41"/>
        <v>1703298.2318181822</v>
      </c>
      <c r="DF72" s="494">
        <f>+DC$29*DE72+DD72</f>
        <v>249046.67644566865</v>
      </c>
      <c r="DG72" s="493">
        <f>+DG71</f>
        <v>973259.23556818161</v>
      </c>
      <c r="DH72" s="477">
        <f>+DH71</f>
        <v>24639.474318181816</v>
      </c>
      <c r="DI72" s="477">
        <f t="shared" si="42"/>
        <v>948619.76124999975</v>
      </c>
      <c r="DJ72" s="494">
        <f>+DG$29*DI72+DH72</f>
        <v>138540.79764196373</v>
      </c>
      <c r="DK72" s="493">
        <f>+DK71</f>
        <v>21528303.347159091</v>
      </c>
      <c r="DL72" s="477">
        <f>+DL71</f>
        <v>549658.80886363634</v>
      </c>
      <c r="DM72" s="477">
        <f t="shared" si="43"/>
        <v>20978644.538295455</v>
      </c>
      <c r="DN72" s="494">
        <f>+DK$29*DM72+DL72</f>
        <v>3068576.7906084349</v>
      </c>
      <c r="DO72" s="493">
        <f>+DO71</f>
        <v>786973.60518939351</v>
      </c>
      <c r="DP72" s="477">
        <f t="shared" si="88"/>
        <v>19592.703863636354</v>
      </c>
      <c r="DQ72" s="477">
        <f t="shared" si="57"/>
        <v>767380.90132575715</v>
      </c>
      <c r="DR72" s="494">
        <f t="shared" si="62"/>
        <v>111732.57246517744</v>
      </c>
      <c r="DS72" s="493">
        <f>+DS71</f>
        <v>335977.98545454425</v>
      </c>
      <c r="DT72" s="477">
        <f t="shared" si="89"/>
        <v>8295.7527272726966</v>
      </c>
      <c r="DU72" s="477">
        <f t="shared" si="58"/>
        <v>327682.23272727156</v>
      </c>
      <c r="DV72" s="494">
        <f t="shared" si="63"/>
        <v>47640.747910744809</v>
      </c>
      <c r="DW72" s="493">
        <f>+DW71</f>
        <v>49175.977215909079</v>
      </c>
      <c r="DX72" s="477">
        <f t="shared" si="90"/>
        <v>1221.7634090909089</v>
      </c>
      <c r="DY72" s="477">
        <f t="shared" si="59"/>
        <v>47954.213806818167</v>
      </c>
      <c r="DZ72" s="494">
        <f t="shared" si="64"/>
        <v>6979.6535929837692</v>
      </c>
      <c r="EA72" s="493">
        <f>+EA71</f>
        <v>-291339.00676136551</v>
      </c>
      <c r="EB72" s="477">
        <f t="shared" si="91"/>
        <v>-7120.3015909091364</v>
      </c>
      <c r="EC72" s="477">
        <f t="shared" si="60"/>
        <v>-284218.70517045638</v>
      </c>
      <c r="ED72" s="494">
        <f t="shared" si="65"/>
        <v>-41246.605885507553</v>
      </c>
      <c r="EE72" s="576">
        <f>+EE71</f>
        <v>8165014.9904545471</v>
      </c>
      <c r="EF72" s="580">
        <f t="shared" si="101"/>
        <v>192495.44181818186</v>
      </c>
      <c r="EG72" s="580">
        <f t="shared" si="69"/>
        <v>7972519.5486363657</v>
      </c>
      <c r="EH72" s="494">
        <f t="shared" si="92"/>
        <v>1149760.4745619879</v>
      </c>
      <c r="EI72" s="576">
        <f>+EI71</f>
        <v>329653.96814393939</v>
      </c>
      <c r="EJ72" s="580">
        <f t="shared" si="102"/>
        <v>7696.2015909090906</v>
      </c>
      <c r="EK72" s="580">
        <f t="shared" si="70"/>
        <v>321957.76655303029</v>
      </c>
      <c r="EL72" s="494">
        <f t="shared" si="93"/>
        <v>46353.856810359022</v>
      </c>
      <c r="EM72" s="576">
        <f>+EM71</f>
        <v>11234887.731136363</v>
      </c>
      <c r="EN72" s="580">
        <f t="shared" si="103"/>
        <v>261276.45886363636</v>
      </c>
      <c r="EO72" s="580">
        <f t="shared" si="71"/>
        <v>10973611.272272727</v>
      </c>
      <c r="EP72" s="494">
        <f t="shared" si="94"/>
        <v>1578884.3104074667</v>
      </c>
      <c r="EQ72" s="576">
        <f>+EQ71</f>
        <v>21775230.257045452</v>
      </c>
      <c r="ER72" s="580">
        <f t="shared" ref="ER72:ER78" si="111">+ER71</f>
        <v>500580.00590909086</v>
      </c>
      <c r="ES72" s="580">
        <f t="shared" si="106"/>
        <v>21274650.251136363</v>
      </c>
      <c r="ET72" s="494">
        <f t="shared" si="107"/>
        <v>3055039.5647759512</v>
      </c>
      <c r="EU72" s="576">
        <f>+EU71</f>
        <v>28136481.882272732</v>
      </c>
      <c r="EV72" s="580">
        <f t="shared" ref="EV72:EV78" si="112">+EV71</f>
        <v>646815.67545454553</v>
      </c>
      <c r="EW72" s="580">
        <f t="shared" si="96"/>
        <v>27489666.206818186</v>
      </c>
      <c r="EX72" s="494">
        <f t="shared" si="108"/>
        <v>3947515.794288002</v>
      </c>
      <c r="EY72" s="582">
        <f t="shared" si="109"/>
        <v>51366064.180012546</v>
      </c>
      <c r="EZ72" s="579">
        <f>+EY72</f>
        <v>51366064.180012546</v>
      </c>
      <c r="FA72" s="553"/>
      <c r="FB72" s="758">
        <f>+EZ72-FA71</f>
        <v>718327.04857902974</v>
      </c>
      <c r="FC72" s="474">
        <v>2022</v>
      </c>
      <c r="FD72" s="493">
        <f>+FD71</f>
        <v>2753210.6333333356</v>
      </c>
      <c r="FE72" s="477">
        <f t="shared" si="72"/>
        <v>1270712.6000000001</v>
      </c>
      <c r="FF72" s="477">
        <f t="shared" si="24"/>
        <v>1482498.0333333355</v>
      </c>
      <c r="FG72" s="494">
        <f t="shared" si="44"/>
        <v>1476874.0212327121</v>
      </c>
      <c r="FH72" s="493">
        <f>+FH71</f>
        <v>2683213.1999999983</v>
      </c>
      <c r="FI72" s="477">
        <f t="shared" si="73"/>
        <v>894404.4</v>
      </c>
      <c r="FJ72" s="477">
        <f t="shared" si="25"/>
        <v>1788808.7999999984</v>
      </c>
      <c r="FK72" s="494">
        <f t="shared" si="45"/>
        <v>1143162.4800983511</v>
      </c>
      <c r="FL72" s="493">
        <f>+FL71</f>
        <v>409670.8904166664</v>
      </c>
      <c r="FM72" s="477">
        <f t="shared" si="74"/>
        <v>140458.59099999999</v>
      </c>
      <c r="FN72" s="477">
        <f t="shared" si="26"/>
        <v>269212.29941666638</v>
      </c>
      <c r="FO72" s="494">
        <f t="shared" si="46"/>
        <v>177896.20576450275</v>
      </c>
      <c r="FP72" s="493">
        <f>+FP71</f>
        <v>50880.900000000009</v>
      </c>
      <c r="FQ72" s="477">
        <f t="shared" si="75"/>
        <v>16960.3</v>
      </c>
      <c r="FR72" s="477">
        <f t="shared" si="27"/>
        <v>33920.600000000006</v>
      </c>
      <c r="FS72" s="494">
        <f t="shared" si="47"/>
        <v>21677.418638830568</v>
      </c>
      <c r="FT72" s="493">
        <f>+FT71</f>
        <v>3970.3223333333335</v>
      </c>
      <c r="FU72" s="477">
        <f t="shared" si="76"/>
        <v>1253.7860000000001</v>
      </c>
      <c r="FV72" s="477">
        <f t="shared" si="32"/>
        <v>2716.5363333333335</v>
      </c>
      <c r="FW72" s="494">
        <f t="shared" si="48"/>
        <v>1631.5571529579993</v>
      </c>
      <c r="FX72" s="493">
        <f>+FX71</f>
        <v>13108094.934999995</v>
      </c>
      <c r="FY72" s="477">
        <f t="shared" si="77"/>
        <v>4033259.9799999995</v>
      </c>
      <c r="FZ72" s="477">
        <f t="shared" si="28"/>
        <v>9074834.9549999945</v>
      </c>
      <c r="GA72" s="494">
        <f t="shared" si="49"/>
        <v>5295238.6334006358</v>
      </c>
      <c r="GB72" s="493">
        <f>+GB71</f>
        <v>190107.80883333337</v>
      </c>
      <c r="GC72" s="477">
        <f t="shared" si="78"/>
        <v>53053.342000000004</v>
      </c>
      <c r="GD72" s="477">
        <f t="shared" si="29"/>
        <v>137054.46683333337</v>
      </c>
      <c r="GE72" s="494">
        <f t="shared" si="50"/>
        <v>72112.621023204265</v>
      </c>
      <c r="GF72" s="493">
        <f>+GF71</f>
        <v>-193165.65349999996</v>
      </c>
      <c r="GG72" s="477">
        <f t="shared" si="79"/>
        <v>-53906.693999999974</v>
      </c>
      <c r="GH72" s="477">
        <f t="shared" si="30"/>
        <v>-139258.9595</v>
      </c>
      <c r="GI72" s="494">
        <f t="shared" si="51"/>
        <v>-73272.537572389643</v>
      </c>
      <c r="GJ72" s="493">
        <f>+GJ71</f>
        <v>12755503.878833339</v>
      </c>
      <c r="GK72" s="477">
        <f t="shared" si="80"/>
        <v>3327522.7509999997</v>
      </c>
      <c r="GL72" s="477">
        <f t="shared" si="31"/>
        <v>9427981.1278333385</v>
      </c>
      <c r="GM72" s="494">
        <f t="shared" si="52"/>
        <v>4638611.1605400862</v>
      </c>
      <c r="GN72" s="493">
        <f>+GN71</f>
        <v>194993.51774999994</v>
      </c>
      <c r="GO72" s="477">
        <f t="shared" si="81"/>
        <v>49785.578999999998</v>
      </c>
      <c r="GP72" s="477">
        <f t="shared" si="36"/>
        <v>145207.93874999994</v>
      </c>
      <c r="GQ72" s="494">
        <f t="shared" si="53"/>
        <v>69978.708672935973</v>
      </c>
      <c r="GR72" s="493">
        <f>+GR71</f>
        <v>790227.85949999979</v>
      </c>
      <c r="GS72" s="477">
        <f t="shared" si="82"/>
        <v>175606.19100000002</v>
      </c>
      <c r="GT72" s="477">
        <f t="shared" si="37"/>
        <v>614621.6684999998</v>
      </c>
      <c r="GU72" s="494">
        <f t="shared" si="54"/>
        <v>261077.65460354742</v>
      </c>
      <c r="GV72" s="493">
        <f>+GV71</f>
        <v>19970215.790416665</v>
      </c>
      <c r="GW72" s="477">
        <f t="shared" si="83"/>
        <v>3686809.0689999992</v>
      </c>
      <c r="GX72" s="477">
        <f t="shared" si="55"/>
        <v>16283406.721416667</v>
      </c>
      <c r="GY72" s="494">
        <f t="shared" si="56"/>
        <v>5951237.2144117393</v>
      </c>
      <c r="GZ72" s="493">
        <f>+GZ71</f>
        <v>53520317.673333332</v>
      </c>
      <c r="HA72" s="477">
        <f t="shared" si="97"/>
        <v>8028047.6510000005</v>
      </c>
      <c r="HB72" s="477">
        <f t="shared" si="61"/>
        <v>45492270.022333331</v>
      </c>
      <c r="HC72" s="494">
        <f t="shared" si="66"/>
        <v>14354363.660889611</v>
      </c>
      <c r="HD72" s="576">
        <f>+HD71</f>
        <v>-376713.62500000006</v>
      </c>
      <c r="HE72" s="580">
        <f t="shared" si="98"/>
        <v>-53183.1</v>
      </c>
      <c r="HF72" s="580">
        <f t="shared" si="67"/>
        <v>-323530.52500000008</v>
      </c>
      <c r="HG72" s="919">
        <f t="shared" si="84"/>
        <v>-98174.399378788657</v>
      </c>
      <c r="HH72" s="576">
        <f>+HH71</f>
        <v>951546.93333333347</v>
      </c>
      <c r="HI72" s="575">
        <f t="shared" si="99"/>
        <v>129756.4</v>
      </c>
      <c r="HJ72" s="575">
        <f t="shared" si="68"/>
        <v>821790.53333333344</v>
      </c>
      <c r="HK72" s="919">
        <f t="shared" si="85"/>
        <v>244037.49886031431</v>
      </c>
      <c r="HL72" s="576">
        <f>+HL71</f>
        <v>3557445.0916666668</v>
      </c>
      <c r="HM72" s="580">
        <f t="shared" si="104"/>
        <v>440096.3</v>
      </c>
      <c r="HN72" s="580">
        <f t="shared" si="86"/>
        <v>3117348.791666667</v>
      </c>
      <c r="HO72" s="919">
        <f t="shared" si="100"/>
        <v>873605.85139080021</v>
      </c>
      <c r="HP72" s="576">
        <f>+HP71</f>
        <v>907139.10916666663</v>
      </c>
      <c r="HQ72" s="580">
        <f t="shared" ref="HQ72:HQ78" si="113">+HQ71</f>
        <v>94657.993999999992</v>
      </c>
      <c r="HR72" s="580">
        <f t="shared" si="105"/>
        <v>812481.11516666668</v>
      </c>
      <c r="HS72" s="919">
        <f t="shared" si="110"/>
        <v>207644.49223560098</v>
      </c>
      <c r="HU72" s="493"/>
      <c r="HV72" s="477"/>
      <c r="HW72" s="477"/>
      <c r="HX72" s="494"/>
      <c r="HY72" s="493"/>
      <c r="HZ72" s="477"/>
      <c r="IA72" s="477"/>
      <c r="IB72" s="494"/>
      <c r="IC72" s="493"/>
      <c r="ID72" s="477"/>
      <c r="IE72" s="477"/>
      <c r="IF72" s="494"/>
    </row>
    <row r="73" spans="1:240">
      <c r="A73" s="554" t="s">
        <v>24</v>
      </c>
      <c r="B73" s="574">
        <v>2023</v>
      </c>
      <c r="C73" s="575">
        <f>+E72</f>
        <v>13262311.526704542</v>
      </c>
      <c r="D73" s="575">
        <f>+C$31</f>
        <v>445791.98409090913</v>
      </c>
      <c r="E73" s="575">
        <f t="shared" si="6"/>
        <v>12816519.542613633</v>
      </c>
      <c r="F73" s="558">
        <f>+C$28*E73+D73</f>
        <v>1984678.8974155867</v>
      </c>
      <c r="G73" s="575">
        <f>+I72</f>
        <v>3417302.1115909065</v>
      </c>
      <c r="H73" s="575">
        <f>+G$31</f>
        <v>115840.74954545456</v>
      </c>
      <c r="I73" s="575">
        <f t="shared" si="7"/>
        <v>3301461.362045452</v>
      </c>
      <c r="J73" s="558">
        <f>+G$28*I73+H73</f>
        <v>512249.12453418772</v>
      </c>
      <c r="K73" s="576">
        <f>+M72</f>
        <v>8780818.1326704472</v>
      </c>
      <c r="L73" s="575">
        <f>+K$31</f>
        <v>305419.76113636367</v>
      </c>
      <c r="M73" s="575">
        <f t="shared" si="8"/>
        <v>8475398.371534083</v>
      </c>
      <c r="N73" s="558">
        <f>+K$28*M73+L73</f>
        <v>1323065.7449622762</v>
      </c>
      <c r="O73" s="576">
        <f>+Q72</f>
        <v>3678919.8106060587</v>
      </c>
      <c r="P73" s="575">
        <f>+O$31</f>
        <v>119316.31818181818</v>
      </c>
      <c r="Q73" s="575">
        <f t="shared" si="11"/>
        <v>3559603.4924242403</v>
      </c>
      <c r="R73" s="558">
        <f>+O$28*Q73+P73</f>
        <v>546719.96804972971</v>
      </c>
      <c r="S73" s="493">
        <f>+U72</f>
        <v>1700874.7424242403</v>
      </c>
      <c r="T73" s="477">
        <f>+S$31</f>
        <v>58315.705454545445</v>
      </c>
      <c r="U73" s="477">
        <f t="shared" si="12"/>
        <v>1642559.0369696948</v>
      </c>
      <c r="V73" s="494">
        <f>+S$28*U73+T73</f>
        <v>255538.71892177104</v>
      </c>
      <c r="W73" s="493">
        <f>+Y72</f>
        <v>21376553.087121215</v>
      </c>
      <c r="X73" s="477">
        <f>+W$31</f>
        <v>693293.61363636365</v>
      </c>
      <c r="Y73" s="477">
        <f t="shared" si="13"/>
        <v>20683259.473484851</v>
      </c>
      <c r="Z73" s="494">
        <f>+W$28*Y73+X73</f>
        <v>3176744.5398270222</v>
      </c>
      <c r="AA73" s="493">
        <f>+AC72</f>
        <v>13938262.717803026</v>
      </c>
      <c r="AB73" s="477">
        <f>+AA$31</f>
        <v>450833.29545454547</v>
      </c>
      <c r="AC73" s="477">
        <f t="shared" si="14"/>
        <v>13487429.422348481</v>
      </c>
      <c r="AD73" s="494">
        <f>+AA$28*AC73+AB73</f>
        <v>2070276.746028777</v>
      </c>
      <c r="AE73" s="493">
        <f>+AG72</f>
        <v>140235.53409090923</v>
      </c>
      <c r="AF73" s="477">
        <f>+AE$31</f>
        <v>4597.886363636364</v>
      </c>
      <c r="AG73" s="477">
        <f t="shared" si="15"/>
        <v>135637.64772727288</v>
      </c>
      <c r="AH73" s="494">
        <f>+AE$28*AG73+AF73</f>
        <v>20883.97716602881</v>
      </c>
      <c r="AI73" s="493">
        <f>+AK72</f>
        <v>9408259.912878789</v>
      </c>
      <c r="AJ73" s="477">
        <f>+AI$31</f>
        <v>295547.43181818182</v>
      </c>
      <c r="AK73" s="477">
        <f t="shared" si="19"/>
        <v>9112712.4810606074</v>
      </c>
      <c r="AL73" s="494">
        <f>+AI$28*AK73+AJ73</f>
        <v>1389716.0893361703</v>
      </c>
      <c r="AM73" s="493">
        <f>+AO72</f>
        <v>3492307.843977272</v>
      </c>
      <c r="AN73" s="477">
        <f>+AM$31</f>
        <v>110866.91568181818</v>
      </c>
      <c r="AO73" s="477">
        <f t="shared" si="16"/>
        <v>3381440.928295454</v>
      </c>
      <c r="AP73" s="494">
        <f>+AM$28*AO73+AN73</f>
        <v>516878.48344268301</v>
      </c>
      <c r="AQ73" s="493">
        <f>+AS72</f>
        <v>28731598.533409096</v>
      </c>
      <c r="AR73" s="477">
        <f>+AQ$31</f>
        <v>904932.23727272719</v>
      </c>
      <c r="AS73" s="477">
        <f t="shared" si="17"/>
        <v>27826666.296136368</v>
      </c>
      <c r="AT73" s="494">
        <f>+AQ$28*AS73+AR73</f>
        <v>4246096.1517190794</v>
      </c>
      <c r="AU73" s="576">
        <f>+AW72</f>
        <v>18625000</v>
      </c>
      <c r="AV73" s="575">
        <f>+AU$31</f>
        <v>750000</v>
      </c>
      <c r="AW73" s="575">
        <f t="shared" si="1"/>
        <v>17875000</v>
      </c>
      <c r="AX73" s="558">
        <f>+AU$28*AW73+AV73</f>
        <v>750000</v>
      </c>
      <c r="AY73" s="576">
        <f>+BA72</f>
        <v>12083333.333333332</v>
      </c>
      <c r="AZ73" s="575">
        <f>+AY$31</f>
        <v>500000</v>
      </c>
      <c r="BA73" s="575">
        <f t="shared" si="2"/>
        <v>11583333.333333332</v>
      </c>
      <c r="BB73" s="558">
        <f>+AY$28*BA73+AZ73</f>
        <v>500000</v>
      </c>
      <c r="BC73" s="576">
        <f>+BE72</f>
        <v>19000000</v>
      </c>
      <c r="BD73" s="575">
        <f>+BC$31</f>
        <v>750000</v>
      </c>
      <c r="BE73" s="575">
        <f t="shared" si="4"/>
        <v>18250000</v>
      </c>
      <c r="BF73" s="558">
        <f>+BC$28*BE73+BD73</f>
        <v>750000</v>
      </c>
      <c r="BG73" s="576">
        <f>+BI72</f>
        <v>11952380.952380959</v>
      </c>
      <c r="BH73" s="575">
        <f>+BG$31</f>
        <v>571428.57142857148</v>
      </c>
      <c r="BI73" s="575">
        <f t="shared" si="5"/>
        <v>11380952.380952388</v>
      </c>
      <c r="BJ73" s="558">
        <f>+BG$28*BI73+BH73</f>
        <v>571428.57142857148</v>
      </c>
      <c r="BK73" s="576">
        <f>+BM72</f>
        <v>14000000</v>
      </c>
      <c r="BL73" s="575">
        <f>+BK$31</f>
        <v>1200000</v>
      </c>
      <c r="BM73" s="575">
        <f t="shared" si="9"/>
        <v>12800000</v>
      </c>
      <c r="BN73" s="558">
        <f>+BK$28*BM73+BL73</f>
        <v>1200000</v>
      </c>
      <c r="BO73" s="576">
        <f>+BQ72</f>
        <v>11166666.666666666</v>
      </c>
      <c r="BP73" s="575">
        <f>+BO$31</f>
        <v>666666.66666666663</v>
      </c>
      <c r="BQ73" s="575">
        <f t="shared" si="10"/>
        <v>10500000</v>
      </c>
      <c r="BR73" s="558">
        <f>+BO$28*BQ73+BP73</f>
        <v>666666.66666666663</v>
      </c>
      <c r="BS73" s="493">
        <f>+BU72</f>
        <v>265948.36363636376</v>
      </c>
      <c r="BT73" s="477">
        <f>+BS$31</f>
        <v>8310.886363636364</v>
      </c>
      <c r="BU73" s="477">
        <f t="shared" si="18"/>
        <v>257637.47727272741</v>
      </c>
      <c r="BV73" s="494">
        <f>+BS$28*BU73+BT73</f>
        <v>39245.567252527078</v>
      </c>
      <c r="BW73" s="493">
        <f>+BY72</f>
        <v>18747339.886363644</v>
      </c>
      <c r="BX73" s="477">
        <f>+BW$31</f>
        <v>576841.22727272729</v>
      </c>
      <c r="BY73" s="477">
        <f t="shared" si="20"/>
        <v>18170498.659090918</v>
      </c>
      <c r="BZ73" s="494">
        <f>+BW$28*BY73+BX73</f>
        <v>2758583.5093397619</v>
      </c>
      <c r="CA73" s="493">
        <f>+CC72</f>
        <v>1773638.560000001</v>
      </c>
      <c r="CB73" s="477">
        <f>+CA$31</f>
        <v>54433.919999999998</v>
      </c>
      <c r="CC73" s="477">
        <f t="shared" si="21"/>
        <v>1719204.6400000011</v>
      </c>
      <c r="CD73" s="494">
        <f>+CA$28*CC73+CB73</f>
        <v>260859.81534752459</v>
      </c>
      <c r="CE73" s="493">
        <f>+CG72</f>
        <v>152382.18818181826</v>
      </c>
      <c r="CF73" s="477">
        <f>+CE$31</f>
        <v>4725.0290909090909</v>
      </c>
      <c r="CG73" s="477">
        <f t="shared" si="22"/>
        <v>147657.15909090918</v>
      </c>
      <c r="CH73" s="494">
        <f>+CE$28*CG73+CF73</f>
        <v>22454.309573663479</v>
      </c>
      <c r="CI73" s="493">
        <f>+CK72</f>
        <v>410030.45454545435</v>
      </c>
      <c r="CJ73" s="477">
        <f>+CI$31</f>
        <v>12362.727272727272</v>
      </c>
      <c r="CK73" s="477">
        <f t="shared" si="23"/>
        <v>397667.72727272706</v>
      </c>
      <c r="CL73" s="494">
        <f>+CI$28*CK73+CJ73</f>
        <v>60110.921259155701</v>
      </c>
      <c r="CM73" s="493">
        <f>+CO72</f>
        <v>18259359.744602274</v>
      </c>
      <c r="CN73" s="477">
        <f>+CM$31</f>
        <v>483691.64886363636</v>
      </c>
      <c r="CO73" s="477">
        <f t="shared" si="33"/>
        <v>17775668.095738638</v>
      </c>
      <c r="CP73" s="494">
        <f>+CM$28*CO73+CN73</f>
        <v>2618026.3968569138</v>
      </c>
      <c r="CQ73" s="493">
        <f>+CS72</f>
        <v>76169532.653011337</v>
      </c>
      <c r="CR73" s="477">
        <f>+CQ$31</f>
        <v>2017735.9643181816</v>
      </c>
      <c r="CS73" s="477">
        <f t="shared" si="38"/>
        <v>74151796.688693151</v>
      </c>
      <c r="CT73" s="494">
        <f>+CQ$28*CS73+CR73</f>
        <v>10921185.075001761</v>
      </c>
      <c r="CU73" s="493">
        <f>+CW72</f>
        <v>25695424.155000009</v>
      </c>
      <c r="CV73" s="477">
        <f>+CU$31</f>
        <v>676195.37250000006</v>
      </c>
      <c r="CW73" s="477">
        <f t="shared" si="39"/>
        <v>25019228.78250001</v>
      </c>
      <c r="CX73" s="494">
        <f>+CU$28*CW73+CV73</f>
        <v>3680268.6411320101</v>
      </c>
      <c r="CY73" s="493">
        <f>+DA72</f>
        <v>28248.368750000049</v>
      </c>
      <c r="CZ73" s="477">
        <f>+CY$31</f>
        <v>733.72386363636497</v>
      </c>
      <c r="DA73" s="477">
        <f t="shared" si="40"/>
        <v>27514.644886363683</v>
      </c>
      <c r="DB73" s="494">
        <f>+CY$28*DA73+CZ73</f>
        <v>4037.4231869681171</v>
      </c>
      <c r="DC73" s="493">
        <f>+DE72</f>
        <v>1703298.2318181822</v>
      </c>
      <c r="DD73" s="477">
        <f>+DC$31</f>
        <v>44530.672727272722</v>
      </c>
      <c r="DE73" s="477">
        <f t="shared" si="41"/>
        <v>1658767.5590909095</v>
      </c>
      <c r="DF73" s="494">
        <f>+DC$28*DE73+DD73</f>
        <v>243699.85281904394</v>
      </c>
      <c r="DG73" s="493">
        <f>+DI72</f>
        <v>948619.76124999975</v>
      </c>
      <c r="DH73" s="477">
        <f>+DG$31</f>
        <v>24639.474318181816</v>
      </c>
      <c r="DI73" s="477">
        <f t="shared" si="42"/>
        <v>923980.28693181789</v>
      </c>
      <c r="DJ73" s="494">
        <f>+DG$28*DI73+DH73</f>
        <v>135582.32171147587</v>
      </c>
      <c r="DK73" s="493">
        <f>+DM72</f>
        <v>20978644.538295455</v>
      </c>
      <c r="DL73" s="477">
        <f>+DK$31</f>
        <v>549658.80886363634</v>
      </c>
      <c r="DM73" s="477">
        <f t="shared" si="43"/>
        <v>20428985.729431819</v>
      </c>
      <c r="DN73" s="494">
        <f>+DK$28*DM73+DL73</f>
        <v>3002578.9395583533</v>
      </c>
      <c r="DO73" s="493">
        <f>+DQ72</f>
        <v>767380.90132575715</v>
      </c>
      <c r="DP73" s="477">
        <f t="shared" si="88"/>
        <v>19592.703863636354</v>
      </c>
      <c r="DQ73" s="477">
        <f t="shared" si="57"/>
        <v>747788.19746212079</v>
      </c>
      <c r="DR73" s="494">
        <f t="shared" si="62"/>
        <v>109380.06518173384</v>
      </c>
      <c r="DS73" s="493">
        <f>+DU72</f>
        <v>327682.23272727156</v>
      </c>
      <c r="DT73" s="477">
        <f t="shared" si="89"/>
        <v>8295.7527272726966</v>
      </c>
      <c r="DU73" s="477">
        <f t="shared" si="58"/>
        <v>319386.47999999888</v>
      </c>
      <c r="DV73" s="494">
        <f t="shared" si="63"/>
        <v>46644.672083315134</v>
      </c>
      <c r="DW73" s="493">
        <f>+DY72</f>
        <v>47954.213806818167</v>
      </c>
      <c r="DX73" s="477">
        <f t="shared" si="90"/>
        <v>1221.7634090909089</v>
      </c>
      <c r="DY73" s="477">
        <f t="shared" si="59"/>
        <v>46732.450397727254</v>
      </c>
      <c r="DZ73" s="494">
        <f t="shared" si="64"/>
        <v>6832.9557539036959</v>
      </c>
      <c r="EA73" s="493">
        <f>+EC72</f>
        <v>-284218.70517045638</v>
      </c>
      <c r="EB73" s="477">
        <f t="shared" si="91"/>
        <v>-7120.3015909091364</v>
      </c>
      <c r="EC73" s="477">
        <f t="shared" si="60"/>
        <v>-277098.40357954724</v>
      </c>
      <c r="ED73" s="494">
        <f t="shared" si="65"/>
        <v>-40391.667155789015</v>
      </c>
      <c r="EE73" s="576">
        <f>+EG72</f>
        <v>7972519.5486363657</v>
      </c>
      <c r="EF73" s="580">
        <f t="shared" si="101"/>
        <v>192495.44181818186</v>
      </c>
      <c r="EG73" s="580">
        <f t="shared" si="69"/>
        <v>7780024.1068181843</v>
      </c>
      <c r="EH73" s="494">
        <f t="shared" si="92"/>
        <v>1126647.4355420168</v>
      </c>
      <c r="EI73" s="576">
        <f>+EK72</f>
        <v>321957.76655303029</v>
      </c>
      <c r="EJ73" s="580">
        <f t="shared" si="102"/>
        <v>7696.2015909090906</v>
      </c>
      <c r="EK73" s="580">
        <f t="shared" si="70"/>
        <v>314261.56496212119</v>
      </c>
      <c r="EL73" s="494">
        <f t="shared" si="93"/>
        <v>45429.769434595277</v>
      </c>
      <c r="EM73" s="576">
        <f>+EO72</f>
        <v>10973611.272272727</v>
      </c>
      <c r="EN73" s="580">
        <f t="shared" si="103"/>
        <v>261276.45886363636</v>
      </c>
      <c r="EO73" s="580">
        <f t="shared" si="71"/>
        <v>10712334.81340909</v>
      </c>
      <c r="EP73" s="494">
        <f t="shared" si="94"/>
        <v>1547512.6948945182</v>
      </c>
      <c r="EQ73" s="576">
        <f>+ES72</f>
        <v>21274650.251136363</v>
      </c>
      <c r="ER73" s="580">
        <f t="shared" si="111"/>
        <v>500580.00590909086</v>
      </c>
      <c r="ES73" s="580">
        <f t="shared" si="106"/>
        <v>20774070.24522727</v>
      </c>
      <c r="ET73" s="494">
        <f t="shared" si="107"/>
        <v>2994934.6339790835</v>
      </c>
      <c r="EU73" s="576">
        <f>+EW72</f>
        <v>27489666.206818186</v>
      </c>
      <c r="EV73" s="580">
        <f t="shared" si="112"/>
        <v>646815.67545454553</v>
      </c>
      <c r="EW73" s="580">
        <f t="shared" si="96"/>
        <v>26842850.53136364</v>
      </c>
      <c r="EX73" s="494">
        <f t="shared" si="108"/>
        <v>3869852.2620801562</v>
      </c>
      <c r="EY73" s="582">
        <f t="shared" si="109"/>
        <v>49496324.036235988</v>
      </c>
      <c r="EZ73" s="557"/>
      <c r="FA73" s="578">
        <f>+EY73</f>
        <v>49496324.036235988</v>
      </c>
      <c r="FD73" s="493">
        <f>+FF72</f>
        <v>1482498.0333333355</v>
      </c>
      <c r="FE73" s="477">
        <f t="shared" si="72"/>
        <v>1270712.6000000001</v>
      </c>
      <c r="FF73" s="477">
        <f t="shared" si="24"/>
        <v>211785.43333333544</v>
      </c>
      <c r="FG73" s="494">
        <f t="shared" si="44"/>
        <v>1300164.2316046734</v>
      </c>
      <c r="FH73" s="493">
        <f>+FJ72</f>
        <v>1788808.7999999984</v>
      </c>
      <c r="FI73" s="477">
        <f t="shared" si="73"/>
        <v>894404.4</v>
      </c>
      <c r="FJ73" s="477">
        <f t="shared" si="25"/>
        <v>894404.39999999839</v>
      </c>
      <c r="FK73" s="494">
        <f t="shared" si="45"/>
        <v>1018783.4400491755</v>
      </c>
      <c r="FL73" s="493">
        <f>+FN72</f>
        <v>269212.29941666638</v>
      </c>
      <c r="FM73" s="477">
        <f t="shared" si="74"/>
        <v>140458.59099999999</v>
      </c>
      <c r="FN73" s="477">
        <f t="shared" si="26"/>
        <v>128753.7084166664</v>
      </c>
      <c r="FO73" s="494">
        <f t="shared" si="46"/>
        <v>158363.53719171867</v>
      </c>
      <c r="FP73" s="493">
        <f>+FR72</f>
        <v>33920.600000000006</v>
      </c>
      <c r="FQ73" s="477">
        <f t="shared" si="75"/>
        <v>16960.3</v>
      </c>
      <c r="FR73" s="477">
        <f t="shared" si="27"/>
        <v>16960.300000000007</v>
      </c>
      <c r="FS73" s="494">
        <f t="shared" si="47"/>
        <v>19318.859319415282</v>
      </c>
      <c r="FT73" s="493">
        <f>+FV72</f>
        <v>2716.5363333333335</v>
      </c>
      <c r="FU73" s="477">
        <f t="shared" si="76"/>
        <v>1253.7860000000001</v>
      </c>
      <c r="FV73" s="477">
        <f t="shared" si="32"/>
        <v>1462.7503333333334</v>
      </c>
      <c r="FW73" s="494">
        <f t="shared" si="48"/>
        <v>1457.2012362081534</v>
      </c>
      <c r="FX73" s="493">
        <f>+FZ72</f>
        <v>9074834.9549999945</v>
      </c>
      <c r="FY73" s="477">
        <f t="shared" si="77"/>
        <v>4033259.9799999995</v>
      </c>
      <c r="FZ73" s="477">
        <f t="shared" si="28"/>
        <v>5041574.974999995</v>
      </c>
      <c r="GA73" s="494">
        <f t="shared" si="49"/>
        <v>4734359.2318892414</v>
      </c>
      <c r="GB73" s="493">
        <f>+GD72</f>
        <v>137054.46683333337</v>
      </c>
      <c r="GC73" s="477">
        <f t="shared" si="78"/>
        <v>53053.342000000004</v>
      </c>
      <c r="GD73" s="477">
        <f t="shared" si="29"/>
        <v>84001.124833333364</v>
      </c>
      <c r="GE73" s="494">
        <f t="shared" si="50"/>
        <v>64734.835594867131</v>
      </c>
      <c r="GF73" s="493">
        <f>+GH72</f>
        <v>-139258.9595</v>
      </c>
      <c r="GG73" s="477">
        <f t="shared" si="79"/>
        <v>-53906.693999999974</v>
      </c>
      <c r="GH73" s="477">
        <f t="shared" si="30"/>
        <v>-85352.265500000023</v>
      </c>
      <c r="GI73" s="494">
        <f t="shared" si="51"/>
        <v>-65776.081995980741</v>
      </c>
      <c r="GJ73" s="493">
        <f>+GL72</f>
        <v>9427981.1278333385</v>
      </c>
      <c r="GK73" s="477">
        <f t="shared" si="80"/>
        <v>3327522.7509999997</v>
      </c>
      <c r="GL73" s="477">
        <f t="shared" si="31"/>
        <v>6100458.3768333383</v>
      </c>
      <c r="GM73" s="494">
        <f t="shared" si="52"/>
        <v>4175874.0748200556</v>
      </c>
      <c r="GN73" s="493">
        <f>+GP72</f>
        <v>145207.93874999994</v>
      </c>
      <c r="GO73" s="477">
        <f t="shared" si="81"/>
        <v>49785.578999999998</v>
      </c>
      <c r="GP73" s="477">
        <f t="shared" si="36"/>
        <v>95422.359749999945</v>
      </c>
      <c r="GQ73" s="494">
        <f t="shared" si="53"/>
        <v>63055.349927929346</v>
      </c>
      <c r="GR73" s="493">
        <f>+GT72</f>
        <v>614621.6684999998</v>
      </c>
      <c r="GS73" s="477">
        <f t="shared" si="82"/>
        <v>175606.19100000002</v>
      </c>
      <c r="GT73" s="477">
        <f t="shared" si="37"/>
        <v>439015.4774999998</v>
      </c>
      <c r="GU73" s="494">
        <f t="shared" si="54"/>
        <v>236657.2364311053</v>
      </c>
      <c r="GV73" s="493">
        <f>+GX72</f>
        <v>16283406.721416667</v>
      </c>
      <c r="GW73" s="477">
        <f t="shared" si="83"/>
        <v>3686809.0689999992</v>
      </c>
      <c r="GX73" s="477">
        <f t="shared" si="55"/>
        <v>12596597.652416669</v>
      </c>
      <c r="GY73" s="494">
        <f t="shared" si="56"/>
        <v>5438536.5022430439</v>
      </c>
      <c r="GZ73" s="493">
        <f>+HB72</f>
        <v>45492270.022333331</v>
      </c>
      <c r="HA73" s="477">
        <f t="shared" si="97"/>
        <v>8028047.6510000005</v>
      </c>
      <c r="HB73" s="477">
        <f t="shared" si="61"/>
        <v>37464222.371333331</v>
      </c>
      <c r="HC73" s="494">
        <f t="shared" si="66"/>
        <v>13237954.953262033</v>
      </c>
      <c r="HD73" s="576">
        <f>+HF72</f>
        <v>-323530.52500000008</v>
      </c>
      <c r="HE73" s="580">
        <f t="shared" si="98"/>
        <v>-53183.1</v>
      </c>
      <c r="HF73" s="580">
        <f t="shared" si="67"/>
        <v>-270347.4250000001</v>
      </c>
      <c r="HG73" s="919">
        <f t="shared" si="84"/>
        <v>-90778.569343919298</v>
      </c>
      <c r="HH73" s="576">
        <f>+HJ72</f>
        <v>821790.53333333344</v>
      </c>
      <c r="HI73" s="575">
        <f t="shared" si="99"/>
        <v>129756.4</v>
      </c>
      <c r="HJ73" s="575">
        <f t="shared" si="68"/>
        <v>692034.13333333342</v>
      </c>
      <c r="HK73" s="919">
        <f t="shared" si="85"/>
        <v>225993.11482973839</v>
      </c>
      <c r="HL73" s="576">
        <f>+HN72</f>
        <v>3117348.791666667</v>
      </c>
      <c r="HM73" s="580">
        <f t="shared" si="104"/>
        <v>440096.3</v>
      </c>
      <c r="HN73" s="580">
        <f t="shared" si="86"/>
        <v>2677252.4916666672</v>
      </c>
      <c r="HO73" s="919">
        <f t="shared" si="100"/>
        <v>812404.50295915781</v>
      </c>
      <c r="HP73" s="576">
        <f>+HR72</f>
        <v>812481.11516666668</v>
      </c>
      <c r="HQ73" s="580">
        <f t="shared" si="113"/>
        <v>94657.993999999992</v>
      </c>
      <c r="HR73" s="580">
        <f t="shared" si="105"/>
        <v>717823.12116666674</v>
      </c>
      <c r="HS73" s="919">
        <f t="shared" si="110"/>
        <v>194481.01671300671</v>
      </c>
      <c r="HU73" s="493"/>
      <c r="HV73" s="477"/>
      <c r="HW73" s="477"/>
      <c r="HX73" s="494"/>
      <c r="HY73" s="493"/>
      <c r="HZ73" s="477"/>
      <c r="IA73" s="477"/>
      <c r="IB73" s="494"/>
      <c r="IC73" s="493"/>
      <c r="ID73" s="477"/>
      <c r="IE73" s="477"/>
      <c r="IF73" s="494"/>
    </row>
    <row r="74" spans="1:240">
      <c r="A74" s="554" t="s">
        <v>23</v>
      </c>
      <c r="B74" s="574">
        <v>2023</v>
      </c>
      <c r="C74" s="575">
        <f>+C73</f>
        <v>13262311.526704542</v>
      </c>
      <c r="D74" s="575">
        <f>+D73</f>
        <v>445791.98409090913</v>
      </c>
      <c r="E74" s="575">
        <f t="shared" si="6"/>
        <v>12816519.542613633</v>
      </c>
      <c r="F74" s="558">
        <f>+C$29*E74+D74</f>
        <v>2068283.163001881</v>
      </c>
      <c r="G74" s="575">
        <f>+G73</f>
        <v>3417302.1115909065</v>
      </c>
      <c r="H74" s="575">
        <f>+H73</f>
        <v>115840.74954545456</v>
      </c>
      <c r="I74" s="575">
        <f t="shared" si="7"/>
        <v>3301461.362045452</v>
      </c>
      <c r="J74" s="558">
        <f>+G$29*I74+H74</f>
        <v>533785.10016451462</v>
      </c>
      <c r="K74" s="576">
        <f>+K73</f>
        <v>8780818.1326704472</v>
      </c>
      <c r="L74" s="575">
        <f>+L73</f>
        <v>305419.76113636367</v>
      </c>
      <c r="M74" s="575">
        <f t="shared" si="8"/>
        <v>8475398.371534083</v>
      </c>
      <c r="N74" s="558">
        <f>+K$29*M74+L74</f>
        <v>1378352.1629361594</v>
      </c>
      <c r="O74" s="576">
        <f>+O73</f>
        <v>3678919.8106060587</v>
      </c>
      <c r="P74" s="575">
        <f>+P73</f>
        <v>119316.31818181818</v>
      </c>
      <c r="Q74" s="575">
        <f t="shared" si="11"/>
        <v>3559603.4924242403</v>
      </c>
      <c r="R74" s="558">
        <f>+O$29*Q74+P74</f>
        <v>569939.8472667865</v>
      </c>
      <c r="S74" s="493">
        <f>+S73</f>
        <v>1700874.7424242403</v>
      </c>
      <c r="T74" s="477">
        <f>+T73</f>
        <v>58315.705454545445</v>
      </c>
      <c r="U74" s="477">
        <f t="shared" si="12"/>
        <v>1642559.0369696948</v>
      </c>
      <c r="V74" s="494">
        <f>+S$29*U74+T74</f>
        <v>266253.40175835474</v>
      </c>
      <c r="W74" s="493">
        <f>+W73</f>
        <v>21376553.087121215</v>
      </c>
      <c r="X74" s="477">
        <f>+X73</f>
        <v>693293.61363636365</v>
      </c>
      <c r="Y74" s="477">
        <f t="shared" si="13"/>
        <v>20683259.473484851</v>
      </c>
      <c r="Z74" s="494">
        <f>+W$29*Y74+X74</f>
        <v>3311664.8442405579</v>
      </c>
      <c r="AA74" s="493">
        <f>+AA73</f>
        <v>13938262.717803026</v>
      </c>
      <c r="AB74" s="477">
        <f>+AB73</f>
        <v>450833.29545454547</v>
      </c>
      <c r="AC74" s="477">
        <f t="shared" si="14"/>
        <v>13487429.422348481</v>
      </c>
      <c r="AD74" s="494">
        <f>+AA$29*AC74+AB74</f>
        <v>2158257.467140561</v>
      </c>
      <c r="AE74" s="493">
        <f>+AE73</f>
        <v>140235.53409090923</v>
      </c>
      <c r="AF74" s="477">
        <f>+AF73</f>
        <v>4597.886363636364</v>
      </c>
      <c r="AG74" s="477">
        <f t="shared" si="15"/>
        <v>135637.64772727288</v>
      </c>
      <c r="AH74" s="494">
        <f>+AE$29*AG74+AF74</f>
        <v>21768.763857640926</v>
      </c>
      <c r="AI74" s="493">
        <f>+AI73</f>
        <v>9408259.912878789</v>
      </c>
      <c r="AJ74" s="477">
        <f>+AJ73</f>
        <v>295547.43181818182</v>
      </c>
      <c r="AK74" s="477">
        <f t="shared" si="19"/>
        <v>9112712.4810606074</v>
      </c>
      <c r="AL74" s="494">
        <f>+AI$29*AK74+AJ74</f>
        <v>1449159.8120992042</v>
      </c>
      <c r="AM74" s="493">
        <f>+AM73</f>
        <v>3492307.843977272</v>
      </c>
      <c r="AN74" s="477">
        <f>+AN73</f>
        <v>110866.91568181818</v>
      </c>
      <c r="AO74" s="477">
        <f t="shared" si="16"/>
        <v>3381440.928295454</v>
      </c>
      <c r="AP74" s="494">
        <f>+AM$29*AO74+AN74</f>
        <v>538936.1789421218</v>
      </c>
      <c r="AQ74" s="493">
        <f>+AQ73</f>
        <v>28731598.533409096</v>
      </c>
      <c r="AR74" s="477">
        <f>+AR73</f>
        <v>904932.23727272719</v>
      </c>
      <c r="AS74" s="477">
        <f t="shared" si="17"/>
        <v>27826666.296136368</v>
      </c>
      <c r="AT74" s="494">
        <f>+AQ$29*AS74+AR74</f>
        <v>4427614.0740901427</v>
      </c>
      <c r="AU74" s="576">
        <f>+AU73</f>
        <v>18625000</v>
      </c>
      <c r="AV74" s="575">
        <f>+AV73</f>
        <v>750000</v>
      </c>
      <c r="AW74" s="575">
        <f t="shared" si="1"/>
        <v>17875000</v>
      </c>
      <c r="AX74" s="558">
        <f>+AU$29*AW74+AV74</f>
        <v>750000</v>
      </c>
      <c r="AY74" s="576">
        <f>+AY73</f>
        <v>12083333.333333332</v>
      </c>
      <c r="AZ74" s="575">
        <f>+AZ73</f>
        <v>500000</v>
      </c>
      <c r="BA74" s="575">
        <f t="shared" si="2"/>
        <v>11583333.333333332</v>
      </c>
      <c r="BB74" s="558">
        <f>+AY$29*BA74+AZ74</f>
        <v>500000</v>
      </c>
      <c r="BC74" s="576">
        <f>+BC73</f>
        <v>19000000</v>
      </c>
      <c r="BD74" s="575">
        <f>+BD73</f>
        <v>750000</v>
      </c>
      <c r="BE74" s="575">
        <f t="shared" si="4"/>
        <v>18250000</v>
      </c>
      <c r="BF74" s="558">
        <f>+BC$29*BE74+BD74</f>
        <v>750000</v>
      </c>
      <c r="BG74" s="576">
        <f>+BG73</f>
        <v>11952380.952380959</v>
      </c>
      <c r="BH74" s="575">
        <f>+BH73</f>
        <v>571428.57142857148</v>
      </c>
      <c r="BI74" s="575">
        <f t="shared" si="5"/>
        <v>11380952.380952388</v>
      </c>
      <c r="BJ74" s="558">
        <f>+BG$29*BI74+BH74</f>
        <v>571428.57142857148</v>
      </c>
      <c r="BK74" s="576">
        <f>+BK73</f>
        <v>14000000</v>
      </c>
      <c r="BL74" s="575">
        <f>+BL73</f>
        <v>1200000</v>
      </c>
      <c r="BM74" s="575">
        <f t="shared" si="9"/>
        <v>12800000</v>
      </c>
      <c r="BN74" s="558">
        <f>+BK$29*BM74+BL74</f>
        <v>1200000</v>
      </c>
      <c r="BO74" s="576">
        <f>+BO73</f>
        <v>11166666.666666666</v>
      </c>
      <c r="BP74" s="575">
        <f>+BP73</f>
        <v>666666.66666666663</v>
      </c>
      <c r="BQ74" s="575">
        <f t="shared" si="10"/>
        <v>10500000</v>
      </c>
      <c r="BR74" s="558">
        <f>+BO$29*BQ74+BP74</f>
        <v>666666.66666666663</v>
      </c>
      <c r="BS74" s="493">
        <f>+BS73</f>
        <v>265948.36363636376</v>
      </c>
      <c r="BT74" s="477">
        <f>+BT73</f>
        <v>8310.886363636364</v>
      </c>
      <c r="BU74" s="477">
        <f t="shared" si="18"/>
        <v>257637.47727272741</v>
      </c>
      <c r="BV74" s="494">
        <f>+BS$29*BU74+BT74</f>
        <v>40926.178904019122</v>
      </c>
      <c r="BW74" s="493">
        <f>+BW73</f>
        <v>18747339.886363644</v>
      </c>
      <c r="BX74" s="477">
        <f>+BX73</f>
        <v>576841.22727272729</v>
      </c>
      <c r="BY74" s="477">
        <f t="shared" si="20"/>
        <v>18170498.659090918</v>
      </c>
      <c r="BZ74" s="494">
        <f>+BW$29*BY74+BX74</f>
        <v>2758583.5093397619</v>
      </c>
      <c r="CA74" s="493">
        <f>+CA73</f>
        <v>1773638.560000001</v>
      </c>
      <c r="CB74" s="477">
        <f>+CB73</f>
        <v>54433.919999999998</v>
      </c>
      <c r="CC74" s="477">
        <f t="shared" si="21"/>
        <v>1719204.6400000011</v>
      </c>
      <c r="CD74" s="494">
        <f>+CA$29*CC74+CB74</f>
        <v>272074.47006262507</v>
      </c>
      <c r="CE74" s="493">
        <f>+CE73</f>
        <v>152382.18818181826</v>
      </c>
      <c r="CF74" s="477">
        <f>+CF73</f>
        <v>4725.0290909090909</v>
      </c>
      <c r="CG74" s="477">
        <f t="shared" si="22"/>
        <v>147657.15909090918</v>
      </c>
      <c r="CH74" s="494">
        <f>+CE$29*CG74+CF74</f>
        <v>23417.501515384392</v>
      </c>
      <c r="CI74" s="493">
        <f>+CI73</f>
        <v>410030.45454545435</v>
      </c>
      <c r="CJ74" s="477">
        <f>+CJ73</f>
        <v>12362.727272727272</v>
      </c>
      <c r="CK74" s="477">
        <f t="shared" si="23"/>
        <v>397667.72727272706</v>
      </c>
      <c r="CL74" s="494">
        <f>+CI$29*CK74+CJ74</f>
        <v>60110.921259155701</v>
      </c>
      <c r="CM74" s="493">
        <f>+CM73</f>
        <v>18259359.744602274</v>
      </c>
      <c r="CN74" s="477">
        <f>+CN73</f>
        <v>483691.64886363636</v>
      </c>
      <c r="CO74" s="477">
        <f t="shared" si="33"/>
        <v>17775668.095738638</v>
      </c>
      <c r="CP74" s="494">
        <f>+CM$29*CO74+CN74</f>
        <v>2618026.3968569138</v>
      </c>
      <c r="CQ74" s="493">
        <f>+CQ73</f>
        <v>76169532.653011337</v>
      </c>
      <c r="CR74" s="477">
        <f>+CR73</f>
        <v>2017735.9643181816</v>
      </c>
      <c r="CS74" s="477">
        <f t="shared" si="38"/>
        <v>74151796.688693151</v>
      </c>
      <c r="CT74" s="494">
        <f>+CQ$29*CS74+CR74</f>
        <v>10921185.075001761</v>
      </c>
      <c r="CU74" s="493">
        <f>+CU73</f>
        <v>25695424.155000009</v>
      </c>
      <c r="CV74" s="477">
        <f>+CV73</f>
        <v>676195.37250000006</v>
      </c>
      <c r="CW74" s="477">
        <f t="shared" si="39"/>
        <v>25019228.78250001</v>
      </c>
      <c r="CX74" s="494">
        <f>+CU$29*CW74+CV74</f>
        <v>3680268.6411320101</v>
      </c>
      <c r="CY74" s="493">
        <f>+CY73</f>
        <v>28248.368750000049</v>
      </c>
      <c r="CZ74" s="477">
        <f>+CZ73</f>
        <v>733.72386363636497</v>
      </c>
      <c r="DA74" s="477">
        <f t="shared" si="40"/>
        <v>27514.644886363683</v>
      </c>
      <c r="DB74" s="494">
        <f>+CY$29*DA74+CZ74</f>
        <v>4037.4231869681171</v>
      </c>
      <c r="DC74" s="493">
        <f>+DC73</f>
        <v>1703298.2318181822</v>
      </c>
      <c r="DD74" s="477">
        <f>+DD73</f>
        <v>44530.672727272722</v>
      </c>
      <c r="DE74" s="477">
        <f t="shared" si="41"/>
        <v>1658767.5590909095</v>
      </c>
      <c r="DF74" s="494">
        <f>+DC$29*DE74+DD74</f>
        <v>243699.85281904394</v>
      </c>
      <c r="DG74" s="493">
        <f>+DG73</f>
        <v>948619.76124999975</v>
      </c>
      <c r="DH74" s="477">
        <f>+DH73</f>
        <v>24639.474318181816</v>
      </c>
      <c r="DI74" s="477">
        <f t="shared" si="42"/>
        <v>923980.28693181789</v>
      </c>
      <c r="DJ74" s="494">
        <f>+DG$29*DI74+DH74</f>
        <v>135582.32171147587</v>
      </c>
      <c r="DK74" s="493">
        <f>+DK73</f>
        <v>20978644.538295455</v>
      </c>
      <c r="DL74" s="477">
        <f>+DL73</f>
        <v>549658.80886363634</v>
      </c>
      <c r="DM74" s="477">
        <f t="shared" si="43"/>
        <v>20428985.729431819</v>
      </c>
      <c r="DN74" s="494">
        <f>+DK$29*DM74+DL74</f>
        <v>3002578.9395583533</v>
      </c>
      <c r="DO74" s="493">
        <f>+DO73</f>
        <v>767380.90132575715</v>
      </c>
      <c r="DP74" s="477">
        <f t="shared" si="88"/>
        <v>19592.703863636354</v>
      </c>
      <c r="DQ74" s="477">
        <f t="shared" si="57"/>
        <v>747788.19746212079</v>
      </c>
      <c r="DR74" s="494">
        <f t="shared" si="62"/>
        <v>109380.06518173384</v>
      </c>
      <c r="DS74" s="493">
        <f>+DS73</f>
        <v>327682.23272727156</v>
      </c>
      <c r="DT74" s="477">
        <f t="shared" si="89"/>
        <v>8295.7527272726966</v>
      </c>
      <c r="DU74" s="477">
        <f t="shared" si="58"/>
        <v>319386.47999999888</v>
      </c>
      <c r="DV74" s="494">
        <f t="shared" si="63"/>
        <v>46644.672083315134</v>
      </c>
      <c r="DW74" s="493">
        <f>+DW73</f>
        <v>47954.213806818167</v>
      </c>
      <c r="DX74" s="477">
        <f t="shared" si="90"/>
        <v>1221.7634090909089</v>
      </c>
      <c r="DY74" s="477">
        <f t="shared" si="59"/>
        <v>46732.450397727254</v>
      </c>
      <c r="DZ74" s="494">
        <f t="shared" si="64"/>
        <v>6832.9557539036959</v>
      </c>
      <c r="EA74" s="493">
        <f>+EA73</f>
        <v>-284218.70517045638</v>
      </c>
      <c r="EB74" s="477">
        <f t="shared" si="91"/>
        <v>-7120.3015909091364</v>
      </c>
      <c r="EC74" s="477">
        <f t="shared" si="60"/>
        <v>-277098.40357954724</v>
      </c>
      <c r="ED74" s="494">
        <f t="shared" si="65"/>
        <v>-40391.667155789015</v>
      </c>
      <c r="EE74" s="576">
        <f>+EE73</f>
        <v>7972519.5486363657</v>
      </c>
      <c r="EF74" s="580">
        <f t="shared" si="101"/>
        <v>192495.44181818186</v>
      </c>
      <c r="EG74" s="580">
        <f t="shared" si="69"/>
        <v>7780024.1068181843</v>
      </c>
      <c r="EH74" s="494">
        <f t="shared" si="92"/>
        <v>1126647.4355420168</v>
      </c>
      <c r="EI74" s="576">
        <f>+EI73</f>
        <v>321957.76655303029</v>
      </c>
      <c r="EJ74" s="580">
        <f t="shared" si="102"/>
        <v>7696.2015909090906</v>
      </c>
      <c r="EK74" s="580">
        <f t="shared" si="70"/>
        <v>314261.56496212119</v>
      </c>
      <c r="EL74" s="494">
        <f t="shared" si="93"/>
        <v>45429.769434595277</v>
      </c>
      <c r="EM74" s="576">
        <f>+EM73</f>
        <v>10973611.272272727</v>
      </c>
      <c r="EN74" s="580">
        <f t="shared" si="103"/>
        <v>261276.45886363636</v>
      </c>
      <c r="EO74" s="580">
        <f t="shared" si="71"/>
        <v>10712334.81340909</v>
      </c>
      <c r="EP74" s="494">
        <f t="shared" si="94"/>
        <v>1547512.6948945182</v>
      </c>
      <c r="EQ74" s="576">
        <f>+EQ73</f>
        <v>21274650.251136363</v>
      </c>
      <c r="ER74" s="580">
        <f t="shared" si="111"/>
        <v>500580.00590909086</v>
      </c>
      <c r="ES74" s="580">
        <f t="shared" si="106"/>
        <v>20774070.24522727</v>
      </c>
      <c r="ET74" s="494">
        <f t="shared" si="107"/>
        <v>2994934.6339790835</v>
      </c>
      <c r="EU74" s="576">
        <f>+EU73</f>
        <v>27489666.206818186</v>
      </c>
      <c r="EV74" s="580">
        <f t="shared" si="112"/>
        <v>646815.67545454553</v>
      </c>
      <c r="EW74" s="580">
        <f t="shared" si="96"/>
        <v>26842850.53136364</v>
      </c>
      <c r="EX74" s="494">
        <f t="shared" si="108"/>
        <v>3869852.2620801562</v>
      </c>
      <c r="EY74" s="582">
        <f t="shared" si="109"/>
        <v>50191348.868638918</v>
      </c>
      <c r="EZ74" s="579">
        <f>+EY74</f>
        <v>50191348.868638918</v>
      </c>
      <c r="FA74" s="553"/>
      <c r="FD74" s="493">
        <f>+FD73</f>
        <v>1482498.0333333355</v>
      </c>
      <c r="FE74" s="477">
        <f t="shared" si="72"/>
        <v>1270712.6000000001</v>
      </c>
      <c r="FF74" s="477">
        <f t="shared" si="24"/>
        <v>211785.43333333544</v>
      </c>
      <c r="FG74" s="494">
        <f t="shared" si="44"/>
        <v>1300164.2316046734</v>
      </c>
      <c r="FH74" s="493">
        <f>+FH73</f>
        <v>1788808.7999999984</v>
      </c>
      <c r="FI74" s="477">
        <f t="shared" si="73"/>
        <v>894404.4</v>
      </c>
      <c r="FJ74" s="477">
        <f t="shared" si="25"/>
        <v>894404.39999999839</v>
      </c>
      <c r="FK74" s="494">
        <f t="shared" si="45"/>
        <v>1018783.4400491755</v>
      </c>
      <c r="FL74" s="493">
        <f>+FL73</f>
        <v>269212.29941666638</v>
      </c>
      <c r="FM74" s="477">
        <f t="shared" si="74"/>
        <v>140458.59099999999</v>
      </c>
      <c r="FN74" s="477">
        <f t="shared" si="26"/>
        <v>128753.7084166664</v>
      </c>
      <c r="FO74" s="494">
        <f t="shared" si="46"/>
        <v>158363.53719171867</v>
      </c>
      <c r="FP74" s="493">
        <f>+FP73</f>
        <v>33920.600000000006</v>
      </c>
      <c r="FQ74" s="477">
        <f t="shared" si="75"/>
        <v>16960.3</v>
      </c>
      <c r="FR74" s="477">
        <f t="shared" si="27"/>
        <v>16960.300000000007</v>
      </c>
      <c r="FS74" s="494">
        <f t="shared" si="47"/>
        <v>19318.859319415282</v>
      </c>
      <c r="FT74" s="493">
        <f>+FT73</f>
        <v>2716.5363333333335</v>
      </c>
      <c r="FU74" s="477">
        <f t="shared" si="76"/>
        <v>1253.7860000000001</v>
      </c>
      <c r="FV74" s="477">
        <f t="shared" si="32"/>
        <v>1462.7503333333334</v>
      </c>
      <c r="FW74" s="494">
        <f t="shared" si="48"/>
        <v>1457.2012362081534</v>
      </c>
      <c r="FX74" s="493">
        <f>+FX73</f>
        <v>9074834.9549999945</v>
      </c>
      <c r="FY74" s="477">
        <f t="shared" si="77"/>
        <v>4033259.9799999995</v>
      </c>
      <c r="FZ74" s="477">
        <f t="shared" si="28"/>
        <v>5041574.974999995</v>
      </c>
      <c r="GA74" s="494">
        <f t="shared" si="49"/>
        <v>4734359.2318892414</v>
      </c>
      <c r="GB74" s="493">
        <f>+GB73</f>
        <v>137054.46683333337</v>
      </c>
      <c r="GC74" s="477">
        <f t="shared" si="78"/>
        <v>53053.342000000004</v>
      </c>
      <c r="GD74" s="477">
        <f t="shared" si="29"/>
        <v>84001.124833333364</v>
      </c>
      <c r="GE74" s="494">
        <f t="shared" si="50"/>
        <v>64734.835594867131</v>
      </c>
      <c r="GF74" s="493">
        <f>+GF73</f>
        <v>-139258.9595</v>
      </c>
      <c r="GG74" s="477">
        <f t="shared" si="79"/>
        <v>-53906.693999999974</v>
      </c>
      <c r="GH74" s="477">
        <f t="shared" si="30"/>
        <v>-85352.265500000023</v>
      </c>
      <c r="GI74" s="494">
        <f t="shared" si="51"/>
        <v>-65776.081995980741</v>
      </c>
      <c r="GJ74" s="493">
        <f>+GJ73</f>
        <v>9427981.1278333385</v>
      </c>
      <c r="GK74" s="477">
        <f t="shared" si="80"/>
        <v>3327522.7509999997</v>
      </c>
      <c r="GL74" s="477">
        <f t="shared" si="31"/>
        <v>6100458.3768333383</v>
      </c>
      <c r="GM74" s="494">
        <f t="shared" si="52"/>
        <v>4175874.0748200556</v>
      </c>
      <c r="GN74" s="493">
        <f>+GN73</f>
        <v>145207.93874999994</v>
      </c>
      <c r="GO74" s="477">
        <f t="shared" si="81"/>
        <v>49785.578999999998</v>
      </c>
      <c r="GP74" s="477">
        <f t="shared" si="36"/>
        <v>95422.359749999945</v>
      </c>
      <c r="GQ74" s="494">
        <f t="shared" si="53"/>
        <v>63055.349927929346</v>
      </c>
      <c r="GR74" s="493">
        <f>+GR73</f>
        <v>614621.6684999998</v>
      </c>
      <c r="GS74" s="477">
        <f t="shared" si="82"/>
        <v>175606.19100000002</v>
      </c>
      <c r="GT74" s="477">
        <f t="shared" si="37"/>
        <v>439015.4774999998</v>
      </c>
      <c r="GU74" s="494">
        <f t="shared" si="54"/>
        <v>236657.2364311053</v>
      </c>
      <c r="GV74" s="493">
        <f>+GV73</f>
        <v>16283406.721416667</v>
      </c>
      <c r="GW74" s="477">
        <f t="shared" si="83"/>
        <v>3686809.0689999992</v>
      </c>
      <c r="GX74" s="477">
        <f t="shared" si="55"/>
        <v>12596597.652416669</v>
      </c>
      <c r="GY74" s="494">
        <f t="shared" si="56"/>
        <v>5438536.5022430439</v>
      </c>
      <c r="GZ74" s="493">
        <f>+GZ73</f>
        <v>45492270.022333331</v>
      </c>
      <c r="HA74" s="477">
        <f t="shared" si="97"/>
        <v>8028047.6510000005</v>
      </c>
      <c r="HB74" s="477">
        <f t="shared" si="61"/>
        <v>37464222.371333331</v>
      </c>
      <c r="HC74" s="494">
        <f t="shared" si="66"/>
        <v>13237954.953262033</v>
      </c>
      <c r="HD74" s="576">
        <f>+HD73</f>
        <v>-323530.52500000008</v>
      </c>
      <c r="HE74" s="580">
        <f t="shared" si="98"/>
        <v>-53183.1</v>
      </c>
      <c r="HF74" s="580">
        <f t="shared" si="67"/>
        <v>-270347.4250000001</v>
      </c>
      <c r="HG74" s="919">
        <f t="shared" si="84"/>
        <v>-90778.569343919298</v>
      </c>
      <c r="HH74" s="576">
        <f>+HH73</f>
        <v>821790.53333333344</v>
      </c>
      <c r="HI74" s="575">
        <f t="shared" si="99"/>
        <v>129756.4</v>
      </c>
      <c r="HJ74" s="575">
        <f t="shared" si="68"/>
        <v>692034.13333333342</v>
      </c>
      <c r="HK74" s="919">
        <f t="shared" si="85"/>
        <v>225993.11482973839</v>
      </c>
      <c r="HL74" s="576">
        <f>+HL73</f>
        <v>3117348.791666667</v>
      </c>
      <c r="HM74" s="580">
        <f t="shared" si="104"/>
        <v>440096.3</v>
      </c>
      <c r="HN74" s="580">
        <f t="shared" si="86"/>
        <v>2677252.4916666672</v>
      </c>
      <c r="HO74" s="919">
        <f t="shared" si="100"/>
        <v>812404.50295915781</v>
      </c>
      <c r="HP74" s="576">
        <f>+HP73</f>
        <v>812481.11516666668</v>
      </c>
      <c r="HQ74" s="580">
        <f t="shared" si="113"/>
        <v>94657.993999999992</v>
      </c>
      <c r="HR74" s="580">
        <f t="shared" si="105"/>
        <v>717823.12116666674</v>
      </c>
      <c r="HS74" s="919">
        <f t="shared" si="110"/>
        <v>194481.01671300671</v>
      </c>
      <c r="HU74" s="493"/>
      <c r="HV74" s="477"/>
      <c r="HW74" s="477"/>
      <c r="HX74" s="494"/>
      <c r="HY74" s="493"/>
      <c r="HZ74" s="477"/>
      <c r="IA74" s="477"/>
      <c r="IB74" s="494"/>
      <c r="IC74" s="493"/>
      <c r="ID74" s="477"/>
      <c r="IE74" s="477"/>
      <c r="IF74" s="494"/>
    </row>
    <row r="75" spans="1:240">
      <c r="A75" s="554" t="s">
        <v>24</v>
      </c>
      <c r="B75" s="574">
        <v>2024</v>
      </c>
      <c r="C75" s="575">
        <f>+E74</f>
        <v>12816519.542613633</v>
      </c>
      <c r="D75" s="575">
        <f>+C$31</f>
        <v>445791.98409090913</v>
      </c>
      <c r="E75" s="575">
        <f t="shared" si="6"/>
        <v>12370727.558522724</v>
      </c>
      <c r="F75" s="558">
        <f>+C$28*E75+D75</f>
        <v>1931152.3960825545</v>
      </c>
      <c r="G75" s="575">
        <f>+I74</f>
        <v>3301461.362045452</v>
      </c>
      <c r="H75" s="575">
        <f>+G$31</f>
        <v>115840.74954545456</v>
      </c>
      <c r="I75" s="575">
        <f t="shared" si="7"/>
        <v>3185620.6124999975</v>
      </c>
      <c r="J75" s="558">
        <f>+G$28*I75+H75</f>
        <v>498340.05874510936</v>
      </c>
      <c r="K75" s="576">
        <f>+M74</f>
        <v>8475398.371534083</v>
      </c>
      <c r="L75" s="575">
        <f>+K$31</f>
        <v>305419.76113636367</v>
      </c>
      <c r="M75" s="575">
        <f t="shared" si="8"/>
        <v>8169978.6103977198</v>
      </c>
      <c r="N75" s="558">
        <f>+K$28*M75+L75</f>
        <v>1286393.8176171982</v>
      </c>
      <c r="O75" s="576">
        <f>+Q74</f>
        <v>3559603.4924242403</v>
      </c>
      <c r="P75" s="575">
        <f>+O$31</f>
        <v>119316.31818181818</v>
      </c>
      <c r="Q75" s="575">
        <f t="shared" si="11"/>
        <v>3440287.174242422</v>
      </c>
      <c r="R75" s="558">
        <f>+O$28*Q75+P75</f>
        <v>532393.58872454823</v>
      </c>
      <c r="S75" s="493">
        <f>+U74</f>
        <v>1642559.0369696948</v>
      </c>
      <c r="T75" s="477">
        <f>+S$31</f>
        <v>58315.705454545445</v>
      </c>
      <c r="U75" s="477">
        <f t="shared" si="12"/>
        <v>1584243.3315151492</v>
      </c>
      <c r="V75" s="494">
        <f>+S$28*U75+T75</f>
        <v>248536.71844364467</v>
      </c>
      <c r="W75" s="493">
        <f>+Y74</f>
        <v>20683259.473484851</v>
      </c>
      <c r="X75" s="477">
        <f>+W$31</f>
        <v>693293.61363636365</v>
      </c>
      <c r="Y75" s="477">
        <f t="shared" si="13"/>
        <v>19989965.859848488</v>
      </c>
      <c r="Z75" s="494">
        <f>+W$28*Y75+X75</f>
        <v>3093500.3747033132</v>
      </c>
      <c r="AA75" s="493">
        <f>+AC74</f>
        <v>13487429.422348481</v>
      </c>
      <c r="AB75" s="477">
        <f>+AA$31</f>
        <v>450833.29545454547</v>
      </c>
      <c r="AC75" s="477">
        <f t="shared" si="14"/>
        <v>13036596.126893936</v>
      </c>
      <c r="AD75" s="494">
        <f>+AA$28*AC75+AB75</f>
        <v>2016144.931524903</v>
      </c>
      <c r="AE75" s="493">
        <f>+AG74</f>
        <v>135637.64772727288</v>
      </c>
      <c r="AF75" s="477">
        <f>+AE$31</f>
        <v>4597.886363636364</v>
      </c>
      <c r="AG75" s="477">
        <f t="shared" si="15"/>
        <v>131039.76136363651</v>
      </c>
      <c r="AH75" s="494">
        <f>+AE$28*AG75+AF75</f>
        <v>20331.906291371441</v>
      </c>
      <c r="AI75" s="493">
        <f>+AK74</f>
        <v>9112712.4810606074</v>
      </c>
      <c r="AJ75" s="477">
        <f>+AI$31</f>
        <v>295547.43181818182</v>
      </c>
      <c r="AK75" s="477">
        <f t="shared" si="19"/>
        <v>8817165.0492424257</v>
      </c>
      <c r="AL75" s="494">
        <f>+AI$28*AK75+AJ75</f>
        <v>1354229.5382815329</v>
      </c>
      <c r="AM75" s="493">
        <f>+AO74</f>
        <v>3381440.928295454</v>
      </c>
      <c r="AN75" s="477">
        <f>+AM$31</f>
        <v>110866.91568181818</v>
      </c>
      <c r="AO75" s="477">
        <f t="shared" si="16"/>
        <v>3270574.012613636</v>
      </c>
      <c r="AP75" s="494">
        <f>+AM$28*AO75+AN75</f>
        <v>503566.62876199896</v>
      </c>
      <c r="AQ75" s="493">
        <f>+AS74</f>
        <v>27826666.296136368</v>
      </c>
      <c r="AR75" s="477">
        <f>+AQ$31</f>
        <v>904932.23727272719</v>
      </c>
      <c r="AS75" s="477">
        <f t="shared" si="17"/>
        <v>26921734.05886364</v>
      </c>
      <c r="AT75" s="494">
        <f>+AQ$28*AS75+AR75</f>
        <v>4137440.4146639132</v>
      </c>
      <c r="AU75" s="576">
        <f>+AW74</f>
        <v>17875000</v>
      </c>
      <c r="AV75" s="575">
        <f>+AU$31</f>
        <v>750000</v>
      </c>
      <c r="AW75" s="575">
        <f t="shared" si="1"/>
        <v>17125000</v>
      </c>
      <c r="AX75" s="558">
        <f>+AU$28*AW75+AV75</f>
        <v>750000</v>
      </c>
      <c r="AY75" s="576">
        <f>+BA74</f>
        <v>11583333.333333332</v>
      </c>
      <c r="AZ75" s="575">
        <f>+AY$31</f>
        <v>500000</v>
      </c>
      <c r="BA75" s="575">
        <f t="shared" si="2"/>
        <v>11083333.333333332</v>
      </c>
      <c r="BB75" s="558">
        <f>+AY$28*BA75+AZ75</f>
        <v>500000</v>
      </c>
      <c r="BC75" s="576">
        <f>+BE74</f>
        <v>18250000</v>
      </c>
      <c r="BD75" s="575">
        <f>+BC$31</f>
        <v>750000</v>
      </c>
      <c r="BE75" s="575">
        <f t="shared" si="4"/>
        <v>17500000</v>
      </c>
      <c r="BF75" s="558">
        <f>+BC$28*BE75+BD75</f>
        <v>750000</v>
      </c>
      <c r="BG75" s="576">
        <f>+BI74</f>
        <v>11380952.380952388</v>
      </c>
      <c r="BH75" s="575">
        <f>+BG$31</f>
        <v>571428.57142857148</v>
      </c>
      <c r="BI75" s="575">
        <f t="shared" si="5"/>
        <v>10809523.809523817</v>
      </c>
      <c r="BJ75" s="558">
        <f>+BG$28*BI75+BH75</f>
        <v>571428.57142857148</v>
      </c>
      <c r="BK75" s="576">
        <f>+BM74</f>
        <v>12800000</v>
      </c>
      <c r="BL75" s="575">
        <f>+BK$31</f>
        <v>1200000</v>
      </c>
      <c r="BM75" s="575">
        <f t="shared" si="9"/>
        <v>11600000</v>
      </c>
      <c r="BN75" s="558">
        <f>+BK$28*BM75+BL75</f>
        <v>1200000</v>
      </c>
      <c r="BO75" s="576">
        <f>+BQ74</f>
        <v>10500000</v>
      </c>
      <c r="BP75" s="575">
        <f>+BO$31</f>
        <v>666666.66666666663</v>
      </c>
      <c r="BQ75" s="575">
        <f t="shared" si="10"/>
        <v>9833333.333333334</v>
      </c>
      <c r="BR75" s="558">
        <f>+BO$28*BQ75+BP75</f>
        <v>666666.66666666663</v>
      </c>
      <c r="BS75" s="493">
        <f>+BU74</f>
        <v>257637.47727272741</v>
      </c>
      <c r="BT75" s="477">
        <f>+BS$31</f>
        <v>8310.886363636364</v>
      </c>
      <c r="BU75" s="477">
        <f t="shared" si="18"/>
        <v>249326.59090909106</v>
      </c>
      <c r="BV75" s="494">
        <f>+BS$28*BU75+BT75</f>
        <v>38247.674320627382</v>
      </c>
      <c r="BW75" s="493">
        <f>+BY74</f>
        <v>18170498.659090918</v>
      </c>
      <c r="BX75" s="477">
        <f>+BW$31</f>
        <v>576841.22727272729</v>
      </c>
      <c r="BY75" s="477">
        <f t="shared" si="20"/>
        <v>17593657.431818191</v>
      </c>
      <c r="BZ75" s="494">
        <f>+BW$28*BY75+BX75</f>
        <v>2689321.8495916026</v>
      </c>
      <c r="CA75" s="493">
        <f>+CC74</f>
        <v>1719204.6400000011</v>
      </c>
      <c r="CB75" s="477">
        <f>+CA$31</f>
        <v>54433.919999999998</v>
      </c>
      <c r="CC75" s="477">
        <f t="shared" si="21"/>
        <v>1664770.7200000011</v>
      </c>
      <c r="CD75" s="494">
        <f>+CA$28*CC75+CB75</f>
        <v>254323.90309377713</v>
      </c>
      <c r="CE75" s="493">
        <f>+CG74</f>
        <v>147657.15909090918</v>
      </c>
      <c r="CF75" s="477">
        <f>+CE$31</f>
        <v>4725.0290909090909</v>
      </c>
      <c r="CG75" s="477">
        <f t="shared" si="22"/>
        <v>142932.13000000009</v>
      </c>
      <c r="CH75" s="494">
        <f>+CE$28*CG75+CF75</f>
        <v>21886.97259821534</v>
      </c>
      <c r="CI75" s="493">
        <f>+CK74</f>
        <v>397667.72727272706</v>
      </c>
      <c r="CJ75" s="477">
        <f>+CI$31</f>
        <v>12362.727272727272</v>
      </c>
      <c r="CK75" s="477">
        <f t="shared" si="23"/>
        <v>385304.99999999977</v>
      </c>
      <c r="CL75" s="494">
        <f>+CI$28*CK75+CJ75</f>
        <v>58626.521446106104</v>
      </c>
      <c r="CM75" s="493">
        <f>+CO74</f>
        <v>17775668.095738638</v>
      </c>
      <c r="CN75" s="477">
        <f>+CM$31</f>
        <v>483691.64886363636</v>
      </c>
      <c r="CO75" s="477">
        <f t="shared" si="33"/>
        <v>17291976.446875002</v>
      </c>
      <c r="CP75" s="494">
        <f>+CM$28*CO75+CN75</f>
        <v>2559949.2608570969</v>
      </c>
      <c r="CQ75" s="493">
        <f>+CS74</f>
        <v>74151796.688693151</v>
      </c>
      <c r="CR75" s="477">
        <f>+CQ$31</f>
        <v>2017735.9643181816</v>
      </c>
      <c r="CS75" s="477">
        <f t="shared" si="38"/>
        <v>72134060.724374965</v>
      </c>
      <c r="CT75" s="494">
        <f>+CQ$28*CS75+CR75</f>
        <v>10678914.350901527</v>
      </c>
      <c r="CU75" s="493">
        <f>+CW74</f>
        <v>25019228.78250001</v>
      </c>
      <c r="CV75" s="477">
        <f>+CU$31</f>
        <v>676195.37250000006</v>
      </c>
      <c r="CW75" s="477">
        <f t="shared" si="39"/>
        <v>24343033.410000011</v>
      </c>
      <c r="CX75" s="494">
        <f>+CU$28*CW75+CV75</f>
        <v>3599077.4717095238</v>
      </c>
      <c r="CY75" s="493">
        <f>+DA74</f>
        <v>27514.644886363683</v>
      </c>
      <c r="CZ75" s="477">
        <f>+CY$31</f>
        <v>733.72386363636497</v>
      </c>
      <c r="DA75" s="477">
        <f t="shared" si="40"/>
        <v>26780.921022727318</v>
      </c>
      <c r="DB75" s="494">
        <f>+CY$28*DA75+CZ75</f>
        <v>3949.3245383459371</v>
      </c>
      <c r="DC75" s="493">
        <f>+DE74</f>
        <v>1658767.5590909095</v>
      </c>
      <c r="DD75" s="477">
        <f>+DC$31</f>
        <v>44530.672727272722</v>
      </c>
      <c r="DE75" s="477">
        <f t="shared" si="41"/>
        <v>1614236.8863636369</v>
      </c>
      <c r="DF75" s="494">
        <f>+DC$28*DE75+DD75</f>
        <v>238353.0291924192</v>
      </c>
      <c r="DG75" s="493">
        <f>+DI74</f>
        <v>923980.28693181789</v>
      </c>
      <c r="DH75" s="477">
        <f>+DG$31</f>
        <v>24639.474318181816</v>
      </c>
      <c r="DI75" s="477">
        <f t="shared" si="42"/>
        <v>899340.81261363602</v>
      </c>
      <c r="DJ75" s="494">
        <f>+DG$28*DI75+DH75</f>
        <v>132623.84578098802</v>
      </c>
      <c r="DK75" s="493">
        <f>+DM74</f>
        <v>20428985.729431819</v>
      </c>
      <c r="DL75" s="477">
        <f>+DK$31</f>
        <v>549658.80886363634</v>
      </c>
      <c r="DM75" s="477">
        <f t="shared" si="43"/>
        <v>19879326.920568183</v>
      </c>
      <c r="DN75" s="494">
        <f>+DK$28*DM75+DL75</f>
        <v>2936581.0885082707</v>
      </c>
      <c r="DO75" s="493">
        <f>+DQ74</f>
        <v>747788.19746212079</v>
      </c>
      <c r="DP75" s="477">
        <f t="shared" si="88"/>
        <v>19592.703863636354</v>
      </c>
      <c r="DQ75" s="477">
        <f t="shared" si="57"/>
        <v>728195.49359848443</v>
      </c>
      <c r="DR75" s="494">
        <f t="shared" si="62"/>
        <v>107027.55789829022</v>
      </c>
      <c r="DS75" s="493">
        <f>+DU74</f>
        <v>319386.47999999888</v>
      </c>
      <c r="DT75" s="477">
        <f t="shared" si="89"/>
        <v>8295.7527272726966</v>
      </c>
      <c r="DU75" s="477">
        <f t="shared" si="58"/>
        <v>311090.72727272619</v>
      </c>
      <c r="DV75" s="494">
        <f t="shared" si="63"/>
        <v>45648.596255885466</v>
      </c>
      <c r="DW75" s="493">
        <f>+DY74</f>
        <v>46732.450397727254</v>
      </c>
      <c r="DX75" s="477">
        <f t="shared" si="90"/>
        <v>1221.7634090909089</v>
      </c>
      <c r="DY75" s="477">
        <f t="shared" si="59"/>
        <v>45510.686988636342</v>
      </c>
      <c r="DZ75" s="494">
        <f t="shared" si="64"/>
        <v>6686.2579148236227</v>
      </c>
      <c r="EA75" s="493">
        <f>+EC74</f>
        <v>-277098.40357954724</v>
      </c>
      <c r="EB75" s="477">
        <f t="shared" si="91"/>
        <v>-7120.3015909091364</v>
      </c>
      <c r="EC75" s="477">
        <f t="shared" si="60"/>
        <v>-269978.10198863811</v>
      </c>
      <c r="ED75" s="494">
        <f t="shared" si="65"/>
        <v>-39536.728426070476</v>
      </c>
      <c r="EE75" s="576">
        <f>+EG74</f>
        <v>7780024.1068181843</v>
      </c>
      <c r="EF75" s="580">
        <f t="shared" si="101"/>
        <v>192495.44181818186</v>
      </c>
      <c r="EG75" s="580">
        <f t="shared" si="69"/>
        <v>7587528.6650000028</v>
      </c>
      <c r="EH75" s="494">
        <f t="shared" si="92"/>
        <v>1103534.3965220456</v>
      </c>
      <c r="EI75" s="576">
        <f>+EK74</f>
        <v>314261.56496212119</v>
      </c>
      <c r="EJ75" s="580">
        <f t="shared" si="102"/>
        <v>7696.2015909090906</v>
      </c>
      <c r="EK75" s="580">
        <f t="shared" si="70"/>
        <v>306565.36337121209</v>
      </c>
      <c r="EL75" s="494">
        <f t="shared" si="93"/>
        <v>44505.682058831531</v>
      </c>
      <c r="EM75" s="576">
        <f>+EO74</f>
        <v>10712334.81340909</v>
      </c>
      <c r="EN75" s="580">
        <f t="shared" si="103"/>
        <v>261276.45886363636</v>
      </c>
      <c r="EO75" s="580">
        <f t="shared" si="71"/>
        <v>10451058.354545454</v>
      </c>
      <c r="EP75" s="494">
        <f t="shared" si="94"/>
        <v>1516141.0793815702</v>
      </c>
      <c r="EQ75" s="576">
        <f>+ES74</f>
        <v>20774070.24522727</v>
      </c>
      <c r="ER75" s="580">
        <f t="shared" si="111"/>
        <v>500580.00590909086</v>
      </c>
      <c r="ES75" s="580">
        <f t="shared" si="106"/>
        <v>20273490.239318177</v>
      </c>
      <c r="ET75" s="494">
        <f t="shared" si="107"/>
        <v>2934829.7031822163</v>
      </c>
      <c r="EU75" s="576">
        <f>+EW74</f>
        <v>26842850.53136364</v>
      </c>
      <c r="EV75" s="580">
        <f t="shared" si="112"/>
        <v>646815.67545454553</v>
      </c>
      <c r="EW75" s="580">
        <f t="shared" si="96"/>
        <v>26196034.855909094</v>
      </c>
      <c r="EX75" s="494">
        <f t="shared" si="108"/>
        <v>3792188.7298723105</v>
      </c>
      <c r="EY75" s="582">
        <f t="shared" si="109"/>
        <v>48344910.941038489</v>
      </c>
      <c r="EZ75" s="557"/>
      <c r="FA75" s="578">
        <f>+EY75</f>
        <v>48344910.941038489</v>
      </c>
      <c r="FD75" s="493">
        <f>+FF74</f>
        <v>211785.43333333544</v>
      </c>
      <c r="FE75" s="477">
        <f>+FD$31/12*(12-10)</f>
        <v>211785.43333333335</v>
      </c>
      <c r="FF75" s="477">
        <f t="shared" si="24"/>
        <v>2.0954757928848267E-9</v>
      </c>
      <c r="FG75" s="494">
        <f t="shared" si="44"/>
        <v>211785.43333333364</v>
      </c>
      <c r="FH75" s="493">
        <f>+FJ74</f>
        <v>894404.39999999839</v>
      </c>
      <c r="FI75" s="477">
        <f>+FH$31/12*(12-0)</f>
        <v>894404.39999999991</v>
      </c>
      <c r="FJ75" s="477">
        <f t="shared" si="25"/>
        <v>-1.5133991837501526E-9</v>
      </c>
      <c r="FK75" s="494">
        <f t="shared" si="45"/>
        <v>894404.39999999967</v>
      </c>
      <c r="FL75" s="493">
        <f>+FN74</f>
        <v>128753.7084166664</v>
      </c>
      <c r="FM75" s="477">
        <f>+FL$31/12*(12-1)</f>
        <v>128753.70841666666</v>
      </c>
      <c r="FN75" s="477">
        <f t="shared" si="26"/>
        <v>-2.6193447411060333E-10</v>
      </c>
      <c r="FO75" s="494">
        <f t="shared" si="46"/>
        <v>128753.70841666662</v>
      </c>
      <c r="FP75" s="493">
        <f>+FR74</f>
        <v>16960.300000000007</v>
      </c>
      <c r="FQ75" s="477">
        <f>+FP$31/12*(12-0)</f>
        <v>16960.3</v>
      </c>
      <c r="FR75" s="477">
        <f t="shared" si="27"/>
        <v>0</v>
      </c>
      <c r="FS75" s="494">
        <f t="shared" si="47"/>
        <v>16960.3</v>
      </c>
      <c r="FT75" s="493">
        <f>+FV74</f>
        <v>1462.7503333333334</v>
      </c>
      <c r="FU75" s="477">
        <f t="shared" si="76"/>
        <v>1253.7860000000001</v>
      </c>
      <c r="FV75" s="477">
        <f t="shared" ref="FV75:FV76" si="114">+FT75-FU75</f>
        <v>208.96433333333334</v>
      </c>
      <c r="FW75" s="494">
        <f t="shared" ref="FW75:FW76" si="115">+FT$29*FV75+FU75</f>
        <v>1282.8453194583076</v>
      </c>
      <c r="FX75" s="493">
        <f>+FZ74</f>
        <v>5041574.974999995</v>
      </c>
      <c r="FY75" s="477">
        <f t="shared" si="77"/>
        <v>4033259.9799999995</v>
      </c>
      <c r="FZ75" s="477">
        <f t="shared" ref="FZ75:FZ76" si="116">+FX75-FY75</f>
        <v>1008314.9949999955</v>
      </c>
      <c r="GA75" s="494">
        <f t="shared" ref="GA75:GA76" si="117">+FX$29*FZ75+FY75</f>
        <v>4173479.8303778474</v>
      </c>
      <c r="GB75" s="493">
        <f>+GD74</f>
        <v>84001.124833333364</v>
      </c>
      <c r="GC75" s="477">
        <f t="shared" si="78"/>
        <v>53053.342000000004</v>
      </c>
      <c r="GD75" s="477">
        <f t="shared" ref="GD75:GD76" si="118">+GB75-GC75</f>
        <v>30947.78283333336</v>
      </c>
      <c r="GE75" s="494">
        <f t="shared" ref="GE75:GE76" si="119">+GB$29*GD75+GC75</f>
        <v>57357.050166530003</v>
      </c>
      <c r="GF75" s="493">
        <f>+GH74</f>
        <v>-85352.265500000023</v>
      </c>
      <c r="GG75" s="477">
        <f t="shared" si="79"/>
        <v>-53906.693999999974</v>
      </c>
      <c r="GH75" s="477">
        <f t="shared" si="30"/>
        <v>-31445.571500000049</v>
      </c>
      <c r="GI75" s="494">
        <f t="shared" si="51"/>
        <v>-58279.62641957184</v>
      </c>
      <c r="GJ75" s="493">
        <f>+GL74</f>
        <v>6100458.3768333383</v>
      </c>
      <c r="GK75" s="477">
        <f t="shared" si="80"/>
        <v>3327522.7509999997</v>
      </c>
      <c r="GL75" s="477">
        <f t="shared" si="31"/>
        <v>2772935.6258333386</v>
      </c>
      <c r="GM75" s="494">
        <f t="shared" si="52"/>
        <v>3713136.9891000255</v>
      </c>
      <c r="GN75" s="493">
        <f>+GP74</f>
        <v>95422.359749999945</v>
      </c>
      <c r="GO75" s="477">
        <f t="shared" si="81"/>
        <v>49785.578999999998</v>
      </c>
      <c r="GP75" s="477">
        <f t="shared" si="36"/>
        <v>45636.780749999947</v>
      </c>
      <c r="GQ75" s="494">
        <f t="shared" si="53"/>
        <v>56131.991182922728</v>
      </c>
      <c r="GR75" s="493">
        <f>+GT74</f>
        <v>439015.4774999998</v>
      </c>
      <c r="GS75" s="477">
        <f t="shared" si="82"/>
        <v>175606.19100000002</v>
      </c>
      <c r="GT75" s="477">
        <f t="shared" si="37"/>
        <v>263409.28649999981</v>
      </c>
      <c r="GU75" s="494">
        <f t="shared" si="54"/>
        <v>212236.81825866317</v>
      </c>
      <c r="GV75" s="493">
        <f>+GX74</f>
        <v>12596597.652416669</v>
      </c>
      <c r="GW75" s="477">
        <f t="shared" si="83"/>
        <v>3686809.0689999992</v>
      </c>
      <c r="GX75" s="477">
        <f t="shared" si="55"/>
        <v>8909788.5834166706</v>
      </c>
      <c r="GY75" s="494">
        <f t="shared" si="56"/>
        <v>4925835.7900743484</v>
      </c>
      <c r="GZ75" s="493">
        <f>+HB74</f>
        <v>37464222.371333331</v>
      </c>
      <c r="HA75" s="477">
        <f t="shared" si="97"/>
        <v>8028047.6510000005</v>
      </c>
      <c r="HB75" s="477">
        <f t="shared" si="61"/>
        <v>29436174.72033333</v>
      </c>
      <c r="HC75" s="494">
        <f t="shared" si="66"/>
        <v>12121546.245634455</v>
      </c>
      <c r="HD75" s="576">
        <f>+HF74</f>
        <v>-270347.4250000001</v>
      </c>
      <c r="HE75" s="580">
        <f t="shared" si="98"/>
        <v>-53183.1</v>
      </c>
      <c r="HF75" s="580">
        <f t="shared" si="67"/>
        <v>-217164.3250000001</v>
      </c>
      <c r="HG75" s="919">
        <f t="shared" si="84"/>
        <v>-83382.739309049924</v>
      </c>
      <c r="HH75" s="576">
        <f>+HJ74</f>
        <v>692034.13333333342</v>
      </c>
      <c r="HI75" s="575">
        <f t="shared" si="99"/>
        <v>129756.4</v>
      </c>
      <c r="HJ75" s="575">
        <f t="shared" si="68"/>
        <v>562277.7333333334</v>
      </c>
      <c r="HK75" s="919">
        <f t="shared" si="85"/>
        <v>207948.73079916241</v>
      </c>
      <c r="HL75" s="576">
        <f>+HN74</f>
        <v>2677252.4916666672</v>
      </c>
      <c r="HM75" s="580">
        <f t="shared" si="104"/>
        <v>440096.3</v>
      </c>
      <c r="HN75" s="580">
        <f t="shared" si="86"/>
        <v>2237156.1916666673</v>
      </c>
      <c r="HO75" s="919">
        <f t="shared" si="100"/>
        <v>751203.15452751541</v>
      </c>
      <c r="HP75" s="576">
        <f>+HR74</f>
        <v>717823.12116666674</v>
      </c>
      <c r="HQ75" s="580">
        <f t="shared" si="113"/>
        <v>94657.993999999992</v>
      </c>
      <c r="HR75" s="580">
        <f t="shared" si="105"/>
        <v>623165.12716666679</v>
      </c>
      <c r="HS75" s="919">
        <f t="shared" si="110"/>
        <v>181317.54119041242</v>
      </c>
      <c r="HU75" s="493"/>
      <c r="HV75" s="477"/>
      <c r="HW75" s="477"/>
      <c r="HX75" s="494"/>
      <c r="HY75" s="493"/>
      <c r="HZ75" s="477"/>
      <c r="IA75" s="477"/>
      <c r="IB75" s="494"/>
      <c r="IC75" s="493"/>
      <c r="ID75" s="477"/>
      <c r="IE75" s="477"/>
      <c r="IF75" s="494"/>
    </row>
    <row r="76" spans="1:240">
      <c r="A76" s="554" t="s">
        <v>23</v>
      </c>
      <c r="B76" s="574">
        <v>2024</v>
      </c>
      <c r="C76" s="575">
        <f>+C75</f>
        <v>12816519.542613633</v>
      </c>
      <c r="D76" s="575">
        <f>+D75</f>
        <v>445791.98409090913</v>
      </c>
      <c r="E76" s="575">
        <f t="shared" si="6"/>
        <v>12370727.558522724</v>
      </c>
      <c r="F76" s="558">
        <f>+C$29*E76+D76</f>
        <v>2011848.6872136733</v>
      </c>
      <c r="G76" s="575">
        <f>+G75</f>
        <v>3301461.362045452</v>
      </c>
      <c r="H76" s="575">
        <f>+H75</f>
        <v>115840.74954545456</v>
      </c>
      <c r="I76" s="575">
        <f t="shared" si="7"/>
        <v>3185620.6124999975</v>
      </c>
      <c r="J76" s="558">
        <f>+G$29*I76+H76</f>
        <v>519120.38610770553</v>
      </c>
      <c r="K76" s="576">
        <f>+K75</f>
        <v>8475398.371534083</v>
      </c>
      <c r="L76" s="575">
        <f>+L75</f>
        <v>305419.76113636367</v>
      </c>
      <c r="M76" s="575">
        <f t="shared" si="8"/>
        <v>8169978.6103977198</v>
      </c>
      <c r="N76" s="558">
        <f>+K$29*M76+L76</f>
        <v>1339687.9322406712</v>
      </c>
      <c r="O76" s="576">
        <f>+O75</f>
        <v>3559603.4924242403</v>
      </c>
      <c r="P76" s="575">
        <f>+P75</f>
        <v>119316.31818181818</v>
      </c>
      <c r="Q76" s="575">
        <f t="shared" si="11"/>
        <v>3440287.174242422</v>
      </c>
      <c r="R76" s="558">
        <f>+O$29*Q76+P76</f>
        <v>554835.14796784893</v>
      </c>
      <c r="S76" s="493">
        <f>+S75</f>
        <v>1642559.0369696948</v>
      </c>
      <c r="T76" s="477">
        <f>+T75</f>
        <v>58315.705454545445</v>
      </c>
      <c r="U76" s="477">
        <f t="shared" si="12"/>
        <v>1584243.3315151492</v>
      </c>
      <c r="V76" s="494">
        <f>+S$29*U76+T76</f>
        <v>258870.99833928459</v>
      </c>
      <c r="W76" s="493">
        <f>+W75</f>
        <v>20683259.473484851</v>
      </c>
      <c r="X76" s="477">
        <f>+X75</f>
        <v>693293.61363636365</v>
      </c>
      <c r="Y76" s="477">
        <f t="shared" si="13"/>
        <v>19989965.859848488</v>
      </c>
      <c r="Z76" s="494">
        <f>+W$29*Y76+X76</f>
        <v>3223898.2108124844</v>
      </c>
      <c r="AA76" s="493">
        <f>+AA75</f>
        <v>13487429.422348481</v>
      </c>
      <c r="AB76" s="477">
        <f>+AB75</f>
        <v>450833.29545454547</v>
      </c>
      <c r="AC76" s="477">
        <f t="shared" si="14"/>
        <v>13036596.126893936</v>
      </c>
      <c r="AD76" s="494">
        <f>+AA$29*AC76+AB76</f>
        <v>2101184.792878076</v>
      </c>
      <c r="AE76" s="493">
        <f>+AE75</f>
        <v>135637.64772727288</v>
      </c>
      <c r="AF76" s="477">
        <f>+AF75</f>
        <v>4597.886363636364</v>
      </c>
      <c r="AG76" s="477">
        <f t="shared" si="15"/>
        <v>131039.76136363651</v>
      </c>
      <c r="AH76" s="494">
        <f>+AE$29*AG76+AF76</f>
        <v>21186.700213776363</v>
      </c>
      <c r="AI76" s="493">
        <f>+AI75</f>
        <v>9112712.4810606074</v>
      </c>
      <c r="AJ76" s="477">
        <f>+AJ75</f>
        <v>295547.43181818182</v>
      </c>
      <c r="AK76" s="477">
        <f t="shared" si="19"/>
        <v>8817165.0492424257</v>
      </c>
      <c r="AL76" s="494">
        <f>+AI$29*AK76+AJ76</f>
        <v>1411745.3565225224</v>
      </c>
      <c r="AM76" s="493">
        <f>+AM75</f>
        <v>3381440.928295454</v>
      </c>
      <c r="AN76" s="477">
        <f>+AN75</f>
        <v>110866.91568181818</v>
      </c>
      <c r="AO76" s="477">
        <f t="shared" si="16"/>
        <v>3270574.012613636</v>
      </c>
      <c r="AP76" s="494">
        <f>+AM$29*AO76+AN76</f>
        <v>524901.1211303086</v>
      </c>
      <c r="AQ76" s="493">
        <f>+AQ75</f>
        <v>27826666.296136368</v>
      </c>
      <c r="AR76" s="477">
        <f>+AR75</f>
        <v>904932.23727272719</v>
      </c>
      <c r="AS76" s="477">
        <f t="shared" si="17"/>
        <v>26921734.05886364</v>
      </c>
      <c r="AT76" s="494">
        <f>+AQ$29*AS76+AR76</f>
        <v>4313055.3151692515</v>
      </c>
      <c r="AU76" s="576">
        <f>+AU75</f>
        <v>17875000</v>
      </c>
      <c r="AV76" s="575">
        <f>+AV75</f>
        <v>750000</v>
      </c>
      <c r="AW76" s="575">
        <f t="shared" si="1"/>
        <v>17125000</v>
      </c>
      <c r="AX76" s="558">
        <f>+AU$29*AW76+AV76</f>
        <v>750000</v>
      </c>
      <c r="AY76" s="576">
        <f>+AY75</f>
        <v>11583333.333333332</v>
      </c>
      <c r="AZ76" s="575">
        <f>+AZ75</f>
        <v>500000</v>
      </c>
      <c r="BA76" s="575">
        <f t="shared" si="2"/>
        <v>11083333.333333332</v>
      </c>
      <c r="BB76" s="558">
        <f>+AY$29*BA76+AZ76</f>
        <v>500000</v>
      </c>
      <c r="BC76" s="576">
        <f>+BC75</f>
        <v>18250000</v>
      </c>
      <c r="BD76" s="575">
        <f>+BD75</f>
        <v>750000</v>
      </c>
      <c r="BE76" s="575">
        <f t="shared" si="4"/>
        <v>17500000</v>
      </c>
      <c r="BF76" s="558">
        <f>+BC$29*BE76+BD76</f>
        <v>750000</v>
      </c>
      <c r="BG76" s="576">
        <f>+BG75</f>
        <v>11380952.380952388</v>
      </c>
      <c r="BH76" s="575">
        <f>+BH75</f>
        <v>571428.57142857148</v>
      </c>
      <c r="BI76" s="575">
        <f t="shared" si="5"/>
        <v>10809523.809523817</v>
      </c>
      <c r="BJ76" s="558">
        <f>+BG$29*BI76+BH76</f>
        <v>571428.57142857148</v>
      </c>
      <c r="BK76" s="576">
        <f>+BK75</f>
        <v>12800000</v>
      </c>
      <c r="BL76" s="575">
        <f>+BL75</f>
        <v>1200000</v>
      </c>
      <c r="BM76" s="575">
        <f t="shared" si="9"/>
        <v>11600000</v>
      </c>
      <c r="BN76" s="558">
        <f>+BK$29*BM76+BL76</f>
        <v>1200000</v>
      </c>
      <c r="BO76" s="576">
        <f>+BO75</f>
        <v>10500000</v>
      </c>
      <c r="BP76" s="575">
        <f>+BP75</f>
        <v>666666.66666666663</v>
      </c>
      <c r="BQ76" s="575">
        <f t="shared" si="10"/>
        <v>9833333.333333334</v>
      </c>
      <c r="BR76" s="558">
        <f>+BO$29*BQ76+BP76</f>
        <v>666666.66666666663</v>
      </c>
      <c r="BS76" s="493">
        <f>+BS75</f>
        <v>257637.47727272741</v>
      </c>
      <c r="BT76" s="477">
        <f>+BT75</f>
        <v>8310.886363636364</v>
      </c>
      <c r="BU76" s="477">
        <f t="shared" si="18"/>
        <v>249326.59090909106</v>
      </c>
      <c r="BV76" s="494">
        <f>+BS$29*BU76+BT76</f>
        <v>39874.07269303903</v>
      </c>
      <c r="BW76" s="493">
        <f>+BW75</f>
        <v>18170498.659090918</v>
      </c>
      <c r="BX76" s="477">
        <f>+BX75</f>
        <v>576841.22727272729</v>
      </c>
      <c r="BY76" s="477">
        <f t="shared" si="20"/>
        <v>17593657.431818191</v>
      </c>
      <c r="BZ76" s="494">
        <f>+BW$29*BY76+BX76</f>
        <v>2689321.8495916026</v>
      </c>
      <c r="CA76" s="493">
        <f>+CA75</f>
        <v>1719204.6400000011</v>
      </c>
      <c r="CB76" s="477">
        <f>+CB75</f>
        <v>54433.919999999998</v>
      </c>
      <c r="CC76" s="477">
        <f t="shared" si="21"/>
        <v>1664770.7200000011</v>
      </c>
      <c r="CD76" s="494">
        <f>+CA$29*CC76+CB76</f>
        <v>265183.47639309603</v>
      </c>
      <c r="CE76" s="493">
        <f>+CE75</f>
        <v>147657.15909090918</v>
      </c>
      <c r="CF76" s="477">
        <f>+CF75</f>
        <v>4725.0290909090909</v>
      </c>
      <c r="CG76" s="477">
        <f t="shared" si="22"/>
        <v>142932.13000000009</v>
      </c>
      <c r="CH76" s="494">
        <f>+CE$29*CG76+CF76</f>
        <v>22819.342397801185</v>
      </c>
      <c r="CI76" s="493">
        <f>+CI75</f>
        <v>397667.72727272706</v>
      </c>
      <c r="CJ76" s="477">
        <f>+CJ75</f>
        <v>12362.727272727272</v>
      </c>
      <c r="CK76" s="477">
        <f t="shared" si="23"/>
        <v>385304.99999999977</v>
      </c>
      <c r="CL76" s="494">
        <f>+CI$29*CK76+CJ76</f>
        <v>58626.521446106104</v>
      </c>
      <c r="CM76" s="493">
        <f>+CM75</f>
        <v>17775668.095738638</v>
      </c>
      <c r="CN76" s="477">
        <f>+CN75</f>
        <v>483691.64886363636</v>
      </c>
      <c r="CO76" s="477">
        <f t="shared" si="33"/>
        <v>17291976.446875002</v>
      </c>
      <c r="CP76" s="494">
        <f>+CM$29*CO76+CN76</f>
        <v>2559949.2608570969</v>
      </c>
      <c r="CQ76" s="493">
        <f>+CQ75</f>
        <v>74151796.688693151</v>
      </c>
      <c r="CR76" s="477">
        <f>+CR75</f>
        <v>2017735.9643181816</v>
      </c>
      <c r="CS76" s="477">
        <f t="shared" si="38"/>
        <v>72134060.724374965</v>
      </c>
      <c r="CT76" s="494">
        <f>+CQ$29*CS76+CR76</f>
        <v>10678914.350901527</v>
      </c>
      <c r="CU76" s="493">
        <f>+CU75</f>
        <v>25019228.78250001</v>
      </c>
      <c r="CV76" s="477">
        <f>+CV75</f>
        <v>676195.37250000006</v>
      </c>
      <c r="CW76" s="477">
        <f t="shared" si="39"/>
        <v>24343033.410000011</v>
      </c>
      <c r="CX76" s="494">
        <f>+CU$29*CW76+CV76</f>
        <v>3599077.4717095238</v>
      </c>
      <c r="CY76" s="493">
        <f>+CY75</f>
        <v>27514.644886363683</v>
      </c>
      <c r="CZ76" s="477">
        <f>+CZ75</f>
        <v>733.72386363636497</v>
      </c>
      <c r="DA76" s="477">
        <f t="shared" si="40"/>
        <v>26780.921022727318</v>
      </c>
      <c r="DB76" s="494">
        <f>+CY$29*DA76+CZ76</f>
        <v>3949.3245383459371</v>
      </c>
      <c r="DC76" s="493">
        <f>+DC75</f>
        <v>1658767.5590909095</v>
      </c>
      <c r="DD76" s="477">
        <f>+DD75</f>
        <v>44530.672727272722</v>
      </c>
      <c r="DE76" s="477">
        <f t="shared" si="41"/>
        <v>1614236.8863636369</v>
      </c>
      <c r="DF76" s="494">
        <f>+DC$29*DE76+DD76</f>
        <v>238353.0291924192</v>
      </c>
      <c r="DG76" s="493">
        <f>+DG75</f>
        <v>923980.28693181789</v>
      </c>
      <c r="DH76" s="477">
        <f>+DH75</f>
        <v>24639.474318181816</v>
      </c>
      <c r="DI76" s="477">
        <f t="shared" si="42"/>
        <v>899340.81261363602</v>
      </c>
      <c r="DJ76" s="494">
        <f>+DG$29*DI76+DH76</f>
        <v>132623.84578098802</v>
      </c>
      <c r="DK76" s="493">
        <f>+DK75</f>
        <v>20428985.729431819</v>
      </c>
      <c r="DL76" s="477">
        <f>+DL75</f>
        <v>549658.80886363634</v>
      </c>
      <c r="DM76" s="477">
        <f t="shared" si="43"/>
        <v>19879326.920568183</v>
      </c>
      <c r="DN76" s="494">
        <f>+DK$29*DM76+DL76</f>
        <v>2936581.0885082707</v>
      </c>
      <c r="DO76" s="493">
        <f>+DO75</f>
        <v>747788.19746212079</v>
      </c>
      <c r="DP76" s="477">
        <f t="shared" si="88"/>
        <v>19592.703863636354</v>
      </c>
      <c r="DQ76" s="477">
        <f t="shared" si="57"/>
        <v>728195.49359848443</v>
      </c>
      <c r="DR76" s="494">
        <f t="shared" si="62"/>
        <v>107027.55789829022</v>
      </c>
      <c r="DS76" s="493">
        <f>+DS75</f>
        <v>319386.47999999888</v>
      </c>
      <c r="DT76" s="477">
        <f t="shared" si="89"/>
        <v>8295.7527272726966</v>
      </c>
      <c r="DU76" s="477">
        <f t="shared" si="58"/>
        <v>311090.72727272619</v>
      </c>
      <c r="DV76" s="494">
        <f t="shared" si="63"/>
        <v>45648.596255885466</v>
      </c>
      <c r="DW76" s="493">
        <f>+DW75</f>
        <v>46732.450397727254</v>
      </c>
      <c r="DX76" s="477">
        <f t="shared" si="90"/>
        <v>1221.7634090909089</v>
      </c>
      <c r="DY76" s="477">
        <f t="shared" si="59"/>
        <v>45510.686988636342</v>
      </c>
      <c r="DZ76" s="494">
        <f t="shared" si="64"/>
        <v>6686.2579148236227</v>
      </c>
      <c r="EA76" s="493">
        <f>+EA75</f>
        <v>-277098.40357954724</v>
      </c>
      <c r="EB76" s="477">
        <f t="shared" si="91"/>
        <v>-7120.3015909091364</v>
      </c>
      <c r="EC76" s="477">
        <f t="shared" si="60"/>
        <v>-269978.10198863811</v>
      </c>
      <c r="ED76" s="494">
        <f t="shared" si="65"/>
        <v>-39536.728426070476</v>
      </c>
      <c r="EE76" s="576">
        <f>+EE75</f>
        <v>7780024.1068181843</v>
      </c>
      <c r="EF76" s="580">
        <f t="shared" si="101"/>
        <v>192495.44181818186</v>
      </c>
      <c r="EG76" s="580">
        <f t="shared" si="69"/>
        <v>7587528.6650000028</v>
      </c>
      <c r="EH76" s="494">
        <f t="shared" si="92"/>
        <v>1103534.3965220456</v>
      </c>
      <c r="EI76" s="576">
        <f>+EI75</f>
        <v>314261.56496212119</v>
      </c>
      <c r="EJ76" s="580">
        <f t="shared" si="102"/>
        <v>7696.2015909090906</v>
      </c>
      <c r="EK76" s="580">
        <f t="shared" si="70"/>
        <v>306565.36337121209</v>
      </c>
      <c r="EL76" s="494">
        <f t="shared" si="93"/>
        <v>44505.682058831531</v>
      </c>
      <c r="EM76" s="576">
        <f>+EM75</f>
        <v>10712334.81340909</v>
      </c>
      <c r="EN76" s="580">
        <f t="shared" si="103"/>
        <v>261276.45886363636</v>
      </c>
      <c r="EO76" s="580">
        <f t="shared" si="71"/>
        <v>10451058.354545454</v>
      </c>
      <c r="EP76" s="494">
        <f t="shared" si="94"/>
        <v>1516141.0793815702</v>
      </c>
      <c r="EQ76" s="576">
        <f>+EQ75</f>
        <v>20774070.24522727</v>
      </c>
      <c r="ER76" s="580">
        <f t="shared" si="111"/>
        <v>500580.00590909086</v>
      </c>
      <c r="ES76" s="580">
        <f t="shared" si="106"/>
        <v>20273490.239318177</v>
      </c>
      <c r="ET76" s="494">
        <f t="shared" si="107"/>
        <v>2934829.7031822163</v>
      </c>
      <c r="EU76" s="576">
        <f>+EU75</f>
        <v>26842850.53136364</v>
      </c>
      <c r="EV76" s="580">
        <f t="shared" si="112"/>
        <v>646815.67545454553</v>
      </c>
      <c r="EW76" s="580">
        <f t="shared" si="96"/>
        <v>26196034.855909094</v>
      </c>
      <c r="EX76" s="494">
        <f t="shared" si="108"/>
        <v>3792188.7298723105</v>
      </c>
      <c r="EY76" s="582">
        <f t="shared" si="109"/>
        <v>49016633.557265326</v>
      </c>
      <c r="EZ76" s="579">
        <f>+EY76</f>
        <v>49016633.557265326</v>
      </c>
      <c r="FA76" s="553"/>
      <c r="FD76" s="493">
        <f>+FD75</f>
        <v>211785.43333333544</v>
      </c>
      <c r="FE76" s="477">
        <f>+FE75</f>
        <v>211785.43333333335</v>
      </c>
      <c r="FF76" s="477">
        <f t="shared" si="24"/>
        <v>2.0954757928848267E-9</v>
      </c>
      <c r="FG76" s="494">
        <f t="shared" si="44"/>
        <v>211785.43333333364</v>
      </c>
      <c r="FH76" s="493">
        <f>+FH75</f>
        <v>894404.39999999839</v>
      </c>
      <c r="FI76" s="477">
        <f>+FI75</f>
        <v>894404.39999999991</v>
      </c>
      <c r="FJ76" s="477">
        <f t="shared" si="25"/>
        <v>-1.5133991837501526E-9</v>
      </c>
      <c r="FK76" s="494">
        <f t="shared" si="45"/>
        <v>894404.39999999967</v>
      </c>
      <c r="FL76" s="493">
        <f>+FL75</f>
        <v>128753.7084166664</v>
      </c>
      <c r="FM76" s="477">
        <f>+FM75</f>
        <v>128753.70841666666</v>
      </c>
      <c r="FN76" s="477">
        <f t="shared" si="26"/>
        <v>-2.6193447411060333E-10</v>
      </c>
      <c r="FO76" s="494">
        <f t="shared" si="46"/>
        <v>128753.70841666662</v>
      </c>
      <c r="FP76" s="493">
        <f>+FP75</f>
        <v>16960.300000000007</v>
      </c>
      <c r="FQ76" s="477">
        <f>+FQ75</f>
        <v>16960.3</v>
      </c>
      <c r="FR76" s="477">
        <f t="shared" si="27"/>
        <v>0</v>
      </c>
      <c r="FS76" s="494">
        <f t="shared" si="47"/>
        <v>16960.3</v>
      </c>
      <c r="FT76" s="493">
        <f>+FT75</f>
        <v>1462.7503333333334</v>
      </c>
      <c r="FU76" s="477">
        <f t="shared" si="76"/>
        <v>1253.7860000000001</v>
      </c>
      <c r="FV76" s="477">
        <f t="shared" si="114"/>
        <v>208.96433333333334</v>
      </c>
      <c r="FW76" s="494">
        <f t="shared" si="115"/>
        <v>1282.8453194583076</v>
      </c>
      <c r="FX76" s="493">
        <f>+FX75</f>
        <v>5041574.974999995</v>
      </c>
      <c r="FY76" s="477">
        <f t="shared" si="77"/>
        <v>4033259.9799999995</v>
      </c>
      <c r="FZ76" s="477">
        <f t="shared" si="116"/>
        <v>1008314.9949999955</v>
      </c>
      <c r="GA76" s="494">
        <f t="shared" si="117"/>
        <v>4173479.8303778474</v>
      </c>
      <c r="GB76" s="493">
        <f>+GB75</f>
        <v>84001.124833333364</v>
      </c>
      <c r="GC76" s="477">
        <f t="shared" si="78"/>
        <v>53053.342000000004</v>
      </c>
      <c r="GD76" s="477">
        <f t="shared" si="118"/>
        <v>30947.78283333336</v>
      </c>
      <c r="GE76" s="494">
        <f t="shared" si="119"/>
        <v>57357.050166530003</v>
      </c>
      <c r="GF76" s="493">
        <f>+GF75</f>
        <v>-85352.265500000023</v>
      </c>
      <c r="GG76" s="477">
        <f t="shared" si="79"/>
        <v>-53906.693999999974</v>
      </c>
      <c r="GH76" s="477">
        <f t="shared" si="30"/>
        <v>-31445.571500000049</v>
      </c>
      <c r="GI76" s="494">
        <f t="shared" si="51"/>
        <v>-58279.62641957184</v>
      </c>
      <c r="GJ76" s="493">
        <f>+GJ75</f>
        <v>6100458.3768333383</v>
      </c>
      <c r="GK76" s="477">
        <f t="shared" si="80"/>
        <v>3327522.7509999997</v>
      </c>
      <c r="GL76" s="477">
        <f t="shared" si="31"/>
        <v>2772935.6258333386</v>
      </c>
      <c r="GM76" s="494">
        <f t="shared" si="52"/>
        <v>3713136.9891000255</v>
      </c>
      <c r="GN76" s="493">
        <f>+GN75</f>
        <v>95422.359749999945</v>
      </c>
      <c r="GO76" s="477">
        <f t="shared" si="81"/>
        <v>49785.578999999998</v>
      </c>
      <c r="GP76" s="477">
        <f t="shared" si="36"/>
        <v>45636.780749999947</v>
      </c>
      <c r="GQ76" s="494">
        <f t="shared" si="53"/>
        <v>56131.991182922728</v>
      </c>
      <c r="GR76" s="493">
        <f>+GR75</f>
        <v>439015.4774999998</v>
      </c>
      <c r="GS76" s="477">
        <f t="shared" si="82"/>
        <v>175606.19100000002</v>
      </c>
      <c r="GT76" s="477">
        <f t="shared" si="37"/>
        <v>263409.28649999981</v>
      </c>
      <c r="GU76" s="494">
        <f t="shared" si="54"/>
        <v>212236.81825866317</v>
      </c>
      <c r="GV76" s="493">
        <f>+GV75</f>
        <v>12596597.652416669</v>
      </c>
      <c r="GW76" s="477">
        <f t="shared" si="83"/>
        <v>3686809.0689999992</v>
      </c>
      <c r="GX76" s="477">
        <f t="shared" si="55"/>
        <v>8909788.5834166706</v>
      </c>
      <c r="GY76" s="494">
        <f t="shared" si="56"/>
        <v>4925835.7900743484</v>
      </c>
      <c r="GZ76" s="493">
        <f>+GZ75</f>
        <v>37464222.371333331</v>
      </c>
      <c r="HA76" s="477">
        <f t="shared" si="97"/>
        <v>8028047.6510000005</v>
      </c>
      <c r="HB76" s="477">
        <f t="shared" si="61"/>
        <v>29436174.72033333</v>
      </c>
      <c r="HC76" s="494">
        <f t="shared" si="66"/>
        <v>12121546.245634455</v>
      </c>
      <c r="HD76" s="576">
        <f>+HD75</f>
        <v>-270347.4250000001</v>
      </c>
      <c r="HE76" s="580">
        <f t="shared" si="98"/>
        <v>-53183.1</v>
      </c>
      <c r="HF76" s="580">
        <f t="shared" si="67"/>
        <v>-217164.3250000001</v>
      </c>
      <c r="HG76" s="919">
        <f t="shared" si="84"/>
        <v>-83382.739309049924</v>
      </c>
      <c r="HH76" s="576">
        <f>+HH75</f>
        <v>692034.13333333342</v>
      </c>
      <c r="HI76" s="575">
        <f t="shared" si="99"/>
        <v>129756.4</v>
      </c>
      <c r="HJ76" s="575">
        <f t="shared" si="68"/>
        <v>562277.7333333334</v>
      </c>
      <c r="HK76" s="919">
        <f t="shared" si="85"/>
        <v>207948.73079916241</v>
      </c>
      <c r="HL76" s="576">
        <f>+HL75</f>
        <v>2677252.4916666672</v>
      </c>
      <c r="HM76" s="580">
        <f t="shared" si="104"/>
        <v>440096.3</v>
      </c>
      <c r="HN76" s="580">
        <f t="shared" si="86"/>
        <v>2237156.1916666673</v>
      </c>
      <c r="HO76" s="919">
        <f t="shared" si="100"/>
        <v>751203.15452751541</v>
      </c>
      <c r="HP76" s="576">
        <f>+HP75</f>
        <v>717823.12116666674</v>
      </c>
      <c r="HQ76" s="580">
        <f t="shared" si="113"/>
        <v>94657.993999999992</v>
      </c>
      <c r="HR76" s="580">
        <f t="shared" si="105"/>
        <v>623165.12716666679</v>
      </c>
      <c r="HS76" s="919">
        <f t="shared" si="110"/>
        <v>181317.54119041242</v>
      </c>
      <c r="HU76" s="493"/>
      <c r="HV76" s="477"/>
      <c r="HW76" s="477"/>
      <c r="HX76" s="494"/>
      <c r="HY76" s="493"/>
      <c r="HZ76" s="477"/>
      <c r="IA76" s="477"/>
      <c r="IB76" s="494"/>
      <c r="IC76" s="493"/>
      <c r="ID76" s="477"/>
      <c r="IE76" s="477"/>
      <c r="IF76" s="494"/>
    </row>
    <row r="77" spans="1:240">
      <c r="A77" s="554" t="s">
        <v>24</v>
      </c>
      <c r="B77" s="574">
        <v>2025</v>
      </c>
      <c r="C77" s="575">
        <f>+E76</f>
        <v>12370727.558522724</v>
      </c>
      <c r="D77" s="575">
        <f>+C$31</f>
        <v>445791.98409090913</v>
      </c>
      <c r="E77" s="575">
        <f t="shared" si="6"/>
        <v>11924935.574431814</v>
      </c>
      <c r="F77" s="558">
        <f>+C$28*E77+D77</f>
        <v>1877625.8947495222</v>
      </c>
      <c r="G77" s="575">
        <f>+I76</f>
        <v>3185620.6124999975</v>
      </c>
      <c r="H77" s="575">
        <f>+G$31</f>
        <v>115840.74954545456</v>
      </c>
      <c r="I77" s="575">
        <f t="shared" si="7"/>
        <v>3069779.862954543</v>
      </c>
      <c r="J77" s="558">
        <f>+G$28*I77+H77</f>
        <v>484430.992956031</v>
      </c>
      <c r="K77" s="576">
        <f>+M76</f>
        <v>8169978.6103977198</v>
      </c>
      <c r="L77" s="575">
        <f>+K$31</f>
        <v>305419.76113636367</v>
      </c>
      <c r="M77" s="575">
        <f t="shared" si="8"/>
        <v>7864558.8492613565</v>
      </c>
      <c r="N77" s="558">
        <f>+K$28*M77+L77</f>
        <v>1249721.8902721202</v>
      </c>
      <c r="O77" s="576">
        <f>+Q76</f>
        <v>3440287.174242422</v>
      </c>
      <c r="P77" s="575">
        <f>+O$31</f>
        <v>119316.31818181818</v>
      </c>
      <c r="Q77" s="575">
        <f t="shared" si="11"/>
        <v>3320970.8560606036</v>
      </c>
      <c r="R77" s="558">
        <f>+O$28*Q77+P77</f>
        <v>518067.20939936681</v>
      </c>
      <c r="S77" s="493">
        <f>+U76</f>
        <v>1584243.3315151492</v>
      </c>
      <c r="T77" s="477">
        <f>+S$31</f>
        <v>58315.705454545445</v>
      </c>
      <c r="U77" s="477">
        <f t="shared" si="12"/>
        <v>1525927.6260606037</v>
      </c>
      <c r="V77" s="494">
        <f>+S$28*U77+T77</f>
        <v>241534.7179655183</v>
      </c>
      <c r="W77" s="493">
        <f>+Y76</f>
        <v>19989965.859848488</v>
      </c>
      <c r="X77" s="477">
        <f>+W$31</f>
        <v>693293.61363636365</v>
      </c>
      <c r="Y77" s="477">
        <f t="shared" si="13"/>
        <v>19296672.246212125</v>
      </c>
      <c r="Z77" s="494">
        <f>+W$28*Y77+X77</f>
        <v>3010256.2095796037</v>
      </c>
      <c r="AA77" s="493">
        <f>+AC76</f>
        <v>13036596.126893936</v>
      </c>
      <c r="AB77" s="477">
        <f>+AA$31</f>
        <v>450833.29545454547</v>
      </c>
      <c r="AC77" s="477">
        <f t="shared" si="14"/>
        <v>12585762.831439391</v>
      </c>
      <c r="AD77" s="494">
        <f>+AA$28*AC77+AB77</f>
        <v>1962013.1170210289</v>
      </c>
      <c r="AE77" s="493">
        <f>+AG76</f>
        <v>131039.76136363651</v>
      </c>
      <c r="AF77" s="477">
        <f>+AE$31</f>
        <v>4597.886363636364</v>
      </c>
      <c r="AG77" s="477">
        <f t="shared" si="15"/>
        <v>126441.87500000015</v>
      </c>
      <c r="AH77" s="494">
        <f>+AE$28*AG77+AF77</f>
        <v>19779.835416714071</v>
      </c>
      <c r="AI77" s="493">
        <f>+AK76</f>
        <v>8817165.0492424257</v>
      </c>
      <c r="AJ77" s="477">
        <f>+AI$31</f>
        <v>295547.43181818182</v>
      </c>
      <c r="AK77" s="477">
        <f t="shared" si="19"/>
        <v>8521617.6174242441</v>
      </c>
      <c r="AL77" s="494">
        <f>+AI$28*AK77+AJ77</f>
        <v>1318742.9872268955</v>
      </c>
      <c r="AM77" s="493">
        <f>+AO76</f>
        <v>3270574.012613636</v>
      </c>
      <c r="AN77" s="477">
        <f>+AM$31</f>
        <v>110866.91568181818</v>
      </c>
      <c r="AO77" s="477">
        <f t="shared" si="16"/>
        <v>3159707.0969318179</v>
      </c>
      <c r="AP77" s="494">
        <f>+AM$28*AO77+AN77</f>
        <v>490254.77408131491</v>
      </c>
      <c r="AQ77" s="493">
        <f>+AS76</f>
        <v>26921734.05886364</v>
      </c>
      <c r="AR77" s="477">
        <f>+AQ$31</f>
        <v>904932.23727272719</v>
      </c>
      <c r="AS77" s="477">
        <f t="shared" si="17"/>
        <v>26016801.821590912</v>
      </c>
      <c r="AT77" s="494">
        <f>+AQ$28*AS77+AR77</f>
        <v>4028784.6776087475</v>
      </c>
      <c r="AU77" s="575"/>
      <c r="AV77" s="575"/>
      <c r="AW77" s="575"/>
      <c r="AX77" s="558"/>
      <c r="AY77" s="575"/>
      <c r="AZ77" s="575"/>
      <c r="BA77" s="575"/>
      <c r="BB77" s="558"/>
      <c r="BC77" s="575"/>
      <c r="BD77" s="575"/>
      <c r="BE77" s="575"/>
      <c r="BF77" s="558"/>
      <c r="BG77" s="575"/>
      <c r="BH77" s="575"/>
      <c r="BI77" s="575"/>
      <c r="BJ77" s="558"/>
      <c r="BK77" s="575"/>
      <c r="BL77" s="575"/>
      <c r="BM77" s="575"/>
      <c r="BN77" s="558"/>
      <c r="BO77" s="575"/>
      <c r="BP77" s="575"/>
      <c r="BQ77" s="575"/>
      <c r="BR77" s="558"/>
      <c r="BS77" s="493">
        <f>+BU76</f>
        <v>249326.59090909106</v>
      </c>
      <c r="BT77" s="477">
        <f>+BS$31</f>
        <v>8310.886363636364</v>
      </c>
      <c r="BU77" s="477">
        <f t="shared" si="18"/>
        <v>241015.7045454547</v>
      </c>
      <c r="BV77" s="494">
        <f>+BS$28*BU77+BT77</f>
        <v>37249.781388727679</v>
      </c>
      <c r="BW77" s="493">
        <f>+BY76</f>
        <v>17593657.431818191</v>
      </c>
      <c r="BX77" s="477">
        <f>+BW$31</f>
        <v>576841.22727272729</v>
      </c>
      <c r="BY77" s="477">
        <f t="shared" si="20"/>
        <v>17016816.204545464</v>
      </c>
      <c r="BZ77" s="494">
        <f>+BW$28*BY77+BX77</f>
        <v>2620060.1898434428</v>
      </c>
      <c r="CA77" s="493">
        <f>+CC76</f>
        <v>1664770.7200000011</v>
      </c>
      <c r="CB77" s="477">
        <f>+CA$31</f>
        <v>54433.919999999998</v>
      </c>
      <c r="CC77" s="477">
        <f t="shared" si="21"/>
        <v>1610336.8000000012</v>
      </c>
      <c r="CD77" s="494">
        <f>+CA$28*CC77+CB77</f>
        <v>247787.99084002961</v>
      </c>
      <c r="CE77" s="493">
        <f>+CG76</f>
        <v>142932.13000000009</v>
      </c>
      <c r="CF77" s="477">
        <f>+CE$31</f>
        <v>4725.0290909090909</v>
      </c>
      <c r="CG77" s="477">
        <f t="shared" si="22"/>
        <v>138207.10090909101</v>
      </c>
      <c r="CH77" s="494">
        <f>+CE$28*CG77+CF77</f>
        <v>21319.6356227672</v>
      </c>
      <c r="CI77" s="493">
        <f>+CK76</f>
        <v>385304.99999999977</v>
      </c>
      <c r="CJ77" s="477">
        <f>+CI$31</f>
        <v>12362.727272727272</v>
      </c>
      <c r="CK77" s="477">
        <f t="shared" si="23"/>
        <v>372942.27272727247</v>
      </c>
      <c r="CL77" s="494">
        <f>+CI$28*CK77+CJ77</f>
        <v>57142.121633056515</v>
      </c>
      <c r="CM77" s="493">
        <f>+CO76</f>
        <v>17291976.446875002</v>
      </c>
      <c r="CN77" s="477">
        <f>+CM$31</f>
        <v>483691.64886363636</v>
      </c>
      <c r="CO77" s="477">
        <f t="shared" si="33"/>
        <v>16808284.798011366</v>
      </c>
      <c r="CP77" s="494">
        <f>+CM$28*CO77+CN77</f>
        <v>2501872.1248572799</v>
      </c>
      <c r="CQ77" s="493">
        <f>+CS76</f>
        <v>72134060.724374965</v>
      </c>
      <c r="CR77" s="477">
        <f>+CQ$31</f>
        <v>2017735.9643181816</v>
      </c>
      <c r="CS77" s="477">
        <f t="shared" si="38"/>
        <v>70116324.760056779</v>
      </c>
      <c r="CT77" s="494">
        <f>+CQ$28*CS77+CR77</f>
        <v>10436643.626801293</v>
      </c>
      <c r="CU77" s="493">
        <f>+CW76</f>
        <v>24343033.410000011</v>
      </c>
      <c r="CV77" s="477">
        <f>+CU$31</f>
        <v>676195.37250000006</v>
      </c>
      <c r="CW77" s="477">
        <f t="shared" si="39"/>
        <v>23666838.037500013</v>
      </c>
      <c r="CX77" s="494">
        <f>+CU$28*CW77+CV77</f>
        <v>3517886.302287037</v>
      </c>
      <c r="CY77" s="493">
        <f>+DA76</f>
        <v>26780.921022727318</v>
      </c>
      <c r="CZ77" s="477">
        <f>+CY$31</f>
        <v>733.72386363636497</v>
      </c>
      <c r="DA77" s="477">
        <f t="shared" si="40"/>
        <v>26047.197159090952</v>
      </c>
      <c r="DB77" s="494">
        <f>+CY$28*DA77+CZ77</f>
        <v>3861.2258897237566</v>
      </c>
      <c r="DC77" s="493">
        <f>+DE76</f>
        <v>1614236.8863636369</v>
      </c>
      <c r="DD77" s="477">
        <f>+DC$31</f>
        <v>44530.672727272722</v>
      </c>
      <c r="DE77" s="477">
        <f t="shared" si="41"/>
        <v>1569706.2136363643</v>
      </c>
      <c r="DF77" s="494">
        <f>+DC$28*DE77+DD77</f>
        <v>233006.20556579449</v>
      </c>
      <c r="DG77" s="493">
        <f>+DI76</f>
        <v>899340.81261363602</v>
      </c>
      <c r="DH77" s="477">
        <f>+DG$31</f>
        <v>24639.474318181816</v>
      </c>
      <c r="DI77" s="477">
        <f t="shared" si="42"/>
        <v>874701.33829545416</v>
      </c>
      <c r="DJ77" s="494">
        <f>+DG$28*DI77+DH77</f>
        <v>129665.36985050018</v>
      </c>
      <c r="DK77" s="493">
        <f>+DM76</f>
        <v>19879326.920568183</v>
      </c>
      <c r="DL77" s="477">
        <f>+DK$31</f>
        <v>549658.80886363634</v>
      </c>
      <c r="DM77" s="477">
        <f t="shared" si="43"/>
        <v>19329668.111704547</v>
      </c>
      <c r="DN77" s="494">
        <f>+DK$28*DM77+DL77</f>
        <v>2870583.237458189</v>
      </c>
      <c r="DO77" s="493">
        <f>+DQ76</f>
        <v>728195.49359848443</v>
      </c>
      <c r="DP77" s="477">
        <f t="shared" si="88"/>
        <v>19592.703863636354</v>
      </c>
      <c r="DQ77" s="477">
        <f t="shared" si="57"/>
        <v>708602.78973484808</v>
      </c>
      <c r="DR77" s="494">
        <f t="shared" si="62"/>
        <v>104675.05061484662</v>
      </c>
      <c r="DS77" s="493">
        <f>+DU76</f>
        <v>311090.72727272619</v>
      </c>
      <c r="DT77" s="477">
        <f t="shared" si="89"/>
        <v>8295.7527272726966</v>
      </c>
      <c r="DU77" s="477">
        <f t="shared" si="58"/>
        <v>302794.9745454535</v>
      </c>
      <c r="DV77" s="494">
        <f t="shared" si="63"/>
        <v>44652.520428455791</v>
      </c>
      <c r="DW77" s="493">
        <f>+DY76</f>
        <v>45510.686988636342</v>
      </c>
      <c r="DX77" s="477">
        <f t="shared" si="90"/>
        <v>1221.7634090909089</v>
      </c>
      <c r="DY77" s="477">
        <f t="shared" si="59"/>
        <v>44288.92357954543</v>
      </c>
      <c r="DZ77" s="494">
        <f t="shared" si="64"/>
        <v>6539.5600757435495</v>
      </c>
      <c r="EA77" s="493">
        <f>+EC76</f>
        <v>-269978.10198863811</v>
      </c>
      <c r="EB77" s="477">
        <f t="shared" si="91"/>
        <v>-7120.3015909091364</v>
      </c>
      <c r="EC77" s="477">
        <f t="shared" si="60"/>
        <v>-262857.80039772898</v>
      </c>
      <c r="ED77" s="494">
        <f t="shared" si="65"/>
        <v>-38681.789696351938</v>
      </c>
      <c r="EE77" s="576">
        <f>+EG76</f>
        <v>7587528.6650000028</v>
      </c>
      <c r="EF77" s="580">
        <f t="shared" si="101"/>
        <v>192495.44181818186</v>
      </c>
      <c r="EG77" s="580">
        <f t="shared" si="69"/>
        <v>7395033.2231818214</v>
      </c>
      <c r="EH77" s="494">
        <f t="shared" si="92"/>
        <v>1080421.3575020744</v>
      </c>
      <c r="EI77" s="576">
        <f>+EK76</f>
        <v>306565.36337121209</v>
      </c>
      <c r="EJ77" s="580">
        <f t="shared" si="102"/>
        <v>7696.2015909090906</v>
      </c>
      <c r="EK77" s="580">
        <f t="shared" si="70"/>
        <v>298869.16178030299</v>
      </c>
      <c r="EL77" s="494">
        <f t="shared" si="93"/>
        <v>43581.594683067786</v>
      </c>
      <c r="EM77" s="576">
        <f>+EO76</f>
        <v>10451058.354545454</v>
      </c>
      <c r="EN77" s="580">
        <f t="shared" si="103"/>
        <v>261276.45886363636</v>
      </c>
      <c r="EO77" s="580">
        <f t="shared" si="71"/>
        <v>10189781.895681817</v>
      </c>
      <c r="EP77" s="494">
        <f t="shared" si="94"/>
        <v>1484769.4638686217</v>
      </c>
      <c r="EQ77" s="576">
        <f>+ES76</f>
        <v>20273490.239318177</v>
      </c>
      <c r="ER77" s="580">
        <f t="shared" si="111"/>
        <v>500580.00590909086</v>
      </c>
      <c r="ES77" s="580">
        <f t="shared" si="106"/>
        <v>19772910.233409084</v>
      </c>
      <c r="ET77" s="494">
        <f t="shared" si="107"/>
        <v>2874724.7723853486</v>
      </c>
      <c r="EU77" s="576">
        <f>+EW76</f>
        <v>26196034.855909094</v>
      </c>
      <c r="EV77" s="580">
        <f t="shared" si="112"/>
        <v>646815.67545454553</v>
      </c>
      <c r="EW77" s="580">
        <f t="shared" si="96"/>
        <v>25549219.180454548</v>
      </c>
      <c r="EX77" s="494">
        <f t="shared" si="108"/>
        <v>3714525.1976644639</v>
      </c>
      <c r="EY77" s="582">
        <f t="shared" si="109"/>
        <v>47193497.845840991</v>
      </c>
      <c r="EZ77" s="557"/>
      <c r="FA77" s="578">
        <f>+EY77</f>
        <v>47193497.845840991</v>
      </c>
      <c r="FD77" s="493"/>
      <c r="FE77" s="477"/>
      <c r="FF77" s="477"/>
      <c r="FG77" s="494"/>
      <c r="FH77" s="493"/>
      <c r="FI77" s="477"/>
      <c r="FJ77" s="477"/>
      <c r="FK77" s="494"/>
      <c r="FL77" s="493"/>
      <c r="FM77" s="477"/>
      <c r="FN77" s="477"/>
      <c r="FO77" s="494"/>
      <c r="FP77" s="493"/>
      <c r="FQ77" s="477"/>
      <c r="FR77" s="477"/>
      <c r="FS77" s="494"/>
      <c r="FT77" s="493">
        <f>+FV76</f>
        <v>208.96433333333334</v>
      </c>
      <c r="FU77" s="477">
        <f>+FT$31/12*(12-10)</f>
        <v>208.96433333333334</v>
      </c>
      <c r="FV77" s="477">
        <f t="shared" ref="FV77:FV78" si="120">+FT77-FU77</f>
        <v>0</v>
      </c>
      <c r="FW77" s="494">
        <f t="shared" ref="FW77:FW78" si="121">+FT$29*FV77+FU77</f>
        <v>208.96433333333334</v>
      </c>
      <c r="FX77" s="493">
        <f>+FZ76</f>
        <v>1008314.9949999955</v>
      </c>
      <c r="FY77" s="477">
        <f>+FX$31/12*(12-9)</f>
        <v>1008314.9949999999</v>
      </c>
      <c r="FZ77" s="477">
        <f>+FX77-FY77</f>
        <v>-4.4237822294235229E-9</v>
      </c>
      <c r="GA77" s="494">
        <f>+FX$29*FZ77+FY77</f>
        <v>1008314.9949999993</v>
      </c>
      <c r="GB77" s="493">
        <f>+GD76</f>
        <v>30947.78283333336</v>
      </c>
      <c r="GC77" s="477">
        <f>+GB$31/12*(12-5)</f>
        <v>30947.782833333335</v>
      </c>
      <c r="GD77" s="477">
        <f>+GB77-GC77</f>
        <v>0</v>
      </c>
      <c r="GE77" s="494">
        <f>+GB$29*GD77+GC77</f>
        <v>30947.782833333335</v>
      </c>
      <c r="GF77" s="493">
        <f>+GH76</f>
        <v>-31445.571500000049</v>
      </c>
      <c r="GG77" s="477">
        <f>+GF$31/12*(12-5)</f>
        <v>-31445.571499999984</v>
      </c>
      <c r="GH77" s="477">
        <f>+GF77-GG77</f>
        <v>-6.5483618527650833E-11</v>
      </c>
      <c r="GI77" s="494">
        <f>+GF$29*GH77+GG77</f>
        <v>-31445.571499999995</v>
      </c>
      <c r="GJ77" s="493">
        <f>+GL76</f>
        <v>2772935.6258333386</v>
      </c>
      <c r="GK77" s="477">
        <f>+GJ$31/12*(12-2)</f>
        <v>2772935.625833333</v>
      </c>
      <c r="GL77" s="477">
        <f>+GJ77-GK77</f>
        <v>5.5879354476928711E-9</v>
      </c>
      <c r="GM77" s="494">
        <f>+GJ$29*GL77+GK77</f>
        <v>2772935.6258333339</v>
      </c>
      <c r="GN77" s="493">
        <f>+GP76</f>
        <v>45636.780749999947</v>
      </c>
      <c r="GO77" s="477">
        <f>+GN$31/12*(12-1)</f>
        <v>45636.780749999998</v>
      </c>
      <c r="GP77" s="477">
        <f>+GN77-GO77</f>
        <v>0</v>
      </c>
      <c r="GQ77" s="494">
        <f>+GN$29*GP77+GO77</f>
        <v>45636.780749999998</v>
      </c>
      <c r="GR77" s="493">
        <f>+GT76</f>
        <v>263409.28649999981</v>
      </c>
      <c r="GS77" s="477">
        <f>+GS75</f>
        <v>175606.19100000002</v>
      </c>
      <c r="GT77" s="477">
        <f>+GR77-GS77</f>
        <v>87803.095499999792</v>
      </c>
      <c r="GU77" s="494">
        <f>+GR$29*GT77+GS77</f>
        <v>187816.40008622105</v>
      </c>
      <c r="GV77" s="493">
        <f>+GX76</f>
        <v>8909788.5834166706</v>
      </c>
      <c r="GW77" s="477">
        <f>+GW75</f>
        <v>3686809.0689999992</v>
      </c>
      <c r="GX77" s="477">
        <f t="shared" ref="GX77:GX82" si="122">+GV77-GW77</f>
        <v>5222979.5144166714</v>
      </c>
      <c r="GY77" s="494">
        <f t="shared" ref="GY77:GY82" si="123">+GV$29*GX77+GW77</f>
        <v>4413135.0779056521</v>
      </c>
      <c r="GZ77" s="493">
        <f>+HB76</f>
        <v>29436174.72033333</v>
      </c>
      <c r="HA77" s="477">
        <f t="shared" si="97"/>
        <v>8028047.6510000005</v>
      </c>
      <c r="HB77" s="477">
        <f t="shared" si="61"/>
        <v>21408127.06933333</v>
      </c>
      <c r="HC77" s="494">
        <f t="shared" si="66"/>
        <v>11005137.538006876</v>
      </c>
      <c r="HD77" s="576">
        <f>+HF76</f>
        <v>-217164.3250000001</v>
      </c>
      <c r="HE77" s="580">
        <f t="shared" si="98"/>
        <v>-53183.1</v>
      </c>
      <c r="HF77" s="580">
        <f t="shared" si="67"/>
        <v>-163981.22500000009</v>
      </c>
      <c r="HG77" s="919">
        <f t="shared" si="84"/>
        <v>-75986.909274180565</v>
      </c>
      <c r="HH77" s="576">
        <f>+HJ76</f>
        <v>562277.7333333334</v>
      </c>
      <c r="HI77" s="575">
        <f t="shared" si="99"/>
        <v>129756.4</v>
      </c>
      <c r="HJ77" s="575">
        <f t="shared" si="68"/>
        <v>432521.33333333337</v>
      </c>
      <c r="HK77" s="919">
        <f t="shared" si="85"/>
        <v>189904.34676858649</v>
      </c>
      <c r="HL77" s="576">
        <f>+HN76</f>
        <v>2237156.1916666673</v>
      </c>
      <c r="HM77" s="580">
        <f t="shared" si="104"/>
        <v>440096.3</v>
      </c>
      <c r="HN77" s="580">
        <f t="shared" si="86"/>
        <v>1797059.8916666673</v>
      </c>
      <c r="HO77" s="919">
        <f t="shared" si="100"/>
        <v>690001.80609587312</v>
      </c>
      <c r="HP77" s="576">
        <f>+HR76</f>
        <v>623165.12716666679</v>
      </c>
      <c r="HQ77" s="580">
        <f t="shared" si="113"/>
        <v>94657.993999999992</v>
      </c>
      <c r="HR77" s="580">
        <f t="shared" si="105"/>
        <v>528507.13316666684</v>
      </c>
      <c r="HS77" s="919">
        <f t="shared" si="110"/>
        <v>168154.06566781813</v>
      </c>
      <c r="HU77" s="493"/>
      <c r="HV77" s="477"/>
      <c r="HW77" s="477"/>
      <c r="HX77" s="494"/>
      <c r="HY77" s="493"/>
      <c r="HZ77" s="477"/>
      <c r="IA77" s="477"/>
      <c r="IB77" s="494"/>
      <c r="IC77" s="493"/>
      <c r="ID77" s="477"/>
      <c r="IE77" s="477"/>
      <c r="IF77" s="494"/>
    </row>
    <row r="78" spans="1:240">
      <c r="A78" s="554" t="s">
        <v>23</v>
      </c>
      <c r="B78" s="574">
        <v>2025</v>
      </c>
      <c r="C78" s="575">
        <f>+C77</f>
        <v>12370727.558522724</v>
      </c>
      <c r="D78" s="575">
        <f>+D77</f>
        <v>445791.98409090913</v>
      </c>
      <c r="E78" s="575">
        <f t="shared" si="6"/>
        <v>11924935.574431814</v>
      </c>
      <c r="F78" s="558">
        <f>+C$29*E78+D78</f>
        <v>1955414.2114254655</v>
      </c>
      <c r="G78" s="575">
        <f>+G77</f>
        <v>3185620.6124999975</v>
      </c>
      <c r="H78" s="575">
        <f>+H77</f>
        <v>115840.74954545456</v>
      </c>
      <c r="I78" s="575">
        <f t="shared" si="7"/>
        <v>3069779.862954543</v>
      </c>
      <c r="J78" s="558">
        <f>+G$29*I78+H78</f>
        <v>504455.67205089639</v>
      </c>
      <c r="K78" s="576">
        <f>+K77</f>
        <v>8169978.6103977198</v>
      </c>
      <c r="L78" s="575">
        <f>+L77</f>
        <v>305419.76113636367</v>
      </c>
      <c r="M78" s="575">
        <f t="shared" si="8"/>
        <v>7864558.8492613565</v>
      </c>
      <c r="N78" s="558">
        <f>+K$29*M78+L78</f>
        <v>1301023.7015451831</v>
      </c>
      <c r="O78" s="576">
        <f>+O77</f>
        <v>3440287.174242422</v>
      </c>
      <c r="P78" s="575">
        <f>+P77</f>
        <v>119316.31818181818</v>
      </c>
      <c r="Q78" s="575">
        <f t="shared" si="11"/>
        <v>3320970.8560606036</v>
      </c>
      <c r="R78" s="558">
        <f>+O$29*Q78+P78</f>
        <v>539730.44866891135</v>
      </c>
      <c r="S78" s="493">
        <f>+S77</f>
        <v>1584243.3315151492</v>
      </c>
      <c r="T78" s="477">
        <f>+T77</f>
        <v>58315.705454545445</v>
      </c>
      <c r="U78" s="477">
        <f t="shared" si="12"/>
        <v>1525927.6260606037</v>
      </c>
      <c r="V78" s="494">
        <f>+S$29*U78+T78</f>
        <v>251488.59492021441</v>
      </c>
      <c r="W78" s="493">
        <f>+W77</f>
        <v>19989965.859848488</v>
      </c>
      <c r="X78" s="477">
        <f>+X77</f>
        <v>693293.61363636365</v>
      </c>
      <c r="Y78" s="477">
        <f t="shared" si="13"/>
        <v>19296672.246212125</v>
      </c>
      <c r="Z78" s="494">
        <f>+W$29*Y78+X78</f>
        <v>3136131.5773844109</v>
      </c>
      <c r="AA78" s="493">
        <f>+AA77</f>
        <v>13036596.126893936</v>
      </c>
      <c r="AB78" s="477">
        <f>+AB77</f>
        <v>450833.29545454547</v>
      </c>
      <c r="AC78" s="477">
        <f t="shared" si="14"/>
        <v>12585762.831439391</v>
      </c>
      <c r="AD78" s="494">
        <f>+AA$29*AC78+AB78</f>
        <v>2044112.1186155907</v>
      </c>
      <c r="AE78" s="493">
        <f>+AE77</f>
        <v>131039.76136363651</v>
      </c>
      <c r="AF78" s="477">
        <f>+AF77</f>
        <v>4597.886363636364</v>
      </c>
      <c r="AG78" s="477">
        <f t="shared" si="15"/>
        <v>126441.87500000015</v>
      </c>
      <c r="AH78" s="494">
        <f>+AE$29*AG78+AF78</f>
        <v>20604.636569911803</v>
      </c>
      <c r="AI78" s="493">
        <f>+AI77</f>
        <v>8817165.0492424257</v>
      </c>
      <c r="AJ78" s="477">
        <f>+AJ77</f>
        <v>295547.43181818182</v>
      </c>
      <c r="AK78" s="477">
        <f t="shared" si="19"/>
        <v>8521617.6174242441</v>
      </c>
      <c r="AL78" s="494">
        <f>+AI$29*AK78+AJ78</f>
        <v>1374330.9009458406</v>
      </c>
      <c r="AM78" s="493">
        <f>+AM77</f>
        <v>3270574.012613636</v>
      </c>
      <c r="AN78" s="477">
        <f>+AN77</f>
        <v>110866.91568181818</v>
      </c>
      <c r="AO78" s="477">
        <f t="shared" si="16"/>
        <v>3159707.0969318179</v>
      </c>
      <c r="AP78" s="494">
        <f>+AM$29*AO78+AN78</f>
        <v>510866.06331849541</v>
      </c>
      <c r="AQ78" s="493">
        <f>+AQ77</f>
        <v>26921734.05886364</v>
      </c>
      <c r="AR78" s="477">
        <f>+AR77</f>
        <v>904932.23727272719</v>
      </c>
      <c r="AS78" s="477">
        <f t="shared" si="17"/>
        <v>26016801.821590912</v>
      </c>
      <c r="AT78" s="494">
        <f>+AQ$29*AS78+AR78</f>
        <v>4198496.5562483594</v>
      </c>
      <c r="AU78" s="575"/>
      <c r="AV78" s="575"/>
      <c r="AW78" s="575"/>
      <c r="AX78" s="558"/>
      <c r="AY78" s="575"/>
      <c r="AZ78" s="575"/>
      <c r="BA78" s="575"/>
      <c r="BB78" s="558"/>
      <c r="BC78" s="575"/>
      <c r="BD78" s="575"/>
      <c r="BE78" s="575"/>
      <c r="BF78" s="558"/>
      <c r="BG78" s="575"/>
      <c r="BH78" s="575"/>
      <c r="BI78" s="575"/>
      <c r="BJ78" s="558"/>
      <c r="BK78" s="575"/>
      <c r="BL78" s="575"/>
      <c r="BM78" s="575"/>
      <c r="BN78" s="558"/>
      <c r="BO78" s="575"/>
      <c r="BP78" s="575"/>
      <c r="BQ78" s="575"/>
      <c r="BR78" s="558"/>
      <c r="BS78" s="493">
        <f>+BS77</f>
        <v>249326.59090909106</v>
      </c>
      <c r="BT78" s="477">
        <f>+BT77</f>
        <v>8310.886363636364</v>
      </c>
      <c r="BU78" s="477">
        <f t="shared" si="18"/>
        <v>241015.7045454547</v>
      </c>
      <c r="BV78" s="494">
        <f>+BS$29*BU78+BT78</f>
        <v>38821.966482058939</v>
      </c>
      <c r="BW78" s="493">
        <f>+BW77</f>
        <v>17593657.431818191</v>
      </c>
      <c r="BX78" s="477">
        <f>+BX77</f>
        <v>576841.22727272729</v>
      </c>
      <c r="BY78" s="477">
        <f t="shared" si="20"/>
        <v>17016816.204545464</v>
      </c>
      <c r="BZ78" s="494">
        <f>+BW$29*BY78+BX78</f>
        <v>2620060.1898434428</v>
      </c>
      <c r="CA78" s="493">
        <f>+CA77</f>
        <v>1664770.7200000011</v>
      </c>
      <c r="CB78" s="477">
        <f>+CB77</f>
        <v>54433.919999999998</v>
      </c>
      <c r="CC78" s="477">
        <f t="shared" si="21"/>
        <v>1610336.8000000012</v>
      </c>
      <c r="CD78" s="494">
        <f>+CA$29*CC78+CB78</f>
        <v>258292.48272356699</v>
      </c>
      <c r="CE78" s="493">
        <f>+CE77</f>
        <v>142932.13000000009</v>
      </c>
      <c r="CF78" s="477">
        <f>+CF77</f>
        <v>4725.0290909090909</v>
      </c>
      <c r="CG78" s="477">
        <f t="shared" si="22"/>
        <v>138207.10090909101</v>
      </c>
      <c r="CH78" s="494">
        <f>+CE$29*CG78+CF78</f>
        <v>22221.183280217978</v>
      </c>
      <c r="CI78" s="493">
        <f>+CI77</f>
        <v>385304.99999999977</v>
      </c>
      <c r="CJ78" s="477">
        <f>+CJ77</f>
        <v>12362.727272727272</v>
      </c>
      <c r="CK78" s="477">
        <f t="shared" si="23"/>
        <v>372942.27272727247</v>
      </c>
      <c r="CL78" s="494">
        <f>+CI$29*CK78+CJ78</f>
        <v>57142.121633056515</v>
      </c>
      <c r="CM78" s="493">
        <f>+CM77</f>
        <v>17291976.446875002</v>
      </c>
      <c r="CN78" s="477">
        <f>+CN77</f>
        <v>483691.64886363636</v>
      </c>
      <c r="CO78" s="477">
        <f t="shared" si="33"/>
        <v>16808284.798011366</v>
      </c>
      <c r="CP78" s="494">
        <f>+CM$29*CO78+CN78</f>
        <v>2501872.1248572799</v>
      </c>
      <c r="CQ78" s="493">
        <f>+CQ77</f>
        <v>72134060.724374965</v>
      </c>
      <c r="CR78" s="477">
        <f>+CR77</f>
        <v>2017735.9643181816</v>
      </c>
      <c r="CS78" s="477">
        <f t="shared" si="38"/>
        <v>70116324.760056779</v>
      </c>
      <c r="CT78" s="494">
        <f>+CQ$29*CS78+CR78</f>
        <v>10436643.626801293</v>
      </c>
      <c r="CU78" s="493">
        <f>+CU77</f>
        <v>24343033.410000011</v>
      </c>
      <c r="CV78" s="477">
        <f>+CV77</f>
        <v>676195.37250000006</v>
      </c>
      <c r="CW78" s="477">
        <f t="shared" si="39"/>
        <v>23666838.037500013</v>
      </c>
      <c r="CX78" s="494">
        <f>+CU$29*CW78+CV78</f>
        <v>3517886.302287037</v>
      </c>
      <c r="CY78" s="493">
        <f>+CY77</f>
        <v>26780.921022727318</v>
      </c>
      <c r="CZ78" s="477">
        <f>+CZ77</f>
        <v>733.72386363636497</v>
      </c>
      <c r="DA78" s="477">
        <f t="shared" si="40"/>
        <v>26047.197159090952</v>
      </c>
      <c r="DB78" s="494">
        <f>+CY$29*DA78+CZ78</f>
        <v>3861.2258897237566</v>
      </c>
      <c r="DC78" s="493">
        <f>+DC77</f>
        <v>1614236.8863636369</v>
      </c>
      <c r="DD78" s="477">
        <f>+DD77</f>
        <v>44530.672727272722</v>
      </c>
      <c r="DE78" s="477">
        <f t="shared" si="41"/>
        <v>1569706.2136363643</v>
      </c>
      <c r="DF78" s="494">
        <f>+DC$29*DE78+DD78</f>
        <v>233006.20556579449</v>
      </c>
      <c r="DG78" s="493">
        <f>+DG77</f>
        <v>899340.81261363602</v>
      </c>
      <c r="DH78" s="477">
        <f>+DH77</f>
        <v>24639.474318181816</v>
      </c>
      <c r="DI78" s="477">
        <f t="shared" si="42"/>
        <v>874701.33829545416</v>
      </c>
      <c r="DJ78" s="494">
        <f>+DG$29*DI78+DH78</f>
        <v>129665.36985050018</v>
      </c>
      <c r="DK78" s="493">
        <f>+DK77</f>
        <v>19879326.920568183</v>
      </c>
      <c r="DL78" s="477">
        <f>+DL77</f>
        <v>549658.80886363634</v>
      </c>
      <c r="DM78" s="477">
        <f t="shared" si="43"/>
        <v>19329668.111704547</v>
      </c>
      <c r="DN78" s="494">
        <f>+DK$29*DM78+DL78</f>
        <v>2870583.237458189</v>
      </c>
      <c r="DO78" s="493">
        <f>+DO77</f>
        <v>728195.49359848443</v>
      </c>
      <c r="DP78" s="477">
        <f t="shared" si="88"/>
        <v>19592.703863636354</v>
      </c>
      <c r="DQ78" s="477">
        <f t="shared" si="57"/>
        <v>708602.78973484808</v>
      </c>
      <c r="DR78" s="494">
        <f t="shared" si="62"/>
        <v>104675.05061484662</v>
      </c>
      <c r="DS78" s="493">
        <f>+DS77</f>
        <v>311090.72727272619</v>
      </c>
      <c r="DT78" s="477">
        <f t="shared" si="89"/>
        <v>8295.7527272726966</v>
      </c>
      <c r="DU78" s="477">
        <f t="shared" si="58"/>
        <v>302794.9745454535</v>
      </c>
      <c r="DV78" s="494">
        <f t="shared" si="63"/>
        <v>44652.520428455791</v>
      </c>
      <c r="DW78" s="493">
        <f>+DW77</f>
        <v>45510.686988636342</v>
      </c>
      <c r="DX78" s="477">
        <f t="shared" si="90"/>
        <v>1221.7634090909089</v>
      </c>
      <c r="DY78" s="477">
        <f t="shared" si="59"/>
        <v>44288.92357954543</v>
      </c>
      <c r="DZ78" s="494">
        <f t="shared" si="64"/>
        <v>6539.5600757435495</v>
      </c>
      <c r="EA78" s="493">
        <f>+EA77</f>
        <v>-269978.10198863811</v>
      </c>
      <c r="EB78" s="477">
        <f t="shared" si="91"/>
        <v>-7120.3015909091364</v>
      </c>
      <c r="EC78" s="477">
        <f t="shared" si="60"/>
        <v>-262857.80039772898</v>
      </c>
      <c r="ED78" s="494">
        <f t="shared" si="65"/>
        <v>-38681.789696351938</v>
      </c>
      <c r="EE78" s="576">
        <f>+EE77</f>
        <v>7587528.6650000028</v>
      </c>
      <c r="EF78" s="580">
        <f t="shared" si="101"/>
        <v>192495.44181818186</v>
      </c>
      <c r="EG78" s="580">
        <f t="shared" si="69"/>
        <v>7395033.2231818214</v>
      </c>
      <c r="EH78" s="494">
        <f t="shared" si="92"/>
        <v>1080421.3575020744</v>
      </c>
      <c r="EI78" s="576">
        <f>+EI77</f>
        <v>306565.36337121209</v>
      </c>
      <c r="EJ78" s="580">
        <f t="shared" si="102"/>
        <v>7696.2015909090906</v>
      </c>
      <c r="EK78" s="580">
        <f t="shared" si="70"/>
        <v>298869.16178030299</v>
      </c>
      <c r="EL78" s="494">
        <f t="shared" si="93"/>
        <v>43581.594683067786</v>
      </c>
      <c r="EM78" s="576">
        <f>+EM77</f>
        <v>10451058.354545454</v>
      </c>
      <c r="EN78" s="580">
        <f t="shared" si="103"/>
        <v>261276.45886363636</v>
      </c>
      <c r="EO78" s="580">
        <f t="shared" si="71"/>
        <v>10189781.895681817</v>
      </c>
      <c r="EP78" s="494">
        <f t="shared" si="94"/>
        <v>1484769.4638686217</v>
      </c>
      <c r="EQ78" s="576">
        <f>+EQ77</f>
        <v>20273490.239318177</v>
      </c>
      <c r="ER78" s="580">
        <f t="shared" si="111"/>
        <v>500580.00590909086</v>
      </c>
      <c r="ES78" s="580">
        <f t="shared" si="106"/>
        <v>19772910.233409084</v>
      </c>
      <c r="ET78" s="494">
        <f t="shared" si="107"/>
        <v>2874724.7723853486</v>
      </c>
      <c r="EU78" s="576">
        <f>+EU77</f>
        <v>26196034.855909094</v>
      </c>
      <c r="EV78" s="580">
        <f t="shared" si="112"/>
        <v>646815.67545454553</v>
      </c>
      <c r="EW78" s="580">
        <f t="shared" si="96"/>
        <v>25549219.180454548</v>
      </c>
      <c r="EX78" s="494">
        <f t="shared" si="108"/>
        <v>3714525.1976644639</v>
      </c>
      <c r="EY78" s="582">
        <f t="shared" si="109"/>
        <v>47841918.24589172</v>
      </c>
      <c r="EZ78" s="579">
        <f>+EY78</f>
        <v>47841918.24589172</v>
      </c>
      <c r="FA78" s="553"/>
      <c r="FD78" s="493"/>
      <c r="FE78" s="477"/>
      <c r="FF78" s="477"/>
      <c r="FG78" s="494"/>
      <c r="FH78" s="493"/>
      <c r="FI78" s="477"/>
      <c r="FJ78" s="477"/>
      <c r="FK78" s="494"/>
      <c r="FL78" s="493"/>
      <c r="FM78" s="477"/>
      <c r="FN78" s="477"/>
      <c r="FO78" s="494"/>
      <c r="FP78" s="493"/>
      <c r="FQ78" s="477"/>
      <c r="FR78" s="477"/>
      <c r="FS78" s="494"/>
      <c r="FT78" s="493">
        <f>+FT77</f>
        <v>208.96433333333334</v>
      </c>
      <c r="FU78" s="477">
        <f>+FU77</f>
        <v>208.96433333333334</v>
      </c>
      <c r="FV78" s="477">
        <f t="shared" si="120"/>
        <v>0</v>
      </c>
      <c r="FW78" s="494">
        <f t="shared" si="121"/>
        <v>208.96433333333334</v>
      </c>
      <c r="FX78" s="493">
        <f>+FX77</f>
        <v>1008314.9949999955</v>
      </c>
      <c r="FY78" s="477">
        <f>+FY77</f>
        <v>1008314.9949999999</v>
      </c>
      <c r="FZ78" s="477">
        <f>+FX78-FY78</f>
        <v>-4.4237822294235229E-9</v>
      </c>
      <c r="GA78" s="494">
        <f>+FX$29*FZ78+FY78</f>
        <v>1008314.9949999993</v>
      </c>
      <c r="GB78" s="493">
        <f>+GB77</f>
        <v>30947.78283333336</v>
      </c>
      <c r="GC78" s="477">
        <f>+GC77</f>
        <v>30947.782833333335</v>
      </c>
      <c r="GD78" s="477">
        <f>+GB78-GC78</f>
        <v>0</v>
      </c>
      <c r="GE78" s="494">
        <f>+GB$29*GD78+GC78</f>
        <v>30947.782833333335</v>
      </c>
      <c r="GF78" s="493">
        <f>+GF77</f>
        <v>-31445.571500000049</v>
      </c>
      <c r="GG78" s="477">
        <f>+GG77</f>
        <v>-31445.571499999984</v>
      </c>
      <c r="GH78" s="477">
        <f>+GF78-GG78</f>
        <v>-6.5483618527650833E-11</v>
      </c>
      <c r="GI78" s="494">
        <f>+GF$29*GH78+GG78</f>
        <v>-31445.571499999995</v>
      </c>
      <c r="GJ78" s="493">
        <f>+GJ77</f>
        <v>2772935.6258333386</v>
      </c>
      <c r="GK78" s="477">
        <f>+GK77</f>
        <v>2772935.625833333</v>
      </c>
      <c r="GL78" s="477">
        <f>+GJ78-GK78</f>
        <v>5.5879354476928711E-9</v>
      </c>
      <c r="GM78" s="494">
        <f>+GJ$29*GL78+GK78</f>
        <v>2772935.6258333339</v>
      </c>
      <c r="GN78" s="493">
        <f>+GN77</f>
        <v>45636.780749999947</v>
      </c>
      <c r="GO78" s="477">
        <f>+GO77</f>
        <v>45636.780749999998</v>
      </c>
      <c r="GP78" s="477">
        <f>+GN78-GO78</f>
        <v>0</v>
      </c>
      <c r="GQ78" s="494">
        <f>+GN$29*GP78+GO78</f>
        <v>45636.780749999998</v>
      </c>
      <c r="GR78" s="493">
        <f>+GR77</f>
        <v>263409.28649999981</v>
      </c>
      <c r="GS78" s="477">
        <f>+GS76</f>
        <v>175606.19100000002</v>
      </c>
      <c r="GT78" s="477">
        <f>+GR78-GS78</f>
        <v>87803.095499999792</v>
      </c>
      <c r="GU78" s="494">
        <f>+GR$29*GT78+GS78</f>
        <v>187816.40008622105</v>
      </c>
      <c r="GV78" s="493">
        <f>+GV77</f>
        <v>8909788.5834166706</v>
      </c>
      <c r="GW78" s="477">
        <f>+GW76</f>
        <v>3686809.0689999992</v>
      </c>
      <c r="GX78" s="477">
        <f t="shared" si="122"/>
        <v>5222979.5144166714</v>
      </c>
      <c r="GY78" s="494">
        <f t="shared" si="123"/>
        <v>4413135.0779056521</v>
      </c>
      <c r="GZ78" s="493">
        <f>+GZ77</f>
        <v>29436174.72033333</v>
      </c>
      <c r="HA78" s="477">
        <f t="shared" si="97"/>
        <v>8028047.6510000005</v>
      </c>
      <c r="HB78" s="477">
        <f t="shared" si="61"/>
        <v>21408127.06933333</v>
      </c>
      <c r="HC78" s="494">
        <f t="shared" si="66"/>
        <v>11005137.538006876</v>
      </c>
      <c r="HD78" s="576">
        <f>+HD77</f>
        <v>-217164.3250000001</v>
      </c>
      <c r="HE78" s="580">
        <f t="shared" si="98"/>
        <v>-53183.1</v>
      </c>
      <c r="HF78" s="580">
        <f t="shared" si="67"/>
        <v>-163981.22500000009</v>
      </c>
      <c r="HG78" s="919">
        <f t="shared" si="84"/>
        <v>-75986.909274180565</v>
      </c>
      <c r="HH78" s="576">
        <f>+HH77</f>
        <v>562277.7333333334</v>
      </c>
      <c r="HI78" s="575">
        <f t="shared" si="99"/>
        <v>129756.4</v>
      </c>
      <c r="HJ78" s="575">
        <f t="shared" si="68"/>
        <v>432521.33333333337</v>
      </c>
      <c r="HK78" s="919">
        <f t="shared" si="85"/>
        <v>189904.34676858649</v>
      </c>
      <c r="HL78" s="576">
        <f>+HL77</f>
        <v>2237156.1916666673</v>
      </c>
      <c r="HM78" s="580">
        <f t="shared" si="104"/>
        <v>440096.3</v>
      </c>
      <c r="HN78" s="580">
        <f t="shared" si="86"/>
        <v>1797059.8916666673</v>
      </c>
      <c r="HO78" s="919">
        <f t="shared" si="100"/>
        <v>690001.80609587312</v>
      </c>
      <c r="HP78" s="576">
        <f>+HP77</f>
        <v>623165.12716666679</v>
      </c>
      <c r="HQ78" s="580">
        <f t="shared" si="113"/>
        <v>94657.993999999992</v>
      </c>
      <c r="HR78" s="580">
        <f t="shared" si="105"/>
        <v>528507.13316666684</v>
      </c>
      <c r="HS78" s="919">
        <f t="shared" si="110"/>
        <v>168154.06566781813</v>
      </c>
      <c r="HU78" s="493"/>
      <c r="HV78" s="477"/>
      <c r="HW78" s="477"/>
      <c r="HX78" s="494"/>
      <c r="HY78" s="493"/>
      <c r="HZ78" s="477"/>
      <c r="IA78" s="477"/>
      <c r="IB78" s="494"/>
      <c r="IC78" s="493"/>
      <c r="ID78" s="477"/>
      <c r="IE78" s="477"/>
      <c r="IF78" s="494"/>
    </row>
    <row r="79" spans="1:240">
      <c r="A79" s="554" t="s">
        <v>24</v>
      </c>
      <c r="B79" s="574">
        <v>2026</v>
      </c>
      <c r="C79" s="575">
        <f>+E78</f>
        <v>11924935.574431814</v>
      </c>
      <c r="D79" s="575">
        <f>+C$31</f>
        <v>445791.98409090913</v>
      </c>
      <c r="E79" s="575">
        <f t="shared" si="6"/>
        <v>11479143.590340905</v>
      </c>
      <c r="F79" s="558">
        <f>+C$28*E79+D79</f>
        <v>1824099.3934164899</v>
      </c>
      <c r="G79" s="575">
        <f>+I78</f>
        <v>3069779.862954543</v>
      </c>
      <c r="H79" s="575">
        <f>+G$31</f>
        <v>115840.74954545456</v>
      </c>
      <c r="I79" s="575">
        <f t="shared" si="7"/>
        <v>2953939.1134090885</v>
      </c>
      <c r="J79" s="558">
        <f>+G$28*I79+H79</f>
        <v>470521.92716695264</v>
      </c>
      <c r="K79" s="576">
        <f>+M78</f>
        <v>7864558.8492613565</v>
      </c>
      <c r="L79" s="575">
        <f>+K$31</f>
        <v>305419.76113636367</v>
      </c>
      <c r="M79" s="575">
        <f t="shared" si="8"/>
        <v>7559139.0881249933</v>
      </c>
      <c r="N79" s="558">
        <f>+K$28*M79+L79</f>
        <v>1213049.9629270425</v>
      </c>
      <c r="O79" s="576">
        <f>+Q78</f>
        <v>3320970.8560606036</v>
      </c>
      <c r="P79" s="575">
        <f>+O$31</f>
        <v>119316.31818181818</v>
      </c>
      <c r="Q79" s="575">
        <f t="shared" si="11"/>
        <v>3201654.5378787853</v>
      </c>
      <c r="R79" s="558">
        <f>+O$28*Q79+P79</f>
        <v>503740.83007418539</v>
      </c>
      <c r="S79" s="493">
        <f>+U78</f>
        <v>1525927.6260606037</v>
      </c>
      <c r="T79" s="477">
        <f>+S$31</f>
        <v>58315.705454545445</v>
      </c>
      <c r="U79" s="477">
        <f t="shared" si="12"/>
        <v>1467611.9206060581</v>
      </c>
      <c r="V79" s="494">
        <f>+S$28*U79+T79</f>
        <v>234532.71748739193</v>
      </c>
      <c r="W79" s="493">
        <f>+Y78</f>
        <v>19296672.246212125</v>
      </c>
      <c r="X79" s="477">
        <f>+W$31</f>
        <v>693293.61363636365</v>
      </c>
      <c r="Y79" s="477">
        <f t="shared" si="13"/>
        <v>18603378.632575762</v>
      </c>
      <c r="Z79" s="494">
        <f>+W$28*Y79+X79</f>
        <v>2927012.0444558947</v>
      </c>
      <c r="AA79" s="493">
        <f>+AC78</f>
        <v>12585762.831439391</v>
      </c>
      <c r="AB79" s="477">
        <f>+AA$31</f>
        <v>450833.29545454547</v>
      </c>
      <c r="AC79" s="477">
        <f t="shared" si="14"/>
        <v>12134929.535984846</v>
      </c>
      <c r="AD79" s="494">
        <f>+AA$28*AC79+AB79</f>
        <v>1907881.302517155</v>
      </c>
      <c r="AE79" s="493">
        <f>+AG78</f>
        <v>126441.87500000015</v>
      </c>
      <c r="AF79" s="477">
        <f>+AE$31</f>
        <v>4597.886363636364</v>
      </c>
      <c r="AG79" s="477">
        <f t="shared" si="15"/>
        <v>121843.98863636378</v>
      </c>
      <c r="AH79" s="494">
        <f>+AE$28*AG79+AF79</f>
        <v>19227.764542056699</v>
      </c>
      <c r="AI79" s="493">
        <f>+AK78</f>
        <v>8521617.6174242441</v>
      </c>
      <c r="AJ79" s="477">
        <f>+AI$31</f>
        <v>295547.43181818182</v>
      </c>
      <c r="AK79" s="477">
        <f t="shared" si="19"/>
        <v>8226070.1856060624</v>
      </c>
      <c r="AL79" s="494">
        <f>+AI$28*AK79+AJ79</f>
        <v>1283256.4361722581</v>
      </c>
      <c r="AM79" s="493">
        <f>+AO78</f>
        <v>3159707.0969318179</v>
      </c>
      <c r="AN79" s="477">
        <f>+AM$31</f>
        <v>110866.91568181818</v>
      </c>
      <c r="AO79" s="477">
        <f t="shared" si="16"/>
        <v>3048840.1812499999</v>
      </c>
      <c r="AP79" s="494">
        <f>+AM$28*AO79+AN79</f>
        <v>476942.91940063087</v>
      </c>
      <c r="AQ79" s="493">
        <f>+AS78</f>
        <v>26016801.821590912</v>
      </c>
      <c r="AR79" s="477">
        <f>+AQ$31</f>
        <v>904932.23727272719</v>
      </c>
      <c r="AS79" s="477">
        <f t="shared" si="17"/>
        <v>25111869.584318183</v>
      </c>
      <c r="AT79" s="494">
        <f>+AQ$28*AS79+AR79</f>
        <v>3920128.9405535813</v>
      </c>
      <c r="AU79" s="575"/>
      <c r="AV79" s="575"/>
      <c r="AW79" s="575"/>
      <c r="AX79" s="558"/>
      <c r="AY79" s="575"/>
      <c r="AZ79" s="575"/>
      <c r="BA79" s="575"/>
      <c r="BB79" s="558"/>
      <c r="BC79" s="575"/>
      <c r="BD79" s="575"/>
      <c r="BE79" s="575"/>
      <c r="BF79" s="558"/>
      <c r="BG79" s="575"/>
      <c r="BH79" s="575"/>
      <c r="BI79" s="575"/>
      <c r="BJ79" s="558"/>
      <c r="BK79" s="575"/>
      <c r="BL79" s="575"/>
      <c r="BM79" s="575"/>
      <c r="BN79" s="558"/>
      <c r="BO79" s="575"/>
      <c r="BP79" s="575"/>
      <c r="BQ79" s="575"/>
      <c r="BR79" s="558"/>
      <c r="BS79" s="493">
        <f>+BU78</f>
        <v>241015.7045454547</v>
      </c>
      <c r="BT79" s="477">
        <f>+BS$31</f>
        <v>8310.886363636364</v>
      </c>
      <c r="BU79" s="477">
        <f t="shared" si="18"/>
        <v>232704.81818181835</v>
      </c>
      <c r="BV79" s="494">
        <f>+BS$28*BU79+BT79</f>
        <v>36251.888456827975</v>
      </c>
      <c r="BW79" s="493">
        <f>+BY78</f>
        <v>17016816.204545464</v>
      </c>
      <c r="BX79" s="477">
        <f>+BW$31</f>
        <v>576841.22727272729</v>
      </c>
      <c r="BY79" s="477">
        <f t="shared" si="20"/>
        <v>16439974.977272738</v>
      </c>
      <c r="BZ79" s="494">
        <f>+BW$28*BY79+BX79</f>
        <v>2550798.5300952829</v>
      </c>
      <c r="CA79" s="493">
        <f>+CC78</f>
        <v>1610336.8000000012</v>
      </c>
      <c r="CB79" s="477">
        <f>+CA$31</f>
        <v>54433.919999999998</v>
      </c>
      <c r="CC79" s="477">
        <f t="shared" si="21"/>
        <v>1555902.8800000013</v>
      </c>
      <c r="CD79" s="494">
        <f>+CA$28*CC79+CB79</f>
        <v>241252.07858628215</v>
      </c>
      <c r="CE79" s="493">
        <f>+CG78</f>
        <v>138207.10090909101</v>
      </c>
      <c r="CF79" s="477">
        <f>+CE$31</f>
        <v>4725.0290909090909</v>
      </c>
      <c r="CG79" s="477">
        <f t="shared" si="22"/>
        <v>133482.07181818192</v>
      </c>
      <c r="CH79" s="494">
        <f>+CE$28*CG79+CF79</f>
        <v>20752.298647319061</v>
      </c>
      <c r="CI79" s="493">
        <f>+CK78</f>
        <v>372942.27272727247</v>
      </c>
      <c r="CJ79" s="477">
        <f>+CI$31</f>
        <v>12362.727272727272</v>
      </c>
      <c r="CK79" s="477">
        <f t="shared" si="23"/>
        <v>360579.54545454518</v>
      </c>
      <c r="CL79" s="494">
        <f>+CI$28*CK79+CJ79</f>
        <v>55657.721820006926</v>
      </c>
      <c r="CM79" s="493">
        <f>+CO78</f>
        <v>16808284.798011366</v>
      </c>
      <c r="CN79" s="477">
        <f>+CM$31</f>
        <v>483691.64886363636</v>
      </c>
      <c r="CO79" s="477">
        <f t="shared" si="33"/>
        <v>16324593.14914773</v>
      </c>
      <c r="CP79" s="494">
        <f>+CM$28*CO79+CN79</f>
        <v>2443794.9888574625</v>
      </c>
      <c r="CQ79" s="493">
        <f>+CS78</f>
        <v>70116324.760056779</v>
      </c>
      <c r="CR79" s="477">
        <f>+CQ$31</f>
        <v>2017735.9643181816</v>
      </c>
      <c r="CS79" s="477">
        <f t="shared" si="38"/>
        <v>68098588.795738593</v>
      </c>
      <c r="CT79" s="494">
        <f>+CQ$28*CS79+CR79</f>
        <v>10194372.902701059</v>
      </c>
      <c r="CU79" s="493">
        <f>+CW78</f>
        <v>23666838.037500013</v>
      </c>
      <c r="CV79" s="477">
        <f>+CU$31</f>
        <v>676195.37250000006</v>
      </c>
      <c r="CW79" s="477">
        <f t="shared" si="39"/>
        <v>22990642.665000014</v>
      </c>
      <c r="CX79" s="494">
        <f>+CU$28*CW79+CV79</f>
        <v>3436695.1328645507</v>
      </c>
      <c r="CY79" s="493">
        <f>+DA78</f>
        <v>26047.197159090952</v>
      </c>
      <c r="CZ79" s="477">
        <f>+CY$31</f>
        <v>733.72386363636497</v>
      </c>
      <c r="DA79" s="477">
        <f t="shared" si="40"/>
        <v>25313.473295454587</v>
      </c>
      <c r="DB79" s="494">
        <f>+CY$28*DA79+CZ79</f>
        <v>3773.1272411015766</v>
      </c>
      <c r="DC79" s="493">
        <f>+DE78</f>
        <v>1569706.2136363643</v>
      </c>
      <c r="DD79" s="477">
        <f>+DC$31</f>
        <v>44530.672727272722</v>
      </c>
      <c r="DE79" s="477">
        <f t="shared" si="41"/>
        <v>1525175.5409090917</v>
      </c>
      <c r="DF79" s="494">
        <f>+DC$28*DE79+DD79</f>
        <v>227659.38193916978</v>
      </c>
      <c r="DG79" s="493">
        <f>+DI78</f>
        <v>874701.33829545416</v>
      </c>
      <c r="DH79" s="477">
        <f>+DG$31</f>
        <v>24639.474318181816</v>
      </c>
      <c r="DI79" s="477">
        <f t="shared" si="42"/>
        <v>850061.8639772723</v>
      </c>
      <c r="DJ79" s="494">
        <f>+DG$28*DI79+DH79</f>
        <v>126706.89392001233</v>
      </c>
      <c r="DK79" s="493">
        <f>+DM78</f>
        <v>19329668.111704547</v>
      </c>
      <c r="DL79" s="477">
        <f>+DK$31</f>
        <v>549658.80886363634</v>
      </c>
      <c r="DM79" s="477">
        <f t="shared" si="43"/>
        <v>18780009.302840911</v>
      </c>
      <c r="DN79" s="494">
        <f>+DK$28*DM79+DL79</f>
        <v>2804585.3864081064</v>
      </c>
      <c r="DO79" s="493">
        <f>+DQ78</f>
        <v>708602.78973484808</v>
      </c>
      <c r="DP79" s="477">
        <f t="shared" ref="DP79:DP90" si="124">+DP77</f>
        <v>19592.703863636354</v>
      </c>
      <c r="DQ79" s="477">
        <f t="shared" si="57"/>
        <v>689010.08587121172</v>
      </c>
      <c r="DR79" s="494">
        <f t="shared" si="62"/>
        <v>102322.54333140302</v>
      </c>
      <c r="DS79" s="493">
        <f>+DU78</f>
        <v>302794.9745454535</v>
      </c>
      <c r="DT79" s="477">
        <f t="shared" ref="DT79:DT90" si="125">+DT77</f>
        <v>8295.7527272726966</v>
      </c>
      <c r="DU79" s="477">
        <f t="shared" si="58"/>
        <v>294499.22181818081</v>
      </c>
      <c r="DV79" s="494">
        <f t="shared" si="63"/>
        <v>43656.444601026116</v>
      </c>
      <c r="DW79" s="493">
        <f>+DY78</f>
        <v>44288.92357954543</v>
      </c>
      <c r="DX79" s="477">
        <f t="shared" ref="DX79:DX90" si="126">+DX77</f>
        <v>1221.7634090909089</v>
      </c>
      <c r="DY79" s="477">
        <f t="shared" si="59"/>
        <v>43067.160170454517</v>
      </c>
      <c r="DZ79" s="494">
        <f t="shared" si="64"/>
        <v>6392.8622366634754</v>
      </c>
      <c r="EA79" s="493">
        <f>+EC78</f>
        <v>-262857.80039772898</v>
      </c>
      <c r="EB79" s="477">
        <f t="shared" ref="EB79:EB90" si="127">+EB77</f>
        <v>-7120.3015909091364</v>
      </c>
      <c r="EC79" s="477">
        <f t="shared" si="60"/>
        <v>-255737.49880681984</v>
      </c>
      <c r="ED79" s="494">
        <f t="shared" si="65"/>
        <v>-37826.850966633392</v>
      </c>
      <c r="EE79" s="576">
        <f>+EG78</f>
        <v>7395033.2231818214</v>
      </c>
      <c r="EF79" s="580">
        <f t="shared" ref="EF79:EF90" si="128">+EF77</f>
        <v>192495.44181818186</v>
      </c>
      <c r="EG79" s="580">
        <f t="shared" si="69"/>
        <v>7202537.78136364</v>
      </c>
      <c r="EH79" s="494">
        <f t="shared" si="92"/>
        <v>1057308.3184821033</v>
      </c>
      <c r="EI79" s="576">
        <f>+EK78</f>
        <v>298869.16178030299</v>
      </c>
      <c r="EJ79" s="580">
        <f t="shared" ref="EJ79:EJ90" si="129">+EJ77</f>
        <v>7696.2015909090906</v>
      </c>
      <c r="EK79" s="580">
        <f t="shared" si="70"/>
        <v>291172.9601893939</v>
      </c>
      <c r="EL79" s="494">
        <f t="shared" si="93"/>
        <v>42657.50730730404</v>
      </c>
      <c r="EM79" s="576">
        <f>+EO78</f>
        <v>10189781.895681817</v>
      </c>
      <c r="EN79" s="580">
        <f t="shared" ref="EN79:EN90" si="130">+EN77</f>
        <v>261276.45886363636</v>
      </c>
      <c r="EO79" s="580">
        <f t="shared" si="71"/>
        <v>9928505.4368181806</v>
      </c>
      <c r="EP79" s="494">
        <f t="shared" si="94"/>
        <v>1453397.8483556733</v>
      </c>
      <c r="EQ79" s="576">
        <f>+ES78</f>
        <v>19772910.233409084</v>
      </c>
      <c r="ER79" s="580">
        <f t="shared" ref="ER79:ER90" si="131">+ER77</f>
        <v>500580.00590909086</v>
      </c>
      <c r="ES79" s="580">
        <f t="shared" si="106"/>
        <v>19272330.227499992</v>
      </c>
      <c r="ET79" s="494">
        <f t="shared" si="107"/>
        <v>2814619.8415884813</v>
      </c>
      <c r="EU79" s="576">
        <f>+EW78</f>
        <v>25549219.180454548</v>
      </c>
      <c r="EV79" s="580">
        <f t="shared" ref="EV79:EV90" si="132">+EV77</f>
        <v>646815.67545454553</v>
      </c>
      <c r="EW79" s="580">
        <f t="shared" si="96"/>
        <v>24902403.505000003</v>
      </c>
      <c r="EX79" s="494">
        <f t="shared" si="108"/>
        <v>3636861.6654566182</v>
      </c>
      <c r="EY79" s="582">
        <f t="shared" si="109"/>
        <v>46042084.750643462</v>
      </c>
      <c r="EZ79" s="557"/>
      <c r="FA79" s="578">
        <f>+EY79</f>
        <v>46042084.750643462</v>
      </c>
      <c r="FD79" s="493"/>
      <c r="FE79" s="477"/>
      <c r="FF79" s="477"/>
      <c r="FG79" s="494"/>
      <c r="FH79" s="493"/>
      <c r="FI79" s="477"/>
      <c r="FJ79" s="477"/>
      <c r="FK79" s="494"/>
      <c r="FL79" s="493"/>
      <c r="FM79" s="477"/>
      <c r="FN79" s="477"/>
      <c r="FO79" s="494"/>
      <c r="FP79" s="493"/>
      <c r="FQ79" s="477"/>
      <c r="FR79" s="477"/>
      <c r="FS79" s="494"/>
      <c r="FT79" s="493"/>
      <c r="FU79" s="477"/>
      <c r="FV79" s="477"/>
      <c r="FW79" s="494"/>
      <c r="FX79" s="493"/>
      <c r="FY79" s="477"/>
      <c r="FZ79" s="477"/>
      <c r="GA79" s="494"/>
      <c r="GB79" s="493"/>
      <c r="GC79" s="477"/>
      <c r="GD79" s="477"/>
      <c r="GE79" s="494"/>
      <c r="GF79" s="493"/>
      <c r="GG79" s="477"/>
      <c r="GH79" s="477"/>
      <c r="GI79" s="494"/>
      <c r="GJ79" s="493"/>
      <c r="GK79" s="477"/>
      <c r="GL79" s="477"/>
      <c r="GM79" s="494"/>
      <c r="GN79" s="493"/>
      <c r="GO79" s="477"/>
      <c r="GP79" s="477"/>
      <c r="GQ79" s="494"/>
      <c r="GR79" s="493">
        <f>+GT78</f>
        <v>87803.095499999792</v>
      </c>
      <c r="GS79" s="477">
        <f>+GR$31/12*(12-6)-0.1</f>
        <v>87802.995500000005</v>
      </c>
      <c r="GT79" s="477">
        <f>+GR79-GS79</f>
        <v>9.9999999787542038E-2</v>
      </c>
      <c r="GU79" s="494">
        <f>+GR$29*GT79+GS79</f>
        <v>87803.009406353754</v>
      </c>
      <c r="GV79" s="493">
        <f>+GX78</f>
        <v>5222979.5144166714</v>
      </c>
      <c r="GW79" s="477">
        <f>+GW77</f>
        <v>3686809.0689999992</v>
      </c>
      <c r="GX79" s="477">
        <f t="shared" si="122"/>
        <v>1536170.4454166722</v>
      </c>
      <c r="GY79" s="494">
        <f t="shared" si="123"/>
        <v>3900434.3657369567</v>
      </c>
      <c r="GZ79" s="493">
        <f>+HB78</f>
        <v>21408127.06933333</v>
      </c>
      <c r="HA79" s="477">
        <f>+HA77</f>
        <v>8028047.6510000005</v>
      </c>
      <c r="HB79" s="477">
        <f t="shared" si="61"/>
        <v>13380079.418333329</v>
      </c>
      <c r="HC79" s="494">
        <f t="shared" si="66"/>
        <v>9888728.830379298</v>
      </c>
      <c r="HD79" s="576">
        <f>+HF78</f>
        <v>-163981.22500000009</v>
      </c>
      <c r="HE79" s="580">
        <f>+HE77</f>
        <v>-53183.1</v>
      </c>
      <c r="HF79" s="580">
        <f t="shared" si="67"/>
        <v>-110798.12500000009</v>
      </c>
      <c r="HG79" s="919">
        <f t="shared" si="84"/>
        <v>-68591.079239311191</v>
      </c>
      <c r="HH79" s="576">
        <f>+HJ78</f>
        <v>432521.33333333337</v>
      </c>
      <c r="HI79" s="575">
        <f>+HI77</f>
        <v>129756.4</v>
      </c>
      <c r="HJ79" s="575">
        <f t="shared" si="68"/>
        <v>302764.93333333335</v>
      </c>
      <c r="HK79" s="919">
        <f t="shared" si="85"/>
        <v>171859.96273801054</v>
      </c>
      <c r="HL79" s="576">
        <f>+HN78</f>
        <v>1797059.8916666673</v>
      </c>
      <c r="HM79" s="580">
        <f>+HM77</f>
        <v>440096.3</v>
      </c>
      <c r="HN79" s="580">
        <f t="shared" si="86"/>
        <v>1356963.5916666673</v>
      </c>
      <c r="HO79" s="919">
        <f t="shared" si="100"/>
        <v>628800.45766423072</v>
      </c>
      <c r="HP79" s="576">
        <f>+HR78</f>
        <v>528507.13316666684</v>
      </c>
      <c r="HQ79" s="580">
        <f>+HQ77</f>
        <v>94657.993999999992</v>
      </c>
      <c r="HR79" s="580">
        <f t="shared" si="105"/>
        <v>433849.13916666684</v>
      </c>
      <c r="HS79" s="919">
        <f t="shared" si="110"/>
        <v>154990.59014522383</v>
      </c>
      <c r="HU79" s="493"/>
      <c r="HV79" s="477"/>
      <c r="HW79" s="477"/>
      <c r="HX79" s="494"/>
      <c r="HY79" s="493"/>
      <c r="HZ79" s="477"/>
      <c r="IA79" s="477"/>
      <c r="IB79" s="494"/>
      <c r="IC79" s="493"/>
      <c r="ID79" s="477"/>
      <c r="IE79" s="477"/>
      <c r="IF79" s="494"/>
    </row>
    <row r="80" spans="1:240">
      <c r="A80" s="554" t="s">
        <v>23</v>
      </c>
      <c r="B80" s="574">
        <v>2026</v>
      </c>
      <c r="C80" s="575">
        <f>+C79</f>
        <v>11924935.574431814</v>
      </c>
      <c r="D80" s="575">
        <f>+D79</f>
        <v>445791.98409090913</v>
      </c>
      <c r="E80" s="575">
        <f t="shared" si="6"/>
        <v>11479143.590340905</v>
      </c>
      <c r="F80" s="558">
        <f>+C$29*E80+D80</f>
        <v>1898979.7356372576</v>
      </c>
      <c r="G80" s="575">
        <f>+G79</f>
        <v>3069779.862954543</v>
      </c>
      <c r="H80" s="575">
        <f>+H79</f>
        <v>115840.74954545456</v>
      </c>
      <c r="I80" s="575">
        <f t="shared" si="7"/>
        <v>2953939.1134090885</v>
      </c>
      <c r="J80" s="558">
        <f>+G$29*I80+H80</f>
        <v>489790.95799408731</v>
      </c>
      <c r="K80" s="576">
        <f>+K79</f>
        <v>7864558.8492613565</v>
      </c>
      <c r="L80" s="575">
        <f>+L79</f>
        <v>305419.76113636367</v>
      </c>
      <c r="M80" s="575">
        <f t="shared" si="8"/>
        <v>7559139.0881249933</v>
      </c>
      <c r="N80" s="558">
        <f>+K$29*M80+L80</f>
        <v>1262359.4708496951</v>
      </c>
      <c r="O80" s="576">
        <f>+O79</f>
        <v>3320970.8560606036</v>
      </c>
      <c r="P80" s="575">
        <f>+P79</f>
        <v>119316.31818181818</v>
      </c>
      <c r="Q80" s="575">
        <f t="shared" si="11"/>
        <v>3201654.5378787853</v>
      </c>
      <c r="R80" s="558">
        <f>+O$29*Q80+P80</f>
        <v>524625.7493699739</v>
      </c>
      <c r="S80" s="493">
        <f>+S79</f>
        <v>1525927.6260606037</v>
      </c>
      <c r="T80" s="477">
        <f>+T79</f>
        <v>58315.705454545445</v>
      </c>
      <c r="U80" s="477">
        <f t="shared" si="12"/>
        <v>1467611.9206060581</v>
      </c>
      <c r="V80" s="494">
        <f>+S$29*U80+T80</f>
        <v>244106.19150114423</v>
      </c>
      <c r="W80" s="493">
        <f>+W79</f>
        <v>19296672.246212125</v>
      </c>
      <c r="X80" s="477">
        <f>+X79</f>
        <v>693293.61363636365</v>
      </c>
      <c r="Y80" s="477">
        <f t="shared" si="13"/>
        <v>18603378.632575762</v>
      </c>
      <c r="Z80" s="494">
        <f>+W$29*Y80+X80</f>
        <v>3048364.9439563374</v>
      </c>
      <c r="AA80" s="493">
        <f>+AA79</f>
        <v>12585762.831439391</v>
      </c>
      <c r="AB80" s="477">
        <f>+AB79</f>
        <v>450833.29545454547</v>
      </c>
      <c r="AC80" s="477">
        <f t="shared" si="14"/>
        <v>12134929.535984846</v>
      </c>
      <c r="AD80" s="494">
        <f>+AA$29*AC80+AB80</f>
        <v>1987039.4443531055</v>
      </c>
      <c r="AE80" s="493">
        <f>+AE79</f>
        <v>126441.87500000015</v>
      </c>
      <c r="AF80" s="477">
        <f>+AF79</f>
        <v>4597.886363636364</v>
      </c>
      <c r="AG80" s="477">
        <f t="shared" si="15"/>
        <v>121843.98863636378</v>
      </c>
      <c r="AH80" s="494">
        <f>+AE$29*AG80+AF80</f>
        <v>20022.572926047244</v>
      </c>
      <c r="AI80" s="493">
        <f>+AI79</f>
        <v>8521617.6174242441</v>
      </c>
      <c r="AJ80" s="477">
        <f>+AJ79</f>
        <v>295547.43181818182</v>
      </c>
      <c r="AK80" s="477">
        <f t="shared" si="19"/>
        <v>8226070.1856060624</v>
      </c>
      <c r="AL80" s="494">
        <f>+AI$29*AK80+AJ80</f>
        <v>1336916.4453691586</v>
      </c>
      <c r="AM80" s="493">
        <f>+AM79</f>
        <v>3159707.0969318179</v>
      </c>
      <c r="AN80" s="477">
        <f>+AN79</f>
        <v>110866.91568181818</v>
      </c>
      <c r="AO80" s="477">
        <f t="shared" si="16"/>
        <v>3048840.1812499999</v>
      </c>
      <c r="AP80" s="494">
        <f>+AM$29*AO80+AN80</f>
        <v>496831.00550668221</v>
      </c>
      <c r="AQ80" s="493">
        <f>+AQ79</f>
        <v>26016801.821590912</v>
      </c>
      <c r="AR80" s="477">
        <f>+AR79</f>
        <v>904932.23727272719</v>
      </c>
      <c r="AS80" s="477">
        <f t="shared" si="17"/>
        <v>25111869.584318183</v>
      </c>
      <c r="AT80" s="494">
        <f>+AQ$29*AS80+AR80</f>
        <v>4083937.7973274682</v>
      </c>
      <c r="AU80" s="575"/>
      <c r="AV80" s="575"/>
      <c r="AW80" s="575"/>
      <c r="AX80" s="558"/>
      <c r="AY80" s="575"/>
      <c r="AZ80" s="575"/>
      <c r="BA80" s="575"/>
      <c r="BB80" s="558"/>
      <c r="BC80" s="575"/>
      <c r="BD80" s="575"/>
      <c r="BE80" s="575"/>
      <c r="BF80" s="558"/>
      <c r="BG80" s="575"/>
      <c r="BH80" s="575"/>
      <c r="BI80" s="575"/>
      <c r="BJ80" s="558"/>
      <c r="BK80" s="575"/>
      <c r="BL80" s="575"/>
      <c r="BM80" s="575"/>
      <c r="BN80" s="558"/>
      <c r="BO80" s="575"/>
      <c r="BP80" s="575"/>
      <c r="BQ80" s="575"/>
      <c r="BR80" s="558"/>
      <c r="BS80" s="493">
        <f>+BS79</f>
        <v>241015.7045454547</v>
      </c>
      <c r="BT80" s="477">
        <f>+BT79</f>
        <v>8310.886363636364</v>
      </c>
      <c r="BU80" s="477">
        <f t="shared" si="18"/>
        <v>232704.81818181835</v>
      </c>
      <c r="BV80" s="494">
        <f>+BS$29*BU80+BT80</f>
        <v>37769.860271078855</v>
      </c>
      <c r="BW80" s="493">
        <f>+BW79</f>
        <v>17016816.204545464</v>
      </c>
      <c r="BX80" s="477">
        <f>+BX79</f>
        <v>576841.22727272729</v>
      </c>
      <c r="BY80" s="477">
        <f t="shared" si="20"/>
        <v>16439974.977272738</v>
      </c>
      <c r="BZ80" s="494">
        <f>+BW$29*BY80+BX80</f>
        <v>2550798.5300952829</v>
      </c>
      <c r="CA80" s="493">
        <f>+CA79</f>
        <v>1610336.8000000012</v>
      </c>
      <c r="CB80" s="477">
        <f>+CB79</f>
        <v>54433.919999999998</v>
      </c>
      <c r="CC80" s="477">
        <f t="shared" si="21"/>
        <v>1555902.8800000013</v>
      </c>
      <c r="CD80" s="494">
        <f>+CA$29*CC80+CB80</f>
        <v>251401.48905403801</v>
      </c>
      <c r="CE80" s="493">
        <f>+CE79</f>
        <v>138207.10090909101</v>
      </c>
      <c r="CF80" s="477">
        <f>+CF79</f>
        <v>4725.0290909090909</v>
      </c>
      <c r="CG80" s="477">
        <f t="shared" si="22"/>
        <v>133482.07181818192</v>
      </c>
      <c r="CH80" s="494">
        <f>+CE$29*CG80+CF80</f>
        <v>21623.024162634767</v>
      </c>
      <c r="CI80" s="493">
        <f>+CI79</f>
        <v>372942.27272727247</v>
      </c>
      <c r="CJ80" s="477">
        <f>+CJ79</f>
        <v>12362.727272727272</v>
      </c>
      <c r="CK80" s="477">
        <f t="shared" si="23"/>
        <v>360579.54545454518</v>
      </c>
      <c r="CL80" s="494">
        <f>+CI$29*CK80+CJ80</f>
        <v>55657.721820006926</v>
      </c>
      <c r="CM80" s="493">
        <f>+CM79</f>
        <v>16808284.798011366</v>
      </c>
      <c r="CN80" s="477">
        <f>+CN79</f>
        <v>483691.64886363636</v>
      </c>
      <c r="CO80" s="477">
        <f t="shared" si="33"/>
        <v>16324593.14914773</v>
      </c>
      <c r="CP80" s="494">
        <f>+CM$29*CO80+CN80</f>
        <v>2443794.9888574625</v>
      </c>
      <c r="CQ80" s="493">
        <f>+CQ79</f>
        <v>70116324.760056779</v>
      </c>
      <c r="CR80" s="477">
        <f>+CR79</f>
        <v>2017735.9643181816</v>
      </c>
      <c r="CS80" s="477">
        <f t="shared" si="38"/>
        <v>68098588.795738593</v>
      </c>
      <c r="CT80" s="494">
        <f>+CQ$29*CS80+CR80</f>
        <v>10194372.902701059</v>
      </c>
      <c r="CU80" s="493">
        <f>+CU79</f>
        <v>23666838.037500013</v>
      </c>
      <c r="CV80" s="477">
        <f>+CV79</f>
        <v>676195.37250000006</v>
      </c>
      <c r="CW80" s="477">
        <f t="shared" si="39"/>
        <v>22990642.665000014</v>
      </c>
      <c r="CX80" s="494">
        <f>+CU$29*CW80+CV80</f>
        <v>3436695.1328645507</v>
      </c>
      <c r="CY80" s="493">
        <f>+CY79</f>
        <v>26047.197159090952</v>
      </c>
      <c r="CZ80" s="477">
        <f>+CZ79</f>
        <v>733.72386363636497</v>
      </c>
      <c r="DA80" s="477">
        <f t="shared" si="40"/>
        <v>25313.473295454587</v>
      </c>
      <c r="DB80" s="494">
        <f>+CY$29*DA80+CZ80</f>
        <v>3773.1272411015766</v>
      </c>
      <c r="DC80" s="493">
        <f>+DC79</f>
        <v>1569706.2136363643</v>
      </c>
      <c r="DD80" s="477">
        <f>+DD79</f>
        <v>44530.672727272722</v>
      </c>
      <c r="DE80" s="477">
        <f t="shared" si="41"/>
        <v>1525175.5409090917</v>
      </c>
      <c r="DF80" s="494">
        <f>+DC$29*DE80+DD80</f>
        <v>227659.38193916978</v>
      </c>
      <c r="DG80" s="493">
        <f>+DG79</f>
        <v>874701.33829545416</v>
      </c>
      <c r="DH80" s="477">
        <f>+DH79</f>
        <v>24639.474318181816</v>
      </c>
      <c r="DI80" s="477">
        <f t="shared" si="42"/>
        <v>850061.8639772723</v>
      </c>
      <c r="DJ80" s="494">
        <f>+DG$29*DI80+DH80</f>
        <v>126706.89392001233</v>
      </c>
      <c r="DK80" s="493">
        <f>+DK79</f>
        <v>19329668.111704547</v>
      </c>
      <c r="DL80" s="477">
        <f>+DL79</f>
        <v>549658.80886363634</v>
      </c>
      <c r="DM80" s="477">
        <f t="shared" si="43"/>
        <v>18780009.302840911</v>
      </c>
      <c r="DN80" s="494">
        <f>+DK$29*DM80+DL80</f>
        <v>2804585.3864081064</v>
      </c>
      <c r="DO80" s="493">
        <f>+DO79</f>
        <v>708602.78973484808</v>
      </c>
      <c r="DP80" s="477">
        <f t="shared" si="124"/>
        <v>19592.703863636354</v>
      </c>
      <c r="DQ80" s="477">
        <f t="shared" si="57"/>
        <v>689010.08587121172</v>
      </c>
      <c r="DR80" s="494">
        <f t="shared" si="62"/>
        <v>102322.54333140302</v>
      </c>
      <c r="DS80" s="493">
        <f>+DS79</f>
        <v>302794.9745454535</v>
      </c>
      <c r="DT80" s="477">
        <f t="shared" si="125"/>
        <v>8295.7527272726966</v>
      </c>
      <c r="DU80" s="477">
        <f t="shared" si="58"/>
        <v>294499.22181818081</v>
      </c>
      <c r="DV80" s="494">
        <f t="shared" si="63"/>
        <v>43656.444601026116</v>
      </c>
      <c r="DW80" s="493">
        <f>+DW79</f>
        <v>44288.92357954543</v>
      </c>
      <c r="DX80" s="477">
        <f t="shared" si="126"/>
        <v>1221.7634090909089</v>
      </c>
      <c r="DY80" s="477">
        <f t="shared" si="59"/>
        <v>43067.160170454517</v>
      </c>
      <c r="DZ80" s="494">
        <f t="shared" si="64"/>
        <v>6392.8622366634754</v>
      </c>
      <c r="EA80" s="493">
        <f>+EA79</f>
        <v>-262857.80039772898</v>
      </c>
      <c r="EB80" s="477">
        <f t="shared" si="127"/>
        <v>-7120.3015909091364</v>
      </c>
      <c r="EC80" s="477">
        <f t="shared" si="60"/>
        <v>-255737.49880681984</v>
      </c>
      <c r="ED80" s="494">
        <f t="shared" si="65"/>
        <v>-37826.850966633392</v>
      </c>
      <c r="EE80" s="576">
        <f>+EE79</f>
        <v>7395033.2231818214</v>
      </c>
      <c r="EF80" s="580">
        <f t="shared" si="128"/>
        <v>192495.44181818186</v>
      </c>
      <c r="EG80" s="580">
        <f t="shared" si="69"/>
        <v>7202537.78136364</v>
      </c>
      <c r="EH80" s="494">
        <f t="shared" si="92"/>
        <v>1057308.3184821033</v>
      </c>
      <c r="EI80" s="576">
        <f>+EI79</f>
        <v>298869.16178030299</v>
      </c>
      <c r="EJ80" s="580">
        <f t="shared" si="129"/>
        <v>7696.2015909090906</v>
      </c>
      <c r="EK80" s="580">
        <f t="shared" si="70"/>
        <v>291172.9601893939</v>
      </c>
      <c r="EL80" s="494">
        <f t="shared" si="93"/>
        <v>42657.50730730404</v>
      </c>
      <c r="EM80" s="576">
        <f>+EM79</f>
        <v>10189781.895681817</v>
      </c>
      <c r="EN80" s="580">
        <f t="shared" si="130"/>
        <v>261276.45886363636</v>
      </c>
      <c r="EO80" s="580">
        <f t="shared" si="71"/>
        <v>9928505.4368181806</v>
      </c>
      <c r="EP80" s="494">
        <f t="shared" si="94"/>
        <v>1453397.8483556733</v>
      </c>
      <c r="EQ80" s="576">
        <f>+EQ79</f>
        <v>19772910.233409084</v>
      </c>
      <c r="ER80" s="580">
        <f t="shared" si="131"/>
        <v>500580.00590909086</v>
      </c>
      <c r="ES80" s="580">
        <f t="shared" si="106"/>
        <v>19272330.227499992</v>
      </c>
      <c r="ET80" s="494">
        <f t="shared" si="107"/>
        <v>2814619.8415884813</v>
      </c>
      <c r="EU80" s="576">
        <f>+EU79</f>
        <v>25549219.180454548</v>
      </c>
      <c r="EV80" s="580">
        <f t="shared" si="132"/>
        <v>646815.67545454553</v>
      </c>
      <c r="EW80" s="580">
        <f t="shared" si="96"/>
        <v>24902403.505000003</v>
      </c>
      <c r="EX80" s="494">
        <f t="shared" si="108"/>
        <v>3636861.6654566182</v>
      </c>
      <c r="EY80" s="582">
        <f t="shared" si="109"/>
        <v>46667202.934518106</v>
      </c>
      <c r="EZ80" s="579">
        <f>+EY80</f>
        <v>46667202.934518106</v>
      </c>
      <c r="FA80" s="553"/>
      <c r="FD80" s="493"/>
      <c r="FE80" s="477"/>
      <c r="FF80" s="477"/>
      <c r="FG80" s="494"/>
      <c r="FH80" s="493"/>
      <c r="FI80" s="477"/>
      <c r="FJ80" s="477"/>
      <c r="FK80" s="494"/>
      <c r="FL80" s="493"/>
      <c r="FM80" s="477"/>
      <c r="FN80" s="477"/>
      <c r="FO80" s="494"/>
      <c r="FP80" s="493"/>
      <c r="FQ80" s="477"/>
      <c r="FR80" s="477"/>
      <c r="FS80" s="494"/>
      <c r="FT80" s="493"/>
      <c r="FU80" s="477"/>
      <c r="FV80" s="477"/>
      <c r="FW80" s="494"/>
      <c r="FX80" s="493"/>
      <c r="FY80" s="477"/>
      <c r="FZ80" s="477"/>
      <c r="GA80" s="494"/>
      <c r="GB80" s="493"/>
      <c r="GC80" s="477"/>
      <c r="GD80" s="477"/>
      <c r="GE80" s="494"/>
      <c r="GF80" s="493"/>
      <c r="GG80" s="477"/>
      <c r="GH80" s="477"/>
      <c r="GI80" s="494"/>
      <c r="GJ80" s="493"/>
      <c r="GK80" s="477"/>
      <c r="GL80" s="477"/>
      <c r="GM80" s="494"/>
      <c r="GN80" s="493"/>
      <c r="GO80" s="477"/>
      <c r="GP80" s="477"/>
      <c r="GQ80" s="494"/>
      <c r="GR80" s="493">
        <f>+GR79</f>
        <v>87803.095499999792</v>
      </c>
      <c r="GS80" s="477">
        <f>+GS79</f>
        <v>87802.995500000005</v>
      </c>
      <c r="GT80" s="477">
        <f>+GR80-GS80</f>
        <v>9.9999999787542038E-2</v>
      </c>
      <c r="GU80" s="494">
        <f>+GR$29*GT80+GS80</f>
        <v>87803.009406353754</v>
      </c>
      <c r="GV80" s="493">
        <f>+GV79</f>
        <v>5222979.5144166714</v>
      </c>
      <c r="GW80" s="477">
        <f>+GW78</f>
        <v>3686809.0689999992</v>
      </c>
      <c r="GX80" s="477">
        <f t="shared" si="122"/>
        <v>1536170.4454166722</v>
      </c>
      <c r="GY80" s="494">
        <f t="shared" si="123"/>
        <v>3900434.3657369567</v>
      </c>
      <c r="GZ80" s="493">
        <f>+GZ79</f>
        <v>21408127.06933333</v>
      </c>
      <c r="HA80" s="477">
        <f>+HA78</f>
        <v>8028047.6510000005</v>
      </c>
      <c r="HB80" s="477">
        <f t="shared" si="61"/>
        <v>13380079.418333329</v>
      </c>
      <c r="HC80" s="494">
        <f t="shared" si="66"/>
        <v>9888728.830379298</v>
      </c>
      <c r="HD80" s="576">
        <f>+HD79</f>
        <v>-163981.22500000009</v>
      </c>
      <c r="HE80" s="580">
        <f>+HE78</f>
        <v>-53183.1</v>
      </c>
      <c r="HF80" s="580">
        <f t="shared" si="67"/>
        <v>-110798.12500000009</v>
      </c>
      <c r="HG80" s="919">
        <f t="shared" si="84"/>
        <v>-68591.079239311191</v>
      </c>
      <c r="HH80" s="576">
        <f>+HH79</f>
        <v>432521.33333333337</v>
      </c>
      <c r="HI80" s="575">
        <f>+HI78</f>
        <v>129756.4</v>
      </c>
      <c r="HJ80" s="575">
        <f t="shared" si="68"/>
        <v>302764.93333333335</v>
      </c>
      <c r="HK80" s="919">
        <f t="shared" si="85"/>
        <v>171859.96273801054</v>
      </c>
      <c r="HL80" s="576">
        <f>+HL79</f>
        <v>1797059.8916666673</v>
      </c>
      <c r="HM80" s="580">
        <f>+HM78</f>
        <v>440096.3</v>
      </c>
      <c r="HN80" s="580">
        <f t="shared" si="86"/>
        <v>1356963.5916666673</v>
      </c>
      <c r="HO80" s="919">
        <f t="shared" si="100"/>
        <v>628800.45766423072</v>
      </c>
      <c r="HP80" s="576">
        <f>+HP79</f>
        <v>528507.13316666684</v>
      </c>
      <c r="HQ80" s="580">
        <f>+HQ78</f>
        <v>94657.993999999992</v>
      </c>
      <c r="HR80" s="580">
        <f t="shared" si="105"/>
        <v>433849.13916666684</v>
      </c>
      <c r="HS80" s="919">
        <f t="shared" si="110"/>
        <v>154990.59014522383</v>
      </c>
      <c r="HU80" s="493"/>
      <c r="HV80" s="477"/>
      <c r="HW80" s="477"/>
      <c r="HX80" s="494"/>
      <c r="HY80" s="493"/>
      <c r="HZ80" s="477"/>
      <c r="IA80" s="477"/>
      <c r="IB80" s="494"/>
      <c r="IC80" s="493"/>
      <c r="ID80" s="477"/>
      <c r="IE80" s="477"/>
      <c r="IF80" s="494"/>
    </row>
    <row r="81" spans="1:240">
      <c r="A81" s="554" t="s">
        <v>24</v>
      </c>
      <c r="B81" s="574">
        <v>2027</v>
      </c>
      <c r="C81" s="575">
        <f>+E80</f>
        <v>11479143.590340905</v>
      </c>
      <c r="D81" s="575">
        <f>+C$31</f>
        <v>445791.98409090913</v>
      </c>
      <c r="E81" s="575">
        <f t="shared" si="6"/>
        <v>11033351.606249996</v>
      </c>
      <c r="F81" s="558">
        <f>+C$28*E81+D81</f>
        <v>1770572.8920834574</v>
      </c>
      <c r="G81" s="575">
        <f>+I80</f>
        <v>2953939.1134090885</v>
      </c>
      <c r="H81" s="575">
        <f>+G$31</f>
        <v>115840.74954545456</v>
      </c>
      <c r="I81" s="575">
        <f t="shared" si="7"/>
        <v>2838098.3638636339</v>
      </c>
      <c r="J81" s="558">
        <f>+G$28*I81+H81</f>
        <v>456612.86137787427</v>
      </c>
      <c r="K81" s="576">
        <f>+M80</f>
        <v>7559139.0881249933</v>
      </c>
      <c r="L81" s="575">
        <f>+K$31</f>
        <v>305419.76113636367</v>
      </c>
      <c r="M81" s="575">
        <f t="shared" si="8"/>
        <v>7253719.32698863</v>
      </c>
      <c r="N81" s="558">
        <f>+K$28*M81+L81</f>
        <v>1176378.0355819645</v>
      </c>
      <c r="O81" s="576">
        <f>+Q80</f>
        <v>3201654.5378787853</v>
      </c>
      <c r="P81" s="575">
        <f>+O$31</f>
        <v>119316.31818181818</v>
      </c>
      <c r="Q81" s="575">
        <f t="shared" si="11"/>
        <v>3082338.2196969669</v>
      </c>
      <c r="R81" s="558">
        <f>+O$28*Q81+P81</f>
        <v>489414.45074900397</v>
      </c>
      <c r="S81" s="493">
        <f>+U80</f>
        <v>1467611.9206060581</v>
      </c>
      <c r="T81" s="477">
        <f>+S$31</f>
        <v>58315.705454545445</v>
      </c>
      <c r="U81" s="477">
        <f t="shared" si="12"/>
        <v>1409296.2151515125</v>
      </c>
      <c r="V81" s="494">
        <f>+S$28*U81+T81</f>
        <v>227530.71700926556</v>
      </c>
      <c r="W81" s="493">
        <f>+Y80</f>
        <v>18603378.632575762</v>
      </c>
      <c r="X81" s="477">
        <f>+W$31</f>
        <v>693293.61363636365</v>
      </c>
      <c r="Y81" s="477">
        <f t="shared" si="13"/>
        <v>17910085.018939398</v>
      </c>
      <c r="Z81" s="494">
        <f>+W$28*Y81+X81</f>
        <v>2843767.8793321857</v>
      </c>
      <c r="AA81" s="493">
        <f>+AC80</f>
        <v>12134929.535984846</v>
      </c>
      <c r="AB81" s="477">
        <f>+AA$31</f>
        <v>450833.29545454547</v>
      </c>
      <c r="AC81" s="477">
        <f t="shared" si="14"/>
        <v>11684096.240530301</v>
      </c>
      <c r="AD81" s="494">
        <f>+AA$28*AC81+AB81</f>
        <v>1853749.488013281</v>
      </c>
      <c r="AE81" s="493">
        <f>+AG80</f>
        <v>121843.98863636378</v>
      </c>
      <c r="AF81" s="477">
        <f>+AE$31</f>
        <v>4597.886363636364</v>
      </c>
      <c r="AG81" s="477">
        <f t="shared" si="15"/>
        <v>117246.10227272741</v>
      </c>
      <c r="AH81" s="494">
        <f>+AE$28*AG81+AF81</f>
        <v>18675.693667399326</v>
      </c>
      <c r="AI81" s="493">
        <f>+AK80</f>
        <v>8226070.1856060624</v>
      </c>
      <c r="AJ81" s="477">
        <f>+AI$31</f>
        <v>295547.43181818182</v>
      </c>
      <c r="AK81" s="477">
        <f t="shared" si="19"/>
        <v>7930522.7537878808</v>
      </c>
      <c r="AL81" s="494">
        <f>+AI$28*AK81+AJ81</f>
        <v>1247769.8851176207</v>
      </c>
      <c r="AM81" s="493">
        <f>+AO80</f>
        <v>3048840.1812499999</v>
      </c>
      <c r="AN81" s="477">
        <f>+AM$31</f>
        <v>110866.91568181818</v>
      </c>
      <c r="AO81" s="477">
        <f t="shared" si="16"/>
        <v>2937973.2655681819</v>
      </c>
      <c r="AP81" s="494">
        <f>+AM$28*AO81+AN81</f>
        <v>463631.06471994671</v>
      </c>
      <c r="AQ81" s="493">
        <f>+AS80</f>
        <v>25111869.584318183</v>
      </c>
      <c r="AR81" s="477">
        <f>+AQ$31</f>
        <v>904932.23727272719</v>
      </c>
      <c r="AS81" s="477">
        <f t="shared" si="17"/>
        <v>24206937.347045455</v>
      </c>
      <c r="AT81" s="494">
        <f>+AQ$28*AS81+AR81</f>
        <v>3811473.2034984152</v>
      </c>
      <c r="AU81" s="575"/>
      <c r="AV81" s="575"/>
      <c r="AW81" s="575"/>
      <c r="AX81" s="558"/>
      <c r="AY81" s="575"/>
      <c r="AZ81" s="575"/>
      <c r="BA81" s="575"/>
      <c r="BB81" s="558"/>
      <c r="BC81" s="575"/>
      <c r="BD81" s="575"/>
      <c r="BE81" s="575"/>
      <c r="BF81" s="558"/>
      <c r="BG81" s="575"/>
      <c r="BH81" s="575"/>
      <c r="BI81" s="575"/>
      <c r="BJ81" s="558"/>
      <c r="BK81" s="575"/>
      <c r="BL81" s="575"/>
      <c r="BM81" s="575"/>
      <c r="BN81" s="558"/>
      <c r="BO81" s="575"/>
      <c r="BP81" s="575"/>
      <c r="BQ81" s="575"/>
      <c r="BR81" s="558"/>
      <c r="BS81" s="493">
        <f>+BU80</f>
        <v>232704.81818181835</v>
      </c>
      <c r="BT81" s="477">
        <f>+BS$31</f>
        <v>8310.886363636364</v>
      </c>
      <c r="BU81" s="477">
        <f t="shared" si="18"/>
        <v>224393.931818182</v>
      </c>
      <c r="BV81" s="494">
        <f>+BS$28*BU81+BT81</f>
        <v>35253.995524928279</v>
      </c>
      <c r="BW81" s="493">
        <f>+BY80</f>
        <v>16439974.977272738</v>
      </c>
      <c r="BX81" s="477">
        <f>+BW$31</f>
        <v>576841.22727272729</v>
      </c>
      <c r="BY81" s="477">
        <f t="shared" si="20"/>
        <v>15863133.750000011</v>
      </c>
      <c r="BZ81" s="494">
        <f>+BW$28*BY81+BX81</f>
        <v>2481536.8703471231</v>
      </c>
      <c r="CA81" s="493">
        <f>+CC80</f>
        <v>1555902.8800000013</v>
      </c>
      <c r="CB81" s="477">
        <f>+CA$31</f>
        <v>54433.919999999998</v>
      </c>
      <c r="CC81" s="477">
        <f t="shared" si="21"/>
        <v>1501468.9600000014</v>
      </c>
      <c r="CD81" s="494">
        <f>+CA$28*CC81+CB81</f>
        <v>234716.16633253469</v>
      </c>
      <c r="CE81" s="493">
        <f>+CG80</f>
        <v>133482.07181818192</v>
      </c>
      <c r="CF81" s="477">
        <f>+CE$31</f>
        <v>4725.0290909090909</v>
      </c>
      <c r="CG81" s="477">
        <f t="shared" si="22"/>
        <v>128757.04272727284</v>
      </c>
      <c r="CH81" s="494">
        <f>+CE$28*CG81+CF81</f>
        <v>20184.961671870922</v>
      </c>
      <c r="CI81" s="493">
        <f>+CK80</f>
        <v>360579.54545454518</v>
      </c>
      <c r="CJ81" s="477">
        <f>+CI$31</f>
        <v>12362.727272727272</v>
      </c>
      <c r="CK81" s="477">
        <f t="shared" si="23"/>
        <v>348216.81818181789</v>
      </c>
      <c r="CL81" s="494">
        <f>+CI$28*CK81+CJ81</f>
        <v>54173.322006957329</v>
      </c>
      <c r="CM81" s="493">
        <f>+CO80</f>
        <v>16324593.14914773</v>
      </c>
      <c r="CN81" s="477">
        <f>+CM$31</f>
        <v>483691.64886363636</v>
      </c>
      <c r="CO81" s="477">
        <f t="shared" si="33"/>
        <v>15840901.500284094</v>
      </c>
      <c r="CP81" s="494">
        <f>+CM$28*CO81+CN81</f>
        <v>2385717.8528576456</v>
      </c>
      <c r="CQ81" s="493">
        <f>+CS80</f>
        <v>68098588.795738593</v>
      </c>
      <c r="CR81" s="477">
        <f>+CQ$31</f>
        <v>2017735.9643181816</v>
      </c>
      <c r="CS81" s="477">
        <f t="shared" si="38"/>
        <v>66080852.831420414</v>
      </c>
      <c r="CT81" s="494">
        <f>+CQ$28*CS81+CR81</f>
        <v>9952102.1786008254</v>
      </c>
      <c r="CU81" s="493">
        <f>+CW80</f>
        <v>22990642.665000014</v>
      </c>
      <c r="CV81" s="477">
        <f>+CU$31</f>
        <v>676195.37250000006</v>
      </c>
      <c r="CW81" s="477">
        <f t="shared" si="39"/>
        <v>22314447.292500015</v>
      </c>
      <c r="CX81" s="494">
        <f>+CU$28*CW81+CV81</f>
        <v>3355503.9634420639</v>
      </c>
      <c r="CY81" s="493">
        <f>+DA80</f>
        <v>25313.473295454587</v>
      </c>
      <c r="CZ81" s="477">
        <f>+CY$31</f>
        <v>733.72386363636497</v>
      </c>
      <c r="DA81" s="477">
        <f t="shared" si="40"/>
        <v>24579.749431818222</v>
      </c>
      <c r="DB81" s="494">
        <f>+CY$28*DA81+CZ81</f>
        <v>3685.0285924793966</v>
      </c>
      <c r="DC81" s="493">
        <f>+DE80</f>
        <v>1525175.5409090917</v>
      </c>
      <c r="DD81" s="477">
        <f>+DC$31</f>
        <v>44530.672727272722</v>
      </c>
      <c r="DE81" s="477">
        <f t="shared" si="41"/>
        <v>1480644.8681818191</v>
      </c>
      <c r="DF81" s="494">
        <f>+DC$28*DE81+DD81</f>
        <v>222312.55831254506</v>
      </c>
      <c r="DG81" s="493">
        <f>+DI80</f>
        <v>850061.8639772723</v>
      </c>
      <c r="DH81" s="477">
        <f>+DG$31</f>
        <v>24639.474318181816</v>
      </c>
      <c r="DI81" s="477">
        <f t="shared" si="42"/>
        <v>825422.38965909043</v>
      </c>
      <c r="DJ81" s="494">
        <f>+DG$28*DI81+DH81</f>
        <v>123748.41798952449</v>
      </c>
      <c r="DK81" s="493">
        <f>+DM80</f>
        <v>18780009.302840911</v>
      </c>
      <c r="DL81" s="477">
        <f>+DK$31</f>
        <v>549658.80886363634</v>
      </c>
      <c r="DM81" s="477">
        <f t="shared" si="43"/>
        <v>18230350.493977275</v>
      </c>
      <c r="DN81" s="494">
        <f>+DK$28*DM81+DL81</f>
        <v>2738587.5353580248</v>
      </c>
      <c r="DO81" s="493">
        <f>+DQ80</f>
        <v>689010.08587121172</v>
      </c>
      <c r="DP81" s="477">
        <f t="shared" si="124"/>
        <v>19592.703863636354</v>
      </c>
      <c r="DQ81" s="477">
        <f t="shared" si="57"/>
        <v>669417.38200757536</v>
      </c>
      <c r="DR81" s="494">
        <f t="shared" si="62"/>
        <v>99970.036047959424</v>
      </c>
      <c r="DS81" s="493">
        <f>+DU80</f>
        <v>294499.22181818081</v>
      </c>
      <c r="DT81" s="477">
        <f t="shared" si="125"/>
        <v>8295.7527272726966</v>
      </c>
      <c r="DU81" s="477">
        <f t="shared" si="58"/>
        <v>286203.46909090813</v>
      </c>
      <c r="DV81" s="494">
        <f t="shared" si="63"/>
        <v>42660.368773596449</v>
      </c>
      <c r="DW81" s="493">
        <f>+DY80</f>
        <v>43067.160170454517</v>
      </c>
      <c r="DX81" s="477">
        <f t="shared" si="126"/>
        <v>1221.7634090909089</v>
      </c>
      <c r="DY81" s="477">
        <f t="shared" si="59"/>
        <v>41845.396761363605</v>
      </c>
      <c r="DZ81" s="494">
        <f t="shared" si="64"/>
        <v>6246.1643975834022</v>
      </c>
      <c r="EA81" s="493">
        <f>+EC80</f>
        <v>-255737.49880681984</v>
      </c>
      <c r="EB81" s="477">
        <f t="shared" si="127"/>
        <v>-7120.3015909091364</v>
      </c>
      <c r="EC81" s="477">
        <f t="shared" si="60"/>
        <v>-248617.19721591071</v>
      </c>
      <c r="ED81" s="494">
        <f t="shared" si="65"/>
        <v>-36971.912236914854</v>
      </c>
      <c r="EE81" s="576">
        <f>+EG80</f>
        <v>7202537.78136364</v>
      </c>
      <c r="EF81" s="580">
        <f t="shared" si="128"/>
        <v>192495.44181818186</v>
      </c>
      <c r="EG81" s="580">
        <f t="shared" si="69"/>
        <v>7010042.3395454586</v>
      </c>
      <c r="EH81" s="494">
        <f t="shared" si="92"/>
        <v>1034195.2794621324</v>
      </c>
      <c r="EI81" s="576">
        <f>+EK80</f>
        <v>291172.9601893939</v>
      </c>
      <c r="EJ81" s="580">
        <f t="shared" si="129"/>
        <v>7696.2015909090906</v>
      </c>
      <c r="EK81" s="580">
        <f t="shared" si="70"/>
        <v>283476.7585984848</v>
      </c>
      <c r="EL81" s="494">
        <f t="shared" si="93"/>
        <v>41733.419931540302</v>
      </c>
      <c r="EM81" s="576">
        <f>+EO80</f>
        <v>9928505.4368181806</v>
      </c>
      <c r="EN81" s="580">
        <f t="shared" si="130"/>
        <v>261276.45886363636</v>
      </c>
      <c r="EO81" s="580">
        <f t="shared" si="71"/>
        <v>9667228.9779545441</v>
      </c>
      <c r="EP81" s="494">
        <f t="shared" si="94"/>
        <v>1422026.2328427248</v>
      </c>
      <c r="EQ81" s="576">
        <f>+ES80</f>
        <v>19272330.227499992</v>
      </c>
      <c r="ER81" s="580">
        <f t="shared" si="131"/>
        <v>500580.00590909086</v>
      </c>
      <c r="ES81" s="580">
        <f t="shared" si="106"/>
        <v>18771750.221590899</v>
      </c>
      <c r="ET81" s="494">
        <f t="shared" si="107"/>
        <v>2754514.9107916136</v>
      </c>
      <c r="EU81" s="576">
        <f>+EW80</f>
        <v>24902403.505000003</v>
      </c>
      <c r="EV81" s="580">
        <f t="shared" si="132"/>
        <v>646815.67545454553</v>
      </c>
      <c r="EW81" s="580">
        <f t="shared" si="96"/>
        <v>24255587.829545457</v>
      </c>
      <c r="EX81" s="494">
        <f t="shared" si="108"/>
        <v>3559198.1332487715</v>
      </c>
      <c r="EY81" s="582">
        <f t="shared" si="109"/>
        <v>44890671.655445933</v>
      </c>
      <c r="EZ81" s="557"/>
      <c r="FA81" s="578">
        <f>+EY81</f>
        <v>44890671.655445933</v>
      </c>
      <c r="FD81" s="493"/>
      <c r="FE81" s="477"/>
      <c r="FF81" s="477"/>
      <c r="FG81" s="494"/>
      <c r="FH81" s="493"/>
      <c r="FI81" s="477"/>
      <c r="FJ81" s="477"/>
      <c r="FK81" s="494"/>
      <c r="FL81" s="493"/>
      <c r="FM81" s="477"/>
      <c r="FN81" s="477"/>
      <c r="FO81" s="494"/>
      <c r="FP81" s="493"/>
      <c r="FQ81" s="477"/>
      <c r="FR81" s="477"/>
      <c r="FS81" s="494"/>
      <c r="FT81" s="493"/>
      <c r="FU81" s="477"/>
      <c r="FV81" s="477"/>
      <c r="FW81" s="494"/>
      <c r="FX81" s="493"/>
      <c r="FY81" s="477"/>
      <c r="FZ81" s="477"/>
      <c r="GA81" s="494"/>
      <c r="GB81" s="493"/>
      <c r="GC81" s="477"/>
      <c r="GD81" s="477"/>
      <c r="GE81" s="494"/>
      <c r="GF81" s="493"/>
      <c r="GG81" s="477"/>
      <c r="GH81" s="477"/>
      <c r="GI81" s="494"/>
      <c r="GJ81" s="493"/>
      <c r="GK81" s="477"/>
      <c r="GL81" s="477"/>
      <c r="GM81" s="494"/>
      <c r="GN81" s="493"/>
      <c r="GO81" s="477"/>
      <c r="GP81" s="477"/>
      <c r="GQ81" s="494"/>
      <c r="GR81" s="493"/>
      <c r="GS81" s="477"/>
      <c r="GT81" s="477"/>
      <c r="GU81" s="494"/>
      <c r="GV81" s="493">
        <f>+GX80</f>
        <v>1536170.4454166722</v>
      </c>
      <c r="GW81" s="477">
        <f>+GV$31/12*(12-7)-0.1</f>
        <v>1536170.3454166662</v>
      </c>
      <c r="GX81" s="477">
        <f t="shared" si="122"/>
        <v>0.10000000591389835</v>
      </c>
      <c r="GY81" s="494">
        <f t="shared" si="123"/>
        <v>1536170.3593230208</v>
      </c>
      <c r="GZ81" s="493">
        <f>+HB80</f>
        <v>13380079.418333329</v>
      </c>
      <c r="HA81" s="477">
        <f>+HA79</f>
        <v>8028047.6510000005</v>
      </c>
      <c r="HB81" s="477">
        <f t="shared" si="61"/>
        <v>5352031.7673333287</v>
      </c>
      <c r="HC81" s="494">
        <f t="shared" si="66"/>
        <v>8772320.1227517184</v>
      </c>
      <c r="HD81" s="576">
        <f>+HF80</f>
        <v>-110798.12500000009</v>
      </c>
      <c r="HE81" s="580">
        <f>+HE79</f>
        <v>-53183.1</v>
      </c>
      <c r="HF81" s="580">
        <f t="shared" si="67"/>
        <v>-57615.025000000089</v>
      </c>
      <c r="HG81" s="919">
        <f t="shared" si="84"/>
        <v>-61195.249204441825</v>
      </c>
      <c r="HH81" s="576">
        <f>+HJ80</f>
        <v>302764.93333333335</v>
      </c>
      <c r="HI81" s="575">
        <f>+HI79</f>
        <v>129756.4</v>
      </c>
      <c r="HJ81" s="575">
        <f t="shared" si="68"/>
        <v>173008.53333333335</v>
      </c>
      <c r="HK81" s="919">
        <f t="shared" si="85"/>
        <v>153815.57870743459</v>
      </c>
      <c r="HL81" s="576">
        <f>+HN80</f>
        <v>1356963.5916666673</v>
      </c>
      <c r="HM81" s="580">
        <f>+HM79</f>
        <v>440096.3</v>
      </c>
      <c r="HN81" s="580">
        <f t="shared" si="86"/>
        <v>916867.29166666721</v>
      </c>
      <c r="HO81" s="919">
        <f t="shared" si="100"/>
        <v>567599.10923258832</v>
      </c>
      <c r="HP81" s="576">
        <f>+HR80</f>
        <v>433849.13916666684</v>
      </c>
      <c r="HQ81" s="580">
        <f>+HQ79</f>
        <v>94657.993999999992</v>
      </c>
      <c r="HR81" s="580">
        <f t="shared" si="105"/>
        <v>339191.14516666683</v>
      </c>
      <c r="HS81" s="919">
        <f t="shared" si="110"/>
        <v>141827.11462262954</v>
      </c>
      <c r="HU81" s="493"/>
      <c r="HV81" s="477"/>
      <c r="HW81" s="477"/>
      <c r="HX81" s="494"/>
      <c r="HY81" s="493"/>
      <c r="HZ81" s="477"/>
      <c r="IA81" s="477"/>
      <c r="IB81" s="494"/>
      <c r="IC81" s="493"/>
      <c r="ID81" s="477"/>
      <c r="IE81" s="477"/>
      <c r="IF81" s="494"/>
    </row>
    <row r="82" spans="1:240">
      <c r="A82" s="554" t="s">
        <v>23</v>
      </c>
      <c r="B82" s="574">
        <v>2027</v>
      </c>
      <c r="C82" s="575">
        <f>+C81</f>
        <v>11479143.590340905</v>
      </c>
      <c r="D82" s="575">
        <f>+D81</f>
        <v>445791.98409090913</v>
      </c>
      <c r="E82" s="575">
        <f t="shared" si="6"/>
        <v>11033351.606249996</v>
      </c>
      <c r="F82" s="558">
        <f>+C$29*E82+D82</f>
        <v>1842545.2598490498</v>
      </c>
      <c r="G82" s="575">
        <f>+G81</f>
        <v>2953939.1134090885</v>
      </c>
      <c r="H82" s="575">
        <f>+H81</f>
        <v>115840.74954545456</v>
      </c>
      <c r="I82" s="575">
        <f t="shared" si="7"/>
        <v>2838098.3638636339</v>
      </c>
      <c r="J82" s="558">
        <f>+G$29*I82+H82</f>
        <v>475126.24393727817</v>
      </c>
      <c r="K82" s="576">
        <f>+K81</f>
        <v>7559139.0881249933</v>
      </c>
      <c r="L82" s="575">
        <f>+L81</f>
        <v>305419.76113636367</v>
      </c>
      <c r="M82" s="575">
        <f t="shared" si="8"/>
        <v>7253719.32698863</v>
      </c>
      <c r="N82" s="558">
        <f>+K$29*M82+L82</f>
        <v>1223695.240154207</v>
      </c>
      <c r="O82" s="576">
        <f>+O81</f>
        <v>3201654.5378787853</v>
      </c>
      <c r="P82" s="575">
        <f>+P81</f>
        <v>119316.31818181818</v>
      </c>
      <c r="Q82" s="575">
        <f t="shared" si="11"/>
        <v>3082338.2196969669</v>
      </c>
      <c r="R82" s="558">
        <f>+O$29*Q82+P82</f>
        <v>509521.05007103638</v>
      </c>
      <c r="S82" s="493">
        <f>+S81</f>
        <v>1467611.9206060581</v>
      </c>
      <c r="T82" s="477">
        <f>+T81</f>
        <v>58315.705454545445</v>
      </c>
      <c r="U82" s="477">
        <f t="shared" si="12"/>
        <v>1409296.2151515125</v>
      </c>
      <c r="V82" s="494">
        <f>+S$29*U82+T82</f>
        <v>236723.78808207405</v>
      </c>
      <c r="W82" s="493">
        <f>+W81</f>
        <v>18603378.632575762</v>
      </c>
      <c r="X82" s="477">
        <f>+X81</f>
        <v>693293.61363636365</v>
      </c>
      <c r="Y82" s="477">
        <f t="shared" si="13"/>
        <v>17910085.018939398</v>
      </c>
      <c r="Z82" s="494">
        <f>+W$29*Y82+X82</f>
        <v>2960598.3105282639</v>
      </c>
      <c r="AA82" s="493">
        <f>+AA81</f>
        <v>12134929.535984846</v>
      </c>
      <c r="AB82" s="477">
        <f>+AB81</f>
        <v>450833.29545454547</v>
      </c>
      <c r="AC82" s="477">
        <f t="shared" si="14"/>
        <v>11684096.240530301</v>
      </c>
      <c r="AD82" s="494">
        <f>+AA$29*AC82+AB82</f>
        <v>1929966.7700906205</v>
      </c>
      <c r="AE82" s="493">
        <f>+AE81</f>
        <v>121843.98863636378</v>
      </c>
      <c r="AF82" s="477">
        <f>+AF81</f>
        <v>4597.886363636364</v>
      </c>
      <c r="AG82" s="477">
        <f t="shared" si="15"/>
        <v>117246.10227272741</v>
      </c>
      <c r="AH82" s="494">
        <f>+AE$29*AG82+AF82</f>
        <v>19440.50928218268</v>
      </c>
      <c r="AI82" s="493">
        <f>+AI81</f>
        <v>8226070.1856060624</v>
      </c>
      <c r="AJ82" s="477">
        <f>+AJ81</f>
        <v>295547.43181818182</v>
      </c>
      <c r="AK82" s="477">
        <f t="shared" si="19"/>
        <v>7930522.7537878808</v>
      </c>
      <c r="AL82" s="494">
        <f>+AI$29*AK82+AJ82</f>
        <v>1299501.9897924769</v>
      </c>
      <c r="AM82" s="493">
        <f>+AM81</f>
        <v>3048840.1812499999</v>
      </c>
      <c r="AN82" s="477">
        <f>+AN81</f>
        <v>110866.91568181818</v>
      </c>
      <c r="AO82" s="477">
        <f t="shared" si="16"/>
        <v>2937973.2655681819</v>
      </c>
      <c r="AP82" s="494">
        <f>+AM$29*AO82+AN82</f>
        <v>482795.94769486901</v>
      </c>
      <c r="AQ82" s="493">
        <f>+AQ81</f>
        <v>25111869.584318183</v>
      </c>
      <c r="AR82" s="477">
        <f>+AR81</f>
        <v>904932.23727272719</v>
      </c>
      <c r="AS82" s="477">
        <f t="shared" si="17"/>
        <v>24206937.347045455</v>
      </c>
      <c r="AT82" s="494">
        <f>+AQ$29*AS82+AR82</f>
        <v>3969379.0384065765</v>
      </c>
      <c r="AU82" s="575"/>
      <c r="AV82" s="575"/>
      <c r="AW82" s="575"/>
      <c r="AX82" s="558"/>
      <c r="AY82" s="575"/>
      <c r="AZ82" s="575"/>
      <c r="BA82" s="575"/>
      <c r="BB82" s="558"/>
      <c r="BC82" s="575"/>
      <c r="BD82" s="575"/>
      <c r="BE82" s="575"/>
      <c r="BF82" s="558"/>
      <c r="BG82" s="575"/>
      <c r="BH82" s="575"/>
      <c r="BI82" s="575"/>
      <c r="BJ82" s="558"/>
      <c r="BK82" s="575"/>
      <c r="BL82" s="575"/>
      <c r="BM82" s="575"/>
      <c r="BN82" s="558"/>
      <c r="BO82" s="575"/>
      <c r="BP82" s="575"/>
      <c r="BQ82" s="575"/>
      <c r="BR82" s="558"/>
      <c r="BS82" s="493">
        <f>+BS81</f>
        <v>232704.81818181835</v>
      </c>
      <c r="BT82" s="477">
        <f>+BT81</f>
        <v>8310.886363636364</v>
      </c>
      <c r="BU82" s="477">
        <f t="shared" si="18"/>
        <v>224393.931818182</v>
      </c>
      <c r="BV82" s="494">
        <f>+BS$29*BU82+BT82</f>
        <v>36717.75406009877</v>
      </c>
      <c r="BW82" s="493">
        <f>+BW81</f>
        <v>16439974.977272738</v>
      </c>
      <c r="BX82" s="477">
        <f>+BX81</f>
        <v>576841.22727272729</v>
      </c>
      <c r="BY82" s="477">
        <f t="shared" si="20"/>
        <v>15863133.750000011</v>
      </c>
      <c r="BZ82" s="494">
        <f>+BW$29*BY82+BX82</f>
        <v>2481536.8703471231</v>
      </c>
      <c r="CA82" s="493">
        <f>+CA81</f>
        <v>1555902.8800000013</v>
      </c>
      <c r="CB82" s="477">
        <f>+CB81</f>
        <v>54433.919999999998</v>
      </c>
      <c r="CC82" s="477">
        <f t="shared" si="21"/>
        <v>1501468.9600000014</v>
      </c>
      <c r="CD82" s="494">
        <f>+CA$29*CC82+CB82</f>
        <v>244510.49538450898</v>
      </c>
      <c r="CE82" s="493">
        <f>+CE81</f>
        <v>133482.07181818192</v>
      </c>
      <c r="CF82" s="477">
        <f>+CF81</f>
        <v>4725.0290909090909</v>
      </c>
      <c r="CG82" s="477">
        <f t="shared" si="22"/>
        <v>128757.04272727284</v>
      </c>
      <c r="CH82" s="494">
        <f>+CE$29*CG82+CF82</f>
        <v>21024.86504505156</v>
      </c>
      <c r="CI82" s="493">
        <f>+CI81</f>
        <v>360579.54545454518</v>
      </c>
      <c r="CJ82" s="477">
        <f>+CJ81</f>
        <v>12362.727272727272</v>
      </c>
      <c r="CK82" s="477">
        <f t="shared" si="23"/>
        <v>348216.81818181789</v>
      </c>
      <c r="CL82" s="494">
        <f>+CI$29*CK82+CJ82</f>
        <v>54173.322006957329</v>
      </c>
      <c r="CM82" s="493">
        <f>+CM81</f>
        <v>16324593.14914773</v>
      </c>
      <c r="CN82" s="477">
        <f>+CN81</f>
        <v>483691.64886363636</v>
      </c>
      <c r="CO82" s="477">
        <f t="shared" si="33"/>
        <v>15840901.500284094</v>
      </c>
      <c r="CP82" s="494">
        <f>+CM$29*CO82+CN82</f>
        <v>2385717.8528576456</v>
      </c>
      <c r="CQ82" s="493">
        <f>+CQ81</f>
        <v>68098588.795738593</v>
      </c>
      <c r="CR82" s="477">
        <f>+CR81</f>
        <v>2017735.9643181816</v>
      </c>
      <c r="CS82" s="477">
        <f t="shared" si="38"/>
        <v>66080852.831420414</v>
      </c>
      <c r="CT82" s="494">
        <f>+CQ$29*CS82+CR82</f>
        <v>9952102.1786008254</v>
      </c>
      <c r="CU82" s="493">
        <f>+CU81</f>
        <v>22990642.665000014</v>
      </c>
      <c r="CV82" s="477">
        <f>+CV81</f>
        <v>676195.37250000006</v>
      </c>
      <c r="CW82" s="477">
        <f t="shared" si="39"/>
        <v>22314447.292500015</v>
      </c>
      <c r="CX82" s="494">
        <f>+CU$29*CW82+CV82</f>
        <v>3355503.9634420639</v>
      </c>
      <c r="CY82" s="493">
        <f>+CY81</f>
        <v>25313.473295454587</v>
      </c>
      <c r="CZ82" s="477">
        <f>+CZ81</f>
        <v>733.72386363636497</v>
      </c>
      <c r="DA82" s="477">
        <f t="shared" si="40"/>
        <v>24579.749431818222</v>
      </c>
      <c r="DB82" s="494">
        <f>+CY$29*DA82+CZ82</f>
        <v>3685.0285924793966</v>
      </c>
      <c r="DC82" s="493">
        <f>+DC81</f>
        <v>1525175.5409090917</v>
      </c>
      <c r="DD82" s="477">
        <f>+DD81</f>
        <v>44530.672727272722</v>
      </c>
      <c r="DE82" s="477">
        <f t="shared" si="41"/>
        <v>1480644.8681818191</v>
      </c>
      <c r="DF82" s="494">
        <f>+DC$29*DE82+DD82</f>
        <v>222312.55831254506</v>
      </c>
      <c r="DG82" s="493">
        <f>+DG81</f>
        <v>850061.8639772723</v>
      </c>
      <c r="DH82" s="477">
        <f>+DH81</f>
        <v>24639.474318181816</v>
      </c>
      <c r="DI82" s="477">
        <f t="shared" si="42"/>
        <v>825422.38965909043</v>
      </c>
      <c r="DJ82" s="494">
        <f>+DG$29*DI82+DH82</f>
        <v>123748.41798952449</v>
      </c>
      <c r="DK82" s="493">
        <f>+DK81</f>
        <v>18780009.302840911</v>
      </c>
      <c r="DL82" s="477">
        <f>+DL81</f>
        <v>549658.80886363634</v>
      </c>
      <c r="DM82" s="477">
        <f t="shared" si="43"/>
        <v>18230350.493977275</v>
      </c>
      <c r="DN82" s="494">
        <f>+DK$29*DM82+DL82</f>
        <v>2738587.5353580248</v>
      </c>
      <c r="DO82" s="493">
        <f>+DO81</f>
        <v>689010.08587121172</v>
      </c>
      <c r="DP82" s="477">
        <f t="shared" si="124"/>
        <v>19592.703863636354</v>
      </c>
      <c r="DQ82" s="477">
        <f t="shared" si="57"/>
        <v>669417.38200757536</v>
      </c>
      <c r="DR82" s="494">
        <f t="shared" si="62"/>
        <v>99970.036047959424</v>
      </c>
      <c r="DS82" s="493">
        <f>+DS81</f>
        <v>294499.22181818081</v>
      </c>
      <c r="DT82" s="477">
        <f t="shared" si="125"/>
        <v>8295.7527272726966</v>
      </c>
      <c r="DU82" s="477">
        <f t="shared" si="58"/>
        <v>286203.46909090813</v>
      </c>
      <c r="DV82" s="494">
        <f t="shared" si="63"/>
        <v>42660.368773596449</v>
      </c>
      <c r="DW82" s="493">
        <f>+DW81</f>
        <v>43067.160170454517</v>
      </c>
      <c r="DX82" s="477">
        <f t="shared" si="126"/>
        <v>1221.7634090909089</v>
      </c>
      <c r="DY82" s="477">
        <f t="shared" si="59"/>
        <v>41845.396761363605</v>
      </c>
      <c r="DZ82" s="494">
        <f t="shared" si="64"/>
        <v>6246.1643975834022</v>
      </c>
      <c r="EA82" s="493">
        <f>+EA81</f>
        <v>-255737.49880681984</v>
      </c>
      <c r="EB82" s="477">
        <f t="shared" si="127"/>
        <v>-7120.3015909091364</v>
      </c>
      <c r="EC82" s="477">
        <f t="shared" si="60"/>
        <v>-248617.19721591071</v>
      </c>
      <c r="ED82" s="494">
        <f t="shared" si="65"/>
        <v>-36971.912236914854</v>
      </c>
      <c r="EE82" s="576">
        <f>+EE81</f>
        <v>7202537.78136364</v>
      </c>
      <c r="EF82" s="580">
        <f t="shared" si="128"/>
        <v>192495.44181818186</v>
      </c>
      <c r="EG82" s="580">
        <f t="shared" si="69"/>
        <v>7010042.3395454586</v>
      </c>
      <c r="EH82" s="494">
        <f t="shared" si="92"/>
        <v>1034195.2794621324</v>
      </c>
      <c r="EI82" s="576">
        <f>+EI81</f>
        <v>291172.9601893939</v>
      </c>
      <c r="EJ82" s="580">
        <f t="shared" si="129"/>
        <v>7696.2015909090906</v>
      </c>
      <c r="EK82" s="580">
        <f t="shared" si="70"/>
        <v>283476.7585984848</v>
      </c>
      <c r="EL82" s="494">
        <f t="shared" si="93"/>
        <v>41733.419931540302</v>
      </c>
      <c r="EM82" s="576">
        <f>+EM81</f>
        <v>9928505.4368181806</v>
      </c>
      <c r="EN82" s="580">
        <f t="shared" si="130"/>
        <v>261276.45886363636</v>
      </c>
      <c r="EO82" s="580">
        <f t="shared" si="71"/>
        <v>9667228.9779545441</v>
      </c>
      <c r="EP82" s="494">
        <f t="shared" si="94"/>
        <v>1422026.2328427248</v>
      </c>
      <c r="EQ82" s="576">
        <f>+EQ81</f>
        <v>19272330.227499992</v>
      </c>
      <c r="ER82" s="580">
        <f t="shared" si="131"/>
        <v>500580.00590909086</v>
      </c>
      <c r="ES82" s="580">
        <f t="shared" si="106"/>
        <v>18771750.221590899</v>
      </c>
      <c r="ET82" s="494">
        <f t="shared" si="107"/>
        <v>2754514.9107916136</v>
      </c>
      <c r="EU82" s="576">
        <f>+EU81</f>
        <v>24902403.505000003</v>
      </c>
      <c r="EV82" s="580">
        <f t="shared" si="132"/>
        <v>646815.67545454553</v>
      </c>
      <c r="EW82" s="580">
        <f t="shared" si="96"/>
        <v>24255587.829545457</v>
      </c>
      <c r="EX82" s="494">
        <f t="shared" si="108"/>
        <v>3559198.1332487715</v>
      </c>
      <c r="EY82" s="582">
        <f t="shared" si="109"/>
        <v>45492487.623144478</v>
      </c>
      <c r="EZ82" s="579">
        <f>+EY82</f>
        <v>45492487.623144478</v>
      </c>
      <c r="FA82" s="553"/>
      <c r="FD82" s="493"/>
      <c r="FE82" s="477"/>
      <c r="FF82" s="477"/>
      <c r="FG82" s="494"/>
      <c r="FH82" s="493"/>
      <c r="FI82" s="477"/>
      <c r="FJ82" s="477"/>
      <c r="FK82" s="494"/>
      <c r="FL82" s="493"/>
      <c r="FM82" s="477"/>
      <c r="FN82" s="477"/>
      <c r="FO82" s="494"/>
      <c r="FP82" s="493"/>
      <c r="FQ82" s="477"/>
      <c r="FR82" s="477"/>
      <c r="FS82" s="494"/>
      <c r="FT82" s="493"/>
      <c r="FU82" s="477"/>
      <c r="FV82" s="477"/>
      <c r="FW82" s="494"/>
      <c r="FX82" s="493"/>
      <c r="FY82" s="477"/>
      <c r="FZ82" s="477"/>
      <c r="GA82" s="494"/>
      <c r="GB82" s="493"/>
      <c r="GC82" s="477"/>
      <c r="GD82" s="477"/>
      <c r="GE82" s="494"/>
      <c r="GF82" s="493"/>
      <c r="GG82" s="477"/>
      <c r="GH82" s="477"/>
      <c r="GI82" s="494"/>
      <c r="GJ82" s="493"/>
      <c r="GK82" s="477"/>
      <c r="GL82" s="477"/>
      <c r="GM82" s="494"/>
      <c r="GN82" s="493"/>
      <c r="GO82" s="477"/>
      <c r="GP82" s="477"/>
      <c r="GQ82" s="494"/>
      <c r="GR82" s="493"/>
      <c r="GS82" s="477"/>
      <c r="GT82" s="477"/>
      <c r="GU82" s="494"/>
      <c r="GV82" s="493">
        <f>+GV81</f>
        <v>1536170.4454166722</v>
      </c>
      <c r="GW82" s="477">
        <f>+GW81</f>
        <v>1536170.3454166662</v>
      </c>
      <c r="GX82" s="477">
        <f t="shared" si="122"/>
        <v>0.10000000591389835</v>
      </c>
      <c r="GY82" s="494">
        <f t="shared" si="123"/>
        <v>1536170.3593230208</v>
      </c>
      <c r="GZ82" s="493">
        <f>+GZ81</f>
        <v>13380079.418333329</v>
      </c>
      <c r="HA82" s="477">
        <f>+HA80</f>
        <v>8028047.6510000005</v>
      </c>
      <c r="HB82" s="477">
        <f t="shared" si="61"/>
        <v>5352031.7673333287</v>
      </c>
      <c r="HC82" s="494">
        <f t="shared" si="66"/>
        <v>8772320.1227517184</v>
      </c>
      <c r="HD82" s="576">
        <f>+HD81</f>
        <v>-110798.12500000009</v>
      </c>
      <c r="HE82" s="580">
        <f>+HE80</f>
        <v>-53183.1</v>
      </c>
      <c r="HF82" s="580">
        <f t="shared" si="67"/>
        <v>-57615.025000000089</v>
      </c>
      <c r="HG82" s="919">
        <f t="shared" si="84"/>
        <v>-61195.249204441825</v>
      </c>
      <c r="HH82" s="576">
        <f>+HH81</f>
        <v>302764.93333333335</v>
      </c>
      <c r="HI82" s="575">
        <f>+HI80</f>
        <v>129756.4</v>
      </c>
      <c r="HJ82" s="575">
        <f t="shared" si="68"/>
        <v>173008.53333333335</v>
      </c>
      <c r="HK82" s="919">
        <f t="shared" si="85"/>
        <v>153815.57870743459</v>
      </c>
      <c r="HL82" s="576">
        <f>+HL81</f>
        <v>1356963.5916666673</v>
      </c>
      <c r="HM82" s="580">
        <f>+HM80</f>
        <v>440096.3</v>
      </c>
      <c r="HN82" s="580">
        <f t="shared" si="86"/>
        <v>916867.29166666721</v>
      </c>
      <c r="HO82" s="919">
        <f t="shared" si="100"/>
        <v>567599.10923258832</v>
      </c>
      <c r="HP82" s="576">
        <f>+HP81</f>
        <v>433849.13916666684</v>
      </c>
      <c r="HQ82" s="580">
        <f>+HQ80</f>
        <v>94657.993999999992</v>
      </c>
      <c r="HR82" s="580">
        <f t="shared" si="105"/>
        <v>339191.14516666683</v>
      </c>
      <c r="HS82" s="919">
        <f t="shared" si="110"/>
        <v>141827.11462262954</v>
      </c>
      <c r="HU82" s="493"/>
      <c r="HV82" s="477"/>
      <c r="HW82" s="477"/>
      <c r="HX82" s="494"/>
      <c r="HY82" s="493"/>
      <c r="HZ82" s="477"/>
      <c r="IA82" s="477"/>
      <c r="IB82" s="494"/>
      <c r="IC82" s="493"/>
      <c r="ID82" s="477"/>
      <c r="IE82" s="477"/>
      <c r="IF82" s="494"/>
    </row>
    <row r="83" spans="1:240">
      <c r="A83" s="554" t="s">
        <v>24</v>
      </c>
      <c r="B83" s="574">
        <v>2028</v>
      </c>
      <c r="C83" s="575">
        <f>+E82</f>
        <v>11033351.606249996</v>
      </c>
      <c r="D83" s="575">
        <f>+C$31</f>
        <v>445791.98409090913</v>
      </c>
      <c r="E83" s="575">
        <f t="shared" si="6"/>
        <v>10587559.622159086</v>
      </c>
      <c r="F83" s="558">
        <f>+C$28*E83+D83</f>
        <v>1717046.3907504252</v>
      </c>
      <c r="G83" s="575">
        <f>+I82</f>
        <v>2838098.3638636339</v>
      </c>
      <c r="H83" s="575">
        <f>+G$31</f>
        <v>115840.74954545456</v>
      </c>
      <c r="I83" s="575">
        <f t="shared" si="7"/>
        <v>2722257.6143181794</v>
      </c>
      <c r="J83" s="558">
        <f>+G$28*I83+H83</f>
        <v>442703.79558879591</v>
      </c>
      <c r="K83" s="576">
        <f>+M82</f>
        <v>7253719.32698863</v>
      </c>
      <c r="L83" s="575">
        <f>+K$31</f>
        <v>305419.76113636367</v>
      </c>
      <c r="M83" s="575">
        <f t="shared" si="8"/>
        <v>6948299.5658522667</v>
      </c>
      <c r="N83" s="558">
        <f>+K$28*M83+L83</f>
        <v>1139706.1082368866</v>
      </c>
      <c r="O83" s="576">
        <f>+Q82</f>
        <v>3082338.2196969669</v>
      </c>
      <c r="P83" s="575">
        <f>+O$31</f>
        <v>119316.31818181818</v>
      </c>
      <c r="Q83" s="575">
        <f t="shared" si="11"/>
        <v>2963021.9015151486</v>
      </c>
      <c r="R83" s="558">
        <f>+O$28*Q83+P83</f>
        <v>475088.07142382255</v>
      </c>
      <c r="S83" s="493">
        <f>+U82</f>
        <v>1409296.2151515125</v>
      </c>
      <c r="T83" s="477">
        <f>+S$31</f>
        <v>58315.705454545445</v>
      </c>
      <c r="U83" s="477">
        <f t="shared" si="12"/>
        <v>1350980.509696967</v>
      </c>
      <c r="V83" s="494">
        <f>+S$28*U83+T83</f>
        <v>220528.71653113919</v>
      </c>
      <c r="W83" s="493">
        <f>+Y82</f>
        <v>17910085.018939398</v>
      </c>
      <c r="X83" s="477">
        <f>+W$31</f>
        <v>693293.61363636365</v>
      </c>
      <c r="Y83" s="477">
        <f t="shared" si="13"/>
        <v>17216791.405303035</v>
      </c>
      <c r="Z83" s="494">
        <f>+W$28*Y83+X83</f>
        <v>2760523.7142084762</v>
      </c>
      <c r="AA83" s="493">
        <f>+AC82</f>
        <v>11684096.240530301</v>
      </c>
      <c r="AB83" s="477">
        <f>+AA$31</f>
        <v>450833.29545454547</v>
      </c>
      <c r="AC83" s="477">
        <f t="shared" si="14"/>
        <v>11233262.945075756</v>
      </c>
      <c r="AD83" s="494">
        <f>+AA$28*AC83+AB83</f>
        <v>1799617.6735094071</v>
      </c>
      <c r="AE83" s="493">
        <f>+AG82</f>
        <v>117246.10227272741</v>
      </c>
      <c r="AF83" s="477">
        <f>+AE$31</f>
        <v>4597.886363636364</v>
      </c>
      <c r="AG83" s="477">
        <f t="shared" si="15"/>
        <v>112648.21590909104</v>
      </c>
      <c r="AH83" s="494">
        <f>+AE$28*AG83+AF83</f>
        <v>18123.622792741957</v>
      </c>
      <c r="AI83" s="493">
        <f>+AK82</f>
        <v>7930522.7537878808</v>
      </c>
      <c r="AJ83" s="477">
        <f>+AI$31</f>
        <v>295547.43181818182</v>
      </c>
      <c r="AK83" s="477">
        <f t="shared" si="19"/>
        <v>7634975.3219696991</v>
      </c>
      <c r="AL83" s="494">
        <f>+AI$28*AK83+AJ83</f>
        <v>1212283.334062983</v>
      </c>
      <c r="AM83" s="493">
        <f>+AO82</f>
        <v>2937973.2655681819</v>
      </c>
      <c r="AN83" s="477">
        <f>+AM$31</f>
        <v>110866.91568181818</v>
      </c>
      <c r="AO83" s="477">
        <f t="shared" si="16"/>
        <v>2827106.3498863638</v>
      </c>
      <c r="AP83" s="494">
        <f>+AM$28*AO83+AN83</f>
        <v>450319.21003926266</v>
      </c>
      <c r="AQ83" s="493">
        <f>+AS82</f>
        <v>24206937.347045455</v>
      </c>
      <c r="AR83" s="477">
        <f>+AQ$31</f>
        <v>904932.23727272719</v>
      </c>
      <c r="AS83" s="477">
        <f t="shared" si="17"/>
        <v>23302005.109772727</v>
      </c>
      <c r="AT83" s="494">
        <f>+AQ$28*AS83+AR83</f>
        <v>3702817.4664432495</v>
      </c>
      <c r="AU83" s="575"/>
      <c r="AV83" s="575"/>
      <c r="AW83" s="575"/>
      <c r="AX83" s="558"/>
      <c r="AY83" s="575"/>
      <c r="AZ83" s="575"/>
      <c r="BA83" s="575"/>
      <c r="BB83" s="558"/>
      <c r="BC83" s="575"/>
      <c r="BD83" s="575"/>
      <c r="BE83" s="575"/>
      <c r="BF83" s="558"/>
      <c r="BG83" s="575"/>
      <c r="BH83" s="575"/>
      <c r="BI83" s="575"/>
      <c r="BJ83" s="558"/>
      <c r="BK83" s="575"/>
      <c r="BL83" s="575"/>
      <c r="BM83" s="575"/>
      <c r="BN83" s="558"/>
      <c r="BO83" s="575"/>
      <c r="BP83" s="575"/>
      <c r="BQ83" s="575"/>
      <c r="BR83" s="558"/>
      <c r="BS83" s="493">
        <f>+BU82</f>
        <v>224393.931818182</v>
      </c>
      <c r="BT83" s="477">
        <f>+BS$31</f>
        <v>8310.886363636364</v>
      </c>
      <c r="BU83" s="477">
        <f t="shared" si="18"/>
        <v>216083.04545454565</v>
      </c>
      <c r="BV83" s="494">
        <f>+BS$28*BU83+BT83</f>
        <v>34256.102593028583</v>
      </c>
      <c r="BW83" s="493">
        <f>+BY82</f>
        <v>15863133.750000011</v>
      </c>
      <c r="BX83" s="477">
        <f>+BW$31</f>
        <v>576841.22727272729</v>
      </c>
      <c r="BY83" s="477">
        <f t="shared" si="20"/>
        <v>15286292.522727285</v>
      </c>
      <c r="BZ83" s="494">
        <f>+BW$28*BY83+BX83</f>
        <v>2412275.2105989633</v>
      </c>
      <c r="CA83" s="493">
        <f>+CC82</f>
        <v>1501468.9600000014</v>
      </c>
      <c r="CB83" s="477">
        <f>+CA$31</f>
        <v>54433.919999999998</v>
      </c>
      <c r="CC83" s="477">
        <f t="shared" si="21"/>
        <v>1447035.0400000014</v>
      </c>
      <c r="CD83" s="494">
        <f>+CA$28*CC83+CB83</f>
        <v>228180.25407878723</v>
      </c>
      <c r="CE83" s="493">
        <f>+CG82</f>
        <v>128757.04272727284</v>
      </c>
      <c r="CF83" s="477">
        <f>+CE$31</f>
        <v>4725.0290909090909</v>
      </c>
      <c r="CG83" s="477">
        <f t="shared" si="22"/>
        <v>124032.01363636376</v>
      </c>
      <c r="CH83" s="494">
        <f>+CE$28*CG83+CF83</f>
        <v>19617.624696422783</v>
      </c>
      <c r="CI83" s="493">
        <f>+CK82</f>
        <v>348216.81818181789</v>
      </c>
      <c r="CJ83" s="477">
        <f>+CI$31</f>
        <v>12362.727272727272</v>
      </c>
      <c r="CK83" s="477">
        <f t="shared" si="23"/>
        <v>335854.09090909059</v>
      </c>
      <c r="CL83" s="494">
        <f>+CI$28*CK83+CJ83</f>
        <v>52688.92219390774</v>
      </c>
      <c r="CM83" s="493">
        <f>+CO82</f>
        <v>15840901.500284094</v>
      </c>
      <c r="CN83" s="477">
        <f>+CM$31</f>
        <v>483691.64886363636</v>
      </c>
      <c r="CO83" s="477">
        <f t="shared" si="33"/>
        <v>15357209.851420458</v>
      </c>
      <c r="CP83" s="494">
        <f>+CM$28*CO83+CN83</f>
        <v>2327640.7168578287</v>
      </c>
      <c r="CQ83" s="493">
        <f>+CS82</f>
        <v>66080852.831420414</v>
      </c>
      <c r="CR83" s="477">
        <f>+CQ$31</f>
        <v>2017735.9643181816</v>
      </c>
      <c r="CS83" s="477">
        <f t="shared" si="38"/>
        <v>64063116.867102236</v>
      </c>
      <c r="CT83" s="494">
        <f>+CQ$28*CS83+CR83</f>
        <v>9709831.4545005914</v>
      </c>
      <c r="CU83" s="493">
        <f>+CW82</f>
        <v>22314447.292500015</v>
      </c>
      <c r="CV83" s="477">
        <f>+CU$31</f>
        <v>676195.37250000006</v>
      </c>
      <c r="CW83" s="477">
        <f t="shared" si="39"/>
        <v>21638251.920000017</v>
      </c>
      <c r="CX83" s="494">
        <f>+CU$28*CW83+CV83</f>
        <v>3274312.7940195776</v>
      </c>
      <c r="CY83" s="493">
        <f>+DA82</f>
        <v>24579.749431818222</v>
      </c>
      <c r="CZ83" s="477">
        <f>+CY$31</f>
        <v>733.72386363636497</v>
      </c>
      <c r="DA83" s="477">
        <f t="shared" si="40"/>
        <v>23846.025568181856</v>
      </c>
      <c r="DB83" s="494">
        <f>+CY$28*DA83+CZ83</f>
        <v>3596.9299438572166</v>
      </c>
      <c r="DC83" s="493">
        <f>+DE82</f>
        <v>1480644.8681818191</v>
      </c>
      <c r="DD83" s="477">
        <f>+DC$31</f>
        <v>44530.672727272722</v>
      </c>
      <c r="DE83" s="477">
        <f t="shared" si="41"/>
        <v>1436114.1954545465</v>
      </c>
      <c r="DF83" s="494">
        <f>+DC$28*DE83+DD83</f>
        <v>216965.73468592035</v>
      </c>
      <c r="DG83" s="493">
        <f>+DI82</f>
        <v>825422.38965909043</v>
      </c>
      <c r="DH83" s="477">
        <f>+DG$31</f>
        <v>24639.474318181816</v>
      </c>
      <c r="DI83" s="477">
        <f t="shared" si="42"/>
        <v>800782.91534090857</v>
      </c>
      <c r="DJ83" s="494">
        <f>+DG$28*DI83+DH83</f>
        <v>120789.94205903664</v>
      </c>
      <c r="DK83" s="493">
        <f>+DM82</f>
        <v>18230350.493977275</v>
      </c>
      <c r="DL83" s="477">
        <f>+DK$31</f>
        <v>549658.80886363634</v>
      </c>
      <c r="DM83" s="477">
        <f t="shared" si="43"/>
        <v>17680691.685113639</v>
      </c>
      <c r="DN83" s="494">
        <f>+DK$28*DM83+DL83</f>
        <v>2672589.6843079431</v>
      </c>
      <c r="DO83" s="493">
        <f>+DQ82</f>
        <v>669417.38200757536</v>
      </c>
      <c r="DP83" s="477">
        <f t="shared" si="124"/>
        <v>19592.703863636354</v>
      </c>
      <c r="DQ83" s="477">
        <f t="shared" ref="DQ83:DQ84" si="133">+DO83-DP83</f>
        <v>649824.678143939</v>
      </c>
      <c r="DR83" s="494">
        <f t="shared" ref="DR83:DR84" si="134">+DO$29*DQ83+DP83</f>
        <v>97617.528764515824</v>
      </c>
      <c r="DS83" s="493">
        <f>+DU82</f>
        <v>286203.46909090813</v>
      </c>
      <c r="DT83" s="477">
        <f t="shared" si="125"/>
        <v>8295.7527272726966</v>
      </c>
      <c r="DU83" s="477">
        <f t="shared" si="58"/>
        <v>277907.71636363544</v>
      </c>
      <c r="DV83" s="494">
        <f t="shared" si="63"/>
        <v>41664.292946166774</v>
      </c>
      <c r="DW83" s="493">
        <f>+DY82</f>
        <v>41845.396761363605</v>
      </c>
      <c r="DX83" s="477">
        <f t="shared" si="126"/>
        <v>1221.7634090909089</v>
      </c>
      <c r="DY83" s="477">
        <f t="shared" si="59"/>
        <v>40623.633352272693</v>
      </c>
      <c r="DZ83" s="494">
        <f t="shared" si="64"/>
        <v>6099.466558503329</v>
      </c>
      <c r="EA83" s="493">
        <f>+EC82</f>
        <v>-248617.19721591071</v>
      </c>
      <c r="EB83" s="477">
        <f t="shared" si="127"/>
        <v>-7120.3015909091364</v>
      </c>
      <c r="EC83" s="477">
        <f t="shared" si="60"/>
        <v>-241496.89562500158</v>
      </c>
      <c r="ED83" s="494">
        <f t="shared" si="65"/>
        <v>-36116.973507196315</v>
      </c>
      <c r="EE83" s="576">
        <f>+EG82</f>
        <v>7010042.3395454586</v>
      </c>
      <c r="EF83" s="580">
        <f t="shared" si="128"/>
        <v>192495.44181818186</v>
      </c>
      <c r="EG83" s="580">
        <f t="shared" si="69"/>
        <v>6817546.8977272771</v>
      </c>
      <c r="EH83" s="494">
        <f t="shared" si="92"/>
        <v>1011082.2404421612</v>
      </c>
      <c r="EI83" s="576">
        <f>+EK82</f>
        <v>283476.7585984848</v>
      </c>
      <c r="EJ83" s="580">
        <f t="shared" si="129"/>
        <v>7696.2015909090906</v>
      </c>
      <c r="EK83" s="580">
        <f t="shared" si="70"/>
        <v>275780.5570075757</v>
      </c>
      <c r="EL83" s="494">
        <f t="shared" si="93"/>
        <v>40809.332555776557</v>
      </c>
      <c r="EM83" s="576">
        <f>+EO82</f>
        <v>9667228.9779545441</v>
      </c>
      <c r="EN83" s="580">
        <f t="shared" si="130"/>
        <v>261276.45886363636</v>
      </c>
      <c r="EO83" s="580">
        <f t="shared" si="71"/>
        <v>9405952.5190909076</v>
      </c>
      <c r="EP83" s="494">
        <f t="shared" si="94"/>
        <v>1390654.6173297768</v>
      </c>
      <c r="EQ83" s="576">
        <f>+ES82</f>
        <v>18771750.221590899</v>
      </c>
      <c r="ER83" s="580">
        <f t="shared" si="131"/>
        <v>500580.00590909086</v>
      </c>
      <c r="ES83" s="580">
        <f t="shared" si="106"/>
        <v>18271170.215681806</v>
      </c>
      <c r="ET83" s="494">
        <f t="shared" si="107"/>
        <v>2694409.9799947459</v>
      </c>
      <c r="EU83" s="576">
        <f>+EW82</f>
        <v>24255587.829545457</v>
      </c>
      <c r="EV83" s="580">
        <f t="shared" si="132"/>
        <v>646815.67545454553</v>
      </c>
      <c r="EW83" s="580">
        <f t="shared" si="96"/>
        <v>23608772.154090911</v>
      </c>
      <c r="EX83" s="494">
        <f t="shared" si="108"/>
        <v>3481534.6010409258</v>
      </c>
      <c r="EY83" s="582">
        <f t="shared" si="109"/>
        <v>43739258.560248435</v>
      </c>
      <c r="EZ83" s="557"/>
      <c r="FA83" s="578">
        <f>+EY83</f>
        <v>43739258.560248435</v>
      </c>
      <c r="FD83" s="493"/>
      <c r="FE83" s="477"/>
      <c r="FF83" s="477"/>
      <c r="FG83" s="494"/>
      <c r="FH83" s="493"/>
      <c r="FI83" s="477"/>
      <c r="FJ83" s="477"/>
      <c r="FK83" s="494"/>
      <c r="FL83" s="493"/>
      <c r="FM83" s="477"/>
      <c r="FN83" s="477"/>
      <c r="FO83" s="494"/>
      <c r="FP83" s="493"/>
      <c r="FQ83" s="477"/>
      <c r="FR83" s="477"/>
      <c r="FS83" s="494"/>
      <c r="FT83" s="493"/>
      <c r="FU83" s="477"/>
      <c r="FV83" s="477"/>
      <c r="FW83" s="494"/>
      <c r="FX83" s="493"/>
      <c r="FY83" s="477"/>
      <c r="FZ83" s="477"/>
      <c r="GA83" s="494"/>
      <c r="GB83" s="493"/>
      <c r="GC83" s="477"/>
      <c r="GD83" s="477"/>
      <c r="GE83" s="494"/>
      <c r="GF83" s="493"/>
      <c r="GG83" s="477"/>
      <c r="GH83" s="477"/>
      <c r="GI83" s="494"/>
      <c r="GJ83" s="493"/>
      <c r="GK83" s="477"/>
      <c r="GL83" s="477"/>
      <c r="GM83" s="494"/>
      <c r="GN83" s="493"/>
      <c r="GO83" s="477"/>
      <c r="GP83" s="477"/>
      <c r="GQ83" s="494"/>
      <c r="GR83" s="493"/>
      <c r="GS83" s="477"/>
      <c r="GT83" s="477"/>
      <c r="GU83" s="494"/>
      <c r="GV83" s="493"/>
      <c r="GW83" s="477"/>
      <c r="GX83" s="477"/>
      <c r="GY83" s="494"/>
      <c r="GZ83" s="493">
        <f>+HB82</f>
        <v>5352031.7673333287</v>
      </c>
      <c r="HA83" s="477">
        <f>+GZ$31/12*(12-4)</f>
        <v>5352031.7673333334</v>
      </c>
      <c r="HB83" s="477">
        <f t="shared" si="61"/>
        <v>0</v>
      </c>
      <c r="HC83" s="494">
        <f t="shared" si="66"/>
        <v>5352031.7673333334</v>
      </c>
      <c r="HD83" s="576">
        <f>+HF82</f>
        <v>-57615.025000000089</v>
      </c>
      <c r="HE83" s="580">
        <f t="shared" ref="HE83:HE84" si="135">+HE81</f>
        <v>-53183.1</v>
      </c>
      <c r="HF83" s="580">
        <f t="shared" si="67"/>
        <v>-4431.9250000000902</v>
      </c>
      <c r="HG83" s="919">
        <f t="shared" si="84"/>
        <v>-53799.419169572458</v>
      </c>
      <c r="HH83" s="576">
        <f>+HJ82</f>
        <v>173008.53333333335</v>
      </c>
      <c r="HI83" s="575">
        <f t="shared" ref="HI83:HI84" si="136">+HI81</f>
        <v>129756.4</v>
      </c>
      <c r="HJ83" s="575">
        <f t="shared" si="68"/>
        <v>43252.13333333336</v>
      </c>
      <c r="HK83" s="919">
        <f t="shared" si="85"/>
        <v>135771.19467685863</v>
      </c>
      <c r="HL83" s="576">
        <f>+HN82</f>
        <v>916867.29166666721</v>
      </c>
      <c r="HM83" s="580">
        <f t="shared" ref="HM83:HM84" si="137">+HM81</f>
        <v>440096.3</v>
      </c>
      <c r="HN83" s="580">
        <f t="shared" si="86"/>
        <v>476770.99166666722</v>
      </c>
      <c r="HO83" s="919">
        <f t="shared" si="100"/>
        <v>506397.76080094598</v>
      </c>
      <c r="HP83" s="576">
        <f>+HR82</f>
        <v>339191.14516666683</v>
      </c>
      <c r="HQ83" s="580">
        <f t="shared" ref="HQ83:HQ88" si="138">+HQ81</f>
        <v>94657.993999999992</v>
      </c>
      <c r="HR83" s="580">
        <f t="shared" si="105"/>
        <v>244533.15116666682</v>
      </c>
      <c r="HS83" s="919">
        <f t="shared" si="110"/>
        <v>128663.63910003526</v>
      </c>
      <c r="HU83" s="493"/>
      <c r="HV83" s="477"/>
      <c r="HW83" s="477"/>
      <c r="HX83" s="494"/>
      <c r="HY83" s="493"/>
      <c r="HZ83" s="477"/>
      <c r="IA83" s="477"/>
      <c r="IB83" s="494"/>
      <c r="IC83" s="493"/>
      <c r="ID83" s="477"/>
      <c r="IE83" s="477"/>
      <c r="IF83" s="494"/>
    </row>
    <row r="84" spans="1:240">
      <c r="A84" s="554" t="s">
        <v>23</v>
      </c>
      <c r="B84" s="574">
        <v>2028</v>
      </c>
      <c r="C84" s="575">
        <f>+C83</f>
        <v>11033351.606249996</v>
      </c>
      <c r="D84" s="575">
        <f>+D83</f>
        <v>445791.98409090913</v>
      </c>
      <c r="E84" s="575">
        <f t="shared" si="6"/>
        <v>10587559.622159086</v>
      </c>
      <c r="F84" s="558">
        <f>+C$29*E84+D84</f>
        <v>1786110.7840608421</v>
      </c>
      <c r="G84" s="575">
        <f>+G83</f>
        <v>2838098.3638636339</v>
      </c>
      <c r="H84" s="575">
        <f>+H83</f>
        <v>115840.74954545456</v>
      </c>
      <c r="I84" s="575">
        <f t="shared" si="7"/>
        <v>2722257.6143181794</v>
      </c>
      <c r="J84" s="558">
        <f>+G$29*I84+H84</f>
        <v>460461.52988046902</v>
      </c>
      <c r="K84" s="576">
        <f>+K83</f>
        <v>7253719.32698863</v>
      </c>
      <c r="L84" s="575">
        <f>+L83</f>
        <v>305419.76113636367</v>
      </c>
      <c r="M84" s="575">
        <f t="shared" si="8"/>
        <v>6948299.5658522667</v>
      </c>
      <c r="N84" s="558">
        <f>+K$29*M84+L84</f>
        <v>1185031.0094587188</v>
      </c>
      <c r="O84" s="576">
        <f>+O83</f>
        <v>3082338.2196969669</v>
      </c>
      <c r="P84" s="575">
        <f>+P83</f>
        <v>119316.31818181818</v>
      </c>
      <c r="Q84" s="575">
        <f t="shared" si="11"/>
        <v>2963021.9015151486</v>
      </c>
      <c r="R84" s="558">
        <f>+O$29*Q84+P84</f>
        <v>494416.35077209887</v>
      </c>
      <c r="S84" s="493">
        <f>+S83</f>
        <v>1409296.2151515125</v>
      </c>
      <c r="T84" s="477">
        <f>+T83</f>
        <v>58315.705454545445</v>
      </c>
      <c r="U84" s="477">
        <f t="shared" si="12"/>
        <v>1350980.509696967</v>
      </c>
      <c r="V84" s="494">
        <f>+S$29*U84+T84</f>
        <v>229341.38466300388</v>
      </c>
      <c r="W84" s="493">
        <f>+W83</f>
        <v>17910085.018939398</v>
      </c>
      <c r="X84" s="477">
        <f>+X83</f>
        <v>693293.61363636365</v>
      </c>
      <c r="Y84" s="477">
        <f t="shared" si="13"/>
        <v>17216791.405303035</v>
      </c>
      <c r="Z84" s="494">
        <f>+W$29*Y84+X84</f>
        <v>2872831.6771001904</v>
      </c>
      <c r="AA84" s="493">
        <f>+AA83</f>
        <v>11684096.240530301</v>
      </c>
      <c r="AB84" s="477">
        <f>+AB83</f>
        <v>450833.29545454547</v>
      </c>
      <c r="AC84" s="477">
        <f t="shared" si="14"/>
        <v>11233262.945075756</v>
      </c>
      <c r="AD84" s="494">
        <f>+AA$29*AC84+AB84</f>
        <v>1872894.0958281353</v>
      </c>
      <c r="AE84" s="493">
        <f>+AE83</f>
        <v>117246.10227272741</v>
      </c>
      <c r="AF84" s="477">
        <f>+AF83</f>
        <v>4597.886363636364</v>
      </c>
      <c r="AG84" s="477">
        <f t="shared" si="15"/>
        <v>112648.21590909104</v>
      </c>
      <c r="AH84" s="494">
        <f>+AE$29*AG84+AF84</f>
        <v>18858.44563831812</v>
      </c>
      <c r="AI84" s="493">
        <f>+AI83</f>
        <v>7930522.7537878808</v>
      </c>
      <c r="AJ84" s="477">
        <f>+AJ83</f>
        <v>295547.43181818182</v>
      </c>
      <c r="AK84" s="477">
        <f t="shared" si="19"/>
        <v>7634975.3219696991</v>
      </c>
      <c r="AL84" s="494">
        <f>+AI$29*AK84+AJ84</f>
        <v>1262087.5342157951</v>
      </c>
      <c r="AM84" s="493">
        <f>+AM83</f>
        <v>2937973.2655681819</v>
      </c>
      <c r="AN84" s="477">
        <f>+AN83</f>
        <v>110866.91568181818</v>
      </c>
      <c r="AO84" s="477">
        <f t="shared" si="16"/>
        <v>2827106.3498863638</v>
      </c>
      <c r="AP84" s="494">
        <f>+AM$29*AO84+AN84</f>
        <v>468760.88988305582</v>
      </c>
      <c r="AQ84" s="493">
        <f>+AQ83</f>
        <v>24206937.347045455</v>
      </c>
      <c r="AR84" s="477">
        <f>+AR83</f>
        <v>904932.23727272719</v>
      </c>
      <c r="AS84" s="477">
        <f t="shared" si="17"/>
        <v>23302005.109772727</v>
      </c>
      <c r="AT84" s="494">
        <f>+AQ$29*AS84+AR84</f>
        <v>3854820.2794856848</v>
      </c>
      <c r="AU84" s="575"/>
      <c r="AV84" s="575"/>
      <c r="AW84" s="575"/>
      <c r="AX84" s="558"/>
      <c r="AY84" s="575"/>
      <c r="AZ84" s="575"/>
      <c r="BA84" s="575"/>
      <c r="BB84" s="558"/>
      <c r="BC84" s="575"/>
      <c r="BD84" s="575"/>
      <c r="BE84" s="575"/>
      <c r="BF84" s="558"/>
      <c r="BG84" s="575"/>
      <c r="BH84" s="575"/>
      <c r="BI84" s="575"/>
      <c r="BJ84" s="558"/>
      <c r="BK84" s="575"/>
      <c r="BL84" s="575"/>
      <c r="BM84" s="575"/>
      <c r="BN84" s="558"/>
      <c r="BO84" s="575"/>
      <c r="BP84" s="575"/>
      <c r="BQ84" s="575"/>
      <c r="BR84" s="558"/>
      <c r="BS84" s="493">
        <f>+BS83</f>
        <v>224393.931818182</v>
      </c>
      <c r="BT84" s="477">
        <f>+BT83</f>
        <v>8310.886363636364</v>
      </c>
      <c r="BU84" s="477">
        <f t="shared" si="18"/>
        <v>216083.04545454565</v>
      </c>
      <c r="BV84" s="494">
        <f>+BS$29*BU84+BT84</f>
        <v>35665.647849118686</v>
      </c>
      <c r="BW84" s="493">
        <f>+BW83</f>
        <v>15863133.750000011</v>
      </c>
      <c r="BX84" s="477">
        <f>+BX83</f>
        <v>576841.22727272729</v>
      </c>
      <c r="BY84" s="477">
        <f t="shared" si="20"/>
        <v>15286292.522727285</v>
      </c>
      <c r="BZ84" s="494">
        <f>+BW$29*BY84+BX84</f>
        <v>2412275.2105989633</v>
      </c>
      <c r="CA84" s="493">
        <f>+CA83</f>
        <v>1501468.9600000014</v>
      </c>
      <c r="CB84" s="477">
        <f>+CB83</f>
        <v>54433.919999999998</v>
      </c>
      <c r="CC84" s="477">
        <f t="shared" si="21"/>
        <v>1447035.0400000014</v>
      </c>
      <c r="CD84" s="494">
        <f>+CA$29*CC84+CB84</f>
        <v>237619.50171498</v>
      </c>
      <c r="CE84" s="493">
        <f>+CE83</f>
        <v>128757.04272727284</v>
      </c>
      <c r="CF84" s="477">
        <f>+CF83</f>
        <v>4725.0290909090909</v>
      </c>
      <c r="CG84" s="477">
        <f t="shared" si="22"/>
        <v>124032.01363636376</v>
      </c>
      <c r="CH84" s="494">
        <f>+CE$29*CG84+CF84</f>
        <v>20426.705927468349</v>
      </c>
      <c r="CI84" s="493">
        <f>+CI83</f>
        <v>348216.81818181789</v>
      </c>
      <c r="CJ84" s="477">
        <f>+CJ83</f>
        <v>12362.727272727272</v>
      </c>
      <c r="CK84" s="477">
        <f t="shared" si="23"/>
        <v>335854.09090909059</v>
      </c>
      <c r="CL84" s="494">
        <f>+CI$29*CK84+CJ84</f>
        <v>52688.92219390774</v>
      </c>
      <c r="CM84" s="493">
        <f>+CM83</f>
        <v>15840901.500284094</v>
      </c>
      <c r="CN84" s="477">
        <f>+CN83</f>
        <v>483691.64886363636</v>
      </c>
      <c r="CO84" s="477">
        <f t="shared" si="33"/>
        <v>15357209.851420458</v>
      </c>
      <c r="CP84" s="494">
        <f>+CM$29*CO84+CN84</f>
        <v>2327640.7168578287</v>
      </c>
      <c r="CQ84" s="493">
        <f>+CQ83</f>
        <v>66080852.831420414</v>
      </c>
      <c r="CR84" s="477">
        <f>+CR83</f>
        <v>2017735.9643181816</v>
      </c>
      <c r="CS84" s="477">
        <f t="shared" si="38"/>
        <v>64063116.867102236</v>
      </c>
      <c r="CT84" s="494">
        <f>+CQ$29*CS84+CR84</f>
        <v>9709831.4545005914</v>
      </c>
      <c r="CU84" s="493">
        <f>+CU83</f>
        <v>22314447.292500015</v>
      </c>
      <c r="CV84" s="477">
        <f>+CV83</f>
        <v>676195.37250000006</v>
      </c>
      <c r="CW84" s="477">
        <f t="shared" si="39"/>
        <v>21638251.920000017</v>
      </c>
      <c r="CX84" s="494">
        <f>+CU$29*CW84+CV84</f>
        <v>3274312.7940195776</v>
      </c>
      <c r="CY84" s="493">
        <f>+CY83</f>
        <v>24579.749431818222</v>
      </c>
      <c r="CZ84" s="477">
        <f>+CZ83</f>
        <v>733.72386363636497</v>
      </c>
      <c r="DA84" s="477">
        <f t="shared" si="40"/>
        <v>23846.025568181856</v>
      </c>
      <c r="DB84" s="494">
        <f>+CY$29*DA84+CZ84</f>
        <v>3596.9299438572166</v>
      </c>
      <c r="DC84" s="493">
        <f>+DC83</f>
        <v>1480644.8681818191</v>
      </c>
      <c r="DD84" s="477">
        <f>+DD83</f>
        <v>44530.672727272722</v>
      </c>
      <c r="DE84" s="477">
        <f t="shared" si="41"/>
        <v>1436114.1954545465</v>
      </c>
      <c r="DF84" s="494">
        <f>+DC$29*DE84+DD84</f>
        <v>216965.73468592035</v>
      </c>
      <c r="DG84" s="493">
        <f>+DG83</f>
        <v>825422.38965909043</v>
      </c>
      <c r="DH84" s="477">
        <f>+DH83</f>
        <v>24639.474318181816</v>
      </c>
      <c r="DI84" s="477">
        <f t="shared" si="42"/>
        <v>800782.91534090857</v>
      </c>
      <c r="DJ84" s="494">
        <f>+DG$29*DI84+DH84</f>
        <v>120789.94205903664</v>
      </c>
      <c r="DK84" s="493">
        <f>+DK83</f>
        <v>18230350.493977275</v>
      </c>
      <c r="DL84" s="477">
        <f>+DL83</f>
        <v>549658.80886363634</v>
      </c>
      <c r="DM84" s="477">
        <f t="shared" si="43"/>
        <v>17680691.685113639</v>
      </c>
      <c r="DN84" s="494">
        <f>+DK$29*DM84+DL84</f>
        <v>2672589.6843079431</v>
      </c>
      <c r="DO84" s="493">
        <f>+DO83</f>
        <v>669417.38200757536</v>
      </c>
      <c r="DP84" s="477">
        <f t="shared" si="124"/>
        <v>19592.703863636354</v>
      </c>
      <c r="DQ84" s="477">
        <f t="shared" si="133"/>
        <v>649824.678143939</v>
      </c>
      <c r="DR84" s="494">
        <f t="shared" si="134"/>
        <v>97617.528764515824</v>
      </c>
      <c r="DS84" s="493">
        <f>+DS83</f>
        <v>286203.46909090813</v>
      </c>
      <c r="DT84" s="477">
        <f t="shared" si="125"/>
        <v>8295.7527272726966</v>
      </c>
      <c r="DU84" s="477">
        <f t="shared" si="58"/>
        <v>277907.71636363544</v>
      </c>
      <c r="DV84" s="494">
        <f t="shared" si="63"/>
        <v>41664.292946166774</v>
      </c>
      <c r="DW84" s="493">
        <f>+DW83</f>
        <v>41845.396761363605</v>
      </c>
      <c r="DX84" s="477">
        <f t="shared" si="126"/>
        <v>1221.7634090909089</v>
      </c>
      <c r="DY84" s="477">
        <f t="shared" si="59"/>
        <v>40623.633352272693</v>
      </c>
      <c r="DZ84" s="494">
        <f t="shared" si="64"/>
        <v>6099.466558503329</v>
      </c>
      <c r="EA84" s="493">
        <f>+EA83</f>
        <v>-248617.19721591071</v>
      </c>
      <c r="EB84" s="477">
        <f t="shared" si="127"/>
        <v>-7120.3015909091364</v>
      </c>
      <c r="EC84" s="477">
        <f t="shared" si="60"/>
        <v>-241496.89562500158</v>
      </c>
      <c r="ED84" s="494">
        <f t="shared" si="65"/>
        <v>-36116.973507196315</v>
      </c>
      <c r="EE84" s="576">
        <f>+EE83</f>
        <v>7010042.3395454586</v>
      </c>
      <c r="EF84" s="580">
        <f t="shared" si="128"/>
        <v>192495.44181818186</v>
      </c>
      <c r="EG84" s="580">
        <f t="shared" si="69"/>
        <v>6817546.8977272771</v>
      </c>
      <c r="EH84" s="494">
        <f t="shared" si="92"/>
        <v>1011082.2404421612</v>
      </c>
      <c r="EI84" s="576">
        <f>+EI83</f>
        <v>283476.7585984848</v>
      </c>
      <c r="EJ84" s="580">
        <f t="shared" si="129"/>
        <v>7696.2015909090906</v>
      </c>
      <c r="EK84" s="580">
        <f t="shared" si="70"/>
        <v>275780.5570075757</v>
      </c>
      <c r="EL84" s="494">
        <f t="shared" si="93"/>
        <v>40809.332555776557</v>
      </c>
      <c r="EM84" s="576">
        <f>+EM83</f>
        <v>9667228.9779545441</v>
      </c>
      <c r="EN84" s="580">
        <f t="shared" si="130"/>
        <v>261276.45886363636</v>
      </c>
      <c r="EO84" s="580">
        <f t="shared" si="71"/>
        <v>9405952.5190909076</v>
      </c>
      <c r="EP84" s="494">
        <f t="shared" si="94"/>
        <v>1390654.6173297768</v>
      </c>
      <c r="EQ84" s="576">
        <f>+EQ83</f>
        <v>18771750.221590899</v>
      </c>
      <c r="ER84" s="580">
        <f t="shared" si="131"/>
        <v>500580.00590909086</v>
      </c>
      <c r="ES84" s="580">
        <f t="shared" si="106"/>
        <v>18271170.215681806</v>
      </c>
      <c r="ET84" s="494">
        <f t="shared" si="107"/>
        <v>2694409.9799947459</v>
      </c>
      <c r="EU84" s="576">
        <f>+EU83</f>
        <v>24255587.829545457</v>
      </c>
      <c r="EV84" s="580">
        <f t="shared" si="132"/>
        <v>646815.67545454553</v>
      </c>
      <c r="EW84" s="580">
        <f t="shared" si="96"/>
        <v>23608772.154090911</v>
      </c>
      <c r="EX84" s="494">
        <f t="shared" si="108"/>
        <v>3481534.6010409258</v>
      </c>
      <c r="EY84" s="582">
        <f t="shared" si="109"/>
        <v>44317772.311770871</v>
      </c>
      <c r="EZ84" s="579">
        <f>+EY84</f>
        <v>44317772.311770871</v>
      </c>
      <c r="FA84" s="553"/>
      <c r="FD84" s="493"/>
      <c r="FE84" s="477"/>
      <c r="FF84" s="477"/>
      <c r="FG84" s="494"/>
      <c r="FH84" s="493"/>
      <c r="FI84" s="477"/>
      <c r="FJ84" s="477"/>
      <c r="FK84" s="494"/>
      <c r="FL84" s="493"/>
      <c r="FM84" s="477"/>
      <c r="FN84" s="477"/>
      <c r="FO84" s="494"/>
      <c r="FP84" s="493"/>
      <c r="FQ84" s="477"/>
      <c r="FR84" s="477"/>
      <c r="FS84" s="494"/>
      <c r="FT84" s="493"/>
      <c r="FU84" s="477"/>
      <c r="FV84" s="477"/>
      <c r="FW84" s="494"/>
      <c r="FX84" s="493"/>
      <c r="FY84" s="477"/>
      <c r="FZ84" s="477"/>
      <c r="GA84" s="494"/>
      <c r="GB84" s="493"/>
      <c r="GC84" s="477"/>
      <c r="GD84" s="477"/>
      <c r="GE84" s="494"/>
      <c r="GF84" s="493"/>
      <c r="GG84" s="477"/>
      <c r="GH84" s="477"/>
      <c r="GI84" s="494"/>
      <c r="GJ84" s="493"/>
      <c r="GK84" s="477"/>
      <c r="GL84" s="477"/>
      <c r="GM84" s="494"/>
      <c r="GN84" s="493"/>
      <c r="GO84" s="477"/>
      <c r="GP84" s="477"/>
      <c r="GQ84" s="494"/>
      <c r="GR84" s="493"/>
      <c r="GS84" s="477"/>
      <c r="GT84" s="477"/>
      <c r="GU84" s="494"/>
      <c r="GV84" s="493"/>
      <c r="GW84" s="477"/>
      <c r="GX84" s="477"/>
      <c r="GY84" s="494"/>
      <c r="GZ84" s="493">
        <f>+GZ83</f>
        <v>5352031.7673333287</v>
      </c>
      <c r="HA84" s="477">
        <f>+HA83</f>
        <v>5352031.7673333334</v>
      </c>
      <c r="HB84" s="477">
        <f t="shared" si="61"/>
        <v>0</v>
      </c>
      <c r="HC84" s="494">
        <f t="shared" si="66"/>
        <v>5352031.7673333334</v>
      </c>
      <c r="HD84" s="576">
        <f>+HD83</f>
        <v>-57615.025000000089</v>
      </c>
      <c r="HE84" s="580">
        <f t="shared" si="135"/>
        <v>-53183.1</v>
      </c>
      <c r="HF84" s="580">
        <f t="shared" si="67"/>
        <v>-4431.9250000000902</v>
      </c>
      <c r="HG84" s="919">
        <f t="shared" si="84"/>
        <v>-53799.419169572458</v>
      </c>
      <c r="HH84" s="576">
        <f>+HH83</f>
        <v>173008.53333333335</v>
      </c>
      <c r="HI84" s="575">
        <f t="shared" si="136"/>
        <v>129756.4</v>
      </c>
      <c r="HJ84" s="575">
        <f t="shared" si="68"/>
        <v>43252.13333333336</v>
      </c>
      <c r="HK84" s="919">
        <f t="shared" si="85"/>
        <v>135771.19467685863</v>
      </c>
      <c r="HL84" s="576">
        <f>+HL83</f>
        <v>916867.29166666721</v>
      </c>
      <c r="HM84" s="580">
        <f t="shared" si="137"/>
        <v>440096.3</v>
      </c>
      <c r="HN84" s="580">
        <f t="shared" si="86"/>
        <v>476770.99166666722</v>
      </c>
      <c r="HO84" s="919">
        <f t="shared" si="100"/>
        <v>506397.76080094598</v>
      </c>
      <c r="HP84" s="576">
        <f>+HP83</f>
        <v>339191.14516666683</v>
      </c>
      <c r="HQ84" s="580">
        <f t="shared" si="138"/>
        <v>94657.993999999992</v>
      </c>
      <c r="HR84" s="580">
        <f t="shared" si="105"/>
        <v>244533.15116666682</v>
      </c>
      <c r="HS84" s="919">
        <f t="shared" si="110"/>
        <v>128663.63910003526</v>
      </c>
      <c r="HU84" s="493"/>
      <c r="HV84" s="477"/>
      <c r="HW84" s="477"/>
      <c r="HX84" s="494"/>
      <c r="HY84" s="493"/>
      <c r="HZ84" s="477"/>
      <c r="IA84" s="477"/>
      <c r="IB84" s="494"/>
      <c r="IC84" s="493"/>
      <c r="ID84" s="477"/>
      <c r="IE84" s="477"/>
      <c r="IF84" s="494"/>
    </row>
    <row r="85" spans="1:240">
      <c r="A85" s="554" t="s">
        <v>24</v>
      </c>
      <c r="B85" s="574">
        <v>2029</v>
      </c>
      <c r="C85" s="575">
        <f>+E84</f>
        <v>10587559.622159086</v>
      </c>
      <c r="D85" s="575">
        <f>+C$31</f>
        <v>445791.98409090913</v>
      </c>
      <c r="E85" s="575">
        <f t="shared" si="6"/>
        <v>10141767.638068177</v>
      </c>
      <c r="F85" s="558">
        <f>+C$28*E85+D85</f>
        <v>1663519.8894173929</v>
      </c>
      <c r="G85" s="575">
        <f>+I84</f>
        <v>2722257.6143181794</v>
      </c>
      <c r="H85" s="575">
        <f>+G$31</f>
        <v>115840.74954545456</v>
      </c>
      <c r="I85" s="575">
        <f t="shared" si="7"/>
        <v>2606416.8647727249</v>
      </c>
      <c r="J85" s="558">
        <f>+G$28*I85+H85</f>
        <v>428794.72979971755</v>
      </c>
      <c r="K85" s="576">
        <f>+M84</f>
        <v>6948299.5658522667</v>
      </c>
      <c r="L85" s="575">
        <f>+K$31</f>
        <v>305419.76113636367</v>
      </c>
      <c r="M85" s="575">
        <f t="shared" si="8"/>
        <v>6642879.8047159035</v>
      </c>
      <c r="N85" s="558">
        <f>+K$28*M85+L85</f>
        <v>1103034.1808918086</v>
      </c>
      <c r="O85" s="576">
        <f>+Q84</f>
        <v>2963021.9015151486</v>
      </c>
      <c r="P85" s="575">
        <f>+O$31</f>
        <v>119316.31818181818</v>
      </c>
      <c r="Q85" s="575">
        <f t="shared" si="11"/>
        <v>2843705.5833333302</v>
      </c>
      <c r="R85" s="558">
        <f>+O$28*Q85+P85</f>
        <v>460761.69209864113</v>
      </c>
      <c r="S85" s="493">
        <f>+U84</f>
        <v>1350980.509696967</v>
      </c>
      <c r="T85" s="477">
        <f>+S$31</f>
        <v>58315.705454545445</v>
      </c>
      <c r="U85" s="477">
        <f t="shared" si="12"/>
        <v>1292664.8042424214</v>
      </c>
      <c r="V85" s="494">
        <f>+S$28*U85+T85</f>
        <v>213526.71605301279</v>
      </c>
      <c r="W85" s="493">
        <f>+Y84</f>
        <v>17216791.405303035</v>
      </c>
      <c r="X85" s="477">
        <f>+W$31</f>
        <v>693293.61363636365</v>
      </c>
      <c r="Y85" s="477">
        <f t="shared" si="13"/>
        <v>16523497.791666672</v>
      </c>
      <c r="Z85" s="494">
        <f>+W$28*Y85+X85</f>
        <v>2677279.5490847672</v>
      </c>
      <c r="AA85" s="493">
        <f>+AC84</f>
        <v>11233262.945075756</v>
      </c>
      <c r="AB85" s="477">
        <f>+AA$31</f>
        <v>450833.29545454547</v>
      </c>
      <c r="AC85" s="477">
        <f t="shared" si="14"/>
        <v>10782429.649621211</v>
      </c>
      <c r="AD85" s="494">
        <f>+AA$28*AC85+AB85</f>
        <v>1745485.8590055329</v>
      </c>
      <c r="AE85" s="493">
        <f>+AG84</f>
        <v>112648.21590909104</v>
      </c>
      <c r="AF85" s="477">
        <f>+AE$31</f>
        <v>4597.886363636364</v>
      </c>
      <c r="AG85" s="477">
        <f t="shared" si="15"/>
        <v>108050.32954545468</v>
      </c>
      <c r="AH85" s="494">
        <f>+AE$28*AG85+AF85</f>
        <v>17571.551918084588</v>
      </c>
      <c r="AI85" s="493">
        <f>+AK84</f>
        <v>7634975.3219696991</v>
      </c>
      <c r="AJ85" s="477">
        <f>+AI$31</f>
        <v>295547.43181818182</v>
      </c>
      <c r="AK85" s="477">
        <f t="shared" si="19"/>
        <v>7339427.8901515175</v>
      </c>
      <c r="AL85" s="494">
        <f>+AI$28*AK85+AJ85</f>
        <v>1176796.7830083456</v>
      </c>
      <c r="AM85" s="493">
        <f>+AO84</f>
        <v>2827106.3498863638</v>
      </c>
      <c r="AN85" s="477">
        <f>+AM$31</f>
        <v>110866.91568181818</v>
      </c>
      <c r="AO85" s="477">
        <f t="shared" si="16"/>
        <v>2716239.4342045458</v>
      </c>
      <c r="AP85" s="494">
        <f>+AM$28*AO85+AN85</f>
        <v>437007.35535857861</v>
      </c>
      <c r="AQ85" s="493">
        <f>+AS84</f>
        <v>23302005.109772727</v>
      </c>
      <c r="AR85" s="477">
        <f>+AQ$31</f>
        <v>904932.23727272719</v>
      </c>
      <c r="AS85" s="477">
        <f t="shared" si="17"/>
        <v>22397072.872499999</v>
      </c>
      <c r="AT85" s="494">
        <f>+AQ$28*AS85+AR85</f>
        <v>3594161.7293880833</v>
      </c>
      <c r="AU85" s="575"/>
      <c r="AV85" s="575"/>
      <c r="AW85" s="575"/>
      <c r="AX85" s="558"/>
      <c r="AY85" s="575"/>
      <c r="AZ85" s="575"/>
      <c r="BA85" s="575"/>
      <c r="BB85" s="558"/>
      <c r="BC85" s="575"/>
      <c r="BD85" s="575"/>
      <c r="BE85" s="575"/>
      <c r="BF85" s="558"/>
      <c r="BG85" s="575"/>
      <c r="BH85" s="575"/>
      <c r="BI85" s="575"/>
      <c r="BJ85" s="558"/>
      <c r="BK85" s="575"/>
      <c r="BL85" s="575"/>
      <c r="BM85" s="575"/>
      <c r="BN85" s="558"/>
      <c r="BO85" s="575"/>
      <c r="BP85" s="575"/>
      <c r="BQ85" s="575"/>
      <c r="BR85" s="558"/>
      <c r="BS85" s="493">
        <f>+BU84</f>
        <v>216083.04545454565</v>
      </c>
      <c r="BT85" s="477">
        <f>+BS$31</f>
        <v>8310.886363636364</v>
      </c>
      <c r="BU85" s="477">
        <f t="shared" si="18"/>
        <v>207772.15909090929</v>
      </c>
      <c r="BV85" s="494">
        <f>+BS$28*BU85+BT85</f>
        <v>33258.209661128887</v>
      </c>
      <c r="BW85" s="493">
        <f>+BY84</f>
        <v>15286292.522727285</v>
      </c>
      <c r="BX85" s="477">
        <f>+BW$31</f>
        <v>576841.22727272729</v>
      </c>
      <c r="BY85" s="477">
        <f t="shared" si="20"/>
        <v>14709451.295454558</v>
      </c>
      <c r="BZ85" s="494">
        <f>+BW$28*BY85+BX85</f>
        <v>2343013.550850804</v>
      </c>
      <c r="CA85" s="493">
        <f>+CC84</f>
        <v>1447035.0400000014</v>
      </c>
      <c r="CB85" s="477">
        <f>+CA$31</f>
        <v>54433.919999999998</v>
      </c>
      <c r="CC85" s="477">
        <f t="shared" si="21"/>
        <v>1392601.1200000015</v>
      </c>
      <c r="CD85" s="494">
        <f>+CA$28*CC85+CB85</f>
        <v>221644.34182503977</v>
      </c>
      <c r="CE85" s="493">
        <f>+CG84</f>
        <v>124032.01363636376</v>
      </c>
      <c r="CF85" s="477">
        <f>+CE$31</f>
        <v>4725.0290909090909</v>
      </c>
      <c r="CG85" s="477">
        <f t="shared" si="22"/>
        <v>119306.98454545467</v>
      </c>
      <c r="CH85" s="494">
        <f>+CE$28*CG85+CF85</f>
        <v>19050.287720974644</v>
      </c>
      <c r="CI85" s="493">
        <f>+CK84</f>
        <v>335854.09090909059</v>
      </c>
      <c r="CJ85" s="477">
        <f>+CI$31</f>
        <v>12362.727272727272</v>
      </c>
      <c r="CK85" s="477">
        <f t="shared" si="23"/>
        <v>323491.3636363633</v>
      </c>
      <c r="CL85" s="494">
        <f>+CI$28*CK85+CJ85</f>
        <v>51204.52238085815</v>
      </c>
      <c r="CM85" s="493">
        <f>+CO84</f>
        <v>15357209.851420458</v>
      </c>
      <c r="CN85" s="477">
        <f>+CM$31</f>
        <v>483691.64886363636</v>
      </c>
      <c r="CO85" s="477">
        <f t="shared" si="33"/>
        <v>14873518.202556822</v>
      </c>
      <c r="CP85" s="494">
        <f>+CM$28*CO85+CN85</f>
        <v>2269563.5808580117</v>
      </c>
      <c r="CQ85" s="493">
        <f>+CS84</f>
        <v>64063116.867102236</v>
      </c>
      <c r="CR85" s="477">
        <f>+CQ$31</f>
        <v>2017735.9643181816</v>
      </c>
      <c r="CS85" s="477">
        <f t="shared" si="38"/>
        <v>62045380.902784057</v>
      </c>
      <c r="CT85" s="494">
        <f>+CQ$28*CS85+CR85</f>
        <v>9467560.7304003593</v>
      </c>
      <c r="CU85" s="493">
        <f>+CW84</f>
        <v>21638251.920000017</v>
      </c>
      <c r="CV85" s="477">
        <f>+CU$31</f>
        <v>676195.37250000006</v>
      </c>
      <c r="CW85" s="477">
        <f t="shared" si="39"/>
        <v>20962056.547500018</v>
      </c>
      <c r="CX85" s="494">
        <f>+CU$28*CW85+CV85</f>
        <v>3193121.6245970908</v>
      </c>
      <c r="CY85" s="493">
        <f>+DA84</f>
        <v>23846.025568181856</v>
      </c>
      <c r="CZ85" s="477">
        <f>+CY$31</f>
        <v>733.72386363636497</v>
      </c>
      <c r="DA85" s="477">
        <f t="shared" si="40"/>
        <v>23112.301704545491</v>
      </c>
      <c r="DB85" s="494">
        <f>+CY$28*DA85+CZ85</f>
        <v>3508.8312952350361</v>
      </c>
      <c r="DC85" s="493">
        <f>+DE84</f>
        <v>1436114.1954545465</v>
      </c>
      <c r="DD85" s="477">
        <f>+DC$31</f>
        <v>44530.672727272722</v>
      </c>
      <c r="DE85" s="477">
        <f t="shared" si="41"/>
        <v>1391583.5227272739</v>
      </c>
      <c r="DF85" s="494">
        <f>+DC$28*DE85+DD85</f>
        <v>211618.91105929564</v>
      </c>
      <c r="DG85" s="493">
        <f>+DI84</f>
        <v>800782.91534090857</v>
      </c>
      <c r="DH85" s="477">
        <f>+DG$31</f>
        <v>24639.474318181816</v>
      </c>
      <c r="DI85" s="477">
        <f t="shared" si="42"/>
        <v>776143.44102272671</v>
      </c>
      <c r="DJ85" s="494">
        <f>+DG$28*DI85+DH85</f>
        <v>117831.4661285488</v>
      </c>
      <c r="DK85" s="493">
        <f>+DM84</f>
        <v>17680691.685113639</v>
      </c>
      <c r="DL85" s="477">
        <f>+DK$31</f>
        <v>549658.80886363634</v>
      </c>
      <c r="DM85" s="477">
        <f t="shared" si="43"/>
        <v>17131032.876250003</v>
      </c>
      <c r="DN85" s="494">
        <f>+DK$28*DM85+DL85</f>
        <v>2606591.8332578605</v>
      </c>
      <c r="DO85" s="493">
        <f>+DQ84</f>
        <v>649824.678143939</v>
      </c>
      <c r="DP85" s="477">
        <f t="shared" si="124"/>
        <v>19592.703863636354</v>
      </c>
      <c r="DQ85" s="477">
        <f t="shared" ref="DQ85:DQ86" si="139">+DO85-DP85</f>
        <v>630231.97428030265</v>
      </c>
      <c r="DR85" s="494">
        <f t="shared" ref="DR85:DR86" si="140">+DO$29*DQ85+DP85</f>
        <v>95265.02148107221</v>
      </c>
      <c r="DS85" s="493">
        <f>+DU84</f>
        <v>277907.71636363544</v>
      </c>
      <c r="DT85" s="477">
        <f t="shared" si="125"/>
        <v>8295.7527272726966</v>
      </c>
      <c r="DU85" s="477">
        <f t="shared" si="58"/>
        <v>269611.96363636275</v>
      </c>
      <c r="DV85" s="494">
        <f t="shared" si="63"/>
        <v>40668.217118737106</v>
      </c>
      <c r="DW85" s="493">
        <f>+DY84</f>
        <v>40623.633352272693</v>
      </c>
      <c r="DX85" s="477">
        <f t="shared" si="126"/>
        <v>1221.7634090909089</v>
      </c>
      <c r="DY85" s="477">
        <f t="shared" si="59"/>
        <v>39401.86994318178</v>
      </c>
      <c r="DZ85" s="494">
        <f t="shared" si="64"/>
        <v>5952.7687194232558</v>
      </c>
      <c r="EA85" s="493">
        <f>+EC84</f>
        <v>-241496.89562500158</v>
      </c>
      <c r="EB85" s="477">
        <f t="shared" si="127"/>
        <v>-7120.3015909091364</v>
      </c>
      <c r="EC85" s="477">
        <f t="shared" si="60"/>
        <v>-234376.59403409244</v>
      </c>
      <c r="ED85" s="494">
        <f t="shared" si="65"/>
        <v>-35262.034777477777</v>
      </c>
      <c r="EE85" s="576">
        <f>+EG84</f>
        <v>6817546.8977272771</v>
      </c>
      <c r="EF85" s="580">
        <f t="shared" si="128"/>
        <v>192495.44181818186</v>
      </c>
      <c r="EG85" s="580">
        <f t="shared" si="69"/>
        <v>6625051.4559090957</v>
      </c>
      <c r="EH85" s="494">
        <f t="shared" si="92"/>
        <v>987969.20142219006</v>
      </c>
      <c r="EI85" s="576">
        <f>+EK84</f>
        <v>275780.5570075757</v>
      </c>
      <c r="EJ85" s="580">
        <f t="shared" si="129"/>
        <v>7696.2015909090906</v>
      </c>
      <c r="EK85" s="580">
        <f t="shared" si="70"/>
        <v>268084.3554166666</v>
      </c>
      <c r="EL85" s="494">
        <f t="shared" si="93"/>
        <v>39885.245180012811</v>
      </c>
      <c r="EM85" s="576">
        <f>+EO84</f>
        <v>9405952.5190909076</v>
      </c>
      <c r="EN85" s="580">
        <f t="shared" si="130"/>
        <v>261276.45886363636</v>
      </c>
      <c r="EO85" s="580">
        <f t="shared" si="71"/>
        <v>9144676.0602272712</v>
      </c>
      <c r="EP85" s="494">
        <f t="shared" si="94"/>
        <v>1359283.0018168283</v>
      </c>
      <c r="EQ85" s="576">
        <f>+ES84</f>
        <v>18271170.215681806</v>
      </c>
      <c r="ER85" s="580">
        <f t="shared" si="131"/>
        <v>500580.00590909086</v>
      </c>
      <c r="ES85" s="580">
        <f t="shared" si="106"/>
        <v>17770590.209772713</v>
      </c>
      <c r="ET85" s="494">
        <f t="shared" si="107"/>
        <v>2634305.0491978787</v>
      </c>
      <c r="EU85" s="576">
        <f>+EW84</f>
        <v>23608772.154090911</v>
      </c>
      <c r="EV85" s="580">
        <f t="shared" si="132"/>
        <v>646815.67545454553</v>
      </c>
      <c r="EW85" s="580">
        <f t="shared" si="96"/>
        <v>22961956.478636365</v>
      </c>
      <c r="EX85" s="494">
        <f t="shared" si="108"/>
        <v>3403871.0688330801</v>
      </c>
      <c r="EY85" s="582">
        <f t="shared" si="109"/>
        <v>42587845.465050921</v>
      </c>
      <c r="EZ85" s="557"/>
      <c r="FA85" s="578">
        <f>+EY85</f>
        <v>42587845.465050921</v>
      </c>
      <c r="FD85" s="493"/>
      <c r="FE85" s="477"/>
      <c r="FF85" s="477"/>
      <c r="FG85" s="494"/>
      <c r="FH85" s="493"/>
      <c r="FI85" s="477"/>
      <c r="FJ85" s="477"/>
      <c r="FK85" s="494"/>
      <c r="FL85" s="493"/>
      <c r="FM85" s="477"/>
      <c r="FN85" s="477"/>
      <c r="FO85" s="494"/>
      <c r="FP85" s="493"/>
      <c r="FQ85" s="477"/>
      <c r="FR85" s="477"/>
      <c r="FS85" s="494"/>
      <c r="FT85" s="493"/>
      <c r="FU85" s="477"/>
      <c r="FV85" s="477"/>
      <c r="FW85" s="494"/>
      <c r="FX85" s="493"/>
      <c r="FY85" s="477"/>
      <c r="FZ85" s="477"/>
      <c r="GA85" s="494"/>
      <c r="GB85" s="493"/>
      <c r="GC85" s="477"/>
      <c r="GD85" s="477"/>
      <c r="GE85" s="494"/>
      <c r="GF85" s="493"/>
      <c r="GG85" s="477"/>
      <c r="GH85" s="477"/>
      <c r="GI85" s="494"/>
      <c r="GJ85" s="493"/>
      <c r="GK85" s="477"/>
      <c r="GL85" s="477"/>
      <c r="GM85" s="494"/>
      <c r="GN85" s="493"/>
      <c r="GO85" s="477"/>
      <c r="GP85" s="477"/>
      <c r="GQ85" s="494"/>
      <c r="GR85" s="493"/>
      <c r="GS85" s="477"/>
      <c r="GT85" s="477"/>
      <c r="GU85" s="494"/>
      <c r="GV85" s="493"/>
      <c r="GW85" s="477"/>
      <c r="GX85" s="477"/>
      <c r="GY85" s="494"/>
      <c r="GZ85" s="493"/>
      <c r="HA85" s="477"/>
      <c r="HB85" s="477"/>
      <c r="HC85" s="494"/>
      <c r="HD85" s="576">
        <f>+HF84</f>
        <v>-4431.9250000000902</v>
      </c>
      <c r="HE85" s="580">
        <f>+HD$31/12*(12-11)</f>
        <v>-4431.9250000000002</v>
      </c>
      <c r="HF85" s="580">
        <f t="shared" si="67"/>
        <v>-9.0039975475519896E-11</v>
      </c>
      <c r="HG85" s="919">
        <f t="shared" si="84"/>
        <v>-4431.9250000000129</v>
      </c>
      <c r="HH85" s="576">
        <f>+HJ84</f>
        <v>43252.13333333336</v>
      </c>
      <c r="HI85" s="575">
        <f>+HH$31/12*(12-8)</f>
        <v>43252.133333333331</v>
      </c>
      <c r="HJ85" s="575">
        <f t="shared" si="68"/>
        <v>0</v>
      </c>
      <c r="HK85" s="919">
        <f t="shared" si="85"/>
        <v>43252.133333333331</v>
      </c>
      <c r="HL85" s="576">
        <f>+HN84</f>
        <v>476770.99166666722</v>
      </c>
      <c r="HM85" s="580">
        <f>+HM84</f>
        <v>440096.3</v>
      </c>
      <c r="HN85" s="580">
        <f t="shared" si="86"/>
        <v>36674.691666667233</v>
      </c>
      <c r="HO85" s="919">
        <f t="shared" si="100"/>
        <v>445196.41236930358</v>
      </c>
      <c r="HP85" s="576">
        <f>+HR84</f>
        <v>244533.15116666682</v>
      </c>
      <c r="HQ85" s="580">
        <f t="shared" si="138"/>
        <v>94657.993999999992</v>
      </c>
      <c r="HR85" s="580">
        <f t="shared" si="105"/>
        <v>149875.15716666682</v>
      </c>
      <c r="HS85" s="919">
        <f t="shared" si="110"/>
        <v>115500.16357744097</v>
      </c>
      <c r="HU85" s="493"/>
      <c r="HV85" s="477"/>
      <c r="HW85" s="477"/>
      <c r="HX85" s="494"/>
      <c r="HY85" s="493"/>
      <c r="HZ85" s="477"/>
      <c r="IA85" s="477"/>
      <c r="IB85" s="494"/>
      <c r="IC85" s="493"/>
      <c r="ID85" s="477"/>
      <c r="IE85" s="477"/>
      <c r="IF85" s="494"/>
    </row>
    <row r="86" spans="1:240">
      <c r="A86" s="554" t="s">
        <v>23</v>
      </c>
      <c r="B86" s="574">
        <v>2029</v>
      </c>
      <c r="C86" s="575">
        <f>+C85</f>
        <v>10587559.622159086</v>
      </c>
      <c r="D86" s="575">
        <f>+D85</f>
        <v>445791.98409090913</v>
      </c>
      <c r="E86" s="575">
        <f t="shared" si="6"/>
        <v>10141767.638068177</v>
      </c>
      <c r="F86" s="558">
        <f>+C$29*E86+D86</f>
        <v>1729676.3082726344</v>
      </c>
      <c r="G86" s="575">
        <f>+G85</f>
        <v>2722257.6143181794</v>
      </c>
      <c r="H86" s="575">
        <f>+H85</f>
        <v>115840.74954545456</v>
      </c>
      <c r="I86" s="575">
        <f t="shared" si="7"/>
        <v>2606416.8647727249</v>
      </c>
      <c r="J86" s="558">
        <f>+G$29*I86+H86</f>
        <v>445796.81582365988</v>
      </c>
      <c r="K86" s="576">
        <f>+K85</f>
        <v>6948299.5658522667</v>
      </c>
      <c r="L86" s="575">
        <f>+L85</f>
        <v>305419.76113636367</v>
      </c>
      <c r="M86" s="575">
        <f t="shared" si="8"/>
        <v>6642879.8047159035</v>
      </c>
      <c r="N86" s="558">
        <f>+K$29*M86+L86</f>
        <v>1146366.7787632307</v>
      </c>
      <c r="O86" s="576">
        <f>+O85</f>
        <v>2963021.9015151486</v>
      </c>
      <c r="P86" s="575">
        <f>+P85</f>
        <v>119316.31818181818</v>
      </c>
      <c r="Q86" s="575">
        <f t="shared" si="11"/>
        <v>2843705.5833333302</v>
      </c>
      <c r="R86" s="558">
        <f>+O$29*Q86+P86</f>
        <v>479311.65147316136</v>
      </c>
      <c r="S86" s="493">
        <f>+S85</f>
        <v>1350980.509696967</v>
      </c>
      <c r="T86" s="477">
        <f>+T85</f>
        <v>58315.705454545445</v>
      </c>
      <c r="U86" s="477">
        <f t="shared" si="12"/>
        <v>1292664.8042424214</v>
      </c>
      <c r="V86" s="494">
        <f>+S$29*U86+T86</f>
        <v>221958.9812439337</v>
      </c>
      <c r="W86" s="493">
        <f>+W85</f>
        <v>17216791.405303035</v>
      </c>
      <c r="X86" s="477">
        <f>+X85</f>
        <v>693293.61363636365</v>
      </c>
      <c r="Y86" s="477">
        <f t="shared" si="13"/>
        <v>16523497.791666672</v>
      </c>
      <c r="Z86" s="494">
        <f>+W$29*Y86+X86</f>
        <v>2785065.0436721169</v>
      </c>
      <c r="AA86" s="493">
        <f>+AA85</f>
        <v>11233262.945075756</v>
      </c>
      <c r="AB86" s="477">
        <f>+AB85</f>
        <v>450833.29545454547</v>
      </c>
      <c r="AC86" s="477">
        <f t="shared" si="14"/>
        <v>10782429.649621211</v>
      </c>
      <c r="AD86" s="494">
        <f>+AA$29*AC86+AB86</f>
        <v>1815821.42156565</v>
      </c>
      <c r="AE86" s="493">
        <f>+AE85</f>
        <v>112648.21590909104</v>
      </c>
      <c r="AF86" s="477">
        <f>+AF85</f>
        <v>4597.886363636364</v>
      </c>
      <c r="AG86" s="477">
        <f t="shared" si="15"/>
        <v>108050.32954545468</v>
      </c>
      <c r="AH86" s="494">
        <f>+AE$29*AG86+AF86</f>
        <v>18276.381994453557</v>
      </c>
      <c r="AI86" s="493">
        <f>+AI85</f>
        <v>7634975.3219696991</v>
      </c>
      <c r="AJ86" s="477">
        <f>+AJ85</f>
        <v>295547.43181818182</v>
      </c>
      <c r="AK86" s="477">
        <f t="shared" si="19"/>
        <v>7339427.8901515175</v>
      </c>
      <c r="AL86" s="494">
        <f>+AI$29*AK86+AJ86</f>
        <v>1224673.0786391133</v>
      </c>
      <c r="AM86" s="493">
        <f>+AM85</f>
        <v>2827106.3498863638</v>
      </c>
      <c r="AN86" s="477">
        <f>+AN85</f>
        <v>110866.91568181818</v>
      </c>
      <c r="AO86" s="477">
        <f t="shared" si="16"/>
        <v>2716239.4342045458</v>
      </c>
      <c r="AP86" s="494">
        <f>+AM$29*AO86+AN86</f>
        <v>454725.8320712425</v>
      </c>
      <c r="AQ86" s="493">
        <f>+AQ85</f>
        <v>23302005.109772727</v>
      </c>
      <c r="AR86" s="477">
        <f>+AR85</f>
        <v>904932.23727272719</v>
      </c>
      <c r="AS86" s="477">
        <f t="shared" si="17"/>
        <v>22397072.872499999</v>
      </c>
      <c r="AT86" s="494">
        <f>+AQ$29*AS86+AR86</f>
        <v>3740261.5205647931</v>
      </c>
      <c r="AU86" s="575"/>
      <c r="AV86" s="575"/>
      <c r="AW86" s="575"/>
      <c r="AX86" s="558"/>
      <c r="AY86" s="575"/>
      <c r="AZ86" s="575"/>
      <c r="BA86" s="575"/>
      <c r="BB86" s="558"/>
      <c r="BC86" s="575"/>
      <c r="BD86" s="575"/>
      <c r="BE86" s="575"/>
      <c r="BF86" s="558"/>
      <c r="BG86" s="575"/>
      <c r="BH86" s="575"/>
      <c r="BI86" s="575"/>
      <c r="BJ86" s="558"/>
      <c r="BK86" s="575"/>
      <c r="BL86" s="575"/>
      <c r="BM86" s="575"/>
      <c r="BN86" s="558"/>
      <c r="BO86" s="575"/>
      <c r="BP86" s="575"/>
      <c r="BQ86" s="575"/>
      <c r="BR86" s="558"/>
      <c r="BS86" s="493">
        <f>+BS85</f>
        <v>216083.04545454565</v>
      </c>
      <c r="BT86" s="477">
        <f>+BT85</f>
        <v>8310.886363636364</v>
      </c>
      <c r="BU86" s="477">
        <f t="shared" si="18"/>
        <v>207772.15909090929</v>
      </c>
      <c r="BV86" s="494">
        <f>+BS$29*BU86+BT86</f>
        <v>34613.541638138595</v>
      </c>
      <c r="BW86" s="493">
        <f>+BW85</f>
        <v>15286292.522727285</v>
      </c>
      <c r="BX86" s="477">
        <f>+BX85</f>
        <v>576841.22727272729</v>
      </c>
      <c r="BY86" s="477">
        <f t="shared" si="20"/>
        <v>14709451.295454558</v>
      </c>
      <c r="BZ86" s="494">
        <f>+BW$29*BY86+BX86</f>
        <v>2343013.550850804</v>
      </c>
      <c r="CA86" s="493">
        <f>+CA85</f>
        <v>1447035.0400000014</v>
      </c>
      <c r="CB86" s="477">
        <f>+CB85</f>
        <v>54433.919999999998</v>
      </c>
      <c r="CC86" s="477">
        <f t="shared" si="21"/>
        <v>1392601.1200000015</v>
      </c>
      <c r="CD86" s="494">
        <f>+CA$29*CC86+CB86</f>
        <v>230728.50804545096</v>
      </c>
      <c r="CE86" s="493">
        <f>+CE85</f>
        <v>124032.01363636376</v>
      </c>
      <c r="CF86" s="477">
        <f>+CF85</f>
        <v>4725.0290909090909</v>
      </c>
      <c r="CG86" s="477">
        <f t="shared" si="22"/>
        <v>119306.98454545467</v>
      </c>
      <c r="CH86" s="494">
        <f>+CE$29*CG86+CF86</f>
        <v>19828.546809885142</v>
      </c>
      <c r="CI86" s="493">
        <f>+CI85</f>
        <v>335854.09090909059</v>
      </c>
      <c r="CJ86" s="477">
        <f>+CJ85</f>
        <v>12362.727272727272</v>
      </c>
      <c r="CK86" s="477">
        <f t="shared" si="23"/>
        <v>323491.3636363633</v>
      </c>
      <c r="CL86" s="494">
        <f>+CI$29*CK86+CJ86</f>
        <v>51204.52238085815</v>
      </c>
      <c r="CM86" s="493">
        <f>+CM85</f>
        <v>15357209.851420458</v>
      </c>
      <c r="CN86" s="477">
        <f>+CN85</f>
        <v>483691.64886363636</v>
      </c>
      <c r="CO86" s="477">
        <f t="shared" si="33"/>
        <v>14873518.202556822</v>
      </c>
      <c r="CP86" s="494">
        <f>+CM$29*CO86+CN86</f>
        <v>2269563.5808580117</v>
      </c>
      <c r="CQ86" s="493">
        <f>+CQ85</f>
        <v>64063116.867102236</v>
      </c>
      <c r="CR86" s="477">
        <f>+CR85</f>
        <v>2017735.9643181816</v>
      </c>
      <c r="CS86" s="477">
        <f t="shared" si="38"/>
        <v>62045380.902784057</v>
      </c>
      <c r="CT86" s="494">
        <f>+CQ$29*CS86+CR86</f>
        <v>9467560.7304003593</v>
      </c>
      <c r="CU86" s="493">
        <f>+CU85</f>
        <v>21638251.920000017</v>
      </c>
      <c r="CV86" s="477">
        <f>+CV85</f>
        <v>676195.37250000006</v>
      </c>
      <c r="CW86" s="477">
        <f t="shared" si="39"/>
        <v>20962056.547500018</v>
      </c>
      <c r="CX86" s="494">
        <f>+CU$29*CW86+CV86</f>
        <v>3193121.6245970908</v>
      </c>
      <c r="CY86" s="493">
        <f>+CY85</f>
        <v>23846.025568181856</v>
      </c>
      <c r="CZ86" s="477">
        <f>+CZ85</f>
        <v>733.72386363636497</v>
      </c>
      <c r="DA86" s="477">
        <f t="shared" si="40"/>
        <v>23112.301704545491</v>
      </c>
      <c r="DB86" s="494">
        <f>+CY$29*DA86+CZ86</f>
        <v>3508.8312952350361</v>
      </c>
      <c r="DC86" s="493">
        <f>+DC85</f>
        <v>1436114.1954545465</v>
      </c>
      <c r="DD86" s="477">
        <f>+DD85</f>
        <v>44530.672727272722</v>
      </c>
      <c r="DE86" s="477">
        <f t="shared" si="41"/>
        <v>1391583.5227272739</v>
      </c>
      <c r="DF86" s="494">
        <f>+DC$29*DE86+DD86</f>
        <v>211618.91105929564</v>
      </c>
      <c r="DG86" s="493">
        <f>+DG85</f>
        <v>800782.91534090857</v>
      </c>
      <c r="DH86" s="477">
        <f>+DH85</f>
        <v>24639.474318181816</v>
      </c>
      <c r="DI86" s="477">
        <f t="shared" si="42"/>
        <v>776143.44102272671</v>
      </c>
      <c r="DJ86" s="494">
        <f>+DG$29*DI86+DH86</f>
        <v>117831.4661285488</v>
      </c>
      <c r="DK86" s="493">
        <f>+DK85</f>
        <v>17680691.685113639</v>
      </c>
      <c r="DL86" s="477">
        <f>+DL85</f>
        <v>549658.80886363634</v>
      </c>
      <c r="DM86" s="477">
        <f t="shared" si="43"/>
        <v>17131032.876250003</v>
      </c>
      <c r="DN86" s="494">
        <f>+DK$29*DM86+DL86</f>
        <v>2606591.8332578605</v>
      </c>
      <c r="DO86" s="493">
        <f>+DO85</f>
        <v>649824.678143939</v>
      </c>
      <c r="DP86" s="477">
        <f t="shared" si="124"/>
        <v>19592.703863636354</v>
      </c>
      <c r="DQ86" s="477">
        <f t="shared" si="139"/>
        <v>630231.97428030265</v>
      </c>
      <c r="DR86" s="494">
        <f t="shared" si="140"/>
        <v>95265.02148107221</v>
      </c>
      <c r="DS86" s="493">
        <f>+DS85</f>
        <v>277907.71636363544</v>
      </c>
      <c r="DT86" s="477">
        <f t="shared" si="125"/>
        <v>8295.7527272726966</v>
      </c>
      <c r="DU86" s="477">
        <f t="shared" si="58"/>
        <v>269611.96363636275</v>
      </c>
      <c r="DV86" s="494">
        <f t="shared" si="63"/>
        <v>40668.217118737106</v>
      </c>
      <c r="DW86" s="493">
        <f>+DW85</f>
        <v>40623.633352272693</v>
      </c>
      <c r="DX86" s="477">
        <f t="shared" si="126"/>
        <v>1221.7634090909089</v>
      </c>
      <c r="DY86" s="477">
        <f t="shared" si="59"/>
        <v>39401.86994318178</v>
      </c>
      <c r="DZ86" s="494">
        <f t="shared" si="64"/>
        <v>5952.7687194232558</v>
      </c>
      <c r="EA86" s="493">
        <f>+EA85</f>
        <v>-241496.89562500158</v>
      </c>
      <c r="EB86" s="477">
        <f t="shared" si="127"/>
        <v>-7120.3015909091364</v>
      </c>
      <c r="EC86" s="477">
        <f t="shared" si="60"/>
        <v>-234376.59403409244</v>
      </c>
      <c r="ED86" s="494">
        <f t="shared" si="65"/>
        <v>-35262.034777477777</v>
      </c>
      <c r="EE86" s="576">
        <f>+EE85</f>
        <v>6817546.8977272771</v>
      </c>
      <c r="EF86" s="580">
        <f t="shared" si="128"/>
        <v>192495.44181818186</v>
      </c>
      <c r="EG86" s="580">
        <f t="shared" si="69"/>
        <v>6625051.4559090957</v>
      </c>
      <c r="EH86" s="494">
        <f t="shared" si="92"/>
        <v>987969.20142219006</v>
      </c>
      <c r="EI86" s="576">
        <f>+EI85</f>
        <v>275780.5570075757</v>
      </c>
      <c r="EJ86" s="580">
        <f t="shared" si="129"/>
        <v>7696.2015909090906</v>
      </c>
      <c r="EK86" s="580">
        <f t="shared" si="70"/>
        <v>268084.3554166666</v>
      </c>
      <c r="EL86" s="494">
        <f t="shared" si="93"/>
        <v>39885.245180012811</v>
      </c>
      <c r="EM86" s="576">
        <f>+EM85</f>
        <v>9405952.5190909076</v>
      </c>
      <c r="EN86" s="580">
        <f t="shared" si="130"/>
        <v>261276.45886363636</v>
      </c>
      <c r="EO86" s="580">
        <f t="shared" si="71"/>
        <v>9144676.0602272712</v>
      </c>
      <c r="EP86" s="494">
        <f t="shared" si="94"/>
        <v>1359283.0018168283</v>
      </c>
      <c r="EQ86" s="576">
        <f>+EQ85</f>
        <v>18271170.215681806</v>
      </c>
      <c r="ER86" s="580">
        <f t="shared" si="131"/>
        <v>500580.00590909086</v>
      </c>
      <c r="ES86" s="580">
        <f t="shared" si="106"/>
        <v>17770590.209772713</v>
      </c>
      <c r="ET86" s="494">
        <f t="shared" si="107"/>
        <v>2634305.0491978787</v>
      </c>
      <c r="EU86" s="576">
        <f>+EU85</f>
        <v>23608772.154090911</v>
      </c>
      <c r="EV86" s="580">
        <f t="shared" si="132"/>
        <v>646815.67545454553</v>
      </c>
      <c r="EW86" s="580">
        <f t="shared" si="96"/>
        <v>22961956.478636365</v>
      </c>
      <c r="EX86" s="494">
        <f t="shared" si="108"/>
        <v>3403871.0688330801</v>
      </c>
      <c r="EY86" s="582">
        <f t="shared" si="109"/>
        <v>43143057.00039728</v>
      </c>
      <c r="EZ86" s="579">
        <f>+EY86</f>
        <v>43143057.00039728</v>
      </c>
      <c r="FA86" s="553"/>
      <c r="FD86" s="493"/>
      <c r="FE86" s="477"/>
      <c r="FF86" s="477"/>
      <c r="FG86" s="494"/>
      <c r="FH86" s="493"/>
      <c r="FI86" s="477"/>
      <c r="FJ86" s="477"/>
      <c r="FK86" s="494"/>
      <c r="FL86" s="493"/>
      <c r="FM86" s="477"/>
      <c r="FN86" s="477"/>
      <c r="FO86" s="494"/>
      <c r="FP86" s="493"/>
      <c r="FQ86" s="477"/>
      <c r="FR86" s="477"/>
      <c r="FS86" s="494"/>
      <c r="FT86" s="493"/>
      <c r="FU86" s="477"/>
      <c r="FV86" s="477"/>
      <c r="FW86" s="494"/>
      <c r="FX86" s="493"/>
      <c r="FY86" s="477"/>
      <c r="FZ86" s="477"/>
      <c r="GA86" s="494"/>
      <c r="GB86" s="493"/>
      <c r="GC86" s="477"/>
      <c r="GD86" s="477"/>
      <c r="GE86" s="494"/>
      <c r="GF86" s="493"/>
      <c r="GG86" s="477"/>
      <c r="GH86" s="477"/>
      <c r="GI86" s="494"/>
      <c r="GJ86" s="493"/>
      <c r="GK86" s="477"/>
      <c r="GL86" s="477"/>
      <c r="GM86" s="494"/>
      <c r="GN86" s="493"/>
      <c r="GO86" s="477"/>
      <c r="GP86" s="477"/>
      <c r="GQ86" s="494"/>
      <c r="GR86" s="493"/>
      <c r="GS86" s="477"/>
      <c r="GT86" s="477"/>
      <c r="GU86" s="494"/>
      <c r="GV86" s="493"/>
      <c r="GW86" s="477"/>
      <c r="GX86" s="477"/>
      <c r="GY86" s="494"/>
      <c r="GZ86" s="493"/>
      <c r="HA86" s="477"/>
      <c r="HB86" s="477"/>
      <c r="HC86" s="494"/>
      <c r="HD86" s="576">
        <f>+HD85</f>
        <v>-4431.9250000000902</v>
      </c>
      <c r="HE86" s="580">
        <f>+HE85</f>
        <v>-4431.9250000000002</v>
      </c>
      <c r="HF86" s="580">
        <f t="shared" si="67"/>
        <v>-9.0039975475519896E-11</v>
      </c>
      <c r="HG86" s="919">
        <f t="shared" si="84"/>
        <v>-4431.9250000000129</v>
      </c>
      <c r="HH86" s="576">
        <f>+HH85</f>
        <v>43252.13333333336</v>
      </c>
      <c r="HI86" s="575">
        <f>+HI85</f>
        <v>43252.133333333331</v>
      </c>
      <c r="HJ86" s="575">
        <f t="shared" si="68"/>
        <v>0</v>
      </c>
      <c r="HK86" s="919">
        <f t="shared" si="85"/>
        <v>43252.133333333331</v>
      </c>
      <c r="HL86" s="576">
        <f>+HL85</f>
        <v>476770.99166666722</v>
      </c>
      <c r="HM86" s="580">
        <f>+HM85</f>
        <v>440096.3</v>
      </c>
      <c r="HN86" s="580">
        <f t="shared" si="86"/>
        <v>36674.691666667233</v>
      </c>
      <c r="HO86" s="919">
        <f t="shared" si="100"/>
        <v>445196.41236930358</v>
      </c>
      <c r="HP86" s="576">
        <f>+HP85</f>
        <v>244533.15116666682</v>
      </c>
      <c r="HQ86" s="580">
        <f t="shared" si="138"/>
        <v>94657.993999999992</v>
      </c>
      <c r="HR86" s="580">
        <f t="shared" si="105"/>
        <v>149875.15716666682</v>
      </c>
      <c r="HS86" s="919">
        <f t="shared" si="110"/>
        <v>115500.16357744097</v>
      </c>
      <c r="HU86" s="493"/>
      <c r="HV86" s="477"/>
      <c r="HW86" s="477"/>
      <c r="HX86" s="494"/>
      <c r="HY86" s="493"/>
      <c r="HZ86" s="477"/>
      <c r="IA86" s="477"/>
      <c r="IB86" s="494"/>
      <c r="IC86" s="493"/>
      <c r="ID86" s="477"/>
      <c r="IE86" s="477"/>
      <c r="IF86" s="494"/>
    </row>
    <row r="87" spans="1:240">
      <c r="A87" s="554" t="s">
        <v>24</v>
      </c>
      <c r="B87" s="574">
        <v>2030</v>
      </c>
      <c r="C87" s="575">
        <f>+E86</f>
        <v>10141767.638068177</v>
      </c>
      <c r="D87" s="575">
        <f>+C$31</f>
        <v>445791.98409090913</v>
      </c>
      <c r="E87" s="575">
        <f t="shared" si="6"/>
        <v>9695975.6539772674</v>
      </c>
      <c r="F87" s="558">
        <f>+C$28*E87+D87</f>
        <v>1609993.3880843606</v>
      </c>
      <c r="G87" s="575">
        <f>+I86</f>
        <v>2606416.8647727249</v>
      </c>
      <c r="H87" s="575">
        <f>+G$31</f>
        <v>115840.74954545456</v>
      </c>
      <c r="I87" s="575">
        <f t="shared" si="7"/>
        <v>2490576.1152272704</v>
      </c>
      <c r="J87" s="558">
        <f>+G$28*I87+H87</f>
        <v>414885.66401063919</v>
      </c>
      <c r="K87" s="576">
        <f>+M86</f>
        <v>6642879.8047159035</v>
      </c>
      <c r="L87" s="575">
        <f>+K$31</f>
        <v>305419.76113636367</v>
      </c>
      <c r="M87" s="575">
        <f t="shared" si="8"/>
        <v>6337460.0435795402</v>
      </c>
      <c r="N87" s="558">
        <f>+K$28*M87+L87</f>
        <v>1066362.2535467308</v>
      </c>
      <c r="O87" s="576">
        <f>+Q86</f>
        <v>2843705.5833333302</v>
      </c>
      <c r="P87" s="575">
        <f>+O$31</f>
        <v>119316.31818181818</v>
      </c>
      <c r="Q87" s="575">
        <f t="shared" si="11"/>
        <v>2724389.2651515119</v>
      </c>
      <c r="R87" s="558">
        <f>+O$28*Q87+P87</f>
        <v>446435.31277345971</v>
      </c>
      <c r="S87" s="493">
        <f>+U86</f>
        <v>1292664.8042424214</v>
      </c>
      <c r="T87" s="477">
        <f>+S$31</f>
        <v>58315.705454545445</v>
      </c>
      <c r="U87" s="477">
        <f t="shared" si="12"/>
        <v>1234349.0987878758</v>
      </c>
      <c r="V87" s="494">
        <f>+S$28*U87+T87</f>
        <v>206524.71557488642</v>
      </c>
      <c r="W87" s="493">
        <f>+Y86</f>
        <v>16523497.791666672</v>
      </c>
      <c r="X87" s="477">
        <f>+W$31</f>
        <v>693293.61363636365</v>
      </c>
      <c r="Y87" s="477">
        <f t="shared" si="13"/>
        <v>15830204.178030308</v>
      </c>
      <c r="Z87" s="494">
        <f>+W$28*Y87+X87</f>
        <v>2594035.3839610578</v>
      </c>
      <c r="AA87" s="493">
        <f>+AC86</f>
        <v>10782429.649621211</v>
      </c>
      <c r="AB87" s="477">
        <f>+AA$31</f>
        <v>450833.29545454547</v>
      </c>
      <c r="AC87" s="477">
        <f t="shared" si="14"/>
        <v>10331596.354166666</v>
      </c>
      <c r="AD87" s="494">
        <f>+AA$28*AC87+AB87</f>
        <v>1691354.044501659</v>
      </c>
      <c r="AE87" s="493">
        <f>+AG86</f>
        <v>108050.32954545468</v>
      </c>
      <c r="AF87" s="477">
        <f>+AE$31</f>
        <v>4597.886363636364</v>
      </c>
      <c r="AG87" s="477">
        <f t="shared" si="15"/>
        <v>103452.44318181831</v>
      </c>
      <c r="AH87" s="494">
        <f>+AE$28*AG87+AF87</f>
        <v>17019.481043427215</v>
      </c>
      <c r="AI87" s="493">
        <f>+AK86</f>
        <v>7339427.8901515175</v>
      </c>
      <c r="AJ87" s="477">
        <f>+AI$31</f>
        <v>295547.43181818182</v>
      </c>
      <c r="AK87" s="477">
        <f t="shared" si="19"/>
        <v>7043880.4583333358</v>
      </c>
      <c r="AL87" s="494">
        <f>+AI$28*AK87+AJ87</f>
        <v>1141310.2319537082</v>
      </c>
      <c r="AM87" s="493">
        <f>+AO86</f>
        <v>2716239.4342045458</v>
      </c>
      <c r="AN87" s="477">
        <f>+AM$31</f>
        <v>110866.91568181818</v>
      </c>
      <c r="AO87" s="477">
        <f t="shared" si="16"/>
        <v>2605372.5185227278</v>
      </c>
      <c r="AP87" s="494">
        <f>+AM$28*AO87+AN87</f>
        <v>423695.50067789445</v>
      </c>
      <c r="AQ87" s="493">
        <f>+AS86</f>
        <v>22397072.872499999</v>
      </c>
      <c r="AR87" s="477">
        <f>+AQ$31</f>
        <v>904932.23727272719</v>
      </c>
      <c r="AS87" s="477">
        <f t="shared" si="17"/>
        <v>21492140.63522727</v>
      </c>
      <c r="AT87" s="494">
        <f>+AQ$28*AS87+AR87</f>
        <v>3485505.9923329172</v>
      </c>
      <c r="AU87" s="575"/>
      <c r="AV87" s="575"/>
      <c r="AW87" s="575"/>
      <c r="AX87" s="558"/>
      <c r="AY87" s="575"/>
      <c r="AZ87" s="575"/>
      <c r="BA87" s="575"/>
      <c r="BB87" s="558"/>
      <c r="BC87" s="575"/>
      <c r="BD87" s="575"/>
      <c r="BE87" s="575"/>
      <c r="BF87" s="558"/>
      <c r="BG87" s="575"/>
      <c r="BH87" s="575"/>
      <c r="BI87" s="575"/>
      <c r="BJ87" s="558"/>
      <c r="BK87" s="575"/>
      <c r="BL87" s="575"/>
      <c r="BM87" s="575"/>
      <c r="BN87" s="558"/>
      <c r="BO87" s="575"/>
      <c r="BP87" s="575"/>
      <c r="BQ87" s="575"/>
      <c r="BR87" s="558"/>
      <c r="BS87" s="493">
        <f>+BU86</f>
        <v>207772.15909090929</v>
      </c>
      <c r="BT87" s="477">
        <f>+BS$31</f>
        <v>8310.886363636364</v>
      </c>
      <c r="BU87" s="477">
        <f t="shared" si="18"/>
        <v>199461.27272727294</v>
      </c>
      <c r="BV87" s="494">
        <f>+BS$28*BU87+BT87</f>
        <v>32260.316729229187</v>
      </c>
      <c r="BW87" s="493">
        <f>+BY86</f>
        <v>14709451.295454558</v>
      </c>
      <c r="BX87" s="477">
        <f>+BW$31</f>
        <v>576841.22727272729</v>
      </c>
      <c r="BY87" s="477">
        <f t="shared" si="20"/>
        <v>14132610.068181831</v>
      </c>
      <c r="BZ87" s="494">
        <f>+BW$28*BY87+BX87</f>
        <v>2273751.8911026441</v>
      </c>
      <c r="CA87" s="493">
        <f>+CC86</f>
        <v>1392601.1200000015</v>
      </c>
      <c r="CB87" s="477">
        <f>+CA$31</f>
        <v>54433.919999999998</v>
      </c>
      <c r="CC87" s="477">
        <f t="shared" si="21"/>
        <v>1338167.2000000016</v>
      </c>
      <c r="CD87" s="494">
        <f>+CA$28*CC87+CB87</f>
        <v>215108.4295712923</v>
      </c>
      <c r="CE87" s="493">
        <f>+CG86</f>
        <v>119306.98454545467</v>
      </c>
      <c r="CF87" s="477">
        <f>+CE$31</f>
        <v>4725.0290909090909</v>
      </c>
      <c r="CG87" s="477">
        <f t="shared" si="22"/>
        <v>114581.95545454559</v>
      </c>
      <c r="CH87" s="494">
        <f>+CE$28*CG87+CF87</f>
        <v>18482.950745526505</v>
      </c>
      <c r="CI87" s="493">
        <f>+CK86</f>
        <v>323491.3636363633</v>
      </c>
      <c r="CJ87" s="477">
        <f>+CI$31</f>
        <v>12362.727272727272</v>
      </c>
      <c r="CK87" s="477">
        <f t="shared" si="23"/>
        <v>311128.636363636</v>
      </c>
      <c r="CL87" s="494">
        <f>+CI$28*CK87+CJ87</f>
        <v>49720.122567808554</v>
      </c>
      <c r="CM87" s="493">
        <f>+CO86</f>
        <v>14873518.202556822</v>
      </c>
      <c r="CN87" s="477">
        <f>+CM$31</f>
        <v>483691.64886363636</v>
      </c>
      <c r="CO87" s="477">
        <f t="shared" si="33"/>
        <v>14389826.553693186</v>
      </c>
      <c r="CP87" s="494">
        <f>+CM$28*CO87+CN87</f>
        <v>2211486.4448581948</v>
      </c>
      <c r="CQ87" s="493">
        <f>+CS86</f>
        <v>62045380.902784057</v>
      </c>
      <c r="CR87" s="477">
        <f>+CQ$31</f>
        <v>2017735.9643181816</v>
      </c>
      <c r="CS87" s="477">
        <f t="shared" si="38"/>
        <v>60027644.938465878</v>
      </c>
      <c r="CT87" s="494">
        <f>+CQ$28*CS87+CR87</f>
        <v>9225290.0063001253</v>
      </c>
      <c r="CU87" s="493">
        <f>+CW86</f>
        <v>20962056.547500018</v>
      </c>
      <c r="CV87" s="477">
        <f>+CU$31</f>
        <v>676195.37250000006</v>
      </c>
      <c r="CW87" s="477">
        <f t="shared" si="39"/>
        <v>20285861.175000019</v>
      </c>
      <c r="CX87" s="494">
        <f>+CU$28*CW87+CV87</f>
        <v>3111930.4551746044</v>
      </c>
      <c r="CY87" s="493">
        <f>+DA86</f>
        <v>23112.301704545491</v>
      </c>
      <c r="CZ87" s="477">
        <f>+CY$31</f>
        <v>733.72386363636497</v>
      </c>
      <c r="DA87" s="477">
        <f t="shared" si="40"/>
        <v>22378.577840909125</v>
      </c>
      <c r="DB87" s="494">
        <f>+CY$28*DA87+CZ87</f>
        <v>3420.7326466128561</v>
      </c>
      <c r="DC87" s="493">
        <f>+DE86</f>
        <v>1391583.5227272739</v>
      </c>
      <c r="DD87" s="477">
        <f>+DC$31</f>
        <v>44530.672727272722</v>
      </c>
      <c r="DE87" s="477">
        <f t="shared" si="41"/>
        <v>1347052.8500000013</v>
      </c>
      <c r="DF87" s="494">
        <f>+DC$28*DE87+DD87</f>
        <v>206272.08743267093</v>
      </c>
      <c r="DG87" s="493">
        <f>+DI86</f>
        <v>776143.44102272671</v>
      </c>
      <c r="DH87" s="477">
        <f>+DG$31</f>
        <v>24639.474318181816</v>
      </c>
      <c r="DI87" s="477">
        <f t="shared" si="42"/>
        <v>751503.96670454484</v>
      </c>
      <c r="DJ87" s="494">
        <f>+DG$28*DI87+DH87</f>
        <v>114872.99019806094</v>
      </c>
      <c r="DK87" s="493">
        <f>+DM86</f>
        <v>17131032.876250003</v>
      </c>
      <c r="DL87" s="477">
        <f>+DK$31</f>
        <v>549658.80886363634</v>
      </c>
      <c r="DM87" s="477">
        <f t="shared" si="43"/>
        <v>16581374.067386366</v>
      </c>
      <c r="DN87" s="494">
        <f>+DK$28*DM87+DL87</f>
        <v>2540593.9822077788</v>
      </c>
      <c r="DO87" s="493">
        <f>+DQ86</f>
        <v>630231.97428030265</v>
      </c>
      <c r="DP87" s="477">
        <f t="shared" si="124"/>
        <v>19592.703863636354</v>
      </c>
      <c r="DQ87" s="477">
        <f t="shared" ref="DQ87:DQ88" si="141">+DO87-DP87</f>
        <v>610639.27041666629</v>
      </c>
      <c r="DR87" s="494">
        <f t="shared" ref="DR87:DR88" si="142">+DO$29*DQ87+DP87</f>
        <v>92912.51419762861</v>
      </c>
      <c r="DS87" s="493">
        <f>+DU86</f>
        <v>269611.96363636275</v>
      </c>
      <c r="DT87" s="477">
        <f t="shared" si="125"/>
        <v>8295.7527272726966</v>
      </c>
      <c r="DU87" s="477">
        <f t="shared" si="58"/>
        <v>261316.21090909006</v>
      </c>
      <c r="DV87" s="494">
        <f t="shared" si="63"/>
        <v>39672.141291307431</v>
      </c>
      <c r="DW87" s="493">
        <f>+DY86</f>
        <v>39401.86994318178</v>
      </c>
      <c r="DX87" s="477">
        <f t="shared" si="126"/>
        <v>1221.7634090909089</v>
      </c>
      <c r="DY87" s="477">
        <f t="shared" si="59"/>
        <v>38180.106534090868</v>
      </c>
      <c r="DZ87" s="494">
        <f t="shared" si="64"/>
        <v>5806.0708803431826</v>
      </c>
      <c r="EA87" s="493">
        <f>+EC86</f>
        <v>-234376.59403409244</v>
      </c>
      <c r="EB87" s="477">
        <f t="shared" si="127"/>
        <v>-7120.3015909091364</v>
      </c>
      <c r="EC87" s="477">
        <f t="shared" si="60"/>
        <v>-227256.29244318331</v>
      </c>
      <c r="ED87" s="494">
        <f t="shared" si="65"/>
        <v>-34407.096047759231</v>
      </c>
      <c r="EE87" s="576">
        <f>+EG86</f>
        <v>6625051.4559090957</v>
      </c>
      <c r="EF87" s="580">
        <f t="shared" si="128"/>
        <v>192495.44181818186</v>
      </c>
      <c r="EG87" s="580">
        <f t="shared" si="69"/>
        <v>6432556.0140909143</v>
      </c>
      <c r="EH87" s="494">
        <f t="shared" si="92"/>
        <v>964856.16240221902</v>
      </c>
      <c r="EI87" s="576">
        <f>+EK86</f>
        <v>268084.3554166666</v>
      </c>
      <c r="EJ87" s="580">
        <f t="shared" si="129"/>
        <v>7696.2015909090906</v>
      </c>
      <c r="EK87" s="580">
        <f t="shared" si="70"/>
        <v>260388.1538257575</v>
      </c>
      <c r="EL87" s="494">
        <f t="shared" si="93"/>
        <v>38961.157804249066</v>
      </c>
      <c r="EM87" s="576">
        <f>+EO86</f>
        <v>9144676.0602272712</v>
      </c>
      <c r="EN87" s="580">
        <f t="shared" si="130"/>
        <v>261276.45886363636</v>
      </c>
      <c r="EO87" s="580">
        <f t="shared" si="71"/>
        <v>8883399.6013636347</v>
      </c>
      <c r="EP87" s="494">
        <f t="shared" si="94"/>
        <v>1327911.3863038798</v>
      </c>
      <c r="EQ87" s="576">
        <f>+ES86</f>
        <v>17770590.209772713</v>
      </c>
      <c r="ER87" s="580">
        <f t="shared" si="131"/>
        <v>500580.00590909086</v>
      </c>
      <c r="ES87" s="580">
        <f t="shared" si="106"/>
        <v>17270010.203863621</v>
      </c>
      <c r="ET87" s="494">
        <f t="shared" si="107"/>
        <v>2574200.118401011</v>
      </c>
      <c r="EU87" s="576">
        <f>+EW86</f>
        <v>22961956.478636365</v>
      </c>
      <c r="EV87" s="580">
        <f t="shared" si="132"/>
        <v>646815.67545454553</v>
      </c>
      <c r="EW87" s="580">
        <f t="shared" si="96"/>
        <v>22315140.80318182</v>
      </c>
      <c r="EX87" s="494">
        <f t="shared" si="108"/>
        <v>3326207.5366252335</v>
      </c>
      <c r="EY87" s="582">
        <f t="shared" si="109"/>
        <v>41436432.369853407</v>
      </c>
      <c r="EZ87" s="557"/>
      <c r="FA87" s="578">
        <f>+EY87</f>
        <v>41436432.369853407</v>
      </c>
      <c r="FD87" s="493"/>
      <c r="FE87" s="477"/>
      <c r="FF87" s="477"/>
      <c r="FG87" s="494"/>
      <c r="FH87" s="493"/>
      <c r="FI87" s="477"/>
      <c r="FJ87" s="477"/>
      <c r="FK87" s="494"/>
      <c r="FL87" s="493"/>
      <c r="FM87" s="477"/>
      <c r="FN87" s="477"/>
      <c r="FO87" s="494"/>
      <c r="FP87" s="493"/>
      <c r="FQ87" s="477"/>
      <c r="FR87" s="477"/>
      <c r="FS87" s="494"/>
      <c r="FT87" s="493"/>
      <c r="FU87" s="477"/>
      <c r="FV87" s="477"/>
      <c r="FW87" s="494"/>
      <c r="FX87" s="493"/>
      <c r="FY87" s="477"/>
      <c r="FZ87" s="477"/>
      <c r="GA87" s="494"/>
      <c r="GB87" s="493"/>
      <c r="GC87" s="477"/>
      <c r="GD87" s="477"/>
      <c r="GE87" s="494"/>
      <c r="GF87" s="493"/>
      <c r="GG87" s="477"/>
      <c r="GH87" s="477"/>
      <c r="GI87" s="494"/>
      <c r="GJ87" s="493"/>
      <c r="GK87" s="477"/>
      <c r="GL87" s="477"/>
      <c r="GM87" s="494"/>
      <c r="GN87" s="493"/>
      <c r="GO87" s="477"/>
      <c r="GP87" s="477"/>
      <c r="GQ87" s="494"/>
      <c r="GR87" s="493"/>
      <c r="GS87" s="477"/>
      <c r="GT87" s="477"/>
      <c r="GU87" s="494"/>
      <c r="GV87" s="493"/>
      <c r="GW87" s="477"/>
      <c r="GX87" s="477"/>
      <c r="GY87" s="494"/>
      <c r="GZ87" s="493"/>
      <c r="HA87" s="477"/>
      <c r="HB87" s="477"/>
      <c r="HC87" s="494"/>
      <c r="HD87" s="576"/>
      <c r="HE87" s="580"/>
      <c r="HF87" s="580"/>
      <c r="HG87" s="919"/>
      <c r="HH87" s="920"/>
      <c r="HI87" s="926"/>
      <c r="HJ87" s="926"/>
      <c r="HK87" s="919"/>
      <c r="HL87" s="576">
        <f>+HN86</f>
        <v>36674.691666667233</v>
      </c>
      <c r="HM87" s="580">
        <f>+HL$31/12*(12-11)</f>
        <v>36674.691666666666</v>
      </c>
      <c r="HN87" s="580">
        <f t="shared" si="86"/>
        <v>5.6752469390630722E-10</v>
      </c>
      <c r="HO87" s="919">
        <f t="shared" si="100"/>
        <v>36674.691666666746</v>
      </c>
      <c r="HP87" s="576">
        <f>+HR86</f>
        <v>149875.15716666682</v>
      </c>
      <c r="HQ87" s="580">
        <f t="shared" si="138"/>
        <v>94657.993999999992</v>
      </c>
      <c r="HR87" s="580">
        <f t="shared" si="105"/>
        <v>55217.163166666825</v>
      </c>
      <c r="HS87" s="919">
        <f t="shared" si="110"/>
        <v>102336.68805484669</v>
      </c>
      <c r="HU87" s="493"/>
      <c r="HV87" s="477"/>
      <c r="HW87" s="477"/>
      <c r="HX87" s="494"/>
      <c r="HY87" s="493"/>
      <c r="HZ87" s="477"/>
      <c r="IA87" s="477"/>
      <c r="IB87" s="494"/>
      <c r="IC87" s="493"/>
      <c r="ID87" s="477"/>
      <c r="IE87" s="477"/>
      <c r="IF87" s="494"/>
    </row>
    <row r="88" spans="1:240">
      <c r="A88" s="554" t="s">
        <v>23</v>
      </c>
      <c r="B88" s="574">
        <v>2030</v>
      </c>
      <c r="C88" s="575">
        <f>+C87</f>
        <v>10141767.638068177</v>
      </c>
      <c r="D88" s="575">
        <f>+D87</f>
        <v>445791.98409090913</v>
      </c>
      <c r="E88" s="575">
        <f t="shared" si="6"/>
        <v>9695975.6539772674</v>
      </c>
      <c r="F88" s="558">
        <f>+C$29*E88+D88</f>
        <v>1673241.8324844267</v>
      </c>
      <c r="G88" s="575">
        <f>+G87</f>
        <v>2606416.8647727249</v>
      </c>
      <c r="H88" s="575">
        <f>+H87</f>
        <v>115840.74954545456</v>
      </c>
      <c r="I88" s="575">
        <f t="shared" si="7"/>
        <v>2490576.1152272704</v>
      </c>
      <c r="J88" s="558">
        <f>+G$29*I88+H88</f>
        <v>431132.10176685074</v>
      </c>
      <c r="K88" s="576">
        <f>+K87</f>
        <v>6642879.8047159035</v>
      </c>
      <c r="L88" s="575">
        <f>+L87</f>
        <v>305419.76113636367</v>
      </c>
      <c r="M88" s="575">
        <f t="shared" si="8"/>
        <v>6337460.0435795402</v>
      </c>
      <c r="N88" s="558">
        <f>+K$29*M88+L88</f>
        <v>1107702.5480677425</v>
      </c>
      <c r="O88" s="576">
        <f>+O87</f>
        <v>2843705.5833333302</v>
      </c>
      <c r="P88" s="575">
        <f>+P87</f>
        <v>119316.31818181818</v>
      </c>
      <c r="Q88" s="575">
        <f t="shared" si="11"/>
        <v>2724389.2651515119</v>
      </c>
      <c r="R88" s="558">
        <f>+O$29*Q88+P88</f>
        <v>464206.95217422384</v>
      </c>
      <c r="S88" s="493">
        <f>+S87</f>
        <v>1292664.8042424214</v>
      </c>
      <c r="T88" s="477">
        <f>+T87</f>
        <v>58315.705454545445</v>
      </c>
      <c r="U88" s="477">
        <f t="shared" si="12"/>
        <v>1234349.0987878758</v>
      </c>
      <c r="V88" s="494">
        <f>+S$29*U88+T88</f>
        <v>214576.57782486352</v>
      </c>
      <c r="W88" s="493">
        <f>+W87</f>
        <v>16523497.791666672</v>
      </c>
      <c r="X88" s="477">
        <f>+X87</f>
        <v>693293.61363636365</v>
      </c>
      <c r="Y88" s="477">
        <f t="shared" si="13"/>
        <v>15830204.178030308</v>
      </c>
      <c r="Z88" s="494">
        <f>+W$29*Y88+X88</f>
        <v>2697298.4102440435</v>
      </c>
      <c r="AA88" s="493">
        <f>+AA87</f>
        <v>10782429.649621211</v>
      </c>
      <c r="AB88" s="477">
        <f>+AB87</f>
        <v>450833.29545454547</v>
      </c>
      <c r="AC88" s="477">
        <f t="shared" si="14"/>
        <v>10331596.354166666</v>
      </c>
      <c r="AD88" s="494">
        <f>+AA$29*AC88+AB88</f>
        <v>1758748.747303165</v>
      </c>
      <c r="AE88" s="493">
        <f>+AE87</f>
        <v>108050.32954545468</v>
      </c>
      <c r="AF88" s="477">
        <f>+AF87</f>
        <v>4597.886363636364</v>
      </c>
      <c r="AG88" s="477">
        <f t="shared" si="15"/>
        <v>103452.44318181831</v>
      </c>
      <c r="AH88" s="494">
        <f>+AE$29*AG88+AF88</f>
        <v>17694.318350588997</v>
      </c>
      <c r="AI88" s="493">
        <f>+AI87</f>
        <v>7339427.8901515175</v>
      </c>
      <c r="AJ88" s="477">
        <f>+AJ87</f>
        <v>295547.43181818182</v>
      </c>
      <c r="AK88" s="477">
        <f t="shared" si="19"/>
        <v>7043880.4583333358</v>
      </c>
      <c r="AL88" s="494">
        <f>+AI$29*AK88+AJ88</f>
        <v>1187258.6230624316</v>
      </c>
      <c r="AM88" s="493">
        <f>+AM87</f>
        <v>2716239.4342045458</v>
      </c>
      <c r="AN88" s="477">
        <f>+AN87</f>
        <v>110866.91568181818</v>
      </c>
      <c r="AO88" s="477">
        <f t="shared" si="16"/>
        <v>2605372.5185227278</v>
      </c>
      <c r="AP88" s="494">
        <f>+AM$29*AO88+AN88</f>
        <v>440690.77425942931</v>
      </c>
      <c r="AQ88" s="493">
        <f>+AQ87</f>
        <v>22397072.872499999</v>
      </c>
      <c r="AR88" s="477">
        <f>+AR87</f>
        <v>904932.23727272719</v>
      </c>
      <c r="AS88" s="477">
        <f t="shared" si="17"/>
        <v>21492140.63522727</v>
      </c>
      <c r="AT88" s="494">
        <f>+AQ$29*AS88+AR88</f>
        <v>3625702.7616439015</v>
      </c>
      <c r="AU88" s="575"/>
      <c r="AV88" s="575"/>
      <c r="AW88" s="575"/>
      <c r="AX88" s="558"/>
      <c r="AY88" s="575"/>
      <c r="AZ88" s="575"/>
      <c r="BA88" s="575"/>
      <c r="BB88" s="558"/>
      <c r="BC88" s="575"/>
      <c r="BD88" s="575"/>
      <c r="BE88" s="575"/>
      <c r="BF88" s="558"/>
      <c r="BG88" s="575"/>
      <c r="BH88" s="575"/>
      <c r="BI88" s="575"/>
      <c r="BJ88" s="558"/>
      <c r="BK88" s="575"/>
      <c r="BL88" s="575"/>
      <c r="BM88" s="575"/>
      <c r="BN88" s="558"/>
      <c r="BO88" s="575"/>
      <c r="BP88" s="575"/>
      <c r="BQ88" s="575"/>
      <c r="BR88" s="558"/>
      <c r="BS88" s="493">
        <f>+BS87</f>
        <v>207772.15909090929</v>
      </c>
      <c r="BT88" s="477">
        <f>+BT87</f>
        <v>8310.886363636364</v>
      </c>
      <c r="BU88" s="477">
        <f t="shared" si="18"/>
        <v>199461.27272727294</v>
      </c>
      <c r="BV88" s="494">
        <f>+BS$29*BU88+BT88</f>
        <v>33561.435427158511</v>
      </c>
      <c r="BW88" s="493">
        <f>+BW87</f>
        <v>14709451.295454558</v>
      </c>
      <c r="BX88" s="477">
        <f>+BX87</f>
        <v>576841.22727272729</v>
      </c>
      <c r="BY88" s="477">
        <f t="shared" si="20"/>
        <v>14132610.068181831</v>
      </c>
      <c r="BZ88" s="494">
        <f>+BW$29*BY88+BX88</f>
        <v>2273751.8911026441</v>
      </c>
      <c r="CA88" s="493">
        <f>+CA87</f>
        <v>1392601.1200000015</v>
      </c>
      <c r="CB88" s="477">
        <f>+CB87</f>
        <v>54433.919999999998</v>
      </c>
      <c r="CC88" s="477">
        <f t="shared" si="21"/>
        <v>1338167.2000000016</v>
      </c>
      <c r="CD88" s="494">
        <f>+CA$29*CC88+CB88</f>
        <v>223837.51437592198</v>
      </c>
      <c r="CE88" s="493">
        <f>+CE87</f>
        <v>119306.98454545467</v>
      </c>
      <c r="CF88" s="477">
        <f>+CF87</f>
        <v>4725.0290909090909</v>
      </c>
      <c r="CG88" s="477">
        <f t="shared" si="22"/>
        <v>114581.95545454559</v>
      </c>
      <c r="CH88" s="494">
        <f>+CE$29*CG88+CF88</f>
        <v>19230.387692301934</v>
      </c>
      <c r="CI88" s="493">
        <f>+CI87</f>
        <v>323491.3636363633</v>
      </c>
      <c r="CJ88" s="477">
        <f>+CJ87</f>
        <v>12362.727272727272</v>
      </c>
      <c r="CK88" s="477">
        <f t="shared" si="23"/>
        <v>311128.636363636</v>
      </c>
      <c r="CL88" s="494">
        <f>+CI$29*CK88+CJ88</f>
        <v>49720.122567808554</v>
      </c>
      <c r="CM88" s="493">
        <f>+CM87</f>
        <v>14873518.202556822</v>
      </c>
      <c r="CN88" s="477">
        <f>+CN87</f>
        <v>483691.64886363636</v>
      </c>
      <c r="CO88" s="477">
        <f t="shared" si="33"/>
        <v>14389826.553693186</v>
      </c>
      <c r="CP88" s="494">
        <f>+CM$29*CO88+CN88</f>
        <v>2211486.4448581948</v>
      </c>
      <c r="CQ88" s="493">
        <f>+CQ87</f>
        <v>62045380.902784057</v>
      </c>
      <c r="CR88" s="477">
        <f>+CR87</f>
        <v>2017735.9643181816</v>
      </c>
      <c r="CS88" s="477">
        <f t="shared" si="38"/>
        <v>60027644.938465878</v>
      </c>
      <c r="CT88" s="494">
        <f>+CQ$29*CS88+CR88</f>
        <v>9225290.0063001253</v>
      </c>
      <c r="CU88" s="493">
        <f>+CU87</f>
        <v>20962056.547500018</v>
      </c>
      <c r="CV88" s="477">
        <f>+CV87</f>
        <v>676195.37250000006</v>
      </c>
      <c r="CW88" s="477">
        <f t="shared" si="39"/>
        <v>20285861.175000019</v>
      </c>
      <c r="CX88" s="494">
        <f>+CU$29*CW88+CV88</f>
        <v>3111930.4551746044</v>
      </c>
      <c r="CY88" s="493">
        <f>+CY87</f>
        <v>23112.301704545491</v>
      </c>
      <c r="CZ88" s="477">
        <f>+CZ87</f>
        <v>733.72386363636497</v>
      </c>
      <c r="DA88" s="477">
        <f t="shared" si="40"/>
        <v>22378.577840909125</v>
      </c>
      <c r="DB88" s="494">
        <f>+CY$29*DA88+CZ88</f>
        <v>3420.7326466128561</v>
      </c>
      <c r="DC88" s="493">
        <f>+DC87</f>
        <v>1391583.5227272739</v>
      </c>
      <c r="DD88" s="477">
        <f>+DD87</f>
        <v>44530.672727272722</v>
      </c>
      <c r="DE88" s="477">
        <f t="shared" si="41"/>
        <v>1347052.8500000013</v>
      </c>
      <c r="DF88" s="494">
        <f>+DC$29*DE88+DD88</f>
        <v>206272.08743267093</v>
      </c>
      <c r="DG88" s="493">
        <f>+DG87</f>
        <v>776143.44102272671</v>
      </c>
      <c r="DH88" s="477">
        <f>+DH87</f>
        <v>24639.474318181816</v>
      </c>
      <c r="DI88" s="477">
        <f t="shared" si="42"/>
        <v>751503.96670454484</v>
      </c>
      <c r="DJ88" s="494">
        <f>+DG$29*DI88+DH88</f>
        <v>114872.99019806094</v>
      </c>
      <c r="DK88" s="493">
        <f>+DK87</f>
        <v>17131032.876250003</v>
      </c>
      <c r="DL88" s="477">
        <f>+DL87</f>
        <v>549658.80886363634</v>
      </c>
      <c r="DM88" s="477">
        <f t="shared" si="43"/>
        <v>16581374.067386366</v>
      </c>
      <c r="DN88" s="494">
        <f>+DK$29*DM88+DL88</f>
        <v>2540593.9822077788</v>
      </c>
      <c r="DO88" s="493">
        <f>+DO87</f>
        <v>630231.97428030265</v>
      </c>
      <c r="DP88" s="477">
        <f t="shared" si="124"/>
        <v>19592.703863636354</v>
      </c>
      <c r="DQ88" s="477">
        <f t="shared" si="141"/>
        <v>610639.27041666629</v>
      </c>
      <c r="DR88" s="494">
        <f t="shared" si="142"/>
        <v>92912.51419762861</v>
      </c>
      <c r="DS88" s="493">
        <f>+DS87</f>
        <v>269611.96363636275</v>
      </c>
      <c r="DT88" s="477">
        <f t="shared" si="125"/>
        <v>8295.7527272726966</v>
      </c>
      <c r="DU88" s="477">
        <f t="shared" si="58"/>
        <v>261316.21090909006</v>
      </c>
      <c r="DV88" s="494">
        <f t="shared" si="63"/>
        <v>39672.141291307431</v>
      </c>
      <c r="DW88" s="493">
        <f>+DW87</f>
        <v>39401.86994318178</v>
      </c>
      <c r="DX88" s="477">
        <f t="shared" si="126"/>
        <v>1221.7634090909089</v>
      </c>
      <c r="DY88" s="477">
        <f t="shared" si="59"/>
        <v>38180.106534090868</v>
      </c>
      <c r="DZ88" s="494">
        <f t="shared" si="64"/>
        <v>5806.0708803431826</v>
      </c>
      <c r="EA88" s="493">
        <f>+EA87</f>
        <v>-234376.59403409244</v>
      </c>
      <c r="EB88" s="477">
        <f t="shared" si="127"/>
        <v>-7120.3015909091364</v>
      </c>
      <c r="EC88" s="477">
        <f t="shared" si="60"/>
        <v>-227256.29244318331</v>
      </c>
      <c r="ED88" s="494">
        <f t="shared" si="65"/>
        <v>-34407.096047759231</v>
      </c>
      <c r="EE88" s="576">
        <f>+EE87</f>
        <v>6625051.4559090957</v>
      </c>
      <c r="EF88" s="580">
        <f t="shared" si="128"/>
        <v>192495.44181818186</v>
      </c>
      <c r="EG88" s="580">
        <f t="shared" si="69"/>
        <v>6432556.0140909143</v>
      </c>
      <c r="EH88" s="494">
        <f t="shared" si="92"/>
        <v>964856.16240221902</v>
      </c>
      <c r="EI88" s="576">
        <f>+EI87</f>
        <v>268084.3554166666</v>
      </c>
      <c r="EJ88" s="580">
        <f t="shared" si="129"/>
        <v>7696.2015909090906</v>
      </c>
      <c r="EK88" s="580">
        <f t="shared" si="70"/>
        <v>260388.1538257575</v>
      </c>
      <c r="EL88" s="494">
        <f t="shared" si="93"/>
        <v>38961.157804249066</v>
      </c>
      <c r="EM88" s="576">
        <f>+EM87</f>
        <v>9144676.0602272712</v>
      </c>
      <c r="EN88" s="580">
        <f t="shared" si="130"/>
        <v>261276.45886363636</v>
      </c>
      <c r="EO88" s="580">
        <f t="shared" si="71"/>
        <v>8883399.6013636347</v>
      </c>
      <c r="EP88" s="494">
        <f t="shared" si="94"/>
        <v>1327911.3863038798</v>
      </c>
      <c r="EQ88" s="576">
        <f>+EQ87</f>
        <v>17770590.209772713</v>
      </c>
      <c r="ER88" s="580">
        <f t="shared" si="131"/>
        <v>500580.00590909086</v>
      </c>
      <c r="ES88" s="580">
        <f t="shared" si="106"/>
        <v>17270010.203863621</v>
      </c>
      <c r="ET88" s="494">
        <f t="shared" si="107"/>
        <v>2574200.118401011</v>
      </c>
      <c r="EU88" s="576">
        <f>+EU87</f>
        <v>22961956.478636365</v>
      </c>
      <c r="EV88" s="580">
        <f t="shared" si="132"/>
        <v>646815.67545454553</v>
      </c>
      <c r="EW88" s="580">
        <f t="shared" si="96"/>
        <v>22315140.80318182</v>
      </c>
      <c r="EX88" s="494">
        <f t="shared" si="108"/>
        <v>3326207.5366252335</v>
      </c>
      <c r="EY88" s="582">
        <f t="shared" si="109"/>
        <v>41968341.689023666</v>
      </c>
      <c r="EZ88" s="579">
        <f>+EY88</f>
        <v>41968341.689023666</v>
      </c>
      <c r="FA88" s="553"/>
      <c r="FD88" s="493"/>
      <c r="FE88" s="477"/>
      <c r="FF88" s="477"/>
      <c r="FG88" s="494"/>
      <c r="FH88" s="493"/>
      <c r="FI88" s="477"/>
      <c r="FJ88" s="477"/>
      <c r="FK88" s="494"/>
      <c r="FL88" s="493"/>
      <c r="FM88" s="477"/>
      <c r="FN88" s="477"/>
      <c r="FO88" s="494"/>
      <c r="FP88" s="493"/>
      <c r="FQ88" s="477"/>
      <c r="FR88" s="477"/>
      <c r="FS88" s="494"/>
      <c r="FT88" s="493"/>
      <c r="FU88" s="477"/>
      <c r="FV88" s="477"/>
      <c r="FW88" s="494"/>
      <c r="FX88" s="493"/>
      <c r="FY88" s="477"/>
      <c r="FZ88" s="477"/>
      <c r="GA88" s="494"/>
      <c r="GB88" s="493"/>
      <c r="GC88" s="477"/>
      <c r="GD88" s="477"/>
      <c r="GE88" s="494"/>
      <c r="GF88" s="493"/>
      <c r="GG88" s="477"/>
      <c r="GH88" s="477"/>
      <c r="GI88" s="494"/>
      <c r="GJ88" s="493"/>
      <c r="GK88" s="477"/>
      <c r="GL88" s="477"/>
      <c r="GM88" s="494"/>
      <c r="GN88" s="493"/>
      <c r="GO88" s="477"/>
      <c r="GP88" s="477"/>
      <c r="GQ88" s="494"/>
      <c r="GR88" s="493"/>
      <c r="GS88" s="477"/>
      <c r="GT88" s="477"/>
      <c r="GU88" s="494"/>
      <c r="GV88" s="493"/>
      <c r="GW88" s="477"/>
      <c r="GX88" s="477"/>
      <c r="GY88" s="494"/>
      <c r="GZ88" s="493"/>
      <c r="HA88" s="477"/>
      <c r="HB88" s="477"/>
      <c r="HC88" s="494"/>
      <c r="HD88" s="576"/>
      <c r="HE88" s="580"/>
      <c r="HF88" s="580"/>
      <c r="HG88" s="919"/>
      <c r="HH88" s="920"/>
      <c r="HI88" s="926"/>
      <c r="HJ88" s="926"/>
      <c r="HK88" s="919"/>
      <c r="HL88" s="576">
        <f>+HL87</f>
        <v>36674.691666667233</v>
      </c>
      <c r="HM88" s="580">
        <f>+HM87</f>
        <v>36674.691666666666</v>
      </c>
      <c r="HN88" s="580">
        <f t="shared" si="86"/>
        <v>5.6752469390630722E-10</v>
      </c>
      <c r="HO88" s="919">
        <f t="shared" si="100"/>
        <v>36674.691666666746</v>
      </c>
      <c r="HP88" s="576">
        <f>+HP87</f>
        <v>149875.15716666682</v>
      </c>
      <c r="HQ88" s="580">
        <f t="shared" si="138"/>
        <v>94657.993999999992</v>
      </c>
      <c r="HR88" s="580">
        <f t="shared" si="105"/>
        <v>55217.163166666825</v>
      </c>
      <c r="HS88" s="919">
        <f t="shared" si="110"/>
        <v>102336.68805484669</v>
      </c>
      <c r="HU88" s="493"/>
      <c r="HV88" s="477"/>
      <c r="HW88" s="477"/>
      <c r="HX88" s="494"/>
      <c r="HY88" s="493"/>
      <c r="HZ88" s="477"/>
      <c r="IA88" s="477"/>
      <c r="IB88" s="494"/>
      <c r="IC88" s="493"/>
      <c r="ID88" s="477"/>
      <c r="IE88" s="477"/>
      <c r="IF88" s="494"/>
    </row>
    <row r="89" spans="1:240">
      <c r="A89" s="554" t="s">
        <v>24</v>
      </c>
      <c r="B89" s="574">
        <v>2031</v>
      </c>
      <c r="C89" s="575">
        <f>+E88</f>
        <v>9695975.6539772674</v>
      </c>
      <c r="D89" s="575">
        <f>+C$31</f>
        <v>445791.98409090913</v>
      </c>
      <c r="E89" s="575">
        <f t="shared" si="6"/>
        <v>9250183.6698863581</v>
      </c>
      <c r="F89" s="558">
        <f>+C$28*E89+D89</f>
        <v>1556466.8867513284</v>
      </c>
      <c r="G89" s="575">
        <f>+I88</f>
        <v>2490576.1152272704</v>
      </c>
      <c r="H89" s="575">
        <f>+G$31</f>
        <v>115840.74954545456</v>
      </c>
      <c r="I89" s="575">
        <f t="shared" si="7"/>
        <v>2374735.3656818159</v>
      </c>
      <c r="J89" s="558">
        <f>+G$28*I89+H89</f>
        <v>400976.59822156082</v>
      </c>
      <c r="K89" s="576">
        <f>+M88</f>
        <v>6337460.0435795402</v>
      </c>
      <c r="L89" s="575">
        <f>+K$31</f>
        <v>305419.76113636367</v>
      </c>
      <c r="M89" s="575">
        <f t="shared" si="8"/>
        <v>6032040.282443177</v>
      </c>
      <c r="N89" s="558">
        <f>+K$28*M89+L89</f>
        <v>1029690.3262016529</v>
      </c>
      <c r="O89" s="576">
        <f>+Q88</f>
        <v>2724389.2651515119</v>
      </c>
      <c r="P89" s="575">
        <f>+O$31</f>
        <v>119316.31818181818</v>
      </c>
      <c r="Q89" s="575">
        <f t="shared" si="11"/>
        <v>2605072.9469696935</v>
      </c>
      <c r="R89" s="558">
        <f>+O$28*Q89+P89</f>
        <v>432108.93344827829</v>
      </c>
      <c r="S89" s="493">
        <f>+U88</f>
        <v>1234349.0987878758</v>
      </c>
      <c r="T89" s="477">
        <f>+S$31</f>
        <v>58315.705454545445</v>
      </c>
      <c r="U89" s="477">
        <f t="shared" si="12"/>
        <v>1176033.3933333303</v>
      </c>
      <c r="V89" s="494">
        <f>+S$28*U89+T89</f>
        <v>199522.71509676005</v>
      </c>
      <c r="W89" s="493">
        <f>+Y88</f>
        <v>15830204.178030308</v>
      </c>
      <c r="X89" s="477">
        <f>+W$31</f>
        <v>693293.61363636365</v>
      </c>
      <c r="Y89" s="477">
        <f t="shared" si="13"/>
        <v>15136910.564393945</v>
      </c>
      <c r="Z89" s="494">
        <f>+W$28*Y89+X89</f>
        <v>2510791.2188373487</v>
      </c>
      <c r="AA89" s="493">
        <f>+AC88</f>
        <v>10331596.354166666</v>
      </c>
      <c r="AB89" s="477">
        <f>+AA$31</f>
        <v>450833.29545454547</v>
      </c>
      <c r="AC89" s="477">
        <f t="shared" si="14"/>
        <v>9880763.0587121211</v>
      </c>
      <c r="AD89" s="494">
        <f>+AA$28*AC89+AB89</f>
        <v>1637222.2299977851</v>
      </c>
      <c r="AE89" s="493">
        <f>+AG88</f>
        <v>103452.44318181831</v>
      </c>
      <c r="AF89" s="477">
        <f>+AE$31</f>
        <v>4597.886363636364</v>
      </c>
      <c r="AG89" s="477">
        <f t="shared" si="15"/>
        <v>98854.55681818194</v>
      </c>
      <c r="AH89" s="494">
        <f>+AE$28*AG89+AF89</f>
        <v>16467.410168769842</v>
      </c>
      <c r="AI89" s="493">
        <f>+AK88</f>
        <v>7043880.4583333358</v>
      </c>
      <c r="AJ89" s="477">
        <f>+AI$31</f>
        <v>295547.43181818182</v>
      </c>
      <c r="AK89" s="477">
        <f t="shared" si="19"/>
        <v>6748333.0265151542</v>
      </c>
      <c r="AL89" s="494">
        <f>+AI$28*AK89+AJ89</f>
        <v>1105823.6808990708</v>
      </c>
      <c r="AM89" s="493">
        <f>+AO88</f>
        <v>2605372.5185227278</v>
      </c>
      <c r="AN89" s="477">
        <f>+AM$31</f>
        <v>110866.91568181818</v>
      </c>
      <c r="AO89" s="477">
        <f t="shared" si="16"/>
        <v>2494505.6028409097</v>
      </c>
      <c r="AP89" s="494">
        <f>+AM$28*AO89+AN89</f>
        <v>410383.64599721041</v>
      </c>
      <c r="AQ89" s="493">
        <f>+AS88</f>
        <v>21492140.63522727</v>
      </c>
      <c r="AR89" s="477">
        <f>+AQ$31</f>
        <v>904932.23727272719</v>
      </c>
      <c r="AS89" s="477">
        <f t="shared" si="17"/>
        <v>20587208.397954542</v>
      </c>
      <c r="AT89" s="494">
        <f>+AQ$28*AS89+AR89</f>
        <v>3376850.2552777515</v>
      </c>
      <c r="AU89" s="575"/>
      <c r="AV89" s="575"/>
      <c r="AW89" s="575"/>
      <c r="AX89" s="558"/>
      <c r="AY89" s="575"/>
      <c r="AZ89" s="575"/>
      <c r="BA89" s="575"/>
      <c r="BB89" s="558"/>
      <c r="BC89" s="575"/>
      <c r="BD89" s="575"/>
      <c r="BE89" s="575"/>
      <c r="BF89" s="558"/>
      <c r="BG89" s="575"/>
      <c r="BH89" s="575"/>
      <c r="BI89" s="575"/>
      <c r="BJ89" s="558"/>
      <c r="BK89" s="575"/>
      <c r="BL89" s="575"/>
      <c r="BM89" s="575"/>
      <c r="BN89" s="558"/>
      <c r="BO89" s="575"/>
      <c r="BP89" s="575"/>
      <c r="BQ89" s="575"/>
      <c r="BR89" s="558"/>
      <c r="BS89" s="493">
        <f>+BU88</f>
        <v>199461.27272727294</v>
      </c>
      <c r="BT89" s="477">
        <f>+BS$31</f>
        <v>8310.886363636364</v>
      </c>
      <c r="BU89" s="477">
        <f t="shared" si="18"/>
        <v>191150.38636363659</v>
      </c>
      <c r="BV89" s="494">
        <f>+BS$28*BU89+BT89</f>
        <v>31262.423797329488</v>
      </c>
      <c r="BW89" s="493">
        <f>+BY88</f>
        <v>14132610.068181831</v>
      </c>
      <c r="BX89" s="477">
        <f>+BW$31</f>
        <v>576841.22727272729</v>
      </c>
      <c r="BY89" s="477">
        <f t="shared" si="20"/>
        <v>13555768.840909105</v>
      </c>
      <c r="BZ89" s="494">
        <f>+BW$28*BY89+BX89</f>
        <v>2204490.2313544843</v>
      </c>
      <c r="CA89" s="493">
        <f>+CC88</f>
        <v>1338167.2000000016</v>
      </c>
      <c r="CB89" s="477">
        <f>+CA$31</f>
        <v>54433.919999999998</v>
      </c>
      <c r="CC89" s="477">
        <f t="shared" si="21"/>
        <v>1283733.2800000017</v>
      </c>
      <c r="CD89" s="494">
        <f>+CA$28*CC89+CB89</f>
        <v>208572.51731754484</v>
      </c>
      <c r="CE89" s="493">
        <f>+CG88</f>
        <v>114581.95545454559</v>
      </c>
      <c r="CF89" s="477">
        <f>+CE$31</f>
        <v>4725.0290909090909</v>
      </c>
      <c r="CG89" s="477">
        <f t="shared" si="22"/>
        <v>109856.92636363651</v>
      </c>
      <c r="CH89" s="494">
        <f>+CE$28*CG89+CF89</f>
        <v>17915.613770078366</v>
      </c>
      <c r="CI89" s="493">
        <f>+CK88</f>
        <v>311128.636363636</v>
      </c>
      <c r="CJ89" s="477">
        <f>+CI$31</f>
        <v>12362.727272727272</v>
      </c>
      <c r="CK89" s="477">
        <f t="shared" si="23"/>
        <v>298765.90909090871</v>
      </c>
      <c r="CL89" s="494">
        <f>+CI$28*CK89+CJ89</f>
        <v>48235.722754758965</v>
      </c>
      <c r="CM89" s="493">
        <f>+CO88</f>
        <v>14389826.553693186</v>
      </c>
      <c r="CN89" s="477">
        <f>+CM$31</f>
        <v>483691.64886363636</v>
      </c>
      <c r="CO89" s="477">
        <f t="shared" si="33"/>
        <v>13906134.904829551</v>
      </c>
      <c r="CP89" s="494">
        <f>+CM$28*CO89+CN89</f>
        <v>2153409.3088583774</v>
      </c>
      <c r="CQ89" s="493">
        <f>+CS88</f>
        <v>60027644.938465878</v>
      </c>
      <c r="CR89" s="477">
        <f>+CQ$31</f>
        <v>2017735.9643181816</v>
      </c>
      <c r="CS89" s="477">
        <f t="shared" si="38"/>
        <v>58009908.9741477</v>
      </c>
      <c r="CT89" s="494">
        <f>+CQ$28*CS89+CR89</f>
        <v>8983019.2821998931</v>
      </c>
      <c r="CU89" s="493">
        <f>+CW88</f>
        <v>20285861.175000019</v>
      </c>
      <c r="CV89" s="477">
        <f>+CU$31</f>
        <v>676195.37250000006</v>
      </c>
      <c r="CW89" s="477">
        <f t="shared" si="39"/>
        <v>19609665.802500021</v>
      </c>
      <c r="CX89" s="494">
        <f>+CU$28*CW89+CV89</f>
        <v>3030739.2857521176</v>
      </c>
      <c r="CY89" s="493">
        <f>+DA88</f>
        <v>22378.577840909125</v>
      </c>
      <c r="CZ89" s="477">
        <f>+CY$31</f>
        <v>733.72386363636497</v>
      </c>
      <c r="DA89" s="477">
        <f t="shared" si="40"/>
        <v>21644.85397727276</v>
      </c>
      <c r="DB89" s="494">
        <f>+CY$28*DA89+CZ89</f>
        <v>3332.6339979906761</v>
      </c>
      <c r="DC89" s="493">
        <f>+DE88</f>
        <v>1347052.8500000013</v>
      </c>
      <c r="DD89" s="477">
        <f>+DC$31</f>
        <v>44530.672727272722</v>
      </c>
      <c r="DE89" s="477">
        <f t="shared" si="41"/>
        <v>1302522.1772727286</v>
      </c>
      <c r="DF89" s="494">
        <f>+DC$28*DE89+DD89</f>
        <v>200925.26380604622</v>
      </c>
      <c r="DG89" s="493">
        <f>+DI88</f>
        <v>751503.96670454484</v>
      </c>
      <c r="DH89" s="477">
        <f>+DG$31</f>
        <v>24639.474318181816</v>
      </c>
      <c r="DI89" s="477">
        <f t="shared" si="42"/>
        <v>726864.49238636298</v>
      </c>
      <c r="DJ89" s="494">
        <f>+DG$28*DI89+DH89</f>
        <v>111914.51426757309</v>
      </c>
      <c r="DK89" s="493">
        <f>+DM88</f>
        <v>16581374.067386366</v>
      </c>
      <c r="DL89" s="477">
        <f>+DK$31</f>
        <v>549658.80886363634</v>
      </c>
      <c r="DM89" s="477">
        <f t="shared" si="43"/>
        <v>16031715.25852273</v>
      </c>
      <c r="DN89" s="494">
        <f>+DK$28*DM89+DL89</f>
        <v>2474596.1311576967</v>
      </c>
      <c r="DO89" s="493">
        <f>+DQ88</f>
        <v>610639.27041666629</v>
      </c>
      <c r="DP89" s="477">
        <f t="shared" si="124"/>
        <v>19592.703863636354</v>
      </c>
      <c r="DQ89" s="477">
        <f t="shared" ref="DQ89:DQ148" si="143">+DO89-DP89</f>
        <v>591046.56655302993</v>
      </c>
      <c r="DR89" s="494">
        <f t="shared" ref="DR89:DR90" si="144">+DO$29*DQ89+DP89</f>
        <v>90560.006914185011</v>
      </c>
      <c r="DS89" s="493">
        <f>+DU88</f>
        <v>261316.21090909006</v>
      </c>
      <c r="DT89" s="477">
        <f t="shared" si="125"/>
        <v>8295.7527272726966</v>
      </c>
      <c r="DU89" s="477">
        <f t="shared" si="58"/>
        <v>253020.45818181738</v>
      </c>
      <c r="DV89" s="494">
        <f t="shared" si="63"/>
        <v>38676.065463877756</v>
      </c>
      <c r="DW89" s="493">
        <f>+DY88</f>
        <v>38180.106534090868</v>
      </c>
      <c r="DX89" s="477">
        <f t="shared" si="126"/>
        <v>1221.7634090909089</v>
      </c>
      <c r="DY89" s="477">
        <f t="shared" si="59"/>
        <v>36958.343124999956</v>
      </c>
      <c r="DZ89" s="494">
        <f t="shared" si="64"/>
        <v>5659.3730412631094</v>
      </c>
      <c r="EA89" s="493">
        <f>+EC88</f>
        <v>-227256.29244318331</v>
      </c>
      <c r="EB89" s="477">
        <f t="shared" si="127"/>
        <v>-7120.3015909091364</v>
      </c>
      <c r="EC89" s="477">
        <f t="shared" si="60"/>
        <v>-220135.99085227418</v>
      </c>
      <c r="ED89" s="494">
        <f t="shared" si="65"/>
        <v>-33552.157318040692</v>
      </c>
      <c r="EE89" s="576">
        <f>+EG88</f>
        <v>6432556.0140909143</v>
      </c>
      <c r="EF89" s="580">
        <f t="shared" si="128"/>
        <v>192495.44181818186</v>
      </c>
      <c r="EG89" s="580">
        <f t="shared" si="69"/>
        <v>6240060.5722727329</v>
      </c>
      <c r="EH89" s="494">
        <f t="shared" si="92"/>
        <v>941743.12338224787</v>
      </c>
      <c r="EI89" s="576">
        <f>+EK88</f>
        <v>260388.1538257575</v>
      </c>
      <c r="EJ89" s="580">
        <f t="shared" si="129"/>
        <v>7696.2015909090906</v>
      </c>
      <c r="EK89" s="580">
        <f t="shared" si="70"/>
        <v>252691.9522348484</v>
      </c>
      <c r="EL89" s="494">
        <f t="shared" si="93"/>
        <v>38037.07042848532</v>
      </c>
      <c r="EM89" s="576">
        <f>+EO88</f>
        <v>8883399.6013636347</v>
      </c>
      <c r="EN89" s="580">
        <f t="shared" si="130"/>
        <v>261276.45886363636</v>
      </c>
      <c r="EO89" s="580">
        <f t="shared" si="71"/>
        <v>8622123.1424999982</v>
      </c>
      <c r="EP89" s="494">
        <f t="shared" si="94"/>
        <v>1296539.7707909315</v>
      </c>
      <c r="EQ89" s="576">
        <f>+ES88</f>
        <v>17270010.203863621</v>
      </c>
      <c r="ER89" s="580">
        <f t="shared" si="131"/>
        <v>500580.00590909086</v>
      </c>
      <c r="ES89" s="580">
        <f t="shared" si="106"/>
        <v>16769430.19795453</v>
      </c>
      <c r="ET89" s="494">
        <f t="shared" si="107"/>
        <v>2514095.1876041437</v>
      </c>
      <c r="EU89" s="576">
        <f>+EW88</f>
        <v>22315140.80318182</v>
      </c>
      <c r="EV89" s="580">
        <f t="shared" si="132"/>
        <v>646815.67545454553</v>
      </c>
      <c r="EW89" s="580">
        <f t="shared" si="96"/>
        <v>21668325.127727274</v>
      </c>
      <c r="EX89" s="494">
        <f t="shared" si="108"/>
        <v>3248544.0044173878</v>
      </c>
      <c r="EY89" s="582">
        <f t="shared" si="109"/>
        <v>40285019.274655893</v>
      </c>
      <c r="EZ89" s="557"/>
      <c r="FA89" s="578">
        <f>+EY89</f>
        <v>40285019.274655893</v>
      </c>
      <c r="FD89" s="493"/>
      <c r="FE89" s="477"/>
      <c r="FF89" s="477"/>
      <c r="FG89" s="494"/>
      <c r="FH89" s="493"/>
      <c r="FI89" s="477"/>
      <c r="FJ89" s="477"/>
      <c r="FK89" s="494"/>
      <c r="FL89" s="493"/>
      <c r="FM89" s="477"/>
      <c r="FN89" s="477"/>
      <c r="FO89" s="494"/>
      <c r="FP89" s="493"/>
      <c r="FQ89" s="477"/>
      <c r="FR89" s="477"/>
      <c r="FS89" s="494"/>
      <c r="FT89" s="493"/>
      <c r="FU89" s="477"/>
      <c r="FV89" s="477"/>
      <c r="FW89" s="494"/>
      <c r="FX89" s="493"/>
      <c r="FY89" s="477"/>
      <c r="FZ89" s="477"/>
      <c r="GA89" s="494"/>
      <c r="GB89" s="493"/>
      <c r="GC89" s="477"/>
      <c r="GD89" s="477"/>
      <c r="GE89" s="494"/>
      <c r="GF89" s="493"/>
      <c r="GG89" s="477"/>
      <c r="GH89" s="477"/>
      <c r="GI89" s="494"/>
      <c r="GJ89" s="493"/>
      <c r="GK89" s="477"/>
      <c r="GL89" s="477"/>
      <c r="GM89" s="494"/>
      <c r="GN89" s="493"/>
      <c r="GO89" s="477"/>
      <c r="GP89" s="477"/>
      <c r="GQ89" s="494"/>
      <c r="GR89" s="493"/>
      <c r="GS89" s="477"/>
      <c r="GT89" s="477"/>
      <c r="GU89" s="494"/>
      <c r="GV89" s="493"/>
      <c r="GW89" s="477"/>
      <c r="GX89" s="477"/>
      <c r="GY89" s="494"/>
      <c r="GZ89" s="493"/>
      <c r="HA89" s="477"/>
      <c r="HB89" s="477"/>
      <c r="HC89" s="494"/>
      <c r="HD89" s="576"/>
      <c r="HE89" s="580"/>
      <c r="HF89" s="580"/>
      <c r="HG89" s="919"/>
      <c r="HH89" s="920"/>
      <c r="HI89" s="926"/>
      <c r="HJ89" s="926"/>
      <c r="HK89" s="919"/>
      <c r="HL89" s="920"/>
      <c r="HM89" s="926"/>
      <c r="HN89" s="926"/>
      <c r="HO89" s="919"/>
      <c r="HP89" s="576">
        <f>+HR88</f>
        <v>55217.163166666825</v>
      </c>
      <c r="HQ89" s="580">
        <f>+HP$31/12*(12-5)</f>
        <v>55217.163166666665</v>
      </c>
      <c r="HR89" s="580">
        <f t="shared" si="105"/>
        <v>1.6007106751203537E-10</v>
      </c>
      <c r="HS89" s="919">
        <f t="shared" si="110"/>
        <v>55217.163166666687</v>
      </c>
      <c r="HU89" s="493"/>
      <c r="HV89" s="477"/>
      <c r="HW89" s="477"/>
      <c r="HX89" s="494"/>
      <c r="HY89" s="493"/>
      <c r="HZ89" s="477"/>
      <c r="IA89" s="477"/>
      <c r="IB89" s="494"/>
      <c r="IC89" s="493"/>
      <c r="ID89" s="477"/>
      <c r="IE89" s="477"/>
      <c r="IF89" s="494"/>
    </row>
    <row r="90" spans="1:240">
      <c r="A90" s="554" t="s">
        <v>23</v>
      </c>
      <c r="B90" s="574">
        <v>2031</v>
      </c>
      <c r="C90" s="575">
        <f>+C89</f>
        <v>9695975.6539772674</v>
      </c>
      <c r="D90" s="575">
        <f>+D89</f>
        <v>445791.98409090913</v>
      </c>
      <c r="E90" s="575">
        <f t="shared" si="6"/>
        <v>9250183.6698863581</v>
      </c>
      <c r="F90" s="558">
        <f>+C$29*E90+D90</f>
        <v>1616807.3566962187</v>
      </c>
      <c r="G90" s="575">
        <f>+G89</f>
        <v>2490576.1152272704</v>
      </c>
      <c r="H90" s="575">
        <f>+H89</f>
        <v>115840.74954545456</v>
      </c>
      <c r="I90" s="575">
        <f t="shared" si="7"/>
        <v>2374735.3656818159</v>
      </c>
      <c r="J90" s="558">
        <f>+G$29*I90+H90</f>
        <v>416467.3877100416</v>
      </c>
      <c r="K90" s="576">
        <f>+K89</f>
        <v>6337460.0435795402</v>
      </c>
      <c r="L90" s="575">
        <f>+L89</f>
        <v>305419.76113636367</v>
      </c>
      <c r="M90" s="575">
        <f t="shared" si="8"/>
        <v>6032040.282443177</v>
      </c>
      <c r="N90" s="558">
        <f>+K$29*M90+L90</f>
        <v>1069038.3173722543</v>
      </c>
      <c r="O90" s="576">
        <f>+O89</f>
        <v>2724389.2651515119</v>
      </c>
      <c r="P90" s="575">
        <f>+P89</f>
        <v>119316.31818181818</v>
      </c>
      <c r="Q90" s="575">
        <f t="shared" si="11"/>
        <v>2605072.9469696935</v>
      </c>
      <c r="R90" s="558">
        <f>+O$29*Q90+P90</f>
        <v>449102.25287528633</v>
      </c>
      <c r="S90" s="493">
        <f>+S89</f>
        <v>1234349.0987878758</v>
      </c>
      <c r="T90" s="477">
        <f>+T89</f>
        <v>58315.705454545445</v>
      </c>
      <c r="U90" s="477">
        <f t="shared" si="12"/>
        <v>1176033.3933333303</v>
      </c>
      <c r="V90" s="494">
        <f>+S$29*U90+T90</f>
        <v>207194.17440579334</v>
      </c>
      <c r="W90" s="493">
        <f>+W89</f>
        <v>15830204.178030308</v>
      </c>
      <c r="X90" s="477">
        <f>+X89</f>
        <v>693293.61363636365</v>
      </c>
      <c r="Y90" s="477">
        <f t="shared" si="13"/>
        <v>15136910.564393945</v>
      </c>
      <c r="Z90" s="494">
        <f>+W$29*Y90+X90</f>
        <v>2609531.77681597</v>
      </c>
      <c r="AA90" s="493">
        <f>+AA89</f>
        <v>10331596.354166666</v>
      </c>
      <c r="AB90" s="477">
        <f>+AB89</f>
        <v>450833.29545454547</v>
      </c>
      <c r="AC90" s="477">
        <f t="shared" si="14"/>
        <v>9880763.0587121211</v>
      </c>
      <c r="AD90" s="494">
        <f>+AA$29*AC90+AB90</f>
        <v>1701676.0730406798</v>
      </c>
      <c r="AE90" s="493">
        <f>+AE89</f>
        <v>103452.44318181831</v>
      </c>
      <c r="AF90" s="477">
        <f>+AF89</f>
        <v>4597.886363636364</v>
      </c>
      <c r="AG90" s="477">
        <f t="shared" si="15"/>
        <v>98854.55681818194</v>
      </c>
      <c r="AH90" s="494">
        <f>+AE$29*AG90+AF90</f>
        <v>17112.254706724438</v>
      </c>
      <c r="AI90" s="493">
        <f>+AI89</f>
        <v>7043880.4583333358</v>
      </c>
      <c r="AJ90" s="477">
        <f>+AJ89</f>
        <v>295547.43181818182</v>
      </c>
      <c r="AK90" s="477">
        <f t="shared" si="19"/>
        <v>6748333.0265151542</v>
      </c>
      <c r="AL90" s="494">
        <f>+AI$29*AK90+AJ90</f>
        <v>1149844.1674857498</v>
      </c>
      <c r="AM90" s="493">
        <f>+AM89</f>
        <v>2605372.5185227278</v>
      </c>
      <c r="AN90" s="477">
        <f>+AN89</f>
        <v>110866.91568181818</v>
      </c>
      <c r="AO90" s="477">
        <f t="shared" si="16"/>
        <v>2494505.6028409097</v>
      </c>
      <c r="AP90" s="494">
        <f>+AM$29*AO90+AN90</f>
        <v>426655.71644761611</v>
      </c>
      <c r="AQ90" s="493">
        <f>+AQ89</f>
        <v>21492140.63522727</v>
      </c>
      <c r="AR90" s="477">
        <f>+AR89</f>
        <v>904932.23727272719</v>
      </c>
      <c r="AS90" s="477">
        <f t="shared" si="17"/>
        <v>20587208.397954542</v>
      </c>
      <c r="AT90" s="494">
        <f>+AQ$29*AS90+AR90</f>
        <v>3511144.0027230098</v>
      </c>
      <c r="AU90" s="575"/>
      <c r="AV90" s="575"/>
      <c r="AW90" s="575"/>
      <c r="AX90" s="558"/>
      <c r="AY90" s="575"/>
      <c r="AZ90" s="575"/>
      <c r="BA90" s="575"/>
      <c r="BB90" s="558"/>
      <c r="BC90" s="575"/>
      <c r="BD90" s="575"/>
      <c r="BE90" s="575"/>
      <c r="BF90" s="558"/>
      <c r="BG90" s="575"/>
      <c r="BH90" s="575"/>
      <c r="BI90" s="575"/>
      <c r="BJ90" s="558"/>
      <c r="BK90" s="575"/>
      <c r="BL90" s="575"/>
      <c r="BM90" s="575"/>
      <c r="BN90" s="558"/>
      <c r="BO90" s="575"/>
      <c r="BP90" s="575"/>
      <c r="BQ90" s="575"/>
      <c r="BR90" s="558"/>
      <c r="BS90" s="493">
        <f>+BS89</f>
        <v>199461.27272727294</v>
      </c>
      <c r="BT90" s="477">
        <f>+BT89</f>
        <v>8310.886363636364</v>
      </c>
      <c r="BU90" s="477">
        <f t="shared" si="18"/>
        <v>191150.38636363659</v>
      </c>
      <c r="BV90" s="494">
        <f>+BS$29*BU90+BT90</f>
        <v>32509.329216178423</v>
      </c>
      <c r="BW90" s="493">
        <f>+BW89</f>
        <v>14132610.068181831</v>
      </c>
      <c r="BX90" s="477">
        <f>+BX89</f>
        <v>576841.22727272729</v>
      </c>
      <c r="BY90" s="477">
        <f t="shared" si="20"/>
        <v>13555768.840909105</v>
      </c>
      <c r="BZ90" s="494">
        <f>+BW$29*BY90+BX90</f>
        <v>2204490.2313544843</v>
      </c>
      <c r="CA90" s="493">
        <f>+CA89</f>
        <v>1338167.2000000016</v>
      </c>
      <c r="CB90" s="477">
        <f>+CB89</f>
        <v>54433.919999999998</v>
      </c>
      <c r="CC90" s="477">
        <f t="shared" si="21"/>
        <v>1283733.2800000017</v>
      </c>
      <c r="CD90" s="494">
        <f>+CA$29*CC90+CB90</f>
        <v>216946.52070639294</v>
      </c>
      <c r="CE90" s="493">
        <f>+CE89</f>
        <v>114581.95545454559</v>
      </c>
      <c r="CF90" s="477">
        <f>+CF89</f>
        <v>4725.0290909090909</v>
      </c>
      <c r="CG90" s="477">
        <f t="shared" si="22"/>
        <v>109856.92636363651</v>
      </c>
      <c r="CH90" s="494">
        <f>+CE$29*CG90+CF90</f>
        <v>18632.228574718727</v>
      </c>
      <c r="CI90" s="493">
        <f>+CI89</f>
        <v>311128.636363636</v>
      </c>
      <c r="CJ90" s="477">
        <f>+CJ89</f>
        <v>12362.727272727272</v>
      </c>
      <c r="CK90" s="477">
        <f t="shared" si="23"/>
        <v>298765.90909090871</v>
      </c>
      <c r="CL90" s="494">
        <f>+CI$29*CK90+CJ90</f>
        <v>48235.722754758965</v>
      </c>
      <c r="CM90" s="493">
        <f>+CM89</f>
        <v>14389826.553693186</v>
      </c>
      <c r="CN90" s="477">
        <f>+CN89</f>
        <v>483691.64886363636</v>
      </c>
      <c r="CO90" s="477">
        <f t="shared" si="33"/>
        <v>13906134.904829551</v>
      </c>
      <c r="CP90" s="494">
        <f>+CM$29*CO90+CN90</f>
        <v>2153409.3088583774</v>
      </c>
      <c r="CQ90" s="493">
        <f>+CQ89</f>
        <v>60027644.938465878</v>
      </c>
      <c r="CR90" s="477">
        <f>+CR89</f>
        <v>2017735.9643181816</v>
      </c>
      <c r="CS90" s="477">
        <f t="shared" si="38"/>
        <v>58009908.9741477</v>
      </c>
      <c r="CT90" s="494">
        <f>+CQ$29*CS90+CR90</f>
        <v>8983019.2821998931</v>
      </c>
      <c r="CU90" s="493">
        <f>+CU89</f>
        <v>20285861.175000019</v>
      </c>
      <c r="CV90" s="477">
        <f>+CV89</f>
        <v>676195.37250000006</v>
      </c>
      <c r="CW90" s="477">
        <f t="shared" si="39"/>
        <v>19609665.802500021</v>
      </c>
      <c r="CX90" s="494">
        <f>+CU$29*CW90+CV90</f>
        <v>3030739.2857521176</v>
      </c>
      <c r="CY90" s="493">
        <f>+CY89</f>
        <v>22378.577840909125</v>
      </c>
      <c r="CZ90" s="477">
        <f>+CZ89</f>
        <v>733.72386363636497</v>
      </c>
      <c r="DA90" s="477">
        <f t="shared" si="40"/>
        <v>21644.85397727276</v>
      </c>
      <c r="DB90" s="494">
        <f>+CY$29*DA90+CZ90</f>
        <v>3332.6339979906761</v>
      </c>
      <c r="DC90" s="493">
        <f>+DC89</f>
        <v>1347052.8500000013</v>
      </c>
      <c r="DD90" s="477">
        <f>+DD89</f>
        <v>44530.672727272722</v>
      </c>
      <c r="DE90" s="477">
        <f t="shared" si="41"/>
        <v>1302522.1772727286</v>
      </c>
      <c r="DF90" s="494">
        <f>+DC$29*DE90+DD90</f>
        <v>200925.26380604622</v>
      </c>
      <c r="DG90" s="493">
        <f>+DG89</f>
        <v>751503.96670454484</v>
      </c>
      <c r="DH90" s="477">
        <f>+DH89</f>
        <v>24639.474318181816</v>
      </c>
      <c r="DI90" s="477">
        <f t="shared" si="42"/>
        <v>726864.49238636298</v>
      </c>
      <c r="DJ90" s="494">
        <f>+DG$29*DI90+DH90</f>
        <v>111914.51426757309</v>
      </c>
      <c r="DK90" s="493">
        <f>+DK89</f>
        <v>16581374.067386366</v>
      </c>
      <c r="DL90" s="477">
        <f>+DL89</f>
        <v>549658.80886363634</v>
      </c>
      <c r="DM90" s="477">
        <f t="shared" si="43"/>
        <v>16031715.25852273</v>
      </c>
      <c r="DN90" s="494">
        <f>+DK$29*DM90+DL90</f>
        <v>2474596.1311576967</v>
      </c>
      <c r="DO90" s="493">
        <f>+DO89</f>
        <v>610639.27041666629</v>
      </c>
      <c r="DP90" s="477">
        <f t="shared" si="124"/>
        <v>19592.703863636354</v>
      </c>
      <c r="DQ90" s="477">
        <f t="shared" si="143"/>
        <v>591046.56655302993</v>
      </c>
      <c r="DR90" s="494">
        <f t="shared" si="144"/>
        <v>90560.006914185011</v>
      </c>
      <c r="DS90" s="493">
        <f>+DS89</f>
        <v>261316.21090909006</v>
      </c>
      <c r="DT90" s="477">
        <f t="shared" si="125"/>
        <v>8295.7527272726966</v>
      </c>
      <c r="DU90" s="477">
        <f t="shared" si="58"/>
        <v>253020.45818181738</v>
      </c>
      <c r="DV90" s="494">
        <f t="shared" si="63"/>
        <v>38676.065463877756</v>
      </c>
      <c r="DW90" s="493">
        <f>+DW89</f>
        <v>38180.106534090868</v>
      </c>
      <c r="DX90" s="477">
        <f t="shared" si="126"/>
        <v>1221.7634090909089</v>
      </c>
      <c r="DY90" s="477">
        <f t="shared" si="59"/>
        <v>36958.343124999956</v>
      </c>
      <c r="DZ90" s="494">
        <f t="shared" si="64"/>
        <v>5659.3730412631094</v>
      </c>
      <c r="EA90" s="493">
        <f>+EA89</f>
        <v>-227256.29244318331</v>
      </c>
      <c r="EB90" s="477">
        <f t="shared" si="127"/>
        <v>-7120.3015909091364</v>
      </c>
      <c r="EC90" s="477">
        <f t="shared" si="60"/>
        <v>-220135.99085227418</v>
      </c>
      <c r="ED90" s="494">
        <f t="shared" si="65"/>
        <v>-33552.157318040692</v>
      </c>
      <c r="EE90" s="576">
        <f>+EE89</f>
        <v>6432556.0140909143</v>
      </c>
      <c r="EF90" s="580">
        <f t="shared" si="128"/>
        <v>192495.44181818186</v>
      </c>
      <c r="EG90" s="580">
        <f t="shared" si="69"/>
        <v>6240060.5722727329</v>
      </c>
      <c r="EH90" s="494">
        <f t="shared" si="92"/>
        <v>941743.12338224787</v>
      </c>
      <c r="EI90" s="576">
        <f>+EI89</f>
        <v>260388.1538257575</v>
      </c>
      <c r="EJ90" s="580">
        <f t="shared" si="129"/>
        <v>7696.2015909090906</v>
      </c>
      <c r="EK90" s="580">
        <f t="shared" si="70"/>
        <v>252691.9522348484</v>
      </c>
      <c r="EL90" s="494">
        <f t="shared" si="93"/>
        <v>38037.07042848532</v>
      </c>
      <c r="EM90" s="576">
        <f>+EM89</f>
        <v>8883399.6013636347</v>
      </c>
      <c r="EN90" s="580">
        <f t="shared" si="130"/>
        <v>261276.45886363636</v>
      </c>
      <c r="EO90" s="580">
        <f t="shared" si="71"/>
        <v>8622123.1424999982</v>
      </c>
      <c r="EP90" s="494">
        <f t="shared" si="94"/>
        <v>1296539.7707909315</v>
      </c>
      <c r="EQ90" s="576">
        <f>+EQ89</f>
        <v>17270010.203863621</v>
      </c>
      <c r="ER90" s="580">
        <f t="shared" si="131"/>
        <v>500580.00590909086</v>
      </c>
      <c r="ES90" s="580">
        <f t="shared" si="106"/>
        <v>16769430.19795453</v>
      </c>
      <c r="ET90" s="494">
        <f t="shared" si="107"/>
        <v>2514095.1876041437</v>
      </c>
      <c r="EU90" s="576">
        <f>+EU89</f>
        <v>22315140.80318182</v>
      </c>
      <c r="EV90" s="580">
        <f t="shared" si="132"/>
        <v>646815.67545454553</v>
      </c>
      <c r="EW90" s="580">
        <f t="shared" si="96"/>
        <v>21668325.127727274</v>
      </c>
      <c r="EX90" s="494">
        <f t="shared" si="108"/>
        <v>3248544.0044173878</v>
      </c>
      <c r="EY90" s="582">
        <f t="shared" si="109"/>
        <v>40793626.377650052</v>
      </c>
      <c r="EZ90" s="579">
        <f>+EY90</f>
        <v>40793626.377650052</v>
      </c>
      <c r="FA90" s="553"/>
      <c r="FD90" s="493"/>
      <c r="FE90" s="477"/>
      <c r="FF90" s="477"/>
      <c r="FG90" s="494"/>
      <c r="FH90" s="493"/>
      <c r="FI90" s="477"/>
      <c r="FJ90" s="477"/>
      <c r="FK90" s="494"/>
      <c r="FL90" s="493"/>
      <c r="FM90" s="477"/>
      <c r="FN90" s="477"/>
      <c r="FO90" s="494"/>
      <c r="FP90" s="493"/>
      <c r="FQ90" s="477"/>
      <c r="FR90" s="477"/>
      <c r="FS90" s="494"/>
      <c r="FT90" s="493"/>
      <c r="FU90" s="477"/>
      <c r="FV90" s="477"/>
      <c r="FW90" s="494"/>
      <c r="FX90" s="493"/>
      <c r="FY90" s="477"/>
      <c r="FZ90" s="477"/>
      <c r="GA90" s="494"/>
      <c r="GB90" s="493"/>
      <c r="GC90" s="477"/>
      <c r="GD90" s="477"/>
      <c r="GE90" s="494"/>
      <c r="GF90" s="493"/>
      <c r="GG90" s="477"/>
      <c r="GH90" s="477"/>
      <c r="GI90" s="494"/>
      <c r="GJ90" s="493"/>
      <c r="GK90" s="477"/>
      <c r="GL90" s="477"/>
      <c r="GM90" s="494"/>
      <c r="GN90" s="493"/>
      <c r="GO90" s="477"/>
      <c r="GP90" s="477"/>
      <c r="GQ90" s="494"/>
      <c r="GR90" s="493"/>
      <c r="GS90" s="477"/>
      <c r="GT90" s="477"/>
      <c r="GU90" s="494"/>
      <c r="GV90" s="493"/>
      <c r="GW90" s="477"/>
      <c r="GX90" s="477"/>
      <c r="GY90" s="494"/>
      <c r="GZ90" s="493"/>
      <c r="HA90" s="477"/>
      <c r="HB90" s="477"/>
      <c r="HC90" s="494"/>
      <c r="HD90" s="576"/>
      <c r="HE90" s="580"/>
      <c r="HF90" s="580"/>
      <c r="HG90" s="919"/>
      <c r="HH90" s="920"/>
      <c r="HI90" s="926"/>
      <c r="HJ90" s="926"/>
      <c r="HK90" s="919"/>
      <c r="HL90" s="920"/>
      <c r="HM90" s="926"/>
      <c r="HN90" s="926"/>
      <c r="HO90" s="919"/>
      <c r="HP90" s="576">
        <f>+HP89</f>
        <v>55217.163166666825</v>
      </c>
      <c r="HQ90" s="580">
        <f>+HQ89</f>
        <v>55217.163166666665</v>
      </c>
      <c r="HR90" s="580">
        <f t="shared" si="105"/>
        <v>1.6007106751203537E-10</v>
      </c>
      <c r="HS90" s="919">
        <f t="shared" si="110"/>
        <v>55217.163166666687</v>
      </c>
      <c r="HU90" s="493"/>
      <c r="HV90" s="477"/>
      <c r="HW90" s="477"/>
      <c r="HX90" s="494"/>
      <c r="HY90" s="493"/>
      <c r="HZ90" s="477"/>
      <c r="IA90" s="477"/>
      <c r="IB90" s="494"/>
      <c r="IC90" s="493"/>
      <c r="ID90" s="477"/>
      <c r="IE90" s="477"/>
      <c r="IF90" s="494"/>
    </row>
    <row r="91" spans="1:240">
      <c r="A91" s="554" t="s">
        <v>24</v>
      </c>
      <c r="B91" s="574">
        <v>2032</v>
      </c>
      <c r="C91" s="575">
        <f>+E90</f>
        <v>9250183.6698863581</v>
      </c>
      <c r="D91" s="575">
        <f>+C$31</f>
        <v>445791.98409090913</v>
      </c>
      <c r="E91" s="575">
        <f t="shared" si="6"/>
        <v>8804391.6857954487</v>
      </c>
      <c r="F91" s="558">
        <f>+C$28*E91+D91</f>
        <v>1502940.3854182961</v>
      </c>
      <c r="G91" s="575">
        <f>+I90</f>
        <v>2374735.3656818159</v>
      </c>
      <c r="H91" s="575">
        <f>+G$31</f>
        <v>115840.74954545456</v>
      </c>
      <c r="I91" s="575">
        <f t="shared" si="7"/>
        <v>2258894.6161363614</v>
      </c>
      <c r="J91" s="558">
        <f>+G$28*I91+H91</f>
        <v>387067.53243248246</v>
      </c>
      <c r="K91" s="576">
        <f>+M90</f>
        <v>6032040.282443177</v>
      </c>
      <c r="L91" s="575">
        <f>+K$31</f>
        <v>305419.76113636367</v>
      </c>
      <c r="M91" s="575">
        <f t="shared" si="8"/>
        <v>5726620.5213068137</v>
      </c>
      <c r="N91" s="558">
        <f>+K$28*M91+L91</f>
        <v>993018.3988565749</v>
      </c>
      <c r="O91" s="576">
        <f>+Q90</f>
        <v>2605072.9469696935</v>
      </c>
      <c r="P91" s="575">
        <f>+O$31</f>
        <v>119316.31818181818</v>
      </c>
      <c r="Q91" s="575">
        <f t="shared" si="11"/>
        <v>2485756.6287878752</v>
      </c>
      <c r="R91" s="558">
        <f>+O$28*Q91+P91</f>
        <v>417782.55412309687</v>
      </c>
      <c r="S91" s="493">
        <f>+U90</f>
        <v>1176033.3933333303</v>
      </c>
      <c r="T91" s="477">
        <f>+S$31</f>
        <v>58315.705454545445</v>
      </c>
      <c r="U91" s="477">
        <f t="shared" si="12"/>
        <v>1117717.6878787847</v>
      </c>
      <c r="V91" s="494">
        <f>+S$28*U91+T91</f>
        <v>192520.71461863368</v>
      </c>
      <c r="W91" s="493">
        <f>+Y90</f>
        <v>15136910.564393945</v>
      </c>
      <c r="X91" s="477">
        <f>+W$31</f>
        <v>693293.61363636365</v>
      </c>
      <c r="Y91" s="477">
        <f t="shared" si="13"/>
        <v>14443616.950757582</v>
      </c>
      <c r="Z91" s="494">
        <f>+W$28*Y91+X91</f>
        <v>2427547.0537136397</v>
      </c>
      <c r="AA91" s="493">
        <f>+AC90</f>
        <v>9880763.0587121211</v>
      </c>
      <c r="AB91" s="477">
        <f>+AA$31</f>
        <v>450833.29545454547</v>
      </c>
      <c r="AC91" s="477">
        <f t="shared" si="14"/>
        <v>9429929.7632575762</v>
      </c>
      <c r="AD91" s="494">
        <f>+AA$28*AC91+AB91</f>
        <v>1583090.4154939111</v>
      </c>
      <c r="AE91" s="493">
        <f>+AG90</f>
        <v>98854.55681818194</v>
      </c>
      <c r="AF91" s="477">
        <f>+AE$31</f>
        <v>4597.886363636364</v>
      </c>
      <c r="AG91" s="477">
        <f t="shared" si="15"/>
        <v>94256.670454545572</v>
      </c>
      <c r="AH91" s="494">
        <f>+AE$28*AG91+AF91</f>
        <v>15915.339294112473</v>
      </c>
      <c r="AI91" s="493">
        <f>+AK90</f>
        <v>6748333.0265151542</v>
      </c>
      <c r="AJ91" s="477">
        <f>+AI$31</f>
        <v>295547.43181818182</v>
      </c>
      <c r="AK91" s="477">
        <f t="shared" si="19"/>
        <v>6452785.5946969725</v>
      </c>
      <c r="AL91" s="494">
        <f>+AI$28*AK91+AJ91</f>
        <v>1070337.1298444334</v>
      </c>
      <c r="AM91" s="493">
        <f>+AO90</f>
        <v>2494505.6028409097</v>
      </c>
      <c r="AN91" s="477">
        <f>+AM$31</f>
        <v>110866.91568181818</v>
      </c>
      <c r="AO91" s="477">
        <f t="shared" si="16"/>
        <v>2383638.6871590917</v>
      </c>
      <c r="AP91" s="494">
        <f>+AM$28*AO91+AN91</f>
        <v>397071.79131652636</v>
      </c>
      <c r="AQ91" s="493">
        <f>+AS90</f>
        <v>20587208.397954542</v>
      </c>
      <c r="AR91" s="477">
        <f>+AQ$31</f>
        <v>904932.23727272719</v>
      </c>
      <c r="AS91" s="477">
        <f t="shared" si="17"/>
        <v>19682276.160681814</v>
      </c>
      <c r="AT91" s="494">
        <f>+AQ$28*AS91+AR91</f>
        <v>3268194.5182225853</v>
      </c>
      <c r="AU91" s="575"/>
      <c r="AV91" s="575"/>
      <c r="AW91" s="575"/>
      <c r="AX91" s="558"/>
      <c r="AY91" s="575"/>
      <c r="AZ91" s="575"/>
      <c r="BA91" s="575"/>
      <c r="BB91" s="558"/>
      <c r="BC91" s="575"/>
      <c r="BD91" s="575"/>
      <c r="BE91" s="575"/>
      <c r="BF91" s="558"/>
      <c r="BG91" s="575"/>
      <c r="BH91" s="575"/>
      <c r="BI91" s="575"/>
      <c r="BJ91" s="558"/>
      <c r="BK91" s="575"/>
      <c r="BL91" s="575"/>
      <c r="BM91" s="575"/>
      <c r="BN91" s="558"/>
      <c r="BO91" s="575"/>
      <c r="BP91" s="575"/>
      <c r="BQ91" s="575"/>
      <c r="BR91" s="558"/>
      <c r="BS91" s="493">
        <f>+BU90</f>
        <v>191150.38636363659</v>
      </c>
      <c r="BT91" s="477">
        <f>+BS$31</f>
        <v>8310.886363636364</v>
      </c>
      <c r="BU91" s="477">
        <f t="shared" si="18"/>
        <v>182839.50000000023</v>
      </c>
      <c r="BV91" s="494">
        <f>+BS$28*BU91+BT91</f>
        <v>30264.530865429788</v>
      </c>
      <c r="BW91" s="493">
        <f>+BY90</f>
        <v>13555768.840909105</v>
      </c>
      <c r="BX91" s="477">
        <f>+BW$31</f>
        <v>576841.22727272729</v>
      </c>
      <c r="BY91" s="477">
        <f t="shared" si="20"/>
        <v>12978927.613636378</v>
      </c>
      <c r="BZ91" s="494">
        <f>+BW$28*BY91+BX91</f>
        <v>2135228.5716063245</v>
      </c>
      <c r="CA91" s="493">
        <f>+CC90</f>
        <v>1283733.2800000017</v>
      </c>
      <c r="CB91" s="477">
        <f>+CA$31</f>
        <v>54433.919999999998</v>
      </c>
      <c r="CC91" s="477">
        <f t="shared" si="21"/>
        <v>1229299.3600000017</v>
      </c>
      <c r="CD91" s="494">
        <f>+CA$28*CC91+CB91</f>
        <v>202036.60506379738</v>
      </c>
      <c r="CE91" s="493">
        <f>+CG90</f>
        <v>109856.92636363651</v>
      </c>
      <c r="CF91" s="477">
        <f>+CE$31</f>
        <v>4725.0290909090909</v>
      </c>
      <c r="CG91" s="477">
        <f t="shared" si="22"/>
        <v>105131.89727272742</v>
      </c>
      <c r="CH91" s="494">
        <f>+CE$28*CG91+CF91</f>
        <v>17348.276794630227</v>
      </c>
      <c r="CI91" s="493">
        <f>+CK90</f>
        <v>298765.90909090871</v>
      </c>
      <c r="CJ91" s="477">
        <f>+CI$31</f>
        <v>12362.727272727272</v>
      </c>
      <c r="CK91" s="477">
        <f t="shared" si="23"/>
        <v>286403.18181818142</v>
      </c>
      <c r="CL91" s="494">
        <f>+CI$28*CK91+CJ91</f>
        <v>46751.322941709375</v>
      </c>
      <c r="CM91" s="493">
        <f>+CO90</f>
        <v>13906134.904829551</v>
      </c>
      <c r="CN91" s="477">
        <f>+CM$31</f>
        <v>483691.64886363636</v>
      </c>
      <c r="CO91" s="477">
        <f t="shared" si="33"/>
        <v>13422443.255965915</v>
      </c>
      <c r="CP91" s="494">
        <f>+CM$28*CO91+CN91</f>
        <v>2095332.1728585607</v>
      </c>
      <c r="CQ91" s="493">
        <f>+CS90</f>
        <v>58009908.9741477</v>
      </c>
      <c r="CR91" s="477">
        <f>+CQ$31</f>
        <v>2017735.9643181816</v>
      </c>
      <c r="CS91" s="477">
        <f t="shared" si="38"/>
        <v>55992173.009829521</v>
      </c>
      <c r="CT91" s="494">
        <f>+CQ$28*CS91+CR91</f>
        <v>8740748.5580996592</v>
      </c>
      <c r="CU91" s="493">
        <f>+CW90</f>
        <v>19609665.802500021</v>
      </c>
      <c r="CV91" s="477">
        <f>+CU$31</f>
        <v>676195.37250000006</v>
      </c>
      <c r="CW91" s="477">
        <f t="shared" si="39"/>
        <v>18933470.430000022</v>
      </c>
      <c r="CX91" s="494">
        <f>+CU$28*CW91+CV91</f>
        <v>2949548.1163296313</v>
      </c>
      <c r="CY91" s="493">
        <f>+DA90</f>
        <v>21644.85397727276</v>
      </c>
      <c r="CZ91" s="477">
        <f>+CY$31</f>
        <v>733.72386363636497</v>
      </c>
      <c r="DA91" s="477">
        <f t="shared" si="40"/>
        <v>20911.130113636395</v>
      </c>
      <c r="DB91" s="494">
        <f>+CY$28*DA91+CZ91</f>
        <v>3244.5353493684961</v>
      </c>
      <c r="DC91" s="493">
        <f>+DE90</f>
        <v>1302522.1772727286</v>
      </c>
      <c r="DD91" s="477">
        <f>+DC$31</f>
        <v>44530.672727272722</v>
      </c>
      <c r="DE91" s="477">
        <f t="shared" si="41"/>
        <v>1257991.504545456</v>
      </c>
      <c r="DF91" s="494">
        <f>+DC$28*DE91+DD91</f>
        <v>195578.44017942148</v>
      </c>
      <c r="DG91" s="493">
        <f>+DI90</f>
        <v>726864.49238636298</v>
      </c>
      <c r="DH91" s="477">
        <f>+DG$31</f>
        <v>24639.474318181816</v>
      </c>
      <c r="DI91" s="477">
        <f t="shared" si="42"/>
        <v>702225.01806818112</v>
      </c>
      <c r="DJ91" s="494">
        <f>+DG$28*DI91+DH91</f>
        <v>108956.03833708525</v>
      </c>
      <c r="DK91" s="493">
        <f>+DM90</f>
        <v>16031715.25852273</v>
      </c>
      <c r="DL91" s="477">
        <f>+DK$31</f>
        <v>549658.80886363634</v>
      </c>
      <c r="DM91" s="477">
        <f t="shared" si="43"/>
        <v>15482056.449659094</v>
      </c>
      <c r="DN91" s="494">
        <f>+DK$28*DM91+DL91</f>
        <v>2408598.2801076146</v>
      </c>
      <c r="DO91" s="493">
        <f>+DQ90</f>
        <v>591046.56655302993</v>
      </c>
      <c r="DP91" s="477">
        <f>+DO$31</f>
        <v>19592.703863636354</v>
      </c>
      <c r="DQ91" s="477">
        <f t="shared" si="143"/>
        <v>571453.86268939357</v>
      </c>
      <c r="DR91" s="494">
        <f>+DO$28*DQ91+DP91</f>
        <v>88207.499630741411</v>
      </c>
      <c r="DS91" s="493">
        <f>+DU90</f>
        <v>253020.45818181738</v>
      </c>
      <c r="DT91" s="477">
        <f>+DS$31</f>
        <v>8295.7527272726966</v>
      </c>
      <c r="DU91" s="477">
        <f t="shared" si="58"/>
        <v>244724.70545454469</v>
      </c>
      <c r="DV91" s="494">
        <f>+DS$28*DU91+DT91</f>
        <v>37679.989636448088</v>
      </c>
      <c r="DW91" s="493">
        <f>+DY90</f>
        <v>36958.343124999956</v>
      </c>
      <c r="DX91" s="477">
        <f>+DW$31</f>
        <v>1221.7634090909089</v>
      </c>
      <c r="DY91" s="477">
        <f t="shared" si="59"/>
        <v>35736.579715909043</v>
      </c>
      <c r="DZ91" s="494">
        <f>+DW$28*DY91+DX91</f>
        <v>5512.6752021830362</v>
      </c>
      <c r="EA91" s="493">
        <f>+EC90</f>
        <v>-220135.99085227418</v>
      </c>
      <c r="EB91" s="477">
        <f>+EA$31</f>
        <v>-7120.3015909091364</v>
      </c>
      <c r="EC91" s="477">
        <f t="shared" si="60"/>
        <v>-213015.68926136504</v>
      </c>
      <c r="ED91" s="494">
        <f>+EA$28*EC91+EB91</f>
        <v>-32697.218588322154</v>
      </c>
      <c r="EE91" s="576">
        <f>+EG90</f>
        <v>6240060.5722727329</v>
      </c>
      <c r="EF91" s="580">
        <f>+EE$31</f>
        <v>192495.44181818186</v>
      </c>
      <c r="EG91" s="580">
        <f t="shared" si="69"/>
        <v>6047565.1304545514</v>
      </c>
      <c r="EH91" s="494">
        <f>+EE$28*EG91+EF91</f>
        <v>918630.08436227671</v>
      </c>
      <c r="EI91" s="576">
        <f>+EK90</f>
        <v>252691.9522348484</v>
      </c>
      <c r="EJ91" s="580">
        <f>+EI$31</f>
        <v>7696.2015909090906</v>
      </c>
      <c r="EK91" s="580">
        <f t="shared" si="70"/>
        <v>244995.7506439393</v>
      </c>
      <c r="EL91" s="494">
        <f>+EI$28*EK91+EJ91</f>
        <v>37112.983052721574</v>
      </c>
      <c r="EM91" s="576">
        <f>+EO90</f>
        <v>8622123.1424999982</v>
      </c>
      <c r="EN91" s="580">
        <f>+EM$31</f>
        <v>261276.45886363636</v>
      </c>
      <c r="EO91" s="580">
        <f t="shared" si="71"/>
        <v>8360846.6836363617</v>
      </c>
      <c r="EP91" s="494">
        <f>+EM$28*EO91+EN91</f>
        <v>1265168.1552779833</v>
      </c>
      <c r="EQ91" s="576">
        <f>+ES90</f>
        <v>16769430.19795453</v>
      </c>
      <c r="ER91" s="580">
        <f>+EQ$31</f>
        <v>500580.00590909086</v>
      </c>
      <c r="ES91" s="580">
        <f t="shared" si="106"/>
        <v>16268850.192045439</v>
      </c>
      <c r="ET91" s="494">
        <f>+EQ$28*ES91+ER91</f>
        <v>2453990.2568072765</v>
      </c>
      <c r="EU91" s="576">
        <f>+EW90</f>
        <v>21668325.127727274</v>
      </c>
      <c r="EV91" s="580">
        <f>+EU$31</f>
        <v>646815.67545454553</v>
      </c>
      <c r="EW91" s="580">
        <f t="shared" si="96"/>
        <v>21021509.452272728</v>
      </c>
      <c r="EX91" s="494">
        <f>+EU$28*EW91+EV91</f>
        <v>3170880.4722095411</v>
      </c>
      <c r="EY91" s="582">
        <f t="shared" si="109"/>
        <v>39133606.17945838</v>
      </c>
      <c r="EZ91" s="557"/>
      <c r="FA91" s="578">
        <f>+EY91</f>
        <v>39133606.17945838</v>
      </c>
      <c r="FD91" s="493"/>
      <c r="FE91" s="477"/>
      <c r="FF91" s="477"/>
      <c r="FG91" s="494"/>
      <c r="FH91" s="493"/>
      <c r="FI91" s="477"/>
      <c r="FJ91" s="477"/>
      <c r="FK91" s="494"/>
      <c r="FL91" s="493"/>
      <c r="FM91" s="477"/>
      <c r="FN91" s="477"/>
      <c r="FO91" s="494"/>
      <c r="FP91" s="493"/>
      <c r="FQ91" s="477"/>
      <c r="FR91" s="477"/>
      <c r="FS91" s="494"/>
      <c r="FT91" s="493"/>
      <c r="FU91" s="477"/>
      <c r="FV91" s="477"/>
      <c r="FW91" s="494"/>
      <c r="FX91" s="493"/>
      <c r="FY91" s="477"/>
      <c r="FZ91" s="477"/>
      <c r="GA91" s="494"/>
      <c r="GB91" s="493"/>
      <c r="GC91" s="477"/>
      <c r="GD91" s="477"/>
      <c r="GE91" s="494"/>
      <c r="GF91" s="493"/>
      <c r="GG91" s="477"/>
      <c r="GH91" s="477"/>
      <c r="GI91" s="494"/>
      <c r="GJ91" s="493"/>
      <c r="GK91" s="477"/>
      <c r="GL91" s="477"/>
      <c r="GM91" s="494"/>
      <c r="GN91" s="493"/>
      <c r="GO91" s="477"/>
      <c r="GP91" s="477"/>
      <c r="GQ91" s="494"/>
      <c r="GR91" s="493"/>
      <c r="GS91" s="477"/>
      <c r="GT91" s="477"/>
      <c r="GU91" s="494"/>
      <c r="GV91" s="493"/>
      <c r="GW91" s="477"/>
      <c r="GX91" s="477"/>
      <c r="GY91" s="494"/>
      <c r="GZ91" s="493"/>
      <c r="HA91" s="477"/>
      <c r="HB91" s="477"/>
      <c r="HC91" s="494"/>
      <c r="HD91" s="576"/>
      <c r="HE91" s="580"/>
      <c r="HF91" s="580"/>
      <c r="HG91" s="919"/>
      <c r="HH91" s="920"/>
      <c r="HI91" s="926"/>
      <c r="HJ91" s="926"/>
      <c r="HK91" s="919"/>
      <c r="HL91" s="920"/>
      <c r="HM91" s="926"/>
      <c r="HN91" s="926"/>
      <c r="HO91" s="919"/>
      <c r="HP91" s="920"/>
      <c r="HQ91" s="926"/>
      <c r="HR91" s="926"/>
      <c r="HS91" s="919"/>
      <c r="HU91" s="493"/>
      <c r="HV91" s="477"/>
      <c r="HW91" s="477"/>
      <c r="HX91" s="494"/>
      <c r="HY91" s="493"/>
      <c r="HZ91" s="477"/>
      <c r="IA91" s="477"/>
      <c r="IB91" s="494"/>
      <c r="IC91" s="493"/>
      <c r="ID91" s="477"/>
      <c r="IE91" s="477"/>
      <c r="IF91" s="494"/>
    </row>
    <row r="92" spans="1:240">
      <c r="A92" s="554" t="s">
        <v>23</v>
      </c>
      <c r="B92" s="574">
        <v>2032</v>
      </c>
      <c r="C92" s="575">
        <f>+C91</f>
        <v>9250183.6698863581</v>
      </c>
      <c r="D92" s="575">
        <f>+D91</f>
        <v>445791.98409090913</v>
      </c>
      <c r="E92" s="575">
        <f t="shared" si="6"/>
        <v>8804391.6857954487</v>
      </c>
      <c r="F92" s="558">
        <f>+C$29*E92+D92</f>
        <v>1560372.880908011</v>
      </c>
      <c r="G92" s="575">
        <f>+G91</f>
        <v>2374735.3656818159</v>
      </c>
      <c r="H92" s="575">
        <f>+H91</f>
        <v>115840.74954545456</v>
      </c>
      <c r="I92" s="575">
        <f t="shared" si="7"/>
        <v>2258894.6161363614</v>
      </c>
      <c r="J92" s="558">
        <f>+G$29*I92+H92</f>
        <v>401802.67365323246</v>
      </c>
      <c r="K92" s="576">
        <f>+K91</f>
        <v>6032040.282443177</v>
      </c>
      <c r="L92" s="575">
        <f>+L91</f>
        <v>305419.76113636367</v>
      </c>
      <c r="M92" s="575">
        <f t="shared" si="8"/>
        <v>5726620.5213068137</v>
      </c>
      <c r="N92" s="558">
        <f>+K$29*M92+L92</f>
        <v>1030374.0866767664</v>
      </c>
      <c r="O92" s="576">
        <f>+O91</f>
        <v>2605072.9469696935</v>
      </c>
      <c r="P92" s="575">
        <f>+P91</f>
        <v>119316.31818181818</v>
      </c>
      <c r="Q92" s="575">
        <f t="shared" si="11"/>
        <v>2485756.6287878752</v>
      </c>
      <c r="R92" s="558">
        <f>+O$29*Q92+P92</f>
        <v>433997.55357634882</v>
      </c>
      <c r="S92" s="493">
        <f>+S91</f>
        <v>1176033.3933333303</v>
      </c>
      <c r="T92" s="477">
        <f>+T91</f>
        <v>58315.705454545445</v>
      </c>
      <c r="U92" s="477">
        <f t="shared" si="12"/>
        <v>1117717.6878787847</v>
      </c>
      <c r="V92" s="494">
        <f>+S$29*U92+T92</f>
        <v>199811.77098672316</v>
      </c>
      <c r="W92" s="493">
        <f>+W91</f>
        <v>15136910.564393945</v>
      </c>
      <c r="X92" s="477">
        <f>+X91</f>
        <v>693293.61363636365</v>
      </c>
      <c r="Y92" s="477">
        <f t="shared" si="13"/>
        <v>14443616.950757582</v>
      </c>
      <c r="Z92" s="494">
        <f>+W$29*Y92+X92</f>
        <v>2521765.1433878965</v>
      </c>
      <c r="AA92" s="493">
        <f>+AA91</f>
        <v>9880763.0587121211</v>
      </c>
      <c r="AB92" s="477">
        <f>+AB91</f>
        <v>450833.29545454547</v>
      </c>
      <c r="AC92" s="477">
        <f t="shared" si="14"/>
        <v>9429929.7632575762</v>
      </c>
      <c r="AD92" s="494">
        <f>+AA$29*AC92+AB92</f>
        <v>1644603.3987781946</v>
      </c>
      <c r="AE92" s="493">
        <f>+AE91</f>
        <v>98854.55681818194</v>
      </c>
      <c r="AF92" s="477">
        <f>+AF91</f>
        <v>4597.886363636364</v>
      </c>
      <c r="AG92" s="477">
        <f t="shared" si="15"/>
        <v>94256.670454545572</v>
      </c>
      <c r="AH92" s="494">
        <f>+AE$29*AG92+AF92</f>
        <v>16530.191062859874</v>
      </c>
      <c r="AI92" s="493">
        <f>+AI91</f>
        <v>6748333.0265151542</v>
      </c>
      <c r="AJ92" s="477">
        <f>+AJ91</f>
        <v>295547.43181818182</v>
      </c>
      <c r="AK92" s="477">
        <f t="shared" si="19"/>
        <v>6452785.5946969725</v>
      </c>
      <c r="AL92" s="494">
        <f>+AI$29*AK92+AJ92</f>
        <v>1112429.711909068</v>
      </c>
      <c r="AM92" s="493">
        <f>+AM91</f>
        <v>2494505.6028409097</v>
      </c>
      <c r="AN92" s="477">
        <f>+AN91</f>
        <v>110866.91568181818</v>
      </c>
      <c r="AO92" s="477">
        <f t="shared" si="16"/>
        <v>2383638.6871590917</v>
      </c>
      <c r="AP92" s="494">
        <f>+AM$29*AO92+AN92</f>
        <v>412620.65863580292</v>
      </c>
      <c r="AQ92" s="493">
        <f>+AQ91</f>
        <v>20587208.397954542</v>
      </c>
      <c r="AR92" s="477">
        <f>+AR91</f>
        <v>904932.23727272719</v>
      </c>
      <c r="AS92" s="477">
        <f t="shared" si="17"/>
        <v>19682276.160681814</v>
      </c>
      <c r="AT92" s="494">
        <f>+AQ$29*AS92+AR92</f>
        <v>3396585.2438021181</v>
      </c>
      <c r="AU92" s="575"/>
      <c r="AV92" s="575"/>
      <c r="AW92" s="575"/>
      <c r="AX92" s="558"/>
      <c r="AY92" s="575"/>
      <c r="AZ92" s="575"/>
      <c r="BA92" s="575"/>
      <c r="BB92" s="558"/>
      <c r="BC92" s="575"/>
      <c r="BD92" s="575"/>
      <c r="BE92" s="575"/>
      <c r="BF92" s="558"/>
      <c r="BG92" s="575"/>
      <c r="BH92" s="575"/>
      <c r="BI92" s="575"/>
      <c r="BJ92" s="558"/>
      <c r="BK92" s="575"/>
      <c r="BL92" s="575"/>
      <c r="BM92" s="575"/>
      <c r="BN92" s="558"/>
      <c r="BO92" s="575"/>
      <c r="BP92" s="575"/>
      <c r="BQ92" s="575"/>
      <c r="BR92" s="558"/>
      <c r="BS92" s="493">
        <f>+BS91</f>
        <v>191150.38636363659</v>
      </c>
      <c r="BT92" s="477">
        <f>+BT91</f>
        <v>8310.886363636364</v>
      </c>
      <c r="BU92" s="477">
        <f t="shared" si="18"/>
        <v>182839.50000000023</v>
      </c>
      <c r="BV92" s="494">
        <f>+BS$29*BU92+BT92</f>
        <v>31457.223005198335</v>
      </c>
      <c r="BW92" s="493">
        <f>+BW91</f>
        <v>13555768.840909105</v>
      </c>
      <c r="BX92" s="477">
        <f>+BX91</f>
        <v>576841.22727272729</v>
      </c>
      <c r="BY92" s="477">
        <f t="shared" si="20"/>
        <v>12978927.613636378</v>
      </c>
      <c r="BZ92" s="494">
        <f>+BW$29*BY92+BX92</f>
        <v>2135228.5716063245</v>
      </c>
      <c r="CA92" s="493">
        <f>+CA91</f>
        <v>1283733.2800000017</v>
      </c>
      <c r="CB92" s="477">
        <f>+CB91</f>
        <v>54433.919999999998</v>
      </c>
      <c r="CC92" s="477">
        <f t="shared" si="21"/>
        <v>1229299.3600000017</v>
      </c>
      <c r="CD92" s="494">
        <f>+CA$29*CC92+CB92</f>
        <v>210055.52703686396</v>
      </c>
      <c r="CE92" s="493">
        <f>+CE91</f>
        <v>109856.92636363651</v>
      </c>
      <c r="CF92" s="477">
        <f>+CF91</f>
        <v>4725.0290909090909</v>
      </c>
      <c r="CG92" s="477">
        <f t="shared" si="22"/>
        <v>105131.89727272742</v>
      </c>
      <c r="CH92" s="494">
        <f>+CE$29*CG92+CF92</f>
        <v>18034.06945713552</v>
      </c>
      <c r="CI92" s="493">
        <f>+CI91</f>
        <v>298765.90909090871</v>
      </c>
      <c r="CJ92" s="477">
        <f>+CJ91</f>
        <v>12362.727272727272</v>
      </c>
      <c r="CK92" s="477">
        <f t="shared" si="23"/>
        <v>286403.18181818142</v>
      </c>
      <c r="CL92" s="494">
        <f>+CI$29*CK92+CJ92</f>
        <v>46751.322941709375</v>
      </c>
      <c r="CM92" s="493">
        <f>+CM91</f>
        <v>13906134.904829551</v>
      </c>
      <c r="CN92" s="477">
        <f>+CN91</f>
        <v>483691.64886363636</v>
      </c>
      <c r="CO92" s="477">
        <f t="shared" si="33"/>
        <v>13422443.255965915</v>
      </c>
      <c r="CP92" s="494">
        <f>+CM$29*CO92+CN92</f>
        <v>2095332.1728585607</v>
      </c>
      <c r="CQ92" s="493">
        <f>+CQ91</f>
        <v>58009908.9741477</v>
      </c>
      <c r="CR92" s="477">
        <f>+CR91</f>
        <v>2017735.9643181816</v>
      </c>
      <c r="CS92" s="477">
        <f t="shared" si="38"/>
        <v>55992173.009829521</v>
      </c>
      <c r="CT92" s="494">
        <f>+CQ$29*CS92+CR92</f>
        <v>8740748.5580996592</v>
      </c>
      <c r="CU92" s="493">
        <f>+CU91</f>
        <v>19609665.802500021</v>
      </c>
      <c r="CV92" s="477">
        <f>+CV91</f>
        <v>676195.37250000006</v>
      </c>
      <c r="CW92" s="477">
        <f t="shared" si="39"/>
        <v>18933470.430000022</v>
      </c>
      <c r="CX92" s="494">
        <f>+CU$29*CW92+CV92</f>
        <v>2949548.1163296313</v>
      </c>
      <c r="CY92" s="493">
        <f>+CY91</f>
        <v>21644.85397727276</v>
      </c>
      <c r="CZ92" s="477">
        <f>+CZ91</f>
        <v>733.72386363636497</v>
      </c>
      <c r="DA92" s="477">
        <f t="shared" si="40"/>
        <v>20911.130113636395</v>
      </c>
      <c r="DB92" s="494">
        <f>+CY$29*DA92+CZ92</f>
        <v>3244.5353493684961</v>
      </c>
      <c r="DC92" s="493">
        <f>+DC91</f>
        <v>1302522.1772727286</v>
      </c>
      <c r="DD92" s="477">
        <f>+DD91</f>
        <v>44530.672727272722</v>
      </c>
      <c r="DE92" s="477">
        <f t="shared" si="41"/>
        <v>1257991.504545456</v>
      </c>
      <c r="DF92" s="494">
        <f>+DC$29*DE92+DD92</f>
        <v>195578.44017942148</v>
      </c>
      <c r="DG92" s="493">
        <f>+DG91</f>
        <v>726864.49238636298</v>
      </c>
      <c r="DH92" s="477">
        <f>+DH91</f>
        <v>24639.474318181816</v>
      </c>
      <c r="DI92" s="477">
        <f t="shared" si="42"/>
        <v>702225.01806818112</v>
      </c>
      <c r="DJ92" s="494">
        <f>+DG$29*DI92+DH92</f>
        <v>108956.03833708525</v>
      </c>
      <c r="DK92" s="493">
        <f>+DK91</f>
        <v>16031715.25852273</v>
      </c>
      <c r="DL92" s="477">
        <f>+DL91</f>
        <v>549658.80886363634</v>
      </c>
      <c r="DM92" s="477">
        <f t="shared" si="43"/>
        <v>15482056.449659094</v>
      </c>
      <c r="DN92" s="494">
        <f>+DK$29*DM92+DL92</f>
        <v>2408598.2801076146</v>
      </c>
      <c r="DO92" s="493">
        <f>+DO91</f>
        <v>591046.56655302993</v>
      </c>
      <c r="DP92" s="477">
        <f>+DP91</f>
        <v>19592.703863636354</v>
      </c>
      <c r="DQ92" s="477">
        <f t="shared" si="143"/>
        <v>571453.86268939357</v>
      </c>
      <c r="DR92" s="494">
        <f>+DO$29*DQ92+DP92</f>
        <v>88207.499630741411</v>
      </c>
      <c r="DS92" s="493">
        <f>+DS91</f>
        <v>253020.45818181738</v>
      </c>
      <c r="DT92" s="477">
        <f>+DT91</f>
        <v>8295.7527272726966</v>
      </c>
      <c r="DU92" s="477">
        <f t="shared" si="58"/>
        <v>244724.70545454469</v>
      </c>
      <c r="DV92" s="494">
        <f>+DS$29*DU92+DT92</f>
        <v>37679.989636448088</v>
      </c>
      <c r="DW92" s="493">
        <f>+DW91</f>
        <v>36958.343124999956</v>
      </c>
      <c r="DX92" s="477">
        <f>+DX91</f>
        <v>1221.7634090909089</v>
      </c>
      <c r="DY92" s="477">
        <f t="shared" si="59"/>
        <v>35736.579715909043</v>
      </c>
      <c r="DZ92" s="494">
        <f>+DW$29*DY92+DX92</f>
        <v>5512.6752021830362</v>
      </c>
      <c r="EA92" s="493">
        <f>+EA91</f>
        <v>-220135.99085227418</v>
      </c>
      <c r="EB92" s="477">
        <f>+EB91</f>
        <v>-7120.3015909091364</v>
      </c>
      <c r="EC92" s="477">
        <f t="shared" si="60"/>
        <v>-213015.68926136504</v>
      </c>
      <c r="ED92" s="494">
        <f>+EA$29*EC92+EB92</f>
        <v>-32697.218588322154</v>
      </c>
      <c r="EE92" s="576">
        <f>+EE91</f>
        <v>6240060.5722727329</v>
      </c>
      <c r="EF92" s="580">
        <f>+EF91</f>
        <v>192495.44181818186</v>
      </c>
      <c r="EG92" s="580">
        <f t="shared" si="69"/>
        <v>6047565.1304545514</v>
      </c>
      <c r="EH92" s="494">
        <f>+EE$29*EG92+EF92</f>
        <v>918630.08436227671</v>
      </c>
      <c r="EI92" s="576">
        <f>+EI91</f>
        <v>252691.9522348484</v>
      </c>
      <c r="EJ92" s="580">
        <f>+EJ91</f>
        <v>7696.2015909090906</v>
      </c>
      <c r="EK92" s="580">
        <f t="shared" si="70"/>
        <v>244995.7506439393</v>
      </c>
      <c r="EL92" s="494">
        <f>+EI$29*EK92+EJ92</f>
        <v>37112.983052721574</v>
      </c>
      <c r="EM92" s="576">
        <f>+EM91</f>
        <v>8622123.1424999982</v>
      </c>
      <c r="EN92" s="580">
        <f>+EN91</f>
        <v>261276.45886363636</v>
      </c>
      <c r="EO92" s="580">
        <f t="shared" si="71"/>
        <v>8360846.6836363617</v>
      </c>
      <c r="EP92" s="494">
        <f>+EM$29*EO92+EN92</f>
        <v>1265168.1552779833</v>
      </c>
      <c r="EQ92" s="576">
        <f>+EQ91</f>
        <v>16769430.19795453</v>
      </c>
      <c r="ER92" s="580">
        <f>+ER91</f>
        <v>500580.00590909086</v>
      </c>
      <c r="ES92" s="580">
        <f t="shared" si="106"/>
        <v>16268850.192045439</v>
      </c>
      <c r="ET92" s="494">
        <f>+EQ$29*ES92+ER92</f>
        <v>2453990.2568072765</v>
      </c>
      <c r="EU92" s="576">
        <f>+EU91</f>
        <v>21668325.127727274</v>
      </c>
      <c r="EV92" s="580">
        <f>+EV91</f>
        <v>646815.67545454553</v>
      </c>
      <c r="EW92" s="580">
        <f t="shared" si="96"/>
        <v>21021509.452272728</v>
      </c>
      <c r="EX92" s="494">
        <f>+EU$29*EW92+EV92</f>
        <v>3170880.4722095411</v>
      </c>
      <c r="EY92" s="582">
        <f t="shared" si="109"/>
        <v>39618911.066276453</v>
      </c>
      <c r="EZ92" s="579">
        <f>+EY92</f>
        <v>39618911.066276453</v>
      </c>
      <c r="FA92" s="553"/>
      <c r="FD92" s="493"/>
      <c r="FE92" s="477"/>
      <c r="FF92" s="477"/>
      <c r="FG92" s="494"/>
      <c r="FH92" s="493"/>
      <c r="FI92" s="477"/>
      <c r="FJ92" s="477"/>
      <c r="FK92" s="494"/>
      <c r="FL92" s="493"/>
      <c r="FM92" s="477"/>
      <c r="FN92" s="477"/>
      <c r="FO92" s="494"/>
      <c r="FP92" s="493"/>
      <c r="FQ92" s="477"/>
      <c r="FR92" s="477"/>
      <c r="FS92" s="494"/>
      <c r="FT92" s="493"/>
      <c r="FU92" s="477"/>
      <c r="FV92" s="477"/>
      <c r="FW92" s="494"/>
      <c r="FX92" s="493"/>
      <c r="FY92" s="477"/>
      <c r="FZ92" s="477"/>
      <c r="GA92" s="494"/>
      <c r="GB92" s="493"/>
      <c r="GC92" s="477"/>
      <c r="GD92" s="477"/>
      <c r="GE92" s="494"/>
      <c r="GF92" s="493"/>
      <c r="GG92" s="477"/>
      <c r="GH92" s="477"/>
      <c r="GI92" s="494"/>
      <c r="GJ92" s="493"/>
      <c r="GK92" s="477"/>
      <c r="GL92" s="477"/>
      <c r="GM92" s="494"/>
      <c r="GN92" s="493"/>
      <c r="GO92" s="477"/>
      <c r="GP92" s="477"/>
      <c r="GQ92" s="494"/>
      <c r="GR92" s="493"/>
      <c r="GS92" s="477"/>
      <c r="GT92" s="477"/>
      <c r="GU92" s="494"/>
      <c r="GV92" s="493"/>
      <c r="GW92" s="477"/>
      <c r="GX92" s="477"/>
      <c r="GY92" s="494"/>
      <c r="GZ92" s="493"/>
      <c r="HA92" s="477"/>
      <c r="HB92" s="477"/>
      <c r="HC92" s="494"/>
      <c r="HD92" s="576"/>
      <c r="HE92" s="580"/>
      <c r="HF92" s="580"/>
      <c r="HG92" s="919"/>
      <c r="HH92" s="920"/>
      <c r="HI92" s="926"/>
      <c r="HJ92" s="926"/>
      <c r="HK92" s="919"/>
      <c r="HL92" s="920"/>
      <c r="HM92" s="926"/>
      <c r="HN92" s="926"/>
      <c r="HO92" s="919"/>
      <c r="HP92" s="920"/>
      <c r="HQ92" s="926"/>
      <c r="HR92" s="926"/>
      <c r="HS92" s="919"/>
      <c r="HU92" s="493"/>
      <c r="HV92" s="477"/>
      <c r="HW92" s="477"/>
      <c r="HX92" s="494"/>
      <c r="HY92" s="493"/>
      <c r="HZ92" s="477"/>
      <c r="IA92" s="477"/>
      <c r="IB92" s="494"/>
      <c r="IC92" s="493"/>
      <c r="ID92" s="477"/>
      <c r="IE92" s="477"/>
      <c r="IF92" s="494"/>
    </row>
    <row r="93" spans="1:240">
      <c r="A93" s="554" t="s">
        <v>24</v>
      </c>
      <c r="B93" s="574">
        <v>2033</v>
      </c>
      <c r="C93" s="575">
        <f>+E92</f>
        <v>8804391.6857954487</v>
      </c>
      <c r="D93" s="575">
        <f>+C$31</f>
        <v>445791.98409090913</v>
      </c>
      <c r="E93" s="575">
        <f t="shared" si="6"/>
        <v>8358599.7017045394</v>
      </c>
      <c r="F93" s="558">
        <f>+C$28*E93+D93</f>
        <v>1449413.8840852636</v>
      </c>
      <c r="G93" s="575">
        <f>+I92</f>
        <v>2258894.6161363614</v>
      </c>
      <c r="H93" s="575">
        <f>+G$31</f>
        <v>115840.74954545456</v>
      </c>
      <c r="I93" s="575">
        <f t="shared" si="7"/>
        <v>2143053.8665909069</v>
      </c>
      <c r="J93" s="558">
        <f>+G$28*I93+H93</f>
        <v>373158.4666434041</v>
      </c>
      <c r="K93" s="576">
        <f>+M92</f>
        <v>5726620.5213068137</v>
      </c>
      <c r="L93" s="575">
        <f>+K$31</f>
        <v>305419.76113636367</v>
      </c>
      <c r="M93" s="575">
        <f t="shared" si="8"/>
        <v>5421200.7601704504</v>
      </c>
      <c r="N93" s="558">
        <f>+K$28*M93+L93</f>
        <v>956346.47151149693</v>
      </c>
      <c r="O93" s="576">
        <f>+Q92</f>
        <v>2485756.6287878752</v>
      </c>
      <c r="P93" s="575">
        <f>+O$31</f>
        <v>119316.31818181818</v>
      </c>
      <c r="Q93" s="575">
        <f t="shared" si="11"/>
        <v>2366440.3106060568</v>
      </c>
      <c r="R93" s="558">
        <f>+O$28*Q93+P93</f>
        <v>403456.17479791545</v>
      </c>
      <c r="S93" s="493">
        <f>+U92</f>
        <v>1117717.6878787847</v>
      </c>
      <c r="T93" s="477">
        <f>+S$31</f>
        <v>58315.705454545445</v>
      </c>
      <c r="U93" s="477">
        <f t="shared" si="12"/>
        <v>1059401.9824242392</v>
      </c>
      <c r="V93" s="494">
        <f>+S$28*U93+T93</f>
        <v>185518.71414050731</v>
      </c>
      <c r="W93" s="493">
        <f>+Y92</f>
        <v>14443616.950757582</v>
      </c>
      <c r="X93" s="477">
        <f>+W$31</f>
        <v>693293.61363636365</v>
      </c>
      <c r="Y93" s="477">
        <f t="shared" si="13"/>
        <v>13750323.337121218</v>
      </c>
      <c r="Z93" s="494">
        <f>+W$28*Y93+X93</f>
        <v>2344302.8885899303</v>
      </c>
      <c r="AA93" s="493">
        <f>+AC92</f>
        <v>9429929.7632575762</v>
      </c>
      <c r="AB93" s="477">
        <f>+AA$31</f>
        <v>450833.29545454547</v>
      </c>
      <c r="AC93" s="477">
        <f t="shared" si="14"/>
        <v>8979096.4678030312</v>
      </c>
      <c r="AD93" s="494">
        <f>+AA$28*AC93+AB93</f>
        <v>1528958.600990037</v>
      </c>
      <c r="AE93" s="493">
        <f>+AG92</f>
        <v>94256.670454545572</v>
      </c>
      <c r="AF93" s="477">
        <f>+AE$31</f>
        <v>4597.886363636364</v>
      </c>
      <c r="AG93" s="477">
        <f t="shared" si="15"/>
        <v>89658.784090909205</v>
      </c>
      <c r="AH93" s="494">
        <f>+AE$28*AG93+AF93</f>
        <v>15363.268419455102</v>
      </c>
      <c r="AI93" s="493">
        <f>+AK92</f>
        <v>6452785.5946969725</v>
      </c>
      <c r="AJ93" s="477">
        <f>+AI$31</f>
        <v>295547.43181818182</v>
      </c>
      <c r="AK93" s="477">
        <f t="shared" si="19"/>
        <v>6157238.1628787909</v>
      </c>
      <c r="AL93" s="494">
        <f>+AI$28*AK93+AJ93</f>
        <v>1034850.578789796</v>
      </c>
      <c r="AM93" s="493">
        <f>+AO92</f>
        <v>2383638.6871590917</v>
      </c>
      <c r="AN93" s="477">
        <f>+AM$31</f>
        <v>110866.91568181818</v>
      </c>
      <c r="AO93" s="477">
        <f t="shared" si="16"/>
        <v>2272771.7714772737</v>
      </c>
      <c r="AP93" s="494">
        <f>+AM$28*AO93+AN93</f>
        <v>383759.93663584231</v>
      </c>
      <c r="AQ93" s="493">
        <f>+AS92</f>
        <v>19682276.160681814</v>
      </c>
      <c r="AR93" s="477">
        <f>+AQ$31</f>
        <v>904932.23727272719</v>
      </c>
      <c r="AS93" s="477">
        <f t="shared" si="17"/>
        <v>18777343.923409086</v>
      </c>
      <c r="AT93" s="494">
        <f>+AQ$28*AS93+AR93</f>
        <v>3159538.7811674192</v>
      </c>
      <c r="AU93" s="575"/>
      <c r="AV93" s="575"/>
      <c r="AW93" s="575"/>
      <c r="AX93" s="558"/>
      <c r="AY93" s="575"/>
      <c r="AZ93" s="575"/>
      <c r="BA93" s="575"/>
      <c r="BB93" s="558"/>
      <c r="BC93" s="575"/>
      <c r="BD93" s="575"/>
      <c r="BE93" s="575"/>
      <c r="BF93" s="558"/>
      <c r="BG93" s="575"/>
      <c r="BH93" s="575"/>
      <c r="BI93" s="575"/>
      <c r="BJ93" s="558"/>
      <c r="BK93" s="575"/>
      <c r="BL93" s="575"/>
      <c r="BM93" s="575"/>
      <c r="BN93" s="558"/>
      <c r="BO93" s="575"/>
      <c r="BP93" s="575"/>
      <c r="BQ93" s="575"/>
      <c r="BR93" s="558"/>
      <c r="BS93" s="493">
        <f>+BU92</f>
        <v>182839.50000000023</v>
      </c>
      <c r="BT93" s="477">
        <f>+BS$31</f>
        <v>8310.886363636364</v>
      </c>
      <c r="BU93" s="477">
        <f t="shared" si="18"/>
        <v>174528.61363636388</v>
      </c>
      <c r="BV93" s="494">
        <f>+BS$28*BU93+BT93</f>
        <v>29266.637933530092</v>
      </c>
      <c r="BW93" s="493">
        <f>+BY92</f>
        <v>12978927.613636378</v>
      </c>
      <c r="BX93" s="477">
        <f>+BW$31</f>
        <v>576841.22727272729</v>
      </c>
      <c r="BY93" s="477">
        <f t="shared" si="20"/>
        <v>12402086.386363652</v>
      </c>
      <c r="BZ93" s="494">
        <f>+BW$28*BY93+BX93</f>
        <v>2065966.9118581649</v>
      </c>
      <c r="CA93" s="493">
        <f>+CC92</f>
        <v>1229299.3600000017</v>
      </c>
      <c r="CB93" s="477">
        <f>+CA$31</f>
        <v>54433.919999999998</v>
      </c>
      <c r="CC93" s="477">
        <f t="shared" si="21"/>
        <v>1174865.4400000018</v>
      </c>
      <c r="CD93" s="494">
        <f>+CA$28*CC93+CB93</f>
        <v>195500.69281004992</v>
      </c>
      <c r="CE93" s="493">
        <f>+CG92</f>
        <v>105131.89727272742</v>
      </c>
      <c r="CF93" s="477">
        <f>+CE$31</f>
        <v>4725.0290909090909</v>
      </c>
      <c r="CG93" s="477">
        <f t="shared" si="22"/>
        <v>100406.86818181834</v>
      </c>
      <c r="CH93" s="494">
        <f>+CE$28*CG93+CF93</f>
        <v>16780.939819182087</v>
      </c>
      <c r="CI93" s="493">
        <f>+CK92</f>
        <v>286403.18181818142</v>
      </c>
      <c r="CJ93" s="477">
        <f>+CI$31</f>
        <v>12362.727272727272</v>
      </c>
      <c r="CK93" s="477">
        <f t="shared" si="23"/>
        <v>274040.45454545412</v>
      </c>
      <c r="CL93" s="494">
        <f>+CI$28*CK93+CJ93</f>
        <v>45266.923128659779</v>
      </c>
      <c r="CM93" s="493">
        <f>+CO92</f>
        <v>13422443.255965915</v>
      </c>
      <c r="CN93" s="477">
        <f>+CM$31</f>
        <v>483691.64886363636</v>
      </c>
      <c r="CO93" s="477">
        <f t="shared" si="33"/>
        <v>12938751.607102279</v>
      </c>
      <c r="CP93" s="494">
        <f>+CM$28*CO93+CN93</f>
        <v>2037255.0368587438</v>
      </c>
      <c r="CQ93" s="493">
        <f>+CS92</f>
        <v>55992173.009829521</v>
      </c>
      <c r="CR93" s="477">
        <f>+CQ$31</f>
        <v>2017735.9643181816</v>
      </c>
      <c r="CS93" s="477">
        <f t="shared" si="38"/>
        <v>53974437.045511343</v>
      </c>
      <c r="CT93" s="494">
        <f>+CQ$28*CS93+CR93</f>
        <v>8498477.833999427</v>
      </c>
      <c r="CU93" s="493">
        <f>+CW92</f>
        <v>18933470.430000022</v>
      </c>
      <c r="CV93" s="477">
        <f>+CU$31</f>
        <v>676195.37250000006</v>
      </c>
      <c r="CW93" s="477">
        <f t="shared" si="39"/>
        <v>18257275.057500023</v>
      </c>
      <c r="CX93" s="494">
        <f>+CU$28*CW93+CV93</f>
        <v>2868356.9469071445</v>
      </c>
      <c r="CY93" s="493">
        <f>+DA92</f>
        <v>20911.130113636395</v>
      </c>
      <c r="CZ93" s="477">
        <f>+CY$31</f>
        <v>733.72386363636497</v>
      </c>
      <c r="DA93" s="477">
        <f t="shared" si="40"/>
        <v>20177.406250000029</v>
      </c>
      <c r="DB93" s="494">
        <f>+CY$28*DA93+CZ93</f>
        <v>3156.4367007463156</v>
      </c>
      <c r="DC93" s="493">
        <f>+DE92</f>
        <v>1257991.504545456</v>
      </c>
      <c r="DD93" s="477">
        <f>+DC$31</f>
        <v>44530.672727272722</v>
      </c>
      <c r="DE93" s="477">
        <f t="shared" si="41"/>
        <v>1213460.8318181834</v>
      </c>
      <c r="DF93" s="494">
        <f>+DC$28*DE93+DD93</f>
        <v>190231.61655279677</v>
      </c>
      <c r="DG93" s="493">
        <f>+DI92</f>
        <v>702225.01806818112</v>
      </c>
      <c r="DH93" s="477">
        <f>+DG$31</f>
        <v>24639.474318181816</v>
      </c>
      <c r="DI93" s="477">
        <f t="shared" si="42"/>
        <v>677585.54374999925</v>
      </c>
      <c r="DJ93" s="494">
        <f>+DG$28*DI93+DH93</f>
        <v>105997.5624065974</v>
      </c>
      <c r="DK93" s="493">
        <f>+DM92</f>
        <v>15482056.449659094</v>
      </c>
      <c r="DL93" s="477">
        <f>+DK$31</f>
        <v>549658.80886363634</v>
      </c>
      <c r="DM93" s="477">
        <f t="shared" si="43"/>
        <v>14932397.640795458</v>
      </c>
      <c r="DN93" s="494">
        <f>+DK$28*DM93+DL93</f>
        <v>2342600.4290575329</v>
      </c>
      <c r="DO93" s="493">
        <f>+DQ92</f>
        <v>571453.86268939357</v>
      </c>
      <c r="DP93" s="477">
        <f>+DO$31</f>
        <v>19592.703863636354</v>
      </c>
      <c r="DQ93" s="477">
        <f t="shared" si="143"/>
        <v>551861.15882575721</v>
      </c>
      <c r="DR93" s="494">
        <f>+DO$28*DQ93+DP93</f>
        <v>85854.992347297812</v>
      </c>
      <c r="DS93" s="493">
        <f>+DU92</f>
        <v>244724.70545454469</v>
      </c>
      <c r="DT93" s="477">
        <f>+DS$31</f>
        <v>8295.7527272726966</v>
      </c>
      <c r="DU93" s="477">
        <f t="shared" si="58"/>
        <v>236428.952727272</v>
      </c>
      <c r="DV93" s="494">
        <f>+DS$28*DU93+DT93</f>
        <v>36683.913809018413</v>
      </c>
      <c r="DW93" s="493">
        <f>+DY92</f>
        <v>35736.579715909043</v>
      </c>
      <c r="DX93" s="477">
        <f>+DW$31</f>
        <v>1221.7634090909089</v>
      </c>
      <c r="DY93" s="477">
        <f t="shared" si="59"/>
        <v>34514.816306818131</v>
      </c>
      <c r="DZ93" s="494">
        <f>+DW$28*DY93+DX93</f>
        <v>5365.977363102963</v>
      </c>
      <c r="EA93" s="493">
        <f>+EC92</f>
        <v>-213015.68926136504</v>
      </c>
      <c r="EB93" s="477">
        <f>+EA$31</f>
        <v>-7120.3015909091364</v>
      </c>
      <c r="EC93" s="477">
        <f t="shared" si="60"/>
        <v>-205895.38767045591</v>
      </c>
      <c r="ED93" s="494">
        <f>+EA$28*EC93+EB93</f>
        <v>-31842.279858603615</v>
      </c>
      <c r="EE93" s="576">
        <f>+EG92</f>
        <v>6047565.1304545514</v>
      </c>
      <c r="EF93" s="580">
        <f>+EE$31</f>
        <v>192495.44181818186</v>
      </c>
      <c r="EG93" s="580">
        <f t="shared" si="69"/>
        <v>5855069.68863637</v>
      </c>
      <c r="EH93" s="494">
        <f>+EE$28*EG93+EF93</f>
        <v>895517.04534230556</v>
      </c>
      <c r="EI93" s="576">
        <f>+EK92</f>
        <v>244995.7506439393</v>
      </c>
      <c r="EJ93" s="580">
        <f>+EI$31</f>
        <v>7696.2015909090906</v>
      </c>
      <c r="EK93" s="580">
        <f t="shared" si="70"/>
        <v>237299.5490530302</v>
      </c>
      <c r="EL93" s="494">
        <f>+EI$28*EK93+EJ93</f>
        <v>36188.895676957829</v>
      </c>
      <c r="EM93" s="576">
        <f>+EO92</f>
        <v>8360846.6836363617</v>
      </c>
      <c r="EN93" s="580">
        <f>+EM$31</f>
        <v>261276.45886363636</v>
      </c>
      <c r="EO93" s="580">
        <f t="shared" si="71"/>
        <v>8099570.2247727253</v>
      </c>
      <c r="EP93" s="494">
        <f>+EM$28*EO93+EN93</f>
        <v>1233796.5397650348</v>
      </c>
      <c r="EQ93" s="576">
        <f>+ES92</f>
        <v>16268850.192045439</v>
      </c>
      <c r="ER93" s="580">
        <f>+EQ$31</f>
        <v>500580.00590909086</v>
      </c>
      <c r="ES93" s="580">
        <f t="shared" si="106"/>
        <v>15768270.186136348</v>
      </c>
      <c r="ET93" s="494">
        <f>+EQ$28*ES93+ER93</f>
        <v>2393885.3260104088</v>
      </c>
      <c r="EU93" s="576">
        <f>+EW92</f>
        <v>21021509.452272728</v>
      </c>
      <c r="EV93" s="580">
        <f>+EU$31</f>
        <v>646815.67545454553</v>
      </c>
      <c r="EW93" s="580">
        <f t="shared" si="96"/>
        <v>20374693.776818182</v>
      </c>
      <c r="EX93" s="494">
        <f>+EU$28*EW93+EV93</f>
        <v>3093216.9400016954</v>
      </c>
      <c r="EY93" s="582">
        <f t="shared" si="109"/>
        <v>37982193.084260851</v>
      </c>
      <c r="EZ93" s="557"/>
      <c r="FA93" s="578">
        <f>+EY93</f>
        <v>37982193.084260851</v>
      </c>
      <c r="FD93" s="493"/>
      <c r="FE93" s="477"/>
      <c r="FF93" s="477"/>
      <c r="FG93" s="494"/>
      <c r="FH93" s="493"/>
      <c r="FI93" s="477"/>
      <c r="FJ93" s="477"/>
      <c r="FK93" s="494"/>
      <c r="FL93" s="493"/>
      <c r="FM93" s="477"/>
      <c r="FN93" s="477"/>
      <c r="FO93" s="494"/>
      <c r="FP93" s="493"/>
      <c r="FQ93" s="477"/>
      <c r="FR93" s="477"/>
      <c r="FS93" s="494"/>
      <c r="FT93" s="493"/>
      <c r="FU93" s="477"/>
      <c r="FV93" s="477"/>
      <c r="FW93" s="494"/>
      <c r="FX93" s="493"/>
      <c r="FY93" s="477"/>
      <c r="FZ93" s="477"/>
      <c r="GA93" s="494"/>
      <c r="GB93" s="493"/>
      <c r="GC93" s="477"/>
      <c r="GD93" s="477"/>
      <c r="GE93" s="494"/>
      <c r="GF93" s="493"/>
      <c r="GG93" s="477"/>
      <c r="GH93" s="477"/>
      <c r="GI93" s="494"/>
      <c r="GJ93" s="493"/>
      <c r="GK93" s="477"/>
      <c r="GL93" s="477"/>
      <c r="GM93" s="494"/>
      <c r="GN93" s="493"/>
      <c r="GO93" s="477"/>
      <c r="GP93" s="477"/>
      <c r="GQ93" s="494"/>
      <c r="GR93" s="493"/>
      <c r="GS93" s="477"/>
      <c r="GT93" s="477"/>
      <c r="GU93" s="494"/>
      <c r="GV93" s="493"/>
      <c r="GW93" s="477"/>
      <c r="GX93" s="477"/>
      <c r="GY93" s="494"/>
      <c r="GZ93" s="493"/>
      <c r="HA93" s="477"/>
      <c r="HB93" s="477"/>
      <c r="HC93" s="494"/>
      <c r="HD93" s="576"/>
      <c r="HE93" s="580"/>
      <c r="HF93" s="580"/>
      <c r="HG93" s="919"/>
      <c r="HH93" s="920"/>
      <c r="HI93" s="926"/>
      <c r="HJ93" s="926"/>
      <c r="HK93" s="919"/>
      <c r="HL93" s="920"/>
      <c r="HM93" s="926"/>
      <c r="HN93" s="926"/>
      <c r="HO93" s="919"/>
      <c r="HP93" s="920"/>
      <c r="HQ93" s="926"/>
      <c r="HR93" s="926"/>
      <c r="HS93" s="919"/>
      <c r="HU93" s="493"/>
      <c r="HV93" s="477"/>
      <c r="HW93" s="477"/>
      <c r="HX93" s="494"/>
      <c r="HY93" s="493"/>
      <c r="HZ93" s="477"/>
      <c r="IA93" s="477"/>
      <c r="IB93" s="494"/>
      <c r="IC93" s="493"/>
      <c r="ID93" s="477"/>
      <c r="IE93" s="477"/>
      <c r="IF93" s="494"/>
    </row>
    <row r="94" spans="1:240">
      <c r="A94" s="554" t="s">
        <v>23</v>
      </c>
      <c r="B94" s="574">
        <v>2033</v>
      </c>
      <c r="C94" s="575">
        <f>+C93</f>
        <v>8804391.6857954487</v>
      </c>
      <c r="D94" s="575">
        <f>+D93</f>
        <v>445791.98409090913</v>
      </c>
      <c r="E94" s="575">
        <f t="shared" si="6"/>
        <v>8358599.7017045394</v>
      </c>
      <c r="F94" s="558">
        <f>+C$29*E94+D94</f>
        <v>1503938.4051198033</v>
      </c>
      <c r="G94" s="575">
        <f>+G93</f>
        <v>2258894.6161363614</v>
      </c>
      <c r="H94" s="575">
        <f>+H93</f>
        <v>115840.74954545456</v>
      </c>
      <c r="I94" s="575">
        <f t="shared" si="7"/>
        <v>2143053.8665909069</v>
      </c>
      <c r="J94" s="558">
        <f>+G$29*I94+H94</f>
        <v>387137.95959642332</v>
      </c>
      <c r="K94" s="576">
        <f>+K93</f>
        <v>5726620.5213068137</v>
      </c>
      <c r="L94" s="575">
        <f>+L93</f>
        <v>305419.76113636367</v>
      </c>
      <c r="M94" s="575">
        <f t="shared" si="8"/>
        <v>5421200.7601704504</v>
      </c>
      <c r="N94" s="558">
        <f>+K$29*M94+L94</f>
        <v>991709.85598127823</v>
      </c>
      <c r="O94" s="576">
        <f>+O93</f>
        <v>2485756.6287878752</v>
      </c>
      <c r="P94" s="575">
        <f>+P93</f>
        <v>119316.31818181818</v>
      </c>
      <c r="Q94" s="575">
        <f t="shared" si="11"/>
        <v>2366440.3106060568</v>
      </c>
      <c r="R94" s="558">
        <f>+O$29*Q94+P94</f>
        <v>418892.8542774113</v>
      </c>
      <c r="S94" s="493">
        <f>+S93</f>
        <v>1117717.6878787847</v>
      </c>
      <c r="T94" s="477">
        <f>+T93</f>
        <v>58315.705454545445</v>
      </c>
      <c r="U94" s="477">
        <f t="shared" si="12"/>
        <v>1059401.9824242392</v>
      </c>
      <c r="V94" s="494">
        <f>+S$29*U94+T94</f>
        <v>192429.36756765298</v>
      </c>
      <c r="W94" s="493">
        <f>+W93</f>
        <v>14443616.950757582</v>
      </c>
      <c r="X94" s="477">
        <f>+X93</f>
        <v>693293.61363636365</v>
      </c>
      <c r="Y94" s="477">
        <f t="shared" si="13"/>
        <v>13750323.337121218</v>
      </c>
      <c r="Z94" s="494">
        <f>+W$29*Y94+X94</f>
        <v>2433998.509959823</v>
      </c>
      <c r="AA94" s="493">
        <f>+AA93</f>
        <v>9429929.7632575762</v>
      </c>
      <c r="AB94" s="477">
        <f>+AB93</f>
        <v>450833.29545454547</v>
      </c>
      <c r="AC94" s="477">
        <f t="shared" si="14"/>
        <v>8979096.4678030312</v>
      </c>
      <c r="AD94" s="494">
        <f>+AA$29*AC94+AB94</f>
        <v>1587530.7245157096</v>
      </c>
      <c r="AE94" s="493">
        <f>+AE93</f>
        <v>94256.670454545572</v>
      </c>
      <c r="AF94" s="477">
        <f>+AF93</f>
        <v>4597.886363636364</v>
      </c>
      <c r="AG94" s="477">
        <f t="shared" si="15"/>
        <v>89658.784090909205</v>
      </c>
      <c r="AH94" s="494">
        <f>+AE$29*AG94+AF94</f>
        <v>15948.127418995313</v>
      </c>
      <c r="AI94" s="493">
        <f>+AI93</f>
        <v>6452785.5946969725</v>
      </c>
      <c r="AJ94" s="477">
        <f>+AJ93</f>
        <v>295547.43181818182</v>
      </c>
      <c r="AK94" s="477">
        <f t="shared" si="19"/>
        <v>6157238.1628787909</v>
      </c>
      <c r="AL94" s="494">
        <f>+AI$29*AK94+AJ94</f>
        <v>1075015.2563323863</v>
      </c>
      <c r="AM94" s="493">
        <f>+AM93</f>
        <v>2383638.6871590917</v>
      </c>
      <c r="AN94" s="477">
        <f>+AN93</f>
        <v>110866.91568181818</v>
      </c>
      <c r="AO94" s="477">
        <f t="shared" si="16"/>
        <v>2272771.7714772737</v>
      </c>
      <c r="AP94" s="494">
        <f>+AM$29*AO94+AN94</f>
        <v>398585.60082398972</v>
      </c>
      <c r="AQ94" s="493">
        <f>+AQ93</f>
        <v>19682276.160681814</v>
      </c>
      <c r="AR94" s="477">
        <f>+AR93</f>
        <v>904932.23727272719</v>
      </c>
      <c r="AS94" s="477">
        <f t="shared" si="17"/>
        <v>18777343.923409086</v>
      </c>
      <c r="AT94" s="494">
        <f>+AQ$29*AS94+AR94</f>
        <v>3282026.4848812264</v>
      </c>
      <c r="AU94" s="575"/>
      <c r="AV94" s="575"/>
      <c r="AW94" s="575"/>
      <c r="AX94" s="558"/>
      <c r="AY94" s="575"/>
      <c r="AZ94" s="575"/>
      <c r="BA94" s="575"/>
      <c r="BB94" s="558"/>
      <c r="BC94" s="575"/>
      <c r="BD94" s="575"/>
      <c r="BE94" s="575"/>
      <c r="BF94" s="558"/>
      <c r="BG94" s="575"/>
      <c r="BH94" s="575"/>
      <c r="BI94" s="575"/>
      <c r="BJ94" s="558"/>
      <c r="BK94" s="575"/>
      <c r="BL94" s="575"/>
      <c r="BM94" s="575"/>
      <c r="BN94" s="558"/>
      <c r="BO94" s="575"/>
      <c r="BP94" s="575"/>
      <c r="BQ94" s="575"/>
      <c r="BR94" s="558"/>
      <c r="BS94" s="493">
        <f>+BS93</f>
        <v>182839.50000000023</v>
      </c>
      <c r="BT94" s="477">
        <f>+BT93</f>
        <v>8310.886363636364</v>
      </c>
      <c r="BU94" s="477">
        <f t="shared" si="18"/>
        <v>174528.61363636388</v>
      </c>
      <c r="BV94" s="494">
        <f>+BS$29*BU94+BT94</f>
        <v>30405.116794218247</v>
      </c>
      <c r="BW94" s="493">
        <f>+BW93</f>
        <v>12978927.613636378</v>
      </c>
      <c r="BX94" s="477">
        <f>+BX93</f>
        <v>576841.22727272729</v>
      </c>
      <c r="BY94" s="477">
        <f t="shared" si="20"/>
        <v>12402086.386363652</v>
      </c>
      <c r="BZ94" s="494">
        <f>+BW$29*BY94+BX94</f>
        <v>2065966.9118581649</v>
      </c>
      <c r="CA94" s="493">
        <f>+CA93</f>
        <v>1229299.3600000017</v>
      </c>
      <c r="CB94" s="477">
        <f>+CB93</f>
        <v>54433.919999999998</v>
      </c>
      <c r="CC94" s="477">
        <f t="shared" si="21"/>
        <v>1174865.4400000018</v>
      </c>
      <c r="CD94" s="494">
        <f>+CA$29*CC94+CB94</f>
        <v>203164.53336733492</v>
      </c>
      <c r="CE94" s="493">
        <f>+CE93</f>
        <v>105131.89727272742</v>
      </c>
      <c r="CF94" s="477">
        <f>+CF93</f>
        <v>4725.0290909090909</v>
      </c>
      <c r="CG94" s="477">
        <f t="shared" si="22"/>
        <v>100406.86818181834</v>
      </c>
      <c r="CH94" s="494">
        <f>+CE$29*CG94+CF94</f>
        <v>17435.910339552309</v>
      </c>
      <c r="CI94" s="493">
        <f>+CI93</f>
        <v>286403.18181818142</v>
      </c>
      <c r="CJ94" s="477">
        <f>+CJ93</f>
        <v>12362.727272727272</v>
      </c>
      <c r="CK94" s="477">
        <f t="shared" si="23"/>
        <v>274040.45454545412</v>
      </c>
      <c r="CL94" s="494">
        <f>+CI$29*CK94+CJ94</f>
        <v>45266.923128659779</v>
      </c>
      <c r="CM94" s="493">
        <f>+CM93</f>
        <v>13422443.255965915</v>
      </c>
      <c r="CN94" s="477">
        <f>+CN93</f>
        <v>483691.64886363636</v>
      </c>
      <c r="CO94" s="477">
        <f t="shared" si="33"/>
        <v>12938751.607102279</v>
      </c>
      <c r="CP94" s="494">
        <f>+CM$29*CO94+CN94</f>
        <v>2037255.0368587438</v>
      </c>
      <c r="CQ94" s="493">
        <f>+CQ93</f>
        <v>55992173.009829521</v>
      </c>
      <c r="CR94" s="477">
        <f>+CR93</f>
        <v>2017735.9643181816</v>
      </c>
      <c r="CS94" s="477">
        <f t="shared" si="38"/>
        <v>53974437.045511343</v>
      </c>
      <c r="CT94" s="494">
        <f>+CQ$29*CS94+CR94</f>
        <v>8498477.833999427</v>
      </c>
      <c r="CU94" s="493">
        <f>+CU93</f>
        <v>18933470.430000022</v>
      </c>
      <c r="CV94" s="477">
        <f>+CV93</f>
        <v>676195.37250000006</v>
      </c>
      <c r="CW94" s="477">
        <f t="shared" si="39"/>
        <v>18257275.057500023</v>
      </c>
      <c r="CX94" s="494">
        <f>+CU$29*CW94+CV94</f>
        <v>2868356.9469071445</v>
      </c>
      <c r="CY94" s="493">
        <f>+CY93</f>
        <v>20911.130113636395</v>
      </c>
      <c r="CZ94" s="477">
        <f>+CZ93</f>
        <v>733.72386363636497</v>
      </c>
      <c r="DA94" s="477">
        <f t="shared" si="40"/>
        <v>20177.406250000029</v>
      </c>
      <c r="DB94" s="494">
        <f>+CY$29*DA94+CZ94</f>
        <v>3156.4367007463156</v>
      </c>
      <c r="DC94" s="493">
        <f>+DC93</f>
        <v>1257991.504545456</v>
      </c>
      <c r="DD94" s="477">
        <f>+DD93</f>
        <v>44530.672727272722</v>
      </c>
      <c r="DE94" s="477">
        <f t="shared" si="41"/>
        <v>1213460.8318181834</v>
      </c>
      <c r="DF94" s="494">
        <f>+DC$29*DE94+DD94</f>
        <v>190231.61655279677</v>
      </c>
      <c r="DG94" s="493">
        <f>+DG93</f>
        <v>702225.01806818112</v>
      </c>
      <c r="DH94" s="477">
        <f>+DH93</f>
        <v>24639.474318181816</v>
      </c>
      <c r="DI94" s="477">
        <f t="shared" si="42"/>
        <v>677585.54374999925</v>
      </c>
      <c r="DJ94" s="494">
        <f>+DG$29*DI94+DH94</f>
        <v>105997.5624065974</v>
      </c>
      <c r="DK94" s="493">
        <f>+DK93</f>
        <v>15482056.449659094</v>
      </c>
      <c r="DL94" s="477">
        <f>+DL93</f>
        <v>549658.80886363634</v>
      </c>
      <c r="DM94" s="477">
        <f t="shared" si="43"/>
        <v>14932397.640795458</v>
      </c>
      <c r="DN94" s="494">
        <f>+DK$29*DM94+DL94</f>
        <v>2342600.4290575329</v>
      </c>
      <c r="DO94" s="493">
        <f>+DO93</f>
        <v>571453.86268939357</v>
      </c>
      <c r="DP94" s="477">
        <f>+DP93</f>
        <v>19592.703863636354</v>
      </c>
      <c r="DQ94" s="477">
        <f t="shared" si="143"/>
        <v>551861.15882575721</v>
      </c>
      <c r="DR94" s="494">
        <f>+DO$29*DQ94+DP94</f>
        <v>85854.992347297812</v>
      </c>
      <c r="DS94" s="493">
        <f>+DS93</f>
        <v>244724.70545454469</v>
      </c>
      <c r="DT94" s="477">
        <f>+DT93</f>
        <v>8295.7527272726966</v>
      </c>
      <c r="DU94" s="477">
        <f t="shared" si="58"/>
        <v>236428.952727272</v>
      </c>
      <c r="DV94" s="494">
        <f>+DS$29*DU94+DT94</f>
        <v>36683.913809018413</v>
      </c>
      <c r="DW94" s="493">
        <f>+DW93</f>
        <v>35736.579715909043</v>
      </c>
      <c r="DX94" s="477">
        <f>+DX93</f>
        <v>1221.7634090909089</v>
      </c>
      <c r="DY94" s="477">
        <f t="shared" si="59"/>
        <v>34514.816306818131</v>
      </c>
      <c r="DZ94" s="494">
        <f>+DW$29*DY94+DX94</f>
        <v>5365.977363102963</v>
      </c>
      <c r="EA94" s="493">
        <f>+EA93</f>
        <v>-213015.68926136504</v>
      </c>
      <c r="EB94" s="477">
        <f>+EB93</f>
        <v>-7120.3015909091364</v>
      </c>
      <c r="EC94" s="477">
        <f t="shared" si="60"/>
        <v>-205895.38767045591</v>
      </c>
      <c r="ED94" s="494">
        <f>+EA$29*EC94+EB94</f>
        <v>-31842.279858603615</v>
      </c>
      <c r="EE94" s="576">
        <f>+EE93</f>
        <v>6047565.1304545514</v>
      </c>
      <c r="EF94" s="580">
        <f>+EF93</f>
        <v>192495.44181818186</v>
      </c>
      <c r="EG94" s="580">
        <f t="shared" si="69"/>
        <v>5855069.68863637</v>
      </c>
      <c r="EH94" s="494">
        <f>+EE$29*EG94+EF94</f>
        <v>895517.04534230556</v>
      </c>
      <c r="EI94" s="576">
        <f>+EI93</f>
        <v>244995.7506439393</v>
      </c>
      <c r="EJ94" s="580">
        <f>+EJ93</f>
        <v>7696.2015909090906</v>
      </c>
      <c r="EK94" s="580">
        <f t="shared" si="70"/>
        <v>237299.5490530302</v>
      </c>
      <c r="EL94" s="494">
        <f>+EI$29*EK94+EJ94</f>
        <v>36188.895676957829</v>
      </c>
      <c r="EM94" s="576">
        <f>+EM93</f>
        <v>8360846.6836363617</v>
      </c>
      <c r="EN94" s="580">
        <f>+EN93</f>
        <v>261276.45886363636</v>
      </c>
      <c r="EO94" s="580">
        <f t="shared" si="71"/>
        <v>8099570.2247727253</v>
      </c>
      <c r="EP94" s="494">
        <f>+EM$29*EO94+EN94</f>
        <v>1233796.5397650348</v>
      </c>
      <c r="EQ94" s="576">
        <f>+EQ93</f>
        <v>16268850.192045439</v>
      </c>
      <c r="ER94" s="580">
        <f>+ER93</f>
        <v>500580.00590909086</v>
      </c>
      <c r="ES94" s="580">
        <f t="shared" si="106"/>
        <v>15768270.186136348</v>
      </c>
      <c r="ET94" s="494">
        <f>+EQ$29*ES94+ER94</f>
        <v>2393885.3260104088</v>
      </c>
      <c r="EU94" s="576">
        <f>+EU93</f>
        <v>21021509.452272728</v>
      </c>
      <c r="EV94" s="580">
        <f>+EV93</f>
        <v>646815.67545454553</v>
      </c>
      <c r="EW94" s="580">
        <f t="shared" si="96"/>
        <v>20374693.776818182</v>
      </c>
      <c r="EX94" s="494">
        <f>+EU$29*EW94+EV94</f>
        <v>3093216.9400016954</v>
      </c>
      <c r="EY94" s="582">
        <f t="shared" si="109"/>
        <v>38444195.754902832</v>
      </c>
      <c r="EZ94" s="579">
        <f>+EY94</f>
        <v>38444195.754902832</v>
      </c>
      <c r="FA94" s="553"/>
      <c r="FD94" s="493"/>
      <c r="FE94" s="477"/>
      <c r="FF94" s="477"/>
      <c r="FG94" s="494"/>
      <c r="FH94" s="493"/>
      <c r="FI94" s="477"/>
      <c r="FJ94" s="477"/>
      <c r="FK94" s="494"/>
      <c r="FL94" s="493"/>
      <c r="FM94" s="477"/>
      <c r="FN94" s="477"/>
      <c r="FO94" s="494"/>
      <c r="FP94" s="493"/>
      <c r="FQ94" s="477"/>
      <c r="FR94" s="477"/>
      <c r="FS94" s="494"/>
      <c r="FT94" s="493"/>
      <c r="FU94" s="477"/>
      <c r="FV94" s="477"/>
      <c r="FW94" s="494"/>
      <c r="FX94" s="493"/>
      <c r="FY94" s="477"/>
      <c r="FZ94" s="477"/>
      <c r="GA94" s="494"/>
      <c r="GB94" s="493"/>
      <c r="GC94" s="477"/>
      <c r="GD94" s="477"/>
      <c r="GE94" s="494"/>
      <c r="GF94" s="493"/>
      <c r="GG94" s="477"/>
      <c r="GH94" s="477"/>
      <c r="GI94" s="494"/>
      <c r="GJ94" s="493"/>
      <c r="GK94" s="477"/>
      <c r="GL94" s="477"/>
      <c r="GM94" s="494"/>
      <c r="GN94" s="493"/>
      <c r="GO94" s="477"/>
      <c r="GP94" s="477"/>
      <c r="GQ94" s="494"/>
      <c r="GR94" s="493"/>
      <c r="GS94" s="477"/>
      <c r="GT94" s="477"/>
      <c r="GU94" s="494"/>
      <c r="GV94" s="493"/>
      <c r="GW94" s="477"/>
      <c r="GX94" s="477"/>
      <c r="GY94" s="494"/>
      <c r="GZ94" s="493"/>
      <c r="HA94" s="477"/>
      <c r="HB94" s="477"/>
      <c r="HC94" s="494"/>
      <c r="HD94" s="576"/>
      <c r="HE94" s="580"/>
      <c r="HF94" s="580"/>
      <c r="HG94" s="919"/>
      <c r="HH94" s="920"/>
      <c r="HI94" s="926"/>
      <c r="HJ94" s="926"/>
      <c r="HK94" s="919"/>
      <c r="HL94" s="920"/>
      <c r="HM94" s="926"/>
      <c r="HN94" s="926"/>
      <c r="HO94" s="919"/>
      <c r="HP94" s="920"/>
      <c r="HQ94" s="926"/>
      <c r="HR94" s="926"/>
      <c r="HS94" s="919"/>
      <c r="HU94" s="493"/>
      <c r="HV94" s="477"/>
      <c r="HW94" s="477"/>
      <c r="HX94" s="494"/>
      <c r="HY94" s="493"/>
      <c r="HZ94" s="477"/>
      <c r="IA94" s="477"/>
      <c r="IB94" s="494"/>
      <c r="IC94" s="493"/>
      <c r="ID94" s="477"/>
      <c r="IE94" s="477"/>
      <c r="IF94" s="494"/>
    </row>
    <row r="95" spans="1:240">
      <c r="A95" s="554" t="s">
        <v>24</v>
      </c>
      <c r="B95" s="574">
        <v>2034</v>
      </c>
      <c r="C95" s="575">
        <f>+E94</f>
        <v>8358599.7017045394</v>
      </c>
      <c r="D95" s="575">
        <f>+C$31</f>
        <v>445791.98409090913</v>
      </c>
      <c r="E95" s="575">
        <f t="shared" si="6"/>
        <v>7912807.71761363</v>
      </c>
      <c r="F95" s="558">
        <f>+C$28*E95+D95</f>
        <v>1395887.3827522313</v>
      </c>
      <c r="G95" s="575">
        <f>+I94</f>
        <v>2143053.8665909069</v>
      </c>
      <c r="H95" s="575">
        <f>+G$31</f>
        <v>115840.74954545456</v>
      </c>
      <c r="I95" s="575">
        <f t="shared" si="7"/>
        <v>2027213.1170454524</v>
      </c>
      <c r="J95" s="558">
        <f>+G$28*I95+H95</f>
        <v>359249.40085432574</v>
      </c>
      <c r="K95" s="576">
        <f>+M94</f>
        <v>5421200.7601704504</v>
      </c>
      <c r="L95" s="575">
        <f>+K$31</f>
        <v>305419.76113636367</v>
      </c>
      <c r="M95" s="575">
        <f t="shared" si="8"/>
        <v>5115780.9990340872</v>
      </c>
      <c r="N95" s="558">
        <f>+K$28*M95+L95</f>
        <v>919674.54416641919</v>
      </c>
      <c r="O95" s="576">
        <f>+Q94</f>
        <v>2366440.3106060568</v>
      </c>
      <c r="P95" s="575">
        <f>+O$31</f>
        <v>119316.31818181818</v>
      </c>
      <c r="Q95" s="575">
        <f t="shared" si="11"/>
        <v>2247123.9924242385</v>
      </c>
      <c r="R95" s="558">
        <f>+O$28*Q95+P95</f>
        <v>389129.79547273403</v>
      </c>
      <c r="S95" s="493">
        <f>+U94</f>
        <v>1059401.9824242392</v>
      </c>
      <c r="T95" s="477">
        <f>+S$31</f>
        <v>58315.705454545445</v>
      </c>
      <c r="U95" s="477">
        <f t="shared" si="12"/>
        <v>1001086.2769696937</v>
      </c>
      <c r="V95" s="494">
        <f>+S$28*U95+T95</f>
        <v>178516.71366238093</v>
      </c>
      <c r="W95" s="493">
        <f>+Y94</f>
        <v>13750323.337121218</v>
      </c>
      <c r="X95" s="477">
        <f>+W$31</f>
        <v>693293.61363636365</v>
      </c>
      <c r="Y95" s="477">
        <f t="shared" si="13"/>
        <v>13057029.723484855</v>
      </c>
      <c r="Z95" s="494">
        <f>+W$28*Y95+X95</f>
        <v>2261058.7234662212</v>
      </c>
      <c r="AA95" s="493">
        <f>+AC94</f>
        <v>8979096.4678030312</v>
      </c>
      <c r="AB95" s="477">
        <f>+AA$31</f>
        <v>450833.29545454547</v>
      </c>
      <c r="AC95" s="477">
        <f t="shared" si="14"/>
        <v>8528263.1723484863</v>
      </c>
      <c r="AD95" s="494">
        <f>+AA$28*AC95+AB95</f>
        <v>1474826.786486163</v>
      </c>
      <c r="AE95" s="493">
        <f>+AG94</f>
        <v>89658.784090909205</v>
      </c>
      <c r="AF95" s="477">
        <f>+AE$31</f>
        <v>4597.886363636364</v>
      </c>
      <c r="AG95" s="477">
        <f t="shared" si="15"/>
        <v>85060.897727272837</v>
      </c>
      <c r="AH95" s="494">
        <f>+AE$28*AG95+AF95</f>
        <v>14811.197544797731</v>
      </c>
      <c r="AI95" s="493">
        <f>+AK94</f>
        <v>6157238.1628787909</v>
      </c>
      <c r="AJ95" s="477">
        <f>+AI$31</f>
        <v>295547.43181818182</v>
      </c>
      <c r="AK95" s="477">
        <f t="shared" si="19"/>
        <v>5861690.7310606092</v>
      </c>
      <c r="AL95" s="494">
        <f>+AI$28*AK95+AJ95</f>
        <v>999364.02773515857</v>
      </c>
      <c r="AM95" s="493">
        <f>+AO94</f>
        <v>2272771.7714772737</v>
      </c>
      <c r="AN95" s="477">
        <f>+AM$31</f>
        <v>110866.91568181818</v>
      </c>
      <c r="AO95" s="477">
        <f t="shared" si="16"/>
        <v>2161904.8557954556</v>
      </c>
      <c r="AP95" s="494">
        <f>+AM$28*AO95+AN95</f>
        <v>370448.08195515815</v>
      </c>
      <c r="AQ95" s="493">
        <f>+AS94</f>
        <v>18777343.923409086</v>
      </c>
      <c r="AR95" s="477">
        <f>+AQ$31</f>
        <v>904932.23727272719</v>
      </c>
      <c r="AS95" s="477">
        <f t="shared" si="17"/>
        <v>17872411.686136357</v>
      </c>
      <c r="AT95" s="494">
        <f>+AQ$28*AS95+AR95</f>
        <v>3050883.044112253</v>
      </c>
      <c r="AU95" s="575"/>
      <c r="AV95" s="575"/>
      <c r="AW95" s="575"/>
      <c r="AX95" s="558"/>
      <c r="AY95" s="575"/>
      <c r="AZ95" s="575"/>
      <c r="BA95" s="575"/>
      <c r="BB95" s="558"/>
      <c r="BC95" s="575"/>
      <c r="BD95" s="575"/>
      <c r="BE95" s="575"/>
      <c r="BF95" s="558"/>
      <c r="BG95" s="575"/>
      <c r="BH95" s="575"/>
      <c r="BI95" s="575"/>
      <c r="BJ95" s="558"/>
      <c r="BK95" s="575"/>
      <c r="BL95" s="575"/>
      <c r="BM95" s="575"/>
      <c r="BN95" s="558"/>
      <c r="BO95" s="575"/>
      <c r="BP95" s="575"/>
      <c r="BQ95" s="575"/>
      <c r="BR95" s="558"/>
      <c r="BS95" s="493">
        <f>+BU94</f>
        <v>174528.61363636388</v>
      </c>
      <c r="BT95" s="477">
        <f>+BS$31</f>
        <v>8310.886363636364</v>
      </c>
      <c r="BU95" s="477">
        <f t="shared" si="18"/>
        <v>166217.72727272753</v>
      </c>
      <c r="BV95" s="494">
        <f>+BS$28*BU95+BT95</f>
        <v>28268.745001630392</v>
      </c>
      <c r="BW95" s="493">
        <f>+BY94</f>
        <v>12402086.386363652</v>
      </c>
      <c r="BX95" s="477">
        <f>+BW$31</f>
        <v>576841.22727272729</v>
      </c>
      <c r="BY95" s="477">
        <f t="shared" si="20"/>
        <v>11825245.159090925</v>
      </c>
      <c r="BZ95" s="494">
        <f>+BW$28*BY95+BX95</f>
        <v>1996705.2521100051</v>
      </c>
      <c r="CA95" s="493">
        <f>+CC94</f>
        <v>1174865.4400000018</v>
      </c>
      <c r="CB95" s="477">
        <f>+CA$31</f>
        <v>54433.919999999998</v>
      </c>
      <c r="CC95" s="477">
        <f t="shared" si="21"/>
        <v>1120431.5200000019</v>
      </c>
      <c r="CD95" s="494">
        <f>+CA$28*CC95+CB95</f>
        <v>188964.78055630246</v>
      </c>
      <c r="CE95" s="493">
        <f>+CG94</f>
        <v>100406.86818181834</v>
      </c>
      <c r="CF95" s="477">
        <f>+CE$31</f>
        <v>4725.0290909090909</v>
      </c>
      <c r="CG95" s="477">
        <f t="shared" si="22"/>
        <v>95681.839090909256</v>
      </c>
      <c r="CH95" s="494">
        <f>+CE$28*CG95+CF95</f>
        <v>16213.602843733948</v>
      </c>
      <c r="CI95" s="493">
        <f>+CK94</f>
        <v>274040.45454545412</v>
      </c>
      <c r="CJ95" s="477">
        <f>+CI$31</f>
        <v>12362.727272727272</v>
      </c>
      <c r="CK95" s="477">
        <f t="shared" si="23"/>
        <v>261677.72727272686</v>
      </c>
      <c r="CL95" s="494">
        <f>+CI$28*CK95+CJ95</f>
        <v>43782.523315610189</v>
      </c>
      <c r="CM95" s="493">
        <f>+CO94</f>
        <v>12938751.607102279</v>
      </c>
      <c r="CN95" s="477">
        <f>+CM$31</f>
        <v>483691.64886363636</v>
      </c>
      <c r="CO95" s="477">
        <f t="shared" si="33"/>
        <v>12455059.958238643</v>
      </c>
      <c r="CP95" s="494">
        <f>+CM$28*CO95+CN95</f>
        <v>1979177.9008589266</v>
      </c>
      <c r="CQ95" s="493">
        <f>+CS94</f>
        <v>53974437.045511343</v>
      </c>
      <c r="CR95" s="477">
        <f>+CQ$31</f>
        <v>2017735.9643181816</v>
      </c>
      <c r="CS95" s="477">
        <f t="shared" si="38"/>
        <v>51956701.081193164</v>
      </c>
      <c r="CT95" s="494">
        <f>+CQ$28*CS95+CR95</f>
        <v>8256207.109899193</v>
      </c>
      <c r="CU95" s="493">
        <f>+CW94</f>
        <v>18257275.057500023</v>
      </c>
      <c r="CV95" s="477">
        <f>+CU$31</f>
        <v>676195.37250000006</v>
      </c>
      <c r="CW95" s="477">
        <f t="shared" si="39"/>
        <v>17581079.685000025</v>
      </c>
      <c r="CX95" s="494">
        <f>+CU$28*CW95+CV95</f>
        <v>2787165.7774846582</v>
      </c>
      <c r="CY95" s="493">
        <f>+DA94</f>
        <v>20177.406250000029</v>
      </c>
      <c r="CZ95" s="477">
        <f>+CY$31</f>
        <v>733.72386363636497</v>
      </c>
      <c r="DA95" s="477">
        <f t="shared" si="40"/>
        <v>19443.682386363664</v>
      </c>
      <c r="DB95" s="494">
        <f>+CY$28*DA95+CZ95</f>
        <v>3068.3380521241356</v>
      </c>
      <c r="DC95" s="493">
        <f>+DE94</f>
        <v>1213460.8318181834</v>
      </c>
      <c r="DD95" s="477">
        <f>+DC$31</f>
        <v>44530.672727272722</v>
      </c>
      <c r="DE95" s="477">
        <f t="shared" si="41"/>
        <v>1168930.1590909108</v>
      </c>
      <c r="DF95" s="494">
        <f>+DC$28*DE95+DD95</f>
        <v>184884.79292617206</v>
      </c>
      <c r="DG95" s="493">
        <f>+DI94</f>
        <v>677585.54374999925</v>
      </c>
      <c r="DH95" s="477">
        <f>+DG$31</f>
        <v>24639.474318181816</v>
      </c>
      <c r="DI95" s="477">
        <f t="shared" si="42"/>
        <v>652946.06943181739</v>
      </c>
      <c r="DJ95" s="494">
        <f>+DG$28*DI95+DH95</f>
        <v>103039.08647610954</v>
      </c>
      <c r="DK95" s="493">
        <f>+DM94</f>
        <v>14932397.640795458</v>
      </c>
      <c r="DL95" s="477">
        <f>+DK$31</f>
        <v>549658.80886363634</v>
      </c>
      <c r="DM95" s="477">
        <f t="shared" si="43"/>
        <v>14382738.831931822</v>
      </c>
      <c r="DN95" s="494">
        <f>+DK$28*DM95+DL95</f>
        <v>2276602.5780074503</v>
      </c>
      <c r="DO95" s="493">
        <f>+DQ94</f>
        <v>551861.15882575721</v>
      </c>
      <c r="DP95" s="477">
        <f>+DO$31</f>
        <v>19592.703863636354</v>
      </c>
      <c r="DQ95" s="477">
        <f t="shared" si="143"/>
        <v>532268.45496212086</v>
      </c>
      <c r="DR95" s="494">
        <f>+DO$28*DQ95+DP95</f>
        <v>83502.485063854198</v>
      </c>
      <c r="DS95" s="493">
        <f>+DU94</f>
        <v>236428.952727272</v>
      </c>
      <c r="DT95" s="477">
        <f>+DS$31</f>
        <v>8295.7527272726966</v>
      </c>
      <c r="DU95" s="477">
        <f t="shared" si="58"/>
        <v>228133.19999999931</v>
      </c>
      <c r="DV95" s="494">
        <f>+DS$28*DU95+DT95</f>
        <v>35687.837981588738</v>
      </c>
      <c r="DW95" s="493">
        <f>+DY94</f>
        <v>34514.816306818131</v>
      </c>
      <c r="DX95" s="477">
        <f>+DW$31</f>
        <v>1221.7634090909089</v>
      </c>
      <c r="DY95" s="477">
        <f t="shared" si="59"/>
        <v>33293.052897727219</v>
      </c>
      <c r="DZ95" s="494">
        <f>+DW$28*DY95+DX95</f>
        <v>5219.2795240228897</v>
      </c>
      <c r="EA95" s="493">
        <f>+EC94</f>
        <v>-205895.38767045591</v>
      </c>
      <c r="EB95" s="477">
        <f>+EA$31</f>
        <v>-7120.3015909091364</v>
      </c>
      <c r="EC95" s="477">
        <f t="shared" si="60"/>
        <v>-198775.08607954677</v>
      </c>
      <c r="ED95" s="494">
        <f>+EA$28*EC95+EB95</f>
        <v>-30987.341128885073</v>
      </c>
      <c r="EE95" s="576">
        <f>+EG94</f>
        <v>5855069.68863637</v>
      </c>
      <c r="EF95" s="580">
        <f>+EE$31</f>
        <v>192495.44181818186</v>
      </c>
      <c r="EG95" s="580">
        <f t="shared" si="69"/>
        <v>5662574.2468181886</v>
      </c>
      <c r="EH95" s="494">
        <f>+EE$28*EG95+EF95</f>
        <v>872404.00632233452</v>
      </c>
      <c r="EI95" s="576">
        <f>+EK94</f>
        <v>237299.5490530302</v>
      </c>
      <c r="EJ95" s="580">
        <f>+EI$31</f>
        <v>7696.2015909090906</v>
      </c>
      <c r="EK95" s="580">
        <f t="shared" si="70"/>
        <v>229603.34746212111</v>
      </c>
      <c r="EL95" s="494">
        <f>+EI$28*EK95+EJ95</f>
        <v>35264.808301194091</v>
      </c>
      <c r="EM95" s="576">
        <f>+EO94</f>
        <v>8099570.2247727253</v>
      </c>
      <c r="EN95" s="580">
        <f>+EM$31</f>
        <v>261276.45886363636</v>
      </c>
      <c r="EO95" s="580">
        <f t="shared" si="71"/>
        <v>7838293.7659090888</v>
      </c>
      <c r="EP95" s="494">
        <f>+EM$28*EO95+EN95</f>
        <v>1202424.9242520863</v>
      </c>
      <c r="EQ95" s="576">
        <f>+ES94</f>
        <v>15768270.186136348</v>
      </c>
      <c r="ER95" s="580">
        <f>+EQ$31</f>
        <v>500580.00590909086</v>
      </c>
      <c r="ES95" s="580">
        <f t="shared" si="106"/>
        <v>15267690.180227257</v>
      </c>
      <c r="ET95" s="494">
        <f>+EQ$28*ES95+ER95</f>
        <v>2333780.3952135416</v>
      </c>
      <c r="EU95" s="576">
        <f>+EW94</f>
        <v>20374693.776818182</v>
      </c>
      <c r="EV95" s="580">
        <f>+EU$31</f>
        <v>646815.67545454553</v>
      </c>
      <c r="EW95" s="580">
        <f t="shared" si="96"/>
        <v>19727878.101363637</v>
      </c>
      <c r="EX95" s="494">
        <f>+EU$28*EW95+EV95</f>
        <v>3015553.4077938497</v>
      </c>
      <c r="EY95" s="582">
        <f t="shared" si="109"/>
        <v>36830779.989063352</v>
      </c>
      <c r="EZ95" s="557"/>
      <c r="FA95" s="578">
        <f>+EY95</f>
        <v>36830779.989063352</v>
      </c>
      <c r="FD95" s="493"/>
      <c r="FE95" s="477"/>
      <c r="FF95" s="477"/>
      <c r="FG95" s="494"/>
      <c r="FH95" s="493"/>
      <c r="FI95" s="477"/>
      <c r="FJ95" s="477"/>
      <c r="FK95" s="494"/>
      <c r="FL95" s="493"/>
      <c r="FM95" s="477"/>
      <c r="FN95" s="477"/>
      <c r="FO95" s="494"/>
      <c r="FP95" s="493"/>
      <c r="FQ95" s="477"/>
      <c r="FR95" s="477"/>
      <c r="FS95" s="494"/>
      <c r="FT95" s="493"/>
      <c r="FU95" s="477"/>
      <c r="FV95" s="477"/>
      <c r="FW95" s="494"/>
      <c r="FX95" s="493"/>
      <c r="FY95" s="477"/>
      <c r="FZ95" s="477"/>
      <c r="GA95" s="494"/>
      <c r="GB95" s="493"/>
      <c r="GC95" s="477"/>
      <c r="GD95" s="477"/>
      <c r="GE95" s="494"/>
      <c r="GF95" s="493"/>
      <c r="GG95" s="477"/>
      <c r="GH95" s="477"/>
      <c r="GI95" s="494"/>
      <c r="GJ95" s="493"/>
      <c r="GK95" s="477"/>
      <c r="GL95" s="477"/>
      <c r="GM95" s="494"/>
      <c r="GN95" s="493"/>
      <c r="GO95" s="477"/>
      <c r="GP95" s="477"/>
      <c r="GQ95" s="494"/>
      <c r="GR95" s="493"/>
      <c r="GS95" s="477"/>
      <c r="GT95" s="477"/>
      <c r="GU95" s="494"/>
      <c r="GV95" s="493"/>
      <c r="GW95" s="477"/>
      <c r="GX95" s="477"/>
      <c r="GY95" s="494"/>
      <c r="GZ95" s="493"/>
      <c r="HA95" s="477"/>
      <c r="HB95" s="477"/>
      <c r="HC95" s="494"/>
      <c r="HD95" s="576"/>
      <c r="HE95" s="580"/>
      <c r="HF95" s="580"/>
      <c r="HG95" s="919"/>
      <c r="HH95" s="920"/>
      <c r="HI95" s="926"/>
      <c r="HJ95" s="926"/>
      <c r="HK95" s="919"/>
      <c r="HL95" s="920"/>
      <c r="HM95" s="926"/>
      <c r="HN95" s="926"/>
      <c r="HO95" s="919"/>
      <c r="HP95" s="920"/>
      <c r="HQ95" s="926"/>
      <c r="HR95" s="926"/>
      <c r="HS95" s="919"/>
      <c r="HU95" s="493"/>
      <c r="HV95" s="477"/>
      <c r="HW95" s="477"/>
      <c r="HX95" s="494"/>
      <c r="HY95" s="493"/>
      <c r="HZ95" s="477"/>
      <c r="IA95" s="477"/>
      <c r="IB95" s="494"/>
      <c r="IC95" s="493"/>
      <c r="ID95" s="477"/>
      <c r="IE95" s="477"/>
      <c r="IF95" s="494"/>
    </row>
    <row r="96" spans="1:240">
      <c r="A96" s="554" t="s">
        <v>23</v>
      </c>
      <c r="B96" s="574">
        <v>2034</v>
      </c>
      <c r="C96" s="575">
        <f>+C95</f>
        <v>8358599.7017045394</v>
      </c>
      <c r="D96" s="575">
        <f>+D95</f>
        <v>445791.98409090913</v>
      </c>
      <c r="E96" s="575">
        <f t="shared" si="6"/>
        <v>7912807.71761363</v>
      </c>
      <c r="F96" s="558">
        <f>+C$29*E96+D96</f>
        <v>1447503.9293315955</v>
      </c>
      <c r="G96" s="575">
        <f>+G95</f>
        <v>2143053.8665909069</v>
      </c>
      <c r="H96" s="575">
        <f>+H95</f>
        <v>115840.74954545456</v>
      </c>
      <c r="I96" s="575">
        <f t="shared" si="7"/>
        <v>2027213.1170454524</v>
      </c>
      <c r="J96" s="558">
        <f>+G$29*I96+H96</f>
        <v>372473.24553961417</v>
      </c>
      <c r="K96" s="576">
        <f>+K95</f>
        <v>5421200.7601704504</v>
      </c>
      <c r="L96" s="575">
        <f>+L95</f>
        <v>305419.76113636367</v>
      </c>
      <c r="M96" s="575">
        <f t="shared" si="8"/>
        <v>5115780.9990340872</v>
      </c>
      <c r="N96" s="558">
        <f>+K$29*M96+L96</f>
        <v>953045.62528579007</v>
      </c>
      <c r="O96" s="576">
        <f>+O95</f>
        <v>2366440.3106060568</v>
      </c>
      <c r="P96" s="575">
        <f>+P95</f>
        <v>119316.31818181818</v>
      </c>
      <c r="Q96" s="575">
        <f t="shared" si="11"/>
        <v>2247123.9924242385</v>
      </c>
      <c r="R96" s="558">
        <f>+O$29*Q96+P96</f>
        <v>403788.15497847379</v>
      </c>
      <c r="S96" s="493">
        <f>+S95</f>
        <v>1059401.9824242392</v>
      </c>
      <c r="T96" s="477">
        <f>+T95</f>
        <v>58315.705454545445</v>
      </c>
      <c r="U96" s="477">
        <f t="shared" si="12"/>
        <v>1001086.2769696937</v>
      </c>
      <c r="V96" s="494">
        <f>+S$29*U96+T96</f>
        <v>185046.96414858283</v>
      </c>
      <c r="W96" s="493">
        <f>+W95</f>
        <v>13750323.337121218</v>
      </c>
      <c r="X96" s="477">
        <f>+X95</f>
        <v>693293.61363636365</v>
      </c>
      <c r="Y96" s="477">
        <f t="shared" si="13"/>
        <v>13057029.723484855</v>
      </c>
      <c r="Z96" s="494">
        <f>+W$29*Y96+X96</f>
        <v>2346231.8765317495</v>
      </c>
      <c r="AA96" s="493">
        <f>+AA95</f>
        <v>8979096.4678030312</v>
      </c>
      <c r="AB96" s="477">
        <f>+AB95</f>
        <v>450833.29545454547</v>
      </c>
      <c r="AC96" s="477">
        <f t="shared" si="14"/>
        <v>8528263.1723484863</v>
      </c>
      <c r="AD96" s="494">
        <f>+AA$29*AC96+AB96</f>
        <v>1530458.0502532243</v>
      </c>
      <c r="AE96" s="493">
        <f>+AE95</f>
        <v>89658.784090909205</v>
      </c>
      <c r="AF96" s="477">
        <f>+AF95</f>
        <v>4597.886363636364</v>
      </c>
      <c r="AG96" s="477">
        <f t="shared" si="15"/>
        <v>85060.897727272837</v>
      </c>
      <c r="AH96" s="494">
        <f>+AE$29*AG96+AF96</f>
        <v>15366.063775130751</v>
      </c>
      <c r="AI96" s="493">
        <f>+AI95</f>
        <v>6157238.1628787909</v>
      </c>
      <c r="AJ96" s="477">
        <f>+AJ95</f>
        <v>295547.43181818182</v>
      </c>
      <c r="AK96" s="477">
        <f t="shared" si="19"/>
        <v>5861690.7310606092</v>
      </c>
      <c r="AL96" s="494">
        <f>+AI$29*AK96+AJ96</f>
        <v>1037600.8007557045</v>
      </c>
      <c r="AM96" s="493">
        <f>+AM95</f>
        <v>2272771.7714772737</v>
      </c>
      <c r="AN96" s="477">
        <f>+AN95</f>
        <v>110866.91568181818</v>
      </c>
      <c r="AO96" s="477">
        <f t="shared" si="16"/>
        <v>2161904.8557954556</v>
      </c>
      <c r="AP96" s="494">
        <f>+AM$29*AO96+AN96</f>
        <v>384550.54301217641</v>
      </c>
      <c r="AQ96" s="493">
        <f>+AQ95</f>
        <v>18777343.923409086</v>
      </c>
      <c r="AR96" s="477">
        <f>+AR95</f>
        <v>904932.23727272719</v>
      </c>
      <c r="AS96" s="477">
        <f t="shared" si="17"/>
        <v>17872411.686136357</v>
      </c>
      <c r="AT96" s="494">
        <f>+AQ$29*AS96+AR96</f>
        <v>3167467.7259603348</v>
      </c>
      <c r="AU96" s="575"/>
      <c r="AV96" s="575"/>
      <c r="AW96" s="575"/>
      <c r="AX96" s="558"/>
      <c r="AY96" s="575"/>
      <c r="AZ96" s="575"/>
      <c r="BA96" s="575"/>
      <c r="BB96" s="558"/>
      <c r="BC96" s="575"/>
      <c r="BD96" s="575"/>
      <c r="BE96" s="575"/>
      <c r="BF96" s="558"/>
      <c r="BG96" s="575"/>
      <c r="BH96" s="575"/>
      <c r="BI96" s="575"/>
      <c r="BJ96" s="558"/>
      <c r="BK96" s="575"/>
      <c r="BL96" s="575"/>
      <c r="BM96" s="575"/>
      <c r="BN96" s="558"/>
      <c r="BO96" s="575"/>
      <c r="BP96" s="575"/>
      <c r="BQ96" s="575"/>
      <c r="BR96" s="558"/>
      <c r="BS96" s="493">
        <f>+BS95</f>
        <v>174528.61363636388</v>
      </c>
      <c r="BT96" s="477">
        <f>+BT95</f>
        <v>8310.886363636364</v>
      </c>
      <c r="BU96" s="477">
        <f t="shared" si="18"/>
        <v>166217.72727272753</v>
      </c>
      <c r="BV96" s="494">
        <f>+BS$29*BU96+BT96</f>
        <v>29353.010583238163</v>
      </c>
      <c r="BW96" s="493">
        <f>+BW95</f>
        <v>12402086.386363652</v>
      </c>
      <c r="BX96" s="477">
        <f>+BX95</f>
        <v>576841.22727272729</v>
      </c>
      <c r="BY96" s="477">
        <f t="shared" si="20"/>
        <v>11825245.159090925</v>
      </c>
      <c r="BZ96" s="494">
        <f>+BW$29*BY96+BX96</f>
        <v>1996705.2521100051</v>
      </c>
      <c r="CA96" s="493">
        <f>+CA95</f>
        <v>1174865.4400000018</v>
      </c>
      <c r="CB96" s="477">
        <f>+CB95</f>
        <v>54433.919999999998</v>
      </c>
      <c r="CC96" s="477">
        <f t="shared" si="21"/>
        <v>1120431.5200000019</v>
      </c>
      <c r="CD96" s="494">
        <f>+CA$29*CC96+CB96</f>
        <v>196273.53969780594</v>
      </c>
      <c r="CE96" s="493">
        <f>+CE95</f>
        <v>100406.86818181834</v>
      </c>
      <c r="CF96" s="477">
        <f>+CF95</f>
        <v>4725.0290909090909</v>
      </c>
      <c r="CG96" s="477">
        <f t="shared" si="22"/>
        <v>95681.839090909256</v>
      </c>
      <c r="CH96" s="494">
        <f>+CE$29*CG96+CF96</f>
        <v>16837.751221969102</v>
      </c>
      <c r="CI96" s="493">
        <f>+CI95</f>
        <v>274040.45454545412</v>
      </c>
      <c r="CJ96" s="477">
        <f>+CJ95</f>
        <v>12362.727272727272</v>
      </c>
      <c r="CK96" s="477">
        <f t="shared" si="23"/>
        <v>261677.72727272686</v>
      </c>
      <c r="CL96" s="494">
        <f>+CI$29*CK96+CJ96</f>
        <v>43782.523315610189</v>
      </c>
      <c r="CM96" s="493">
        <f>+CM95</f>
        <v>12938751.607102279</v>
      </c>
      <c r="CN96" s="477">
        <f>+CN95</f>
        <v>483691.64886363636</v>
      </c>
      <c r="CO96" s="477">
        <f t="shared" si="33"/>
        <v>12455059.958238643</v>
      </c>
      <c r="CP96" s="494">
        <f>+CM$29*CO96+CN96</f>
        <v>1979177.9008589266</v>
      </c>
      <c r="CQ96" s="493">
        <f>+CQ95</f>
        <v>53974437.045511343</v>
      </c>
      <c r="CR96" s="477">
        <f>+CR95</f>
        <v>2017735.9643181816</v>
      </c>
      <c r="CS96" s="477">
        <f t="shared" si="38"/>
        <v>51956701.081193164</v>
      </c>
      <c r="CT96" s="494">
        <f>+CQ$29*CS96+CR96</f>
        <v>8256207.109899193</v>
      </c>
      <c r="CU96" s="493">
        <f>+CU95</f>
        <v>18257275.057500023</v>
      </c>
      <c r="CV96" s="477">
        <f>+CV95</f>
        <v>676195.37250000006</v>
      </c>
      <c r="CW96" s="477">
        <f t="shared" si="39"/>
        <v>17581079.685000025</v>
      </c>
      <c r="CX96" s="494">
        <f>+CU$29*CW96+CV96</f>
        <v>2787165.7774846582</v>
      </c>
      <c r="CY96" s="493">
        <f>+CY95</f>
        <v>20177.406250000029</v>
      </c>
      <c r="CZ96" s="477">
        <f>+CZ95</f>
        <v>733.72386363636497</v>
      </c>
      <c r="DA96" s="477">
        <f t="shared" si="40"/>
        <v>19443.682386363664</v>
      </c>
      <c r="DB96" s="494">
        <f>+CY$29*DA96+CZ96</f>
        <v>3068.3380521241356</v>
      </c>
      <c r="DC96" s="493">
        <f>+DC95</f>
        <v>1213460.8318181834</v>
      </c>
      <c r="DD96" s="477">
        <f>+DD95</f>
        <v>44530.672727272722</v>
      </c>
      <c r="DE96" s="477">
        <f t="shared" si="41"/>
        <v>1168930.1590909108</v>
      </c>
      <c r="DF96" s="494">
        <f>+DC$29*DE96+DD96</f>
        <v>184884.79292617206</v>
      </c>
      <c r="DG96" s="493">
        <f>+DG95</f>
        <v>677585.54374999925</v>
      </c>
      <c r="DH96" s="477">
        <f>+DH95</f>
        <v>24639.474318181816</v>
      </c>
      <c r="DI96" s="477">
        <f t="shared" si="42"/>
        <v>652946.06943181739</v>
      </c>
      <c r="DJ96" s="494">
        <f>+DG$29*DI96+DH96</f>
        <v>103039.08647610954</v>
      </c>
      <c r="DK96" s="493">
        <f>+DK95</f>
        <v>14932397.640795458</v>
      </c>
      <c r="DL96" s="477">
        <f>+DL95</f>
        <v>549658.80886363634</v>
      </c>
      <c r="DM96" s="477">
        <f t="shared" si="43"/>
        <v>14382738.831931822</v>
      </c>
      <c r="DN96" s="494">
        <f>+DK$29*DM96+DL96</f>
        <v>2276602.5780074503</v>
      </c>
      <c r="DO96" s="493">
        <f>+DO95</f>
        <v>551861.15882575721</v>
      </c>
      <c r="DP96" s="477">
        <f>+DP95</f>
        <v>19592.703863636354</v>
      </c>
      <c r="DQ96" s="477">
        <f t="shared" si="143"/>
        <v>532268.45496212086</v>
      </c>
      <c r="DR96" s="494">
        <f>+DO$29*DQ96+DP96</f>
        <v>83502.485063854198</v>
      </c>
      <c r="DS96" s="493">
        <f>+DS95</f>
        <v>236428.952727272</v>
      </c>
      <c r="DT96" s="477">
        <f>+DT95</f>
        <v>8295.7527272726966</v>
      </c>
      <c r="DU96" s="477">
        <f t="shared" si="58"/>
        <v>228133.19999999931</v>
      </c>
      <c r="DV96" s="494">
        <f>+DS$29*DU96+DT96</f>
        <v>35687.837981588738</v>
      </c>
      <c r="DW96" s="493">
        <f>+DW95</f>
        <v>34514.816306818131</v>
      </c>
      <c r="DX96" s="477">
        <f>+DX95</f>
        <v>1221.7634090909089</v>
      </c>
      <c r="DY96" s="477">
        <f t="shared" si="59"/>
        <v>33293.052897727219</v>
      </c>
      <c r="DZ96" s="494">
        <f>+DW$29*DY96+DX96</f>
        <v>5219.2795240228897</v>
      </c>
      <c r="EA96" s="493">
        <f>+EA95</f>
        <v>-205895.38767045591</v>
      </c>
      <c r="EB96" s="477">
        <f>+EB95</f>
        <v>-7120.3015909091364</v>
      </c>
      <c r="EC96" s="477">
        <f t="shared" si="60"/>
        <v>-198775.08607954677</v>
      </c>
      <c r="ED96" s="494">
        <f>+EA$29*EC96+EB96</f>
        <v>-30987.341128885073</v>
      </c>
      <c r="EE96" s="576">
        <f>+EE95</f>
        <v>5855069.68863637</v>
      </c>
      <c r="EF96" s="580">
        <f>+EF95</f>
        <v>192495.44181818186</v>
      </c>
      <c r="EG96" s="580">
        <f t="shared" si="69"/>
        <v>5662574.2468181886</v>
      </c>
      <c r="EH96" s="494">
        <f>+EE$29*EG96+EF96</f>
        <v>872404.00632233452</v>
      </c>
      <c r="EI96" s="576">
        <f>+EI95</f>
        <v>237299.5490530302</v>
      </c>
      <c r="EJ96" s="580">
        <f>+EJ95</f>
        <v>7696.2015909090906</v>
      </c>
      <c r="EK96" s="580">
        <f t="shared" si="70"/>
        <v>229603.34746212111</v>
      </c>
      <c r="EL96" s="494">
        <f>+EI$29*EK96+EJ96</f>
        <v>35264.808301194091</v>
      </c>
      <c r="EM96" s="576">
        <f>+EM95</f>
        <v>8099570.2247727253</v>
      </c>
      <c r="EN96" s="580">
        <f>+EN95</f>
        <v>261276.45886363636</v>
      </c>
      <c r="EO96" s="580">
        <f t="shared" si="71"/>
        <v>7838293.7659090888</v>
      </c>
      <c r="EP96" s="494">
        <f>+EM$29*EO96+EN96</f>
        <v>1202424.9242520863</v>
      </c>
      <c r="EQ96" s="576">
        <f>+EQ95</f>
        <v>15768270.186136348</v>
      </c>
      <c r="ER96" s="580">
        <f>+ER95</f>
        <v>500580.00590909086</v>
      </c>
      <c r="ES96" s="580">
        <f t="shared" si="106"/>
        <v>15267690.180227257</v>
      </c>
      <c r="ET96" s="494">
        <f>+EQ$29*ES96+ER96</f>
        <v>2333780.3952135416</v>
      </c>
      <c r="EU96" s="576">
        <f>+EU95</f>
        <v>20374693.776818182</v>
      </c>
      <c r="EV96" s="580">
        <f>+EV95</f>
        <v>646815.67545454553</v>
      </c>
      <c r="EW96" s="580">
        <f t="shared" si="96"/>
        <v>19727878.101363637</v>
      </c>
      <c r="EX96" s="494">
        <f>+EU$29*EW96+EV96</f>
        <v>3015553.4077938497</v>
      </c>
      <c r="EY96" s="582">
        <f t="shared" si="109"/>
        <v>37269480.443529233</v>
      </c>
      <c r="EZ96" s="579">
        <f>+EY96</f>
        <v>37269480.443529233</v>
      </c>
      <c r="FA96" s="553"/>
      <c r="FD96" s="493"/>
      <c r="FE96" s="477"/>
      <c r="FF96" s="477"/>
      <c r="FG96" s="494"/>
      <c r="FH96" s="493"/>
      <c r="FI96" s="477"/>
      <c r="FJ96" s="477"/>
      <c r="FK96" s="494"/>
      <c r="FL96" s="493"/>
      <c r="FM96" s="477"/>
      <c r="FN96" s="477"/>
      <c r="FO96" s="494"/>
      <c r="FP96" s="493"/>
      <c r="FQ96" s="477"/>
      <c r="FR96" s="477"/>
      <c r="FS96" s="494"/>
      <c r="FT96" s="493"/>
      <c r="FU96" s="477"/>
      <c r="FV96" s="477"/>
      <c r="FW96" s="494"/>
      <c r="FX96" s="493"/>
      <c r="FY96" s="477"/>
      <c r="FZ96" s="477"/>
      <c r="GA96" s="494"/>
      <c r="GB96" s="493"/>
      <c r="GC96" s="477"/>
      <c r="GD96" s="477"/>
      <c r="GE96" s="494"/>
      <c r="GF96" s="493"/>
      <c r="GG96" s="477"/>
      <c r="GH96" s="477"/>
      <c r="GI96" s="494"/>
      <c r="GJ96" s="493"/>
      <c r="GK96" s="477"/>
      <c r="GL96" s="477"/>
      <c r="GM96" s="494"/>
      <c r="GN96" s="493"/>
      <c r="GO96" s="477"/>
      <c r="GP96" s="477"/>
      <c r="GQ96" s="494"/>
      <c r="GR96" s="493"/>
      <c r="GS96" s="477"/>
      <c r="GT96" s="477"/>
      <c r="GU96" s="494"/>
      <c r="GV96" s="493"/>
      <c r="GW96" s="477"/>
      <c r="GX96" s="477"/>
      <c r="GY96" s="494"/>
      <c r="GZ96" s="493"/>
      <c r="HA96" s="477"/>
      <c r="HB96" s="477"/>
      <c r="HC96" s="494"/>
      <c r="HD96" s="576"/>
      <c r="HE96" s="580"/>
      <c r="HF96" s="580"/>
      <c r="HG96" s="919"/>
      <c r="HH96" s="920"/>
      <c r="HI96" s="926"/>
      <c r="HJ96" s="926"/>
      <c r="HK96" s="919"/>
      <c r="HL96" s="920"/>
      <c r="HM96" s="926"/>
      <c r="HN96" s="926"/>
      <c r="HO96" s="919"/>
      <c r="HP96" s="920"/>
      <c r="HQ96" s="926"/>
      <c r="HR96" s="926"/>
      <c r="HS96" s="919"/>
      <c r="HU96" s="493"/>
      <c r="HV96" s="477"/>
      <c r="HW96" s="477"/>
      <c r="HX96" s="494"/>
      <c r="HY96" s="493"/>
      <c r="HZ96" s="477"/>
      <c r="IA96" s="477"/>
      <c r="IB96" s="494"/>
      <c r="IC96" s="493"/>
      <c r="ID96" s="477"/>
      <c r="IE96" s="477"/>
      <c r="IF96" s="494"/>
    </row>
    <row r="97" spans="1:240">
      <c r="A97" s="554" t="s">
        <v>24</v>
      </c>
      <c r="B97" s="574">
        <v>2035</v>
      </c>
      <c r="C97" s="575">
        <f>+E96</f>
        <v>7912807.71761363</v>
      </c>
      <c r="D97" s="575">
        <f>+C$31</f>
        <v>445791.98409090913</v>
      </c>
      <c r="E97" s="575">
        <f t="shared" si="6"/>
        <v>7467015.7335227206</v>
      </c>
      <c r="F97" s="558">
        <f>+C$28*E97+D97</f>
        <v>1342360.8814191991</v>
      </c>
      <c r="G97" s="575">
        <f>+I96</f>
        <v>2027213.1170454524</v>
      </c>
      <c r="H97" s="575">
        <f>+G$31</f>
        <v>115840.74954545456</v>
      </c>
      <c r="I97" s="575">
        <f t="shared" si="7"/>
        <v>1911372.3674999978</v>
      </c>
      <c r="J97" s="558">
        <f>+G$28*I97+H97</f>
        <v>345340.33506524737</v>
      </c>
      <c r="K97" s="576">
        <f>+M96</f>
        <v>5115780.9990340872</v>
      </c>
      <c r="L97" s="575">
        <f>+K$31</f>
        <v>305419.76113636367</v>
      </c>
      <c r="M97" s="575">
        <f t="shared" si="8"/>
        <v>4810361.2378977239</v>
      </c>
      <c r="N97" s="558">
        <f>+K$28*M97+L97</f>
        <v>883002.61682134122</v>
      </c>
      <c r="O97" s="576">
        <f>+Q96</f>
        <v>2247123.9924242385</v>
      </c>
      <c r="P97" s="575">
        <f>+O$31</f>
        <v>119316.31818181818</v>
      </c>
      <c r="Q97" s="575">
        <f t="shared" si="11"/>
        <v>2127807.6742424201</v>
      </c>
      <c r="R97" s="558">
        <f>+O$28*Q97+P97</f>
        <v>374803.41614755261</v>
      </c>
      <c r="S97" s="493">
        <f>+U96</f>
        <v>1001086.2769696937</v>
      </c>
      <c r="T97" s="477">
        <f>+S$31</f>
        <v>58315.705454545445</v>
      </c>
      <c r="U97" s="477">
        <f t="shared" si="12"/>
        <v>942770.57151514827</v>
      </c>
      <c r="V97" s="494">
        <f>+S$28*U97+T97</f>
        <v>171514.71318425459</v>
      </c>
      <c r="W97" s="493">
        <f>+Y96</f>
        <v>13057029.723484855</v>
      </c>
      <c r="X97" s="477">
        <f>+W$31</f>
        <v>693293.61363636365</v>
      </c>
      <c r="Y97" s="477">
        <f t="shared" si="13"/>
        <v>12363736.109848492</v>
      </c>
      <c r="Z97" s="494">
        <f>+W$28*Y97+X97</f>
        <v>2177814.5583425122</v>
      </c>
      <c r="AA97" s="493">
        <f>+AC96</f>
        <v>8528263.1723484863</v>
      </c>
      <c r="AB97" s="477">
        <f>+AA$31</f>
        <v>450833.29545454547</v>
      </c>
      <c r="AC97" s="477">
        <f t="shared" si="14"/>
        <v>8077429.8768939404</v>
      </c>
      <c r="AD97" s="494">
        <f>+AA$28*AC97+AB97</f>
        <v>1420694.9719822891</v>
      </c>
      <c r="AE97" s="493">
        <f>+AG96</f>
        <v>85060.897727272837</v>
      </c>
      <c r="AF97" s="477">
        <f>+AE$31</f>
        <v>4597.886363636364</v>
      </c>
      <c r="AG97" s="477">
        <f t="shared" si="15"/>
        <v>80463.011363636469</v>
      </c>
      <c r="AH97" s="494">
        <f>+AE$28*AG97+AF97</f>
        <v>14259.12667014036</v>
      </c>
      <c r="AI97" s="493">
        <f>+AK96</f>
        <v>5861690.7310606092</v>
      </c>
      <c r="AJ97" s="477">
        <f>+AI$31</f>
        <v>295547.43181818182</v>
      </c>
      <c r="AK97" s="477">
        <f t="shared" si="19"/>
        <v>5566143.2992424276</v>
      </c>
      <c r="AL97" s="494">
        <f>+AI$28*AK97+AJ97</f>
        <v>963877.47668052115</v>
      </c>
      <c r="AM97" s="493">
        <f>+AO96</f>
        <v>2161904.8557954556</v>
      </c>
      <c r="AN97" s="477">
        <f>+AM$31</f>
        <v>110866.91568181818</v>
      </c>
      <c r="AO97" s="477">
        <f t="shared" si="16"/>
        <v>2051037.9401136374</v>
      </c>
      <c r="AP97" s="494">
        <f>+AM$28*AO97+AN97</f>
        <v>357136.22727447411</v>
      </c>
      <c r="AQ97" s="493">
        <f>+AS96</f>
        <v>17872411.686136357</v>
      </c>
      <c r="AR97" s="477">
        <f>+AQ$31</f>
        <v>904932.23727272719</v>
      </c>
      <c r="AS97" s="477">
        <f t="shared" si="17"/>
        <v>16967479.448863629</v>
      </c>
      <c r="AT97" s="494">
        <f>+AQ$28*AS97+AR97</f>
        <v>2942227.3070570868</v>
      </c>
      <c r="AU97" s="575"/>
      <c r="AV97" s="575"/>
      <c r="AW97" s="575"/>
      <c r="AX97" s="558"/>
      <c r="AY97" s="575"/>
      <c r="AZ97" s="575"/>
      <c r="BA97" s="575"/>
      <c r="BB97" s="558"/>
      <c r="BC97" s="575"/>
      <c r="BD97" s="575"/>
      <c r="BE97" s="575"/>
      <c r="BF97" s="558"/>
      <c r="BG97" s="575"/>
      <c r="BH97" s="575"/>
      <c r="BI97" s="575"/>
      <c r="BJ97" s="558"/>
      <c r="BK97" s="575"/>
      <c r="BL97" s="575"/>
      <c r="BM97" s="575"/>
      <c r="BN97" s="558"/>
      <c r="BO97" s="575"/>
      <c r="BP97" s="575"/>
      <c r="BQ97" s="575"/>
      <c r="BR97" s="558"/>
      <c r="BS97" s="493">
        <f>+BU96</f>
        <v>166217.72727272753</v>
      </c>
      <c r="BT97" s="477">
        <f>+BS$31</f>
        <v>8310.886363636364</v>
      </c>
      <c r="BU97" s="477">
        <f t="shared" si="18"/>
        <v>157906.84090909117</v>
      </c>
      <c r="BV97" s="494">
        <f>+BS$28*BU97+BT97</f>
        <v>27270.852069730692</v>
      </c>
      <c r="BW97" s="493">
        <f>+BY96</f>
        <v>11825245.159090925</v>
      </c>
      <c r="BX97" s="477">
        <f>+BW$31</f>
        <v>576841.22727272729</v>
      </c>
      <c r="BY97" s="477">
        <f t="shared" si="20"/>
        <v>11248403.931818198</v>
      </c>
      <c r="BZ97" s="494">
        <f>+BW$28*BY97+BX97</f>
        <v>1927443.5923618455</v>
      </c>
      <c r="CA97" s="493">
        <f>+CC96</f>
        <v>1120431.5200000019</v>
      </c>
      <c r="CB97" s="477">
        <f>+CA$31</f>
        <v>54433.919999999998</v>
      </c>
      <c r="CC97" s="477">
        <f t="shared" si="21"/>
        <v>1065997.600000002</v>
      </c>
      <c r="CD97" s="494">
        <f>+CA$28*CC97+CB97</f>
        <v>182428.86830255497</v>
      </c>
      <c r="CE97" s="493">
        <f>+CG96</f>
        <v>95681.839090909256</v>
      </c>
      <c r="CF97" s="477">
        <f>+CE$31</f>
        <v>4725.0290909090909</v>
      </c>
      <c r="CG97" s="477">
        <f t="shared" si="22"/>
        <v>90956.810000000172</v>
      </c>
      <c r="CH97" s="494">
        <f>+CE$28*CG97+CF97</f>
        <v>15646.265868285809</v>
      </c>
      <c r="CI97" s="493">
        <f>+CK96</f>
        <v>261677.72727272686</v>
      </c>
      <c r="CJ97" s="477">
        <f>+CI$31</f>
        <v>12362.727272727272</v>
      </c>
      <c r="CK97" s="477">
        <f t="shared" si="23"/>
        <v>249314.99999999959</v>
      </c>
      <c r="CL97" s="494">
        <f>+CI$28*CK97+CJ97</f>
        <v>42298.1235025606</v>
      </c>
      <c r="CM97" s="493">
        <f>+CO96</f>
        <v>12455059.958238643</v>
      </c>
      <c r="CN97" s="477">
        <f>+CM$31</f>
        <v>483691.64886363636</v>
      </c>
      <c r="CO97" s="477">
        <f t="shared" si="33"/>
        <v>11971368.309375007</v>
      </c>
      <c r="CP97" s="494">
        <f>+CM$28*CO97+CN97</f>
        <v>1921100.7648591097</v>
      </c>
      <c r="CQ97" s="493">
        <f>+CS96</f>
        <v>51956701.081193164</v>
      </c>
      <c r="CR97" s="477">
        <f>+CQ$31</f>
        <v>2017735.9643181816</v>
      </c>
      <c r="CS97" s="477">
        <f t="shared" si="38"/>
        <v>49938965.116874985</v>
      </c>
      <c r="CT97" s="494">
        <f>+CQ$28*CS97+CR97</f>
        <v>8013936.38579896</v>
      </c>
      <c r="CU97" s="493">
        <f>+CW96</f>
        <v>17581079.685000025</v>
      </c>
      <c r="CV97" s="477">
        <f>+CU$31</f>
        <v>676195.37250000006</v>
      </c>
      <c r="CW97" s="477">
        <f t="shared" si="39"/>
        <v>16904884.312500026</v>
      </c>
      <c r="CX97" s="494">
        <f>+CU$28*CW97+CV97</f>
        <v>2705974.6080621714</v>
      </c>
      <c r="CY97" s="493">
        <f>+DA96</f>
        <v>19443.682386363664</v>
      </c>
      <c r="CZ97" s="477">
        <f>+CY$31</f>
        <v>733.72386363636497</v>
      </c>
      <c r="DA97" s="477">
        <f t="shared" si="40"/>
        <v>18709.958522727298</v>
      </c>
      <c r="DB97" s="494">
        <f>+CY$28*DA97+CZ97</f>
        <v>2980.2394035019556</v>
      </c>
      <c r="DC97" s="493">
        <f>+DE96</f>
        <v>1168930.1590909108</v>
      </c>
      <c r="DD97" s="477">
        <f>+DC$31</f>
        <v>44530.672727272722</v>
      </c>
      <c r="DE97" s="477">
        <f t="shared" si="41"/>
        <v>1124399.4863636382</v>
      </c>
      <c r="DF97" s="494">
        <f>+DC$28*DE97+DD97</f>
        <v>179537.96929954735</v>
      </c>
      <c r="DG97" s="493">
        <f>+DI96</f>
        <v>652946.06943181739</v>
      </c>
      <c r="DH97" s="477">
        <f>+DG$31</f>
        <v>24639.474318181816</v>
      </c>
      <c r="DI97" s="477">
        <f t="shared" si="42"/>
        <v>628306.59511363553</v>
      </c>
      <c r="DJ97" s="494">
        <f>+DG$28*DI97+DH97</f>
        <v>100080.6105456217</v>
      </c>
      <c r="DK97" s="493">
        <f>+DM96</f>
        <v>14382738.831931822</v>
      </c>
      <c r="DL97" s="477">
        <f>+DK$31</f>
        <v>549658.80886363634</v>
      </c>
      <c r="DM97" s="477">
        <f t="shared" si="43"/>
        <v>13833080.023068186</v>
      </c>
      <c r="DN97" s="494">
        <f>+DK$28*DM97+DL97</f>
        <v>2210604.7269573687</v>
      </c>
      <c r="DO97" s="493">
        <f>+DQ96</f>
        <v>532268.45496212086</v>
      </c>
      <c r="DP97" s="477">
        <f>+DO$31</f>
        <v>19592.703863636354</v>
      </c>
      <c r="DQ97" s="477">
        <f t="shared" si="143"/>
        <v>512675.7510984845</v>
      </c>
      <c r="DR97" s="494">
        <f>+DO$28*DQ97+DP97</f>
        <v>81149.977780410598</v>
      </c>
      <c r="DS97" s="493">
        <f>+DU96</f>
        <v>228133.19999999931</v>
      </c>
      <c r="DT97" s="477">
        <f>+DS$31</f>
        <v>8295.7527272726966</v>
      </c>
      <c r="DU97" s="477">
        <f t="shared" si="58"/>
        <v>219837.44727272663</v>
      </c>
      <c r="DV97" s="494">
        <f>+DS$28*DU97+DT97</f>
        <v>34691.762154159071</v>
      </c>
      <c r="DW97" s="493">
        <f>+DY96</f>
        <v>33293.052897727219</v>
      </c>
      <c r="DX97" s="477">
        <f>+DW$31</f>
        <v>1221.7634090909089</v>
      </c>
      <c r="DY97" s="477">
        <f t="shared" si="59"/>
        <v>32071.28948863631</v>
      </c>
      <c r="DZ97" s="494">
        <f>+DW$28*DY97+DX97</f>
        <v>5072.5816849428165</v>
      </c>
      <c r="EA97" s="493">
        <f>+EC96</f>
        <v>-198775.08607954677</v>
      </c>
      <c r="EB97" s="477">
        <f>+EA$31</f>
        <v>-7120.3015909091364</v>
      </c>
      <c r="EC97" s="477">
        <f t="shared" si="60"/>
        <v>-191654.78448863764</v>
      </c>
      <c r="ED97" s="494">
        <f>+EA$28*EC97+EB97</f>
        <v>-30132.402399166534</v>
      </c>
      <c r="EE97" s="576">
        <f>+EG96</f>
        <v>5662574.2468181886</v>
      </c>
      <c r="EF97" s="580">
        <f>+EE$31</f>
        <v>192495.44181818186</v>
      </c>
      <c r="EG97" s="580">
        <f t="shared" si="69"/>
        <v>5470078.8050000072</v>
      </c>
      <c r="EH97" s="494">
        <f>+EE$28*EG97+EF97</f>
        <v>849290.96730236337</v>
      </c>
      <c r="EI97" s="576">
        <f>+EK96</f>
        <v>229603.34746212111</v>
      </c>
      <c r="EJ97" s="580">
        <f>+EI$31</f>
        <v>7696.2015909090906</v>
      </c>
      <c r="EK97" s="580">
        <f t="shared" si="70"/>
        <v>221907.14587121201</v>
      </c>
      <c r="EL97" s="494">
        <f>+EI$28*EK97+EJ97</f>
        <v>34340.720925430345</v>
      </c>
      <c r="EM97" s="576">
        <f>+EO96</f>
        <v>7838293.7659090888</v>
      </c>
      <c r="EN97" s="580">
        <f>+EM$31</f>
        <v>261276.45886363636</v>
      </c>
      <c r="EO97" s="580">
        <f t="shared" si="71"/>
        <v>7577017.3070454523</v>
      </c>
      <c r="EP97" s="494">
        <f>+EM$28*EO97+EN97</f>
        <v>1171053.3087391381</v>
      </c>
      <c r="EQ97" s="576">
        <f>+ES96</f>
        <v>15267690.180227257</v>
      </c>
      <c r="ER97" s="580">
        <f>+EQ$31</f>
        <v>500580.00590909086</v>
      </c>
      <c r="ES97" s="580">
        <f t="shared" si="106"/>
        <v>14767110.174318166</v>
      </c>
      <c r="ET97" s="494">
        <f>+EQ$28*ES97+ER97</f>
        <v>2273675.4644166743</v>
      </c>
      <c r="EU97" s="576">
        <f>+EW96</f>
        <v>19727878.101363637</v>
      </c>
      <c r="EV97" s="580">
        <f>+EU$31</f>
        <v>646815.67545454553</v>
      </c>
      <c r="EW97" s="580">
        <f t="shared" si="96"/>
        <v>19081062.425909091</v>
      </c>
      <c r="EX97" s="494">
        <f>+EU$28*EW97+EV97</f>
        <v>2937889.8755860031</v>
      </c>
      <c r="EY97" s="582">
        <f t="shared" si="109"/>
        <v>35679366.893865824</v>
      </c>
      <c r="EZ97" s="557"/>
      <c r="FA97" s="578">
        <f>+EY97</f>
        <v>35679366.893865824</v>
      </c>
      <c r="FD97" s="493"/>
      <c r="FE97" s="477"/>
      <c r="FF97" s="477"/>
      <c r="FG97" s="494"/>
      <c r="FH97" s="493"/>
      <c r="FI97" s="477"/>
      <c r="FJ97" s="477"/>
      <c r="FK97" s="494"/>
      <c r="FL97" s="493"/>
      <c r="FM97" s="477"/>
      <c r="FN97" s="477"/>
      <c r="FO97" s="494"/>
      <c r="FP97" s="493"/>
      <c r="FQ97" s="477"/>
      <c r="FR97" s="477"/>
      <c r="FS97" s="494"/>
      <c r="FT97" s="493"/>
      <c r="FU97" s="477"/>
      <c r="FV97" s="477"/>
      <c r="FW97" s="494"/>
      <c r="FX97" s="493"/>
      <c r="FY97" s="477"/>
      <c r="FZ97" s="477"/>
      <c r="GA97" s="494"/>
      <c r="GB97" s="493"/>
      <c r="GC97" s="477"/>
      <c r="GD97" s="477"/>
      <c r="GE97" s="494"/>
      <c r="GF97" s="493"/>
      <c r="GG97" s="477"/>
      <c r="GH97" s="477"/>
      <c r="GI97" s="494"/>
      <c r="GJ97" s="493"/>
      <c r="GK97" s="477"/>
      <c r="GL97" s="477"/>
      <c r="GM97" s="494"/>
      <c r="GN97" s="493"/>
      <c r="GO97" s="477"/>
      <c r="GP97" s="477"/>
      <c r="GQ97" s="494"/>
      <c r="GR97" s="493"/>
      <c r="GS97" s="477"/>
      <c r="GT97" s="477"/>
      <c r="GU97" s="494"/>
      <c r="GV97" s="493"/>
      <c r="GW97" s="477"/>
      <c r="GX97" s="477"/>
      <c r="GY97" s="494"/>
      <c r="GZ97" s="493"/>
      <c r="HA97" s="477"/>
      <c r="HB97" s="477"/>
      <c r="HC97" s="494"/>
      <c r="HD97" s="576"/>
      <c r="HE97" s="580"/>
      <c r="HF97" s="580"/>
      <c r="HG97" s="919"/>
      <c r="HH97" s="920"/>
      <c r="HI97" s="926"/>
      <c r="HJ97" s="926"/>
      <c r="HK97" s="919"/>
      <c r="HL97" s="920"/>
      <c r="HM97" s="926"/>
      <c r="HN97" s="926"/>
      <c r="HO97" s="919"/>
      <c r="HP97" s="920"/>
      <c r="HQ97" s="926"/>
      <c r="HR97" s="926"/>
      <c r="HS97" s="919"/>
      <c r="HU97" s="493"/>
      <c r="HV97" s="477"/>
      <c r="HW97" s="477"/>
      <c r="HX97" s="494"/>
      <c r="HY97" s="493"/>
      <c r="HZ97" s="477"/>
      <c r="IA97" s="477"/>
      <c r="IB97" s="494"/>
      <c r="IC97" s="493"/>
      <c r="ID97" s="477"/>
      <c r="IE97" s="477"/>
      <c r="IF97" s="494"/>
    </row>
    <row r="98" spans="1:240">
      <c r="A98" s="554" t="s">
        <v>23</v>
      </c>
      <c r="B98" s="574">
        <v>2035</v>
      </c>
      <c r="C98" s="575">
        <f>+C97</f>
        <v>7912807.71761363</v>
      </c>
      <c r="D98" s="575">
        <f>+D97</f>
        <v>445791.98409090913</v>
      </c>
      <c r="E98" s="575">
        <f t="shared" si="6"/>
        <v>7467015.7335227206</v>
      </c>
      <c r="F98" s="558">
        <f>+C$29*E98+D98</f>
        <v>1391069.4535433878</v>
      </c>
      <c r="G98" s="575">
        <f>+G97</f>
        <v>2027213.1170454524</v>
      </c>
      <c r="H98" s="575">
        <f>+H97</f>
        <v>115840.74954545456</v>
      </c>
      <c r="I98" s="575">
        <f t="shared" si="7"/>
        <v>1911372.3674999978</v>
      </c>
      <c r="J98" s="558">
        <f>+G$29*I98+H98</f>
        <v>357808.53148280509</v>
      </c>
      <c r="K98" s="576">
        <f>+K97</f>
        <v>5115780.9990340872</v>
      </c>
      <c r="L98" s="575">
        <f>+L97</f>
        <v>305419.76113636367</v>
      </c>
      <c r="M98" s="575">
        <f t="shared" si="8"/>
        <v>4810361.2378977239</v>
      </c>
      <c r="N98" s="558">
        <f>+K$29*M98+L98</f>
        <v>914381.3945903019</v>
      </c>
      <c r="O98" s="576">
        <f>+O97</f>
        <v>2247123.9924242385</v>
      </c>
      <c r="P98" s="575">
        <f>+P97</f>
        <v>119316.31818181818</v>
      </c>
      <c r="Q98" s="575">
        <f t="shared" si="11"/>
        <v>2127807.6742424201</v>
      </c>
      <c r="R98" s="558">
        <f>+O$29*Q98+P98</f>
        <v>388683.45567953627</v>
      </c>
      <c r="S98" s="493">
        <f>+S97</f>
        <v>1001086.2769696937</v>
      </c>
      <c r="T98" s="477">
        <f>+T97</f>
        <v>58315.705454545445</v>
      </c>
      <c r="U98" s="477">
        <f t="shared" si="12"/>
        <v>942770.57151514827</v>
      </c>
      <c r="V98" s="494">
        <f>+S$29*U98+T98</f>
        <v>177664.56072951265</v>
      </c>
      <c r="W98" s="493">
        <f>+W97</f>
        <v>13057029.723484855</v>
      </c>
      <c r="X98" s="477">
        <f>+X97</f>
        <v>693293.61363636365</v>
      </c>
      <c r="Y98" s="477">
        <f t="shared" si="13"/>
        <v>12363736.109848492</v>
      </c>
      <c r="Z98" s="494">
        <f>+W$29*Y98+X98</f>
        <v>2258465.243103676</v>
      </c>
      <c r="AA98" s="493">
        <f>+AA97</f>
        <v>8528263.1723484863</v>
      </c>
      <c r="AB98" s="477">
        <f>+AB97</f>
        <v>450833.29545454547</v>
      </c>
      <c r="AC98" s="477">
        <f t="shared" si="14"/>
        <v>8077429.8768939404</v>
      </c>
      <c r="AD98" s="494">
        <f>+AA$29*AC98+AB98</f>
        <v>1473385.3759907391</v>
      </c>
      <c r="AE98" s="493">
        <f>+AE97</f>
        <v>85060.897727272837</v>
      </c>
      <c r="AF98" s="477">
        <f>+AF97</f>
        <v>4597.886363636364</v>
      </c>
      <c r="AG98" s="477">
        <f t="shared" si="15"/>
        <v>80463.011363636469</v>
      </c>
      <c r="AH98" s="494">
        <f>+AE$29*AG98+AF98</f>
        <v>14784.000131266192</v>
      </c>
      <c r="AI98" s="493">
        <f>+AI97</f>
        <v>5861690.7310606092</v>
      </c>
      <c r="AJ98" s="477">
        <f>+AJ97</f>
        <v>295547.43181818182</v>
      </c>
      <c r="AK98" s="477">
        <f t="shared" si="19"/>
        <v>5566143.2992424276</v>
      </c>
      <c r="AL98" s="494">
        <f>+AI$29*AK98+AJ98</f>
        <v>1000186.3451790228</v>
      </c>
      <c r="AM98" s="493">
        <f>+AM97</f>
        <v>2161904.8557954556</v>
      </c>
      <c r="AN98" s="477">
        <f>+AN97</f>
        <v>110866.91568181818</v>
      </c>
      <c r="AO98" s="477">
        <f t="shared" si="16"/>
        <v>2051037.9401136374</v>
      </c>
      <c r="AP98" s="494">
        <f>+AM$29*AO98+AN98</f>
        <v>370515.48520036321</v>
      </c>
      <c r="AQ98" s="493">
        <f>+AQ97</f>
        <v>17872411.686136357</v>
      </c>
      <c r="AR98" s="477">
        <f>+AR97</f>
        <v>904932.23727272719</v>
      </c>
      <c r="AS98" s="477">
        <f t="shared" si="17"/>
        <v>16967479.448863629</v>
      </c>
      <c r="AT98" s="494">
        <f>+AQ$29*AS98+AR98</f>
        <v>3052908.9670394431</v>
      </c>
      <c r="AU98" s="575"/>
      <c r="AV98" s="575"/>
      <c r="AW98" s="575"/>
      <c r="AX98" s="558"/>
      <c r="AY98" s="575"/>
      <c r="AZ98" s="575"/>
      <c r="BA98" s="575"/>
      <c r="BB98" s="558"/>
      <c r="BC98" s="575"/>
      <c r="BD98" s="575"/>
      <c r="BE98" s="575"/>
      <c r="BF98" s="558"/>
      <c r="BG98" s="575"/>
      <c r="BH98" s="575"/>
      <c r="BI98" s="575"/>
      <c r="BJ98" s="558"/>
      <c r="BK98" s="575"/>
      <c r="BL98" s="575"/>
      <c r="BM98" s="575"/>
      <c r="BN98" s="558"/>
      <c r="BO98" s="575"/>
      <c r="BP98" s="575"/>
      <c r="BQ98" s="575"/>
      <c r="BR98" s="558"/>
      <c r="BS98" s="493">
        <f>+BS97</f>
        <v>166217.72727272753</v>
      </c>
      <c r="BT98" s="477">
        <f>+BT97</f>
        <v>8310.886363636364</v>
      </c>
      <c r="BU98" s="477">
        <f t="shared" si="18"/>
        <v>157906.84090909117</v>
      </c>
      <c r="BV98" s="494">
        <f>+BS$29*BU98+BT98</f>
        <v>28300.904372258075</v>
      </c>
      <c r="BW98" s="493">
        <f>+BW97</f>
        <v>11825245.159090925</v>
      </c>
      <c r="BX98" s="477">
        <f>+BX97</f>
        <v>576841.22727272729</v>
      </c>
      <c r="BY98" s="477">
        <f t="shared" si="20"/>
        <v>11248403.931818198</v>
      </c>
      <c r="BZ98" s="494">
        <f>+BW$29*BY98+BX98</f>
        <v>1927443.5923618455</v>
      </c>
      <c r="CA98" s="493">
        <f>+CA97</f>
        <v>1120431.5200000019</v>
      </c>
      <c r="CB98" s="477">
        <f>+CB97</f>
        <v>54433.919999999998</v>
      </c>
      <c r="CC98" s="477">
        <f t="shared" si="21"/>
        <v>1065997.600000002</v>
      </c>
      <c r="CD98" s="494">
        <f>+CA$29*CC98+CB98</f>
        <v>189382.54602827691</v>
      </c>
      <c r="CE98" s="493">
        <f>+CE97</f>
        <v>95681.839090909256</v>
      </c>
      <c r="CF98" s="477">
        <f>+CF97</f>
        <v>4725.0290909090909</v>
      </c>
      <c r="CG98" s="477">
        <f t="shared" si="22"/>
        <v>90956.810000000172</v>
      </c>
      <c r="CH98" s="494">
        <f>+CE$29*CG98+CF98</f>
        <v>16239.592104385893</v>
      </c>
      <c r="CI98" s="493">
        <f>+CI97</f>
        <v>261677.72727272686</v>
      </c>
      <c r="CJ98" s="477">
        <f>+CJ97</f>
        <v>12362.727272727272</v>
      </c>
      <c r="CK98" s="477">
        <f t="shared" si="23"/>
        <v>249314.99999999959</v>
      </c>
      <c r="CL98" s="494">
        <f>+CI$29*CK98+CJ98</f>
        <v>42298.1235025606</v>
      </c>
      <c r="CM98" s="493">
        <f>+CM97</f>
        <v>12455059.958238643</v>
      </c>
      <c r="CN98" s="477">
        <f>+CN97</f>
        <v>483691.64886363636</v>
      </c>
      <c r="CO98" s="477">
        <f t="shared" si="33"/>
        <v>11971368.309375007</v>
      </c>
      <c r="CP98" s="494">
        <f>+CM$29*CO98+CN98</f>
        <v>1921100.7648591097</v>
      </c>
      <c r="CQ98" s="493">
        <f>+CQ97</f>
        <v>51956701.081193164</v>
      </c>
      <c r="CR98" s="477">
        <f>+CR97</f>
        <v>2017735.9643181816</v>
      </c>
      <c r="CS98" s="477">
        <f t="shared" si="38"/>
        <v>49938965.116874985</v>
      </c>
      <c r="CT98" s="494">
        <f>+CQ$29*CS98+CR98</f>
        <v>8013936.38579896</v>
      </c>
      <c r="CU98" s="493">
        <f>+CU97</f>
        <v>17581079.685000025</v>
      </c>
      <c r="CV98" s="477">
        <f>+CV97</f>
        <v>676195.37250000006</v>
      </c>
      <c r="CW98" s="477">
        <f t="shared" si="39"/>
        <v>16904884.312500026</v>
      </c>
      <c r="CX98" s="494">
        <f>+CU$29*CW98+CV98</f>
        <v>2705974.6080621714</v>
      </c>
      <c r="CY98" s="493">
        <f>+CY97</f>
        <v>19443.682386363664</v>
      </c>
      <c r="CZ98" s="477">
        <f>+CZ97</f>
        <v>733.72386363636497</v>
      </c>
      <c r="DA98" s="477">
        <f t="shared" si="40"/>
        <v>18709.958522727298</v>
      </c>
      <c r="DB98" s="494">
        <f>+CY$29*DA98+CZ98</f>
        <v>2980.2394035019556</v>
      </c>
      <c r="DC98" s="493">
        <f>+DC97</f>
        <v>1168930.1590909108</v>
      </c>
      <c r="DD98" s="477">
        <f>+DD97</f>
        <v>44530.672727272722</v>
      </c>
      <c r="DE98" s="477">
        <f t="shared" si="41"/>
        <v>1124399.4863636382</v>
      </c>
      <c r="DF98" s="494">
        <f>+DC$29*DE98+DD98</f>
        <v>179537.96929954735</v>
      </c>
      <c r="DG98" s="493">
        <f>+DG97</f>
        <v>652946.06943181739</v>
      </c>
      <c r="DH98" s="477">
        <f>+DH97</f>
        <v>24639.474318181816</v>
      </c>
      <c r="DI98" s="477">
        <f t="shared" si="42"/>
        <v>628306.59511363553</v>
      </c>
      <c r="DJ98" s="494">
        <f>+DG$29*DI98+DH98</f>
        <v>100080.6105456217</v>
      </c>
      <c r="DK98" s="493">
        <f>+DK97</f>
        <v>14382738.831931822</v>
      </c>
      <c r="DL98" s="477">
        <f>+DL97</f>
        <v>549658.80886363634</v>
      </c>
      <c r="DM98" s="477">
        <f t="shared" si="43"/>
        <v>13833080.023068186</v>
      </c>
      <c r="DN98" s="494">
        <f>+DK$29*DM98+DL98</f>
        <v>2210604.7269573687</v>
      </c>
      <c r="DO98" s="493">
        <f>+DO97</f>
        <v>532268.45496212086</v>
      </c>
      <c r="DP98" s="477">
        <f>+DP97</f>
        <v>19592.703863636354</v>
      </c>
      <c r="DQ98" s="477">
        <f t="shared" si="143"/>
        <v>512675.7510984845</v>
      </c>
      <c r="DR98" s="494">
        <f>+DO$29*DQ98+DP98</f>
        <v>81149.977780410598</v>
      </c>
      <c r="DS98" s="493">
        <f>+DS97</f>
        <v>228133.19999999931</v>
      </c>
      <c r="DT98" s="477">
        <f>+DT97</f>
        <v>8295.7527272726966</v>
      </c>
      <c r="DU98" s="477">
        <f t="shared" si="58"/>
        <v>219837.44727272663</v>
      </c>
      <c r="DV98" s="494">
        <f>+DS$29*DU98+DT98</f>
        <v>34691.762154159071</v>
      </c>
      <c r="DW98" s="493">
        <f>+DW97</f>
        <v>33293.052897727219</v>
      </c>
      <c r="DX98" s="477">
        <f>+DX97</f>
        <v>1221.7634090909089</v>
      </c>
      <c r="DY98" s="477">
        <f t="shared" si="59"/>
        <v>32071.28948863631</v>
      </c>
      <c r="DZ98" s="494">
        <f>+DW$29*DY98+DX98</f>
        <v>5072.5816849428165</v>
      </c>
      <c r="EA98" s="493">
        <f>+EA97</f>
        <v>-198775.08607954677</v>
      </c>
      <c r="EB98" s="477">
        <f>+EB97</f>
        <v>-7120.3015909091364</v>
      </c>
      <c r="EC98" s="477">
        <f t="shared" si="60"/>
        <v>-191654.78448863764</v>
      </c>
      <c r="ED98" s="494">
        <f>+EA$29*EC98+EB98</f>
        <v>-30132.402399166534</v>
      </c>
      <c r="EE98" s="576">
        <f>+EE97</f>
        <v>5662574.2468181886</v>
      </c>
      <c r="EF98" s="580">
        <f>+EF97</f>
        <v>192495.44181818186</v>
      </c>
      <c r="EG98" s="580">
        <f t="shared" si="69"/>
        <v>5470078.8050000072</v>
      </c>
      <c r="EH98" s="494">
        <f>+EE$29*EG98+EF98</f>
        <v>849290.96730236337</v>
      </c>
      <c r="EI98" s="576">
        <f>+EI97</f>
        <v>229603.34746212111</v>
      </c>
      <c r="EJ98" s="580">
        <f>+EJ97</f>
        <v>7696.2015909090906</v>
      </c>
      <c r="EK98" s="580">
        <f t="shared" si="70"/>
        <v>221907.14587121201</v>
      </c>
      <c r="EL98" s="494">
        <f>+EI$29*EK98+EJ98</f>
        <v>34340.720925430345</v>
      </c>
      <c r="EM98" s="576">
        <f>+EM97</f>
        <v>7838293.7659090888</v>
      </c>
      <c r="EN98" s="580">
        <f>+EN97</f>
        <v>261276.45886363636</v>
      </c>
      <c r="EO98" s="580">
        <f t="shared" si="71"/>
        <v>7577017.3070454523</v>
      </c>
      <c r="EP98" s="494">
        <f>+EM$29*EO98+EN98</f>
        <v>1171053.3087391381</v>
      </c>
      <c r="EQ98" s="576">
        <f>+EQ97</f>
        <v>15267690.180227257</v>
      </c>
      <c r="ER98" s="580">
        <f>+ER97</f>
        <v>500580.00590909086</v>
      </c>
      <c r="ES98" s="580">
        <f t="shared" si="106"/>
        <v>14767110.174318166</v>
      </c>
      <c r="ET98" s="494">
        <f>+EQ$29*ES98+ER98</f>
        <v>2273675.4644166743</v>
      </c>
      <c r="EU98" s="576">
        <f>+EU97</f>
        <v>19727878.101363637</v>
      </c>
      <c r="EV98" s="580">
        <f>+EV97</f>
        <v>646815.67545454553</v>
      </c>
      <c r="EW98" s="580">
        <f t="shared" si="96"/>
        <v>19081062.425909091</v>
      </c>
      <c r="EX98" s="494">
        <f>+EU$29*EW98+EV98</f>
        <v>2937889.8755860031</v>
      </c>
      <c r="EY98" s="582">
        <f t="shared" si="109"/>
        <v>36094765.132155612</v>
      </c>
      <c r="EZ98" s="579">
        <f>+EY98</f>
        <v>36094765.132155612</v>
      </c>
      <c r="FA98" s="553"/>
      <c r="FD98" s="493"/>
      <c r="FE98" s="477"/>
      <c r="FF98" s="477"/>
      <c r="FG98" s="494"/>
      <c r="FH98" s="493"/>
      <c r="FI98" s="477"/>
      <c r="FJ98" s="477"/>
      <c r="FK98" s="494"/>
      <c r="FL98" s="493"/>
      <c r="FM98" s="477"/>
      <c r="FN98" s="477"/>
      <c r="FO98" s="494"/>
      <c r="FP98" s="493"/>
      <c r="FQ98" s="477"/>
      <c r="FR98" s="477"/>
      <c r="FS98" s="494"/>
      <c r="FT98" s="493"/>
      <c r="FU98" s="477"/>
      <c r="FV98" s="477"/>
      <c r="FW98" s="494"/>
      <c r="FX98" s="493"/>
      <c r="FY98" s="477"/>
      <c r="FZ98" s="477"/>
      <c r="GA98" s="494"/>
      <c r="GB98" s="493"/>
      <c r="GC98" s="477"/>
      <c r="GD98" s="477"/>
      <c r="GE98" s="494"/>
      <c r="GF98" s="493"/>
      <c r="GG98" s="477"/>
      <c r="GH98" s="477"/>
      <c r="GI98" s="494"/>
      <c r="GJ98" s="493"/>
      <c r="GK98" s="477"/>
      <c r="GL98" s="477"/>
      <c r="GM98" s="494"/>
      <c r="GN98" s="493"/>
      <c r="GO98" s="477"/>
      <c r="GP98" s="477"/>
      <c r="GQ98" s="494"/>
      <c r="GR98" s="493"/>
      <c r="GS98" s="477"/>
      <c r="GT98" s="477"/>
      <c r="GU98" s="494"/>
      <c r="GV98" s="493"/>
      <c r="GW98" s="477"/>
      <c r="GX98" s="477"/>
      <c r="GY98" s="494"/>
      <c r="GZ98" s="493"/>
      <c r="HA98" s="477"/>
      <c r="HB98" s="477"/>
      <c r="HC98" s="494"/>
      <c r="HD98" s="576"/>
      <c r="HE98" s="580"/>
      <c r="HF98" s="580"/>
      <c r="HG98" s="919"/>
      <c r="HH98" s="920"/>
      <c r="HI98" s="926"/>
      <c r="HJ98" s="926"/>
      <c r="HK98" s="919"/>
      <c r="HL98" s="920"/>
      <c r="HM98" s="926"/>
      <c r="HN98" s="926"/>
      <c r="HO98" s="919"/>
      <c r="HP98" s="920"/>
      <c r="HQ98" s="926"/>
      <c r="HR98" s="926"/>
      <c r="HS98" s="919"/>
      <c r="HU98" s="493"/>
      <c r="HV98" s="477"/>
      <c r="HW98" s="477"/>
      <c r="HX98" s="494"/>
      <c r="HY98" s="493"/>
      <c r="HZ98" s="477"/>
      <c r="IA98" s="477"/>
      <c r="IB98" s="494"/>
      <c r="IC98" s="493"/>
      <c r="ID98" s="477"/>
      <c r="IE98" s="477"/>
      <c r="IF98" s="494"/>
    </row>
    <row r="99" spans="1:240">
      <c r="A99" s="554" t="s">
        <v>24</v>
      </c>
      <c r="B99" s="574">
        <v>2036</v>
      </c>
      <c r="C99" s="575">
        <f>+E98</f>
        <v>7467015.7335227206</v>
      </c>
      <c r="D99" s="575">
        <f>+C$31</f>
        <v>445791.98409090913</v>
      </c>
      <c r="E99" s="575">
        <f t="shared" si="6"/>
        <v>7021223.7494318113</v>
      </c>
      <c r="F99" s="558">
        <f>+C$28*E99+D99</f>
        <v>1288834.3800861668</v>
      </c>
      <c r="G99" s="575">
        <f>+I98</f>
        <v>1911372.3674999978</v>
      </c>
      <c r="H99" s="575">
        <f>+G$31</f>
        <v>115840.74954545456</v>
      </c>
      <c r="I99" s="575">
        <f t="shared" si="7"/>
        <v>1795531.6179545433</v>
      </c>
      <c r="J99" s="558">
        <f>+G$28*I99+H99</f>
        <v>331431.26927616901</v>
      </c>
      <c r="K99" s="576">
        <f>+M98</f>
        <v>4810361.2378977239</v>
      </c>
      <c r="L99" s="575">
        <f>+K$31</f>
        <v>305419.76113636367</v>
      </c>
      <c r="M99" s="575">
        <f t="shared" si="8"/>
        <v>4504941.4767613607</v>
      </c>
      <c r="N99" s="558">
        <f>+K$28*M99+L99</f>
        <v>846330.68947626324</v>
      </c>
      <c r="O99" s="576">
        <f>+Q98</f>
        <v>2127807.6742424201</v>
      </c>
      <c r="P99" s="575">
        <f>+O$31</f>
        <v>119316.31818181818</v>
      </c>
      <c r="Q99" s="575">
        <f t="shared" si="11"/>
        <v>2008491.356060602</v>
      </c>
      <c r="R99" s="558">
        <f>+O$28*Q99+P99</f>
        <v>360477.03682237118</v>
      </c>
      <c r="S99" s="493">
        <f>+U98</f>
        <v>942770.57151514827</v>
      </c>
      <c r="T99" s="477">
        <f>+S$31</f>
        <v>58315.705454545445</v>
      </c>
      <c r="U99" s="477">
        <f t="shared" si="12"/>
        <v>884454.86606060283</v>
      </c>
      <c r="V99" s="494">
        <f>+S$28*U99+T99</f>
        <v>164512.71270612822</v>
      </c>
      <c r="W99" s="493">
        <f>+Y98</f>
        <v>12363736.109848492</v>
      </c>
      <c r="X99" s="477">
        <f>+W$31</f>
        <v>693293.61363636365</v>
      </c>
      <c r="Y99" s="477">
        <f t="shared" si="13"/>
        <v>11670442.496212129</v>
      </c>
      <c r="Z99" s="494">
        <f>+W$28*Y99+X99</f>
        <v>2094570.3932188028</v>
      </c>
      <c r="AA99" s="493">
        <f>+AC98</f>
        <v>8077429.8768939404</v>
      </c>
      <c r="AB99" s="477">
        <f>+AA$31</f>
        <v>450833.29545454547</v>
      </c>
      <c r="AC99" s="477">
        <f t="shared" si="14"/>
        <v>7626596.5814393945</v>
      </c>
      <c r="AD99" s="494">
        <f>+AA$28*AC99+AB99</f>
        <v>1366563.1574784149</v>
      </c>
      <c r="AE99" s="493">
        <f>+AG98</f>
        <v>80463.011363636469</v>
      </c>
      <c r="AF99" s="477">
        <f>+AE$31</f>
        <v>4597.886363636364</v>
      </c>
      <c r="AG99" s="477">
        <f t="shared" si="15"/>
        <v>75865.125000000102</v>
      </c>
      <c r="AH99" s="494">
        <f>+AE$28*AG99+AF99</f>
        <v>13707.055795482989</v>
      </c>
      <c r="AI99" s="493">
        <f>+AK98</f>
        <v>5566143.2992424276</v>
      </c>
      <c r="AJ99" s="477">
        <f>+AI$31</f>
        <v>295547.43181818182</v>
      </c>
      <c r="AK99" s="477">
        <f t="shared" si="19"/>
        <v>5270595.8674242459</v>
      </c>
      <c r="AL99" s="494">
        <f>+AI$28*AK99+AJ99</f>
        <v>928390.92562588374</v>
      </c>
      <c r="AM99" s="493">
        <f>+AO98</f>
        <v>2051037.9401136374</v>
      </c>
      <c r="AN99" s="477">
        <f>+AM$31</f>
        <v>110866.91568181818</v>
      </c>
      <c r="AO99" s="477">
        <f t="shared" si="16"/>
        <v>1940171.0244318191</v>
      </c>
      <c r="AP99" s="494">
        <f>+AM$28*AO99+AN99</f>
        <v>343824.37259378994</v>
      </c>
      <c r="AQ99" s="493">
        <f>+AS98</f>
        <v>16967479.448863629</v>
      </c>
      <c r="AR99" s="477">
        <f>+AQ$31</f>
        <v>904932.23727272719</v>
      </c>
      <c r="AS99" s="477">
        <f t="shared" si="17"/>
        <v>16062547.211590903</v>
      </c>
      <c r="AT99" s="494">
        <f>+AQ$28*AS99+AR99</f>
        <v>2833571.5700019212</v>
      </c>
      <c r="AU99" s="575"/>
      <c r="AV99" s="575"/>
      <c r="AW99" s="575"/>
      <c r="AX99" s="558"/>
      <c r="AY99" s="575"/>
      <c r="AZ99" s="575"/>
      <c r="BA99" s="575"/>
      <c r="BB99" s="558"/>
      <c r="BC99" s="575"/>
      <c r="BD99" s="575"/>
      <c r="BE99" s="575"/>
      <c r="BF99" s="558"/>
      <c r="BG99" s="575"/>
      <c r="BH99" s="575"/>
      <c r="BI99" s="575"/>
      <c r="BJ99" s="558"/>
      <c r="BK99" s="575"/>
      <c r="BL99" s="575"/>
      <c r="BM99" s="575"/>
      <c r="BN99" s="558"/>
      <c r="BO99" s="575"/>
      <c r="BP99" s="575"/>
      <c r="BQ99" s="575"/>
      <c r="BR99" s="558"/>
      <c r="BS99" s="493">
        <f>+BU98</f>
        <v>157906.84090909117</v>
      </c>
      <c r="BT99" s="477">
        <f>+BS$31</f>
        <v>8310.886363636364</v>
      </c>
      <c r="BU99" s="477">
        <f t="shared" si="18"/>
        <v>149595.95454545482</v>
      </c>
      <c r="BV99" s="494">
        <f>+BS$28*BU99+BT99</f>
        <v>26272.959137830996</v>
      </c>
      <c r="BW99" s="493">
        <f>+BY98</f>
        <v>11248403.931818198</v>
      </c>
      <c r="BX99" s="477">
        <f>+BW$31</f>
        <v>576841.22727272729</v>
      </c>
      <c r="BY99" s="477">
        <f t="shared" si="20"/>
        <v>10671562.704545472</v>
      </c>
      <c r="BZ99" s="494">
        <f>+BW$28*BY99+BX99</f>
        <v>1858181.9326136857</v>
      </c>
      <c r="CA99" s="493">
        <f>+CC98</f>
        <v>1065997.600000002</v>
      </c>
      <c r="CB99" s="477">
        <f>+CA$31</f>
        <v>54433.919999999998</v>
      </c>
      <c r="CC99" s="477">
        <f t="shared" si="21"/>
        <v>1011563.6800000019</v>
      </c>
      <c r="CD99" s="494">
        <f>+CA$28*CC99+CB99</f>
        <v>175892.95604880748</v>
      </c>
      <c r="CE99" s="493">
        <f>+CG98</f>
        <v>90956.810000000172</v>
      </c>
      <c r="CF99" s="477">
        <f>+CE$31</f>
        <v>4725.0290909090909</v>
      </c>
      <c r="CG99" s="477">
        <f t="shared" si="22"/>
        <v>86231.780909091089</v>
      </c>
      <c r="CH99" s="494">
        <f>+CE$28*CG99+CF99</f>
        <v>15078.92889283767</v>
      </c>
      <c r="CI99" s="493">
        <f>+CK98</f>
        <v>249314.99999999959</v>
      </c>
      <c r="CJ99" s="477">
        <f>+CI$31</f>
        <v>12362.727272727272</v>
      </c>
      <c r="CK99" s="477">
        <f t="shared" si="23"/>
        <v>236952.27272727233</v>
      </c>
      <c r="CL99" s="494">
        <f>+CI$28*CK99+CJ99</f>
        <v>40813.723689511018</v>
      </c>
      <c r="CM99" s="493">
        <f>+CO98</f>
        <v>11971368.309375007</v>
      </c>
      <c r="CN99" s="477">
        <f>+CM$31</f>
        <v>483691.64886363636</v>
      </c>
      <c r="CO99" s="477">
        <f t="shared" si="33"/>
        <v>11487676.660511371</v>
      </c>
      <c r="CP99" s="494">
        <f>+CM$28*CO99+CN99</f>
        <v>1863023.6288592927</v>
      </c>
      <c r="CQ99" s="493">
        <f>+CS98</f>
        <v>49938965.116874985</v>
      </c>
      <c r="CR99" s="477">
        <f>+CQ$31</f>
        <v>2017735.9643181816</v>
      </c>
      <c r="CS99" s="477">
        <f t="shared" si="38"/>
        <v>47921229.152556807</v>
      </c>
      <c r="CT99" s="494">
        <f>+CQ$28*CS99+CR99</f>
        <v>7771665.6616987269</v>
      </c>
      <c r="CU99" s="493">
        <f>+CW98</f>
        <v>16904884.312500026</v>
      </c>
      <c r="CV99" s="477">
        <f>+CU$31</f>
        <v>676195.37250000006</v>
      </c>
      <c r="CW99" s="477">
        <f t="shared" si="39"/>
        <v>16228688.940000026</v>
      </c>
      <c r="CX99" s="494">
        <f>+CU$28*CW99+CV99</f>
        <v>2624783.4386396846</v>
      </c>
      <c r="CY99" s="493">
        <f>+DA98</f>
        <v>18709.958522727298</v>
      </c>
      <c r="CZ99" s="477">
        <f>+CY$31</f>
        <v>733.72386363636497</v>
      </c>
      <c r="DA99" s="477">
        <f t="shared" si="40"/>
        <v>17976.234659090933</v>
      </c>
      <c r="DB99" s="494">
        <f>+CY$28*DA99+CZ99</f>
        <v>2892.1407548797756</v>
      </c>
      <c r="DC99" s="493">
        <f>+DE98</f>
        <v>1124399.4863636382</v>
      </c>
      <c r="DD99" s="477">
        <f>+DC$31</f>
        <v>44530.672727272722</v>
      </c>
      <c r="DE99" s="477">
        <f t="shared" si="41"/>
        <v>1079868.8136363656</v>
      </c>
      <c r="DF99" s="494">
        <f>+DC$28*DE99+DD99</f>
        <v>174191.14567292263</v>
      </c>
      <c r="DG99" s="493">
        <f>+DI98</f>
        <v>628306.59511363553</v>
      </c>
      <c r="DH99" s="477">
        <f>+DG$31</f>
        <v>24639.474318181816</v>
      </c>
      <c r="DI99" s="477">
        <f t="shared" si="42"/>
        <v>603667.12079545367</v>
      </c>
      <c r="DJ99" s="494">
        <f>+DG$28*DI99+DH99</f>
        <v>97122.134615133851</v>
      </c>
      <c r="DK99" s="493">
        <f>+DM98</f>
        <v>13833080.023068186</v>
      </c>
      <c r="DL99" s="477">
        <f>+DK$31</f>
        <v>549658.80886363634</v>
      </c>
      <c r="DM99" s="477">
        <f t="shared" si="43"/>
        <v>13283421.21420455</v>
      </c>
      <c r="DN99" s="494">
        <f>+DK$28*DM99+DL99</f>
        <v>2144606.8759072865</v>
      </c>
      <c r="DO99" s="493">
        <f>+DQ98</f>
        <v>512675.7510984845</v>
      </c>
      <c r="DP99" s="477">
        <f>+DO$31</f>
        <v>19592.703863636354</v>
      </c>
      <c r="DQ99" s="477">
        <f t="shared" si="143"/>
        <v>493083.04723484814</v>
      </c>
      <c r="DR99" s="494">
        <f>+DO$28*DQ99+DP99</f>
        <v>78797.470496966998</v>
      </c>
      <c r="DS99" s="493">
        <f>+DU98</f>
        <v>219837.44727272663</v>
      </c>
      <c r="DT99" s="477">
        <f>+DS$31</f>
        <v>8295.7527272726966</v>
      </c>
      <c r="DU99" s="477">
        <f t="shared" si="58"/>
        <v>211541.69454545394</v>
      </c>
      <c r="DV99" s="494">
        <f>+DS$28*DU99+DT99</f>
        <v>33695.686326729396</v>
      </c>
      <c r="DW99" s="493">
        <f>+DY98</f>
        <v>32071.28948863631</v>
      </c>
      <c r="DX99" s="477">
        <f>+DW$31</f>
        <v>1221.7634090909089</v>
      </c>
      <c r="DY99" s="477">
        <f t="shared" si="59"/>
        <v>30849.526079545401</v>
      </c>
      <c r="DZ99" s="494">
        <f>+DW$28*DY99+DX99</f>
        <v>4925.8838458627442</v>
      </c>
      <c r="EA99" s="493">
        <f>+EC98</f>
        <v>-191654.78448863764</v>
      </c>
      <c r="EB99" s="477">
        <f>+EA$31</f>
        <v>-7120.3015909091364</v>
      </c>
      <c r="EC99" s="477">
        <f t="shared" si="60"/>
        <v>-184534.48289772851</v>
      </c>
      <c r="ED99" s="494">
        <f>+EA$28*EC99+EB99</f>
        <v>-29277.463669447992</v>
      </c>
      <c r="EE99" s="576">
        <f>+EG98</f>
        <v>5470078.8050000072</v>
      </c>
      <c r="EF99" s="580">
        <f>+EE$31</f>
        <v>192495.44181818186</v>
      </c>
      <c r="EG99" s="580">
        <f t="shared" si="69"/>
        <v>5277583.3631818257</v>
      </c>
      <c r="EH99" s="494">
        <f>+EE$28*EG99+EF99</f>
        <v>826177.92828239221</v>
      </c>
      <c r="EI99" s="576">
        <f>+EK98</f>
        <v>221907.14587121201</v>
      </c>
      <c r="EJ99" s="580">
        <f>+EI$31</f>
        <v>7696.2015909090906</v>
      </c>
      <c r="EK99" s="580">
        <f t="shared" si="70"/>
        <v>214210.94428030291</v>
      </c>
      <c r="EL99" s="494">
        <f>+EI$28*EK99+EJ99</f>
        <v>33416.6335496666</v>
      </c>
      <c r="EM99" s="576">
        <f>+EO98</f>
        <v>7577017.3070454523</v>
      </c>
      <c r="EN99" s="580">
        <f>+EM$31</f>
        <v>261276.45886363636</v>
      </c>
      <c r="EO99" s="580">
        <f t="shared" si="71"/>
        <v>7315740.8481818158</v>
      </c>
      <c r="EP99" s="494">
        <f>+EM$28*EO99+EN99</f>
        <v>1139681.6932261898</v>
      </c>
      <c r="EQ99" s="576">
        <f>+ES98</f>
        <v>14767110.174318166</v>
      </c>
      <c r="ER99" s="580">
        <f>+EQ$31</f>
        <v>500580.00590909086</v>
      </c>
      <c r="ES99" s="580">
        <f t="shared" si="106"/>
        <v>14266530.168409076</v>
      </c>
      <c r="ET99" s="494">
        <f>+EQ$28*ES99+ER99</f>
        <v>2213570.5336198071</v>
      </c>
      <c r="EU99" s="576">
        <f>+EW98</f>
        <v>19081062.425909091</v>
      </c>
      <c r="EV99" s="580">
        <f>+EU$31</f>
        <v>646815.67545454553</v>
      </c>
      <c r="EW99" s="580">
        <f t="shared" si="96"/>
        <v>18434246.750454545</v>
      </c>
      <c r="EX99" s="494">
        <f>+EU$28*EW99+EV99</f>
        <v>2860226.3433781574</v>
      </c>
      <c r="EY99" s="582">
        <f t="shared" si="109"/>
        <v>34527953.798668317</v>
      </c>
      <c r="EZ99" s="557"/>
      <c r="FA99" s="578">
        <f>+EY99</f>
        <v>34527953.798668317</v>
      </c>
      <c r="FD99" s="493"/>
      <c r="FE99" s="477"/>
      <c r="FF99" s="477"/>
      <c r="FG99" s="494"/>
      <c r="FH99" s="493"/>
      <c r="FI99" s="477"/>
      <c r="FJ99" s="477"/>
      <c r="FK99" s="494"/>
      <c r="FL99" s="493"/>
      <c r="FM99" s="477"/>
      <c r="FN99" s="477"/>
      <c r="FO99" s="494"/>
      <c r="FP99" s="493"/>
      <c r="FQ99" s="477"/>
      <c r="FR99" s="477"/>
      <c r="FS99" s="494"/>
      <c r="FT99" s="493"/>
      <c r="FU99" s="477"/>
      <c r="FV99" s="477"/>
      <c r="FW99" s="494"/>
      <c r="FX99" s="493"/>
      <c r="FY99" s="477"/>
      <c r="FZ99" s="477"/>
      <c r="GA99" s="494"/>
      <c r="GB99" s="493"/>
      <c r="GC99" s="477"/>
      <c r="GD99" s="477"/>
      <c r="GE99" s="494"/>
      <c r="GF99" s="493"/>
      <c r="GG99" s="477"/>
      <c r="GH99" s="477"/>
      <c r="GI99" s="494"/>
      <c r="GJ99" s="493"/>
      <c r="GK99" s="477"/>
      <c r="GL99" s="477"/>
      <c r="GM99" s="494"/>
      <c r="GN99" s="493"/>
      <c r="GO99" s="477"/>
      <c r="GP99" s="477"/>
      <c r="GQ99" s="494"/>
      <c r="GR99" s="493"/>
      <c r="GS99" s="477"/>
      <c r="GT99" s="477"/>
      <c r="GU99" s="494"/>
      <c r="GV99" s="493"/>
      <c r="GW99" s="477"/>
      <c r="GX99" s="477"/>
      <c r="GY99" s="494"/>
      <c r="GZ99" s="493"/>
      <c r="HA99" s="477"/>
      <c r="HB99" s="477"/>
      <c r="HC99" s="494"/>
      <c r="HD99" s="576"/>
      <c r="HE99" s="580"/>
      <c r="HF99" s="580"/>
      <c r="HG99" s="919"/>
      <c r="HH99" s="920"/>
      <c r="HI99" s="926"/>
      <c r="HJ99" s="926"/>
      <c r="HK99" s="919"/>
      <c r="HL99" s="920"/>
      <c r="HM99" s="926"/>
      <c r="HN99" s="926"/>
      <c r="HO99" s="919"/>
      <c r="HP99" s="920"/>
      <c r="HQ99" s="926"/>
      <c r="HR99" s="926"/>
      <c r="HS99" s="919"/>
      <c r="HU99" s="493"/>
      <c r="HV99" s="477"/>
      <c r="HW99" s="477"/>
      <c r="HX99" s="494"/>
      <c r="HY99" s="493"/>
      <c r="HZ99" s="477"/>
      <c r="IA99" s="477"/>
      <c r="IB99" s="494"/>
      <c r="IC99" s="493"/>
      <c r="ID99" s="477"/>
      <c r="IE99" s="477"/>
      <c r="IF99" s="494"/>
    </row>
    <row r="100" spans="1:240">
      <c r="A100" s="554" t="s">
        <v>23</v>
      </c>
      <c r="B100" s="574">
        <v>2036</v>
      </c>
      <c r="C100" s="575">
        <f>+C99</f>
        <v>7467015.7335227206</v>
      </c>
      <c r="D100" s="575">
        <f>+D99</f>
        <v>445791.98409090913</v>
      </c>
      <c r="E100" s="575">
        <f t="shared" si="6"/>
        <v>7021223.7494318113</v>
      </c>
      <c r="F100" s="558">
        <f>+C$29*E100+D100</f>
        <v>1334634.9777551801</v>
      </c>
      <c r="G100" s="575">
        <f>+G99</f>
        <v>1911372.3674999978</v>
      </c>
      <c r="H100" s="575">
        <f>+H99</f>
        <v>115840.74954545456</v>
      </c>
      <c r="I100" s="575">
        <f t="shared" si="7"/>
        <v>1795531.6179545433</v>
      </c>
      <c r="J100" s="558">
        <f>+G$29*I100+H100</f>
        <v>343143.81742599595</v>
      </c>
      <c r="K100" s="576">
        <f>+K99</f>
        <v>4810361.2378977239</v>
      </c>
      <c r="L100" s="575">
        <f>+L99</f>
        <v>305419.76113636367</v>
      </c>
      <c r="M100" s="575">
        <f t="shared" si="8"/>
        <v>4504941.4767613607</v>
      </c>
      <c r="N100" s="558">
        <f>+K$29*M100+L100</f>
        <v>875717.16389481374</v>
      </c>
      <c r="O100" s="576">
        <f>+O99</f>
        <v>2127807.6742424201</v>
      </c>
      <c r="P100" s="575">
        <f>+P99</f>
        <v>119316.31818181818</v>
      </c>
      <c r="Q100" s="575">
        <f t="shared" si="11"/>
        <v>2008491.356060602</v>
      </c>
      <c r="R100" s="558">
        <f>+O$29*Q100+P100</f>
        <v>373578.75638059876</v>
      </c>
      <c r="S100" s="493">
        <f>+S99</f>
        <v>942770.57151514827</v>
      </c>
      <c r="T100" s="477">
        <f>+T99</f>
        <v>58315.705454545445</v>
      </c>
      <c r="U100" s="477">
        <f t="shared" si="12"/>
        <v>884454.86606060283</v>
      </c>
      <c r="V100" s="494">
        <f>+S$29*U100+T100</f>
        <v>170282.1573104425</v>
      </c>
      <c r="W100" s="493">
        <f>+W99</f>
        <v>12363736.109848492</v>
      </c>
      <c r="X100" s="477">
        <f>+X99</f>
        <v>693293.61363636365</v>
      </c>
      <c r="Y100" s="477">
        <f t="shared" si="13"/>
        <v>11670442.496212129</v>
      </c>
      <c r="Z100" s="494">
        <f>+W$29*Y100+X100</f>
        <v>2170698.6096756025</v>
      </c>
      <c r="AA100" s="493">
        <f>+AA99</f>
        <v>8077429.8768939404</v>
      </c>
      <c r="AB100" s="477">
        <f>+AB99</f>
        <v>450833.29545454547</v>
      </c>
      <c r="AC100" s="477">
        <f t="shared" si="14"/>
        <v>7626596.5814393945</v>
      </c>
      <c r="AD100" s="494">
        <f>+AA$29*AC100+AB100</f>
        <v>1416312.7017282539</v>
      </c>
      <c r="AE100" s="493">
        <f>+AE99</f>
        <v>80463.011363636469</v>
      </c>
      <c r="AF100" s="477">
        <f>+AF99</f>
        <v>4597.886363636364</v>
      </c>
      <c r="AG100" s="477">
        <f t="shared" si="15"/>
        <v>75865.125000000102</v>
      </c>
      <c r="AH100" s="494">
        <f>+AE$29*AG100+AF100</f>
        <v>14201.93648740163</v>
      </c>
      <c r="AI100" s="493">
        <f>+AI99</f>
        <v>5566143.2992424276</v>
      </c>
      <c r="AJ100" s="477">
        <f>+AJ99</f>
        <v>295547.43181818182</v>
      </c>
      <c r="AK100" s="477">
        <f t="shared" si="19"/>
        <v>5270595.8674242459</v>
      </c>
      <c r="AL100" s="494">
        <f>+AI$29*AK100+AJ100</f>
        <v>962771.88960234099</v>
      </c>
      <c r="AM100" s="493">
        <f>+AM99</f>
        <v>2051037.9401136374</v>
      </c>
      <c r="AN100" s="477">
        <f>+AN99</f>
        <v>110866.91568181818</v>
      </c>
      <c r="AO100" s="477">
        <f t="shared" si="16"/>
        <v>1940171.0244318191</v>
      </c>
      <c r="AP100" s="494">
        <f>+AM$29*AO100+AN100</f>
        <v>356480.42738854996</v>
      </c>
      <c r="AQ100" s="493">
        <f>+AQ99</f>
        <v>16967479.448863629</v>
      </c>
      <c r="AR100" s="477">
        <f>+AR99</f>
        <v>904932.23727272719</v>
      </c>
      <c r="AS100" s="477">
        <f t="shared" si="17"/>
        <v>16062547.211590903</v>
      </c>
      <c r="AT100" s="494">
        <f>+AQ$29*AS100+AR100</f>
        <v>2938350.2081185514</v>
      </c>
      <c r="AU100" s="575"/>
      <c r="AV100" s="575"/>
      <c r="AW100" s="575"/>
      <c r="AX100" s="558"/>
      <c r="AY100" s="575"/>
      <c r="AZ100" s="575"/>
      <c r="BA100" s="575"/>
      <c r="BB100" s="558"/>
      <c r="BC100" s="575"/>
      <c r="BD100" s="575"/>
      <c r="BE100" s="575"/>
      <c r="BF100" s="558"/>
      <c r="BG100" s="575"/>
      <c r="BH100" s="575"/>
      <c r="BI100" s="575"/>
      <c r="BJ100" s="558"/>
      <c r="BK100" s="575"/>
      <c r="BL100" s="575"/>
      <c r="BM100" s="575"/>
      <c r="BN100" s="558"/>
      <c r="BO100" s="575"/>
      <c r="BP100" s="575"/>
      <c r="BQ100" s="575"/>
      <c r="BR100" s="558"/>
      <c r="BS100" s="493">
        <f>+BS99</f>
        <v>157906.84090909117</v>
      </c>
      <c r="BT100" s="477">
        <f>+BT99</f>
        <v>8310.886363636364</v>
      </c>
      <c r="BU100" s="477">
        <f t="shared" si="18"/>
        <v>149595.95454545482</v>
      </c>
      <c r="BV100" s="494">
        <f>+BS$29*BU100+BT100</f>
        <v>27248.798161277988</v>
      </c>
      <c r="BW100" s="493">
        <f>+BW99</f>
        <v>11248403.931818198</v>
      </c>
      <c r="BX100" s="477">
        <f>+BX99</f>
        <v>576841.22727272729</v>
      </c>
      <c r="BY100" s="477">
        <f t="shared" si="20"/>
        <v>10671562.704545472</v>
      </c>
      <c r="BZ100" s="494">
        <f>+BW$29*BY100+BX100</f>
        <v>1858181.9326136857</v>
      </c>
      <c r="CA100" s="493">
        <f>+CA99</f>
        <v>1065997.600000002</v>
      </c>
      <c r="CB100" s="477">
        <f>+CB99</f>
        <v>54433.919999999998</v>
      </c>
      <c r="CC100" s="477">
        <f t="shared" si="21"/>
        <v>1011563.6800000019</v>
      </c>
      <c r="CD100" s="494">
        <f>+CA$29*CC100+CB100</f>
        <v>182491.55235874787</v>
      </c>
      <c r="CE100" s="493">
        <f>+CE99</f>
        <v>90956.810000000172</v>
      </c>
      <c r="CF100" s="477">
        <f>+CF99</f>
        <v>4725.0290909090909</v>
      </c>
      <c r="CG100" s="477">
        <f t="shared" si="22"/>
        <v>86231.780909091089</v>
      </c>
      <c r="CH100" s="494">
        <f>+CE$29*CG100+CF100</f>
        <v>15641.432986802683</v>
      </c>
      <c r="CI100" s="493">
        <f>+CI99</f>
        <v>249314.99999999959</v>
      </c>
      <c r="CJ100" s="477">
        <f>+CJ99</f>
        <v>12362.727272727272</v>
      </c>
      <c r="CK100" s="477">
        <f t="shared" si="23"/>
        <v>236952.27272727233</v>
      </c>
      <c r="CL100" s="494">
        <f>+CI$29*CK100+CJ100</f>
        <v>40813.723689511018</v>
      </c>
      <c r="CM100" s="493">
        <f>+CM99</f>
        <v>11971368.309375007</v>
      </c>
      <c r="CN100" s="477">
        <f>+CN99</f>
        <v>483691.64886363636</v>
      </c>
      <c r="CO100" s="477">
        <f t="shared" si="33"/>
        <v>11487676.660511371</v>
      </c>
      <c r="CP100" s="494">
        <f>+CM$29*CO100+CN100</f>
        <v>1863023.6288592927</v>
      </c>
      <c r="CQ100" s="493">
        <f>+CQ99</f>
        <v>49938965.116874985</v>
      </c>
      <c r="CR100" s="477">
        <f>+CR99</f>
        <v>2017735.9643181816</v>
      </c>
      <c r="CS100" s="477">
        <f t="shared" si="38"/>
        <v>47921229.152556807</v>
      </c>
      <c r="CT100" s="494">
        <f>+CQ$29*CS100+CR100</f>
        <v>7771665.6616987269</v>
      </c>
      <c r="CU100" s="493">
        <f>+CU99</f>
        <v>16904884.312500026</v>
      </c>
      <c r="CV100" s="477">
        <f>+CV99</f>
        <v>676195.37250000006</v>
      </c>
      <c r="CW100" s="477">
        <f t="shared" si="39"/>
        <v>16228688.940000026</v>
      </c>
      <c r="CX100" s="494">
        <f>+CU$29*CW100+CV100</f>
        <v>2624783.4386396846</v>
      </c>
      <c r="CY100" s="493">
        <f>+CY99</f>
        <v>18709.958522727298</v>
      </c>
      <c r="CZ100" s="477">
        <f>+CZ99</f>
        <v>733.72386363636497</v>
      </c>
      <c r="DA100" s="477">
        <f t="shared" si="40"/>
        <v>17976.234659090933</v>
      </c>
      <c r="DB100" s="494">
        <f>+CY$29*DA100+CZ100</f>
        <v>2892.1407548797756</v>
      </c>
      <c r="DC100" s="493">
        <f>+DC99</f>
        <v>1124399.4863636382</v>
      </c>
      <c r="DD100" s="477">
        <f>+DD99</f>
        <v>44530.672727272722</v>
      </c>
      <c r="DE100" s="477">
        <f t="shared" si="41"/>
        <v>1079868.8136363656</v>
      </c>
      <c r="DF100" s="494">
        <f>+DC$29*DE100+DD100</f>
        <v>174191.14567292263</v>
      </c>
      <c r="DG100" s="493">
        <f>+DG99</f>
        <v>628306.59511363553</v>
      </c>
      <c r="DH100" s="477">
        <f>+DH99</f>
        <v>24639.474318181816</v>
      </c>
      <c r="DI100" s="477">
        <f t="shared" si="42"/>
        <v>603667.12079545367</v>
      </c>
      <c r="DJ100" s="494">
        <f>+DG$29*DI100+DH100</f>
        <v>97122.134615133851</v>
      </c>
      <c r="DK100" s="493">
        <f>+DK99</f>
        <v>13833080.023068186</v>
      </c>
      <c r="DL100" s="477">
        <f>+DL99</f>
        <v>549658.80886363634</v>
      </c>
      <c r="DM100" s="477">
        <f t="shared" si="43"/>
        <v>13283421.21420455</v>
      </c>
      <c r="DN100" s="494">
        <f>+DK$29*DM100+DL100</f>
        <v>2144606.8759072865</v>
      </c>
      <c r="DO100" s="493">
        <f>+DO99</f>
        <v>512675.7510984845</v>
      </c>
      <c r="DP100" s="477">
        <f>+DP99</f>
        <v>19592.703863636354</v>
      </c>
      <c r="DQ100" s="477">
        <f t="shared" si="143"/>
        <v>493083.04723484814</v>
      </c>
      <c r="DR100" s="494">
        <f>+DO$29*DQ100+DP100</f>
        <v>78797.470496966998</v>
      </c>
      <c r="DS100" s="493">
        <f>+DS99</f>
        <v>219837.44727272663</v>
      </c>
      <c r="DT100" s="477">
        <f>+DT99</f>
        <v>8295.7527272726966</v>
      </c>
      <c r="DU100" s="477">
        <f t="shared" si="58"/>
        <v>211541.69454545394</v>
      </c>
      <c r="DV100" s="494">
        <f>+DS$29*DU100+DT100</f>
        <v>33695.686326729396</v>
      </c>
      <c r="DW100" s="493">
        <f>+DW99</f>
        <v>32071.28948863631</v>
      </c>
      <c r="DX100" s="477">
        <f>+DX99</f>
        <v>1221.7634090909089</v>
      </c>
      <c r="DY100" s="477">
        <f t="shared" si="59"/>
        <v>30849.526079545401</v>
      </c>
      <c r="DZ100" s="494">
        <f>+DW$29*DY100+DX100</f>
        <v>4925.8838458627442</v>
      </c>
      <c r="EA100" s="493">
        <f>+EA99</f>
        <v>-191654.78448863764</v>
      </c>
      <c r="EB100" s="477">
        <f>+EB99</f>
        <v>-7120.3015909091364</v>
      </c>
      <c r="EC100" s="477">
        <f t="shared" si="60"/>
        <v>-184534.48289772851</v>
      </c>
      <c r="ED100" s="494">
        <f>+EA$29*EC100+EB100</f>
        <v>-29277.463669447992</v>
      </c>
      <c r="EE100" s="576">
        <f>+EE99</f>
        <v>5470078.8050000072</v>
      </c>
      <c r="EF100" s="580">
        <f>+EF99</f>
        <v>192495.44181818186</v>
      </c>
      <c r="EG100" s="580">
        <f t="shared" si="69"/>
        <v>5277583.3631818257</v>
      </c>
      <c r="EH100" s="494">
        <f>+EE$29*EG100+EF100</f>
        <v>826177.92828239221</v>
      </c>
      <c r="EI100" s="576">
        <f>+EI99</f>
        <v>221907.14587121201</v>
      </c>
      <c r="EJ100" s="580">
        <f>+EJ99</f>
        <v>7696.2015909090906</v>
      </c>
      <c r="EK100" s="580">
        <f t="shared" si="70"/>
        <v>214210.94428030291</v>
      </c>
      <c r="EL100" s="494">
        <f>+EI$29*EK100+EJ100</f>
        <v>33416.6335496666</v>
      </c>
      <c r="EM100" s="576">
        <f>+EM99</f>
        <v>7577017.3070454523</v>
      </c>
      <c r="EN100" s="580">
        <f>+EN99</f>
        <v>261276.45886363636</v>
      </c>
      <c r="EO100" s="580">
        <f t="shared" si="71"/>
        <v>7315740.8481818158</v>
      </c>
      <c r="EP100" s="494">
        <f>+EM$29*EO100+EN100</f>
        <v>1139681.6932261898</v>
      </c>
      <c r="EQ100" s="576">
        <f>+EQ99</f>
        <v>14767110.174318166</v>
      </c>
      <c r="ER100" s="580">
        <f>+ER99</f>
        <v>500580.00590909086</v>
      </c>
      <c r="ES100" s="580">
        <f t="shared" si="106"/>
        <v>14266530.168409076</v>
      </c>
      <c r="ET100" s="494">
        <f>+EQ$29*ES100+ER100</f>
        <v>2213570.5336198071</v>
      </c>
      <c r="EU100" s="576">
        <f>+EU99</f>
        <v>19081062.425909091</v>
      </c>
      <c r="EV100" s="580">
        <f>+EV99</f>
        <v>646815.67545454553</v>
      </c>
      <c r="EW100" s="580">
        <f t="shared" si="96"/>
        <v>18434246.750454545</v>
      </c>
      <c r="EX100" s="494">
        <f>+EU$29*EW100+EV100</f>
        <v>2860226.3433781574</v>
      </c>
      <c r="EY100" s="582">
        <f t="shared" si="109"/>
        <v>34920049.820782006</v>
      </c>
      <c r="EZ100" s="579">
        <f>+EY100</f>
        <v>34920049.820782006</v>
      </c>
      <c r="FA100" s="553"/>
      <c r="FD100" s="493"/>
      <c r="FE100" s="477"/>
      <c r="FF100" s="477"/>
      <c r="FG100" s="494"/>
      <c r="FH100" s="493"/>
      <c r="FI100" s="477"/>
      <c r="FJ100" s="477"/>
      <c r="FK100" s="494"/>
      <c r="FL100" s="493"/>
      <c r="FM100" s="477"/>
      <c r="FN100" s="477"/>
      <c r="FO100" s="494"/>
      <c r="FP100" s="493"/>
      <c r="FQ100" s="477"/>
      <c r="FR100" s="477"/>
      <c r="FS100" s="494"/>
      <c r="FT100" s="493"/>
      <c r="FU100" s="477"/>
      <c r="FV100" s="477"/>
      <c r="FW100" s="494"/>
      <c r="FX100" s="493"/>
      <c r="FY100" s="477"/>
      <c r="FZ100" s="477"/>
      <c r="GA100" s="494"/>
      <c r="GB100" s="493"/>
      <c r="GC100" s="477"/>
      <c r="GD100" s="477"/>
      <c r="GE100" s="494"/>
      <c r="GF100" s="493"/>
      <c r="GG100" s="477"/>
      <c r="GH100" s="477"/>
      <c r="GI100" s="494"/>
      <c r="GJ100" s="493"/>
      <c r="GK100" s="477"/>
      <c r="GL100" s="477"/>
      <c r="GM100" s="494"/>
      <c r="GN100" s="493"/>
      <c r="GO100" s="477"/>
      <c r="GP100" s="477"/>
      <c r="GQ100" s="494"/>
      <c r="GR100" s="493"/>
      <c r="GS100" s="477"/>
      <c r="GT100" s="477"/>
      <c r="GU100" s="494"/>
      <c r="GV100" s="493"/>
      <c r="GW100" s="477"/>
      <c r="GX100" s="477"/>
      <c r="GY100" s="494"/>
      <c r="GZ100" s="493"/>
      <c r="HA100" s="477"/>
      <c r="HB100" s="477"/>
      <c r="HC100" s="494"/>
      <c r="HD100" s="576"/>
      <c r="HE100" s="580"/>
      <c r="HF100" s="580"/>
      <c r="HG100" s="919"/>
      <c r="HH100" s="920"/>
      <c r="HI100" s="926"/>
      <c r="HJ100" s="926"/>
      <c r="HK100" s="919"/>
      <c r="HL100" s="920"/>
      <c r="HM100" s="926"/>
      <c r="HN100" s="926"/>
      <c r="HO100" s="919"/>
      <c r="HP100" s="920"/>
      <c r="HQ100" s="926"/>
      <c r="HR100" s="926"/>
      <c r="HS100" s="919"/>
      <c r="HU100" s="493"/>
      <c r="HV100" s="477"/>
      <c r="HW100" s="477"/>
      <c r="HX100" s="494"/>
      <c r="HY100" s="493"/>
      <c r="HZ100" s="477"/>
      <c r="IA100" s="477"/>
      <c r="IB100" s="494"/>
      <c r="IC100" s="493"/>
      <c r="ID100" s="477"/>
      <c r="IE100" s="477"/>
      <c r="IF100" s="494"/>
    </row>
    <row r="101" spans="1:240">
      <c r="A101" s="554" t="s">
        <v>24</v>
      </c>
      <c r="B101" s="574">
        <v>2037</v>
      </c>
      <c r="C101" s="575">
        <f>+E100</f>
        <v>7021223.7494318113</v>
      </c>
      <c r="D101" s="575">
        <f>+C$31</f>
        <v>445791.98409090913</v>
      </c>
      <c r="E101" s="575">
        <f t="shared" si="6"/>
        <v>6575431.7653409019</v>
      </c>
      <c r="F101" s="558">
        <f>+C$28*E101+D101</f>
        <v>1235307.8787531345</v>
      </c>
      <c r="G101" s="575">
        <f>+I100</f>
        <v>1795531.6179545433</v>
      </c>
      <c r="H101" s="575">
        <f>+G$31</f>
        <v>115840.74954545456</v>
      </c>
      <c r="I101" s="575">
        <f t="shared" si="7"/>
        <v>1679690.8684090888</v>
      </c>
      <c r="J101" s="558">
        <f>+G$28*I101+H101</f>
        <v>317522.20348709065</v>
      </c>
      <c r="K101" s="576">
        <f>+M100</f>
        <v>4504941.4767613607</v>
      </c>
      <c r="L101" s="575">
        <f>+K$31</f>
        <v>305419.76113636367</v>
      </c>
      <c r="M101" s="575">
        <f t="shared" si="8"/>
        <v>4199521.7156249974</v>
      </c>
      <c r="N101" s="558">
        <f>+K$28*M101+L101</f>
        <v>809658.76213118527</v>
      </c>
      <c r="O101" s="576">
        <f>+Q100</f>
        <v>2008491.356060602</v>
      </c>
      <c r="P101" s="575">
        <f>+O$31</f>
        <v>119316.31818181818</v>
      </c>
      <c r="Q101" s="575">
        <f t="shared" si="11"/>
        <v>1889175.0378787839</v>
      </c>
      <c r="R101" s="558">
        <f>+O$28*Q101+P101</f>
        <v>346150.65749718982</v>
      </c>
      <c r="S101" s="493">
        <f>+U100</f>
        <v>884454.86606060283</v>
      </c>
      <c r="T101" s="477">
        <f>+S$31</f>
        <v>58315.705454545445</v>
      </c>
      <c r="U101" s="477">
        <f t="shared" si="12"/>
        <v>826139.16060605738</v>
      </c>
      <c r="V101" s="494">
        <f>+S$28*U101+T101</f>
        <v>157510.71222800185</v>
      </c>
      <c r="W101" s="493">
        <f>+Y100</f>
        <v>11670442.496212129</v>
      </c>
      <c r="X101" s="477">
        <f>+W$31</f>
        <v>693293.61363636365</v>
      </c>
      <c r="Y101" s="477">
        <f t="shared" si="13"/>
        <v>10977148.882575765</v>
      </c>
      <c r="Z101" s="494">
        <f>+W$28*Y101+X101</f>
        <v>2011326.2280950937</v>
      </c>
      <c r="AA101" s="493">
        <f>+AC100</f>
        <v>7626596.5814393945</v>
      </c>
      <c r="AB101" s="477">
        <f>+AA$31</f>
        <v>450833.29545454547</v>
      </c>
      <c r="AC101" s="477">
        <f t="shared" si="14"/>
        <v>7175763.2859848486</v>
      </c>
      <c r="AD101" s="494">
        <f>+AA$28*AC101+AB101</f>
        <v>1312431.3429745408</v>
      </c>
      <c r="AE101" s="493">
        <f>+AG100</f>
        <v>75865.125000000102</v>
      </c>
      <c r="AF101" s="477">
        <f>+AE$31</f>
        <v>4597.886363636364</v>
      </c>
      <c r="AG101" s="477">
        <f t="shared" si="15"/>
        <v>71267.238636363734</v>
      </c>
      <c r="AH101" s="494">
        <f>+AE$28*AG101+AF101</f>
        <v>13154.984920825618</v>
      </c>
      <c r="AI101" s="493">
        <f>+AK100</f>
        <v>5270595.8674242459</v>
      </c>
      <c r="AJ101" s="477">
        <f>+AI$31</f>
        <v>295547.43181818182</v>
      </c>
      <c r="AK101" s="477">
        <f t="shared" si="19"/>
        <v>4975048.4356060643</v>
      </c>
      <c r="AL101" s="494">
        <f>+AI$28*AK101+AJ101</f>
        <v>892904.3745712461</v>
      </c>
      <c r="AM101" s="493">
        <f>+AO100</f>
        <v>1940171.0244318191</v>
      </c>
      <c r="AN101" s="477">
        <f>+AM$31</f>
        <v>110866.91568181818</v>
      </c>
      <c r="AO101" s="477">
        <f t="shared" si="16"/>
        <v>1829304.1087500008</v>
      </c>
      <c r="AP101" s="494">
        <f>+AM$28*AO101+AN101</f>
        <v>330512.5179131059</v>
      </c>
      <c r="AQ101" s="493">
        <f>+AS100</f>
        <v>16062547.211590903</v>
      </c>
      <c r="AR101" s="477">
        <f>+AQ$31</f>
        <v>904932.23727272719</v>
      </c>
      <c r="AS101" s="477">
        <f t="shared" si="17"/>
        <v>15157614.974318177</v>
      </c>
      <c r="AT101" s="494">
        <f>+AQ$28*AS101+AR101</f>
        <v>2724915.8329467555</v>
      </c>
      <c r="AU101" s="575"/>
      <c r="AV101" s="575"/>
      <c r="AW101" s="575"/>
      <c r="AX101" s="558"/>
      <c r="AY101" s="575"/>
      <c r="AZ101" s="575"/>
      <c r="BA101" s="575"/>
      <c r="BB101" s="558"/>
      <c r="BC101" s="575"/>
      <c r="BD101" s="575"/>
      <c r="BE101" s="575"/>
      <c r="BF101" s="558"/>
      <c r="BG101" s="575"/>
      <c r="BH101" s="575"/>
      <c r="BI101" s="575"/>
      <c r="BJ101" s="558"/>
      <c r="BK101" s="575"/>
      <c r="BL101" s="575"/>
      <c r="BM101" s="575"/>
      <c r="BN101" s="558"/>
      <c r="BO101" s="575"/>
      <c r="BP101" s="575"/>
      <c r="BQ101" s="575"/>
      <c r="BR101" s="558"/>
      <c r="BS101" s="493">
        <f>+BU100</f>
        <v>149595.95454545482</v>
      </c>
      <c r="BT101" s="477">
        <f>+BS$31</f>
        <v>8310.886363636364</v>
      </c>
      <c r="BU101" s="477">
        <f t="shared" si="18"/>
        <v>141285.06818181847</v>
      </c>
      <c r="BV101" s="494">
        <f>+BS$28*BU101+BT101</f>
        <v>25275.066205931296</v>
      </c>
      <c r="BW101" s="493">
        <f>+BY100</f>
        <v>10671562.704545472</v>
      </c>
      <c r="BX101" s="477">
        <f>+BW$31</f>
        <v>576841.22727272729</v>
      </c>
      <c r="BY101" s="477">
        <f t="shared" si="20"/>
        <v>10094721.477272745</v>
      </c>
      <c r="BZ101" s="494">
        <f>+BW$28*BY101+BX101</f>
        <v>1788920.2728655259</v>
      </c>
      <c r="CA101" s="493">
        <f>+CC100</f>
        <v>1011563.6800000019</v>
      </c>
      <c r="CB101" s="477">
        <f>+CA$31</f>
        <v>54433.919999999998</v>
      </c>
      <c r="CC101" s="477">
        <f t="shared" si="21"/>
        <v>957129.76000000187</v>
      </c>
      <c r="CD101" s="494">
        <f>+CA$28*CC101+CB101</f>
        <v>169357.04379506002</v>
      </c>
      <c r="CE101" s="493">
        <f>+CG100</f>
        <v>86231.780909091089</v>
      </c>
      <c r="CF101" s="477">
        <f>+CE$31</f>
        <v>4725.0290909090909</v>
      </c>
      <c r="CG101" s="477">
        <f t="shared" si="22"/>
        <v>81506.751818182005</v>
      </c>
      <c r="CH101" s="494">
        <f>+CE$28*CG101+CF101</f>
        <v>14511.591917389531</v>
      </c>
      <c r="CI101" s="493">
        <f>+CK100</f>
        <v>236952.27272727233</v>
      </c>
      <c r="CJ101" s="477">
        <f>+CI$31</f>
        <v>12362.727272727272</v>
      </c>
      <c r="CK101" s="477">
        <f t="shared" si="23"/>
        <v>224589.54545454506</v>
      </c>
      <c r="CL101" s="494">
        <f>+CI$28*CK101+CJ101</f>
        <v>39329.323876461429</v>
      </c>
      <c r="CM101" s="493">
        <f>+CO100</f>
        <v>11487676.660511371</v>
      </c>
      <c r="CN101" s="477">
        <f>+CM$31</f>
        <v>483691.64886363636</v>
      </c>
      <c r="CO101" s="477">
        <f t="shared" si="33"/>
        <v>11003985.011647735</v>
      </c>
      <c r="CP101" s="494">
        <f>+CM$28*CO101+CN101</f>
        <v>1804946.4928594755</v>
      </c>
      <c r="CQ101" s="493">
        <f>+CS100</f>
        <v>47921229.152556807</v>
      </c>
      <c r="CR101" s="477">
        <f>+CQ$31</f>
        <v>2017735.9643181816</v>
      </c>
      <c r="CS101" s="477">
        <f t="shared" si="38"/>
        <v>45903493.188238628</v>
      </c>
      <c r="CT101" s="494">
        <f>+CQ$28*CS101+CR101</f>
        <v>7529394.937598493</v>
      </c>
      <c r="CU101" s="493">
        <f>+CW100</f>
        <v>16228688.940000026</v>
      </c>
      <c r="CV101" s="477">
        <f>+CU$31</f>
        <v>676195.37250000006</v>
      </c>
      <c r="CW101" s="477">
        <f t="shared" si="39"/>
        <v>15552493.567500025</v>
      </c>
      <c r="CX101" s="494">
        <f>+CU$28*CW101+CV101</f>
        <v>2543592.2692171978</v>
      </c>
      <c r="CY101" s="493">
        <f>+DA100</f>
        <v>17976.234659090933</v>
      </c>
      <c r="CZ101" s="477">
        <f>+CY$31</f>
        <v>733.72386363636497</v>
      </c>
      <c r="DA101" s="477">
        <f t="shared" si="40"/>
        <v>17242.510795454567</v>
      </c>
      <c r="DB101" s="494">
        <f>+CY$28*DA101+CZ101</f>
        <v>2804.0421062575952</v>
      </c>
      <c r="DC101" s="493">
        <f>+DE100</f>
        <v>1079868.8136363656</v>
      </c>
      <c r="DD101" s="477">
        <f>+DC$31</f>
        <v>44530.672727272722</v>
      </c>
      <c r="DE101" s="477">
        <f t="shared" si="41"/>
        <v>1035338.1409090929</v>
      </c>
      <c r="DF101" s="494">
        <f>+DC$28*DE101+DD101</f>
        <v>168844.32204629789</v>
      </c>
      <c r="DG101" s="493">
        <f>+DI100</f>
        <v>603667.12079545367</v>
      </c>
      <c r="DH101" s="477">
        <f>+DG$31</f>
        <v>24639.474318181816</v>
      </c>
      <c r="DI101" s="477">
        <f t="shared" si="42"/>
        <v>579027.6464772718</v>
      </c>
      <c r="DJ101" s="494">
        <f>+DG$28*DI101+DH101</f>
        <v>94163.658684646012</v>
      </c>
      <c r="DK101" s="493">
        <f>+DM100</f>
        <v>13283421.21420455</v>
      </c>
      <c r="DL101" s="477">
        <f>+DK$31</f>
        <v>549658.80886363634</v>
      </c>
      <c r="DM101" s="477">
        <f t="shared" si="43"/>
        <v>12733762.405340914</v>
      </c>
      <c r="DN101" s="494">
        <f>+DK$28*DM101+DL101</f>
        <v>2078609.0248572044</v>
      </c>
      <c r="DO101" s="493">
        <f>+DQ100</f>
        <v>493083.04723484814</v>
      </c>
      <c r="DP101" s="477">
        <f>+DO$31</f>
        <v>19592.703863636354</v>
      </c>
      <c r="DQ101" s="477">
        <f t="shared" si="143"/>
        <v>473490.34337121178</v>
      </c>
      <c r="DR101" s="494">
        <f>+DO$28*DQ101+DP101</f>
        <v>76444.963213523399</v>
      </c>
      <c r="DS101" s="493">
        <f>+DU100</f>
        <v>211541.69454545394</v>
      </c>
      <c r="DT101" s="477">
        <f>+DS$31</f>
        <v>8295.7527272726966</v>
      </c>
      <c r="DU101" s="477">
        <f t="shared" si="58"/>
        <v>203245.94181818125</v>
      </c>
      <c r="DV101" s="494">
        <f>+DS$28*DU101+DT101</f>
        <v>32699.610499299721</v>
      </c>
      <c r="DW101" s="493">
        <f>+DY100</f>
        <v>30849.526079545401</v>
      </c>
      <c r="DX101" s="477">
        <f>+DW$31</f>
        <v>1221.7634090909089</v>
      </c>
      <c r="DY101" s="477">
        <f t="shared" si="59"/>
        <v>29627.762670454493</v>
      </c>
      <c r="DZ101" s="494">
        <f>+DW$28*DY101+DX101</f>
        <v>4779.186006782671</v>
      </c>
      <c r="EA101" s="493">
        <f>+EC100</f>
        <v>-184534.48289772851</v>
      </c>
      <c r="EB101" s="477">
        <f>+EA$31</f>
        <v>-7120.3015909091364</v>
      </c>
      <c r="EC101" s="477">
        <f t="shared" si="60"/>
        <v>-177414.18130681937</v>
      </c>
      <c r="ED101" s="494">
        <f>+EA$28*EC101+EB101</f>
        <v>-28422.524939729454</v>
      </c>
      <c r="EE101" s="576">
        <f>+EG100</f>
        <v>5277583.3631818257</v>
      </c>
      <c r="EF101" s="580">
        <f>+EE$31</f>
        <v>192495.44181818186</v>
      </c>
      <c r="EG101" s="580">
        <f t="shared" si="69"/>
        <v>5085087.9213636443</v>
      </c>
      <c r="EH101" s="494">
        <f>+EE$28*EG101+EF101</f>
        <v>803064.88926242117</v>
      </c>
      <c r="EI101" s="576">
        <f>+EK100</f>
        <v>214210.94428030291</v>
      </c>
      <c r="EJ101" s="580">
        <f>+EI$31</f>
        <v>7696.2015909090906</v>
      </c>
      <c r="EK101" s="580">
        <f t="shared" si="70"/>
        <v>206514.74268939381</v>
      </c>
      <c r="EL101" s="494">
        <f>+EI$28*EK101+EJ101</f>
        <v>32492.546173902858</v>
      </c>
      <c r="EM101" s="576">
        <f>+EO100</f>
        <v>7315740.8481818158</v>
      </c>
      <c r="EN101" s="580">
        <f>+EM$31</f>
        <v>261276.45886363636</v>
      </c>
      <c r="EO101" s="580">
        <f t="shared" si="71"/>
        <v>7054464.3893181793</v>
      </c>
      <c r="EP101" s="494">
        <f>+EM$28*EO101+EN101</f>
        <v>1108310.0777132413</v>
      </c>
      <c r="EQ101" s="576">
        <f>+ES100</f>
        <v>14266530.168409076</v>
      </c>
      <c r="ER101" s="580">
        <f>+EQ$31</f>
        <v>500580.00590909086</v>
      </c>
      <c r="ES101" s="580">
        <f t="shared" si="106"/>
        <v>13765950.162499985</v>
      </c>
      <c r="ET101" s="494">
        <f>+EQ$28*ES101+ER101</f>
        <v>2153465.6028229399</v>
      </c>
      <c r="EU101" s="576">
        <f>+EW100</f>
        <v>18434246.750454545</v>
      </c>
      <c r="EV101" s="580">
        <f>+EU$31</f>
        <v>646815.67545454553</v>
      </c>
      <c r="EW101" s="580">
        <f t="shared" si="96"/>
        <v>17787431.074999999</v>
      </c>
      <c r="EX101" s="494">
        <f>+EU$28*EW101+EV101</f>
        <v>2782562.8111703116</v>
      </c>
      <c r="EY101" s="582">
        <f t="shared" si="109"/>
        <v>33376540.703470804</v>
      </c>
      <c r="EZ101" s="557"/>
      <c r="FA101" s="578">
        <f>+EY101</f>
        <v>33376540.703470804</v>
      </c>
      <c r="FD101" s="493"/>
      <c r="FE101" s="477"/>
      <c r="FF101" s="477"/>
      <c r="FG101" s="494"/>
      <c r="FH101" s="493"/>
      <c r="FI101" s="477"/>
      <c r="FJ101" s="477"/>
      <c r="FK101" s="494"/>
      <c r="FL101" s="493"/>
      <c r="FM101" s="477"/>
      <c r="FN101" s="477"/>
      <c r="FO101" s="494"/>
      <c r="FP101" s="493"/>
      <c r="FQ101" s="477"/>
      <c r="FR101" s="477"/>
      <c r="FS101" s="494"/>
      <c r="FT101" s="493"/>
      <c r="FU101" s="477"/>
      <c r="FV101" s="477"/>
      <c r="FW101" s="494"/>
      <c r="FX101" s="493"/>
      <c r="FY101" s="477"/>
      <c r="FZ101" s="477"/>
      <c r="GA101" s="494"/>
      <c r="GB101" s="493"/>
      <c r="GC101" s="477"/>
      <c r="GD101" s="477"/>
      <c r="GE101" s="494"/>
      <c r="GF101" s="493"/>
      <c r="GG101" s="477"/>
      <c r="GH101" s="477"/>
      <c r="GI101" s="494"/>
      <c r="GJ101" s="493"/>
      <c r="GK101" s="477"/>
      <c r="GL101" s="477"/>
      <c r="GM101" s="494"/>
      <c r="GN101" s="493"/>
      <c r="GO101" s="477"/>
      <c r="GP101" s="477"/>
      <c r="GQ101" s="494"/>
      <c r="GR101" s="493"/>
      <c r="GS101" s="477"/>
      <c r="GT101" s="477"/>
      <c r="GU101" s="494"/>
      <c r="GV101" s="493"/>
      <c r="GW101" s="477"/>
      <c r="GX101" s="477"/>
      <c r="GY101" s="494"/>
      <c r="GZ101" s="493"/>
      <c r="HA101" s="477"/>
      <c r="HB101" s="477"/>
      <c r="HC101" s="494"/>
      <c r="HD101" s="576"/>
      <c r="HE101" s="580"/>
      <c r="HF101" s="580"/>
      <c r="HG101" s="919"/>
      <c r="HH101" s="920"/>
      <c r="HI101" s="926"/>
      <c r="HJ101" s="926"/>
      <c r="HK101" s="919"/>
      <c r="HL101" s="920"/>
      <c r="HM101" s="926"/>
      <c r="HN101" s="926"/>
      <c r="HO101" s="919"/>
      <c r="HP101" s="920"/>
      <c r="HQ101" s="926"/>
      <c r="HR101" s="926"/>
      <c r="HS101" s="919"/>
      <c r="HU101" s="493"/>
      <c r="HV101" s="477"/>
      <c r="HW101" s="477"/>
      <c r="HX101" s="494"/>
      <c r="HY101" s="493"/>
      <c r="HZ101" s="477"/>
      <c r="IA101" s="477"/>
      <c r="IB101" s="494"/>
      <c r="IC101" s="493"/>
      <c r="ID101" s="477"/>
      <c r="IE101" s="477"/>
      <c r="IF101" s="494"/>
    </row>
    <row r="102" spans="1:240">
      <c r="A102" s="554" t="s">
        <v>23</v>
      </c>
      <c r="B102" s="574">
        <v>2037</v>
      </c>
      <c r="C102" s="575">
        <f>+C101</f>
        <v>7021223.7494318113</v>
      </c>
      <c r="D102" s="575">
        <f>+D101</f>
        <v>445791.98409090913</v>
      </c>
      <c r="E102" s="575">
        <f t="shared" si="6"/>
        <v>6575431.7653409019</v>
      </c>
      <c r="F102" s="558">
        <f>+C$29*E102+D102</f>
        <v>1278200.5019669724</v>
      </c>
      <c r="G102" s="575">
        <f>+G101</f>
        <v>1795531.6179545433</v>
      </c>
      <c r="H102" s="575">
        <f>+H101</f>
        <v>115840.74954545456</v>
      </c>
      <c r="I102" s="575">
        <f t="shared" si="7"/>
        <v>1679690.8684090888</v>
      </c>
      <c r="J102" s="558">
        <f>+G$29*I102+H102</f>
        <v>328479.10336918681</v>
      </c>
      <c r="K102" s="576">
        <f>+K101</f>
        <v>4504941.4767613607</v>
      </c>
      <c r="L102" s="575">
        <f>+L101</f>
        <v>305419.76113636367</v>
      </c>
      <c r="M102" s="575">
        <f t="shared" si="8"/>
        <v>4199521.7156249974</v>
      </c>
      <c r="N102" s="558">
        <f>+K$29*M102+L102</f>
        <v>837052.93319932581</v>
      </c>
      <c r="O102" s="576">
        <f>+O101</f>
        <v>2008491.356060602</v>
      </c>
      <c r="P102" s="575">
        <f>+P101</f>
        <v>119316.31818181818</v>
      </c>
      <c r="Q102" s="575">
        <f t="shared" si="11"/>
        <v>1889175.0378787839</v>
      </c>
      <c r="R102" s="558">
        <f>+O$29*Q102+P102</f>
        <v>358474.0570816613</v>
      </c>
      <c r="S102" s="493">
        <f>+S101</f>
        <v>884454.86606060283</v>
      </c>
      <c r="T102" s="477">
        <f>+T101</f>
        <v>58315.705454545445</v>
      </c>
      <c r="U102" s="477">
        <f t="shared" si="12"/>
        <v>826139.16060605738</v>
      </c>
      <c r="V102" s="494">
        <f>+S$29*U102+T102</f>
        <v>162899.75389137235</v>
      </c>
      <c r="W102" s="493">
        <f>+W101</f>
        <v>11670442.496212129</v>
      </c>
      <c r="X102" s="477">
        <f>+X101</f>
        <v>693293.61363636365</v>
      </c>
      <c r="Y102" s="477">
        <f t="shared" si="13"/>
        <v>10977148.882575765</v>
      </c>
      <c r="Z102" s="494">
        <f>+W$29*Y102+X102</f>
        <v>2082931.976247529</v>
      </c>
      <c r="AA102" s="493">
        <f>+AA101</f>
        <v>7626596.5814393945</v>
      </c>
      <c r="AB102" s="477">
        <f>+AB101</f>
        <v>450833.29545454547</v>
      </c>
      <c r="AC102" s="477">
        <f t="shared" si="14"/>
        <v>7175763.2859848486</v>
      </c>
      <c r="AD102" s="494">
        <f>+AA$29*AC102+AB102</f>
        <v>1359240.0274657686</v>
      </c>
      <c r="AE102" s="493">
        <f>+AE101</f>
        <v>75865.125000000102</v>
      </c>
      <c r="AF102" s="477">
        <f>+AF101</f>
        <v>4597.886363636364</v>
      </c>
      <c r="AG102" s="477">
        <f t="shared" si="15"/>
        <v>71267.238636363734</v>
      </c>
      <c r="AH102" s="494">
        <f>+AE$29*AG102+AF102</f>
        <v>13619.872843537069</v>
      </c>
      <c r="AI102" s="493">
        <f>+AI101</f>
        <v>5270595.8674242459</v>
      </c>
      <c r="AJ102" s="477">
        <f>+AJ101</f>
        <v>295547.43181818182</v>
      </c>
      <c r="AK102" s="477">
        <f t="shared" si="19"/>
        <v>4975048.4356060643</v>
      </c>
      <c r="AL102" s="494">
        <f>+AI$29*AK102+AJ102</f>
        <v>925357.43402565923</v>
      </c>
      <c r="AM102" s="493">
        <f>+AM101</f>
        <v>1940171.0244318191</v>
      </c>
      <c r="AN102" s="477">
        <f>+AN101</f>
        <v>110866.91568181818</v>
      </c>
      <c r="AO102" s="477">
        <f t="shared" si="16"/>
        <v>1829304.1087500008</v>
      </c>
      <c r="AP102" s="494">
        <f>+AM$29*AO102+AN102</f>
        <v>342445.3695767367</v>
      </c>
      <c r="AQ102" s="493">
        <f>+AQ101</f>
        <v>16062547.211590903</v>
      </c>
      <c r="AR102" s="477">
        <f>+AR101</f>
        <v>904932.23727272719</v>
      </c>
      <c r="AS102" s="477">
        <f t="shared" si="17"/>
        <v>15157614.974318177</v>
      </c>
      <c r="AT102" s="494">
        <f>+AQ$29*AS102+AR102</f>
        <v>2823791.4491976602</v>
      </c>
      <c r="AU102" s="575"/>
      <c r="AV102" s="575"/>
      <c r="AW102" s="575"/>
      <c r="AX102" s="558"/>
      <c r="AY102" s="575"/>
      <c r="AZ102" s="575"/>
      <c r="BA102" s="575"/>
      <c r="BB102" s="558"/>
      <c r="BC102" s="575"/>
      <c r="BD102" s="575"/>
      <c r="BE102" s="575"/>
      <c r="BF102" s="558"/>
      <c r="BG102" s="575"/>
      <c r="BH102" s="575"/>
      <c r="BI102" s="575"/>
      <c r="BJ102" s="558"/>
      <c r="BK102" s="575"/>
      <c r="BL102" s="575"/>
      <c r="BM102" s="575"/>
      <c r="BN102" s="558"/>
      <c r="BO102" s="575"/>
      <c r="BP102" s="575"/>
      <c r="BQ102" s="575"/>
      <c r="BR102" s="558"/>
      <c r="BS102" s="493">
        <f>+BS101</f>
        <v>149595.95454545482</v>
      </c>
      <c r="BT102" s="477">
        <f>+BT101</f>
        <v>8310.886363636364</v>
      </c>
      <c r="BU102" s="477">
        <f t="shared" si="18"/>
        <v>141285.06818181847</v>
      </c>
      <c r="BV102" s="494">
        <f>+BS$29*BU102+BT102</f>
        <v>26196.6919502979</v>
      </c>
      <c r="BW102" s="493">
        <f>+BW101</f>
        <v>10671562.704545472</v>
      </c>
      <c r="BX102" s="477">
        <f>+BX101</f>
        <v>576841.22727272729</v>
      </c>
      <c r="BY102" s="477">
        <f t="shared" si="20"/>
        <v>10094721.477272745</v>
      </c>
      <c r="BZ102" s="494">
        <f>+BW$29*BY102+BX102</f>
        <v>1788920.2728655259</v>
      </c>
      <c r="CA102" s="493">
        <f>+CA101</f>
        <v>1011563.6800000019</v>
      </c>
      <c r="CB102" s="477">
        <f>+CB101</f>
        <v>54433.919999999998</v>
      </c>
      <c r="CC102" s="477">
        <f t="shared" si="21"/>
        <v>957129.76000000187</v>
      </c>
      <c r="CD102" s="494">
        <f>+CA$29*CC102+CB102</f>
        <v>175600.55868921886</v>
      </c>
      <c r="CE102" s="493">
        <f>+CE101</f>
        <v>86231.780909091089</v>
      </c>
      <c r="CF102" s="477">
        <f>+CF101</f>
        <v>4725.0290909090909</v>
      </c>
      <c r="CG102" s="477">
        <f t="shared" si="22"/>
        <v>81506.751818182005</v>
      </c>
      <c r="CH102" s="494">
        <f>+CE$29*CG102+CF102</f>
        <v>15043.273869219476</v>
      </c>
      <c r="CI102" s="493">
        <f>+CI101</f>
        <v>236952.27272727233</v>
      </c>
      <c r="CJ102" s="477">
        <f>+CJ101</f>
        <v>12362.727272727272</v>
      </c>
      <c r="CK102" s="477">
        <f t="shared" si="23"/>
        <v>224589.54545454506</v>
      </c>
      <c r="CL102" s="494">
        <f>+CI$29*CK102+CJ102</f>
        <v>39329.323876461429</v>
      </c>
      <c r="CM102" s="493">
        <f>+CM101</f>
        <v>11487676.660511371</v>
      </c>
      <c r="CN102" s="477">
        <f>+CN101</f>
        <v>483691.64886363636</v>
      </c>
      <c r="CO102" s="477">
        <f t="shared" si="33"/>
        <v>11003985.011647735</v>
      </c>
      <c r="CP102" s="494">
        <f>+CM$29*CO102+CN102</f>
        <v>1804946.4928594755</v>
      </c>
      <c r="CQ102" s="493">
        <f>+CQ101</f>
        <v>47921229.152556807</v>
      </c>
      <c r="CR102" s="477">
        <f>+CR101</f>
        <v>2017735.9643181816</v>
      </c>
      <c r="CS102" s="477">
        <f t="shared" si="38"/>
        <v>45903493.188238628</v>
      </c>
      <c r="CT102" s="494">
        <f>+CQ$29*CS102+CR102</f>
        <v>7529394.937598493</v>
      </c>
      <c r="CU102" s="493">
        <f>+CU101</f>
        <v>16228688.940000026</v>
      </c>
      <c r="CV102" s="477">
        <f>+CV101</f>
        <v>676195.37250000006</v>
      </c>
      <c r="CW102" s="477">
        <f t="shared" si="39"/>
        <v>15552493.567500025</v>
      </c>
      <c r="CX102" s="494">
        <f>+CU$29*CW102+CV102</f>
        <v>2543592.2692171978</v>
      </c>
      <c r="CY102" s="493">
        <f>+CY101</f>
        <v>17976.234659090933</v>
      </c>
      <c r="CZ102" s="477">
        <f>+CZ101</f>
        <v>733.72386363636497</v>
      </c>
      <c r="DA102" s="477">
        <f t="shared" si="40"/>
        <v>17242.510795454567</v>
      </c>
      <c r="DB102" s="494">
        <f>+CY$29*DA102+CZ102</f>
        <v>2804.0421062575952</v>
      </c>
      <c r="DC102" s="493">
        <f>+DC101</f>
        <v>1079868.8136363656</v>
      </c>
      <c r="DD102" s="477">
        <f>+DD101</f>
        <v>44530.672727272722</v>
      </c>
      <c r="DE102" s="477">
        <f t="shared" si="41"/>
        <v>1035338.1409090929</v>
      </c>
      <c r="DF102" s="494">
        <f>+DC$29*DE102+DD102</f>
        <v>168844.32204629789</v>
      </c>
      <c r="DG102" s="493">
        <f>+DG101</f>
        <v>603667.12079545367</v>
      </c>
      <c r="DH102" s="477">
        <f>+DH101</f>
        <v>24639.474318181816</v>
      </c>
      <c r="DI102" s="477">
        <f t="shared" si="42"/>
        <v>579027.6464772718</v>
      </c>
      <c r="DJ102" s="494">
        <f>+DG$29*DI102+DH102</f>
        <v>94163.658684646012</v>
      </c>
      <c r="DK102" s="493">
        <f>+DK101</f>
        <v>13283421.21420455</v>
      </c>
      <c r="DL102" s="477">
        <f>+DL101</f>
        <v>549658.80886363634</v>
      </c>
      <c r="DM102" s="477">
        <f t="shared" si="43"/>
        <v>12733762.405340914</v>
      </c>
      <c r="DN102" s="494">
        <f>+DK$29*DM102+DL102</f>
        <v>2078609.0248572044</v>
      </c>
      <c r="DO102" s="493">
        <f>+DO101</f>
        <v>493083.04723484814</v>
      </c>
      <c r="DP102" s="477">
        <f>+DP101</f>
        <v>19592.703863636354</v>
      </c>
      <c r="DQ102" s="477">
        <f t="shared" si="143"/>
        <v>473490.34337121178</v>
      </c>
      <c r="DR102" s="494">
        <f>+DO$29*DQ102+DP102</f>
        <v>76444.963213523399</v>
      </c>
      <c r="DS102" s="493">
        <f>+DS101</f>
        <v>211541.69454545394</v>
      </c>
      <c r="DT102" s="477">
        <f>+DT101</f>
        <v>8295.7527272726966</v>
      </c>
      <c r="DU102" s="477">
        <f t="shared" si="58"/>
        <v>203245.94181818125</v>
      </c>
      <c r="DV102" s="494">
        <f>+DS$29*DU102+DT102</f>
        <v>32699.610499299721</v>
      </c>
      <c r="DW102" s="493">
        <f>+DW101</f>
        <v>30849.526079545401</v>
      </c>
      <c r="DX102" s="477">
        <f>+DX101</f>
        <v>1221.7634090909089</v>
      </c>
      <c r="DY102" s="477">
        <f t="shared" si="59"/>
        <v>29627.762670454493</v>
      </c>
      <c r="DZ102" s="494">
        <f>+DW$29*DY102+DX102</f>
        <v>4779.186006782671</v>
      </c>
      <c r="EA102" s="493">
        <f>+EA101</f>
        <v>-184534.48289772851</v>
      </c>
      <c r="EB102" s="477">
        <f>+EB101</f>
        <v>-7120.3015909091364</v>
      </c>
      <c r="EC102" s="477">
        <f t="shared" si="60"/>
        <v>-177414.18130681937</v>
      </c>
      <c r="ED102" s="494">
        <f>+EA$29*EC102+EB102</f>
        <v>-28422.524939729454</v>
      </c>
      <c r="EE102" s="576">
        <f>+EE101</f>
        <v>5277583.3631818257</v>
      </c>
      <c r="EF102" s="580">
        <f>+EF101</f>
        <v>192495.44181818186</v>
      </c>
      <c r="EG102" s="580">
        <f t="shared" si="69"/>
        <v>5085087.9213636443</v>
      </c>
      <c r="EH102" s="494">
        <f>+EE$29*EG102+EF102</f>
        <v>803064.88926242117</v>
      </c>
      <c r="EI102" s="576">
        <f>+EI101</f>
        <v>214210.94428030291</v>
      </c>
      <c r="EJ102" s="580">
        <f>+EJ101</f>
        <v>7696.2015909090906</v>
      </c>
      <c r="EK102" s="580">
        <f t="shared" si="70"/>
        <v>206514.74268939381</v>
      </c>
      <c r="EL102" s="494">
        <f>+EI$29*EK102+EJ102</f>
        <v>32492.546173902858</v>
      </c>
      <c r="EM102" s="576">
        <f>+EM101</f>
        <v>7315740.8481818158</v>
      </c>
      <c r="EN102" s="580">
        <f>+EN101</f>
        <v>261276.45886363636</v>
      </c>
      <c r="EO102" s="580">
        <f t="shared" si="71"/>
        <v>7054464.3893181793</v>
      </c>
      <c r="EP102" s="494">
        <f>+EM$29*EO102+EN102</f>
        <v>1108310.0777132413</v>
      </c>
      <c r="EQ102" s="576">
        <f>+EQ101</f>
        <v>14266530.168409076</v>
      </c>
      <c r="ER102" s="580">
        <f>+ER101</f>
        <v>500580.00590909086</v>
      </c>
      <c r="ES102" s="580">
        <f t="shared" si="106"/>
        <v>13765950.162499985</v>
      </c>
      <c r="ET102" s="494">
        <f>+EQ$29*ES102+ER102</f>
        <v>2153465.6028229399</v>
      </c>
      <c r="EU102" s="576">
        <f>+EU101</f>
        <v>18434246.750454545</v>
      </c>
      <c r="EV102" s="580">
        <f>+EV101</f>
        <v>646815.67545454553</v>
      </c>
      <c r="EW102" s="580">
        <f t="shared" si="96"/>
        <v>17787431.074999999</v>
      </c>
      <c r="EX102" s="494">
        <f>+EU$29*EW102+EV102</f>
        <v>2782562.8111703116</v>
      </c>
      <c r="EY102" s="582">
        <f t="shared" si="109"/>
        <v>33745334.509408392</v>
      </c>
      <c r="EZ102" s="579">
        <f>+EY102</f>
        <v>33745334.509408392</v>
      </c>
      <c r="FA102" s="553"/>
      <c r="FD102" s="493"/>
      <c r="FE102" s="477"/>
      <c r="FF102" s="477"/>
      <c r="FG102" s="494"/>
      <c r="FH102" s="493"/>
      <c r="FI102" s="477"/>
      <c r="FJ102" s="477"/>
      <c r="FK102" s="494"/>
      <c r="FL102" s="493"/>
      <c r="FM102" s="477"/>
      <c r="FN102" s="477"/>
      <c r="FO102" s="494"/>
      <c r="FP102" s="493"/>
      <c r="FQ102" s="477"/>
      <c r="FR102" s="477"/>
      <c r="FS102" s="494"/>
      <c r="FT102" s="493"/>
      <c r="FU102" s="477"/>
      <c r="FV102" s="477"/>
      <c r="FW102" s="494"/>
      <c r="FX102" s="493"/>
      <c r="FY102" s="477"/>
      <c r="FZ102" s="477"/>
      <c r="GA102" s="494"/>
      <c r="GB102" s="493"/>
      <c r="GC102" s="477"/>
      <c r="GD102" s="477"/>
      <c r="GE102" s="494"/>
      <c r="GF102" s="493"/>
      <c r="GG102" s="477"/>
      <c r="GH102" s="477"/>
      <c r="GI102" s="494"/>
      <c r="GJ102" s="493"/>
      <c r="GK102" s="477"/>
      <c r="GL102" s="477"/>
      <c r="GM102" s="494"/>
      <c r="GN102" s="493"/>
      <c r="GO102" s="477"/>
      <c r="GP102" s="477"/>
      <c r="GQ102" s="494"/>
      <c r="GR102" s="493"/>
      <c r="GS102" s="477"/>
      <c r="GT102" s="477"/>
      <c r="GU102" s="494"/>
      <c r="GV102" s="493"/>
      <c r="GW102" s="477"/>
      <c r="GX102" s="477"/>
      <c r="GY102" s="494"/>
      <c r="GZ102" s="493"/>
      <c r="HA102" s="477"/>
      <c r="HB102" s="477"/>
      <c r="HC102" s="494"/>
      <c r="HD102" s="576"/>
      <c r="HE102" s="580"/>
      <c r="HF102" s="580"/>
      <c r="HG102" s="919"/>
      <c r="HH102" s="920"/>
      <c r="HI102" s="926"/>
      <c r="HJ102" s="926"/>
      <c r="HK102" s="919"/>
      <c r="HL102" s="920"/>
      <c r="HM102" s="926"/>
      <c r="HN102" s="926"/>
      <c r="HO102" s="919"/>
      <c r="HP102" s="920"/>
      <c r="HQ102" s="926"/>
      <c r="HR102" s="926"/>
      <c r="HS102" s="919"/>
      <c r="HU102" s="493"/>
      <c r="HV102" s="477"/>
      <c r="HW102" s="477"/>
      <c r="HX102" s="494"/>
      <c r="HY102" s="493"/>
      <c r="HZ102" s="477"/>
      <c r="IA102" s="477"/>
      <c r="IB102" s="494"/>
      <c r="IC102" s="493"/>
      <c r="ID102" s="477"/>
      <c r="IE102" s="477"/>
      <c r="IF102" s="494"/>
    </row>
    <row r="103" spans="1:240">
      <c r="A103" s="554" t="s">
        <v>24</v>
      </c>
      <c r="B103" s="574">
        <v>2038</v>
      </c>
      <c r="C103" s="575">
        <f>+E102</f>
        <v>6575431.7653409019</v>
      </c>
      <c r="D103" s="575">
        <f>+C$31</f>
        <v>445791.98409090913</v>
      </c>
      <c r="E103" s="575">
        <f t="shared" si="6"/>
        <v>6129639.7812499925</v>
      </c>
      <c r="F103" s="558">
        <f>+C$28*E103+D103</f>
        <v>1181781.3774201022</v>
      </c>
      <c r="G103" s="575">
        <f>+I102</f>
        <v>1679690.8684090888</v>
      </c>
      <c r="H103" s="575">
        <f>+G$31</f>
        <v>115840.74954545456</v>
      </c>
      <c r="I103" s="575">
        <f t="shared" si="7"/>
        <v>1563850.1188636343</v>
      </c>
      <c r="J103" s="558">
        <f>+G$28*I103+H103</f>
        <v>303613.13769801229</v>
      </c>
      <c r="K103" s="576">
        <f>+M102</f>
        <v>4199521.7156249974</v>
      </c>
      <c r="L103" s="575">
        <f>+K$31</f>
        <v>305419.76113636367</v>
      </c>
      <c r="M103" s="575">
        <f t="shared" si="8"/>
        <v>3894101.9544886337</v>
      </c>
      <c r="N103" s="558">
        <f>+K$28*M103+L103</f>
        <v>772986.8347861073</v>
      </c>
      <c r="O103" s="576">
        <f>+Q102</f>
        <v>1889175.0378787839</v>
      </c>
      <c r="P103" s="575">
        <f>+O$31</f>
        <v>119316.31818181818</v>
      </c>
      <c r="Q103" s="575">
        <f t="shared" si="11"/>
        <v>1769858.7196969658</v>
      </c>
      <c r="R103" s="558">
        <f>+O$28*Q103+P103</f>
        <v>331824.27817200846</v>
      </c>
      <c r="S103" s="493">
        <f>+U102</f>
        <v>826139.16060605738</v>
      </c>
      <c r="T103" s="477">
        <f>+S$31</f>
        <v>58315.705454545445</v>
      </c>
      <c r="U103" s="477">
        <f t="shared" si="12"/>
        <v>767823.45515151194</v>
      </c>
      <c r="V103" s="494">
        <f>+S$28*U103+T103</f>
        <v>150508.71174987551</v>
      </c>
      <c r="W103" s="493">
        <f>+Y102</f>
        <v>10977148.882575765</v>
      </c>
      <c r="X103" s="477">
        <f>+W$31</f>
        <v>693293.61363636365</v>
      </c>
      <c r="Y103" s="477">
        <f t="shared" si="13"/>
        <v>10283855.268939402</v>
      </c>
      <c r="Z103" s="494">
        <f>+W$28*Y103+X103</f>
        <v>1928082.0629713847</v>
      </c>
      <c r="AA103" s="493">
        <f>+AC102</f>
        <v>7175763.2859848486</v>
      </c>
      <c r="AB103" s="477">
        <f>+AA$31</f>
        <v>450833.29545454547</v>
      </c>
      <c r="AC103" s="477">
        <f t="shared" si="14"/>
        <v>6724929.9905303027</v>
      </c>
      <c r="AD103" s="494">
        <f>+AA$28*AC103+AB103</f>
        <v>1258299.5284706666</v>
      </c>
      <c r="AE103" s="493">
        <f>+AG102</f>
        <v>71267.238636363734</v>
      </c>
      <c r="AF103" s="477">
        <f>+AE$31</f>
        <v>4597.886363636364</v>
      </c>
      <c r="AG103" s="477">
        <f t="shared" si="15"/>
        <v>66669.352272727367</v>
      </c>
      <c r="AH103" s="494">
        <f>+AE$28*AG103+AF103</f>
        <v>12602.914046168247</v>
      </c>
      <c r="AI103" s="493">
        <f>+AK102</f>
        <v>4975048.4356060643</v>
      </c>
      <c r="AJ103" s="477">
        <f>+AI$31</f>
        <v>295547.43181818182</v>
      </c>
      <c r="AK103" s="477">
        <f t="shared" si="19"/>
        <v>4679501.0037878826</v>
      </c>
      <c r="AL103" s="494">
        <f>+AI$28*AK103+AJ103</f>
        <v>857417.82351660868</v>
      </c>
      <c r="AM103" s="493">
        <f>+AO102</f>
        <v>1829304.1087500008</v>
      </c>
      <c r="AN103" s="477">
        <f>+AM$31</f>
        <v>110866.91568181818</v>
      </c>
      <c r="AO103" s="477">
        <f t="shared" si="16"/>
        <v>1718437.1930681826</v>
      </c>
      <c r="AP103" s="494">
        <f>+AM$28*AO103+AN103</f>
        <v>317200.66323242174</v>
      </c>
      <c r="AQ103" s="493">
        <f>+AS102</f>
        <v>15157614.974318177</v>
      </c>
      <c r="AR103" s="477">
        <f>+AQ$31</f>
        <v>904932.23727272719</v>
      </c>
      <c r="AS103" s="477">
        <f t="shared" si="17"/>
        <v>14252682.73704545</v>
      </c>
      <c r="AT103" s="494">
        <f>+AQ$28*AS103+AR103</f>
        <v>2616260.0958915898</v>
      </c>
      <c r="AU103" s="575"/>
      <c r="AV103" s="575"/>
      <c r="AW103" s="575"/>
      <c r="AX103" s="558"/>
      <c r="AY103" s="575"/>
      <c r="AZ103" s="575"/>
      <c r="BA103" s="575"/>
      <c r="BB103" s="558"/>
      <c r="BC103" s="575"/>
      <c r="BD103" s="575"/>
      <c r="BE103" s="575"/>
      <c r="BF103" s="558"/>
      <c r="BG103" s="575"/>
      <c r="BH103" s="575"/>
      <c r="BI103" s="575"/>
      <c r="BJ103" s="558"/>
      <c r="BK103" s="575"/>
      <c r="BL103" s="575"/>
      <c r="BM103" s="575"/>
      <c r="BN103" s="558"/>
      <c r="BO103" s="575"/>
      <c r="BP103" s="575"/>
      <c r="BQ103" s="575"/>
      <c r="BR103" s="558"/>
      <c r="BS103" s="493">
        <f>+BU102</f>
        <v>141285.06818181847</v>
      </c>
      <c r="BT103" s="477">
        <f>+BS$31</f>
        <v>8310.886363636364</v>
      </c>
      <c r="BU103" s="477">
        <f t="shared" si="18"/>
        <v>132974.18181818211</v>
      </c>
      <c r="BV103" s="494">
        <f>+BS$28*BU103+BT103</f>
        <v>24277.173274031597</v>
      </c>
      <c r="BW103" s="493">
        <f>+BY102</f>
        <v>10094721.477272745</v>
      </c>
      <c r="BX103" s="477">
        <f>+BW$31</f>
        <v>576841.22727272729</v>
      </c>
      <c r="BY103" s="477">
        <f t="shared" si="20"/>
        <v>9517880.2500000186</v>
      </c>
      <c r="BZ103" s="494">
        <f>+BW$28*BY103+BX103</f>
        <v>1719658.6131173663</v>
      </c>
      <c r="CA103" s="493">
        <f>+CC102</f>
        <v>957129.76000000187</v>
      </c>
      <c r="CB103" s="477">
        <f>+CA$31</f>
        <v>54433.919999999998</v>
      </c>
      <c r="CC103" s="477">
        <f t="shared" si="21"/>
        <v>902695.84000000183</v>
      </c>
      <c r="CD103" s="494">
        <f>+CA$28*CC103+CB103</f>
        <v>162821.13154131253</v>
      </c>
      <c r="CE103" s="493">
        <f>+CG102</f>
        <v>81506.751818182005</v>
      </c>
      <c r="CF103" s="477">
        <f>+CE$31</f>
        <v>4725.0290909090909</v>
      </c>
      <c r="CG103" s="477">
        <f t="shared" si="22"/>
        <v>76781.722727272921</v>
      </c>
      <c r="CH103" s="494">
        <f>+CE$28*CG103+CF103</f>
        <v>13944.254941941392</v>
      </c>
      <c r="CI103" s="493">
        <f>+CK102</f>
        <v>224589.54545454506</v>
      </c>
      <c r="CJ103" s="477">
        <f>+CI$31</f>
        <v>12362.727272727272</v>
      </c>
      <c r="CK103" s="477">
        <f t="shared" si="23"/>
        <v>212226.8181818178</v>
      </c>
      <c r="CL103" s="494">
        <f>+CI$28*CK103+CJ103</f>
        <v>37844.92406341184</v>
      </c>
      <c r="CM103" s="493">
        <f>+CO102</f>
        <v>11003985.011647735</v>
      </c>
      <c r="CN103" s="477">
        <f>+CM$31</f>
        <v>483691.64886363636</v>
      </c>
      <c r="CO103" s="477">
        <f t="shared" si="33"/>
        <v>10520293.362784099</v>
      </c>
      <c r="CP103" s="494">
        <f>+CM$28*CO103+CN103</f>
        <v>1746869.3568596586</v>
      </c>
      <c r="CQ103" s="493">
        <f>+CS102</f>
        <v>45903493.188238628</v>
      </c>
      <c r="CR103" s="477">
        <f>+CQ$31</f>
        <v>2017735.9643181816</v>
      </c>
      <c r="CS103" s="477">
        <f t="shared" si="38"/>
        <v>43885757.22392045</v>
      </c>
      <c r="CT103" s="494">
        <f>+CQ$28*CS103+CR103</f>
        <v>7287124.2134982599</v>
      </c>
      <c r="CU103" s="493">
        <f>+CW102</f>
        <v>15552493.567500025</v>
      </c>
      <c r="CV103" s="477">
        <f>+CU$31</f>
        <v>676195.37250000006</v>
      </c>
      <c r="CW103" s="477">
        <f t="shared" si="39"/>
        <v>14876298.195000025</v>
      </c>
      <c r="CX103" s="494">
        <f>+CU$28*CW103+CV103</f>
        <v>2462401.099794711</v>
      </c>
      <c r="CY103" s="493">
        <f>+DA102</f>
        <v>17242.510795454567</v>
      </c>
      <c r="CZ103" s="477">
        <f>+CY$31</f>
        <v>733.72386363636497</v>
      </c>
      <c r="DA103" s="477">
        <f t="shared" si="40"/>
        <v>16508.786931818202</v>
      </c>
      <c r="DB103" s="494">
        <f>+CY$28*DA103+CZ103</f>
        <v>2715.9434576354151</v>
      </c>
      <c r="DC103" s="493">
        <f>+DE102</f>
        <v>1035338.1409090929</v>
      </c>
      <c r="DD103" s="477">
        <f>+DC$31</f>
        <v>44530.672727272722</v>
      </c>
      <c r="DE103" s="477">
        <f t="shared" si="41"/>
        <v>990807.46818182012</v>
      </c>
      <c r="DF103" s="494">
        <f>+DC$28*DE103+DD103</f>
        <v>163497.49841967315</v>
      </c>
      <c r="DG103" s="493">
        <f>+DI102</f>
        <v>579027.6464772718</v>
      </c>
      <c r="DH103" s="477">
        <f>+DG$31</f>
        <v>24639.474318181816</v>
      </c>
      <c r="DI103" s="477">
        <f t="shared" si="42"/>
        <v>554388.17215908994</v>
      </c>
      <c r="DJ103" s="494">
        <f>+DG$28*DI103+DH103</f>
        <v>91205.182754158159</v>
      </c>
      <c r="DK103" s="493">
        <f>+DM102</f>
        <v>12733762.405340914</v>
      </c>
      <c r="DL103" s="477">
        <f>+DK$31</f>
        <v>549658.80886363634</v>
      </c>
      <c r="DM103" s="477">
        <f t="shared" si="43"/>
        <v>12184103.596477278</v>
      </c>
      <c r="DN103" s="494">
        <f>+DK$28*DM103+DL103</f>
        <v>2012611.1738071225</v>
      </c>
      <c r="DO103" s="493">
        <f>+DQ102</f>
        <v>473490.34337121178</v>
      </c>
      <c r="DP103" s="477">
        <f>+DO$31</f>
        <v>19592.703863636354</v>
      </c>
      <c r="DQ103" s="477">
        <f t="shared" si="143"/>
        <v>453897.63950757543</v>
      </c>
      <c r="DR103" s="494">
        <f>+DO$28*DQ103+DP103</f>
        <v>74092.455930079785</v>
      </c>
      <c r="DS103" s="493">
        <f>+DU102</f>
        <v>203245.94181818125</v>
      </c>
      <c r="DT103" s="477">
        <f>+DS$31</f>
        <v>8295.7527272726966</v>
      </c>
      <c r="DU103" s="477">
        <f t="shared" si="58"/>
        <v>194950.18909090856</v>
      </c>
      <c r="DV103" s="494">
        <f>+DS$28*DU103+DT103</f>
        <v>31703.534671870053</v>
      </c>
      <c r="DW103" s="493">
        <f>+DY102</f>
        <v>29627.762670454493</v>
      </c>
      <c r="DX103" s="477">
        <f>+DW$31</f>
        <v>1221.7634090909089</v>
      </c>
      <c r="DY103" s="477">
        <f t="shared" si="59"/>
        <v>28405.999261363584</v>
      </c>
      <c r="DZ103" s="494">
        <f>+DW$28*DY103+DX103</f>
        <v>4632.4881677025978</v>
      </c>
      <c r="EA103" s="493">
        <f>+EC102</f>
        <v>-177414.18130681937</v>
      </c>
      <c r="EB103" s="477">
        <f>+EA$31</f>
        <v>-7120.3015909091364</v>
      </c>
      <c r="EC103" s="477">
        <f t="shared" si="60"/>
        <v>-170293.87971591024</v>
      </c>
      <c r="ED103" s="494">
        <f>+EA$28*EC103+EB103</f>
        <v>-27567.586210010912</v>
      </c>
      <c r="EE103" s="576">
        <f>+EG102</f>
        <v>5085087.9213636443</v>
      </c>
      <c r="EF103" s="580">
        <f>+EE$31</f>
        <v>192495.44181818186</v>
      </c>
      <c r="EG103" s="580">
        <f t="shared" si="69"/>
        <v>4892592.4795454629</v>
      </c>
      <c r="EH103" s="494">
        <f>+EE$28*EG103+EF103</f>
        <v>779951.85024245002</v>
      </c>
      <c r="EI103" s="576">
        <f>+EK102</f>
        <v>206514.74268939381</v>
      </c>
      <c r="EJ103" s="580">
        <f>+EI$31</f>
        <v>7696.2015909090906</v>
      </c>
      <c r="EK103" s="580">
        <f t="shared" si="70"/>
        <v>198818.54109848471</v>
      </c>
      <c r="EL103" s="494">
        <f>+EI$28*EK103+EJ103</f>
        <v>31568.458798139112</v>
      </c>
      <c r="EM103" s="576">
        <f>+EO102</f>
        <v>7054464.3893181793</v>
      </c>
      <c r="EN103" s="580">
        <f>+EM$31</f>
        <v>261276.45886363636</v>
      </c>
      <c r="EO103" s="580">
        <f t="shared" si="71"/>
        <v>6793187.9304545429</v>
      </c>
      <c r="EP103" s="494">
        <f>+EM$28*EO103+EN103</f>
        <v>1076938.4622002931</v>
      </c>
      <c r="EQ103" s="576">
        <f>+ES102</f>
        <v>13765950.162499985</v>
      </c>
      <c r="ER103" s="580">
        <f>+EQ$31</f>
        <v>500580.00590909086</v>
      </c>
      <c r="ES103" s="580">
        <f t="shared" si="106"/>
        <v>13265370.156590894</v>
      </c>
      <c r="ET103" s="494">
        <f>+EQ$28*ES103+ER103</f>
        <v>2093360.6720260726</v>
      </c>
      <c r="EU103" s="576">
        <f>+EW102</f>
        <v>17787431.074999999</v>
      </c>
      <c r="EV103" s="580">
        <f>+EU$31</f>
        <v>646815.67545454553</v>
      </c>
      <c r="EW103" s="580">
        <f t="shared" si="96"/>
        <v>17140615.399545453</v>
      </c>
      <c r="EX103" s="494">
        <f>+EU$28*EW103+EV103</f>
        <v>2704899.278962465</v>
      </c>
      <c r="EY103" s="582">
        <f t="shared" si="109"/>
        <v>32225127.60827329</v>
      </c>
      <c r="EZ103" s="557"/>
      <c r="FA103" s="578">
        <f>+EY103</f>
        <v>32225127.60827329</v>
      </c>
      <c r="FD103" s="493"/>
      <c r="FE103" s="477"/>
      <c r="FF103" s="477"/>
      <c r="FG103" s="494"/>
      <c r="FH103" s="493"/>
      <c r="FI103" s="477"/>
      <c r="FJ103" s="477"/>
      <c r="FK103" s="494"/>
      <c r="FL103" s="493"/>
      <c r="FM103" s="477"/>
      <c r="FN103" s="477"/>
      <c r="FO103" s="494"/>
      <c r="FP103" s="493"/>
      <c r="FQ103" s="477"/>
      <c r="FR103" s="477"/>
      <c r="FS103" s="494"/>
      <c r="FT103" s="493"/>
      <c r="FU103" s="477"/>
      <c r="FV103" s="477"/>
      <c r="FW103" s="494"/>
      <c r="FX103" s="493"/>
      <c r="FY103" s="477"/>
      <c r="FZ103" s="477"/>
      <c r="GA103" s="494"/>
      <c r="GB103" s="493"/>
      <c r="GC103" s="477"/>
      <c r="GD103" s="477"/>
      <c r="GE103" s="494"/>
      <c r="GF103" s="493"/>
      <c r="GG103" s="477"/>
      <c r="GH103" s="477"/>
      <c r="GI103" s="494"/>
      <c r="GJ103" s="493"/>
      <c r="GK103" s="477"/>
      <c r="GL103" s="477"/>
      <c r="GM103" s="494"/>
      <c r="GN103" s="493"/>
      <c r="GO103" s="477"/>
      <c r="GP103" s="477"/>
      <c r="GQ103" s="494"/>
      <c r="GR103" s="493"/>
      <c r="GS103" s="477"/>
      <c r="GT103" s="477"/>
      <c r="GU103" s="494"/>
      <c r="GV103" s="493"/>
      <c r="GW103" s="477"/>
      <c r="GX103" s="477"/>
      <c r="GY103" s="494"/>
      <c r="GZ103" s="493"/>
      <c r="HA103" s="477"/>
      <c r="HB103" s="477"/>
      <c r="HC103" s="494"/>
      <c r="HD103" s="576"/>
      <c r="HE103" s="580"/>
      <c r="HF103" s="580"/>
      <c r="HG103" s="919"/>
      <c r="HH103" s="920"/>
      <c r="HI103" s="926"/>
      <c r="HJ103" s="926"/>
      <c r="HK103" s="919"/>
      <c r="HL103" s="920"/>
      <c r="HM103" s="926"/>
      <c r="HN103" s="926"/>
      <c r="HO103" s="919"/>
      <c r="HP103" s="920"/>
      <c r="HQ103" s="926"/>
      <c r="HR103" s="926"/>
      <c r="HS103" s="919"/>
      <c r="HU103" s="493"/>
      <c r="HV103" s="477"/>
      <c r="HW103" s="477"/>
      <c r="HX103" s="494"/>
      <c r="HY103" s="493"/>
      <c r="HZ103" s="477"/>
      <c r="IA103" s="477"/>
      <c r="IB103" s="494"/>
      <c r="IC103" s="493"/>
      <c r="ID103" s="477"/>
      <c r="IE103" s="477"/>
      <c r="IF103" s="494"/>
    </row>
    <row r="104" spans="1:240">
      <c r="A104" s="554" t="s">
        <v>23</v>
      </c>
      <c r="B104" s="574">
        <v>2038</v>
      </c>
      <c r="C104" s="575">
        <f>+C103</f>
        <v>6575431.7653409019</v>
      </c>
      <c r="D104" s="575">
        <f>+D103</f>
        <v>445791.98409090913</v>
      </c>
      <c r="E104" s="575">
        <f t="shared" si="6"/>
        <v>6129639.7812499925</v>
      </c>
      <c r="F104" s="558">
        <f>+C$29*E104+D104</f>
        <v>1221766.0261787646</v>
      </c>
      <c r="G104" s="575">
        <f>+G103</f>
        <v>1679690.8684090888</v>
      </c>
      <c r="H104" s="575">
        <f>+H103</f>
        <v>115840.74954545456</v>
      </c>
      <c r="I104" s="575">
        <f t="shared" si="7"/>
        <v>1563850.1188636343</v>
      </c>
      <c r="J104" s="558">
        <f>+G$29*I104+H104</f>
        <v>313814.38931237767</v>
      </c>
      <c r="K104" s="576">
        <f>+K103</f>
        <v>4199521.7156249974</v>
      </c>
      <c r="L104" s="575">
        <f>+L103</f>
        <v>305419.76113636367</v>
      </c>
      <c r="M104" s="575">
        <f t="shared" si="8"/>
        <v>3894101.9544886337</v>
      </c>
      <c r="N104" s="558">
        <f>+K$29*M104+L104</f>
        <v>798388.70250383753</v>
      </c>
      <c r="O104" s="576">
        <f>+O103</f>
        <v>1889175.0378787839</v>
      </c>
      <c r="P104" s="575">
        <f>+P103</f>
        <v>119316.31818181818</v>
      </c>
      <c r="Q104" s="575">
        <f t="shared" si="11"/>
        <v>1769858.7196969658</v>
      </c>
      <c r="R104" s="558">
        <f>+O$29*Q104+P104</f>
        <v>343369.35778272385</v>
      </c>
      <c r="S104" s="493">
        <f>+S103</f>
        <v>826139.16060605738</v>
      </c>
      <c r="T104" s="477">
        <f>+T103</f>
        <v>58315.705454545445</v>
      </c>
      <c r="U104" s="477">
        <f t="shared" si="12"/>
        <v>767823.45515151194</v>
      </c>
      <c r="V104" s="494">
        <f>+S$29*U104+T104</f>
        <v>155517.35047230218</v>
      </c>
      <c r="W104" s="493">
        <f>+W103</f>
        <v>10977148.882575765</v>
      </c>
      <c r="X104" s="477">
        <f>+X103</f>
        <v>693293.61363636365</v>
      </c>
      <c r="Y104" s="477">
        <f t="shared" si="13"/>
        <v>10283855.268939402</v>
      </c>
      <c r="Z104" s="494">
        <f>+W$29*Y104+X104</f>
        <v>1995165.3428194555</v>
      </c>
      <c r="AA104" s="493">
        <f>+AA103</f>
        <v>7175763.2859848486</v>
      </c>
      <c r="AB104" s="477">
        <f>+AB103</f>
        <v>450833.29545454547</v>
      </c>
      <c r="AC104" s="477">
        <f t="shared" si="14"/>
        <v>6724929.9905303027</v>
      </c>
      <c r="AD104" s="494">
        <f>+AA$29*AC104+AB104</f>
        <v>1302167.3532032834</v>
      </c>
      <c r="AE104" s="493">
        <f>+AE103</f>
        <v>71267.238636363734</v>
      </c>
      <c r="AF104" s="477">
        <f>+AF103</f>
        <v>4597.886363636364</v>
      </c>
      <c r="AG104" s="477">
        <f t="shared" si="15"/>
        <v>66669.352272727367</v>
      </c>
      <c r="AH104" s="494">
        <f>+AE$29*AG104+AF104</f>
        <v>13037.809199672507</v>
      </c>
      <c r="AI104" s="493">
        <f>+AI103</f>
        <v>4975048.4356060643</v>
      </c>
      <c r="AJ104" s="477">
        <f>+AJ103</f>
        <v>295547.43181818182</v>
      </c>
      <c r="AK104" s="477">
        <f t="shared" si="19"/>
        <v>4679501.0037878826</v>
      </c>
      <c r="AL104" s="494">
        <f>+AI$29*AK104+AJ104</f>
        <v>887942.97844897746</v>
      </c>
      <c r="AM104" s="493">
        <f>+AM103</f>
        <v>1829304.1087500008</v>
      </c>
      <c r="AN104" s="477">
        <f>+AN103</f>
        <v>110866.91568181818</v>
      </c>
      <c r="AO104" s="477">
        <f t="shared" si="16"/>
        <v>1718437.1930681826</v>
      </c>
      <c r="AP104" s="494">
        <f>+AM$29*AO104+AN104</f>
        <v>328410.31176492345</v>
      </c>
      <c r="AQ104" s="493">
        <f>+AQ103</f>
        <v>15157614.974318177</v>
      </c>
      <c r="AR104" s="477">
        <f>+AR103</f>
        <v>904932.23727272719</v>
      </c>
      <c r="AS104" s="477">
        <f t="shared" si="17"/>
        <v>14252682.73704545</v>
      </c>
      <c r="AT104" s="494">
        <f>+AQ$29*AS104+AR104</f>
        <v>2709232.6902767685</v>
      </c>
      <c r="AU104" s="575"/>
      <c r="AV104" s="575"/>
      <c r="AW104" s="575"/>
      <c r="AX104" s="558"/>
      <c r="AY104" s="575"/>
      <c r="AZ104" s="575"/>
      <c r="BA104" s="575"/>
      <c r="BB104" s="558"/>
      <c r="BC104" s="575"/>
      <c r="BD104" s="575"/>
      <c r="BE104" s="575"/>
      <c r="BF104" s="558"/>
      <c r="BG104" s="575"/>
      <c r="BH104" s="575"/>
      <c r="BI104" s="575"/>
      <c r="BJ104" s="558"/>
      <c r="BK104" s="575"/>
      <c r="BL104" s="575"/>
      <c r="BM104" s="575"/>
      <c r="BN104" s="558"/>
      <c r="BO104" s="575"/>
      <c r="BP104" s="575"/>
      <c r="BQ104" s="575"/>
      <c r="BR104" s="558"/>
      <c r="BS104" s="493">
        <f>+BS103</f>
        <v>141285.06818181847</v>
      </c>
      <c r="BT104" s="477">
        <f>+BT103</f>
        <v>8310.886363636364</v>
      </c>
      <c r="BU104" s="477">
        <f t="shared" si="18"/>
        <v>132974.18181818211</v>
      </c>
      <c r="BV104" s="494">
        <f>+BS$29*BU104+BT104</f>
        <v>25144.585739317812</v>
      </c>
      <c r="BW104" s="493">
        <f>+BW103</f>
        <v>10094721.477272745</v>
      </c>
      <c r="BX104" s="477">
        <f>+BX103</f>
        <v>576841.22727272729</v>
      </c>
      <c r="BY104" s="477">
        <f t="shared" si="20"/>
        <v>9517880.2500000186</v>
      </c>
      <c r="BZ104" s="494">
        <f>+BW$29*BY104+BX104</f>
        <v>1719658.6131173663</v>
      </c>
      <c r="CA104" s="493">
        <f>+CA103</f>
        <v>957129.76000000187</v>
      </c>
      <c r="CB104" s="477">
        <f>+CB103</f>
        <v>54433.919999999998</v>
      </c>
      <c r="CC104" s="477">
        <f t="shared" si="21"/>
        <v>902695.84000000183</v>
      </c>
      <c r="CD104" s="494">
        <f>+CA$29*CC104+CB104</f>
        <v>168709.56501968982</v>
      </c>
      <c r="CE104" s="493">
        <f>+CE103</f>
        <v>81506.751818182005</v>
      </c>
      <c r="CF104" s="477">
        <f>+CF103</f>
        <v>4725.0290909090909</v>
      </c>
      <c r="CG104" s="477">
        <f t="shared" si="22"/>
        <v>76781.722727272921</v>
      </c>
      <c r="CH104" s="494">
        <f>+CE$29*CG104+CF104</f>
        <v>14445.114751636267</v>
      </c>
      <c r="CI104" s="493">
        <f>+CI103</f>
        <v>224589.54545454506</v>
      </c>
      <c r="CJ104" s="477">
        <f>+CJ103</f>
        <v>12362.727272727272</v>
      </c>
      <c r="CK104" s="477">
        <f t="shared" si="23"/>
        <v>212226.8181818178</v>
      </c>
      <c r="CL104" s="494">
        <f>+CI$29*CK104+CJ104</f>
        <v>37844.92406341184</v>
      </c>
      <c r="CM104" s="493">
        <f>+CM103</f>
        <v>11003985.011647735</v>
      </c>
      <c r="CN104" s="477">
        <f>+CN103</f>
        <v>483691.64886363636</v>
      </c>
      <c r="CO104" s="477">
        <f t="shared" si="33"/>
        <v>10520293.362784099</v>
      </c>
      <c r="CP104" s="494">
        <f>+CM$29*CO104+CN104</f>
        <v>1746869.3568596586</v>
      </c>
      <c r="CQ104" s="493">
        <f>+CQ103</f>
        <v>45903493.188238628</v>
      </c>
      <c r="CR104" s="477">
        <f>+CR103</f>
        <v>2017735.9643181816</v>
      </c>
      <c r="CS104" s="477">
        <f t="shared" si="38"/>
        <v>43885757.22392045</v>
      </c>
      <c r="CT104" s="494">
        <f>+CQ$29*CS104+CR104</f>
        <v>7287124.2134982599</v>
      </c>
      <c r="CU104" s="493">
        <f>+CU103</f>
        <v>15552493.567500025</v>
      </c>
      <c r="CV104" s="477">
        <f>+CV103</f>
        <v>676195.37250000006</v>
      </c>
      <c r="CW104" s="477">
        <f t="shared" si="39"/>
        <v>14876298.195000025</v>
      </c>
      <c r="CX104" s="494">
        <f>+CU$29*CW104+CV104</f>
        <v>2462401.099794711</v>
      </c>
      <c r="CY104" s="493">
        <f>+CY103</f>
        <v>17242.510795454567</v>
      </c>
      <c r="CZ104" s="477">
        <f>+CZ103</f>
        <v>733.72386363636497</v>
      </c>
      <c r="DA104" s="477">
        <f t="shared" si="40"/>
        <v>16508.786931818202</v>
      </c>
      <c r="DB104" s="494">
        <f>+CY$29*DA104+CZ104</f>
        <v>2715.9434576354151</v>
      </c>
      <c r="DC104" s="493">
        <f>+DC103</f>
        <v>1035338.1409090929</v>
      </c>
      <c r="DD104" s="477">
        <f>+DD103</f>
        <v>44530.672727272722</v>
      </c>
      <c r="DE104" s="477">
        <f t="shared" si="41"/>
        <v>990807.46818182012</v>
      </c>
      <c r="DF104" s="494">
        <f>+DC$29*DE104+DD104</f>
        <v>163497.49841967315</v>
      </c>
      <c r="DG104" s="493">
        <f>+DG103</f>
        <v>579027.6464772718</v>
      </c>
      <c r="DH104" s="477">
        <f>+DH103</f>
        <v>24639.474318181816</v>
      </c>
      <c r="DI104" s="477">
        <f t="shared" si="42"/>
        <v>554388.17215908994</v>
      </c>
      <c r="DJ104" s="494">
        <f>+DG$29*DI104+DH104</f>
        <v>91205.182754158159</v>
      </c>
      <c r="DK104" s="493">
        <f>+DK103</f>
        <v>12733762.405340914</v>
      </c>
      <c r="DL104" s="477">
        <f>+DL103</f>
        <v>549658.80886363634</v>
      </c>
      <c r="DM104" s="477">
        <f t="shared" si="43"/>
        <v>12184103.596477278</v>
      </c>
      <c r="DN104" s="494">
        <f>+DK$29*DM104+DL104</f>
        <v>2012611.1738071225</v>
      </c>
      <c r="DO104" s="493">
        <f>+DO103</f>
        <v>473490.34337121178</v>
      </c>
      <c r="DP104" s="477">
        <f>+DP103</f>
        <v>19592.703863636354</v>
      </c>
      <c r="DQ104" s="477">
        <f t="shared" si="143"/>
        <v>453897.63950757543</v>
      </c>
      <c r="DR104" s="494">
        <f>+DO$29*DQ104+DP104</f>
        <v>74092.455930079785</v>
      </c>
      <c r="DS104" s="493">
        <f>+DS103</f>
        <v>203245.94181818125</v>
      </c>
      <c r="DT104" s="477">
        <f>+DT103</f>
        <v>8295.7527272726966</v>
      </c>
      <c r="DU104" s="477">
        <f t="shared" si="58"/>
        <v>194950.18909090856</v>
      </c>
      <c r="DV104" s="494">
        <f>+DS$29*DU104+DT104</f>
        <v>31703.534671870053</v>
      </c>
      <c r="DW104" s="493">
        <f>+DW103</f>
        <v>29627.762670454493</v>
      </c>
      <c r="DX104" s="477">
        <f>+DX103</f>
        <v>1221.7634090909089</v>
      </c>
      <c r="DY104" s="477">
        <f t="shared" si="59"/>
        <v>28405.999261363584</v>
      </c>
      <c r="DZ104" s="494">
        <f>+DW$29*DY104+DX104</f>
        <v>4632.4881677025978</v>
      </c>
      <c r="EA104" s="493">
        <f>+EA103</f>
        <v>-177414.18130681937</v>
      </c>
      <c r="EB104" s="477">
        <f>+EB103</f>
        <v>-7120.3015909091364</v>
      </c>
      <c r="EC104" s="477">
        <f t="shared" si="60"/>
        <v>-170293.87971591024</v>
      </c>
      <c r="ED104" s="494">
        <f>+EA$29*EC104+EB104</f>
        <v>-27567.586210010912</v>
      </c>
      <c r="EE104" s="576">
        <f>+EE103</f>
        <v>5085087.9213636443</v>
      </c>
      <c r="EF104" s="580">
        <f>+EF103</f>
        <v>192495.44181818186</v>
      </c>
      <c r="EG104" s="580">
        <f t="shared" si="69"/>
        <v>4892592.4795454629</v>
      </c>
      <c r="EH104" s="494">
        <f>+EE$29*EG104+EF104</f>
        <v>779951.85024245002</v>
      </c>
      <c r="EI104" s="576">
        <f>+EI103</f>
        <v>206514.74268939381</v>
      </c>
      <c r="EJ104" s="580">
        <f>+EJ103</f>
        <v>7696.2015909090906</v>
      </c>
      <c r="EK104" s="580">
        <f t="shared" si="70"/>
        <v>198818.54109848471</v>
      </c>
      <c r="EL104" s="494">
        <f>+EI$29*EK104+EJ104</f>
        <v>31568.458798139112</v>
      </c>
      <c r="EM104" s="576">
        <f>+EM103</f>
        <v>7054464.3893181793</v>
      </c>
      <c r="EN104" s="580">
        <f>+EN103</f>
        <v>261276.45886363636</v>
      </c>
      <c r="EO104" s="580">
        <f t="shared" si="71"/>
        <v>6793187.9304545429</v>
      </c>
      <c r="EP104" s="494">
        <f>+EM$29*EO104+EN104</f>
        <v>1076938.4622002931</v>
      </c>
      <c r="EQ104" s="576">
        <f>+EQ103</f>
        <v>13765950.162499985</v>
      </c>
      <c r="ER104" s="580">
        <f>+ER103</f>
        <v>500580.00590909086</v>
      </c>
      <c r="ES104" s="580">
        <f t="shared" si="106"/>
        <v>13265370.156590894</v>
      </c>
      <c r="ET104" s="494">
        <f>+EQ$29*ES104+ER104</f>
        <v>2093360.6720260726</v>
      </c>
      <c r="EU104" s="576">
        <f>+EU103</f>
        <v>17787431.074999999</v>
      </c>
      <c r="EV104" s="580">
        <f>+EV103</f>
        <v>646815.67545454553</v>
      </c>
      <c r="EW104" s="580">
        <f t="shared" si="96"/>
        <v>17140615.399545453</v>
      </c>
      <c r="EX104" s="494">
        <f>+EU$29*EW104+EV104</f>
        <v>2704899.278962465</v>
      </c>
      <c r="EY104" s="582">
        <f t="shared" si="109"/>
        <v>32570619.198034793</v>
      </c>
      <c r="EZ104" s="579">
        <f>+EY104</f>
        <v>32570619.198034793</v>
      </c>
      <c r="FA104" s="553"/>
      <c r="FD104" s="493"/>
      <c r="FE104" s="477"/>
      <c r="FF104" s="477"/>
      <c r="FG104" s="494"/>
      <c r="FH104" s="493"/>
      <c r="FI104" s="477"/>
      <c r="FJ104" s="477"/>
      <c r="FK104" s="494"/>
      <c r="FL104" s="493"/>
      <c r="FM104" s="477"/>
      <c r="FN104" s="477"/>
      <c r="FO104" s="494"/>
      <c r="FP104" s="493"/>
      <c r="FQ104" s="477"/>
      <c r="FR104" s="477"/>
      <c r="FS104" s="494"/>
      <c r="FT104" s="493"/>
      <c r="FU104" s="477"/>
      <c r="FV104" s="477"/>
      <c r="FW104" s="494"/>
      <c r="FX104" s="493"/>
      <c r="FY104" s="477"/>
      <c r="FZ104" s="477"/>
      <c r="GA104" s="494"/>
      <c r="GB104" s="493"/>
      <c r="GC104" s="477"/>
      <c r="GD104" s="477"/>
      <c r="GE104" s="494"/>
      <c r="GF104" s="493"/>
      <c r="GG104" s="477"/>
      <c r="GH104" s="477"/>
      <c r="GI104" s="494"/>
      <c r="GJ104" s="493"/>
      <c r="GK104" s="477"/>
      <c r="GL104" s="477"/>
      <c r="GM104" s="494"/>
      <c r="GN104" s="493"/>
      <c r="GO104" s="477"/>
      <c r="GP104" s="477"/>
      <c r="GQ104" s="494"/>
      <c r="GR104" s="493"/>
      <c r="GS104" s="477"/>
      <c r="GT104" s="477"/>
      <c r="GU104" s="494"/>
      <c r="GV104" s="493"/>
      <c r="GW104" s="477"/>
      <c r="GX104" s="477"/>
      <c r="GY104" s="494"/>
      <c r="GZ104" s="493"/>
      <c r="HA104" s="477"/>
      <c r="HB104" s="477"/>
      <c r="HC104" s="494"/>
      <c r="HD104" s="576"/>
      <c r="HE104" s="580"/>
      <c r="HF104" s="580"/>
      <c r="HG104" s="919"/>
      <c r="HH104" s="920"/>
      <c r="HI104" s="926"/>
      <c r="HJ104" s="926"/>
      <c r="HK104" s="919"/>
      <c r="HL104" s="920"/>
      <c r="HM104" s="926"/>
      <c r="HN104" s="926"/>
      <c r="HO104" s="919"/>
      <c r="HP104" s="920"/>
      <c r="HQ104" s="926"/>
      <c r="HR104" s="926"/>
      <c r="HS104" s="919"/>
      <c r="HU104" s="493"/>
      <c r="HV104" s="477"/>
      <c r="HW104" s="477"/>
      <c r="HX104" s="494"/>
      <c r="HY104" s="493"/>
      <c r="HZ104" s="477"/>
      <c r="IA104" s="477"/>
      <c r="IB104" s="494"/>
      <c r="IC104" s="493"/>
      <c r="ID104" s="477"/>
      <c r="IE104" s="477"/>
      <c r="IF104" s="494"/>
    </row>
    <row r="105" spans="1:240">
      <c r="A105" s="554" t="s">
        <v>24</v>
      </c>
      <c r="B105" s="574">
        <v>2039</v>
      </c>
      <c r="C105" s="575">
        <f>+E104</f>
        <v>6129639.7812499925</v>
      </c>
      <c r="D105" s="575">
        <f>+C$31</f>
        <v>445791.98409090913</v>
      </c>
      <c r="E105" s="575">
        <f t="shared" si="6"/>
        <v>5683847.7971590832</v>
      </c>
      <c r="F105" s="558">
        <f>+C$28*E105+D105</f>
        <v>1128254.8760870697</v>
      </c>
      <c r="G105" s="575">
        <f>+I104</f>
        <v>1563850.1188636343</v>
      </c>
      <c r="H105" s="575">
        <f>+G$31</f>
        <v>115840.74954545456</v>
      </c>
      <c r="I105" s="575">
        <f t="shared" si="7"/>
        <v>1448009.3693181798</v>
      </c>
      <c r="J105" s="558">
        <f>+G$28*I105+H105</f>
        <v>289704.07190893393</v>
      </c>
      <c r="K105" s="576">
        <f>+M104</f>
        <v>3894101.9544886337</v>
      </c>
      <c r="L105" s="575">
        <f>+K$31</f>
        <v>305419.76113636367</v>
      </c>
      <c r="M105" s="575">
        <f t="shared" si="8"/>
        <v>3588682.1933522699</v>
      </c>
      <c r="N105" s="558">
        <f>+K$28*M105+L105</f>
        <v>736314.90744102933</v>
      </c>
      <c r="O105" s="576">
        <f>+Q104</f>
        <v>1769858.7196969658</v>
      </c>
      <c r="P105" s="575">
        <f>+O$31</f>
        <v>119316.31818181818</v>
      </c>
      <c r="Q105" s="575">
        <f t="shared" si="11"/>
        <v>1650542.4015151476</v>
      </c>
      <c r="R105" s="558">
        <f>+O$28*Q105+P105</f>
        <v>317497.89884682704</v>
      </c>
      <c r="S105" s="493">
        <f>+U104</f>
        <v>767823.45515151194</v>
      </c>
      <c r="T105" s="477">
        <f>+S$31</f>
        <v>58315.705454545445</v>
      </c>
      <c r="U105" s="477">
        <f t="shared" si="12"/>
        <v>709507.74969696649</v>
      </c>
      <c r="V105" s="494">
        <f>+S$28*U105+T105</f>
        <v>143506.71127174914</v>
      </c>
      <c r="W105" s="493">
        <f>+Y104</f>
        <v>10283855.268939402</v>
      </c>
      <c r="X105" s="477">
        <f>+W$31</f>
        <v>693293.61363636365</v>
      </c>
      <c r="Y105" s="477">
        <f t="shared" si="13"/>
        <v>9590561.6553030387</v>
      </c>
      <c r="Z105" s="494">
        <f>+W$28*Y105+X105</f>
        <v>1844837.8978476753</v>
      </c>
      <c r="AA105" s="493">
        <f>+AC104</f>
        <v>6724929.9905303027</v>
      </c>
      <c r="AB105" s="477">
        <f>+AA$31</f>
        <v>450833.29545454547</v>
      </c>
      <c r="AC105" s="477">
        <f t="shared" si="14"/>
        <v>6274096.6950757569</v>
      </c>
      <c r="AD105" s="494">
        <f>+AA$28*AC105+AB105</f>
        <v>1204167.7139667927</v>
      </c>
      <c r="AE105" s="493">
        <f>+AG104</f>
        <v>66669.352272727367</v>
      </c>
      <c r="AF105" s="477">
        <f>+AE$31</f>
        <v>4597.886363636364</v>
      </c>
      <c r="AG105" s="477">
        <f t="shared" si="15"/>
        <v>62071.465909090999</v>
      </c>
      <c r="AH105" s="494">
        <f>+AE$28*AG105+AF105</f>
        <v>12050.843171510876</v>
      </c>
      <c r="AI105" s="493">
        <f>+AK104</f>
        <v>4679501.0037878826</v>
      </c>
      <c r="AJ105" s="477">
        <f>+AI$31</f>
        <v>295547.43181818182</v>
      </c>
      <c r="AK105" s="477">
        <f t="shared" si="19"/>
        <v>4383953.571969701</v>
      </c>
      <c r="AL105" s="494">
        <f>+AI$28*AK105+AJ105</f>
        <v>821931.27246197127</v>
      </c>
      <c r="AM105" s="493">
        <f>+AO104</f>
        <v>1718437.1930681826</v>
      </c>
      <c r="AN105" s="477">
        <f>+AM$31</f>
        <v>110866.91568181818</v>
      </c>
      <c r="AO105" s="477">
        <f t="shared" si="16"/>
        <v>1607570.2773863643</v>
      </c>
      <c r="AP105" s="494">
        <f>+AM$28*AO105+AN105</f>
        <v>303888.80855173769</v>
      </c>
      <c r="AQ105" s="493">
        <f>+AS104</f>
        <v>14252682.73704545</v>
      </c>
      <c r="AR105" s="477">
        <f>+AQ$31</f>
        <v>904932.23727272719</v>
      </c>
      <c r="AS105" s="477">
        <f t="shared" si="17"/>
        <v>13347750.499772724</v>
      </c>
      <c r="AT105" s="494">
        <f>+AQ$28*AS105+AR105</f>
        <v>2507604.3588364241</v>
      </c>
      <c r="AU105" s="575"/>
      <c r="AV105" s="575"/>
      <c r="AW105" s="575"/>
      <c r="AX105" s="558"/>
      <c r="AY105" s="575"/>
      <c r="AZ105" s="575"/>
      <c r="BA105" s="575"/>
      <c r="BB105" s="558"/>
      <c r="BC105" s="575"/>
      <c r="BD105" s="575"/>
      <c r="BE105" s="575"/>
      <c r="BF105" s="558"/>
      <c r="BG105" s="575"/>
      <c r="BH105" s="575"/>
      <c r="BI105" s="575"/>
      <c r="BJ105" s="558"/>
      <c r="BK105" s="575"/>
      <c r="BL105" s="575"/>
      <c r="BM105" s="575"/>
      <c r="BN105" s="558"/>
      <c r="BO105" s="575"/>
      <c r="BP105" s="575"/>
      <c r="BQ105" s="575"/>
      <c r="BR105" s="558"/>
      <c r="BS105" s="493">
        <f>+BU104</f>
        <v>132974.18181818211</v>
      </c>
      <c r="BT105" s="477">
        <f>+BS$31</f>
        <v>8310.886363636364</v>
      </c>
      <c r="BU105" s="477">
        <f t="shared" si="18"/>
        <v>124663.29545454575</v>
      </c>
      <c r="BV105" s="494">
        <f>+BS$28*BU105+BT105</f>
        <v>23279.280342131897</v>
      </c>
      <c r="BW105" s="493">
        <f>+BY104</f>
        <v>9517880.2500000186</v>
      </c>
      <c r="BX105" s="477">
        <f>+BW$31</f>
        <v>576841.22727272729</v>
      </c>
      <c r="BY105" s="477">
        <f t="shared" si="20"/>
        <v>8941039.022727292</v>
      </c>
      <c r="BZ105" s="494">
        <f>+BW$28*BY105+BX105</f>
        <v>1650396.9533692065</v>
      </c>
      <c r="CA105" s="493">
        <f>+CC104</f>
        <v>902695.84000000183</v>
      </c>
      <c r="CB105" s="477">
        <f>+CA$31</f>
        <v>54433.919999999998</v>
      </c>
      <c r="CC105" s="477">
        <f t="shared" si="21"/>
        <v>848261.92000000179</v>
      </c>
      <c r="CD105" s="494">
        <f>+CA$28*CC105+CB105</f>
        <v>156285.21928756504</v>
      </c>
      <c r="CE105" s="493">
        <f>+CG104</f>
        <v>76781.722727272921</v>
      </c>
      <c r="CF105" s="477">
        <f>+CE$31</f>
        <v>4725.0290909090909</v>
      </c>
      <c r="CG105" s="477">
        <f t="shared" si="22"/>
        <v>72056.693636363838</v>
      </c>
      <c r="CH105" s="494">
        <f>+CE$28*CG105+CF105</f>
        <v>13376.917966493253</v>
      </c>
      <c r="CI105" s="493">
        <f>+CK104</f>
        <v>212226.8181818178</v>
      </c>
      <c r="CJ105" s="477">
        <f>+CI$31</f>
        <v>12362.727272727272</v>
      </c>
      <c r="CK105" s="477">
        <f t="shared" si="23"/>
        <v>199864.09090909053</v>
      </c>
      <c r="CL105" s="494">
        <f>+CI$28*CK105+CJ105</f>
        <v>36360.524250362258</v>
      </c>
      <c r="CM105" s="493">
        <f>+CO104</f>
        <v>10520293.362784099</v>
      </c>
      <c r="CN105" s="477">
        <f>+CM$31</f>
        <v>483691.64886363636</v>
      </c>
      <c r="CO105" s="477">
        <f t="shared" si="33"/>
        <v>10036601.713920463</v>
      </c>
      <c r="CP105" s="494">
        <f>+CM$28*CO105+CN105</f>
        <v>1688792.2208598417</v>
      </c>
      <c r="CQ105" s="493">
        <f>+CS104</f>
        <v>43885757.22392045</v>
      </c>
      <c r="CR105" s="477">
        <f>+CQ$31</f>
        <v>2017735.9643181816</v>
      </c>
      <c r="CS105" s="477">
        <f t="shared" si="38"/>
        <v>41868021.259602271</v>
      </c>
      <c r="CT105" s="494">
        <f>+CQ$28*CS105+CR105</f>
        <v>7044853.4893980268</v>
      </c>
      <c r="CU105" s="493">
        <f>+CW104</f>
        <v>14876298.195000025</v>
      </c>
      <c r="CV105" s="477">
        <f>+CU$31</f>
        <v>676195.37250000006</v>
      </c>
      <c r="CW105" s="477">
        <f t="shared" si="39"/>
        <v>14200102.822500024</v>
      </c>
      <c r="CX105" s="494">
        <f>+CU$28*CW105+CV105</f>
        <v>2381209.9303722242</v>
      </c>
      <c r="CY105" s="493">
        <f>+DA104</f>
        <v>16508.786931818202</v>
      </c>
      <c r="CZ105" s="477">
        <f>+CY$31</f>
        <v>733.72386363636497</v>
      </c>
      <c r="DA105" s="477">
        <f t="shared" si="40"/>
        <v>15775.063068181837</v>
      </c>
      <c r="DB105" s="494">
        <f>+CY$28*DA105+CZ105</f>
        <v>2627.8448090132351</v>
      </c>
      <c r="DC105" s="493">
        <f>+DE104</f>
        <v>990807.46818182012</v>
      </c>
      <c r="DD105" s="477">
        <f>+DC$31</f>
        <v>44530.672727272722</v>
      </c>
      <c r="DE105" s="477">
        <f t="shared" si="41"/>
        <v>946276.79545454739</v>
      </c>
      <c r="DF105" s="494">
        <f>+DC$28*DE105+DD105</f>
        <v>158150.67479304844</v>
      </c>
      <c r="DG105" s="493">
        <f>+DI104</f>
        <v>554388.17215908994</v>
      </c>
      <c r="DH105" s="477">
        <f>+DG$31</f>
        <v>24639.474318181816</v>
      </c>
      <c r="DI105" s="477">
        <f t="shared" si="42"/>
        <v>529748.69784090808</v>
      </c>
      <c r="DJ105" s="494">
        <f>+DG$28*DI105+DH105</f>
        <v>88246.706823670305</v>
      </c>
      <c r="DK105" s="493">
        <f>+DM104</f>
        <v>12184103.596477278</v>
      </c>
      <c r="DL105" s="477">
        <f>+DK$31</f>
        <v>549658.80886363634</v>
      </c>
      <c r="DM105" s="477">
        <f t="shared" si="43"/>
        <v>11634444.787613641</v>
      </c>
      <c r="DN105" s="494">
        <f>+DK$28*DM105+DL105</f>
        <v>1946613.3227570404</v>
      </c>
      <c r="DO105" s="493">
        <f>+DQ104</f>
        <v>453897.63950757543</v>
      </c>
      <c r="DP105" s="477">
        <f>+DO$31</f>
        <v>19592.703863636354</v>
      </c>
      <c r="DQ105" s="477">
        <f t="shared" si="143"/>
        <v>434304.93564393907</v>
      </c>
      <c r="DR105" s="494">
        <f>+DO$28*DQ105+DP105</f>
        <v>71739.948646636185</v>
      </c>
      <c r="DS105" s="493">
        <f>+DU104</f>
        <v>194950.18909090856</v>
      </c>
      <c r="DT105" s="477">
        <f>+DS$31</f>
        <v>8295.7527272726966</v>
      </c>
      <c r="DU105" s="477">
        <f t="shared" si="58"/>
        <v>186654.43636363588</v>
      </c>
      <c r="DV105" s="494">
        <f>+DS$28*DU105+DT105</f>
        <v>30707.458844440378</v>
      </c>
      <c r="DW105" s="493">
        <f>+DY104</f>
        <v>28405.999261363584</v>
      </c>
      <c r="DX105" s="477">
        <f>+DW$31</f>
        <v>1221.7634090909089</v>
      </c>
      <c r="DY105" s="477">
        <f t="shared" si="59"/>
        <v>27184.235852272675</v>
      </c>
      <c r="DZ105" s="494">
        <f>+DW$28*DY105+DX105</f>
        <v>4485.7903286225255</v>
      </c>
      <c r="EA105" s="493">
        <f>+EC104</f>
        <v>-170293.87971591024</v>
      </c>
      <c r="EB105" s="477">
        <f>+EA$31</f>
        <v>-7120.3015909091364</v>
      </c>
      <c r="EC105" s="477">
        <f t="shared" si="60"/>
        <v>-163173.57812500111</v>
      </c>
      <c r="ED105" s="494">
        <f>+EA$28*EC105+EB105</f>
        <v>-26712.647480292369</v>
      </c>
      <c r="EE105" s="576">
        <f>+EG104</f>
        <v>4892592.4795454629</v>
      </c>
      <c r="EF105" s="580">
        <f>+EE$31</f>
        <v>192495.44181818186</v>
      </c>
      <c r="EG105" s="580">
        <f t="shared" si="69"/>
        <v>4700097.0377272815</v>
      </c>
      <c r="EH105" s="494">
        <f>+EE$28*EG105+EF105</f>
        <v>756838.81122247886</v>
      </c>
      <c r="EI105" s="576">
        <f>+EK104</f>
        <v>198818.54109848471</v>
      </c>
      <c r="EJ105" s="580">
        <f>+EI$31</f>
        <v>7696.2015909090906</v>
      </c>
      <c r="EK105" s="580">
        <f t="shared" si="70"/>
        <v>191122.33950757561</v>
      </c>
      <c r="EL105" s="494">
        <f>+EI$28*EK105+EJ105</f>
        <v>30644.371422375367</v>
      </c>
      <c r="EM105" s="576">
        <f>+EO104</f>
        <v>6793187.9304545429</v>
      </c>
      <c r="EN105" s="580">
        <f>+EM$31</f>
        <v>261276.45886363636</v>
      </c>
      <c r="EO105" s="580">
        <f t="shared" si="71"/>
        <v>6531911.4715909064</v>
      </c>
      <c r="EP105" s="494">
        <f>+EM$28*EO105+EN105</f>
        <v>1045566.8466873447</v>
      </c>
      <c r="EQ105" s="576">
        <f>+ES104</f>
        <v>13265370.156590894</v>
      </c>
      <c r="ER105" s="580">
        <f>+EQ$31</f>
        <v>500580.00590909086</v>
      </c>
      <c r="ES105" s="580">
        <f t="shared" si="106"/>
        <v>12764790.150681803</v>
      </c>
      <c r="ET105" s="494">
        <f>+EQ$28*ES105+ER105</f>
        <v>2033255.7412292054</v>
      </c>
      <c r="EU105" s="576">
        <f>+EW104</f>
        <v>17140615.399545453</v>
      </c>
      <c r="EV105" s="580">
        <f>+EU$31</f>
        <v>646815.67545454553</v>
      </c>
      <c r="EW105" s="580">
        <f t="shared" si="96"/>
        <v>16493799.724090908</v>
      </c>
      <c r="EX105" s="494">
        <f>+EU$28*EW105+EV105</f>
        <v>2627235.7467546193</v>
      </c>
      <c r="EY105" s="582">
        <f t="shared" si="109"/>
        <v>31073714.513075773</v>
      </c>
      <c r="EZ105" s="557"/>
      <c r="FA105" s="578">
        <f>+EY105</f>
        <v>31073714.513075773</v>
      </c>
      <c r="FD105" s="493"/>
      <c r="FE105" s="477"/>
      <c r="FF105" s="477"/>
      <c r="FG105" s="494"/>
      <c r="FH105" s="493"/>
      <c r="FI105" s="477"/>
      <c r="FJ105" s="477"/>
      <c r="FK105" s="494"/>
      <c r="FL105" s="493"/>
      <c r="FM105" s="477"/>
      <c r="FN105" s="477"/>
      <c r="FO105" s="494"/>
      <c r="FP105" s="493"/>
      <c r="FQ105" s="477"/>
      <c r="FR105" s="477"/>
      <c r="FS105" s="494"/>
      <c r="FT105" s="493"/>
      <c r="FU105" s="477"/>
      <c r="FV105" s="477"/>
      <c r="FW105" s="494"/>
      <c r="FX105" s="493"/>
      <c r="FY105" s="477"/>
      <c r="FZ105" s="477"/>
      <c r="GA105" s="494"/>
      <c r="GB105" s="493"/>
      <c r="GC105" s="477"/>
      <c r="GD105" s="477"/>
      <c r="GE105" s="494"/>
      <c r="GF105" s="493"/>
      <c r="GG105" s="477"/>
      <c r="GH105" s="477"/>
      <c r="GI105" s="494"/>
      <c r="GJ105" s="493"/>
      <c r="GK105" s="477"/>
      <c r="GL105" s="477"/>
      <c r="GM105" s="494"/>
      <c r="GN105" s="493"/>
      <c r="GO105" s="477"/>
      <c r="GP105" s="477"/>
      <c r="GQ105" s="494"/>
      <c r="GR105" s="493"/>
      <c r="GS105" s="477"/>
      <c r="GT105" s="477"/>
      <c r="GU105" s="494"/>
      <c r="GV105" s="493"/>
      <c r="GW105" s="477"/>
      <c r="GX105" s="477"/>
      <c r="GY105" s="494"/>
      <c r="GZ105" s="493"/>
      <c r="HA105" s="477"/>
      <c r="HB105" s="477"/>
      <c r="HC105" s="494"/>
      <c r="HD105" s="576"/>
      <c r="HE105" s="580"/>
      <c r="HF105" s="580"/>
      <c r="HG105" s="919"/>
      <c r="HH105" s="920"/>
      <c r="HI105" s="926"/>
      <c r="HJ105" s="926"/>
      <c r="HK105" s="919"/>
      <c r="HL105" s="920"/>
      <c r="HM105" s="926"/>
      <c r="HN105" s="926"/>
      <c r="HO105" s="919"/>
      <c r="HP105" s="920"/>
      <c r="HQ105" s="926"/>
      <c r="HR105" s="926"/>
      <c r="HS105" s="919"/>
      <c r="HU105" s="493"/>
      <c r="HV105" s="477"/>
      <c r="HW105" s="477"/>
      <c r="HX105" s="494"/>
      <c r="HY105" s="493"/>
      <c r="HZ105" s="477"/>
      <c r="IA105" s="477"/>
      <c r="IB105" s="494"/>
      <c r="IC105" s="493"/>
      <c r="ID105" s="477"/>
      <c r="IE105" s="477"/>
      <c r="IF105" s="494"/>
    </row>
    <row r="106" spans="1:240">
      <c r="A106" s="554" t="s">
        <v>23</v>
      </c>
      <c r="B106" s="574">
        <v>2039</v>
      </c>
      <c r="C106" s="575">
        <f>+C105</f>
        <v>6129639.7812499925</v>
      </c>
      <c r="D106" s="575">
        <f>+D105</f>
        <v>445791.98409090913</v>
      </c>
      <c r="E106" s="575">
        <f t="shared" si="6"/>
        <v>5683847.7971590832</v>
      </c>
      <c r="F106" s="558">
        <f>+C$29*E106+D106</f>
        <v>1165331.5503905567</v>
      </c>
      <c r="G106" s="575">
        <f>+G105</f>
        <v>1563850.1188636343</v>
      </c>
      <c r="H106" s="575">
        <f>+H105</f>
        <v>115840.74954545456</v>
      </c>
      <c r="I106" s="575">
        <f t="shared" si="7"/>
        <v>1448009.3693181798</v>
      </c>
      <c r="J106" s="558">
        <f>+G$29*I106+H106</f>
        <v>299149.67525556852</v>
      </c>
      <c r="K106" s="576">
        <f>+K105</f>
        <v>3894101.9544886337</v>
      </c>
      <c r="L106" s="575">
        <f>+L105</f>
        <v>305419.76113636367</v>
      </c>
      <c r="M106" s="575">
        <f t="shared" si="8"/>
        <v>3588682.1933522699</v>
      </c>
      <c r="N106" s="558">
        <f>+K$29*M106+L106</f>
        <v>759724.47180834925</v>
      </c>
      <c r="O106" s="576">
        <f>+O105</f>
        <v>1769858.7196969658</v>
      </c>
      <c r="P106" s="575">
        <f>+P105</f>
        <v>119316.31818181818</v>
      </c>
      <c r="Q106" s="575">
        <f t="shared" si="11"/>
        <v>1650542.4015151476</v>
      </c>
      <c r="R106" s="558">
        <f>+O$29*Q106+P106</f>
        <v>328264.65848378633</v>
      </c>
      <c r="S106" s="493">
        <f>+S105</f>
        <v>767823.45515151194</v>
      </c>
      <c r="T106" s="477">
        <f>+T105</f>
        <v>58315.705454545445</v>
      </c>
      <c r="U106" s="477">
        <f t="shared" si="12"/>
        <v>709507.74969696649</v>
      </c>
      <c r="V106" s="494">
        <f>+S$29*U106+T106</f>
        <v>148134.94705323203</v>
      </c>
      <c r="W106" s="493">
        <f>+W105</f>
        <v>10283855.268939402</v>
      </c>
      <c r="X106" s="477">
        <f>+X105</f>
        <v>693293.61363636365</v>
      </c>
      <c r="Y106" s="477">
        <f t="shared" si="13"/>
        <v>9590561.6553030387</v>
      </c>
      <c r="Z106" s="494">
        <f>+W$29*Y106+X106</f>
        <v>1907398.7093913821</v>
      </c>
      <c r="AA106" s="493">
        <f>+AA105</f>
        <v>6724929.9905303027</v>
      </c>
      <c r="AB106" s="477">
        <f>+AB105</f>
        <v>450833.29545454547</v>
      </c>
      <c r="AC106" s="477">
        <f t="shared" si="14"/>
        <v>6274096.6950757569</v>
      </c>
      <c r="AD106" s="494">
        <f>+AA$29*AC106+AB106</f>
        <v>1245094.6789407979</v>
      </c>
      <c r="AE106" s="493">
        <f>+AE105</f>
        <v>66669.352272727367</v>
      </c>
      <c r="AF106" s="477">
        <f>+AF105</f>
        <v>4597.886363636364</v>
      </c>
      <c r="AG106" s="477">
        <f t="shared" si="15"/>
        <v>62071.465909090999</v>
      </c>
      <c r="AH106" s="494">
        <f>+AE$29*AG106+AF106</f>
        <v>12455.745555807945</v>
      </c>
      <c r="AI106" s="493">
        <f>+AI105</f>
        <v>4679501.0037878826</v>
      </c>
      <c r="AJ106" s="477">
        <f>+AJ105</f>
        <v>295547.43181818182</v>
      </c>
      <c r="AK106" s="477">
        <f t="shared" si="19"/>
        <v>4383953.571969701</v>
      </c>
      <c r="AL106" s="494">
        <f>+AI$29*AK106+AJ106</f>
        <v>850528.5228722957</v>
      </c>
      <c r="AM106" s="493">
        <f>+AM105</f>
        <v>1718437.1930681826</v>
      </c>
      <c r="AN106" s="477">
        <f>+AN105</f>
        <v>110866.91568181818</v>
      </c>
      <c r="AO106" s="477">
        <f t="shared" si="16"/>
        <v>1607570.2773863643</v>
      </c>
      <c r="AP106" s="494">
        <f>+AM$29*AO106+AN106</f>
        <v>314375.25395311019</v>
      </c>
      <c r="AQ106" s="493">
        <f>+AQ105</f>
        <v>14252682.73704545</v>
      </c>
      <c r="AR106" s="477">
        <f>+AR105</f>
        <v>904932.23727272719</v>
      </c>
      <c r="AS106" s="477">
        <f t="shared" si="17"/>
        <v>13347750.499772724</v>
      </c>
      <c r="AT106" s="494">
        <f>+AQ$29*AS106+AR106</f>
        <v>2594673.9313558773</v>
      </c>
      <c r="AU106" s="575"/>
      <c r="AV106" s="575"/>
      <c r="AW106" s="575"/>
      <c r="AX106" s="558"/>
      <c r="AY106" s="575"/>
      <c r="AZ106" s="575"/>
      <c r="BA106" s="575"/>
      <c r="BB106" s="558"/>
      <c r="BC106" s="575"/>
      <c r="BD106" s="575"/>
      <c r="BE106" s="575"/>
      <c r="BF106" s="558"/>
      <c r="BG106" s="575"/>
      <c r="BH106" s="575"/>
      <c r="BI106" s="575"/>
      <c r="BJ106" s="558"/>
      <c r="BK106" s="575"/>
      <c r="BL106" s="575"/>
      <c r="BM106" s="575"/>
      <c r="BN106" s="558"/>
      <c r="BO106" s="575"/>
      <c r="BP106" s="575"/>
      <c r="BQ106" s="575"/>
      <c r="BR106" s="558"/>
      <c r="BS106" s="493">
        <f>+BS105</f>
        <v>132974.18181818211</v>
      </c>
      <c r="BT106" s="477">
        <f>+BT105</f>
        <v>8310.886363636364</v>
      </c>
      <c r="BU106" s="477">
        <f t="shared" si="18"/>
        <v>124663.29545454575</v>
      </c>
      <c r="BV106" s="494">
        <f>+BS$29*BU106+BT106</f>
        <v>24092.479528337724</v>
      </c>
      <c r="BW106" s="493">
        <f>+BW105</f>
        <v>9517880.2500000186</v>
      </c>
      <c r="BX106" s="477">
        <f>+BX105</f>
        <v>576841.22727272729</v>
      </c>
      <c r="BY106" s="477">
        <f t="shared" si="20"/>
        <v>8941039.022727292</v>
      </c>
      <c r="BZ106" s="494">
        <f>+BW$29*BY106+BX106</f>
        <v>1650396.9533692065</v>
      </c>
      <c r="CA106" s="493">
        <f>+CA105</f>
        <v>902695.84000000183</v>
      </c>
      <c r="CB106" s="477">
        <f>+CB105</f>
        <v>54433.919999999998</v>
      </c>
      <c r="CC106" s="477">
        <f t="shared" si="21"/>
        <v>848261.92000000179</v>
      </c>
      <c r="CD106" s="494">
        <f>+CA$29*CC106+CB106</f>
        <v>161818.57135016081</v>
      </c>
      <c r="CE106" s="493">
        <f>+CE105</f>
        <v>76781.722727272921</v>
      </c>
      <c r="CF106" s="477">
        <f>+CF105</f>
        <v>4725.0290909090909</v>
      </c>
      <c r="CG106" s="477">
        <f t="shared" si="22"/>
        <v>72056.693636363838</v>
      </c>
      <c r="CH106" s="494">
        <f>+CE$29*CG106+CF106</f>
        <v>13846.955634053058</v>
      </c>
      <c r="CI106" s="493">
        <f>+CI105</f>
        <v>212226.8181818178</v>
      </c>
      <c r="CJ106" s="477">
        <f>+CJ105</f>
        <v>12362.727272727272</v>
      </c>
      <c r="CK106" s="477">
        <f t="shared" si="23"/>
        <v>199864.09090909053</v>
      </c>
      <c r="CL106" s="494">
        <f>+CI$29*CK106+CJ106</f>
        <v>36360.524250362258</v>
      </c>
      <c r="CM106" s="493">
        <f>+CM105</f>
        <v>10520293.362784099</v>
      </c>
      <c r="CN106" s="477">
        <f>+CN105</f>
        <v>483691.64886363636</v>
      </c>
      <c r="CO106" s="477">
        <f t="shared" si="33"/>
        <v>10036601.713920463</v>
      </c>
      <c r="CP106" s="494">
        <f>+CM$29*CO106+CN106</f>
        <v>1688792.2208598417</v>
      </c>
      <c r="CQ106" s="493">
        <f>+CQ105</f>
        <v>43885757.22392045</v>
      </c>
      <c r="CR106" s="477">
        <f>+CR105</f>
        <v>2017735.9643181816</v>
      </c>
      <c r="CS106" s="477">
        <f t="shared" si="38"/>
        <v>41868021.259602271</v>
      </c>
      <c r="CT106" s="494">
        <f>+CQ$29*CS106+CR106</f>
        <v>7044853.4893980268</v>
      </c>
      <c r="CU106" s="493">
        <f>+CU105</f>
        <v>14876298.195000025</v>
      </c>
      <c r="CV106" s="477">
        <f>+CV105</f>
        <v>676195.37250000006</v>
      </c>
      <c r="CW106" s="477">
        <f t="shared" si="39"/>
        <v>14200102.822500024</v>
      </c>
      <c r="CX106" s="494">
        <f>+CU$29*CW106+CV106</f>
        <v>2381209.9303722242</v>
      </c>
      <c r="CY106" s="493">
        <f>+CY105</f>
        <v>16508.786931818202</v>
      </c>
      <c r="CZ106" s="477">
        <f>+CZ105</f>
        <v>733.72386363636497</v>
      </c>
      <c r="DA106" s="477">
        <f t="shared" si="40"/>
        <v>15775.063068181837</v>
      </c>
      <c r="DB106" s="494">
        <f>+CY$29*DA106+CZ106</f>
        <v>2627.8448090132351</v>
      </c>
      <c r="DC106" s="493">
        <f>+DC105</f>
        <v>990807.46818182012</v>
      </c>
      <c r="DD106" s="477">
        <f>+DD105</f>
        <v>44530.672727272722</v>
      </c>
      <c r="DE106" s="477">
        <f t="shared" si="41"/>
        <v>946276.79545454739</v>
      </c>
      <c r="DF106" s="494">
        <f>+DC$29*DE106+DD106</f>
        <v>158150.67479304844</v>
      </c>
      <c r="DG106" s="493">
        <f>+DG105</f>
        <v>554388.17215908994</v>
      </c>
      <c r="DH106" s="477">
        <f>+DH105</f>
        <v>24639.474318181816</v>
      </c>
      <c r="DI106" s="477">
        <f t="shared" si="42"/>
        <v>529748.69784090808</v>
      </c>
      <c r="DJ106" s="494">
        <f>+DG$29*DI106+DH106</f>
        <v>88246.706823670305</v>
      </c>
      <c r="DK106" s="493">
        <f>+DK105</f>
        <v>12184103.596477278</v>
      </c>
      <c r="DL106" s="477">
        <f>+DL105</f>
        <v>549658.80886363634</v>
      </c>
      <c r="DM106" s="477">
        <f t="shared" si="43"/>
        <v>11634444.787613641</v>
      </c>
      <c r="DN106" s="494">
        <f>+DK$29*DM106+DL106</f>
        <v>1946613.3227570404</v>
      </c>
      <c r="DO106" s="493">
        <f>+DO105</f>
        <v>453897.63950757543</v>
      </c>
      <c r="DP106" s="477">
        <f>+DP105</f>
        <v>19592.703863636354</v>
      </c>
      <c r="DQ106" s="477">
        <f t="shared" si="143"/>
        <v>434304.93564393907</v>
      </c>
      <c r="DR106" s="494">
        <f>+DO$29*DQ106+DP106</f>
        <v>71739.948646636185</v>
      </c>
      <c r="DS106" s="493">
        <f>+DS105</f>
        <v>194950.18909090856</v>
      </c>
      <c r="DT106" s="477">
        <f>+DT105</f>
        <v>8295.7527272726966</v>
      </c>
      <c r="DU106" s="477">
        <f t="shared" si="58"/>
        <v>186654.43636363588</v>
      </c>
      <c r="DV106" s="494">
        <f>+DS$29*DU106+DT106</f>
        <v>30707.458844440378</v>
      </c>
      <c r="DW106" s="493">
        <f>+DW105</f>
        <v>28405.999261363584</v>
      </c>
      <c r="DX106" s="477">
        <f>+DX105</f>
        <v>1221.7634090909089</v>
      </c>
      <c r="DY106" s="477">
        <f t="shared" si="59"/>
        <v>27184.235852272675</v>
      </c>
      <c r="DZ106" s="494">
        <f>+DW$29*DY106+DX106</f>
        <v>4485.7903286225255</v>
      </c>
      <c r="EA106" s="493">
        <f>+EA105</f>
        <v>-170293.87971591024</v>
      </c>
      <c r="EB106" s="477">
        <f>+EB105</f>
        <v>-7120.3015909091364</v>
      </c>
      <c r="EC106" s="477">
        <f t="shared" si="60"/>
        <v>-163173.57812500111</v>
      </c>
      <c r="ED106" s="494">
        <f>+EA$29*EC106+EB106</f>
        <v>-26712.647480292369</v>
      </c>
      <c r="EE106" s="576">
        <f>+EE105</f>
        <v>4892592.4795454629</v>
      </c>
      <c r="EF106" s="580">
        <f>+EF105</f>
        <v>192495.44181818186</v>
      </c>
      <c r="EG106" s="580">
        <f t="shared" si="69"/>
        <v>4700097.0377272815</v>
      </c>
      <c r="EH106" s="494">
        <f>+EE$29*EG106+EF106</f>
        <v>756838.81122247886</v>
      </c>
      <c r="EI106" s="576">
        <f>+EI105</f>
        <v>198818.54109848471</v>
      </c>
      <c r="EJ106" s="580">
        <f>+EJ105</f>
        <v>7696.2015909090906</v>
      </c>
      <c r="EK106" s="580">
        <f t="shared" si="70"/>
        <v>191122.33950757561</v>
      </c>
      <c r="EL106" s="494">
        <f>+EI$29*EK106+EJ106</f>
        <v>30644.371422375367</v>
      </c>
      <c r="EM106" s="576">
        <f>+EM105</f>
        <v>6793187.9304545429</v>
      </c>
      <c r="EN106" s="580">
        <f>+EN105</f>
        <v>261276.45886363636</v>
      </c>
      <c r="EO106" s="580">
        <f t="shared" si="71"/>
        <v>6531911.4715909064</v>
      </c>
      <c r="EP106" s="494">
        <f>+EM$29*EO106+EN106</f>
        <v>1045566.8466873447</v>
      </c>
      <c r="EQ106" s="576">
        <f>+EQ105</f>
        <v>13265370.156590894</v>
      </c>
      <c r="ER106" s="580">
        <f>+ER105</f>
        <v>500580.00590909086</v>
      </c>
      <c r="ES106" s="580">
        <f t="shared" si="106"/>
        <v>12764790.150681803</v>
      </c>
      <c r="ET106" s="494">
        <f>+EQ$29*ES106+ER106</f>
        <v>2033255.7412292054</v>
      </c>
      <c r="EU106" s="576">
        <f>+EU105</f>
        <v>17140615.399545453</v>
      </c>
      <c r="EV106" s="580">
        <f>+EV105</f>
        <v>646815.67545454553</v>
      </c>
      <c r="EW106" s="580">
        <f t="shared" si="96"/>
        <v>16493799.724090908</v>
      </c>
      <c r="EX106" s="494">
        <f>+EU$29*EW106+EV106</f>
        <v>2627235.7467546193</v>
      </c>
      <c r="EY106" s="582">
        <f t="shared" si="109"/>
        <v>31395903.886661179</v>
      </c>
      <c r="EZ106" s="579">
        <f>+EY106</f>
        <v>31395903.886661179</v>
      </c>
      <c r="FA106" s="553"/>
      <c r="FD106" s="493"/>
      <c r="FE106" s="477"/>
      <c r="FF106" s="477"/>
      <c r="FG106" s="494"/>
      <c r="FH106" s="493"/>
      <c r="FI106" s="477"/>
      <c r="FJ106" s="477"/>
      <c r="FK106" s="494"/>
      <c r="FL106" s="493"/>
      <c r="FM106" s="477"/>
      <c r="FN106" s="477"/>
      <c r="FO106" s="494"/>
      <c r="FP106" s="493"/>
      <c r="FQ106" s="477"/>
      <c r="FR106" s="477"/>
      <c r="FS106" s="494"/>
      <c r="FT106" s="493"/>
      <c r="FU106" s="477"/>
      <c r="FV106" s="477"/>
      <c r="FW106" s="494"/>
      <c r="FX106" s="493"/>
      <c r="FY106" s="477"/>
      <c r="FZ106" s="477"/>
      <c r="GA106" s="494"/>
      <c r="GB106" s="493"/>
      <c r="GC106" s="477"/>
      <c r="GD106" s="477"/>
      <c r="GE106" s="494"/>
      <c r="GF106" s="493"/>
      <c r="GG106" s="477"/>
      <c r="GH106" s="477"/>
      <c r="GI106" s="494"/>
      <c r="GJ106" s="493"/>
      <c r="GK106" s="477"/>
      <c r="GL106" s="477"/>
      <c r="GM106" s="494"/>
      <c r="GN106" s="493"/>
      <c r="GO106" s="477"/>
      <c r="GP106" s="477"/>
      <c r="GQ106" s="494"/>
      <c r="GR106" s="493"/>
      <c r="GS106" s="477"/>
      <c r="GT106" s="477"/>
      <c r="GU106" s="494"/>
      <c r="GV106" s="493"/>
      <c r="GW106" s="477"/>
      <c r="GX106" s="477"/>
      <c r="GY106" s="494"/>
      <c r="GZ106" s="493"/>
      <c r="HA106" s="477"/>
      <c r="HB106" s="477"/>
      <c r="HC106" s="494"/>
      <c r="HD106" s="576"/>
      <c r="HE106" s="580"/>
      <c r="HF106" s="580"/>
      <c r="HG106" s="919"/>
      <c r="HH106" s="920"/>
      <c r="HI106" s="926"/>
      <c r="HJ106" s="926"/>
      <c r="HK106" s="919"/>
      <c r="HL106" s="920"/>
      <c r="HM106" s="926"/>
      <c r="HN106" s="926"/>
      <c r="HO106" s="919"/>
      <c r="HP106" s="920"/>
      <c r="HQ106" s="926"/>
      <c r="HR106" s="926"/>
      <c r="HS106" s="919"/>
      <c r="HU106" s="493"/>
      <c r="HV106" s="477"/>
      <c r="HW106" s="477"/>
      <c r="HX106" s="494"/>
      <c r="HY106" s="493"/>
      <c r="HZ106" s="477"/>
      <c r="IA106" s="477"/>
      <c r="IB106" s="494"/>
      <c r="IC106" s="493"/>
      <c r="ID106" s="477"/>
      <c r="IE106" s="477"/>
      <c r="IF106" s="494"/>
    </row>
    <row r="107" spans="1:240">
      <c r="A107" s="554" t="s">
        <v>24</v>
      </c>
      <c r="B107" s="574">
        <v>2040</v>
      </c>
      <c r="C107" s="575">
        <f>+E106</f>
        <v>5683847.7971590832</v>
      </c>
      <c r="D107" s="575">
        <f>+C$31</f>
        <v>445791.98409090913</v>
      </c>
      <c r="E107" s="575">
        <f t="shared" si="6"/>
        <v>5238055.8130681738</v>
      </c>
      <c r="F107" s="558">
        <f>+C$28*E107+D107</f>
        <v>1074728.3747540375</v>
      </c>
      <c r="G107" s="575">
        <f>+I106</f>
        <v>1448009.3693181798</v>
      </c>
      <c r="H107" s="575">
        <f>+G$31</f>
        <v>115840.74954545456</v>
      </c>
      <c r="I107" s="575">
        <f t="shared" si="7"/>
        <v>1332168.6197727253</v>
      </c>
      <c r="J107" s="558">
        <f>+G$28*I107+H107</f>
        <v>275795.00611985556</v>
      </c>
      <c r="K107" s="576">
        <f>+M106</f>
        <v>3588682.1933522699</v>
      </c>
      <c r="L107" s="575">
        <f>+K$31</f>
        <v>305419.76113636367</v>
      </c>
      <c r="M107" s="575">
        <f t="shared" si="8"/>
        <v>3283262.4322159062</v>
      </c>
      <c r="N107" s="558">
        <f>+K$28*M107+L107</f>
        <v>699642.98009595135</v>
      </c>
      <c r="O107" s="576">
        <f>+Q106</f>
        <v>1650542.4015151476</v>
      </c>
      <c r="P107" s="575">
        <f>+O$31</f>
        <v>119316.31818181818</v>
      </c>
      <c r="Q107" s="575">
        <f t="shared" si="11"/>
        <v>1531226.0833333295</v>
      </c>
      <c r="R107" s="558">
        <f>+O$28*Q107+P107</f>
        <v>303171.51952164562</v>
      </c>
      <c r="S107" s="493">
        <f>+U106</f>
        <v>709507.74969696649</v>
      </c>
      <c r="T107" s="477">
        <f>+S$31</f>
        <v>58315.705454545445</v>
      </c>
      <c r="U107" s="477">
        <f t="shared" si="12"/>
        <v>651192.04424242105</v>
      </c>
      <c r="V107" s="494">
        <f>+S$28*U107+T107</f>
        <v>136504.71079362277</v>
      </c>
      <c r="W107" s="493">
        <f>+Y106</f>
        <v>9590561.6553030387</v>
      </c>
      <c r="X107" s="477">
        <f>+W$31</f>
        <v>693293.61363636365</v>
      </c>
      <c r="Y107" s="477">
        <f t="shared" si="13"/>
        <v>8897268.0416666754</v>
      </c>
      <c r="Z107" s="494">
        <f>+W$28*Y107+X107</f>
        <v>1761593.7327239662</v>
      </c>
      <c r="AA107" s="493">
        <f>+AC106</f>
        <v>6274096.6950757569</v>
      </c>
      <c r="AB107" s="477">
        <f>+AA$31</f>
        <v>450833.29545454547</v>
      </c>
      <c r="AC107" s="477">
        <f t="shared" si="14"/>
        <v>5823263.399621211</v>
      </c>
      <c r="AD107" s="494">
        <f>+AA$28*AC107+AB107</f>
        <v>1150035.8994629185</v>
      </c>
      <c r="AE107" s="493">
        <f>+AG106</f>
        <v>62071.465909090999</v>
      </c>
      <c r="AF107" s="477">
        <f>+AE$31</f>
        <v>4597.886363636364</v>
      </c>
      <c r="AG107" s="477">
        <f t="shared" si="15"/>
        <v>57473.579545454631</v>
      </c>
      <c r="AH107" s="494">
        <f>+AE$28*AG107+AF107</f>
        <v>11498.772296853505</v>
      </c>
      <c r="AI107" s="493">
        <f>+AK106</f>
        <v>4383953.571969701</v>
      </c>
      <c r="AJ107" s="477">
        <f>+AI$31</f>
        <v>295547.43181818182</v>
      </c>
      <c r="AK107" s="477">
        <f t="shared" si="19"/>
        <v>4088406.1401515193</v>
      </c>
      <c r="AL107" s="494">
        <f>+AI$28*AK107+AJ107</f>
        <v>786444.72140733385</v>
      </c>
      <c r="AM107" s="493">
        <f>+AO106</f>
        <v>1607570.2773863643</v>
      </c>
      <c r="AN107" s="477">
        <f>+AM$31</f>
        <v>110866.91568181818</v>
      </c>
      <c r="AO107" s="477">
        <f t="shared" si="16"/>
        <v>1496703.361704546</v>
      </c>
      <c r="AP107" s="494">
        <f>+AM$28*AO107+AN107</f>
        <v>290576.95387105353</v>
      </c>
      <c r="AQ107" s="493">
        <f>+AS106</f>
        <v>13347750.499772724</v>
      </c>
      <c r="AR107" s="477">
        <f>+AQ$31</f>
        <v>904932.23727272719</v>
      </c>
      <c r="AS107" s="477">
        <f t="shared" si="17"/>
        <v>12442818.262499997</v>
      </c>
      <c r="AT107" s="494">
        <f>+AQ$28*AS107+AR107</f>
        <v>2398948.6217812579</v>
      </c>
      <c r="AU107" s="575"/>
      <c r="AV107" s="575"/>
      <c r="AW107" s="575"/>
      <c r="AX107" s="558"/>
      <c r="AY107" s="575"/>
      <c r="AZ107" s="575"/>
      <c r="BA107" s="575"/>
      <c r="BB107" s="558"/>
      <c r="BC107" s="575"/>
      <c r="BD107" s="575"/>
      <c r="BE107" s="575"/>
      <c r="BF107" s="558"/>
      <c r="BG107" s="575"/>
      <c r="BH107" s="575"/>
      <c r="BI107" s="575"/>
      <c r="BJ107" s="558"/>
      <c r="BK107" s="575"/>
      <c r="BL107" s="575"/>
      <c r="BM107" s="575"/>
      <c r="BN107" s="558"/>
      <c r="BO107" s="575"/>
      <c r="BP107" s="575"/>
      <c r="BQ107" s="575"/>
      <c r="BR107" s="558"/>
      <c r="BS107" s="493">
        <f>+BU106</f>
        <v>124663.29545454575</v>
      </c>
      <c r="BT107" s="477">
        <f>+BS$31</f>
        <v>8310.886363636364</v>
      </c>
      <c r="BU107" s="477">
        <f t="shared" si="18"/>
        <v>116352.40909090938</v>
      </c>
      <c r="BV107" s="494">
        <f>+BS$28*BU107+BT107</f>
        <v>22281.387410232197</v>
      </c>
      <c r="BW107" s="493">
        <f>+BY106</f>
        <v>8941039.022727292</v>
      </c>
      <c r="BX107" s="477">
        <f>+BW$31</f>
        <v>576841.22727272729</v>
      </c>
      <c r="BY107" s="477">
        <f t="shared" si="20"/>
        <v>8364197.7954545645</v>
      </c>
      <c r="BZ107" s="494">
        <f>+BW$28*BY107+BX107</f>
        <v>1581135.2936210467</v>
      </c>
      <c r="CA107" s="493">
        <f>+CC106</f>
        <v>848261.92000000179</v>
      </c>
      <c r="CB107" s="477">
        <f>+CA$31</f>
        <v>54433.919999999998</v>
      </c>
      <c r="CC107" s="477">
        <f t="shared" si="21"/>
        <v>793828.00000000175</v>
      </c>
      <c r="CD107" s="494">
        <f>+CA$28*CC107+CB107</f>
        <v>149749.30703381757</v>
      </c>
      <c r="CE107" s="493">
        <f>+CG106</f>
        <v>72056.693636363838</v>
      </c>
      <c r="CF107" s="477">
        <f>+CE$31</f>
        <v>4725.0290909090909</v>
      </c>
      <c r="CG107" s="477">
        <f t="shared" si="22"/>
        <v>67331.664545454754</v>
      </c>
      <c r="CH107" s="494">
        <f>+CE$28*CG107+CF107</f>
        <v>12809.580991045113</v>
      </c>
      <c r="CI107" s="493">
        <f>+CK106</f>
        <v>199864.09090909053</v>
      </c>
      <c r="CJ107" s="477">
        <f>+CI$31</f>
        <v>12362.727272727272</v>
      </c>
      <c r="CK107" s="477">
        <f t="shared" si="23"/>
        <v>187501.36363636327</v>
      </c>
      <c r="CL107" s="494">
        <f>+CI$28*CK107+CJ107</f>
        <v>34876.124437312668</v>
      </c>
      <c r="CM107" s="493">
        <f>+CO106</f>
        <v>10036601.713920463</v>
      </c>
      <c r="CN107" s="477">
        <f>+CM$31</f>
        <v>483691.64886363636</v>
      </c>
      <c r="CO107" s="477">
        <f t="shared" si="33"/>
        <v>9552910.0650568269</v>
      </c>
      <c r="CP107" s="494">
        <f>+CM$28*CO107+CN107</f>
        <v>1630715.0848600245</v>
      </c>
      <c r="CQ107" s="493">
        <f>+CS106</f>
        <v>41868021.259602271</v>
      </c>
      <c r="CR107" s="477">
        <f>+CQ$31</f>
        <v>2017735.9643181816</v>
      </c>
      <c r="CS107" s="477">
        <f t="shared" si="38"/>
        <v>39850285.295284092</v>
      </c>
      <c r="CT107" s="494">
        <f>+CQ$28*CS107+CR107</f>
        <v>6802582.7652977938</v>
      </c>
      <c r="CU107" s="493">
        <f>+CW106</f>
        <v>14200102.822500024</v>
      </c>
      <c r="CV107" s="477">
        <f>+CU$31</f>
        <v>676195.37250000006</v>
      </c>
      <c r="CW107" s="477">
        <f t="shared" si="39"/>
        <v>13523907.450000023</v>
      </c>
      <c r="CX107" s="494">
        <f>+CU$28*CW107+CV107</f>
        <v>2300018.7609497374</v>
      </c>
      <c r="CY107" s="493">
        <f>+DA106</f>
        <v>15775.063068181837</v>
      </c>
      <c r="CZ107" s="477">
        <f>+CY$31</f>
        <v>733.72386363636497</v>
      </c>
      <c r="DA107" s="477">
        <f t="shared" si="40"/>
        <v>15041.339204545471</v>
      </c>
      <c r="DB107" s="494">
        <f>+CY$28*DA107+CZ107</f>
        <v>2539.7461603910551</v>
      </c>
      <c r="DC107" s="493">
        <f>+DE106</f>
        <v>946276.79545454739</v>
      </c>
      <c r="DD107" s="477">
        <f>+DC$31</f>
        <v>44530.672727272722</v>
      </c>
      <c r="DE107" s="477">
        <f t="shared" si="41"/>
        <v>901746.12272727466</v>
      </c>
      <c r="DF107" s="494">
        <f>+DC$28*DE107+DD107</f>
        <v>152803.8511664237</v>
      </c>
      <c r="DG107" s="493">
        <f>+DI106</f>
        <v>529748.69784090808</v>
      </c>
      <c r="DH107" s="477">
        <f>+DG$31</f>
        <v>24639.474318181816</v>
      </c>
      <c r="DI107" s="477">
        <f t="shared" si="42"/>
        <v>505109.22352272627</v>
      </c>
      <c r="DJ107" s="494">
        <f>+DG$28*DI107+DH107</f>
        <v>85288.230893182466</v>
      </c>
      <c r="DK107" s="493">
        <f>+DM106</f>
        <v>11634444.787613641</v>
      </c>
      <c r="DL107" s="477">
        <f>+DK$31</f>
        <v>549658.80886363634</v>
      </c>
      <c r="DM107" s="477">
        <f t="shared" si="43"/>
        <v>11084785.978750005</v>
      </c>
      <c r="DN107" s="494">
        <f>+DK$28*DM107+DL107</f>
        <v>1880615.4717069585</v>
      </c>
      <c r="DO107" s="493">
        <f>+DQ106</f>
        <v>434304.93564393907</v>
      </c>
      <c r="DP107" s="477">
        <f>+DO$31</f>
        <v>19592.703863636354</v>
      </c>
      <c r="DQ107" s="477">
        <f t="shared" si="143"/>
        <v>414712.23178030271</v>
      </c>
      <c r="DR107" s="494">
        <f>+DO$28*DQ107+DP107</f>
        <v>69387.441363192585</v>
      </c>
      <c r="DS107" s="493">
        <f>+DU106</f>
        <v>186654.43636363588</v>
      </c>
      <c r="DT107" s="477">
        <f>+DS$31</f>
        <v>8295.7527272726966</v>
      </c>
      <c r="DU107" s="477">
        <f t="shared" si="58"/>
        <v>178358.68363636319</v>
      </c>
      <c r="DV107" s="494">
        <f>+DS$28*DU107+DT107</f>
        <v>29711.383017010703</v>
      </c>
      <c r="DW107" s="493">
        <f>+DY106</f>
        <v>27184.235852272675</v>
      </c>
      <c r="DX107" s="477">
        <f>+DW$31</f>
        <v>1221.7634090909089</v>
      </c>
      <c r="DY107" s="477">
        <f t="shared" si="59"/>
        <v>25962.472443181767</v>
      </c>
      <c r="DZ107" s="494">
        <f>+DW$28*DY107+DX107</f>
        <v>4339.0924895424523</v>
      </c>
      <c r="EA107" s="493">
        <f>+EC106</f>
        <v>-163173.57812500111</v>
      </c>
      <c r="EB107" s="477">
        <f>+EA$31</f>
        <v>-7120.3015909091364</v>
      </c>
      <c r="EC107" s="477">
        <f t="shared" si="60"/>
        <v>-156053.27653409197</v>
      </c>
      <c r="ED107" s="494">
        <f>+EA$28*EC107+EB107</f>
        <v>-25857.708750573831</v>
      </c>
      <c r="EE107" s="576">
        <f>+EG106</f>
        <v>4700097.0377272815</v>
      </c>
      <c r="EF107" s="580">
        <f>+EE$31</f>
        <v>192495.44181818186</v>
      </c>
      <c r="EG107" s="580">
        <f t="shared" si="69"/>
        <v>4507601.5959091</v>
      </c>
      <c r="EH107" s="494">
        <f>+EE$28*EG107+EF107</f>
        <v>733725.77220250783</v>
      </c>
      <c r="EI107" s="576">
        <f>+EK106</f>
        <v>191122.33950757561</v>
      </c>
      <c r="EJ107" s="580">
        <f>+EI$31</f>
        <v>7696.2015909090906</v>
      </c>
      <c r="EK107" s="580">
        <f t="shared" si="70"/>
        <v>183426.13791666651</v>
      </c>
      <c r="EL107" s="494">
        <f>+EI$28*EK107+EJ107</f>
        <v>29720.284046611625</v>
      </c>
      <c r="EM107" s="576">
        <f>+EO106</f>
        <v>6531911.4715909064</v>
      </c>
      <c r="EN107" s="580">
        <f>+EM$31</f>
        <v>261276.45886363636</v>
      </c>
      <c r="EO107" s="580">
        <f t="shared" si="71"/>
        <v>6270635.0127272699</v>
      </c>
      <c r="EP107" s="494">
        <f>+EM$28*EO107+EN107</f>
        <v>1014195.2311743964</v>
      </c>
      <c r="EQ107" s="576">
        <f>+ES106</f>
        <v>12764790.150681803</v>
      </c>
      <c r="ER107" s="580">
        <f>+EQ$31</f>
        <v>500580.00590909086</v>
      </c>
      <c r="ES107" s="580">
        <f t="shared" si="106"/>
        <v>12264210.144772712</v>
      </c>
      <c r="ET107" s="494">
        <f>+EQ$28*ES107+ER107</f>
        <v>1973150.8104323379</v>
      </c>
      <c r="EU107" s="576">
        <f>+EW106</f>
        <v>16493799.724090908</v>
      </c>
      <c r="EV107" s="580">
        <f>+EU$31</f>
        <v>646815.67545454553</v>
      </c>
      <c r="EW107" s="580">
        <f t="shared" si="96"/>
        <v>15846984.048636362</v>
      </c>
      <c r="EX107" s="494">
        <f>+EU$28*EW107+EV107</f>
        <v>2549572.2145467731</v>
      </c>
      <c r="EY107" s="582">
        <f t="shared" si="109"/>
        <v>29922301.417878266</v>
      </c>
      <c r="EZ107" s="557"/>
      <c r="FA107" s="578">
        <f>+EY107</f>
        <v>29922301.417878266</v>
      </c>
      <c r="FD107" s="493"/>
      <c r="FE107" s="477"/>
      <c r="FF107" s="477"/>
      <c r="FG107" s="494"/>
      <c r="FH107" s="493"/>
      <c r="FI107" s="477"/>
      <c r="FJ107" s="477"/>
      <c r="FK107" s="494"/>
      <c r="FL107" s="493"/>
      <c r="FM107" s="477"/>
      <c r="FN107" s="477"/>
      <c r="FO107" s="494"/>
      <c r="FP107" s="493"/>
      <c r="FQ107" s="477"/>
      <c r="FR107" s="477"/>
      <c r="FS107" s="494"/>
      <c r="FT107" s="493"/>
      <c r="FU107" s="477"/>
      <c r="FV107" s="477"/>
      <c r="FW107" s="494"/>
      <c r="FX107" s="493"/>
      <c r="FY107" s="477"/>
      <c r="FZ107" s="477"/>
      <c r="GA107" s="494"/>
      <c r="GB107" s="493"/>
      <c r="GC107" s="477"/>
      <c r="GD107" s="477"/>
      <c r="GE107" s="494"/>
      <c r="GF107" s="493"/>
      <c r="GG107" s="477"/>
      <c r="GH107" s="477"/>
      <c r="GI107" s="494"/>
      <c r="GJ107" s="493"/>
      <c r="GK107" s="477"/>
      <c r="GL107" s="477"/>
      <c r="GM107" s="494"/>
      <c r="GN107" s="493"/>
      <c r="GO107" s="477"/>
      <c r="GP107" s="477"/>
      <c r="GQ107" s="494"/>
      <c r="GR107" s="493"/>
      <c r="GS107" s="477"/>
      <c r="GT107" s="477"/>
      <c r="GU107" s="494"/>
      <c r="GV107" s="493"/>
      <c r="GW107" s="477"/>
      <c r="GX107" s="477"/>
      <c r="GY107" s="494"/>
      <c r="GZ107" s="493"/>
      <c r="HA107" s="477"/>
      <c r="HB107" s="477"/>
      <c r="HC107" s="494"/>
      <c r="HD107" s="576"/>
      <c r="HE107" s="580"/>
      <c r="HF107" s="580"/>
      <c r="HG107" s="919"/>
      <c r="HH107" s="920"/>
      <c r="HI107" s="926"/>
      <c r="HJ107" s="926"/>
      <c r="HK107" s="919"/>
      <c r="HL107" s="920"/>
      <c r="HM107" s="926"/>
      <c r="HN107" s="926"/>
      <c r="HO107" s="919"/>
      <c r="HP107" s="920"/>
      <c r="HQ107" s="926"/>
      <c r="HR107" s="926"/>
      <c r="HS107" s="919"/>
      <c r="HU107" s="493"/>
      <c r="HV107" s="477"/>
      <c r="HW107" s="477"/>
      <c r="HX107" s="494"/>
      <c r="HY107" s="493"/>
      <c r="HZ107" s="477"/>
      <c r="IA107" s="477"/>
      <c r="IB107" s="494"/>
      <c r="IC107" s="493"/>
      <c r="ID107" s="477"/>
      <c r="IE107" s="477"/>
      <c r="IF107" s="494"/>
    </row>
    <row r="108" spans="1:240">
      <c r="A108" s="554" t="s">
        <v>23</v>
      </c>
      <c r="B108" s="574">
        <v>2040</v>
      </c>
      <c r="C108" s="575">
        <f>+C107</f>
        <v>5683847.7971590832</v>
      </c>
      <c r="D108" s="575">
        <f>+D107</f>
        <v>445791.98409090913</v>
      </c>
      <c r="E108" s="575">
        <f t="shared" si="6"/>
        <v>5238055.8130681738</v>
      </c>
      <c r="F108" s="558">
        <f>+C$29*E108+D108</f>
        <v>1108897.074602349</v>
      </c>
      <c r="G108" s="575">
        <f>+G107</f>
        <v>1448009.3693181798</v>
      </c>
      <c r="H108" s="575">
        <f>+H107</f>
        <v>115840.74954545456</v>
      </c>
      <c r="I108" s="575">
        <f t="shared" si="7"/>
        <v>1332168.6197727253</v>
      </c>
      <c r="J108" s="558">
        <f>+G$29*I108+H108</f>
        <v>284484.96119875938</v>
      </c>
      <c r="K108" s="576">
        <f>+K107</f>
        <v>3588682.1933522699</v>
      </c>
      <c r="L108" s="575">
        <f>+L107</f>
        <v>305419.76113636367</v>
      </c>
      <c r="M108" s="575">
        <f t="shared" si="8"/>
        <v>3283262.4322159062</v>
      </c>
      <c r="N108" s="558">
        <f>+K$29*M108+L108</f>
        <v>721060.24111286108</v>
      </c>
      <c r="O108" s="576">
        <f>+O107</f>
        <v>1650542.4015151476</v>
      </c>
      <c r="P108" s="575">
        <f>+P107</f>
        <v>119316.31818181818</v>
      </c>
      <c r="Q108" s="575">
        <f t="shared" si="11"/>
        <v>1531226.0833333295</v>
      </c>
      <c r="R108" s="558">
        <f>+O$29*Q108+P108</f>
        <v>313159.95918484882</v>
      </c>
      <c r="S108" s="493">
        <f>+S107</f>
        <v>709507.74969696649</v>
      </c>
      <c r="T108" s="477">
        <f>+T107</f>
        <v>58315.705454545445</v>
      </c>
      <c r="U108" s="477">
        <f t="shared" si="12"/>
        <v>651192.04424242105</v>
      </c>
      <c r="V108" s="494">
        <f>+S$29*U108+T108</f>
        <v>140752.54363416188</v>
      </c>
      <c r="W108" s="493">
        <f>+W107</f>
        <v>9590561.6553030387</v>
      </c>
      <c r="X108" s="477">
        <f>+X107</f>
        <v>693293.61363636365</v>
      </c>
      <c r="Y108" s="477">
        <f t="shared" si="13"/>
        <v>8897268.0416666754</v>
      </c>
      <c r="Z108" s="494">
        <f>+W$29*Y108+X108</f>
        <v>1819632.0759633086</v>
      </c>
      <c r="AA108" s="493">
        <f>+AA107</f>
        <v>6274096.6950757569</v>
      </c>
      <c r="AB108" s="477">
        <f>+AB107</f>
        <v>450833.29545454547</v>
      </c>
      <c r="AC108" s="477">
        <f t="shared" si="14"/>
        <v>5823263.399621211</v>
      </c>
      <c r="AD108" s="494">
        <f>+AA$29*AC108+AB108</f>
        <v>1188022.0046783127</v>
      </c>
      <c r="AE108" s="493">
        <f>+AE107</f>
        <v>62071.465909090999</v>
      </c>
      <c r="AF108" s="477">
        <f>+AF107</f>
        <v>4597.886363636364</v>
      </c>
      <c r="AG108" s="477">
        <f t="shared" si="15"/>
        <v>57473.579545454631</v>
      </c>
      <c r="AH108" s="494">
        <f>+AE$29*AG108+AF108</f>
        <v>11873.681911943386</v>
      </c>
      <c r="AI108" s="493">
        <f>+AI107</f>
        <v>4383953.571969701</v>
      </c>
      <c r="AJ108" s="477">
        <f>+AJ107</f>
        <v>295547.43181818182</v>
      </c>
      <c r="AK108" s="477">
        <f t="shared" si="19"/>
        <v>4088406.1401515193</v>
      </c>
      <c r="AL108" s="494">
        <f>+AI$29*AK108+AJ108</f>
        <v>813114.06729561393</v>
      </c>
      <c r="AM108" s="493">
        <f>+AM107</f>
        <v>1607570.2773863643</v>
      </c>
      <c r="AN108" s="477">
        <f>+AN107</f>
        <v>110866.91568181818</v>
      </c>
      <c r="AO108" s="477">
        <f t="shared" si="16"/>
        <v>1496703.361704546</v>
      </c>
      <c r="AP108" s="494">
        <f>+AM$29*AO108+AN108</f>
        <v>300340.196141297</v>
      </c>
      <c r="AQ108" s="493">
        <f>+AQ107</f>
        <v>13347750.499772724</v>
      </c>
      <c r="AR108" s="477">
        <f>+AR107</f>
        <v>904932.23727272719</v>
      </c>
      <c r="AS108" s="477">
        <f t="shared" si="17"/>
        <v>12442818.262499997</v>
      </c>
      <c r="AT108" s="494">
        <f>+AQ$29*AS108+AR108</f>
        <v>2480115.1724349856</v>
      </c>
      <c r="AU108" s="575"/>
      <c r="AV108" s="575"/>
      <c r="AW108" s="575"/>
      <c r="AX108" s="558"/>
      <c r="AY108" s="575"/>
      <c r="AZ108" s="575"/>
      <c r="BA108" s="575"/>
      <c r="BB108" s="558"/>
      <c r="BC108" s="575"/>
      <c r="BD108" s="575"/>
      <c r="BE108" s="575"/>
      <c r="BF108" s="558"/>
      <c r="BG108" s="575"/>
      <c r="BH108" s="575"/>
      <c r="BI108" s="575"/>
      <c r="BJ108" s="558"/>
      <c r="BK108" s="575"/>
      <c r="BL108" s="575"/>
      <c r="BM108" s="575"/>
      <c r="BN108" s="558"/>
      <c r="BO108" s="575"/>
      <c r="BP108" s="575"/>
      <c r="BQ108" s="575"/>
      <c r="BR108" s="558"/>
      <c r="BS108" s="493">
        <f>+BS107</f>
        <v>124663.29545454575</v>
      </c>
      <c r="BT108" s="477">
        <f>+BT107</f>
        <v>8310.886363636364</v>
      </c>
      <c r="BU108" s="477">
        <f t="shared" si="18"/>
        <v>116352.40909090938</v>
      </c>
      <c r="BV108" s="494">
        <f>+BS$29*BU108+BT108</f>
        <v>23040.373317357637</v>
      </c>
      <c r="BW108" s="493">
        <f>+BW107</f>
        <v>8941039.022727292</v>
      </c>
      <c r="BX108" s="477">
        <f>+BX107</f>
        <v>576841.22727272729</v>
      </c>
      <c r="BY108" s="477">
        <f t="shared" si="20"/>
        <v>8364197.7954545645</v>
      </c>
      <c r="BZ108" s="494">
        <f>+BW$29*BY108+BX108</f>
        <v>1581135.2936210467</v>
      </c>
      <c r="CA108" s="493">
        <f>+CA107</f>
        <v>848261.92000000179</v>
      </c>
      <c r="CB108" s="477">
        <f>+CB107</f>
        <v>54433.919999999998</v>
      </c>
      <c r="CC108" s="477">
        <f t="shared" si="21"/>
        <v>793828.00000000175</v>
      </c>
      <c r="CD108" s="494">
        <f>+CA$29*CC108+CB108</f>
        <v>154927.57768063177</v>
      </c>
      <c r="CE108" s="493">
        <f>+CE107</f>
        <v>72056.693636363838</v>
      </c>
      <c r="CF108" s="477">
        <f>+CF107</f>
        <v>4725.0290909090909</v>
      </c>
      <c r="CG108" s="477">
        <f t="shared" si="22"/>
        <v>67331.664545454754</v>
      </c>
      <c r="CH108" s="494">
        <f>+CE$29*CG108+CF108</f>
        <v>13248.796516469851</v>
      </c>
      <c r="CI108" s="493">
        <f>+CI107</f>
        <v>199864.09090909053</v>
      </c>
      <c r="CJ108" s="477">
        <f>+CJ107</f>
        <v>12362.727272727272</v>
      </c>
      <c r="CK108" s="477">
        <f t="shared" si="23"/>
        <v>187501.36363636327</v>
      </c>
      <c r="CL108" s="494">
        <f>+CI$29*CK108+CJ108</f>
        <v>34876.124437312668</v>
      </c>
      <c r="CM108" s="493">
        <f>+CM107</f>
        <v>10036601.713920463</v>
      </c>
      <c r="CN108" s="477">
        <f>+CN107</f>
        <v>483691.64886363636</v>
      </c>
      <c r="CO108" s="477">
        <f t="shared" si="33"/>
        <v>9552910.0650568269</v>
      </c>
      <c r="CP108" s="494">
        <f>+CM$29*CO108+CN108</f>
        <v>1630715.0848600245</v>
      </c>
      <c r="CQ108" s="493">
        <f>+CQ107</f>
        <v>41868021.259602271</v>
      </c>
      <c r="CR108" s="477">
        <f>+CR107</f>
        <v>2017735.9643181816</v>
      </c>
      <c r="CS108" s="477">
        <f t="shared" si="38"/>
        <v>39850285.295284092</v>
      </c>
      <c r="CT108" s="494">
        <f>+CQ$29*CS108+CR108</f>
        <v>6802582.7652977938</v>
      </c>
      <c r="CU108" s="493">
        <f>+CU107</f>
        <v>14200102.822500024</v>
      </c>
      <c r="CV108" s="477">
        <f>+CV107</f>
        <v>676195.37250000006</v>
      </c>
      <c r="CW108" s="477">
        <f t="shared" si="39"/>
        <v>13523907.450000023</v>
      </c>
      <c r="CX108" s="494">
        <f>+CU$29*CW108+CV108</f>
        <v>2300018.7609497374</v>
      </c>
      <c r="CY108" s="493">
        <f>+CY107</f>
        <v>15775.063068181837</v>
      </c>
      <c r="CZ108" s="477">
        <f>+CZ107</f>
        <v>733.72386363636497</v>
      </c>
      <c r="DA108" s="477">
        <f t="shared" si="40"/>
        <v>15041.339204545471</v>
      </c>
      <c r="DB108" s="494">
        <f>+CY$29*DA108+CZ108</f>
        <v>2539.7461603910551</v>
      </c>
      <c r="DC108" s="493">
        <f>+DC107</f>
        <v>946276.79545454739</v>
      </c>
      <c r="DD108" s="477">
        <f>+DD107</f>
        <v>44530.672727272722</v>
      </c>
      <c r="DE108" s="477">
        <f t="shared" si="41"/>
        <v>901746.12272727466</v>
      </c>
      <c r="DF108" s="494">
        <f>+DC$29*DE108+DD108</f>
        <v>152803.8511664237</v>
      </c>
      <c r="DG108" s="493">
        <f>+DG107</f>
        <v>529748.69784090808</v>
      </c>
      <c r="DH108" s="477">
        <f>+DH107</f>
        <v>24639.474318181816</v>
      </c>
      <c r="DI108" s="477">
        <f t="shared" si="42"/>
        <v>505109.22352272627</v>
      </c>
      <c r="DJ108" s="494">
        <f>+DG$29*DI108+DH108</f>
        <v>85288.230893182466</v>
      </c>
      <c r="DK108" s="493">
        <f>+DK107</f>
        <v>11634444.787613641</v>
      </c>
      <c r="DL108" s="477">
        <f>+DL107</f>
        <v>549658.80886363634</v>
      </c>
      <c r="DM108" s="477">
        <f t="shared" si="43"/>
        <v>11084785.978750005</v>
      </c>
      <c r="DN108" s="494">
        <f>+DK$29*DM108+DL108</f>
        <v>1880615.4717069585</v>
      </c>
      <c r="DO108" s="493">
        <f>+DO107</f>
        <v>434304.93564393907</v>
      </c>
      <c r="DP108" s="477">
        <f>+DP107</f>
        <v>19592.703863636354</v>
      </c>
      <c r="DQ108" s="477">
        <f t="shared" si="143"/>
        <v>414712.23178030271</v>
      </c>
      <c r="DR108" s="494">
        <f>+DO$29*DQ108+DP108</f>
        <v>69387.441363192585</v>
      </c>
      <c r="DS108" s="493">
        <f>+DS107</f>
        <v>186654.43636363588</v>
      </c>
      <c r="DT108" s="477">
        <f>+DT107</f>
        <v>8295.7527272726966</v>
      </c>
      <c r="DU108" s="477">
        <f t="shared" si="58"/>
        <v>178358.68363636319</v>
      </c>
      <c r="DV108" s="494">
        <f>+DS$29*DU108+DT108</f>
        <v>29711.383017010703</v>
      </c>
      <c r="DW108" s="493">
        <f>+DW107</f>
        <v>27184.235852272675</v>
      </c>
      <c r="DX108" s="477">
        <f>+DX107</f>
        <v>1221.7634090909089</v>
      </c>
      <c r="DY108" s="477">
        <f t="shared" si="59"/>
        <v>25962.472443181767</v>
      </c>
      <c r="DZ108" s="494">
        <f>+DW$29*DY108+DX108</f>
        <v>4339.0924895424523</v>
      </c>
      <c r="EA108" s="493">
        <f>+EA107</f>
        <v>-163173.57812500111</v>
      </c>
      <c r="EB108" s="477">
        <f>+EB107</f>
        <v>-7120.3015909091364</v>
      </c>
      <c r="EC108" s="477">
        <f t="shared" si="60"/>
        <v>-156053.27653409197</v>
      </c>
      <c r="ED108" s="494">
        <f>+EA$29*EC108+EB108</f>
        <v>-25857.708750573831</v>
      </c>
      <c r="EE108" s="576">
        <f>+EE107</f>
        <v>4700097.0377272815</v>
      </c>
      <c r="EF108" s="580">
        <f>+EF107</f>
        <v>192495.44181818186</v>
      </c>
      <c r="EG108" s="580">
        <f t="shared" si="69"/>
        <v>4507601.5959091</v>
      </c>
      <c r="EH108" s="494">
        <f>+EE$29*EG108+EF108</f>
        <v>733725.77220250783</v>
      </c>
      <c r="EI108" s="576">
        <f>+EI107</f>
        <v>191122.33950757561</v>
      </c>
      <c r="EJ108" s="580">
        <f>+EJ107</f>
        <v>7696.2015909090906</v>
      </c>
      <c r="EK108" s="580">
        <f t="shared" si="70"/>
        <v>183426.13791666651</v>
      </c>
      <c r="EL108" s="494">
        <f>+EI$29*EK108+EJ108</f>
        <v>29720.284046611625</v>
      </c>
      <c r="EM108" s="576">
        <f>+EM107</f>
        <v>6531911.4715909064</v>
      </c>
      <c r="EN108" s="580">
        <f>+EN107</f>
        <v>261276.45886363636</v>
      </c>
      <c r="EO108" s="580">
        <f t="shared" si="71"/>
        <v>6270635.0127272699</v>
      </c>
      <c r="EP108" s="494">
        <f>+EM$29*EO108+EN108</f>
        <v>1014195.2311743964</v>
      </c>
      <c r="EQ108" s="576">
        <f>+EQ107</f>
        <v>12764790.150681803</v>
      </c>
      <c r="ER108" s="580">
        <f>+ER107</f>
        <v>500580.00590909086</v>
      </c>
      <c r="ES108" s="580">
        <f t="shared" si="106"/>
        <v>12264210.144772712</v>
      </c>
      <c r="ET108" s="494">
        <f>+EQ$29*ES108+ER108</f>
        <v>1973150.8104323379</v>
      </c>
      <c r="EU108" s="576">
        <f>+EU107</f>
        <v>16493799.724090908</v>
      </c>
      <c r="EV108" s="580">
        <f>+EV107</f>
        <v>646815.67545454553</v>
      </c>
      <c r="EW108" s="580">
        <f t="shared" si="96"/>
        <v>15846984.048636362</v>
      </c>
      <c r="EX108" s="494">
        <f>+EU$29*EW108+EV108</f>
        <v>2549572.2145467731</v>
      </c>
      <c r="EY108" s="582">
        <f t="shared" si="109"/>
        <v>30221188.575287577</v>
      </c>
      <c r="EZ108" s="579">
        <f>+EY108</f>
        <v>30221188.575287577</v>
      </c>
      <c r="FA108" s="553"/>
      <c r="FD108" s="493"/>
      <c r="FE108" s="477"/>
      <c r="FF108" s="477"/>
      <c r="FG108" s="494"/>
      <c r="FH108" s="493"/>
      <c r="FI108" s="477"/>
      <c r="FJ108" s="477"/>
      <c r="FK108" s="494"/>
      <c r="FL108" s="493"/>
      <c r="FM108" s="477"/>
      <c r="FN108" s="477"/>
      <c r="FO108" s="494"/>
      <c r="FP108" s="493"/>
      <c r="FQ108" s="477"/>
      <c r="FR108" s="477"/>
      <c r="FS108" s="494"/>
      <c r="FT108" s="493"/>
      <c r="FU108" s="477"/>
      <c r="FV108" s="477"/>
      <c r="FW108" s="494"/>
      <c r="FX108" s="493"/>
      <c r="FY108" s="477"/>
      <c r="FZ108" s="477"/>
      <c r="GA108" s="494"/>
      <c r="GB108" s="493"/>
      <c r="GC108" s="477"/>
      <c r="GD108" s="477"/>
      <c r="GE108" s="494"/>
      <c r="GF108" s="493"/>
      <c r="GG108" s="477"/>
      <c r="GH108" s="477"/>
      <c r="GI108" s="494"/>
      <c r="GJ108" s="493"/>
      <c r="GK108" s="477"/>
      <c r="GL108" s="477"/>
      <c r="GM108" s="494"/>
      <c r="GN108" s="493"/>
      <c r="GO108" s="477"/>
      <c r="GP108" s="477"/>
      <c r="GQ108" s="494"/>
      <c r="GR108" s="493"/>
      <c r="GS108" s="477"/>
      <c r="GT108" s="477"/>
      <c r="GU108" s="494"/>
      <c r="GV108" s="493"/>
      <c r="GW108" s="477"/>
      <c r="GX108" s="477"/>
      <c r="GY108" s="494"/>
      <c r="GZ108" s="493"/>
      <c r="HA108" s="477"/>
      <c r="HB108" s="477"/>
      <c r="HC108" s="494"/>
      <c r="HD108" s="576"/>
      <c r="HE108" s="580"/>
      <c r="HF108" s="580"/>
      <c r="HG108" s="919"/>
      <c r="HH108" s="920"/>
      <c r="HI108" s="926"/>
      <c r="HJ108" s="926"/>
      <c r="HK108" s="919"/>
      <c r="HL108" s="920"/>
      <c r="HM108" s="926"/>
      <c r="HN108" s="926"/>
      <c r="HO108" s="919"/>
      <c r="HP108" s="920"/>
      <c r="HQ108" s="926"/>
      <c r="HR108" s="926"/>
      <c r="HS108" s="919"/>
      <c r="HU108" s="493"/>
      <c r="HV108" s="477"/>
      <c r="HW108" s="477"/>
      <c r="HX108" s="494"/>
      <c r="HY108" s="493"/>
      <c r="HZ108" s="477"/>
      <c r="IA108" s="477"/>
      <c r="IB108" s="494"/>
      <c r="IC108" s="493"/>
      <c r="ID108" s="477"/>
      <c r="IE108" s="477"/>
      <c r="IF108" s="494"/>
    </row>
    <row r="109" spans="1:240">
      <c r="A109" s="554" t="s">
        <v>24</v>
      </c>
      <c r="B109" s="574">
        <v>2041</v>
      </c>
      <c r="C109" s="575">
        <f>+E108</f>
        <v>5238055.8130681738</v>
      </c>
      <c r="D109" s="575">
        <f>+C$31</f>
        <v>445791.98409090913</v>
      </c>
      <c r="E109" s="575">
        <f t="shared" ref="E109:E129" si="145">+C109-D109</f>
        <v>4792263.8289772645</v>
      </c>
      <c r="F109" s="558">
        <f>+C$28*E109+D109</f>
        <v>1021201.8734210052</v>
      </c>
      <c r="G109" s="575">
        <f>+I108</f>
        <v>1332168.6197727253</v>
      </c>
      <c r="H109" s="575">
        <f>+G$31</f>
        <v>115840.74954545456</v>
      </c>
      <c r="I109" s="575">
        <f t="shared" ref="I109:I129" si="146">+G109-H109</f>
        <v>1216327.8702272708</v>
      </c>
      <c r="J109" s="558">
        <f>+G$28*I109+H109</f>
        <v>261885.9403307772</v>
      </c>
      <c r="K109" s="576">
        <f>+M108</f>
        <v>3283262.4322159062</v>
      </c>
      <c r="L109" s="575">
        <f>+K$31</f>
        <v>305419.76113636367</v>
      </c>
      <c r="M109" s="575">
        <f t="shared" ref="M109:M130" si="147">+K109-L109</f>
        <v>2977842.6710795425</v>
      </c>
      <c r="N109" s="558">
        <f>+K$28*M109+L109</f>
        <v>662971.05275087338</v>
      </c>
      <c r="O109" s="576">
        <f>+Q108</f>
        <v>1531226.0833333295</v>
      </c>
      <c r="P109" s="575">
        <f>+O$31</f>
        <v>119316.31818181818</v>
      </c>
      <c r="Q109" s="575">
        <f t="shared" si="11"/>
        <v>1411909.7651515114</v>
      </c>
      <c r="R109" s="558">
        <f>+O$28*Q109+P109</f>
        <v>288845.14019646426</v>
      </c>
      <c r="S109" s="493">
        <f>+U108</f>
        <v>651192.04424242105</v>
      </c>
      <c r="T109" s="477">
        <f>+S$31</f>
        <v>58315.705454545445</v>
      </c>
      <c r="U109" s="477">
        <f t="shared" si="12"/>
        <v>592876.3387878756</v>
      </c>
      <c r="V109" s="494">
        <f>+S$28*U109+T109</f>
        <v>129502.71031549641</v>
      </c>
      <c r="W109" s="493">
        <f>+Y108</f>
        <v>8897268.0416666754</v>
      </c>
      <c r="X109" s="477">
        <f>+W$31</f>
        <v>693293.61363636365</v>
      </c>
      <c r="Y109" s="477">
        <f t="shared" si="13"/>
        <v>8203974.4280303121</v>
      </c>
      <c r="Z109" s="494">
        <f>+W$28*Y109+X109</f>
        <v>1678349.567600257</v>
      </c>
      <c r="AA109" s="493">
        <f>+AC108</f>
        <v>5823263.399621211</v>
      </c>
      <c r="AB109" s="477">
        <f>+AA$31</f>
        <v>450833.29545454547</v>
      </c>
      <c r="AC109" s="477">
        <f t="shared" si="14"/>
        <v>5372430.1041666651</v>
      </c>
      <c r="AD109" s="494">
        <f>+AA$28*AC109+AB109</f>
        <v>1095904.0849590444</v>
      </c>
      <c r="AE109" s="493">
        <f>+AG108</f>
        <v>57473.579545454631</v>
      </c>
      <c r="AF109" s="477">
        <f>+AE$31</f>
        <v>4597.886363636364</v>
      </c>
      <c r="AG109" s="477">
        <f t="shared" si="15"/>
        <v>52875.693181818264</v>
      </c>
      <c r="AH109" s="494">
        <f>+AE$28*AG109+AF109</f>
        <v>10946.701422196134</v>
      </c>
      <c r="AI109" s="493">
        <f>+AK108</f>
        <v>4088406.1401515193</v>
      </c>
      <c r="AJ109" s="477">
        <f>+AI$31</f>
        <v>295547.43181818182</v>
      </c>
      <c r="AK109" s="477">
        <f t="shared" si="19"/>
        <v>3792858.7083333377</v>
      </c>
      <c r="AL109" s="494">
        <f>+AI$28*AK109+AJ109</f>
        <v>750958.17035269644</v>
      </c>
      <c r="AM109" s="493">
        <f>+AO108</f>
        <v>1496703.361704546</v>
      </c>
      <c r="AN109" s="477">
        <f>+AM$31</f>
        <v>110866.91568181818</v>
      </c>
      <c r="AO109" s="477">
        <f t="shared" si="16"/>
        <v>1385836.4460227278</v>
      </c>
      <c r="AP109" s="494">
        <f>+AM$28*AO109+AN109</f>
        <v>277265.09919036948</v>
      </c>
      <c r="AQ109" s="493">
        <f>+AS108</f>
        <v>12442818.262499997</v>
      </c>
      <c r="AR109" s="477">
        <f>+AQ$31</f>
        <v>904932.23727272719</v>
      </c>
      <c r="AS109" s="477">
        <f t="shared" si="17"/>
        <v>11537886.025227271</v>
      </c>
      <c r="AT109" s="494">
        <f>+AQ$28*AS109+AR109</f>
        <v>2290292.8847260922</v>
      </c>
      <c r="AU109" s="575"/>
      <c r="AV109" s="575"/>
      <c r="AW109" s="575"/>
      <c r="AX109" s="558"/>
      <c r="AY109" s="575"/>
      <c r="AZ109" s="575"/>
      <c r="BA109" s="575"/>
      <c r="BB109" s="558"/>
      <c r="BC109" s="575"/>
      <c r="BD109" s="575"/>
      <c r="BE109" s="575"/>
      <c r="BF109" s="558"/>
      <c r="BG109" s="575"/>
      <c r="BH109" s="575"/>
      <c r="BI109" s="575"/>
      <c r="BJ109" s="558"/>
      <c r="BK109" s="575"/>
      <c r="BL109" s="575"/>
      <c r="BM109" s="575"/>
      <c r="BN109" s="558"/>
      <c r="BO109" s="575"/>
      <c r="BP109" s="575"/>
      <c r="BQ109" s="575"/>
      <c r="BR109" s="558"/>
      <c r="BS109" s="493">
        <f>+BU108</f>
        <v>116352.40909090938</v>
      </c>
      <c r="BT109" s="477">
        <f>+BS$31</f>
        <v>8310.886363636364</v>
      </c>
      <c r="BU109" s="477">
        <f t="shared" si="18"/>
        <v>108041.52272727301</v>
      </c>
      <c r="BV109" s="494">
        <f>+BS$28*BU109+BT109</f>
        <v>21283.494478332497</v>
      </c>
      <c r="BW109" s="493">
        <f>+BY108</f>
        <v>8364197.7954545645</v>
      </c>
      <c r="BX109" s="477">
        <f>+BW$31</f>
        <v>576841.22727272729</v>
      </c>
      <c r="BY109" s="477">
        <f t="shared" si="20"/>
        <v>7787356.568181837</v>
      </c>
      <c r="BZ109" s="494">
        <f>+BW$28*BY109+BX109</f>
        <v>1511873.6338728869</v>
      </c>
      <c r="CA109" s="493">
        <f>+CC108</f>
        <v>793828.00000000175</v>
      </c>
      <c r="CB109" s="477">
        <f>+CA$31</f>
        <v>54433.919999999998</v>
      </c>
      <c r="CC109" s="477">
        <f t="shared" si="21"/>
        <v>739394.0800000017</v>
      </c>
      <c r="CD109" s="494">
        <f>+CA$28*CC109+CB109</f>
        <v>143213.39478007008</v>
      </c>
      <c r="CE109" s="493">
        <f>+CG108</f>
        <v>67331.664545454754</v>
      </c>
      <c r="CF109" s="477">
        <f>+CE$31</f>
        <v>4725.0290909090909</v>
      </c>
      <c r="CG109" s="477">
        <f t="shared" si="22"/>
        <v>62606.635454545663</v>
      </c>
      <c r="CH109" s="494">
        <f>+CE$28*CG109+CF109</f>
        <v>12242.244015596973</v>
      </c>
      <c r="CI109" s="493">
        <f>+CK108</f>
        <v>187501.36363636327</v>
      </c>
      <c r="CJ109" s="477">
        <f>+CI$31</f>
        <v>12362.727272727272</v>
      </c>
      <c r="CK109" s="477">
        <f t="shared" si="23"/>
        <v>175138.636363636</v>
      </c>
      <c r="CL109" s="494">
        <f>+CI$28*CK109+CJ109</f>
        <v>33391.724624263079</v>
      </c>
      <c r="CM109" s="493">
        <f>+CO108</f>
        <v>9552910.0650568269</v>
      </c>
      <c r="CN109" s="477">
        <f>+CM$31</f>
        <v>483691.64886363636</v>
      </c>
      <c r="CO109" s="477">
        <f t="shared" si="33"/>
        <v>9069218.416193191</v>
      </c>
      <c r="CP109" s="494">
        <f>+CM$28*CO109+CN109</f>
        <v>1572637.9488602076</v>
      </c>
      <c r="CQ109" s="493">
        <f>+CS108</f>
        <v>39850285.295284092</v>
      </c>
      <c r="CR109" s="477">
        <f>+CQ$31</f>
        <v>2017735.9643181816</v>
      </c>
      <c r="CS109" s="477">
        <f t="shared" si="38"/>
        <v>37832549.330965914</v>
      </c>
      <c r="CT109" s="494">
        <f>+CQ$28*CS109+CR109</f>
        <v>6560312.0411975607</v>
      </c>
      <c r="CU109" s="493">
        <f>+CW108</f>
        <v>13523907.450000023</v>
      </c>
      <c r="CV109" s="477">
        <f>+CU$31</f>
        <v>676195.37250000006</v>
      </c>
      <c r="CW109" s="477">
        <f t="shared" si="39"/>
        <v>12847712.077500023</v>
      </c>
      <c r="CX109" s="494">
        <f>+CU$28*CW109+CV109</f>
        <v>2218827.5915272506</v>
      </c>
      <c r="CY109" s="493">
        <f>+DA108</f>
        <v>15041.339204545471</v>
      </c>
      <c r="CZ109" s="477">
        <f>+CY$31</f>
        <v>733.72386363636497</v>
      </c>
      <c r="DA109" s="477">
        <f t="shared" si="40"/>
        <v>14307.615340909106</v>
      </c>
      <c r="DB109" s="494">
        <f>+CY$28*DA109+CZ109</f>
        <v>2451.6475117688751</v>
      </c>
      <c r="DC109" s="493">
        <f>+DE108</f>
        <v>901746.12272727466</v>
      </c>
      <c r="DD109" s="477">
        <f>+DC$31</f>
        <v>44530.672727272722</v>
      </c>
      <c r="DE109" s="477">
        <f t="shared" si="41"/>
        <v>857215.45000000193</v>
      </c>
      <c r="DF109" s="494">
        <f>+DC$28*DE109+DD109</f>
        <v>147457.02753979899</v>
      </c>
      <c r="DG109" s="493">
        <f>+DI108</f>
        <v>505109.22352272627</v>
      </c>
      <c r="DH109" s="477">
        <f>+DG$31</f>
        <v>24639.474318181816</v>
      </c>
      <c r="DI109" s="477">
        <f t="shared" si="42"/>
        <v>480469.74920454447</v>
      </c>
      <c r="DJ109" s="494">
        <f>+DG$28*DI109+DH109</f>
        <v>82329.754962694627</v>
      </c>
      <c r="DK109" s="493">
        <f>+DM108</f>
        <v>11084785.978750005</v>
      </c>
      <c r="DL109" s="477">
        <f>+DK$31</f>
        <v>549658.80886363634</v>
      </c>
      <c r="DM109" s="477">
        <f t="shared" si="43"/>
        <v>10535127.169886369</v>
      </c>
      <c r="DN109" s="494">
        <f>+DK$28*DM109+DL109</f>
        <v>1814617.6206568764</v>
      </c>
      <c r="DO109" s="493">
        <f>+DQ108</f>
        <v>414712.23178030271</v>
      </c>
      <c r="DP109" s="477">
        <f>+DO$31</f>
        <v>19592.703863636354</v>
      </c>
      <c r="DQ109" s="477">
        <f t="shared" si="143"/>
        <v>395119.52791666635</v>
      </c>
      <c r="DR109" s="494">
        <f>+DO$28*DQ109+DP109</f>
        <v>67034.934079748986</v>
      </c>
      <c r="DS109" s="493">
        <f>+DU108</f>
        <v>178358.68363636319</v>
      </c>
      <c r="DT109" s="477">
        <f>+DS$31</f>
        <v>8295.7527272726966</v>
      </c>
      <c r="DU109" s="477">
        <f t="shared" si="58"/>
        <v>170062.9309090905</v>
      </c>
      <c r="DV109" s="494">
        <f>+DS$28*DU109+DT109</f>
        <v>28715.307189581035</v>
      </c>
      <c r="DW109" s="493">
        <f>+DY108</f>
        <v>25962.472443181767</v>
      </c>
      <c r="DX109" s="477">
        <f>+DW$31</f>
        <v>1221.7634090909089</v>
      </c>
      <c r="DY109" s="477">
        <f t="shared" si="59"/>
        <v>24740.709034090858</v>
      </c>
      <c r="DZ109" s="494">
        <f>+DW$28*DY109+DX109</f>
        <v>4192.3946504623791</v>
      </c>
      <c r="EA109" s="493">
        <f>+EC108</f>
        <v>-156053.27653409197</v>
      </c>
      <c r="EB109" s="477">
        <f>+EA$31</f>
        <v>-7120.3015909091364</v>
      </c>
      <c r="EC109" s="477">
        <f t="shared" si="60"/>
        <v>-148932.97494318284</v>
      </c>
      <c r="ED109" s="494">
        <f>+EA$28*EC109+EB109</f>
        <v>-25002.770020855289</v>
      </c>
      <c r="EE109" s="576">
        <f>+EG108</f>
        <v>4507601.5959091</v>
      </c>
      <c r="EF109" s="580">
        <f>+EE$31</f>
        <v>192495.44181818186</v>
      </c>
      <c r="EG109" s="580">
        <f t="shared" si="69"/>
        <v>4315106.1540909186</v>
      </c>
      <c r="EH109" s="494">
        <f>+EE$28*EG109+EF109</f>
        <v>710612.73318253667</v>
      </c>
      <c r="EI109" s="576">
        <f>+EK108</f>
        <v>183426.13791666651</v>
      </c>
      <c r="EJ109" s="580">
        <f>+EI$31</f>
        <v>7696.2015909090906</v>
      </c>
      <c r="EK109" s="580">
        <f t="shared" si="70"/>
        <v>175729.93632575742</v>
      </c>
      <c r="EL109" s="494">
        <f>+EI$28*EK109+EJ109</f>
        <v>28796.196670847879</v>
      </c>
      <c r="EM109" s="576">
        <f>+EO108</f>
        <v>6270635.0127272699</v>
      </c>
      <c r="EN109" s="580">
        <f>+EM$31</f>
        <v>261276.45886363636</v>
      </c>
      <c r="EO109" s="580">
        <f t="shared" si="71"/>
        <v>6009358.5538636334</v>
      </c>
      <c r="EP109" s="494">
        <f>+EM$28*EO109+EN109</f>
        <v>982823.61566144798</v>
      </c>
      <c r="EQ109" s="576">
        <f>+ES108</f>
        <v>12264210.144772712</v>
      </c>
      <c r="ER109" s="580">
        <f>+EQ$31</f>
        <v>500580.00590909086</v>
      </c>
      <c r="ES109" s="580">
        <f t="shared" si="106"/>
        <v>11763630.138863621</v>
      </c>
      <c r="ET109" s="494">
        <f>+EQ$28*ES109+ER109</f>
        <v>1913045.8796354707</v>
      </c>
      <c r="EU109" s="576">
        <f>+EW108</f>
        <v>15846984.048636362</v>
      </c>
      <c r="EV109" s="580">
        <f>+EU$31</f>
        <v>646815.67545454553</v>
      </c>
      <c r="EW109" s="580">
        <f t="shared" si="96"/>
        <v>15200168.373181816</v>
      </c>
      <c r="EX109" s="494">
        <f>+EU$28*EW109+EV109</f>
        <v>2471908.6823389269</v>
      </c>
      <c r="EY109" s="582">
        <f t="shared" si="109"/>
        <v>28770888.322680753</v>
      </c>
      <c r="EZ109" s="557"/>
      <c r="FA109" s="578">
        <f>+EY109</f>
        <v>28770888.322680753</v>
      </c>
      <c r="FD109" s="493"/>
      <c r="FE109" s="477"/>
      <c r="FF109" s="477"/>
      <c r="FG109" s="494"/>
      <c r="FH109" s="493"/>
      <c r="FI109" s="477"/>
      <c r="FJ109" s="477"/>
      <c r="FK109" s="494"/>
      <c r="FL109" s="493"/>
      <c r="FM109" s="477"/>
      <c r="FN109" s="477"/>
      <c r="FO109" s="494"/>
      <c r="FP109" s="493"/>
      <c r="FQ109" s="477"/>
      <c r="FR109" s="477"/>
      <c r="FS109" s="494"/>
      <c r="FT109" s="493"/>
      <c r="FU109" s="477"/>
      <c r="FV109" s="477"/>
      <c r="FW109" s="494"/>
      <c r="FX109" s="493"/>
      <c r="FY109" s="477"/>
      <c r="FZ109" s="477"/>
      <c r="GA109" s="494"/>
      <c r="GB109" s="493"/>
      <c r="GC109" s="477"/>
      <c r="GD109" s="477"/>
      <c r="GE109" s="494"/>
      <c r="GF109" s="493"/>
      <c r="GG109" s="477"/>
      <c r="GH109" s="477"/>
      <c r="GI109" s="494"/>
      <c r="GJ109" s="493"/>
      <c r="GK109" s="477"/>
      <c r="GL109" s="477"/>
      <c r="GM109" s="494"/>
      <c r="GN109" s="493"/>
      <c r="GO109" s="477"/>
      <c r="GP109" s="477"/>
      <c r="GQ109" s="494"/>
      <c r="GR109" s="493"/>
      <c r="GS109" s="477"/>
      <c r="GT109" s="477"/>
      <c r="GU109" s="494"/>
      <c r="GV109" s="493"/>
      <c r="GW109" s="477"/>
      <c r="GX109" s="477"/>
      <c r="GY109" s="494"/>
      <c r="GZ109" s="493"/>
      <c r="HA109" s="477"/>
      <c r="HB109" s="477"/>
      <c r="HC109" s="494"/>
      <c r="HD109" s="576"/>
      <c r="HE109" s="580"/>
      <c r="HF109" s="580"/>
      <c r="HG109" s="919"/>
      <c r="HH109" s="920"/>
      <c r="HI109" s="926"/>
      <c r="HJ109" s="926"/>
      <c r="HK109" s="919"/>
      <c r="HL109" s="920"/>
      <c r="HM109" s="926"/>
      <c r="HN109" s="926"/>
      <c r="HO109" s="919"/>
      <c r="HP109" s="920"/>
      <c r="HQ109" s="926"/>
      <c r="HR109" s="926"/>
      <c r="HS109" s="919"/>
      <c r="HU109" s="493"/>
      <c r="HV109" s="477"/>
      <c r="HW109" s="477"/>
      <c r="HX109" s="494"/>
      <c r="HY109" s="493"/>
      <c r="HZ109" s="477"/>
      <c r="IA109" s="477"/>
      <c r="IB109" s="494"/>
      <c r="IC109" s="493"/>
      <c r="ID109" s="477"/>
      <c r="IE109" s="477"/>
      <c r="IF109" s="494"/>
    </row>
    <row r="110" spans="1:240">
      <c r="A110" s="554" t="s">
        <v>23</v>
      </c>
      <c r="B110" s="574">
        <v>2041</v>
      </c>
      <c r="C110" s="575">
        <f>+C109</f>
        <v>5238055.8130681738</v>
      </c>
      <c r="D110" s="575">
        <f>+D109</f>
        <v>445791.98409090913</v>
      </c>
      <c r="E110" s="575">
        <f t="shared" si="145"/>
        <v>4792263.8289772645</v>
      </c>
      <c r="F110" s="558">
        <f>+C$29*E110+D110</f>
        <v>1052462.5988141412</v>
      </c>
      <c r="G110" s="575">
        <f>+G109</f>
        <v>1332168.6197727253</v>
      </c>
      <c r="H110" s="575">
        <f>+H109</f>
        <v>115840.74954545456</v>
      </c>
      <c r="I110" s="575">
        <f t="shared" si="146"/>
        <v>1216327.8702272708</v>
      </c>
      <c r="J110" s="558">
        <f>+G$29*I110+H110</f>
        <v>269820.24714195024</v>
      </c>
      <c r="K110" s="576">
        <f>+K109</f>
        <v>3283262.4322159062</v>
      </c>
      <c r="L110" s="575">
        <f>+L109</f>
        <v>305419.76113636367</v>
      </c>
      <c r="M110" s="575">
        <f t="shared" si="147"/>
        <v>2977842.6710795425</v>
      </c>
      <c r="N110" s="558">
        <f>+K$29*M110+L110</f>
        <v>682396.01041737292</v>
      </c>
      <c r="O110" s="576">
        <f>+O109</f>
        <v>1531226.0833333295</v>
      </c>
      <c r="P110" s="575">
        <f>+P109</f>
        <v>119316.31818181818</v>
      </c>
      <c r="Q110" s="575">
        <f t="shared" si="11"/>
        <v>1411909.7651515114</v>
      </c>
      <c r="R110" s="558">
        <f>+O$29*Q110+P110</f>
        <v>298055.25988591136</v>
      </c>
      <c r="S110" s="493">
        <f>+S109</f>
        <v>651192.04424242105</v>
      </c>
      <c r="T110" s="477">
        <f>+T109</f>
        <v>58315.705454545445</v>
      </c>
      <c r="U110" s="477">
        <f t="shared" si="12"/>
        <v>592876.3387878756</v>
      </c>
      <c r="V110" s="494">
        <f>+S$29*U110+T110</f>
        <v>133370.1402150917</v>
      </c>
      <c r="W110" s="493">
        <f>+W109</f>
        <v>8897268.0416666754</v>
      </c>
      <c r="X110" s="477">
        <f>+X109</f>
        <v>693293.61363636365</v>
      </c>
      <c r="Y110" s="477">
        <f t="shared" si="13"/>
        <v>8203974.4280303121</v>
      </c>
      <c r="Z110" s="494">
        <f>+W$29*Y110+X110</f>
        <v>1731865.4425352351</v>
      </c>
      <c r="AA110" s="493">
        <f>+AA109</f>
        <v>5823263.399621211</v>
      </c>
      <c r="AB110" s="477">
        <f>+AB109</f>
        <v>450833.29545454547</v>
      </c>
      <c r="AC110" s="477">
        <f t="shared" si="14"/>
        <v>5372430.1041666651</v>
      </c>
      <c r="AD110" s="494">
        <f>+AA$29*AC110+AB110</f>
        <v>1130949.3304158275</v>
      </c>
      <c r="AE110" s="493">
        <f>+AE109</f>
        <v>57473.579545454631</v>
      </c>
      <c r="AF110" s="477">
        <f>+AF109</f>
        <v>4597.886363636364</v>
      </c>
      <c r="AG110" s="477">
        <f t="shared" si="15"/>
        <v>52875.693181818264</v>
      </c>
      <c r="AH110" s="494">
        <f>+AE$29*AG110+AF110</f>
        <v>11291.618268078822</v>
      </c>
      <c r="AI110" s="493">
        <f>+AI109</f>
        <v>4088406.1401515193</v>
      </c>
      <c r="AJ110" s="477">
        <f>+AJ109</f>
        <v>295547.43181818182</v>
      </c>
      <c r="AK110" s="477">
        <f t="shared" si="19"/>
        <v>3792858.7083333377</v>
      </c>
      <c r="AL110" s="494">
        <f>+AI$29*AK110+AJ110</f>
        <v>775699.61171893217</v>
      </c>
      <c r="AM110" s="493">
        <f>+AM109</f>
        <v>1496703.361704546</v>
      </c>
      <c r="AN110" s="477">
        <f>+AN109</f>
        <v>110866.91568181818</v>
      </c>
      <c r="AO110" s="477">
        <f t="shared" si="16"/>
        <v>1385836.4460227278</v>
      </c>
      <c r="AP110" s="494">
        <f>+AM$29*AO110+AN110</f>
        <v>286305.13832948369</v>
      </c>
      <c r="AQ110" s="493">
        <f>+AQ109</f>
        <v>12442818.262499997</v>
      </c>
      <c r="AR110" s="477">
        <f>+AR109</f>
        <v>904932.23727272719</v>
      </c>
      <c r="AS110" s="477">
        <f t="shared" si="17"/>
        <v>11537886.025227271</v>
      </c>
      <c r="AT110" s="494">
        <f>+AQ$29*AS110+AR110</f>
        <v>2365556.4135140944</v>
      </c>
      <c r="AU110" s="575"/>
      <c r="AV110" s="575"/>
      <c r="AW110" s="575"/>
      <c r="AX110" s="558"/>
      <c r="AY110" s="575"/>
      <c r="AZ110" s="575"/>
      <c r="BA110" s="575"/>
      <c r="BB110" s="558"/>
      <c r="BC110" s="575"/>
      <c r="BD110" s="575"/>
      <c r="BE110" s="575"/>
      <c r="BF110" s="558"/>
      <c r="BG110" s="575"/>
      <c r="BH110" s="575"/>
      <c r="BI110" s="575"/>
      <c r="BJ110" s="558"/>
      <c r="BK110" s="575"/>
      <c r="BL110" s="575"/>
      <c r="BM110" s="575"/>
      <c r="BN110" s="558"/>
      <c r="BO110" s="575"/>
      <c r="BP110" s="575"/>
      <c r="BQ110" s="575"/>
      <c r="BR110" s="558"/>
      <c r="BS110" s="493">
        <f>+BS109</f>
        <v>116352.40909090938</v>
      </c>
      <c r="BT110" s="477">
        <f>+BT109</f>
        <v>8310.886363636364</v>
      </c>
      <c r="BU110" s="477">
        <f t="shared" si="18"/>
        <v>108041.52272727301</v>
      </c>
      <c r="BV110" s="494">
        <f>+BS$29*BU110+BT110</f>
        <v>21988.267106377549</v>
      </c>
      <c r="BW110" s="493">
        <f>+BW109</f>
        <v>8364197.7954545645</v>
      </c>
      <c r="BX110" s="477">
        <f>+BX109</f>
        <v>576841.22727272729</v>
      </c>
      <c r="BY110" s="477">
        <f t="shared" si="20"/>
        <v>7787356.568181837</v>
      </c>
      <c r="BZ110" s="494">
        <f>+BW$29*BY110+BX110</f>
        <v>1511873.6338728869</v>
      </c>
      <c r="CA110" s="493">
        <f>+CA109</f>
        <v>793828.00000000175</v>
      </c>
      <c r="CB110" s="477">
        <f>+CB109</f>
        <v>54433.919999999998</v>
      </c>
      <c r="CC110" s="477">
        <f t="shared" si="21"/>
        <v>739394.0800000017</v>
      </c>
      <c r="CD110" s="494">
        <f>+CA$29*CC110+CB110</f>
        <v>148036.58401110274</v>
      </c>
      <c r="CE110" s="493">
        <f>+CE109</f>
        <v>67331.664545454754</v>
      </c>
      <c r="CF110" s="477">
        <f>+CF109</f>
        <v>4725.0290909090909</v>
      </c>
      <c r="CG110" s="477">
        <f t="shared" si="22"/>
        <v>62606.635454545663</v>
      </c>
      <c r="CH110" s="494">
        <f>+CE$29*CG110+CF110</f>
        <v>12650.63739888664</v>
      </c>
      <c r="CI110" s="493">
        <f>+CI109</f>
        <v>187501.36363636327</v>
      </c>
      <c r="CJ110" s="477">
        <f>+CJ109</f>
        <v>12362.727272727272</v>
      </c>
      <c r="CK110" s="477">
        <f t="shared" si="23"/>
        <v>175138.636363636</v>
      </c>
      <c r="CL110" s="494">
        <f>+CI$29*CK110+CJ110</f>
        <v>33391.724624263079</v>
      </c>
      <c r="CM110" s="493">
        <f>+CM109</f>
        <v>9552910.0650568269</v>
      </c>
      <c r="CN110" s="477">
        <f>+CN109</f>
        <v>483691.64886363636</v>
      </c>
      <c r="CO110" s="477">
        <f t="shared" si="33"/>
        <v>9069218.416193191</v>
      </c>
      <c r="CP110" s="494">
        <f>+CM$29*CO110+CN110</f>
        <v>1572637.9488602076</v>
      </c>
      <c r="CQ110" s="493">
        <f>+CQ109</f>
        <v>39850285.295284092</v>
      </c>
      <c r="CR110" s="477">
        <f>+CR109</f>
        <v>2017735.9643181816</v>
      </c>
      <c r="CS110" s="477">
        <f t="shared" si="38"/>
        <v>37832549.330965914</v>
      </c>
      <c r="CT110" s="494">
        <f>+CQ$29*CS110+CR110</f>
        <v>6560312.0411975607</v>
      </c>
      <c r="CU110" s="493">
        <f>+CU109</f>
        <v>13523907.450000023</v>
      </c>
      <c r="CV110" s="477">
        <f>+CV109</f>
        <v>676195.37250000006</v>
      </c>
      <c r="CW110" s="477">
        <f t="shared" si="39"/>
        <v>12847712.077500023</v>
      </c>
      <c r="CX110" s="494">
        <f>+CU$29*CW110+CV110</f>
        <v>2218827.5915272506</v>
      </c>
      <c r="CY110" s="493">
        <f>+CY109</f>
        <v>15041.339204545471</v>
      </c>
      <c r="CZ110" s="477">
        <f>+CZ109</f>
        <v>733.72386363636497</v>
      </c>
      <c r="DA110" s="477">
        <f t="shared" si="40"/>
        <v>14307.615340909106</v>
      </c>
      <c r="DB110" s="494">
        <f>+CY$29*DA110+CZ110</f>
        <v>2451.6475117688751</v>
      </c>
      <c r="DC110" s="493">
        <f>+DC109</f>
        <v>901746.12272727466</v>
      </c>
      <c r="DD110" s="477">
        <f>+DD109</f>
        <v>44530.672727272722</v>
      </c>
      <c r="DE110" s="477">
        <f t="shared" si="41"/>
        <v>857215.45000000193</v>
      </c>
      <c r="DF110" s="494">
        <f>+DC$29*DE110+DD110</f>
        <v>147457.02753979899</v>
      </c>
      <c r="DG110" s="493">
        <f>+DG109</f>
        <v>505109.22352272627</v>
      </c>
      <c r="DH110" s="477">
        <f>+DH109</f>
        <v>24639.474318181816</v>
      </c>
      <c r="DI110" s="477">
        <f t="shared" si="42"/>
        <v>480469.74920454447</v>
      </c>
      <c r="DJ110" s="494">
        <f>+DG$29*DI110+DH110</f>
        <v>82329.754962694627</v>
      </c>
      <c r="DK110" s="493">
        <f>+DK109</f>
        <v>11084785.978750005</v>
      </c>
      <c r="DL110" s="477">
        <f>+DL109</f>
        <v>549658.80886363634</v>
      </c>
      <c r="DM110" s="477">
        <f t="shared" si="43"/>
        <v>10535127.169886369</v>
      </c>
      <c r="DN110" s="494">
        <f>+DK$29*DM110+DL110</f>
        <v>1814617.6206568764</v>
      </c>
      <c r="DO110" s="493">
        <f>+DO109</f>
        <v>414712.23178030271</v>
      </c>
      <c r="DP110" s="477">
        <f>+DP109</f>
        <v>19592.703863636354</v>
      </c>
      <c r="DQ110" s="477">
        <f t="shared" si="143"/>
        <v>395119.52791666635</v>
      </c>
      <c r="DR110" s="494">
        <f>+DO$29*DQ110+DP110</f>
        <v>67034.934079748986</v>
      </c>
      <c r="DS110" s="493">
        <f>+DS109</f>
        <v>178358.68363636319</v>
      </c>
      <c r="DT110" s="477">
        <f>+DT109</f>
        <v>8295.7527272726966</v>
      </c>
      <c r="DU110" s="477">
        <f t="shared" si="58"/>
        <v>170062.9309090905</v>
      </c>
      <c r="DV110" s="494">
        <f>+DS$29*DU110+DT110</f>
        <v>28715.307189581035</v>
      </c>
      <c r="DW110" s="493">
        <f>+DW109</f>
        <v>25962.472443181767</v>
      </c>
      <c r="DX110" s="477">
        <f>+DX109</f>
        <v>1221.7634090909089</v>
      </c>
      <c r="DY110" s="477">
        <f t="shared" si="59"/>
        <v>24740.709034090858</v>
      </c>
      <c r="DZ110" s="494">
        <f>+DW$29*DY110+DX110</f>
        <v>4192.3946504623791</v>
      </c>
      <c r="EA110" s="493">
        <f>+EA109</f>
        <v>-156053.27653409197</v>
      </c>
      <c r="EB110" s="477">
        <f>+EB109</f>
        <v>-7120.3015909091364</v>
      </c>
      <c r="EC110" s="477">
        <f t="shared" si="60"/>
        <v>-148932.97494318284</v>
      </c>
      <c r="ED110" s="494">
        <f>+EA$29*EC110+EB110</f>
        <v>-25002.770020855289</v>
      </c>
      <c r="EE110" s="576">
        <f>+EE109</f>
        <v>4507601.5959091</v>
      </c>
      <c r="EF110" s="580">
        <f>+EF109</f>
        <v>192495.44181818186</v>
      </c>
      <c r="EG110" s="580">
        <f t="shared" si="69"/>
        <v>4315106.1540909186</v>
      </c>
      <c r="EH110" s="494">
        <f>+EE$29*EG110+EF110</f>
        <v>710612.73318253667</v>
      </c>
      <c r="EI110" s="576">
        <f>+EI109</f>
        <v>183426.13791666651</v>
      </c>
      <c r="EJ110" s="580">
        <f>+EJ109</f>
        <v>7696.2015909090906</v>
      </c>
      <c r="EK110" s="580">
        <f t="shared" si="70"/>
        <v>175729.93632575742</v>
      </c>
      <c r="EL110" s="494">
        <f>+EI$29*EK110+EJ110</f>
        <v>28796.196670847879</v>
      </c>
      <c r="EM110" s="576">
        <f>+EM109</f>
        <v>6270635.0127272699</v>
      </c>
      <c r="EN110" s="580">
        <f>+EN109</f>
        <v>261276.45886363636</v>
      </c>
      <c r="EO110" s="580">
        <f t="shared" si="71"/>
        <v>6009358.5538636334</v>
      </c>
      <c r="EP110" s="494">
        <f>+EM$29*EO110+EN110</f>
        <v>982823.61566144798</v>
      </c>
      <c r="EQ110" s="576">
        <f>+EQ109</f>
        <v>12264210.144772712</v>
      </c>
      <c r="ER110" s="580">
        <f>+ER109</f>
        <v>500580.00590909086</v>
      </c>
      <c r="ES110" s="580">
        <f t="shared" si="106"/>
        <v>11763630.138863621</v>
      </c>
      <c r="ET110" s="494">
        <f>+EQ$29*ES110+ER110</f>
        <v>1913045.8796354707</v>
      </c>
      <c r="EU110" s="576">
        <f>+EU109</f>
        <v>15846984.048636362</v>
      </c>
      <c r="EV110" s="580">
        <f>+EV109</f>
        <v>646815.67545454553</v>
      </c>
      <c r="EW110" s="580">
        <f t="shared" si="96"/>
        <v>15200168.373181816</v>
      </c>
      <c r="EX110" s="494">
        <f>+EU$29*EW110+EV110</f>
        <v>2471908.6823389269</v>
      </c>
      <c r="EY110" s="582">
        <f t="shared" si="109"/>
        <v>29046473.263913963</v>
      </c>
      <c r="EZ110" s="579">
        <f>+EY110</f>
        <v>29046473.263913963</v>
      </c>
      <c r="FA110" s="553"/>
      <c r="FD110" s="493"/>
      <c r="FE110" s="477"/>
      <c r="FF110" s="477"/>
      <c r="FG110" s="494"/>
      <c r="FH110" s="493"/>
      <c r="FI110" s="477"/>
      <c r="FJ110" s="477"/>
      <c r="FK110" s="494"/>
      <c r="FL110" s="493"/>
      <c r="FM110" s="477"/>
      <c r="FN110" s="477"/>
      <c r="FO110" s="494"/>
      <c r="FP110" s="493"/>
      <c r="FQ110" s="477"/>
      <c r="FR110" s="477"/>
      <c r="FS110" s="494"/>
      <c r="FT110" s="493"/>
      <c r="FU110" s="477"/>
      <c r="FV110" s="477"/>
      <c r="FW110" s="494"/>
      <c r="FX110" s="493"/>
      <c r="FY110" s="477"/>
      <c r="FZ110" s="477"/>
      <c r="GA110" s="494"/>
      <c r="GB110" s="493"/>
      <c r="GC110" s="477"/>
      <c r="GD110" s="477"/>
      <c r="GE110" s="494"/>
      <c r="GF110" s="493"/>
      <c r="GG110" s="477"/>
      <c r="GH110" s="477"/>
      <c r="GI110" s="494"/>
      <c r="GJ110" s="493"/>
      <c r="GK110" s="477"/>
      <c r="GL110" s="477"/>
      <c r="GM110" s="494"/>
      <c r="GN110" s="493"/>
      <c r="GO110" s="477"/>
      <c r="GP110" s="477"/>
      <c r="GQ110" s="494"/>
      <c r="GR110" s="493"/>
      <c r="GS110" s="477"/>
      <c r="GT110" s="477"/>
      <c r="GU110" s="494"/>
      <c r="GV110" s="493"/>
      <c r="GW110" s="477"/>
      <c r="GX110" s="477"/>
      <c r="GY110" s="494"/>
      <c r="GZ110" s="493"/>
      <c r="HA110" s="477"/>
      <c r="HB110" s="477"/>
      <c r="HC110" s="494"/>
      <c r="HD110" s="576"/>
      <c r="HE110" s="580"/>
      <c r="HF110" s="580"/>
      <c r="HG110" s="919"/>
      <c r="HH110" s="920"/>
      <c r="HI110" s="926"/>
      <c r="HJ110" s="926"/>
      <c r="HK110" s="919"/>
      <c r="HL110" s="920"/>
      <c r="HM110" s="926"/>
      <c r="HN110" s="926"/>
      <c r="HO110" s="919"/>
      <c r="HP110" s="920"/>
      <c r="HQ110" s="926"/>
      <c r="HR110" s="926"/>
      <c r="HS110" s="919"/>
      <c r="HU110" s="493"/>
      <c r="HV110" s="477"/>
      <c r="HW110" s="477"/>
      <c r="HX110" s="494"/>
      <c r="HY110" s="493"/>
      <c r="HZ110" s="477"/>
      <c r="IA110" s="477"/>
      <c r="IB110" s="494"/>
      <c r="IC110" s="493"/>
      <c r="ID110" s="477"/>
      <c r="IE110" s="477"/>
      <c r="IF110" s="494"/>
    </row>
    <row r="111" spans="1:240">
      <c r="A111" s="554" t="s">
        <v>24</v>
      </c>
      <c r="B111" s="574">
        <v>2042</v>
      </c>
      <c r="C111" s="575">
        <f>+E110</f>
        <v>4792263.8289772645</v>
      </c>
      <c r="D111" s="575">
        <f>+C$31</f>
        <v>445791.98409090913</v>
      </c>
      <c r="E111" s="575">
        <f t="shared" si="145"/>
        <v>4346471.8448863551</v>
      </c>
      <c r="F111" s="558">
        <f>+C$28*E111+D111</f>
        <v>967675.37208797282</v>
      </c>
      <c r="G111" s="575">
        <f>+I110</f>
        <v>1216327.8702272708</v>
      </c>
      <c r="H111" s="575">
        <f>+G$31</f>
        <v>115840.74954545456</v>
      </c>
      <c r="I111" s="575">
        <f t="shared" si="146"/>
        <v>1100487.1206818162</v>
      </c>
      <c r="J111" s="558">
        <f>+G$28*I111+H111</f>
        <v>247976.87454169884</v>
      </c>
      <c r="K111" s="576">
        <f>+M110</f>
        <v>2977842.6710795425</v>
      </c>
      <c r="L111" s="575">
        <f>+K$31</f>
        <v>305419.76113636367</v>
      </c>
      <c r="M111" s="575">
        <f t="shared" si="147"/>
        <v>2672422.9099431788</v>
      </c>
      <c r="N111" s="558">
        <f>+K$28*M111+L111</f>
        <v>626299.12540579541</v>
      </c>
      <c r="O111" s="576">
        <f>+Q110</f>
        <v>1411909.7651515114</v>
      </c>
      <c r="P111" s="575">
        <f>+O$31</f>
        <v>119316.31818181818</v>
      </c>
      <c r="Q111" s="575">
        <f t="shared" ref="Q111:Q132" si="148">+O111-P111</f>
        <v>1292593.4469696933</v>
      </c>
      <c r="R111" s="558">
        <f>+O$28*Q111+P111</f>
        <v>274518.7608712829</v>
      </c>
      <c r="S111" s="493">
        <f>+U110</f>
        <v>592876.3387878756</v>
      </c>
      <c r="T111" s="477">
        <f>+S$31</f>
        <v>58315.705454545445</v>
      </c>
      <c r="U111" s="477">
        <f t="shared" ref="U111:U132" si="149">+S111-T111</f>
        <v>534560.63333333016</v>
      </c>
      <c r="V111" s="494">
        <f>+S$28*U111+T111</f>
        <v>122500.70983737006</v>
      </c>
      <c r="W111" s="493">
        <f>+Y110</f>
        <v>8203974.4280303121</v>
      </c>
      <c r="X111" s="477">
        <f>+W$31</f>
        <v>693293.61363636365</v>
      </c>
      <c r="Y111" s="477">
        <f t="shared" ref="Y111:Y132" si="150">+W111-X111</f>
        <v>7510680.8143939488</v>
      </c>
      <c r="Z111" s="494">
        <f>+W$28*Y111+X111</f>
        <v>1595105.4024765478</v>
      </c>
      <c r="AA111" s="493">
        <f>+AC110</f>
        <v>5372430.1041666651</v>
      </c>
      <c r="AB111" s="477">
        <f>+AA$31</f>
        <v>450833.29545454547</v>
      </c>
      <c r="AC111" s="477">
        <f t="shared" ref="AC111:AC132" si="151">+AA111-AB111</f>
        <v>4921596.8087121192</v>
      </c>
      <c r="AD111" s="494">
        <f>+AA$28*AC111+AB111</f>
        <v>1041772.2704551702</v>
      </c>
      <c r="AE111" s="493">
        <f>+AG110</f>
        <v>52875.693181818264</v>
      </c>
      <c r="AF111" s="477">
        <f>+AE$31</f>
        <v>4597.886363636364</v>
      </c>
      <c r="AG111" s="477">
        <f t="shared" ref="AG111:AG132" si="152">+AE111-AF111</f>
        <v>48277.806818181896</v>
      </c>
      <c r="AH111" s="494">
        <f>+AE$28*AG111+AF111</f>
        <v>10394.630547538763</v>
      </c>
      <c r="AI111" s="493">
        <f>+AK110</f>
        <v>3792858.7083333377</v>
      </c>
      <c r="AJ111" s="477">
        <f>+AI$31</f>
        <v>295547.43181818182</v>
      </c>
      <c r="AK111" s="477">
        <f t="shared" si="19"/>
        <v>3497311.276515156</v>
      </c>
      <c r="AL111" s="494">
        <f>+AI$28*AK111+AJ111</f>
        <v>715471.61929805903</v>
      </c>
      <c r="AM111" s="493">
        <f>+AO110</f>
        <v>1385836.4460227278</v>
      </c>
      <c r="AN111" s="477">
        <f>+AM$31</f>
        <v>110866.91568181818</v>
      </c>
      <c r="AO111" s="477">
        <f t="shared" ref="AO111:AO132" si="153">+AM111-AN111</f>
        <v>1274969.5303409095</v>
      </c>
      <c r="AP111" s="494">
        <f>+AM$28*AO111+AN111</f>
        <v>263953.24450968532</v>
      </c>
      <c r="AQ111" s="493">
        <f>+AS110</f>
        <v>11537886.025227271</v>
      </c>
      <c r="AR111" s="477">
        <f>+AQ$31</f>
        <v>904932.23727272719</v>
      </c>
      <c r="AS111" s="477">
        <f t="shared" ref="AS111:AS132" si="154">+AQ111-AR111</f>
        <v>10632953.787954545</v>
      </c>
      <c r="AT111" s="494">
        <f>+AQ$28*AS111+AR111</f>
        <v>2181637.1476709265</v>
      </c>
      <c r="AU111" s="575"/>
      <c r="AV111" s="575"/>
      <c r="AW111" s="575"/>
      <c r="AX111" s="558"/>
      <c r="AY111" s="575"/>
      <c r="AZ111" s="575"/>
      <c r="BA111" s="575"/>
      <c r="BB111" s="558"/>
      <c r="BC111" s="575"/>
      <c r="BD111" s="575"/>
      <c r="BE111" s="575"/>
      <c r="BF111" s="558"/>
      <c r="BG111" s="575"/>
      <c r="BH111" s="575"/>
      <c r="BI111" s="575"/>
      <c r="BJ111" s="558"/>
      <c r="BK111" s="575"/>
      <c r="BL111" s="575"/>
      <c r="BM111" s="575"/>
      <c r="BN111" s="558"/>
      <c r="BO111" s="575"/>
      <c r="BP111" s="575"/>
      <c r="BQ111" s="575"/>
      <c r="BR111" s="558"/>
      <c r="BS111" s="493">
        <f>+BU110</f>
        <v>108041.52272727301</v>
      </c>
      <c r="BT111" s="477">
        <f>+BS$31</f>
        <v>8310.886363636364</v>
      </c>
      <c r="BU111" s="477">
        <f t="shared" ref="BU111:BU132" si="155">+BS111-BT111</f>
        <v>99730.636363636644</v>
      </c>
      <c r="BV111" s="494">
        <f>+BS$28*BU111+BT111</f>
        <v>20285.601546432794</v>
      </c>
      <c r="BW111" s="493">
        <f>+BY110</f>
        <v>7787356.568181837</v>
      </c>
      <c r="BX111" s="477">
        <f>+BW$31</f>
        <v>576841.22727272729</v>
      </c>
      <c r="BY111" s="477">
        <f t="shared" si="20"/>
        <v>7210515.3409091095</v>
      </c>
      <c r="BZ111" s="494">
        <f>+BW$28*BY111+BX111</f>
        <v>1442611.9741247271</v>
      </c>
      <c r="CA111" s="493">
        <f>+CC110</f>
        <v>739394.0800000017</v>
      </c>
      <c r="CB111" s="477">
        <f>+CA$31</f>
        <v>54433.919999999998</v>
      </c>
      <c r="CC111" s="477">
        <f t="shared" si="21"/>
        <v>684960.16000000166</v>
      </c>
      <c r="CD111" s="494">
        <f>+CA$28*CC111+CB111</f>
        <v>136677.48252632259</v>
      </c>
      <c r="CE111" s="493">
        <f>+CG110</f>
        <v>62606.635454545663</v>
      </c>
      <c r="CF111" s="477">
        <f>+CE$31</f>
        <v>4725.0290909090909</v>
      </c>
      <c r="CG111" s="477">
        <f t="shared" si="22"/>
        <v>57881.606363636572</v>
      </c>
      <c r="CH111" s="494">
        <f>+CE$28*CG111+CF111</f>
        <v>11674.907040148832</v>
      </c>
      <c r="CI111" s="493">
        <f>+CK110</f>
        <v>175138.636363636</v>
      </c>
      <c r="CJ111" s="477">
        <f>+CI$31</f>
        <v>12362.727272727272</v>
      </c>
      <c r="CK111" s="477">
        <f t="shared" si="23"/>
        <v>162775.90909090874</v>
      </c>
      <c r="CL111" s="494">
        <f>+CI$28*CK111+CJ111</f>
        <v>31907.324811213486</v>
      </c>
      <c r="CM111" s="493">
        <f>+CO110</f>
        <v>9069218.416193191</v>
      </c>
      <c r="CN111" s="477">
        <f>+CM$31</f>
        <v>483691.64886363636</v>
      </c>
      <c r="CO111" s="477">
        <f t="shared" si="33"/>
        <v>8585526.767329555</v>
      </c>
      <c r="CP111" s="494">
        <f>+CM$28*CO111+CN111</f>
        <v>1514560.8128603904</v>
      </c>
      <c r="CQ111" s="493">
        <f>+CS110</f>
        <v>37832549.330965914</v>
      </c>
      <c r="CR111" s="477">
        <f>+CQ$31</f>
        <v>2017735.9643181816</v>
      </c>
      <c r="CS111" s="477">
        <f t="shared" si="38"/>
        <v>35814813.366647735</v>
      </c>
      <c r="CT111" s="494">
        <f>+CQ$28*CS111+CR111</f>
        <v>6318041.3170973277</v>
      </c>
      <c r="CU111" s="493">
        <f>+CW110</f>
        <v>12847712.077500023</v>
      </c>
      <c r="CV111" s="477">
        <f>+CU$31</f>
        <v>676195.37250000006</v>
      </c>
      <c r="CW111" s="477">
        <f t="shared" si="39"/>
        <v>12171516.705000022</v>
      </c>
      <c r="CX111" s="494">
        <f>+CU$28*CW111+CV111</f>
        <v>2137636.4221047638</v>
      </c>
      <c r="CY111" s="493">
        <f>+DA110</f>
        <v>14307.615340909106</v>
      </c>
      <c r="CZ111" s="477">
        <f>+CY$31</f>
        <v>733.72386363636497</v>
      </c>
      <c r="DA111" s="477">
        <f t="shared" si="40"/>
        <v>13573.89147727274</v>
      </c>
      <c r="DB111" s="494">
        <f>+CY$28*DA111+CZ111</f>
        <v>2363.5488631466947</v>
      </c>
      <c r="DC111" s="493">
        <f>+DE110</f>
        <v>857215.45000000193</v>
      </c>
      <c r="DD111" s="477">
        <f>+DC$31</f>
        <v>44530.672727272722</v>
      </c>
      <c r="DE111" s="477">
        <f t="shared" si="41"/>
        <v>812684.7772727292</v>
      </c>
      <c r="DF111" s="494">
        <f>+DC$28*DE111+DD111</f>
        <v>142110.20391317425</v>
      </c>
      <c r="DG111" s="493">
        <f>+DI110</f>
        <v>480469.74920454447</v>
      </c>
      <c r="DH111" s="477">
        <f>+DG$31</f>
        <v>24639.474318181816</v>
      </c>
      <c r="DI111" s="477">
        <f t="shared" si="42"/>
        <v>455830.27488636266</v>
      </c>
      <c r="DJ111" s="494">
        <f>+DG$28*DI111+DH111</f>
        <v>79371.279032206789</v>
      </c>
      <c r="DK111" s="493">
        <f>+DM110</f>
        <v>10535127.169886369</v>
      </c>
      <c r="DL111" s="477">
        <f>+DK$31</f>
        <v>549658.80886363634</v>
      </c>
      <c r="DM111" s="477">
        <f t="shared" si="43"/>
        <v>9985468.3610227332</v>
      </c>
      <c r="DN111" s="494">
        <f>+DK$28*DM111+DL111</f>
        <v>1748619.7696067945</v>
      </c>
      <c r="DO111" s="493">
        <f>+DQ110</f>
        <v>395119.52791666635</v>
      </c>
      <c r="DP111" s="477">
        <f>+DO$31</f>
        <v>19592.703863636354</v>
      </c>
      <c r="DQ111" s="477">
        <f t="shared" si="143"/>
        <v>375526.82405303</v>
      </c>
      <c r="DR111" s="494">
        <f>+DO$28*DQ111+DP111</f>
        <v>64682.426796305386</v>
      </c>
      <c r="DS111" s="493">
        <f>+DU110</f>
        <v>170062.9309090905</v>
      </c>
      <c r="DT111" s="477">
        <f>+DS$31</f>
        <v>8295.7527272726966</v>
      </c>
      <c r="DU111" s="477">
        <f t="shared" si="58"/>
        <v>161767.17818181781</v>
      </c>
      <c r="DV111" s="494">
        <f>+DS$28*DU111+DT111</f>
        <v>27719.23136215136</v>
      </c>
      <c r="DW111" s="493">
        <f>+DY110</f>
        <v>24740.709034090858</v>
      </c>
      <c r="DX111" s="477">
        <f>+DW$31</f>
        <v>1221.7634090909089</v>
      </c>
      <c r="DY111" s="477">
        <f t="shared" si="59"/>
        <v>23518.945624999949</v>
      </c>
      <c r="DZ111" s="494">
        <f>+DW$28*DY111+DX111</f>
        <v>4045.6968113823068</v>
      </c>
      <c r="EA111" s="493">
        <f>+EC110</f>
        <v>-148932.97494318284</v>
      </c>
      <c r="EB111" s="477">
        <f>+EA$31</f>
        <v>-7120.3015909091364</v>
      </c>
      <c r="EC111" s="477">
        <f t="shared" si="60"/>
        <v>-141812.6733522737</v>
      </c>
      <c r="ED111" s="494">
        <f>+EA$28*EC111+EB111</f>
        <v>-24147.83129113675</v>
      </c>
      <c r="EE111" s="576">
        <f>+EG110</f>
        <v>4315106.1540909186</v>
      </c>
      <c r="EF111" s="580">
        <f>+EE$31</f>
        <v>192495.44181818186</v>
      </c>
      <c r="EG111" s="580">
        <f t="shared" si="69"/>
        <v>4122610.7122727367</v>
      </c>
      <c r="EH111" s="494">
        <f>+EE$28*EG111+EF111</f>
        <v>687499.69416256552</v>
      </c>
      <c r="EI111" s="576">
        <f>+EK110</f>
        <v>175729.93632575742</v>
      </c>
      <c r="EJ111" s="580">
        <f>+EI$31</f>
        <v>7696.2015909090906</v>
      </c>
      <c r="EK111" s="580">
        <f t="shared" si="70"/>
        <v>168033.73473484832</v>
      </c>
      <c r="EL111" s="494">
        <f>+EI$28*EK111+EJ111</f>
        <v>27872.109295084134</v>
      </c>
      <c r="EM111" s="576">
        <f>+EO110</f>
        <v>6009358.5538636334</v>
      </c>
      <c r="EN111" s="580">
        <f>+EM$31</f>
        <v>261276.45886363636</v>
      </c>
      <c r="EO111" s="580">
        <f t="shared" si="71"/>
        <v>5748082.0949999969</v>
      </c>
      <c r="EP111" s="494">
        <f>+EM$28*EO111+EN111</f>
        <v>951452.00014849962</v>
      </c>
      <c r="EQ111" s="576">
        <f>+ES110</f>
        <v>11763630.138863621</v>
      </c>
      <c r="ER111" s="580">
        <f>+EQ$31</f>
        <v>500580.00590909086</v>
      </c>
      <c r="ES111" s="580">
        <f t="shared" si="106"/>
        <v>11263050.13295453</v>
      </c>
      <c r="ET111" s="494">
        <f>+EQ$28*ES111+ER111</f>
        <v>1852940.9488386034</v>
      </c>
      <c r="EU111" s="576">
        <f>+EW110</f>
        <v>15200168.373181816</v>
      </c>
      <c r="EV111" s="580">
        <f>+EU$31</f>
        <v>646815.67545454553</v>
      </c>
      <c r="EW111" s="580">
        <f t="shared" si="96"/>
        <v>14553352.69772727</v>
      </c>
      <c r="EX111" s="494">
        <f>+EU$28*EW111+EV111</f>
        <v>2394245.1501310812</v>
      </c>
      <c r="EY111" s="582">
        <f t="shared" si="109"/>
        <v>27619475.227483239</v>
      </c>
      <c r="EZ111" s="557"/>
      <c r="FA111" s="578">
        <f>+EY111</f>
        <v>27619475.227483239</v>
      </c>
      <c r="FD111" s="493"/>
      <c r="FE111" s="477"/>
      <c r="FF111" s="477"/>
      <c r="FG111" s="494"/>
      <c r="FH111" s="493"/>
      <c r="FI111" s="477"/>
      <c r="FJ111" s="477"/>
      <c r="FK111" s="494"/>
      <c r="FL111" s="493"/>
      <c r="FM111" s="477"/>
      <c r="FN111" s="477"/>
      <c r="FO111" s="494"/>
      <c r="FP111" s="493"/>
      <c r="FQ111" s="477"/>
      <c r="FR111" s="477"/>
      <c r="FS111" s="494"/>
      <c r="FT111" s="493"/>
      <c r="FU111" s="477"/>
      <c r="FV111" s="477"/>
      <c r="FW111" s="494"/>
      <c r="FX111" s="493"/>
      <c r="FY111" s="477"/>
      <c r="FZ111" s="477"/>
      <c r="GA111" s="494"/>
      <c r="GB111" s="493"/>
      <c r="GC111" s="477"/>
      <c r="GD111" s="477"/>
      <c r="GE111" s="494"/>
      <c r="GF111" s="493"/>
      <c r="GG111" s="477"/>
      <c r="GH111" s="477"/>
      <c r="GI111" s="494"/>
      <c r="GJ111" s="493"/>
      <c r="GK111" s="477"/>
      <c r="GL111" s="477"/>
      <c r="GM111" s="494"/>
      <c r="GN111" s="493"/>
      <c r="GO111" s="477"/>
      <c r="GP111" s="477"/>
      <c r="GQ111" s="494"/>
      <c r="GR111" s="493"/>
      <c r="GS111" s="477"/>
      <c r="GT111" s="477"/>
      <c r="GU111" s="494"/>
      <c r="GV111" s="493"/>
      <c r="GW111" s="477"/>
      <c r="GX111" s="477"/>
      <c r="GY111" s="494"/>
      <c r="GZ111" s="493"/>
      <c r="HA111" s="477"/>
      <c r="HB111" s="477"/>
      <c r="HC111" s="494"/>
      <c r="HD111" s="576"/>
      <c r="HE111" s="580"/>
      <c r="HF111" s="580"/>
      <c r="HG111" s="919"/>
      <c r="HH111" s="920"/>
      <c r="HI111" s="926"/>
      <c r="HJ111" s="926"/>
      <c r="HK111" s="919"/>
      <c r="HL111" s="920"/>
      <c r="HM111" s="926"/>
      <c r="HN111" s="926"/>
      <c r="HO111" s="919"/>
      <c r="HP111" s="920"/>
      <c r="HQ111" s="926"/>
      <c r="HR111" s="926"/>
      <c r="HS111" s="919"/>
      <c r="HU111" s="493"/>
      <c r="HV111" s="477"/>
      <c r="HW111" s="477"/>
      <c r="HX111" s="494"/>
      <c r="HY111" s="493"/>
      <c r="HZ111" s="477"/>
      <c r="IA111" s="477"/>
      <c r="IB111" s="494"/>
      <c r="IC111" s="493"/>
      <c r="ID111" s="477"/>
      <c r="IE111" s="477"/>
      <c r="IF111" s="494"/>
    </row>
    <row r="112" spans="1:240">
      <c r="A112" s="554" t="s">
        <v>23</v>
      </c>
      <c r="B112" s="574">
        <v>2042</v>
      </c>
      <c r="C112" s="575">
        <f>+C111</f>
        <v>4792263.8289772645</v>
      </c>
      <c r="D112" s="575">
        <f>+D111</f>
        <v>445791.98409090913</v>
      </c>
      <c r="E112" s="575">
        <f t="shared" si="145"/>
        <v>4346471.8448863551</v>
      </c>
      <c r="F112" s="558">
        <f>+C$29*E112+D112</f>
        <v>996028.1230259334</v>
      </c>
      <c r="G112" s="575">
        <f>+G111</f>
        <v>1216327.8702272708</v>
      </c>
      <c r="H112" s="575">
        <f>+H111</f>
        <v>115840.74954545456</v>
      </c>
      <c r="I112" s="575">
        <f t="shared" si="146"/>
        <v>1100487.1206818162</v>
      </c>
      <c r="J112" s="558">
        <f>+G$29*I112+H112</f>
        <v>255155.5330851411</v>
      </c>
      <c r="K112" s="576">
        <f>+K111</f>
        <v>2977842.6710795425</v>
      </c>
      <c r="L112" s="575">
        <f>+L111</f>
        <v>305419.76113636367</v>
      </c>
      <c r="M112" s="575">
        <f t="shared" si="147"/>
        <v>2672422.9099431788</v>
      </c>
      <c r="N112" s="558">
        <f>+K$29*M112+L112</f>
        <v>643731.77972188476</v>
      </c>
      <c r="O112" s="576">
        <f>+O111</f>
        <v>1411909.7651515114</v>
      </c>
      <c r="P112" s="575">
        <f>+P111</f>
        <v>119316.31818181818</v>
      </c>
      <c r="Q112" s="575">
        <f t="shared" si="148"/>
        <v>1292593.4469696933</v>
      </c>
      <c r="R112" s="558">
        <f>+O$29*Q112+P112</f>
        <v>282950.56058697391</v>
      </c>
      <c r="S112" s="493">
        <f>+S111</f>
        <v>592876.3387878756</v>
      </c>
      <c r="T112" s="477">
        <f>+T111</f>
        <v>58315.705454545445</v>
      </c>
      <c r="U112" s="477">
        <f t="shared" si="149"/>
        <v>534560.63333333016</v>
      </c>
      <c r="V112" s="494">
        <f>+S$29*U112+T112</f>
        <v>125987.73679602153</v>
      </c>
      <c r="W112" s="493">
        <f>+W111</f>
        <v>8203974.4280303121</v>
      </c>
      <c r="X112" s="477">
        <f>+X111</f>
        <v>693293.61363636365</v>
      </c>
      <c r="Y112" s="477">
        <f t="shared" si="150"/>
        <v>7510680.8143939488</v>
      </c>
      <c r="Z112" s="494">
        <f>+W$29*Y112+X112</f>
        <v>1644098.8091071616</v>
      </c>
      <c r="AA112" s="493">
        <f>+AA111</f>
        <v>5372430.1041666651</v>
      </c>
      <c r="AB112" s="477">
        <f>+AB111</f>
        <v>450833.29545454547</v>
      </c>
      <c r="AC112" s="477">
        <f t="shared" si="151"/>
        <v>4921596.8087121192</v>
      </c>
      <c r="AD112" s="494">
        <f>+AA$29*AC112+AB112</f>
        <v>1073876.6561533422</v>
      </c>
      <c r="AE112" s="493">
        <f>+AE111</f>
        <v>52875.693181818264</v>
      </c>
      <c r="AF112" s="477">
        <f>+AF111</f>
        <v>4597.886363636364</v>
      </c>
      <c r="AG112" s="477">
        <f t="shared" si="152"/>
        <v>48277.806818181896</v>
      </c>
      <c r="AH112" s="494">
        <f>+AE$29*AG112+AF112</f>
        <v>10709.554624214263</v>
      </c>
      <c r="AI112" s="493">
        <f>+AI111</f>
        <v>3792858.7083333377</v>
      </c>
      <c r="AJ112" s="477">
        <f>+AJ111</f>
        <v>295547.43181818182</v>
      </c>
      <c r="AK112" s="477">
        <f t="shared" ref="AK112:AK132" si="156">+AI112-AJ112</f>
        <v>3497311.276515156</v>
      </c>
      <c r="AL112" s="494">
        <f>+AI$29*AK112+AJ112</f>
        <v>738285.1561422504</v>
      </c>
      <c r="AM112" s="493">
        <f>+AM111</f>
        <v>1385836.4460227278</v>
      </c>
      <c r="AN112" s="477">
        <f>+AN111</f>
        <v>110866.91568181818</v>
      </c>
      <c r="AO112" s="477">
        <f t="shared" si="153"/>
        <v>1274969.5303409095</v>
      </c>
      <c r="AP112" s="494">
        <f>+AM$29*AO112+AN112</f>
        <v>272270.08051767049</v>
      </c>
      <c r="AQ112" s="493">
        <f>+AQ111</f>
        <v>11537886.025227271</v>
      </c>
      <c r="AR112" s="477">
        <f>+AR111</f>
        <v>904932.23727272719</v>
      </c>
      <c r="AS112" s="477">
        <f t="shared" si="154"/>
        <v>10632953.787954545</v>
      </c>
      <c r="AT112" s="494">
        <f>+AQ$29*AS112+AR112</f>
        <v>2250997.6545932028</v>
      </c>
      <c r="AU112" s="575"/>
      <c r="AV112" s="575"/>
      <c r="AW112" s="575"/>
      <c r="AX112" s="558"/>
      <c r="AY112" s="575"/>
      <c r="AZ112" s="575"/>
      <c r="BA112" s="575"/>
      <c r="BB112" s="558"/>
      <c r="BC112" s="575"/>
      <c r="BD112" s="575"/>
      <c r="BE112" s="575"/>
      <c r="BF112" s="558"/>
      <c r="BG112" s="575"/>
      <c r="BH112" s="575"/>
      <c r="BI112" s="575"/>
      <c r="BJ112" s="558"/>
      <c r="BK112" s="575"/>
      <c r="BL112" s="575"/>
      <c r="BM112" s="575"/>
      <c r="BN112" s="558"/>
      <c r="BO112" s="575"/>
      <c r="BP112" s="575"/>
      <c r="BQ112" s="575"/>
      <c r="BR112" s="558"/>
      <c r="BS112" s="493">
        <f>+BS111</f>
        <v>108041.52272727301</v>
      </c>
      <c r="BT112" s="477">
        <f>+BT111</f>
        <v>8310.886363636364</v>
      </c>
      <c r="BU112" s="477">
        <f t="shared" si="155"/>
        <v>99730.636363636644</v>
      </c>
      <c r="BV112" s="494">
        <f>+BS$29*BU112+BT112</f>
        <v>20936.160895397457</v>
      </c>
      <c r="BW112" s="493">
        <f>+BW111</f>
        <v>7787356.568181837</v>
      </c>
      <c r="BX112" s="477">
        <f>+BX111</f>
        <v>576841.22727272729</v>
      </c>
      <c r="BY112" s="477">
        <f t="shared" si="20"/>
        <v>7210515.3409091095</v>
      </c>
      <c r="BZ112" s="494">
        <f>+BW$29*BY112+BX112</f>
        <v>1442611.9741247271</v>
      </c>
      <c r="CA112" s="493">
        <f>+CA111</f>
        <v>739394.0800000017</v>
      </c>
      <c r="CB112" s="477">
        <f>+CB111</f>
        <v>54433.919999999998</v>
      </c>
      <c r="CC112" s="477">
        <f t="shared" si="21"/>
        <v>684960.16000000166</v>
      </c>
      <c r="CD112" s="494">
        <f>+CA$29*CC112+CB112</f>
        <v>141145.59034157373</v>
      </c>
      <c r="CE112" s="493">
        <f>+CE111</f>
        <v>62606.635454545663</v>
      </c>
      <c r="CF112" s="477">
        <f>+CF111</f>
        <v>4725.0290909090909</v>
      </c>
      <c r="CG112" s="477">
        <f t="shared" si="22"/>
        <v>57881.606363636572</v>
      </c>
      <c r="CH112" s="494">
        <f>+CE$29*CG112+CF112</f>
        <v>12052.478281303433</v>
      </c>
      <c r="CI112" s="493">
        <f>+CI111</f>
        <v>175138.636363636</v>
      </c>
      <c r="CJ112" s="477">
        <f>+CJ111</f>
        <v>12362.727272727272</v>
      </c>
      <c r="CK112" s="477">
        <f t="shared" si="23"/>
        <v>162775.90909090874</v>
      </c>
      <c r="CL112" s="494">
        <f>+CI$29*CK112+CJ112</f>
        <v>31907.324811213486</v>
      </c>
      <c r="CM112" s="493">
        <f>+CM111</f>
        <v>9069218.416193191</v>
      </c>
      <c r="CN112" s="477">
        <f>+CN111</f>
        <v>483691.64886363636</v>
      </c>
      <c r="CO112" s="477">
        <f t="shared" si="33"/>
        <v>8585526.767329555</v>
      </c>
      <c r="CP112" s="494">
        <f>+CM$29*CO112+CN112</f>
        <v>1514560.8128603904</v>
      </c>
      <c r="CQ112" s="493">
        <f>+CQ111</f>
        <v>37832549.330965914</v>
      </c>
      <c r="CR112" s="477">
        <f>+CR111</f>
        <v>2017735.9643181816</v>
      </c>
      <c r="CS112" s="477">
        <f t="shared" si="38"/>
        <v>35814813.366647735</v>
      </c>
      <c r="CT112" s="494">
        <f>+CQ$29*CS112+CR112</f>
        <v>6318041.3170973277</v>
      </c>
      <c r="CU112" s="493">
        <f>+CU111</f>
        <v>12847712.077500023</v>
      </c>
      <c r="CV112" s="477">
        <f>+CV111</f>
        <v>676195.37250000006</v>
      </c>
      <c r="CW112" s="477">
        <f t="shared" si="39"/>
        <v>12171516.705000022</v>
      </c>
      <c r="CX112" s="494">
        <f>+CU$29*CW112+CV112</f>
        <v>2137636.4221047638</v>
      </c>
      <c r="CY112" s="493">
        <f>+CY111</f>
        <v>14307.615340909106</v>
      </c>
      <c r="CZ112" s="477">
        <f>+CZ111</f>
        <v>733.72386363636497</v>
      </c>
      <c r="DA112" s="477">
        <f t="shared" si="40"/>
        <v>13573.89147727274</v>
      </c>
      <c r="DB112" s="494">
        <f>+CY$29*DA112+CZ112</f>
        <v>2363.5488631466947</v>
      </c>
      <c r="DC112" s="493">
        <f>+DC111</f>
        <v>857215.45000000193</v>
      </c>
      <c r="DD112" s="477">
        <f>+DD111</f>
        <v>44530.672727272722</v>
      </c>
      <c r="DE112" s="477">
        <f t="shared" si="41"/>
        <v>812684.7772727292</v>
      </c>
      <c r="DF112" s="494">
        <f>+DC$29*DE112+DD112</f>
        <v>142110.20391317425</v>
      </c>
      <c r="DG112" s="493">
        <f>+DG111</f>
        <v>480469.74920454447</v>
      </c>
      <c r="DH112" s="477">
        <f>+DH111</f>
        <v>24639.474318181816</v>
      </c>
      <c r="DI112" s="477">
        <f t="shared" si="42"/>
        <v>455830.27488636266</v>
      </c>
      <c r="DJ112" s="494">
        <f>+DG$29*DI112+DH112</f>
        <v>79371.279032206789</v>
      </c>
      <c r="DK112" s="493">
        <f>+DK111</f>
        <v>10535127.169886369</v>
      </c>
      <c r="DL112" s="477">
        <f>+DL111</f>
        <v>549658.80886363634</v>
      </c>
      <c r="DM112" s="477">
        <f t="shared" si="43"/>
        <v>9985468.3610227332</v>
      </c>
      <c r="DN112" s="494">
        <f>+DK$29*DM112+DL112</f>
        <v>1748619.7696067945</v>
      </c>
      <c r="DO112" s="493">
        <f>+DO111</f>
        <v>395119.52791666635</v>
      </c>
      <c r="DP112" s="477">
        <f>+DP111</f>
        <v>19592.703863636354</v>
      </c>
      <c r="DQ112" s="477">
        <f t="shared" si="143"/>
        <v>375526.82405303</v>
      </c>
      <c r="DR112" s="494">
        <f>+DO$29*DQ112+DP112</f>
        <v>64682.426796305386</v>
      </c>
      <c r="DS112" s="493">
        <f>+DS111</f>
        <v>170062.9309090905</v>
      </c>
      <c r="DT112" s="477">
        <f>+DT111</f>
        <v>8295.7527272726966</v>
      </c>
      <c r="DU112" s="477">
        <f t="shared" si="58"/>
        <v>161767.17818181781</v>
      </c>
      <c r="DV112" s="494">
        <f>+DS$29*DU112+DT112</f>
        <v>27719.23136215136</v>
      </c>
      <c r="DW112" s="493">
        <f>+DW111</f>
        <v>24740.709034090858</v>
      </c>
      <c r="DX112" s="477">
        <f>+DX111</f>
        <v>1221.7634090909089</v>
      </c>
      <c r="DY112" s="477">
        <f t="shared" si="59"/>
        <v>23518.945624999949</v>
      </c>
      <c r="DZ112" s="494">
        <f>+DW$29*DY112+DX112</f>
        <v>4045.6968113823068</v>
      </c>
      <c r="EA112" s="493">
        <f>+EA111</f>
        <v>-148932.97494318284</v>
      </c>
      <c r="EB112" s="477">
        <f>+EB111</f>
        <v>-7120.3015909091364</v>
      </c>
      <c r="EC112" s="477">
        <f t="shared" si="60"/>
        <v>-141812.6733522737</v>
      </c>
      <c r="ED112" s="494">
        <f>+EA$29*EC112+EB112</f>
        <v>-24147.83129113675</v>
      </c>
      <c r="EE112" s="576">
        <f>+EE111</f>
        <v>4315106.1540909186</v>
      </c>
      <c r="EF112" s="580">
        <f>+EF111</f>
        <v>192495.44181818186</v>
      </c>
      <c r="EG112" s="580">
        <f t="shared" si="69"/>
        <v>4122610.7122727367</v>
      </c>
      <c r="EH112" s="494">
        <f>+EE$29*EG112+EF112</f>
        <v>687499.69416256552</v>
      </c>
      <c r="EI112" s="576">
        <f>+EI111</f>
        <v>175729.93632575742</v>
      </c>
      <c r="EJ112" s="580">
        <f>+EJ111</f>
        <v>7696.2015909090906</v>
      </c>
      <c r="EK112" s="580">
        <f t="shared" si="70"/>
        <v>168033.73473484832</v>
      </c>
      <c r="EL112" s="494">
        <f>+EI$29*EK112+EJ112</f>
        <v>27872.109295084134</v>
      </c>
      <c r="EM112" s="576">
        <f>+EM111</f>
        <v>6009358.5538636334</v>
      </c>
      <c r="EN112" s="580">
        <f>+EN111</f>
        <v>261276.45886363636</v>
      </c>
      <c r="EO112" s="580">
        <f t="shared" si="71"/>
        <v>5748082.0949999969</v>
      </c>
      <c r="EP112" s="494">
        <f>+EM$29*EO112+EN112</f>
        <v>951452.00014849962</v>
      </c>
      <c r="EQ112" s="576">
        <f>+EQ111</f>
        <v>11763630.138863621</v>
      </c>
      <c r="ER112" s="580">
        <f>+ER111</f>
        <v>500580.00590909086</v>
      </c>
      <c r="ES112" s="580">
        <f t="shared" si="106"/>
        <v>11263050.13295453</v>
      </c>
      <c r="ET112" s="494">
        <f>+EQ$29*ES112+ER112</f>
        <v>1852940.9488386034</v>
      </c>
      <c r="EU112" s="576">
        <f>+EU111</f>
        <v>15200168.373181816</v>
      </c>
      <c r="EV112" s="580">
        <f>+EV111</f>
        <v>646815.67545454553</v>
      </c>
      <c r="EW112" s="580">
        <f t="shared" si="96"/>
        <v>14553352.69772727</v>
      </c>
      <c r="EX112" s="494">
        <f>+EU$29*EW112+EV112</f>
        <v>2394245.1501310812</v>
      </c>
      <c r="EY112" s="582">
        <f t="shared" si="109"/>
        <v>27871757.95254036</v>
      </c>
      <c r="EZ112" s="579">
        <f>+EY112</f>
        <v>27871757.95254036</v>
      </c>
      <c r="FA112" s="553"/>
      <c r="FD112" s="493"/>
      <c r="FE112" s="477"/>
      <c r="FF112" s="477"/>
      <c r="FG112" s="494"/>
      <c r="FH112" s="493"/>
      <c r="FI112" s="477"/>
      <c r="FJ112" s="477"/>
      <c r="FK112" s="494"/>
      <c r="FL112" s="493"/>
      <c r="FM112" s="477"/>
      <c r="FN112" s="477"/>
      <c r="FO112" s="494"/>
      <c r="FP112" s="493"/>
      <c r="FQ112" s="477"/>
      <c r="FR112" s="477"/>
      <c r="FS112" s="494"/>
      <c r="FT112" s="493"/>
      <c r="FU112" s="477"/>
      <c r="FV112" s="477"/>
      <c r="FW112" s="494"/>
      <c r="FX112" s="493"/>
      <c r="FY112" s="477"/>
      <c r="FZ112" s="477"/>
      <c r="GA112" s="494"/>
      <c r="GB112" s="493"/>
      <c r="GC112" s="477"/>
      <c r="GD112" s="477"/>
      <c r="GE112" s="494"/>
      <c r="GF112" s="493"/>
      <c r="GG112" s="477"/>
      <c r="GH112" s="477"/>
      <c r="GI112" s="494"/>
      <c r="GJ112" s="493"/>
      <c r="GK112" s="477"/>
      <c r="GL112" s="477"/>
      <c r="GM112" s="494"/>
      <c r="GN112" s="493"/>
      <c r="GO112" s="477"/>
      <c r="GP112" s="477"/>
      <c r="GQ112" s="494"/>
      <c r="GR112" s="493"/>
      <c r="GS112" s="477"/>
      <c r="GT112" s="477"/>
      <c r="GU112" s="494"/>
      <c r="GV112" s="493"/>
      <c r="GW112" s="477"/>
      <c r="GX112" s="477"/>
      <c r="GY112" s="494"/>
      <c r="GZ112" s="493"/>
      <c r="HA112" s="477"/>
      <c r="HB112" s="477"/>
      <c r="HC112" s="494"/>
      <c r="HD112" s="576"/>
      <c r="HE112" s="580"/>
      <c r="HF112" s="580"/>
      <c r="HG112" s="919"/>
      <c r="HH112" s="920"/>
      <c r="HI112" s="926"/>
      <c r="HJ112" s="926"/>
      <c r="HK112" s="919"/>
      <c r="HL112" s="920"/>
      <c r="HM112" s="926"/>
      <c r="HN112" s="926"/>
      <c r="HO112" s="919"/>
      <c r="HP112" s="920"/>
      <c r="HQ112" s="926"/>
      <c r="HR112" s="926"/>
      <c r="HS112" s="919"/>
      <c r="HU112" s="493"/>
      <c r="HV112" s="477"/>
      <c r="HW112" s="477"/>
      <c r="HX112" s="494"/>
      <c r="HY112" s="493"/>
      <c r="HZ112" s="477"/>
      <c r="IA112" s="477"/>
      <c r="IB112" s="494"/>
      <c r="IC112" s="493"/>
      <c r="ID112" s="477"/>
      <c r="IE112" s="477"/>
      <c r="IF112" s="494"/>
    </row>
    <row r="113" spans="1:240">
      <c r="A113" s="554" t="s">
        <v>24</v>
      </c>
      <c r="B113" s="574">
        <v>2043</v>
      </c>
      <c r="C113" s="575">
        <f>+E112</f>
        <v>4346471.8448863551</v>
      </c>
      <c r="D113" s="575">
        <f>+C$31</f>
        <v>445791.98409090913</v>
      </c>
      <c r="E113" s="575">
        <f t="shared" si="145"/>
        <v>3900679.8607954457</v>
      </c>
      <c r="F113" s="558">
        <f>+C$28*E113+D113</f>
        <v>914148.87075494055</v>
      </c>
      <c r="G113" s="575">
        <f>+I112</f>
        <v>1100487.1206818162</v>
      </c>
      <c r="H113" s="575">
        <f>+G$31</f>
        <v>115840.74954545456</v>
      </c>
      <c r="I113" s="575">
        <f t="shared" si="146"/>
        <v>984646.37113636173</v>
      </c>
      <c r="J113" s="558">
        <f>+G$28*I113+H113</f>
        <v>234067.80875262045</v>
      </c>
      <c r="K113" s="576">
        <f>+M112</f>
        <v>2672422.9099431788</v>
      </c>
      <c r="L113" s="575">
        <f>+K$31</f>
        <v>305419.76113636367</v>
      </c>
      <c r="M113" s="575">
        <f t="shared" si="147"/>
        <v>2367003.148806815</v>
      </c>
      <c r="N113" s="558">
        <f>+K$28*M113+L113</f>
        <v>589627.19806071743</v>
      </c>
      <c r="O113" s="576">
        <f>+Q112</f>
        <v>1292593.4469696933</v>
      </c>
      <c r="P113" s="575">
        <f>+O$31</f>
        <v>119316.31818181818</v>
      </c>
      <c r="Q113" s="575">
        <f t="shared" si="148"/>
        <v>1173277.1287878752</v>
      </c>
      <c r="R113" s="558">
        <f>+O$28*Q113+P113</f>
        <v>260192.3815461015</v>
      </c>
      <c r="S113" s="493">
        <f>+U112</f>
        <v>534560.63333333016</v>
      </c>
      <c r="T113" s="477">
        <f>+S$31</f>
        <v>58315.705454545445</v>
      </c>
      <c r="U113" s="477">
        <f t="shared" si="149"/>
        <v>476244.92787878471</v>
      </c>
      <c r="V113" s="494">
        <f>+S$28*U113+T113</f>
        <v>115498.70935924369</v>
      </c>
      <c r="W113" s="493">
        <f>+Y112</f>
        <v>7510680.8143939488</v>
      </c>
      <c r="X113" s="477">
        <f>+W$31</f>
        <v>693293.61363636365</v>
      </c>
      <c r="Y113" s="477">
        <f t="shared" si="150"/>
        <v>6817387.2007575855</v>
      </c>
      <c r="Z113" s="494">
        <f>+W$28*Y113+X113</f>
        <v>1511861.2373528387</v>
      </c>
      <c r="AA113" s="493">
        <f>+AC112</f>
        <v>4921596.8087121192</v>
      </c>
      <c r="AB113" s="477">
        <f>+AA$31</f>
        <v>450833.29545454547</v>
      </c>
      <c r="AC113" s="477">
        <f t="shared" si="151"/>
        <v>4470763.5132575734</v>
      </c>
      <c r="AD113" s="494">
        <f>+AA$28*AC113+AB113</f>
        <v>987640.45595129626</v>
      </c>
      <c r="AE113" s="493">
        <f>+AG112</f>
        <v>48277.806818181896</v>
      </c>
      <c r="AF113" s="477">
        <f>+AE$31</f>
        <v>4597.886363636364</v>
      </c>
      <c r="AG113" s="477">
        <f t="shared" si="152"/>
        <v>43679.920454545529</v>
      </c>
      <c r="AH113" s="494">
        <f>+AE$28*AG113+AF113</f>
        <v>9842.5596728813925</v>
      </c>
      <c r="AI113" s="493">
        <f>+AK112</f>
        <v>3497311.276515156</v>
      </c>
      <c r="AJ113" s="477">
        <f>+AI$31</f>
        <v>295547.43181818182</v>
      </c>
      <c r="AK113" s="477">
        <f t="shared" si="156"/>
        <v>3201763.8446969744</v>
      </c>
      <c r="AL113" s="494">
        <f>+AI$28*AK113+AJ113</f>
        <v>679985.06824342161</v>
      </c>
      <c r="AM113" s="493">
        <f>+AO112</f>
        <v>1274969.5303409095</v>
      </c>
      <c r="AN113" s="477">
        <f>+AM$31</f>
        <v>110866.91568181818</v>
      </c>
      <c r="AO113" s="477">
        <f t="shared" si="153"/>
        <v>1164102.6146590912</v>
      </c>
      <c r="AP113" s="494">
        <f>+AM$28*AO113+AN113</f>
        <v>250641.38982900124</v>
      </c>
      <c r="AQ113" s="493">
        <f>+AS112</f>
        <v>10632953.787954545</v>
      </c>
      <c r="AR113" s="477">
        <f>+AQ$31</f>
        <v>904932.23727272719</v>
      </c>
      <c r="AS113" s="477">
        <f t="shared" si="154"/>
        <v>9728021.5506818183</v>
      </c>
      <c r="AT113" s="494">
        <f>+AQ$28*AS113+AR113</f>
        <v>2072981.4106157608</v>
      </c>
      <c r="AU113" s="575"/>
      <c r="AV113" s="575"/>
      <c r="AW113" s="575"/>
      <c r="AX113" s="558"/>
      <c r="AY113" s="575"/>
      <c r="AZ113" s="575"/>
      <c r="BA113" s="575"/>
      <c r="BB113" s="558"/>
      <c r="BC113" s="575"/>
      <c r="BD113" s="575"/>
      <c r="BE113" s="575"/>
      <c r="BF113" s="558"/>
      <c r="BG113" s="575"/>
      <c r="BH113" s="575"/>
      <c r="BI113" s="575"/>
      <c r="BJ113" s="558"/>
      <c r="BK113" s="575"/>
      <c r="BL113" s="575"/>
      <c r="BM113" s="575"/>
      <c r="BN113" s="558"/>
      <c r="BO113" s="575"/>
      <c r="BP113" s="575"/>
      <c r="BQ113" s="575"/>
      <c r="BR113" s="558"/>
      <c r="BS113" s="493">
        <f>+BU112</f>
        <v>99730.636363636644</v>
      </c>
      <c r="BT113" s="477">
        <f>+BS$31</f>
        <v>8310.886363636364</v>
      </c>
      <c r="BU113" s="477">
        <f t="shared" si="155"/>
        <v>91419.750000000276</v>
      </c>
      <c r="BV113" s="494">
        <f>+BS$28*BU113+BT113</f>
        <v>19287.708614533098</v>
      </c>
      <c r="BW113" s="493">
        <f>+BY112</f>
        <v>7210515.3409091095</v>
      </c>
      <c r="BX113" s="477">
        <f>+BW$31</f>
        <v>576841.22727272729</v>
      </c>
      <c r="BY113" s="477">
        <f t="shared" si="20"/>
        <v>6633674.1136363819</v>
      </c>
      <c r="BZ113" s="494">
        <f>+BW$28*BY113+BX113</f>
        <v>1373350.3143765673</v>
      </c>
      <c r="CA113" s="493">
        <f>+CC112</f>
        <v>684960.16000000166</v>
      </c>
      <c r="CB113" s="477">
        <f>+CA$31</f>
        <v>54433.919999999998</v>
      </c>
      <c r="CC113" s="477">
        <f t="shared" si="21"/>
        <v>630526.24000000162</v>
      </c>
      <c r="CD113" s="494">
        <f>+CA$28*CC113+CB113</f>
        <v>130141.57027257512</v>
      </c>
      <c r="CE113" s="493">
        <f>+CG112</f>
        <v>57881.606363636572</v>
      </c>
      <c r="CF113" s="477">
        <f>+CE$31</f>
        <v>4725.0290909090909</v>
      </c>
      <c r="CG113" s="477">
        <f t="shared" si="22"/>
        <v>53156.577272727482</v>
      </c>
      <c r="CH113" s="494">
        <f>+CE$28*CG113+CF113</f>
        <v>11107.570064700692</v>
      </c>
      <c r="CI113" s="493">
        <f>+CK112</f>
        <v>162775.90909090874</v>
      </c>
      <c r="CJ113" s="477">
        <f>+CI$31</f>
        <v>12362.727272727272</v>
      </c>
      <c r="CK113" s="477">
        <f t="shared" si="23"/>
        <v>150413.18181818147</v>
      </c>
      <c r="CL113" s="494">
        <f>+CI$28*CK113+CJ113</f>
        <v>30422.9249981639</v>
      </c>
      <c r="CM113" s="493">
        <f>+CO112</f>
        <v>8585526.767329555</v>
      </c>
      <c r="CN113" s="477">
        <f>+CM$31</f>
        <v>483691.64886363636</v>
      </c>
      <c r="CO113" s="477">
        <f t="shared" si="33"/>
        <v>8101835.118465919</v>
      </c>
      <c r="CP113" s="494">
        <f>+CM$28*CO113+CN113</f>
        <v>1456483.6768605735</v>
      </c>
      <c r="CQ113" s="493">
        <f>+CS112</f>
        <v>35814813.366647735</v>
      </c>
      <c r="CR113" s="477">
        <f>+CQ$31</f>
        <v>2017735.9643181816</v>
      </c>
      <c r="CS113" s="477">
        <f t="shared" si="38"/>
        <v>33797077.402329557</v>
      </c>
      <c r="CT113" s="494">
        <f>+CQ$28*CS113+CR113</f>
        <v>6075770.5929970946</v>
      </c>
      <c r="CU113" s="493">
        <f>+CW112</f>
        <v>12171516.705000022</v>
      </c>
      <c r="CV113" s="477">
        <f>+CU$31</f>
        <v>676195.37250000006</v>
      </c>
      <c r="CW113" s="477">
        <f t="shared" si="39"/>
        <v>11495321.332500022</v>
      </c>
      <c r="CX113" s="494">
        <f>+CU$28*CW113+CV113</f>
        <v>2056445.2526822772</v>
      </c>
      <c r="CY113" s="493">
        <f>+DA112</f>
        <v>13573.89147727274</v>
      </c>
      <c r="CZ113" s="477">
        <f>+CY$31</f>
        <v>733.72386363636497</v>
      </c>
      <c r="DA113" s="477">
        <f t="shared" si="40"/>
        <v>12840.167613636375</v>
      </c>
      <c r="DB113" s="494">
        <f>+CY$28*DA113+CZ113</f>
        <v>2275.4502145245146</v>
      </c>
      <c r="DC113" s="493">
        <f>+DE112</f>
        <v>812684.7772727292</v>
      </c>
      <c r="DD113" s="477">
        <f>+DC$31</f>
        <v>44530.672727272722</v>
      </c>
      <c r="DE113" s="477">
        <f t="shared" si="41"/>
        <v>768154.10454545647</v>
      </c>
      <c r="DF113" s="494">
        <f>+DC$28*DE113+DD113</f>
        <v>136763.38028654951</v>
      </c>
      <c r="DG113" s="493">
        <f>+DI112</f>
        <v>455830.27488636266</v>
      </c>
      <c r="DH113" s="477">
        <f>+DG$31</f>
        <v>24639.474318181816</v>
      </c>
      <c r="DI113" s="477">
        <f t="shared" si="42"/>
        <v>431190.80056818086</v>
      </c>
      <c r="DJ113" s="494">
        <f>+DG$28*DI113+DH113</f>
        <v>76412.80310171895</v>
      </c>
      <c r="DK113" s="493">
        <f>+DM112</f>
        <v>9985468.3610227332</v>
      </c>
      <c r="DL113" s="477">
        <f>+DK$31</f>
        <v>549658.80886363634</v>
      </c>
      <c r="DM113" s="477">
        <f t="shared" si="43"/>
        <v>9435809.552159097</v>
      </c>
      <c r="DN113" s="494">
        <f>+DK$28*DM113+DL113</f>
        <v>1682621.9185567123</v>
      </c>
      <c r="DO113" s="493">
        <f>+DQ112</f>
        <v>375526.82405303</v>
      </c>
      <c r="DP113" s="477">
        <f>+DO$31</f>
        <v>19592.703863636354</v>
      </c>
      <c r="DQ113" s="477">
        <f t="shared" si="143"/>
        <v>355934.12018939364</v>
      </c>
      <c r="DR113" s="494">
        <f>+DO$28*DQ113+DP113</f>
        <v>62329.919512861772</v>
      </c>
      <c r="DS113" s="493">
        <f>+DU112</f>
        <v>161767.17818181781</v>
      </c>
      <c r="DT113" s="477">
        <f>+DS$31</f>
        <v>8295.7527272726966</v>
      </c>
      <c r="DU113" s="477">
        <f t="shared" si="58"/>
        <v>153471.42545454513</v>
      </c>
      <c r="DV113" s="494">
        <f>+DS$28*DU113+DT113</f>
        <v>26723.155534721685</v>
      </c>
      <c r="DW113" s="493">
        <f>+DY112</f>
        <v>23518.945624999949</v>
      </c>
      <c r="DX113" s="477">
        <f>+DW$31</f>
        <v>1221.7634090909089</v>
      </c>
      <c r="DY113" s="477">
        <f t="shared" si="59"/>
        <v>22297.182215909041</v>
      </c>
      <c r="DZ113" s="494">
        <f>+DW$28*DY113+DX113</f>
        <v>3898.9989723022336</v>
      </c>
      <c r="EA113" s="493">
        <f>+EC112</f>
        <v>-141812.6733522737</v>
      </c>
      <c r="EB113" s="477">
        <f>+EA$31</f>
        <v>-7120.3015909091364</v>
      </c>
      <c r="EC113" s="477">
        <f t="shared" si="60"/>
        <v>-134692.37176136457</v>
      </c>
      <c r="ED113" s="494">
        <f>+EA$28*EC113+EB113</f>
        <v>-23292.892561418208</v>
      </c>
      <c r="EE113" s="576">
        <f>+EG112</f>
        <v>4122610.7122727367</v>
      </c>
      <c r="EF113" s="580">
        <f>+EE$31</f>
        <v>192495.44181818186</v>
      </c>
      <c r="EG113" s="580">
        <f t="shared" si="69"/>
        <v>3930115.2704545548</v>
      </c>
      <c r="EH113" s="494">
        <f>+EE$28*EG113+EF113</f>
        <v>664386.65514259425</v>
      </c>
      <c r="EI113" s="576">
        <f>+EK112</f>
        <v>168033.73473484832</v>
      </c>
      <c r="EJ113" s="580">
        <f>+EI$31</f>
        <v>7696.2015909090906</v>
      </c>
      <c r="EK113" s="580">
        <f t="shared" si="70"/>
        <v>160337.53314393922</v>
      </c>
      <c r="EL113" s="494">
        <f>+EI$28*EK113+EJ113</f>
        <v>26948.021919320392</v>
      </c>
      <c r="EM113" s="576">
        <f>+EO112</f>
        <v>5748082.0949999969</v>
      </c>
      <c r="EN113" s="580">
        <f>+EM$31</f>
        <v>261276.45886363636</v>
      </c>
      <c r="EO113" s="580">
        <f t="shared" si="71"/>
        <v>5486805.6361363605</v>
      </c>
      <c r="EP113" s="494">
        <f>+EM$28*EO113+EN113</f>
        <v>920080.38463555125</v>
      </c>
      <c r="EQ113" s="576">
        <f>+ES112</f>
        <v>11263050.13295453</v>
      </c>
      <c r="ER113" s="580">
        <f>+EQ$31</f>
        <v>500580.00590909086</v>
      </c>
      <c r="ES113" s="580">
        <f t="shared" si="106"/>
        <v>10762470.12704544</v>
      </c>
      <c r="ET113" s="494">
        <f>+EQ$28*ES113+ER113</f>
        <v>1792836.0180417362</v>
      </c>
      <c r="EU113" s="576">
        <f>+EW112</f>
        <v>14553352.69772727</v>
      </c>
      <c r="EV113" s="580">
        <f>+EU$31</f>
        <v>646815.67545454553</v>
      </c>
      <c r="EW113" s="580">
        <f t="shared" si="96"/>
        <v>13906537.022272725</v>
      </c>
      <c r="EX113" s="494">
        <f>+EU$28*EW113+EV113</f>
        <v>2316581.6179232346</v>
      </c>
      <c r="EY113" s="582">
        <f t="shared" si="109"/>
        <v>26468062.132285718</v>
      </c>
      <c r="EZ113" s="557"/>
      <c r="FA113" s="578">
        <f>+EY113</f>
        <v>26468062.132285718</v>
      </c>
      <c r="FD113" s="493"/>
      <c r="FE113" s="477"/>
      <c r="FF113" s="477"/>
      <c r="FG113" s="494"/>
      <c r="FH113" s="493"/>
      <c r="FI113" s="477"/>
      <c r="FJ113" s="477"/>
      <c r="FK113" s="494"/>
      <c r="FL113" s="493"/>
      <c r="FM113" s="477"/>
      <c r="FN113" s="477"/>
      <c r="FO113" s="494"/>
      <c r="FP113" s="493"/>
      <c r="FQ113" s="477"/>
      <c r="FR113" s="477"/>
      <c r="FS113" s="494"/>
      <c r="FT113" s="493"/>
      <c r="FU113" s="477"/>
      <c r="FV113" s="477"/>
      <c r="FW113" s="494"/>
      <c r="FX113" s="493"/>
      <c r="FY113" s="477"/>
      <c r="FZ113" s="477"/>
      <c r="GA113" s="494"/>
      <c r="GB113" s="493"/>
      <c r="GC113" s="477"/>
      <c r="GD113" s="477"/>
      <c r="GE113" s="494"/>
      <c r="GF113" s="493"/>
      <c r="GG113" s="477"/>
      <c r="GH113" s="477"/>
      <c r="GI113" s="494"/>
      <c r="GJ113" s="493"/>
      <c r="GK113" s="477"/>
      <c r="GL113" s="477"/>
      <c r="GM113" s="494"/>
      <c r="GN113" s="493"/>
      <c r="GO113" s="477"/>
      <c r="GP113" s="477"/>
      <c r="GQ113" s="494"/>
      <c r="GR113" s="493"/>
      <c r="GS113" s="477"/>
      <c r="GT113" s="477"/>
      <c r="GU113" s="494"/>
      <c r="GV113" s="493"/>
      <c r="GW113" s="477"/>
      <c r="GX113" s="477"/>
      <c r="GY113" s="494"/>
      <c r="GZ113" s="493"/>
      <c r="HA113" s="477"/>
      <c r="HB113" s="477"/>
      <c r="HC113" s="494"/>
      <c r="HD113" s="576"/>
      <c r="HE113" s="580"/>
      <c r="HF113" s="580"/>
      <c r="HG113" s="919"/>
      <c r="HH113" s="920"/>
      <c r="HI113" s="926"/>
      <c r="HJ113" s="926"/>
      <c r="HK113" s="919"/>
      <c r="HL113" s="920"/>
      <c r="HM113" s="926"/>
      <c r="HN113" s="926"/>
      <c r="HO113" s="919"/>
      <c r="HP113" s="920"/>
      <c r="HQ113" s="926"/>
      <c r="HR113" s="926"/>
      <c r="HS113" s="919"/>
      <c r="HU113" s="493"/>
      <c r="HV113" s="477"/>
      <c r="HW113" s="477"/>
      <c r="HX113" s="494"/>
      <c r="HY113" s="493"/>
      <c r="HZ113" s="477"/>
      <c r="IA113" s="477"/>
      <c r="IB113" s="494"/>
      <c r="IC113" s="493"/>
      <c r="ID113" s="477"/>
      <c r="IE113" s="477"/>
      <c r="IF113" s="494"/>
    </row>
    <row r="114" spans="1:240">
      <c r="A114" s="554" t="s">
        <v>23</v>
      </c>
      <c r="B114" s="574">
        <v>2043</v>
      </c>
      <c r="C114" s="575">
        <f>+C113</f>
        <v>4346471.8448863551</v>
      </c>
      <c r="D114" s="575">
        <f>+D113</f>
        <v>445791.98409090913</v>
      </c>
      <c r="E114" s="575">
        <f t="shared" si="145"/>
        <v>3900679.8607954457</v>
      </c>
      <c r="F114" s="558">
        <f>+C$29*E114+D114</f>
        <v>939593.64723772567</v>
      </c>
      <c r="G114" s="575">
        <f>+G113</f>
        <v>1100487.1206818162</v>
      </c>
      <c r="H114" s="575">
        <f>+H113</f>
        <v>115840.74954545456</v>
      </c>
      <c r="I114" s="575">
        <f t="shared" si="146"/>
        <v>984646.37113636173</v>
      </c>
      <c r="J114" s="558">
        <f>+G$29*I114+H114</f>
        <v>240490.81902833199</v>
      </c>
      <c r="K114" s="576">
        <f>+K113</f>
        <v>2672422.9099431788</v>
      </c>
      <c r="L114" s="575">
        <f>+L113</f>
        <v>305419.76113636367</v>
      </c>
      <c r="M114" s="575">
        <f t="shared" si="147"/>
        <v>2367003.148806815</v>
      </c>
      <c r="N114" s="558">
        <f>+K$29*M114+L114</f>
        <v>605067.54902639659</v>
      </c>
      <c r="O114" s="576">
        <f>+O113</f>
        <v>1292593.4469696933</v>
      </c>
      <c r="P114" s="575">
        <f>+P113</f>
        <v>119316.31818181818</v>
      </c>
      <c r="Q114" s="575">
        <f t="shared" si="148"/>
        <v>1173277.1287878752</v>
      </c>
      <c r="R114" s="558">
        <f>+O$29*Q114+P114</f>
        <v>267845.86128803639</v>
      </c>
      <c r="S114" s="493">
        <f>+S113</f>
        <v>534560.63333333016</v>
      </c>
      <c r="T114" s="477">
        <f>+T113</f>
        <v>58315.705454545445</v>
      </c>
      <c r="U114" s="477">
        <f t="shared" si="149"/>
        <v>476244.92787878471</v>
      </c>
      <c r="V114" s="494">
        <f>+S$29*U114+T114</f>
        <v>118605.33337695137</v>
      </c>
      <c r="W114" s="493">
        <f>+W113</f>
        <v>7510680.8143939488</v>
      </c>
      <c r="X114" s="477">
        <f>+X113</f>
        <v>693293.61363636365</v>
      </c>
      <c r="Y114" s="477">
        <f t="shared" si="150"/>
        <v>6817387.2007575855</v>
      </c>
      <c r="Z114" s="494">
        <f>+W$29*Y114+X114</f>
        <v>1556332.1756790881</v>
      </c>
      <c r="AA114" s="493">
        <f>+AA113</f>
        <v>4921596.8087121192</v>
      </c>
      <c r="AB114" s="477">
        <f>+AB113</f>
        <v>450833.29545454547</v>
      </c>
      <c r="AC114" s="477">
        <f t="shared" si="151"/>
        <v>4470763.5132575734</v>
      </c>
      <c r="AD114" s="494">
        <f>+AA$29*AC114+AB114</f>
        <v>1016803.981890857</v>
      </c>
      <c r="AE114" s="493">
        <f>+AE113</f>
        <v>48277.806818181896</v>
      </c>
      <c r="AF114" s="477">
        <f>+AF113</f>
        <v>4597.886363636364</v>
      </c>
      <c r="AG114" s="477">
        <f t="shared" si="152"/>
        <v>43679.920454545529</v>
      </c>
      <c r="AH114" s="494">
        <f>+AE$29*AG114+AF114</f>
        <v>10127.490980349699</v>
      </c>
      <c r="AI114" s="493">
        <f>+AI113</f>
        <v>3497311.276515156</v>
      </c>
      <c r="AJ114" s="477">
        <f>+AJ113</f>
        <v>295547.43181818182</v>
      </c>
      <c r="AK114" s="477">
        <f t="shared" si="156"/>
        <v>3201763.8446969744</v>
      </c>
      <c r="AL114" s="494">
        <f>+AI$29*AK114+AJ114</f>
        <v>700870.70056556864</v>
      </c>
      <c r="AM114" s="493">
        <f>+AM113</f>
        <v>1274969.5303409095</v>
      </c>
      <c r="AN114" s="477">
        <f>+AN113</f>
        <v>110866.91568181818</v>
      </c>
      <c r="AO114" s="477">
        <f t="shared" si="153"/>
        <v>1164102.6146590912</v>
      </c>
      <c r="AP114" s="494">
        <f>+AM$29*AO114+AN114</f>
        <v>258235.02270585721</v>
      </c>
      <c r="AQ114" s="493">
        <f>+AQ113</f>
        <v>10632953.787954545</v>
      </c>
      <c r="AR114" s="477">
        <f>+AR113</f>
        <v>904932.23727272719</v>
      </c>
      <c r="AS114" s="477">
        <f t="shared" si="154"/>
        <v>9728021.5506818183</v>
      </c>
      <c r="AT114" s="494">
        <f>+AQ$29*AS114+AR114</f>
        <v>2136438.8956723115</v>
      </c>
      <c r="AU114" s="575"/>
      <c r="AV114" s="575"/>
      <c r="AW114" s="575"/>
      <c r="AX114" s="558"/>
      <c r="AY114" s="575"/>
      <c r="AZ114" s="575"/>
      <c r="BA114" s="575"/>
      <c r="BB114" s="558"/>
      <c r="BC114" s="575"/>
      <c r="BD114" s="575"/>
      <c r="BE114" s="575"/>
      <c r="BF114" s="558"/>
      <c r="BG114" s="575"/>
      <c r="BH114" s="575"/>
      <c r="BI114" s="575"/>
      <c r="BJ114" s="558"/>
      <c r="BK114" s="575"/>
      <c r="BL114" s="575"/>
      <c r="BM114" s="575"/>
      <c r="BN114" s="558"/>
      <c r="BO114" s="575"/>
      <c r="BP114" s="575"/>
      <c r="BQ114" s="575"/>
      <c r="BR114" s="558"/>
      <c r="BS114" s="493">
        <f>+BS113</f>
        <v>99730.636363636644</v>
      </c>
      <c r="BT114" s="477">
        <f>+BT113</f>
        <v>8310.886363636364</v>
      </c>
      <c r="BU114" s="477">
        <f t="shared" si="155"/>
        <v>91419.750000000276</v>
      </c>
      <c r="BV114" s="494">
        <f>+BS$29*BU114+BT114</f>
        <v>19884.05468441737</v>
      </c>
      <c r="BW114" s="493">
        <f>+BW113</f>
        <v>7210515.3409091095</v>
      </c>
      <c r="BX114" s="477">
        <f>+BX113</f>
        <v>576841.22727272729</v>
      </c>
      <c r="BY114" s="477">
        <f t="shared" ref="BY114:BY132" si="157">+BW114-BX114</f>
        <v>6633674.1136363819</v>
      </c>
      <c r="BZ114" s="494">
        <f>+BW$29*BY114+BX114</f>
        <v>1373350.3143765673</v>
      </c>
      <c r="CA114" s="493">
        <f>+CA113</f>
        <v>684960.16000000166</v>
      </c>
      <c r="CB114" s="477">
        <f>+CB113</f>
        <v>54433.919999999998</v>
      </c>
      <c r="CC114" s="477">
        <f t="shared" ref="CC114:CC132" si="158">+CA114-CB114</f>
        <v>630526.24000000162</v>
      </c>
      <c r="CD114" s="494">
        <f>+CA$29*CC114+CB114</f>
        <v>134254.59667204469</v>
      </c>
      <c r="CE114" s="493">
        <f>+CE113</f>
        <v>57881.606363636572</v>
      </c>
      <c r="CF114" s="477">
        <f>+CF113</f>
        <v>4725.0290909090909</v>
      </c>
      <c r="CG114" s="477">
        <f t="shared" ref="CG114:CG132" si="159">+CE114-CF114</f>
        <v>53156.577272727482</v>
      </c>
      <c r="CH114" s="494">
        <f>+CE$29*CG114+CF114</f>
        <v>11454.319163720222</v>
      </c>
      <c r="CI114" s="493">
        <f>+CI113</f>
        <v>162775.90909090874</v>
      </c>
      <c r="CJ114" s="477">
        <f>+CJ113</f>
        <v>12362.727272727272</v>
      </c>
      <c r="CK114" s="477">
        <f t="shared" si="23"/>
        <v>150413.18181818147</v>
      </c>
      <c r="CL114" s="494">
        <f>+CI$29*CK114+CJ114</f>
        <v>30422.9249981639</v>
      </c>
      <c r="CM114" s="493">
        <f>+CM113</f>
        <v>8585526.767329555</v>
      </c>
      <c r="CN114" s="477">
        <f>+CN113</f>
        <v>483691.64886363636</v>
      </c>
      <c r="CO114" s="477">
        <f t="shared" si="33"/>
        <v>8101835.118465919</v>
      </c>
      <c r="CP114" s="494">
        <f>+CM$29*CO114+CN114</f>
        <v>1456483.6768605735</v>
      </c>
      <c r="CQ114" s="493">
        <f>+CQ113</f>
        <v>35814813.366647735</v>
      </c>
      <c r="CR114" s="477">
        <f>+CR113</f>
        <v>2017735.9643181816</v>
      </c>
      <c r="CS114" s="477">
        <f t="shared" si="38"/>
        <v>33797077.402329557</v>
      </c>
      <c r="CT114" s="494">
        <f>+CQ$29*CS114+CR114</f>
        <v>6075770.5929970946</v>
      </c>
      <c r="CU114" s="493">
        <f>+CU113</f>
        <v>12171516.705000022</v>
      </c>
      <c r="CV114" s="477">
        <f>+CV113</f>
        <v>676195.37250000006</v>
      </c>
      <c r="CW114" s="477">
        <f t="shared" si="39"/>
        <v>11495321.332500022</v>
      </c>
      <c r="CX114" s="494">
        <f>+CU$29*CW114+CV114</f>
        <v>2056445.2526822772</v>
      </c>
      <c r="CY114" s="493">
        <f>+CY113</f>
        <v>13573.89147727274</v>
      </c>
      <c r="CZ114" s="477">
        <f>+CZ113</f>
        <v>733.72386363636497</v>
      </c>
      <c r="DA114" s="477">
        <f t="shared" si="40"/>
        <v>12840.167613636375</v>
      </c>
      <c r="DB114" s="494">
        <f>+CY$29*DA114+CZ114</f>
        <v>2275.4502145245146</v>
      </c>
      <c r="DC114" s="493">
        <f>+DC113</f>
        <v>812684.7772727292</v>
      </c>
      <c r="DD114" s="477">
        <f>+DD113</f>
        <v>44530.672727272722</v>
      </c>
      <c r="DE114" s="477">
        <f t="shared" si="41"/>
        <v>768154.10454545647</v>
      </c>
      <c r="DF114" s="494">
        <f>+DC$29*DE114+DD114</f>
        <v>136763.38028654951</v>
      </c>
      <c r="DG114" s="493">
        <f>+DG113</f>
        <v>455830.27488636266</v>
      </c>
      <c r="DH114" s="477">
        <f>+DH113</f>
        <v>24639.474318181816</v>
      </c>
      <c r="DI114" s="477">
        <f t="shared" si="42"/>
        <v>431190.80056818086</v>
      </c>
      <c r="DJ114" s="494">
        <f>+DG$29*DI114+DH114</f>
        <v>76412.80310171895</v>
      </c>
      <c r="DK114" s="493">
        <f>+DK113</f>
        <v>9985468.3610227332</v>
      </c>
      <c r="DL114" s="477">
        <f>+DL113</f>
        <v>549658.80886363634</v>
      </c>
      <c r="DM114" s="477">
        <f t="shared" si="43"/>
        <v>9435809.552159097</v>
      </c>
      <c r="DN114" s="494">
        <f>+DK$29*DM114+DL114</f>
        <v>1682621.9185567123</v>
      </c>
      <c r="DO114" s="493">
        <f>+DO113</f>
        <v>375526.82405303</v>
      </c>
      <c r="DP114" s="477">
        <f>+DP113</f>
        <v>19592.703863636354</v>
      </c>
      <c r="DQ114" s="477">
        <f t="shared" si="143"/>
        <v>355934.12018939364</v>
      </c>
      <c r="DR114" s="494">
        <f>+DO$29*DQ114+DP114</f>
        <v>62329.919512861772</v>
      </c>
      <c r="DS114" s="493">
        <f>+DS113</f>
        <v>161767.17818181781</v>
      </c>
      <c r="DT114" s="477">
        <f>+DT113</f>
        <v>8295.7527272726966</v>
      </c>
      <c r="DU114" s="477">
        <f t="shared" si="58"/>
        <v>153471.42545454513</v>
      </c>
      <c r="DV114" s="494">
        <f>+DS$29*DU114+DT114</f>
        <v>26723.155534721685</v>
      </c>
      <c r="DW114" s="493">
        <f>+DW113</f>
        <v>23518.945624999949</v>
      </c>
      <c r="DX114" s="477">
        <f>+DX113</f>
        <v>1221.7634090909089</v>
      </c>
      <c r="DY114" s="477">
        <f t="shared" si="59"/>
        <v>22297.182215909041</v>
      </c>
      <c r="DZ114" s="494">
        <f>+DW$29*DY114+DX114</f>
        <v>3898.9989723022336</v>
      </c>
      <c r="EA114" s="493">
        <f>+EA113</f>
        <v>-141812.6733522737</v>
      </c>
      <c r="EB114" s="477">
        <f>+EB113</f>
        <v>-7120.3015909091364</v>
      </c>
      <c r="EC114" s="477">
        <f t="shared" si="60"/>
        <v>-134692.37176136457</v>
      </c>
      <c r="ED114" s="494">
        <f>+EA$29*EC114+EB114</f>
        <v>-23292.892561418208</v>
      </c>
      <c r="EE114" s="576">
        <f>+EE113</f>
        <v>4122610.7122727367</v>
      </c>
      <c r="EF114" s="580">
        <f>+EF113</f>
        <v>192495.44181818186</v>
      </c>
      <c r="EG114" s="580">
        <f t="shared" si="69"/>
        <v>3930115.2704545548</v>
      </c>
      <c r="EH114" s="494">
        <f>+EE$29*EG114+EF114</f>
        <v>664386.65514259425</v>
      </c>
      <c r="EI114" s="576">
        <f>+EI113</f>
        <v>168033.73473484832</v>
      </c>
      <c r="EJ114" s="580">
        <f>+EJ113</f>
        <v>7696.2015909090906</v>
      </c>
      <c r="EK114" s="580">
        <f t="shared" si="70"/>
        <v>160337.53314393922</v>
      </c>
      <c r="EL114" s="494">
        <f>+EI$29*EK114+EJ114</f>
        <v>26948.021919320392</v>
      </c>
      <c r="EM114" s="576">
        <f>+EM113</f>
        <v>5748082.0949999969</v>
      </c>
      <c r="EN114" s="580">
        <f>+EN113</f>
        <v>261276.45886363636</v>
      </c>
      <c r="EO114" s="580">
        <f t="shared" si="71"/>
        <v>5486805.6361363605</v>
      </c>
      <c r="EP114" s="494">
        <f>+EM$29*EO114+EN114</f>
        <v>920080.38463555125</v>
      </c>
      <c r="EQ114" s="576">
        <f>+EQ113</f>
        <v>11263050.13295453</v>
      </c>
      <c r="ER114" s="580">
        <f>+ER113</f>
        <v>500580.00590909086</v>
      </c>
      <c r="ES114" s="580">
        <f t="shared" si="106"/>
        <v>10762470.12704544</v>
      </c>
      <c r="ET114" s="494">
        <f>+EQ$29*ES114+ER114</f>
        <v>1792836.0180417362</v>
      </c>
      <c r="EU114" s="576">
        <f>+EU113</f>
        <v>14553352.69772727</v>
      </c>
      <c r="EV114" s="580">
        <f>+EV113</f>
        <v>646815.67545454553</v>
      </c>
      <c r="EW114" s="580">
        <f t="shared" si="96"/>
        <v>13906537.022272725</v>
      </c>
      <c r="EX114" s="494">
        <f>+EU$29*EW114+EV114</f>
        <v>2316581.6179232346</v>
      </c>
      <c r="EY114" s="582">
        <f t="shared" si="109"/>
        <v>26697042.641166739</v>
      </c>
      <c r="EZ114" s="579">
        <f>+EY114</f>
        <v>26697042.641166739</v>
      </c>
      <c r="FA114" s="553"/>
      <c r="FD114" s="493"/>
      <c r="FE114" s="477"/>
      <c r="FF114" s="477"/>
      <c r="FG114" s="494"/>
      <c r="FH114" s="493"/>
      <c r="FI114" s="477"/>
      <c r="FJ114" s="477"/>
      <c r="FK114" s="494"/>
      <c r="FL114" s="493"/>
      <c r="FM114" s="477"/>
      <c r="FN114" s="477"/>
      <c r="FO114" s="494"/>
      <c r="FP114" s="493"/>
      <c r="FQ114" s="477"/>
      <c r="FR114" s="477"/>
      <c r="FS114" s="494"/>
      <c r="FT114" s="493"/>
      <c r="FU114" s="477"/>
      <c r="FV114" s="477"/>
      <c r="FW114" s="494"/>
      <c r="FX114" s="493"/>
      <c r="FY114" s="477"/>
      <c r="FZ114" s="477"/>
      <c r="GA114" s="494"/>
      <c r="GB114" s="493"/>
      <c r="GC114" s="477"/>
      <c r="GD114" s="477"/>
      <c r="GE114" s="494"/>
      <c r="GF114" s="493"/>
      <c r="GG114" s="477"/>
      <c r="GH114" s="477"/>
      <c r="GI114" s="494"/>
      <c r="GJ114" s="493"/>
      <c r="GK114" s="477"/>
      <c r="GL114" s="477"/>
      <c r="GM114" s="494"/>
      <c r="GN114" s="493"/>
      <c r="GO114" s="477"/>
      <c r="GP114" s="477"/>
      <c r="GQ114" s="494"/>
      <c r="GR114" s="493"/>
      <c r="GS114" s="477"/>
      <c r="GT114" s="477"/>
      <c r="GU114" s="494"/>
      <c r="GV114" s="493"/>
      <c r="GW114" s="477"/>
      <c r="GX114" s="477"/>
      <c r="GY114" s="494"/>
      <c r="GZ114" s="493"/>
      <c r="HA114" s="477"/>
      <c r="HB114" s="477"/>
      <c r="HC114" s="494"/>
      <c r="HD114" s="576"/>
      <c r="HE114" s="580"/>
      <c r="HF114" s="580"/>
      <c r="HG114" s="919"/>
      <c r="HH114" s="920"/>
      <c r="HI114" s="926"/>
      <c r="HJ114" s="926"/>
      <c r="HK114" s="919"/>
      <c r="HL114" s="920"/>
      <c r="HM114" s="926"/>
      <c r="HN114" s="926"/>
      <c r="HO114" s="919"/>
      <c r="HP114" s="920"/>
      <c r="HQ114" s="926"/>
      <c r="HR114" s="926"/>
      <c r="HS114" s="919"/>
      <c r="HU114" s="493"/>
      <c r="HV114" s="477"/>
      <c r="HW114" s="477"/>
      <c r="HX114" s="494"/>
      <c r="HY114" s="493"/>
      <c r="HZ114" s="477"/>
      <c r="IA114" s="477"/>
      <c r="IB114" s="494"/>
      <c r="IC114" s="493"/>
      <c r="ID114" s="477"/>
      <c r="IE114" s="477"/>
      <c r="IF114" s="494"/>
    </row>
    <row r="115" spans="1:240">
      <c r="A115" s="554" t="s">
        <v>24</v>
      </c>
      <c r="B115" s="574">
        <v>2044</v>
      </c>
      <c r="C115" s="575">
        <f>+E114</f>
        <v>3900679.8607954457</v>
      </c>
      <c r="D115" s="575">
        <f>+C$31</f>
        <v>445791.98409090913</v>
      </c>
      <c r="E115" s="575">
        <f t="shared" si="145"/>
        <v>3454887.8767045364</v>
      </c>
      <c r="F115" s="558">
        <f>+C$28*E115+D115</f>
        <v>860622.36942190817</v>
      </c>
      <c r="G115" s="575">
        <f>+I114</f>
        <v>984646.37113636173</v>
      </c>
      <c r="H115" s="575">
        <f>+G$31</f>
        <v>115840.74954545456</v>
      </c>
      <c r="I115" s="575">
        <f t="shared" si="146"/>
        <v>868805.62159090722</v>
      </c>
      <c r="J115" s="558">
        <f>+G$28*I115+H115</f>
        <v>220158.74296354208</v>
      </c>
      <c r="K115" s="576">
        <f>+M114</f>
        <v>2367003.148806815</v>
      </c>
      <c r="L115" s="575">
        <f>+K$31</f>
        <v>305419.76113636367</v>
      </c>
      <c r="M115" s="575">
        <f t="shared" si="147"/>
        <v>2061583.3876704513</v>
      </c>
      <c r="N115" s="558">
        <f>+K$28*M115+L115</f>
        <v>552955.27071563946</v>
      </c>
      <c r="O115" s="576">
        <f>+Q114</f>
        <v>1173277.1287878752</v>
      </c>
      <c r="P115" s="575">
        <f>+O$31</f>
        <v>119316.31818181818</v>
      </c>
      <c r="Q115" s="575">
        <f t="shared" si="148"/>
        <v>1053960.8106060571</v>
      </c>
      <c r="R115" s="558">
        <f>+O$28*Q115+P115</f>
        <v>245866.00222092011</v>
      </c>
      <c r="S115" s="493">
        <f>+U114</f>
        <v>476244.92787878471</v>
      </c>
      <c r="T115" s="477">
        <f>+S$31</f>
        <v>58315.705454545445</v>
      </c>
      <c r="U115" s="477">
        <f t="shared" si="149"/>
        <v>417929.22242423927</v>
      </c>
      <c r="V115" s="494">
        <f>+S$28*U115+T115</f>
        <v>108496.70888111733</v>
      </c>
      <c r="W115" s="493">
        <f>+Y114</f>
        <v>6817387.2007575855</v>
      </c>
      <c r="X115" s="477">
        <f>+W$31</f>
        <v>693293.61363636365</v>
      </c>
      <c r="Y115" s="477">
        <f t="shared" si="150"/>
        <v>6124093.5871212222</v>
      </c>
      <c r="Z115" s="494">
        <f>+W$28*Y115+X115</f>
        <v>1428617.0722291295</v>
      </c>
      <c r="AA115" s="493">
        <f>+AC114</f>
        <v>4470763.5132575734</v>
      </c>
      <c r="AB115" s="477">
        <f>+AA$31</f>
        <v>450833.29545454547</v>
      </c>
      <c r="AC115" s="477">
        <f t="shared" si="151"/>
        <v>4019930.2178030279</v>
      </c>
      <c r="AD115" s="494">
        <f>+AA$28*AC115+AB115</f>
        <v>933508.64144742209</v>
      </c>
      <c r="AE115" s="493">
        <f>+AG114</f>
        <v>43679.920454545529</v>
      </c>
      <c r="AF115" s="477">
        <f>+AE$31</f>
        <v>4597.886363636364</v>
      </c>
      <c r="AG115" s="477">
        <f t="shared" si="152"/>
        <v>39082.034090909161</v>
      </c>
      <c r="AH115" s="494">
        <f>+AE$28*AG115+AF115</f>
        <v>9290.4887982240216</v>
      </c>
      <c r="AI115" s="493">
        <f>+AK114</f>
        <v>3201763.8446969744</v>
      </c>
      <c r="AJ115" s="477">
        <f>+AI$31</f>
        <v>295547.43181818182</v>
      </c>
      <c r="AK115" s="477">
        <f t="shared" si="156"/>
        <v>2906216.4128787927</v>
      </c>
      <c r="AL115" s="494">
        <f>+AI$28*AK115+AJ115</f>
        <v>644498.51718878408</v>
      </c>
      <c r="AM115" s="493">
        <f>+AO114</f>
        <v>1164102.6146590912</v>
      </c>
      <c r="AN115" s="477">
        <f>+AM$31</f>
        <v>110866.91568181818</v>
      </c>
      <c r="AO115" s="477">
        <f t="shared" si="153"/>
        <v>1053235.698977273</v>
      </c>
      <c r="AP115" s="494">
        <f>+AM$28*AO115+AN115</f>
        <v>237329.53514831711</v>
      </c>
      <c r="AQ115" s="493">
        <f>+AS114</f>
        <v>9728021.5506818183</v>
      </c>
      <c r="AR115" s="477">
        <f>+AQ$31</f>
        <v>904932.23727272719</v>
      </c>
      <c r="AS115" s="477">
        <f t="shared" si="154"/>
        <v>8823089.3134090919</v>
      </c>
      <c r="AT115" s="494">
        <f>+AQ$28*AS115+AR115</f>
        <v>1964325.6735605947</v>
      </c>
      <c r="AU115" s="575"/>
      <c r="AV115" s="575"/>
      <c r="AW115" s="575"/>
      <c r="AX115" s="558"/>
      <c r="AY115" s="575"/>
      <c r="AZ115" s="575"/>
      <c r="BA115" s="575"/>
      <c r="BB115" s="558"/>
      <c r="BC115" s="575"/>
      <c r="BD115" s="575"/>
      <c r="BE115" s="575"/>
      <c r="BF115" s="558"/>
      <c r="BG115" s="575"/>
      <c r="BH115" s="575"/>
      <c r="BI115" s="575"/>
      <c r="BJ115" s="558"/>
      <c r="BK115" s="575"/>
      <c r="BL115" s="575"/>
      <c r="BM115" s="575"/>
      <c r="BN115" s="558"/>
      <c r="BO115" s="575"/>
      <c r="BP115" s="575"/>
      <c r="BQ115" s="575"/>
      <c r="BR115" s="558"/>
      <c r="BS115" s="493">
        <f>+BU114</f>
        <v>91419.750000000276</v>
      </c>
      <c r="BT115" s="477">
        <f>+BS$31</f>
        <v>8310.886363636364</v>
      </c>
      <c r="BU115" s="477">
        <f t="shared" si="155"/>
        <v>83108.863636363909</v>
      </c>
      <c r="BV115" s="494">
        <f>+BS$28*BU115+BT115</f>
        <v>18289.815682633394</v>
      </c>
      <c r="BW115" s="493">
        <f>+BY114</f>
        <v>6633674.1136363819</v>
      </c>
      <c r="BX115" s="477">
        <f>+BW$31</f>
        <v>576841.22727272729</v>
      </c>
      <c r="BY115" s="477">
        <f t="shared" si="157"/>
        <v>6056832.8863636544</v>
      </c>
      <c r="BZ115" s="494">
        <f>+BW$28*BY115+BX115</f>
        <v>1304088.6546284074</v>
      </c>
      <c r="CA115" s="493">
        <f>+CC114</f>
        <v>630526.24000000162</v>
      </c>
      <c r="CB115" s="477">
        <f>+CA$31</f>
        <v>54433.919999999998</v>
      </c>
      <c r="CC115" s="477">
        <f t="shared" si="158"/>
        <v>576092.32000000158</v>
      </c>
      <c r="CD115" s="494">
        <f>+CA$28*CC115+CB115</f>
        <v>123605.65801882764</v>
      </c>
      <c r="CE115" s="493">
        <f>+CG114</f>
        <v>53156.577272727482</v>
      </c>
      <c r="CF115" s="477">
        <f>+CE$31</f>
        <v>4725.0290909090909</v>
      </c>
      <c r="CG115" s="477">
        <f t="shared" si="159"/>
        <v>48431.548181818391</v>
      </c>
      <c r="CH115" s="494">
        <f>+CE$28*CG115+CF115</f>
        <v>10540.233089252553</v>
      </c>
      <c r="CI115" s="493">
        <f>+CK114</f>
        <v>150413.18181818147</v>
      </c>
      <c r="CJ115" s="477">
        <f>+CI$31</f>
        <v>12362.727272727272</v>
      </c>
      <c r="CK115" s="477">
        <f t="shared" si="23"/>
        <v>138050.45454545421</v>
      </c>
      <c r="CL115" s="494">
        <f>+CI$28*CK115+CJ115</f>
        <v>28938.525185114311</v>
      </c>
      <c r="CM115" s="493">
        <f>+CO114</f>
        <v>8101835.118465919</v>
      </c>
      <c r="CN115" s="477">
        <f>+CM$31</f>
        <v>483691.64886363636</v>
      </c>
      <c r="CO115" s="477">
        <f t="shared" si="33"/>
        <v>7618143.4696022831</v>
      </c>
      <c r="CP115" s="494">
        <f>+CM$28*CO115+CN115</f>
        <v>1398406.5408607565</v>
      </c>
      <c r="CQ115" s="493">
        <f>+CS114</f>
        <v>33797077.402329557</v>
      </c>
      <c r="CR115" s="477">
        <f>+CQ$31</f>
        <v>2017735.9643181816</v>
      </c>
      <c r="CS115" s="477">
        <f t="shared" si="38"/>
        <v>31779341.438011374</v>
      </c>
      <c r="CT115" s="494">
        <f>+CQ$28*CS115+CR115</f>
        <v>5833499.8688968616</v>
      </c>
      <c r="CU115" s="493">
        <f>+CW114</f>
        <v>11495321.332500022</v>
      </c>
      <c r="CV115" s="477">
        <f>+CU$31</f>
        <v>676195.37250000006</v>
      </c>
      <c r="CW115" s="477">
        <f t="shared" si="39"/>
        <v>10819125.960000021</v>
      </c>
      <c r="CX115" s="494">
        <f>+CU$28*CW115+CV115</f>
        <v>1975254.0832597904</v>
      </c>
      <c r="CY115" s="493">
        <f>+DA114</f>
        <v>12840.167613636375</v>
      </c>
      <c r="CZ115" s="477">
        <f>+CY$31</f>
        <v>733.72386363636497</v>
      </c>
      <c r="DA115" s="477">
        <f t="shared" si="40"/>
        <v>12106.443750000009</v>
      </c>
      <c r="DB115" s="494">
        <f>+CY$28*DA115+CZ115</f>
        <v>2187.3515659023342</v>
      </c>
      <c r="DC115" s="493">
        <f>+DE114</f>
        <v>768154.10454545647</v>
      </c>
      <c r="DD115" s="477">
        <f>+DC$31</f>
        <v>44530.672727272722</v>
      </c>
      <c r="DE115" s="477">
        <f t="shared" si="41"/>
        <v>723623.43181818374</v>
      </c>
      <c r="DF115" s="494">
        <f>+DC$28*DE115+DD115</f>
        <v>131416.5566599248</v>
      </c>
      <c r="DG115" s="493">
        <f>+DI114</f>
        <v>431190.80056818086</v>
      </c>
      <c r="DH115" s="477">
        <f>+DG$31</f>
        <v>24639.474318181816</v>
      </c>
      <c r="DI115" s="477">
        <f t="shared" si="42"/>
        <v>406551.32624999905</v>
      </c>
      <c r="DJ115" s="494">
        <f>+DG$28*DI115+DH115</f>
        <v>73454.327171231096</v>
      </c>
      <c r="DK115" s="493">
        <f>+DM114</f>
        <v>9435809.552159097</v>
      </c>
      <c r="DL115" s="477">
        <f>+DK$31</f>
        <v>549658.80886363634</v>
      </c>
      <c r="DM115" s="477">
        <f t="shared" si="43"/>
        <v>8886150.7432954609</v>
      </c>
      <c r="DN115" s="494">
        <f>+DK$28*DM115+DL115</f>
        <v>1616624.0675066304</v>
      </c>
      <c r="DO115" s="493">
        <f>+DQ114</f>
        <v>355934.12018939364</v>
      </c>
      <c r="DP115" s="477">
        <f>+DO$31</f>
        <v>19592.703863636354</v>
      </c>
      <c r="DQ115" s="477">
        <f t="shared" si="143"/>
        <v>336341.41632575728</v>
      </c>
      <c r="DR115" s="494">
        <f>+DO$28*DQ115+DP115</f>
        <v>59977.412229418173</v>
      </c>
      <c r="DS115" s="493">
        <f>+DU114</f>
        <v>153471.42545454513</v>
      </c>
      <c r="DT115" s="477">
        <f>+DS$31</f>
        <v>8295.7527272726966</v>
      </c>
      <c r="DU115" s="477">
        <f t="shared" si="58"/>
        <v>145175.67272727244</v>
      </c>
      <c r="DV115" s="494">
        <f>+DS$28*DU115+DT115</f>
        <v>25727.079707292018</v>
      </c>
      <c r="DW115" s="493">
        <f>+DY114</f>
        <v>22297.182215909041</v>
      </c>
      <c r="DX115" s="477">
        <f>+DW$31</f>
        <v>1221.7634090909089</v>
      </c>
      <c r="DY115" s="477">
        <f t="shared" si="59"/>
        <v>21075.418806818132</v>
      </c>
      <c r="DZ115" s="494">
        <f>+DW$28*DY115+DX115</f>
        <v>3752.3011332221604</v>
      </c>
      <c r="EA115" s="493">
        <f>+EC114</f>
        <v>-134692.37176136457</v>
      </c>
      <c r="EB115" s="477">
        <f>+EA$31</f>
        <v>-7120.3015909091364</v>
      </c>
      <c r="EC115" s="477">
        <f t="shared" si="60"/>
        <v>-127572.07017045544</v>
      </c>
      <c r="ED115" s="494">
        <f>+EA$28*EC115+EB115</f>
        <v>-22437.95383169967</v>
      </c>
      <c r="EE115" s="576">
        <f>+EG114</f>
        <v>3930115.2704545548</v>
      </c>
      <c r="EF115" s="580">
        <f>+EE$31</f>
        <v>192495.44181818186</v>
      </c>
      <c r="EG115" s="580">
        <f t="shared" si="69"/>
        <v>3737619.8286363729</v>
      </c>
      <c r="EH115" s="494">
        <f>+EE$28*EG115+EF115</f>
        <v>641273.61612262309</v>
      </c>
      <c r="EI115" s="576">
        <f>+EK114</f>
        <v>160337.53314393922</v>
      </c>
      <c r="EJ115" s="580">
        <f>+EI$31</f>
        <v>7696.2015909090906</v>
      </c>
      <c r="EK115" s="580">
        <f t="shared" si="70"/>
        <v>152641.33155303012</v>
      </c>
      <c r="EL115" s="494">
        <f>+EI$28*EK115+EJ115</f>
        <v>26023.934543556647</v>
      </c>
      <c r="EM115" s="576">
        <f>+EO114</f>
        <v>5486805.6361363605</v>
      </c>
      <c r="EN115" s="580">
        <f>+EM$31</f>
        <v>261276.45886363636</v>
      </c>
      <c r="EO115" s="580">
        <f t="shared" si="71"/>
        <v>5225529.177272724</v>
      </c>
      <c r="EP115" s="494">
        <f>+EM$28*EO115+EN115</f>
        <v>888708.76912260288</v>
      </c>
      <c r="EQ115" s="576">
        <f>+ES114</f>
        <v>10762470.12704544</v>
      </c>
      <c r="ER115" s="580">
        <f>+EQ$31</f>
        <v>500580.00590909086</v>
      </c>
      <c r="ES115" s="580">
        <f t="shared" si="106"/>
        <v>10261890.121136349</v>
      </c>
      <c r="ET115" s="494">
        <f>+EQ$28*ES115+ER115</f>
        <v>1732731.0872448687</v>
      </c>
      <c r="EU115" s="576">
        <f>+EW114</f>
        <v>13906537.022272725</v>
      </c>
      <c r="EV115" s="580">
        <f>+EU$31</f>
        <v>646815.67545454553</v>
      </c>
      <c r="EW115" s="580">
        <f t="shared" si="96"/>
        <v>13259721.346818179</v>
      </c>
      <c r="EX115" s="494">
        <f>+EU$28*EW115+EV115</f>
        <v>2238918.0857153889</v>
      </c>
      <c r="EY115" s="582">
        <f t="shared" si="109"/>
        <v>25316649.037088208</v>
      </c>
      <c r="EZ115" s="557"/>
      <c r="FA115" s="578">
        <f>+EY115</f>
        <v>25316649.037088208</v>
      </c>
      <c r="FD115" s="493"/>
      <c r="FE115" s="477"/>
      <c r="FF115" s="477"/>
      <c r="FG115" s="494"/>
      <c r="FH115" s="493"/>
      <c r="FI115" s="477"/>
      <c r="FJ115" s="477"/>
      <c r="FK115" s="494"/>
      <c r="FL115" s="493"/>
      <c r="FM115" s="477"/>
      <c r="FN115" s="477"/>
      <c r="FO115" s="494"/>
      <c r="FP115" s="493"/>
      <c r="FQ115" s="477"/>
      <c r="FR115" s="477"/>
      <c r="FS115" s="494"/>
      <c r="FT115" s="493"/>
      <c r="FU115" s="477"/>
      <c r="FV115" s="477"/>
      <c r="FW115" s="494"/>
      <c r="FX115" s="493"/>
      <c r="FY115" s="477"/>
      <c r="FZ115" s="477"/>
      <c r="GA115" s="494"/>
      <c r="GB115" s="493"/>
      <c r="GC115" s="477"/>
      <c r="GD115" s="477"/>
      <c r="GE115" s="494"/>
      <c r="GF115" s="493"/>
      <c r="GG115" s="477"/>
      <c r="GH115" s="477"/>
      <c r="GI115" s="494"/>
      <c r="GJ115" s="493"/>
      <c r="GK115" s="477"/>
      <c r="GL115" s="477"/>
      <c r="GM115" s="494"/>
      <c r="GN115" s="493"/>
      <c r="GO115" s="477"/>
      <c r="GP115" s="477"/>
      <c r="GQ115" s="494"/>
      <c r="GR115" s="493"/>
      <c r="GS115" s="477"/>
      <c r="GT115" s="477"/>
      <c r="GU115" s="494"/>
      <c r="GV115" s="493"/>
      <c r="GW115" s="477"/>
      <c r="GX115" s="477"/>
      <c r="GY115" s="494"/>
      <c r="GZ115" s="493"/>
      <c r="HA115" s="477"/>
      <c r="HB115" s="477"/>
      <c r="HC115" s="494"/>
      <c r="HD115" s="576"/>
      <c r="HE115" s="580"/>
      <c r="HF115" s="580"/>
      <c r="HG115" s="919"/>
      <c r="HH115" s="920"/>
      <c r="HI115" s="926"/>
      <c r="HJ115" s="926"/>
      <c r="HK115" s="919"/>
      <c r="HL115" s="920"/>
      <c r="HM115" s="926"/>
      <c r="HN115" s="926"/>
      <c r="HO115" s="919"/>
      <c r="HP115" s="920"/>
      <c r="HQ115" s="926"/>
      <c r="HR115" s="926"/>
      <c r="HS115" s="919"/>
      <c r="HU115" s="493"/>
      <c r="HV115" s="477"/>
      <c r="HW115" s="477"/>
      <c r="HX115" s="494"/>
      <c r="HY115" s="493"/>
      <c r="HZ115" s="477"/>
      <c r="IA115" s="477"/>
      <c r="IB115" s="494"/>
      <c r="IC115" s="493"/>
      <c r="ID115" s="477"/>
      <c r="IE115" s="477"/>
      <c r="IF115" s="494"/>
    </row>
    <row r="116" spans="1:240">
      <c r="A116" s="554" t="s">
        <v>23</v>
      </c>
      <c r="B116" s="574">
        <v>2044</v>
      </c>
      <c r="C116" s="575">
        <f>+C115</f>
        <v>3900679.8607954457</v>
      </c>
      <c r="D116" s="575">
        <f>+D115</f>
        <v>445791.98409090913</v>
      </c>
      <c r="E116" s="575">
        <f t="shared" si="145"/>
        <v>3454887.8767045364</v>
      </c>
      <c r="F116" s="558">
        <f>+C$29*E116+D116</f>
        <v>883159.17144951783</v>
      </c>
      <c r="G116" s="575">
        <f>+G115</f>
        <v>984646.37113636173</v>
      </c>
      <c r="H116" s="575">
        <f>+H115</f>
        <v>115840.74954545456</v>
      </c>
      <c r="I116" s="575">
        <f t="shared" si="146"/>
        <v>868805.62159090722</v>
      </c>
      <c r="J116" s="558">
        <f>+G$29*I116+H116</f>
        <v>225826.10497152287</v>
      </c>
      <c r="K116" s="576">
        <f>+K115</f>
        <v>2367003.148806815</v>
      </c>
      <c r="L116" s="575">
        <f>+L115</f>
        <v>305419.76113636367</v>
      </c>
      <c r="M116" s="575">
        <f t="shared" si="147"/>
        <v>2061583.3876704513</v>
      </c>
      <c r="N116" s="558">
        <f>+K$29*M116+L116</f>
        <v>566403.31833090843</v>
      </c>
      <c r="O116" s="576">
        <f>+O115</f>
        <v>1173277.1287878752</v>
      </c>
      <c r="P116" s="575">
        <f>+P115</f>
        <v>119316.31818181818</v>
      </c>
      <c r="Q116" s="575">
        <f t="shared" si="148"/>
        <v>1053960.8106060571</v>
      </c>
      <c r="R116" s="558">
        <f>+O$29*Q116+P116</f>
        <v>252741.16198909891</v>
      </c>
      <c r="S116" s="493">
        <f>+S115</f>
        <v>476244.92787878471</v>
      </c>
      <c r="T116" s="477">
        <f>+T115</f>
        <v>58315.705454545445</v>
      </c>
      <c r="U116" s="477">
        <f t="shared" si="149"/>
        <v>417929.22242423927</v>
      </c>
      <c r="V116" s="494">
        <f>+S$29*U116+T116</f>
        <v>111222.92995788122</v>
      </c>
      <c r="W116" s="493">
        <f>+W115</f>
        <v>6817387.2007575855</v>
      </c>
      <c r="X116" s="477">
        <f>+X115</f>
        <v>693293.61363636365</v>
      </c>
      <c r="Y116" s="477">
        <f t="shared" si="150"/>
        <v>6124093.5871212222</v>
      </c>
      <c r="Z116" s="494">
        <f>+W$29*Y116+X116</f>
        <v>1468565.5422510146</v>
      </c>
      <c r="AA116" s="493">
        <f>+AA115</f>
        <v>4470763.5132575734</v>
      </c>
      <c r="AB116" s="477">
        <f>+AB115</f>
        <v>450833.29545454547</v>
      </c>
      <c r="AC116" s="477">
        <f t="shared" si="151"/>
        <v>4019930.2178030279</v>
      </c>
      <c r="AD116" s="494">
        <f>+AA$29*AC116+AB116</f>
        <v>959731.30762837175</v>
      </c>
      <c r="AE116" s="493">
        <f>+AE115</f>
        <v>43679.920454545529</v>
      </c>
      <c r="AF116" s="477">
        <f>+AF115</f>
        <v>4597.886363636364</v>
      </c>
      <c r="AG116" s="477">
        <f t="shared" si="152"/>
        <v>39082.034090909161</v>
      </c>
      <c r="AH116" s="494">
        <f>+AE$29*AG116+AF116</f>
        <v>9545.4273364851397</v>
      </c>
      <c r="AI116" s="493">
        <f>+AI115</f>
        <v>3201763.8446969744</v>
      </c>
      <c r="AJ116" s="477">
        <f>+AJ115</f>
        <v>295547.43181818182</v>
      </c>
      <c r="AK116" s="477">
        <f t="shared" si="156"/>
        <v>2906216.4128787927</v>
      </c>
      <c r="AL116" s="494">
        <f>+AI$29*AK116+AJ116</f>
        <v>663456.24498888676</v>
      </c>
      <c r="AM116" s="493">
        <f>+AM115</f>
        <v>1164102.6146590912</v>
      </c>
      <c r="AN116" s="477">
        <f>+AN115</f>
        <v>110866.91568181818</v>
      </c>
      <c r="AO116" s="477">
        <f t="shared" si="153"/>
        <v>1053235.698977273</v>
      </c>
      <c r="AP116" s="494">
        <f>+AM$29*AO116+AN116</f>
        <v>244199.96489404395</v>
      </c>
      <c r="AQ116" s="493">
        <f>+AQ115</f>
        <v>9728021.5506818183</v>
      </c>
      <c r="AR116" s="477">
        <f>+AR115</f>
        <v>904932.23727272719</v>
      </c>
      <c r="AS116" s="477">
        <f t="shared" si="154"/>
        <v>8823089.3134090919</v>
      </c>
      <c r="AT116" s="494">
        <f>+AQ$29*AS116+AR116</f>
        <v>2021880.1367514199</v>
      </c>
      <c r="AU116" s="575"/>
      <c r="AV116" s="575"/>
      <c r="AW116" s="575"/>
      <c r="AX116" s="558"/>
      <c r="AY116" s="575"/>
      <c r="AZ116" s="575"/>
      <c r="BA116" s="575"/>
      <c r="BB116" s="558"/>
      <c r="BC116" s="575"/>
      <c r="BD116" s="575"/>
      <c r="BE116" s="575"/>
      <c r="BF116" s="558"/>
      <c r="BG116" s="575"/>
      <c r="BH116" s="575"/>
      <c r="BI116" s="575"/>
      <c r="BJ116" s="558"/>
      <c r="BK116" s="575"/>
      <c r="BL116" s="575"/>
      <c r="BM116" s="575"/>
      <c r="BN116" s="558"/>
      <c r="BO116" s="575"/>
      <c r="BP116" s="575"/>
      <c r="BQ116" s="575"/>
      <c r="BR116" s="558"/>
      <c r="BS116" s="493">
        <f>+BS115</f>
        <v>91419.750000000276</v>
      </c>
      <c r="BT116" s="477">
        <f>+BT115</f>
        <v>8310.886363636364</v>
      </c>
      <c r="BU116" s="477">
        <f t="shared" si="155"/>
        <v>83108.863636363909</v>
      </c>
      <c r="BV116" s="494">
        <f>+BS$29*BU116+BT116</f>
        <v>18831.948473437282</v>
      </c>
      <c r="BW116" s="493">
        <f>+BW115</f>
        <v>6633674.1136363819</v>
      </c>
      <c r="BX116" s="477">
        <f>+BX115</f>
        <v>576841.22727272729</v>
      </c>
      <c r="BY116" s="477">
        <f t="shared" si="157"/>
        <v>6056832.8863636544</v>
      </c>
      <c r="BZ116" s="494">
        <f>+BW$29*BY116+BX116</f>
        <v>1304088.6546284074</v>
      </c>
      <c r="CA116" s="493">
        <f>+CA115</f>
        <v>630526.24000000162</v>
      </c>
      <c r="CB116" s="477">
        <f>+CB115</f>
        <v>54433.919999999998</v>
      </c>
      <c r="CC116" s="477">
        <f t="shared" si="158"/>
        <v>576092.32000000158</v>
      </c>
      <c r="CD116" s="494">
        <f>+CA$29*CC116+CB116</f>
        <v>127363.60300251567</v>
      </c>
      <c r="CE116" s="493">
        <f>+CE115</f>
        <v>53156.577272727482</v>
      </c>
      <c r="CF116" s="477">
        <f>+CF115</f>
        <v>4725.0290909090909</v>
      </c>
      <c r="CG116" s="477">
        <f t="shared" si="159"/>
        <v>48431.548181818391</v>
      </c>
      <c r="CH116" s="494">
        <f>+CE$29*CG116+CF116</f>
        <v>10856.160046137013</v>
      </c>
      <c r="CI116" s="493">
        <f>+CI115</f>
        <v>150413.18181818147</v>
      </c>
      <c r="CJ116" s="477">
        <f>+CJ115</f>
        <v>12362.727272727272</v>
      </c>
      <c r="CK116" s="477">
        <f t="shared" ref="CK116:CK132" si="160">+CI116-CJ116</f>
        <v>138050.45454545421</v>
      </c>
      <c r="CL116" s="494">
        <f>+CI$29*CK116+CJ116</f>
        <v>28938.525185114311</v>
      </c>
      <c r="CM116" s="493">
        <f>+CM115</f>
        <v>8101835.118465919</v>
      </c>
      <c r="CN116" s="477">
        <f>+CN115</f>
        <v>483691.64886363636</v>
      </c>
      <c r="CO116" s="477">
        <f t="shared" ref="CO116:CO132" si="161">+CM116-CN116</f>
        <v>7618143.4696022831</v>
      </c>
      <c r="CP116" s="494">
        <f>+CM$29*CO116+CN116</f>
        <v>1398406.5408607565</v>
      </c>
      <c r="CQ116" s="493">
        <f>+CQ115</f>
        <v>33797077.402329557</v>
      </c>
      <c r="CR116" s="477">
        <f>+CR115</f>
        <v>2017735.9643181816</v>
      </c>
      <c r="CS116" s="477">
        <f t="shared" ref="CS116:CS132" si="162">+CQ116-CR116</f>
        <v>31779341.438011374</v>
      </c>
      <c r="CT116" s="494">
        <f>+CQ$29*CS116+CR116</f>
        <v>5833499.8688968616</v>
      </c>
      <c r="CU116" s="493">
        <f>+CU115</f>
        <v>11495321.332500022</v>
      </c>
      <c r="CV116" s="477">
        <f>+CV115</f>
        <v>676195.37250000006</v>
      </c>
      <c r="CW116" s="477">
        <f t="shared" ref="CW116:CW132" si="163">+CU116-CV116</f>
        <v>10819125.960000021</v>
      </c>
      <c r="CX116" s="494">
        <f>+CU$29*CW116+CV116</f>
        <v>1975254.0832597904</v>
      </c>
      <c r="CY116" s="493">
        <f>+CY115</f>
        <v>12840.167613636375</v>
      </c>
      <c r="CZ116" s="477">
        <f>+CZ115</f>
        <v>733.72386363636497</v>
      </c>
      <c r="DA116" s="477">
        <f t="shared" si="40"/>
        <v>12106.443750000009</v>
      </c>
      <c r="DB116" s="494">
        <f>+CY$29*DA116+CZ116</f>
        <v>2187.3515659023342</v>
      </c>
      <c r="DC116" s="493">
        <f>+DC115</f>
        <v>768154.10454545647</v>
      </c>
      <c r="DD116" s="477">
        <f>+DD115</f>
        <v>44530.672727272722</v>
      </c>
      <c r="DE116" s="477">
        <f t="shared" si="41"/>
        <v>723623.43181818374</v>
      </c>
      <c r="DF116" s="494">
        <f>+DC$29*DE116+DD116</f>
        <v>131416.5566599248</v>
      </c>
      <c r="DG116" s="493">
        <f>+DG115</f>
        <v>431190.80056818086</v>
      </c>
      <c r="DH116" s="477">
        <f>+DH115</f>
        <v>24639.474318181816</v>
      </c>
      <c r="DI116" s="477">
        <f t="shared" si="42"/>
        <v>406551.32624999905</v>
      </c>
      <c r="DJ116" s="494">
        <f>+DG$29*DI116+DH116</f>
        <v>73454.327171231096</v>
      </c>
      <c r="DK116" s="493">
        <f>+DK115</f>
        <v>9435809.552159097</v>
      </c>
      <c r="DL116" s="477">
        <f>+DL115</f>
        <v>549658.80886363634</v>
      </c>
      <c r="DM116" s="477">
        <f t="shared" si="43"/>
        <v>8886150.7432954609</v>
      </c>
      <c r="DN116" s="494">
        <f>+DK$29*DM116+DL116</f>
        <v>1616624.0675066304</v>
      </c>
      <c r="DO116" s="493">
        <f>+DO115</f>
        <v>355934.12018939364</v>
      </c>
      <c r="DP116" s="477">
        <f>+DP115</f>
        <v>19592.703863636354</v>
      </c>
      <c r="DQ116" s="477">
        <f t="shared" si="143"/>
        <v>336341.41632575728</v>
      </c>
      <c r="DR116" s="494">
        <f>+DO$29*DQ116+DP116</f>
        <v>59977.412229418173</v>
      </c>
      <c r="DS116" s="493">
        <f>+DS115</f>
        <v>153471.42545454513</v>
      </c>
      <c r="DT116" s="477">
        <f>+DT115</f>
        <v>8295.7527272726966</v>
      </c>
      <c r="DU116" s="477">
        <f t="shared" si="58"/>
        <v>145175.67272727244</v>
      </c>
      <c r="DV116" s="494">
        <f>+DS$29*DU116+DT116</f>
        <v>25727.079707292018</v>
      </c>
      <c r="DW116" s="493">
        <f>+DW115</f>
        <v>22297.182215909041</v>
      </c>
      <c r="DX116" s="477">
        <f>+DX115</f>
        <v>1221.7634090909089</v>
      </c>
      <c r="DY116" s="477">
        <f t="shared" si="59"/>
        <v>21075.418806818132</v>
      </c>
      <c r="DZ116" s="494">
        <f>+DW$29*DY116+DX116</f>
        <v>3752.3011332221604</v>
      </c>
      <c r="EA116" s="493">
        <f>+EA115</f>
        <v>-134692.37176136457</v>
      </c>
      <c r="EB116" s="477">
        <f>+EB115</f>
        <v>-7120.3015909091364</v>
      </c>
      <c r="EC116" s="477">
        <f t="shared" si="60"/>
        <v>-127572.07017045544</v>
      </c>
      <c r="ED116" s="494">
        <f>+EA$29*EC116+EB116</f>
        <v>-22437.95383169967</v>
      </c>
      <c r="EE116" s="576">
        <f>+EE115</f>
        <v>3930115.2704545548</v>
      </c>
      <c r="EF116" s="580">
        <f>+EF115</f>
        <v>192495.44181818186</v>
      </c>
      <c r="EG116" s="580">
        <f t="shared" si="69"/>
        <v>3737619.8286363729</v>
      </c>
      <c r="EH116" s="494">
        <f>+EE$29*EG116+EF116</f>
        <v>641273.61612262309</v>
      </c>
      <c r="EI116" s="576">
        <f>+EI115</f>
        <v>160337.53314393922</v>
      </c>
      <c r="EJ116" s="580">
        <f>+EJ115</f>
        <v>7696.2015909090906</v>
      </c>
      <c r="EK116" s="580">
        <f t="shared" si="70"/>
        <v>152641.33155303012</v>
      </c>
      <c r="EL116" s="494">
        <f>+EI$29*EK116+EJ116</f>
        <v>26023.934543556647</v>
      </c>
      <c r="EM116" s="576">
        <f>+EM115</f>
        <v>5486805.6361363605</v>
      </c>
      <c r="EN116" s="580">
        <f>+EN115</f>
        <v>261276.45886363636</v>
      </c>
      <c r="EO116" s="580">
        <f t="shared" si="71"/>
        <v>5225529.177272724</v>
      </c>
      <c r="EP116" s="494">
        <f>+EM$29*EO116+EN116</f>
        <v>888708.76912260288</v>
      </c>
      <c r="EQ116" s="576">
        <f>+EQ115</f>
        <v>10762470.12704544</v>
      </c>
      <c r="ER116" s="580">
        <f>+ER115</f>
        <v>500580.00590909086</v>
      </c>
      <c r="ES116" s="580">
        <f t="shared" si="106"/>
        <v>10261890.121136349</v>
      </c>
      <c r="ET116" s="494">
        <f>+EQ$29*ES116+ER116</f>
        <v>1732731.0872448687</v>
      </c>
      <c r="EU116" s="576">
        <f>+EU115</f>
        <v>13906537.022272725</v>
      </c>
      <c r="EV116" s="580">
        <f>+EV115</f>
        <v>646815.67545454553</v>
      </c>
      <c r="EW116" s="580">
        <f t="shared" si="96"/>
        <v>13259721.346818179</v>
      </c>
      <c r="EX116" s="494">
        <f>+EU$29*EW116+EV116</f>
        <v>2238918.0857153889</v>
      </c>
      <c r="EY116" s="582">
        <f t="shared" si="109"/>
        <v>25522327.32979314</v>
      </c>
      <c r="EZ116" s="579">
        <f>+EY116</f>
        <v>25522327.32979314</v>
      </c>
      <c r="FA116" s="553"/>
      <c r="FD116" s="493"/>
      <c r="FE116" s="477"/>
      <c r="FF116" s="477"/>
      <c r="FG116" s="494"/>
      <c r="FH116" s="493"/>
      <c r="FI116" s="477"/>
      <c r="FJ116" s="477"/>
      <c r="FK116" s="494"/>
      <c r="FL116" s="493"/>
      <c r="FM116" s="477"/>
      <c r="FN116" s="477"/>
      <c r="FO116" s="494"/>
      <c r="FP116" s="493"/>
      <c r="FQ116" s="477"/>
      <c r="FR116" s="477"/>
      <c r="FS116" s="494"/>
      <c r="FT116" s="493"/>
      <c r="FU116" s="477"/>
      <c r="FV116" s="477"/>
      <c r="FW116" s="494"/>
      <c r="FX116" s="493"/>
      <c r="FY116" s="477"/>
      <c r="FZ116" s="477"/>
      <c r="GA116" s="494"/>
      <c r="GB116" s="493"/>
      <c r="GC116" s="477"/>
      <c r="GD116" s="477"/>
      <c r="GE116" s="494"/>
      <c r="GF116" s="493"/>
      <c r="GG116" s="477"/>
      <c r="GH116" s="477"/>
      <c r="GI116" s="494"/>
      <c r="GJ116" s="493"/>
      <c r="GK116" s="477"/>
      <c r="GL116" s="477"/>
      <c r="GM116" s="494"/>
      <c r="GN116" s="493"/>
      <c r="GO116" s="477"/>
      <c r="GP116" s="477"/>
      <c r="GQ116" s="494"/>
      <c r="GR116" s="493"/>
      <c r="GS116" s="477"/>
      <c r="GT116" s="477"/>
      <c r="GU116" s="494"/>
      <c r="GV116" s="493"/>
      <c r="GW116" s="477"/>
      <c r="GX116" s="477"/>
      <c r="GY116" s="494"/>
      <c r="GZ116" s="493"/>
      <c r="HA116" s="477"/>
      <c r="HB116" s="477"/>
      <c r="HC116" s="494"/>
      <c r="HD116" s="576"/>
      <c r="HE116" s="580"/>
      <c r="HF116" s="580"/>
      <c r="HG116" s="919"/>
      <c r="HH116" s="920"/>
      <c r="HI116" s="926"/>
      <c r="HJ116" s="926"/>
      <c r="HK116" s="919"/>
      <c r="HL116" s="920"/>
      <c r="HM116" s="926"/>
      <c r="HN116" s="926"/>
      <c r="HO116" s="919"/>
      <c r="HP116" s="920"/>
      <c r="HQ116" s="926"/>
      <c r="HR116" s="926"/>
      <c r="HS116" s="919"/>
      <c r="HU116" s="493"/>
      <c r="HV116" s="477"/>
      <c r="HW116" s="477"/>
      <c r="HX116" s="494"/>
      <c r="HY116" s="493"/>
      <c r="HZ116" s="477"/>
      <c r="IA116" s="477"/>
      <c r="IB116" s="494"/>
      <c r="IC116" s="493"/>
      <c r="ID116" s="477"/>
      <c r="IE116" s="477"/>
      <c r="IF116" s="494"/>
    </row>
    <row r="117" spans="1:240">
      <c r="A117" s="554" t="s">
        <v>24</v>
      </c>
      <c r="B117" s="574">
        <v>2045</v>
      </c>
      <c r="C117" s="575">
        <f>+E116</f>
        <v>3454887.8767045364</v>
      </c>
      <c r="D117" s="575">
        <f>+C$31</f>
        <v>445791.98409090913</v>
      </c>
      <c r="E117" s="575">
        <f t="shared" si="145"/>
        <v>3009095.892613627</v>
      </c>
      <c r="F117" s="558">
        <f>+C$28*E117+D117</f>
        <v>807095.8680888759</v>
      </c>
      <c r="G117" s="575">
        <f>+I116</f>
        <v>868805.62159090722</v>
      </c>
      <c r="H117" s="575">
        <f>+G$31</f>
        <v>115840.74954545456</v>
      </c>
      <c r="I117" s="575">
        <f t="shared" si="146"/>
        <v>752964.87204545271</v>
      </c>
      <c r="J117" s="558">
        <f>+G$28*I117+H117</f>
        <v>206249.67717446372</v>
      </c>
      <c r="K117" s="576">
        <f>+M116</f>
        <v>2061583.3876704513</v>
      </c>
      <c r="L117" s="575">
        <f>+K$31</f>
        <v>305419.76113636367</v>
      </c>
      <c r="M117" s="575">
        <f t="shared" si="147"/>
        <v>1756163.6265340876</v>
      </c>
      <c r="N117" s="558">
        <f>+K$28*M117+L117</f>
        <v>516283.34337056155</v>
      </c>
      <c r="O117" s="576">
        <f>+Q116</f>
        <v>1053960.8106060571</v>
      </c>
      <c r="P117" s="575">
        <f>+O$31</f>
        <v>119316.31818181818</v>
      </c>
      <c r="Q117" s="575">
        <f t="shared" si="148"/>
        <v>934644.49242423894</v>
      </c>
      <c r="R117" s="558">
        <f>+O$28*Q117+P117</f>
        <v>231539.62289573869</v>
      </c>
      <c r="S117" s="493">
        <f>+U116</f>
        <v>417929.22242423927</v>
      </c>
      <c r="T117" s="477">
        <f>+S$31</f>
        <v>58315.705454545445</v>
      </c>
      <c r="U117" s="477">
        <f t="shared" si="149"/>
        <v>359613.51696969382</v>
      </c>
      <c r="V117" s="494">
        <f>+S$28*U117+T117</f>
        <v>101494.70840299097</v>
      </c>
      <c r="W117" s="493">
        <f>+Y116</f>
        <v>6124093.5871212222</v>
      </c>
      <c r="X117" s="477">
        <f>+W$31</f>
        <v>693293.61363636365</v>
      </c>
      <c r="Y117" s="477">
        <f t="shared" si="150"/>
        <v>5430799.9734848589</v>
      </c>
      <c r="Z117" s="494">
        <f>+W$28*Y117+X117</f>
        <v>1345372.9071054203</v>
      </c>
      <c r="AA117" s="493">
        <f>+AC116</f>
        <v>4019930.2178030279</v>
      </c>
      <c r="AB117" s="477">
        <f>+AA$31</f>
        <v>450833.29545454547</v>
      </c>
      <c r="AC117" s="477">
        <f t="shared" si="151"/>
        <v>3569096.9223484825</v>
      </c>
      <c r="AD117" s="494">
        <f>+AA$28*AC117+AB117</f>
        <v>879376.82694354816</v>
      </c>
      <c r="AE117" s="493">
        <f>+AG116</f>
        <v>39082.034090909161</v>
      </c>
      <c r="AF117" s="477">
        <f>+AE$31</f>
        <v>4597.886363636364</v>
      </c>
      <c r="AG117" s="477">
        <f t="shared" si="152"/>
        <v>34484.147727272793</v>
      </c>
      <c r="AH117" s="494">
        <f>+AE$28*AG117+AF117</f>
        <v>8738.4179235666506</v>
      </c>
      <c r="AI117" s="493">
        <f>+AK116</f>
        <v>2906216.4128787927</v>
      </c>
      <c r="AJ117" s="477">
        <f>+AI$31</f>
        <v>295547.43181818182</v>
      </c>
      <c r="AK117" s="477">
        <f t="shared" si="156"/>
        <v>2610668.9810606111</v>
      </c>
      <c r="AL117" s="494">
        <f>+AI$28*AK117+AJ117</f>
        <v>609011.96613414667</v>
      </c>
      <c r="AM117" s="493">
        <f>+AO116</f>
        <v>1053235.698977273</v>
      </c>
      <c r="AN117" s="477">
        <f>+AM$31</f>
        <v>110866.91568181818</v>
      </c>
      <c r="AO117" s="477">
        <f t="shared" si="153"/>
        <v>942368.78329545481</v>
      </c>
      <c r="AP117" s="494">
        <f>+AM$28*AO117+AN117</f>
        <v>224017.68046763304</v>
      </c>
      <c r="AQ117" s="493">
        <f>+AS116</f>
        <v>8823089.3134090919</v>
      </c>
      <c r="AR117" s="477">
        <f>+AQ$31</f>
        <v>904932.23727272719</v>
      </c>
      <c r="AS117" s="477">
        <f t="shared" si="154"/>
        <v>7918157.0761363646</v>
      </c>
      <c r="AT117" s="494">
        <f>+AQ$28*AS117+AR117</f>
        <v>1855669.936505429</v>
      </c>
      <c r="AU117" s="575"/>
      <c r="AV117" s="575"/>
      <c r="AW117" s="575"/>
      <c r="AX117" s="558"/>
      <c r="AY117" s="575"/>
      <c r="AZ117" s="575"/>
      <c r="BA117" s="575"/>
      <c r="BB117" s="558"/>
      <c r="BC117" s="575"/>
      <c r="BD117" s="575"/>
      <c r="BE117" s="575"/>
      <c r="BF117" s="558"/>
      <c r="BG117" s="575"/>
      <c r="BH117" s="575"/>
      <c r="BI117" s="575"/>
      <c r="BJ117" s="558"/>
      <c r="BK117" s="575"/>
      <c r="BL117" s="575"/>
      <c r="BM117" s="575"/>
      <c r="BN117" s="558"/>
      <c r="BO117" s="575"/>
      <c r="BP117" s="575"/>
      <c r="BQ117" s="575"/>
      <c r="BR117" s="558"/>
      <c r="BS117" s="493">
        <f>+BU116</f>
        <v>83108.863636363909</v>
      </c>
      <c r="BT117" s="477">
        <f>+BS$31</f>
        <v>8310.886363636364</v>
      </c>
      <c r="BU117" s="477">
        <f t="shared" si="155"/>
        <v>74797.977272727541</v>
      </c>
      <c r="BV117" s="494">
        <f>+BS$28*BU117+BT117</f>
        <v>17291.922750733695</v>
      </c>
      <c r="BW117" s="493">
        <f>+BY116</f>
        <v>6056832.8863636544</v>
      </c>
      <c r="BX117" s="477">
        <f>+BW$31</f>
        <v>576841.22727272729</v>
      </c>
      <c r="BY117" s="477">
        <f t="shared" si="157"/>
        <v>5479991.6590909269</v>
      </c>
      <c r="BZ117" s="494">
        <f>+BW$28*BY117+BX117</f>
        <v>1234826.9948802474</v>
      </c>
      <c r="CA117" s="493">
        <f>+CC116</f>
        <v>576092.32000000158</v>
      </c>
      <c r="CB117" s="477">
        <f>+CA$31</f>
        <v>54433.919999999998</v>
      </c>
      <c r="CC117" s="477">
        <f t="shared" si="158"/>
        <v>521658.40000000159</v>
      </c>
      <c r="CD117" s="494">
        <f>+CA$28*CC117+CB117</f>
        <v>117069.74576508017</v>
      </c>
      <c r="CE117" s="493">
        <f>+CG116</f>
        <v>48431.548181818391</v>
      </c>
      <c r="CF117" s="477">
        <f>+CE$31</f>
        <v>4725.0290909090909</v>
      </c>
      <c r="CG117" s="477">
        <f t="shared" si="159"/>
        <v>43706.5190909093</v>
      </c>
      <c r="CH117" s="494">
        <f>+CE$28*CG117+CF117</f>
        <v>9972.8961138044124</v>
      </c>
      <c r="CI117" s="493">
        <f>+CK116</f>
        <v>138050.45454545421</v>
      </c>
      <c r="CJ117" s="477">
        <f>+CI$31</f>
        <v>12362.727272727272</v>
      </c>
      <c r="CK117" s="477">
        <f t="shared" si="160"/>
        <v>125687.72727272694</v>
      </c>
      <c r="CL117" s="494">
        <f>+CI$28*CK117+CJ117</f>
        <v>27454.125372064722</v>
      </c>
      <c r="CM117" s="493">
        <f>+CO116</f>
        <v>7618143.4696022831</v>
      </c>
      <c r="CN117" s="477">
        <f>+CM$31</f>
        <v>483691.64886363636</v>
      </c>
      <c r="CO117" s="477">
        <f t="shared" si="161"/>
        <v>7134451.8207386471</v>
      </c>
      <c r="CP117" s="494">
        <f>+CM$28*CO117+CN117</f>
        <v>1340329.4048609394</v>
      </c>
      <c r="CQ117" s="493">
        <f>+CS116</f>
        <v>31779341.438011374</v>
      </c>
      <c r="CR117" s="477">
        <f>+CQ$31</f>
        <v>2017735.9643181816</v>
      </c>
      <c r="CS117" s="477">
        <f t="shared" si="162"/>
        <v>29761605.473693192</v>
      </c>
      <c r="CT117" s="494">
        <f>+CQ$28*CS117+CR117</f>
        <v>5591229.1447966276</v>
      </c>
      <c r="CU117" s="493">
        <f>+CW116</f>
        <v>10819125.960000021</v>
      </c>
      <c r="CV117" s="477">
        <f>+CU$31</f>
        <v>676195.37250000006</v>
      </c>
      <c r="CW117" s="477">
        <f t="shared" si="163"/>
        <v>10142930.587500021</v>
      </c>
      <c r="CX117" s="494">
        <f>+CU$28*CW117+CV117</f>
        <v>1894062.9138373036</v>
      </c>
      <c r="CY117" s="493">
        <f>+DA116</f>
        <v>12106.443750000009</v>
      </c>
      <c r="CZ117" s="477">
        <f>+CY$31</f>
        <v>733.72386363636497</v>
      </c>
      <c r="DA117" s="477">
        <f t="shared" si="40"/>
        <v>11372.719886363644</v>
      </c>
      <c r="DB117" s="494">
        <f>+CY$28*DA117+CZ117</f>
        <v>2099.2529172801542</v>
      </c>
      <c r="DC117" s="493">
        <f>+DE116</f>
        <v>723623.43181818374</v>
      </c>
      <c r="DD117" s="477">
        <f>+DC$31</f>
        <v>44530.672727272722</v>
      </c>
      <c r="DE117" s="477">
        <f t="shared" si="41"/>
        <v>679092.75909091101</v>
      </c>
      <c r="DF117" s="494">
        <f>+DC$28*DE117+DD117</f>
        <v>126069.73303330006</v>
      </c>
      <c r="DG117" s="493">
        <f>+DI116</f>
        <v>406551.32624999905</v>
      </c>
      <c r="DH117" s="477">
        <f>+DG$31</f>
        <v>24639.474318181816</v>
      </c>
      <c r="DI117" s="477">
        <f t="shared" si="42"/>
        <v>381911.85193181725</v>
      </c>
      <c r="DJ117" s="494">
        <f>+DG$28*DI117+DH117</f>
        <v>70495.851240743257</v>
      </c>
      <c r="DK117" s="493">
        <f>+DM116</f>
        <v>8886150.7432954609</v>
      </c>
      <c r="DL117" s="477">
        <f>+DK$31</f>
        <v>549658.80886363634</v>
      </c>
      <c r="DM117" s="477">
        <f t="shared" si="43"/>
        <v>8336491.9344318248</v>
      </c>
      <c r="DN117" s="494">
        <f>+DK$28*DM117+DL117</f>
        <v>1550626.2164565483</v>
      </c>
      <c r="DO117" s="493">
        <f>+DQ116</f>
        <v>336341.41632575728</v>
      </c>
      <c r="DP117" s="477">
        <f>+DO$31</f>
        <v>19592.703863636354</v>
      </c>
      <c r="DQ117" s="477">
        <f t="shared" si="143"/>
        <v>316748.71246212092</v>
      </c>
      <c r="DR117" s="494">
        <f>+DO$28*DQ117+DP117</f>
        <v>57624.904945974573</v>
      </c>
      <c r="DS117" s="493">
        <f>+DU116</f>
        <v>145175.67272727244</v>
      </c>
      <c r="DT117" s="477">
        <f>+DS$31</f>
        <v>8295.7527272726966</v>
      </c>
      <c r="DU117" s="477">
        <f t="shared" si="58"/>
        <v>136879.91999999975</v>
      </c>
      <c r="DV117" s="494">
        <f>+DS$28*DU117+DT117</f>
        <v>24731.003879862343</v>
      </c>
      <c r="DW117" s="493">
        <f>+DY116</f>
        <v>21075.418806818132</v>
      </c>
      <c r="DX117" s="477">
        <f>+DW$31</f>
        <v>1221.7634090909089</v>
      </c>
      <c r="DY117" s="477">
        <f t="shared" si="59"/>
        <v>19853.655397727223</v>
      </c>
      <c r="DZ117" s="494">
        <f>+DW$28*DY117+DX117</f>
        <v>3605.6032941420881</v>
      </c>
      <c r="EA117" s="493">
        <f>+EC116</f>
        <v>-127572.07017045544</v>
      </c>
      <c r="EB117" s="477">
        <f>+EA$31</f>
        <v>-7120.3015909091364</v>
      </c>
      <c r="EC117" s="477">
        <f t="shared" si="60"/>
        <v>-120451.7685795463</v>
      </c>
      <c r="ED117" s="494">
        <f>+EA$28*EC117+EB117</f>
        <v>-21583.015101981127</v>
      </c>
      <c r="EE117" s="576">
        <f>+EG116</f>
        <v>3737619.8286363729</v>
      </c>
      <c r="EF117" s="580">
        <f>+EE$31</f>
        <v>192495.44181818186</v>
      </c>
      <c r="EG117" s="580">
        <f t="shared" si="69"/>
        <v>3545124.386818191</v>
      </c>
      <c r="EH117" s="494">
        <f>+EE$28*EG117+EF117</f>
        <v>618160.57710265194</v>
      </c>
      <c r="EI117" s="576">
        <f>+EK116</f>
        <v>152641.33155303012</v>
      </c>
      <c r="EJ117" s="580">
        <f>+EI$31</f>
        <v>7696.2015909090906</v>
      </c>
      <c r="EK117" s="580">
        <f t="shared" si="70"/>
        <v>144945.12996212102</v>
      </c>
      <c r="EL117" s="494">
        <f>+EI$28*EK117+EJ117</f>
        <v>25099.847167792901</v>
      </c>
      <c r="EM117" s="576">
        <f>+EO116</f>
        <v>5225529.177272724</v>
      </c>
      <c r="EN117" s="580">
        <f>+EM$31</f>
        <v>261276.45886363636</v>
      </c>
      <c r="EO117" s="580">
        <f t="shared" si="71"/>
        <v>4964252.7184090875</v>
      </c>
      <c r="EP117" s="494">
        <f>+EM$28*EO117+EN117</f>
        <v>857337.15360965452</v>
      </c>
      <c r="EQ117" s="576">
        <f>+ES116</f>
        <v>10261890.121136349</v>
      </c>
      <c r="ER117" s="580">
        <f>+EQ$31</f>
        <v>500580.00590909086</v>
      </c>
      <c r="ES117" s="580">
        <f t="shared" si="106"/>
        <v>9761310.1152272578</v>
      </c>
      <c r="ET117" s="494">
        <f>+EQ$28*ES117+ER117</f>
        <v>1672626.1564480015</v>
      </c>
      <c r="EU117" s="576">
        <f>+EW116</f>
        <v>13259721.346818179</v>
      </c>
      <c r="EV117" s="580">
        <f>+EU$31</f>
        <v>646815.67545454553</v>
      </c>
      <c r="EW117" s="580">
        <f t="shared" si="96"/>
        <v>12612905.671363633</v>
      </c>
      <c r="EX117" s="494">
        <f>+EU$28*EW117+EV117</f>
        <v>2161254.5535075427</v>
      </c>
      <c r="EY117" s="582">
        <f t="shared" si="109"/>
        <v>24165235.94189069</v>
      </c>
      <c r="EZ117" s="557"/>
      <c r="FA117" s="578">
        <f>+EY117</f>
        <v>24165235.94189069</v>
      </c>
      <c r="FD117" s="493"/>
      <c r="FE117" s="477"/>
      <c r="FF117" s="477"/>
      <c r="FG117" s="494"/>
      <c r="FH117" s="493"/>
      <c r="FI117" s="477"/>
      <c r="FJ117" s="477"/>
      <c r="FK117" s="494"/>
      <c r="FL117" s="493"/>
      <c r="FM117" s="477"/>
      <c r="FN117" s="477"/>
      <c r="FO117" s="494"/>
      <c r="FP117" s="493"/>
      <c r="FQ117" s="477"/>
      <c r="FR117" s="477"/>
      <c r="FS117" s="494"/>
      <c r="FT117" s="493"/>
      <c r="FU117" s="477"/>
      <c r="FV117" s="477"/>
      <c r="FW117" s="494"/>
      <c r="FX117" s="493"/>
      <c r="FY117" s="477"/>
      <c r="FZ117" s="477"/>
      <c r="GA117" s="494"/>
      <c r="GB117" s="493"/>
      <c r="GC117" s="477"/>
      <c r="GD117" s="477"/>
      <c r="GE117" s="494"/>
      <c r="GF117" s="493"/>
      <c r="GG117" s="477"/>
      <c r="GH117" s="477"/>
      <c r="GI117" s="494"/>
      <c r="GJ117" s="493"/>
      <c r="GK117" s="477"/>
      <c r="GL117" s="477"/>
      <c r="GM117" s="494"/>
      <c r="GN117" s="493"/>
      <c r="GO117" s="477"/>
      <c r="GP117" s="477"/>
      <c r="GQ117" s="494"/>
      <c r="GR117" s="493"/>
      <c r="GS117" s="477"/>
      <c r="GT117" s="477"/>
      <c r="GU117" s="494"/>
      <c r="GV117" s="493"/>
      <c r="GW117" s="477"/>
      <c r="GX117" s="477"/>
      <c r="GY117" s="494"/>
      <c r="GZ117" s="493"/>
      <c r="HA117" s="477"/>
      <c r="HB117" s="477"/>
      <c r="HC117" s="494"/>
      <c r="HD117" s="576"/>
      <c r="HE117" s="580"/>
      <c r="HF117" s="580"/>
      <c r="HG117" s="919"/>
      <c r="HH117" s="920"/>
      <c r="HI117" s="926"/>
      <c r="HJ117" s="926"/>
      <c r="HK117" s="919"/>
      <c r="HL117" s="920"/>
      <c r="HM117" s="926"/>
      <c r="HN117" s="926"/>
      <c r="HO117" s="919"/>
      <c r="HP117" s="920"/>
      <c r="HQ117" s="926"/>
      <c r="HR117" s="926"/>
      <c r="HS117" s="919"/>
      <c r="HU117" s="493"/>
      <c r="HV117" s="477"/>
      <c r="HW117" s="477"/>
      <c r="HX117" s="494"/>
      <c r="HY117" s="493"/>
      <c r="HZ117" s="477"/>
      <c r="IA117" s="477"/>
      <c r="IB117" s="494"/>
      <c r="IC117" s="493"/>
      <c r="ID117" s="477"/>
      <c r="IE117" s="477"/>
      <c r="IF117" s="494"/>
    </row>
    <row r="118" spans="1:240">
      <c r="A118" s="554" t="s">
        <v>23</v>
      </c>
      <c r="B118" s="574">
        <v>2045</v>
      </c>
      <c r="C118" s="575">
        <f>+C117</f>
        <v>3454887.8767045364</v>
      </c>
      <c r="D118" s="575">
        <f>+D117</f>
        <v>445791.98409090913</v>
      </c>
      <c r="E118" s="575">
        <f t="shared" si="145"/>
        <v>3009095.892613627</v>
      </c>
      <c r="F118" s="558">
        <f>+C$29*E118+D118</f>
        <v>826724.69566131011</v>
      </c>
      <c r="G118" s="575">
        <f>+G117</f>
        <v>868805.62159090722</v>
      </c>
      <c r="H118" s="575">
        <f>+H117</f>
        <v>115840.74954545456</v>
      </c>
      <c r="I118" s="575">
        <f t="shared" si="146"/>
        <v>752964.87204545271</v>
      </c>
      <c r="J118" s="558">
        <f>+G$29*I118+H118</f>
        <v>211161.39091471373</v>
      </c>
      <c r="K118" s="576">
        <f>+K117</f>
        <v>2061583.3876704513</v>
      </c>
      <c r="L118" s="575">
        <f>+L117</f>
        <v>305419.76113636367</v>
      </c>
      <c r="M118" s="575">
        <f t="shared" si="147"/>
        <v>1756163.6265340876</v>
      </c>
      <c r="N118" s="558">
        <f>+K$29*M118+L118</f>
        <v>527739.08763542026</v>
      </c>
      <c r="O118" s="576">
        <f>+O117</f>
        <v>1053960.8106060571</v>
      </c>
      <c r="P118" s="575">
        <f>+P117</f>
        <v>119316.31818181818</v>
      </c>
      <c r="Q118" s="575">
        <f t="shared" si="148"/>
        <v>934644.49242423894</v>
      </c>
      <c r="R118" s="558">
        <f>+O$29*Q118+P118</f>
        <v>237636.46269016142</v>
      </c>
      <c r="S118" s="493">
        <f>+S117</f>
        <v>417929.22242423927</v>
      </c>
      <c r="T118" s="477">
        <f>+T117</f>
        <v>58315.705454545445</v>
      </c>
      <c r="U118" s="477">
        <f t="shared" si="149"/>
        <v>359613.51696969382</v>
      </c>
      <c r="V118" s="494">
        <f>+S$29*U118+T118</f>
        <v>103840.52653881104</v>
      </c>
      <c r="W118" s="493">
        <f>+W117</f>
        <v>6124093.5871212222</v>
      </c>
      <c r="X118" s="477">
        <f>+X117</f>
        <v>693293.61363636365</v>
      </c>
      <c r="Y118" s="477">
        <f t="shared" si="150"/>
        <v>5430799.9734848589</v>
      </c>
      <c r="Z118" s="494">
        <f>+W$29*Y118+X118</f>
        <v>1380798.9088229411</v>
      </c>
      <c r="AA118" s="493">
        <f>+AA117</f>
        <v>4019930.2178030279</v>
      </c>
      <c r="AB118" s="477">
        <f>+AB117</f>
        <v>450833.29545454547</v>
      </c>
      <c r="AC118" s="477">
        <f t="shared" si="151"/>
        <v>3569096.9223484825</v>
      </c>
      <c r="AD118" s="494">
        <f>+AA$29*AC118+AB118</f>
        <v>902658.63336588652</v>
      </c>
      <c r="AE118" s="493">
        <f>+AE117</f>
        <v>39082.034090909161</v>
      </c>
      <c r="AF118" s="477">
        <f>+AF117</f>
        <v>4597.886363636364</v>
      </c>
      <c r="AG118" s="477">
        <f t="shared" si="152"/>
        <v>34484.147727272793</v>
      </c>
      <c r="AH118" s="494">
        <f>+AE$29*AG118+AF118</f>
        <v>8963.3636926205781</v>
      </c>
      <c r="AI118" s="493">
        <f>+AI117</f>
        <v>2906216.4128787927</v>
      </c>
      <c r="AJ118" s="477">
        <f>+AJ117</f>
        <v>295547.43181818182</v>
      </c>
      <c r="AK118" s="477">
        <f t="shared" si="156"/>
        <v>2610668.9810606111</v>
      </c>
      <c r="AL118" s="494">
        <f>+AI$29*AK118+AJ118</f>
        <v>626041.78941220499</v>
      </c>
      <c r="AM118" s="493">
        <f>+AM117</f>
        <v>1053235.698977273</v>
      </c>
      <c r="AN118" s="477">
        <f>+AN117</f>
        <v>110866.91568181818</v>
      </c>
      <c r="AO118" s="477">
        <f t="shared" si="153"/>
        <v>942368.78329545481</v>
      </c>
      <c r="AP118" s="494">
        <f>+AM$29*AO118+AN118</f>
        <v>230164.90708223073</v>
      </c>
      <c r="AQ118" s="493">
        <f>+AQ117</f>
        <v>8823089.3134090919</v>
      </c>
      <c r="AR118" s="477">
        <f>+AR117</f>
        <v>904932.23727272719</v>
      </c>
      <c r="AS118" s="477">
        <f t="shared" si="154"/>
        <v>7918157.0761363646</v>
      </c>
      <c r="AT118" s="494">
        <f>+AQ$29*AS118+AR118</f>
        <v>1907321.3778305284</v>
      </c>
      <c r="AU118" s="575"/>
      <c r="AV118" s="575"/>
      <c r="AW118" s="575"/>
      <c r="AX118" s="558"/>
      <c r="AY118" s="575"/>
      <c r="AZ118" s="575"/>
      <c r="BA118" s="575"/>
      <c r="BB118" s="558"/>
      <c r="BC118" s="575"/>
      <c r="BD118" s="575"/>
      <c r="BE118" s="575"/>
      <c r="BF118" s="558"/>
      <c r="BG118" s="575"/>
      <c r="BH118" s="575"/>
      <c r="BI118" s="575"/>
      <c r="BJ118" s="558"/>
      <c r="BK118" s="575"/>
      <c r="BL118" s="575"/>
      <c r="BM118" s="575"/>
      <c r="BN118" s="558"/>
      <c r="BO118" s="575"/>
      <c r="BP118" s="575"/>
      <c r="BQ118" s="575"/>
      <c r="BR118" s="558"/>
      <c r="BS118" s="493">
        <f>+BS117</f>
        <v>83108.863636363909</v>
      </c>
      <c r="BT118" s="477">
        <f>+BT117</f>
        <v>8310.886363636364</v>
      </c>
      <c r="BU118" s="477">
        <f t="shared" si="155"/>
        <v>74797.977272727541</v>
      </c>
      <c r="BV118" s="494">
        <f>+BS$29*BU118+BT118</f>
        <v>17779.84226245719</v>
      </c>
      <c r="BW118" s="493">
        <f>+BW117</f>
        <v>6056832.8863636544</v>
      </c>
      <c r="BX118" s="477">
        <f>+BX117</f>
        <v>576841.22727272729</v>
      </c>
      <c r="BY118" s="477">
        <f t="shared" si="157"/>
        <v>5479991.6590909269</v>
      </c>
      <c r="BZ118" s="494">
        <f>+BW$29*BY118+BX118</f>
        <v>1234826.9948802474</v>
      </c>
      <c r="CA118" s="493">
        <f>+CA117</f>
        <v>576092.32000000158</v>
      </c>
      <c r="CB118" s="477">
        <f>+CB117</f>
        <v>54433.919999999998</v>
      </c>
      <c r="CC118" s="477">
        <f t="shared" si="158"/>
        <v>521658.40000000159</v>
      </c>
      <c r="CD118" s="494">
        <f>+CA$29*CC118+CB118</f>
        <v>120472.60933298666</v>
      </c>
      <c r="CE118" s="493">
        <f>+CE117</f>
        <v>48431.548181818391</v>
      </c>
      <c r="CF118" s="477">
        <f>+CF117</f>
        <v>4725.0290909090909</v>
      </c>
      <c r="CG118" s="477">
        <f t="shared" si="159"/>
        <v>43706.5190909093</v>
      </c>
      <c r="CH118" s="494">
        <f>+CE$29*CG118+CF118</f>
        <v>10258.000928553804</v>
      </c>
      <c r="CI118" s="493">
        <f>+CI117</f>
        <v>138050.45454545421</v>
      </c>
      <c r="CJ118" s="477">
        <f>+CJ117</f>
        <v>12362.727272727272</v>
      </c>
      <c r="CK118" s="477">
        <f t="shared" si="160"/>
        <v>125687.72727272694</v>
      </c>
      <c r="CL118" s="494">
        <f>+CI$29*CK118+CJ118</f>
        <v>27454.125372064722</v>
      </c>
      <c r="CM118" s="493">
        <f>+CM117</f>
        <v>7618143.4696022831</v>
      </c>
      <c r="CN118" s="477">
        <f>+CN117</f>
        <v>483691.64886363636</v>
      </c>
      <c r="CO118" s="477">
        <f t="shared" si="161"/>
        <v>7134451.8207386471</v>
      </c>
      <c r="CP118" s="494">
        <f>+CM$29*CO118+CN118</f>
        <v>1340329.4048609394</v>
      </c>
      <c r="CQ118" s="493">
        <f>+CQ117</f>
        <v>31779341.438011374</v>
      </c>
      <c r="CR118" s="477">
        <f>+CR117</f>
        <v>2017735.9643181816</v>
      </c>
      <c r="CS118" s="477">
        <f t="shared" si="162"/>
        <v>29761605.473693192</v>
      </c>
      <c r="CT118" s="494">
        <f>+CQ$29*CS118+CR118</f>
        <v>5591229.1447966276</v>
      </c>
      <c r="CU118" s="493">
        <f>+CU117</f>
        <v>10819125.960000021</v>
      </c>
      <c r="CV118" s="477">
        <f>+CV117</f>
        <v>676195.37250000006</v>
      </c>
      <c r="CW118" s="477">
        <f t="shared" si="163"/>
        <v>10142930.587500021</v>
      </c>
      <c r="CX118" s="494">
        <f>+CU$29*CW118+CV118</f>
        <v>1894062.9138373036</v>
      </c>
      <c r="CY118" s="493">
        <f>+CY117</f>
        <v>12106.443750000009</v>
      </c>
      <c r="CZ118" s="477">
        <f>+CZ117</f>
        <v>733.72386363636497</v>
      </c>
      <c r="DA118" s="477">
        <f t="shared" si="40"/>
        <v>11372.719886363644</v>
      </c>
      <c r="DB118" s="494">
        <f>+CY$29*DA118+CZ118</f>
        <v>2099.2529172801542</v>
      </c>
      <c r="DC118" s="493">
        <f>+DC117</f>
        <v>723623.43181818374</v>
      </c>
      <c r="DD118" s="477">
        <f>+DD117</f>
        <v>44530.672727272722</v>
      </c>
      <c r="DE118" s="477">
        <f t="shared" si="41"/>
        <v>679092.75909091101</v>
      </c>
      <c r="DF118" s="494">
        <f>+DC$29*DE118+DD118</f>
        <v>126069.73303330006</v>
      </c>
      <c r="DG118" s="493">
        <f>+DG117</f>
        <v>406551.32624999905</v>
      </c>
      <c r="DH118" s="477">
        <f>+DH117</f>
        <v>24639.474318181816</v>
      </c>
      <c r="DI118" s="477">
        <f t="shared" si="42"/>
        <v>381911.85193181725</v>
      </c>
      <c r="DJ118" s="494">
        <f>+DG$29*DI118+DH118</f>
        <v>70495.851240743257</v>
      </c>
      <c r="DK118" s="493">
        <f>+DK117</f>
        <v>8886150.7432954609</v>
      </c>
      <c r="DL118" s="477">
        <f>+DL117</f>
        <v>549658.80886363634</v>
      </c>
      <c r="DM118" s="477">
        <f t="shared" si="43"/>
        <v>8336491.9344318248</v>
      </c>
      <c r="DN118" s="494">
        <f>+DK$29*DM118+DL118</f>
        <v>1550626.2164565483</v>
      </c>
      <c r="DO118" s="493">
        <f>+DO117</f>
        <v>336341.41632575728</v>
      </c>
      <c r="DP118" s="477">
        <f>+DP117</f>
        <v>19592.703863636354</v>
      </c>
      <c r="DQ118" s="477">
        <f t="shared" si="143"/>
        <v>316748.71246212092</v>
      </c>
      <c r="DR118" s="494">
        <f>+DO$29*DQ118+DP118</f>
        <v>57624.904945974573</v>
      </c>
      <c r="DS118" s="493">
        <f>+DS117</f>
        <v>145175.67272727244</v>
      </c>
      <c r="DT118" s="477">
        <f>+DT117</f>
        <v>8295.7527272726966</v>
      </c>
      <c r="DU118" s="477">
        <f t="shared" si="58"/>
        <v>136879.91999999975</v>
      </c>
      <c r="DV118" s="494">
        <f>+DS$29*DU118+DT118</f>
        <v>24731.003879862343</v>
      </c>
      <c r="DW118" s="493">
        <f>+DW117</f>
        <v>21075.418806818132</v>
      </c>
      <c r="DX118" s="477">
        <f>+DX117</f>
        <v>1221.7634090909089</v>
      </c>
      <c r="DY118" s="477">
        <f t="shared" si="59"/>
        <v>19853.655397727223</v>
      </c>
      <c r="DZ118" s="494">
        <f>+DW$29*DY118+DX118</f>
        <v>3605.6032941420881</v>
      </c>
      <c r="EA118" s="493">
        <f>+EA117</f>
        <v>-127572.07017045544</v>
      </c>
      <c r="EB118" s="477">
        <f>+EB117</f>
        <v>-7120.3015909091364</v>
      </c>
      <c r="EC118" s="477">
        <f t="shared" si="60"/>
        <v>-120451.7685795463</v>
      </c>
      <c r="ED118" s="494">
        <f>+EA$29*EC118+EB118</f>
        <v>-21583.015101981127</v>
      </c>
      <c r="EE118" s="576">
        <f>+EE117</f>
        <v>3737619.8286363729</v>
      </c>
      <c r="EF118" s="580">
        <f>+EF117</f>
        <v>192495.44181818186</v>
      </c>
      <c r="EG118" s="580">
        <f t="shared" si="69"/>
        <v>3545124.386818191</v>
      </c>
      <c r="EH118" s="494">
        <f>+EE$29*EG118+EF118</f>
        <v>618160.57710265194</v>
      </c>
      <c r="EI118" s="576">
        <f>+EI117</f>
        <v>152641.33155303012</v>
      </c>
      <c r="EJ118" s="580">
        <f>+EJ117</f>
        <v>7696.2015909090906</v>
      </c>
      <c r="EK118" s="580">
        <f t="shared" si="70"/>
        <v>144945.12996212102</v>
      </c>
      <c r="EL118" s="494">
        <f>+EI$29*EK118+EJ118</f>
        <v>25099.847167792901</v>
      </c>
      <c r="EM118" s="576">
        <f>+EM117</f>
        <v>5225529.177272724</v>
      </c>
      <c r="EN118" s="580">
        <f>+EN117</f>
        <v>261276.45886363636</v>
      </c>
      <c r="EO118" s="580">
        <f t="shared" si="71"/>
        <v>4964252.7184090875</v>
      </c>
      <c r="EP118" s="494">
        <f>+EM$29*EO118+EN118</f>
        <v>857337.15360965452</v>
      </c>
      <c r="EQ118" s="576">
        <f>+EQ117</f>
        <v>10261890.121136349</v>
      </c>
      <c r="ER118" s="580">
        <f>+ER117</f>
        <v>500580.00590909086</v>
      </c>
      <c r="ES118" s="580">
        <f t="shared" si="106"/>
        <v>9761310.1152272578</v>
      </c>
      <c r="ET118" s="494">
        <f>+EQ$29*ES118+ER118</f>
        <v>1672626.1564480015</v>
      </c>
      <c r="EU118" s="576">
        <f>+EU117</f>
        <v>13259721.346818179</v>
      </c>
      <c r="EV118" s="580">
        <f>+EV117</f>
        <v>646815.67545454553</v>
      </c>
      <c r="EW118" s="580">
        <f t="shared" si="96"/>
        <v>12612905.671363633</v>
      </c>
      <c r="EX118" s="494">
        <f>+EU$29*EW118+EV118</f>
        <v>2161254.5535075427</v>
      </c>
      <c r="EY118" s="582">
        <f t="shared" si="109"/>
        <v>24347612.018419527</v>
      </c>
      <c r="EZ118" s="579">
        <f>+EY118</f>
        <v>24347612.018419527</v>
      </c>
      <c r="FA118" s="553"/>
      <c r="FD118" s="493"/>
      <c r="FE118" s="477"/>
      <c r="FF118" s="477"/>
      <c r="FG118" s="494"/>
      <c r="FH118" s="493"/>
      <c r="FI118" s="477"/>
      <c r="FJ118" s="477"/>
      <c r="FK118" s="494"/>
      <c r="FL118" s="493"/>
      <c r="FM118" s="477"/>
      <c r="FN118" s="477"/>
      <c r="FO118" s="494"/>
      <c r="FP118" s="493"/>
      <c r="FQ118" s="477"/>
      <c r="FR118" s="477"/>
      <c r="FS118" s="494"/>
      <c r="FT118" s="493"/>
      <c r="FU118" s="477"/>
      <c r="FV118" s="477"/>
      <c r="FW118" s="494"/>
      <c r="FX118" s="493"/>
      <c r="FY118" s="477"/>
      <c r="FZ118" s="477"/>
      <c r="GA118" s="494"/>
      <c r="GB118" s="493"/>
      <c r="GC118" s="477"/>
      <c r="GD118" s="477"/>
      <c r="GE118" s="494"/>
      <c r="GF118" s="493"/>
      <c r="GG118" s="477"/>
      <c r="GH118" s="477"/>
      <c r="GI118" s="494"/>
      <c r="GJ118" s="493"/>
      <c r="GK118" s="477"/>
      <c r="GL118" s="477"/>
      <c r="GM118" s="494"/>
      <c r="GN118" s="493"/>
      <c r="GO118" s="477"/>
      <c r="GP118" s="477"/>
      <c r="GQ118" s="494"/>
      <c r="GR118" s="493"/>
      <c r="GS118" s="477"/>
      <c r="GT118" s="477"/>
      <c r="GU118" s="494"/>
      <c r="GV118" s="493"/>
      <c r="GW118" s="477"/>
      <c r="GX118" s="477"/>
      <c r="GY118" s="494"/>
      <c r="GZ118" s="493"/>
      <c r="HA118" s="477"/>
      <c r="HB118" s="477"/>
      <c r="HC118" s="494"/>
      <c r="HD118" s="576"/>
      <c r="HE118" s="580"/>
      <c r="HF118" s="580"/>
      <c r="HG118" s="919"/>
      <c r="HH118" s="920"/>
      <c r="HI118" s="926"/>
      <c r="HJ118" s="926"/>
      <c r="HK118" s="919"/>
      <c r="HL118" s="920"/>
      <c r="HM118" s="926"/>
      <c r="HN118" s="926"/>
      <c r="HO118" s="919"/>
      <c r="HP118" s="920"/>
      <c r="HQ118" s="926"/>
      <c r="HR118" s="926"/>
      <c r="HS118" s="919"/>
      <c r="HU118" s="493"/>
      <c r="HV118" s="477"/>
      <c r="HW118" s="477"/>
      <c r="HX118" s="494"/>
      <c r="HY118" s="493"/>
      <c r="HZ118" s="477"/>
      <c r="IA118" s="477"/>
      <c r="IB118" s="494"/>
      <c r="IC118" s="493"/>
      <c r="ID118" s="477"/>
      <c r="IE118" s="477"/>
      <c r="IF118" s="494"/>
    </row>
    <row r="119" spans="1:240">
      <c r="A119" s="554" t="s">
        <v>24</v>
      </c>
      <c r="B119" s="574">
        <v>2046</v>
      </c>
      <c r="C119" s="575">
        <f>+E118</f>
        <v>3009095.892613627</v>
      </c>
      <c r="D119" s="575">
        <f>+C$31</f>
        <v>445791.98409090913</v>
      </c>
      <c r="E119" s="575">
        <f t="shared" si="145"/>
        <v>2563303.9085227177</v>
      </c>
      <c r="F119" s="558">
        <f>+C$28*E119+D119</f>
        <v>753569.36675584363</v>
      </c>
      <c r="G119" s="575">
        <f>+I118</f>
        <v>752964.87204545271</v>
      </c>
      <c r="H119" s="575">
        <f>+G$31</f>
        <v>115840.74954545456</v>
      </c>
      <c r="I119" s="575">
        <f t="shared" si="146"/>
        <v>637124.12249999819</v>
      </c>
      <c r="J119" s="558">
        <f>+G$28*I119+H119</f>
        <v>192340.61138538536</v>
      </c>
      <c r="K119" s="576">
        <f>+M118</f>
        <v>1756163.6265340876</v>
      </c>
      <c r="L119" s="575">
        <f>+K$31</f>
        <v>305419.76113636367</v>
      </c>
      <c r="M119" s="575">
        <f t="shared" si="147"/>
        <v>1450743.8653977239</v>
      </c>
      <c r="N119" s="558">
        <f>+K$28*M119+L119</f>
        <v>479611.41602548357</v>
      </c>
      <c r="O119" s="576">
        <f>+Q118</f>
        <v>934644.49242423894</v>
      </c>
      <c r="P119" s="575">
        <f>+O$31</f>
        <v>119316.31818181818</v>
      </c>
      <c r="Q119" s="575">
        <f t="shared" si="148"/>
        <v>815328.17424242082</v>
      </c>
      <c r="R119" s="558">
        <f>+O$28*Q119+P119</f>
        <v>217213.24357055733</v>
      </c>
      <c r="S119" s="493">
        <f>+U118</f>
        <v>359613.51696969382</v>
      </c>
      <c r="T119" s="477">
        <f>+S$31</f>
        <v>58315.705454545445</v>
      </c>
      <c r="U119" s="477">
        <f t="shared" si="149"/>
        <v>301297.81151514838</v>
      </c>
      <c r="V119" s="494">
        <f>+S$28*U119+T119</f>
        <v>94492.707924864604</v>
      </c>
      <c r="W119" s="493">
        <f>+Y118</f>
        <v>5430799.9734848589</v>
      </c>
      <c r="X119" s="477">
        <f>+W$31</f>
        <v>693293.61363636365</v>
      </c>
      <c r="Y119" s="477">
        <f t="shared" si="150"/>
        <v>4737506.3598484956</v>
      </c>
      <c r="Z119" s="494">
        <f>+W$28*Y119+X119</f>
        <v>1262128.7419817112</v>
      </c>
      <c r="AA119" s="493">
        <f>+AC118</f>
        <v>3569096.9223484825</v>
      </c>
      <c r="AB119" s="477">
        <f>+AA$31</f>
        <v>450833.29545454547</v>
      </c>
      <c r="AC119" s="477">
        <f t="shared" si="151"/>
        <v>3118263.6268939371</v>
      </c>
      <c r="AD119" s="494">
        <f>+AA$28*AC119+AB119</f>
        <v>825245.012439674</v>
      </c>
      <c r="AE119" s="493">
        <f>+AG118</f>
        <v>34484.147727272793</v>
      </c>
      <c r="AF119" s="477">
        <f>+AE$31</f>
        <v>4597.886363636364</v>
      </c>
      <c r="AG119" s="477">
        <f t="shared" si="152"/>
        <v>29886.261363636429</v>
      </c>
      <c r="AH119" s="494">
        <f>+AE$28*AG119+AF119</f>
        <v>8186.3470489092797</v>
      </c>
      <c r="AI119" s="493">
        <f>+AK118</f>
        <v>2610668.9810606111</v>
      </c>
      <c r="AJ119" s="477">
        <f>+AI$31</f>
        <v>295547.43181818182</v>
      </c>
      <c r="AK119" s="477">
        <f t="shared" si="156"/>
        <v>2315121.5492424294</v>
      </c>
      <c r="AL119" s="494">
        <f>+AI$28*AK119+AJ119</f>
        <v>573525.41507950914</v>
      </c>
      <c r="AM119" s="493">
        <f>+AO118</f>
        <v>942368.78329545481</v>
      </c>
      <c r="AN119" s="477">
        <f>+AM$31</f>
        <v>110866.91568181818</v>
      </c>
      <c r="AO119" s="477">
        <f t="shared" si="153"/>
        <v>831501.86761363666</v>
      </c>
      <c r="AP119" s="494">
        <f>+AM$28*AO119+AN119</f>
        <v>210705.82578694893</v>
      </c>
      <c r="AQ119" s="493">
        <f>+AS118</f>
        <v>7918157.0761363646</v>
      </c>
      <c r="AR119" s="477">
        <f>+AQ$31</f>
        <v>904932.23727272719</v>
      </c>
      <c r="AS119" s="477">
        <f t="shared" si="154"/>
        <v>7013224.8388636373</v>
      </c>
      <c r="AT119" s="494">
        <f>+AQ$28*AS119+AR119</f>
        <v>1747014.1994502631</v>
      </c>
      <c r="AU119" s="575"/>
      <c r="AV119" s="575"/>
      <c r="AW119" s="575"/>
      <c r="AX119" s="558"/>
      <c r="AY119" s="575"/>
      <c r="AZ119" s="575"/>
      <c r="BA119" s="575"/>
      <c r="BB119" s="558"/>
      <c r="BC119" s="575"/>
      <c r="BD119" s="575"/>
      <c r="BE119" s="575"/>
      <c r="BF119" s="558"/>
      <c r="BG119" s="575"/>
      <c r="BH119" s="575"/>
      <c r="BI119" s="575"/>
      <c r="BJ119" s="558"/>
      <c r="BK119" s="575"/>
      <c r="BL119" s="575"/>
      <c r="BM119" s="575"/>
      <c r="BN119" s="558"/>
      <c r="BO119" s="575"/>
      <c r="BP119" s="575"/>
      <c r="BQ119" s="575"/>
      <c r="BR119" s="558"/>
      <c r="BS119" s="493">
        <f>+BU118</f>
        <v>74797.977272727541</v>
      </c>
      <c r="BT119" s="477">
        <f>+BS$31</f>
        <v>8310.886363636364</v>
      </c>
      <c r="BU119" s="477">
        <f t="shared" si="155"/>
        <v>66487.090909091174</v>
      </c>
      <c r="BV119" s="494">
        <f>+BS$28*BU119+BT119</f>
        <v>16294.029818833995</v>
      </c>
      <c r="BW119" s="493">
        <f>+BY118</f>
        <v>5479991.6590909269</v>
      </c>
      <c r="BX119" s="477">
        <f>+BW$31</f>
        <v>576841.22727272729</v>
      </c>
      <c r="BY119" s="477">
        <f t="shared" si="157"/>
        <v>4903150.4318181993</v>
      </c>
      <c r="BZ119" s="494">
        <f>+BW$28*BY119+BX119</f>
        <v>1165565.3351320876</v>
      </c>
      <c r="CA119" s="493">
        <f>+CC118</f>
        <v>521658.40000000159</v>
      </c>
      <c r="CB119" s="477">
        <f>+CA$31</f>
        <v>54433.919999999998</v>
      </c>
      <c r="CC119" s="477">
        <f t="shared" si="158"/>
        <v>467224.48000000161</v>
      </c>
      <c r="CD119" s="494">
        <f>+CA$28*CC119+CB119</f>
        <v>110533.83351133269</v>
      </c>
      <c r="CE119" s="493">
        <f>+CG118</f>
        <v>43706.5190909093</v>
      </c>
      <c r="CF119" s="477">
        <f>+CE$31</f>
        <v>4725.0290909090909</v>
      </c>
      <c r="CG119" s="477">
        <f t="shared" si="159"/>
        <v>38981.490000000209</v>
      </c>
      <c r="CH119" s="494">
        <f>+CE$28*CG119+CF119</f>
        <v>9405.5591383562714</v>
      </c>
      <c r="CI119" s="493">
        <f>+CK118</f>
        <v>125687.72727272694</v>
      </c>
      <c r="CJ119" s="477">
        <f>+CI$31</f>
        <v>12362.727272727272</v>
      </c>
      <c r="CK119" s="477">
        <f t="shared" si="160"/>
        <v>113324.99999999968</v>
      </c>
      <c r="CL119" s="494">
        <f>+CI$28*CK119+CJ119</f>
        <v>25969.725559015133</v>
      </c>
      <c r="CM119" s="493">
        <f>+CO118</f>
        <v>7134451.8207386471</v>
      </c>
      <c r="CN119" s="477">
        <f>+CM$31</f>
        <v>483691.64886363636</v>
      </c>
      <c r="CO119" s="477">
        <f t="shared" si="161"/>
        <v>6650760.1718750112</v>
      </c>
      <c r="CP119" s="494">
        <f>+CM$28*CO119+CN119</f>
        <v>1282252.2688611224</v>
      </c>
      <c r="CQ119" s="493">
        <f>+CS118</f>
        <v>29761605.473693192</v>
      </c>
      <c r="CR119" s="477">
        <f>+CQ$31</f>
        <v>2017735.9643181816</v>
      </c>
      <c r="CS119" s="477">
        <f t="shared" si="162"/>
        <v>27743869.50937501</v>
      </c>
      <c r="CT119" s="494">
        <f>+CQ$28*CS119+CR119</f>
        <v>5348958.4206963936</v>
      </c>
      <c r="CU119" s="493">
        <f>+CW118</f>
        <v>10142930.587500021</v>
      </c>
      <c r="CV119" s="477">
        <f>+CU$31</f>
        <v>676195.37250000006</v>
      </c>
      <c r="CW119" s="477">
        <f t="shared" si="163"/>
        <v>9466735.2150000203</v>
      </c>
      <c r="CX119" s="494">
        <f>+CU$28*CW119+CV119</f>
        <v>1812871.7444148168</v>
      </c>
      <c r="CY119" s="493">
        <f>+DA118</f>
        <v>11372.719886363644</v>
      </c>
      <c r="CZ119" s="477">
        <f>+CY$31</f>
        <v>733.72386363636497</v>
      </c>
      <c r="DA119" s="477">
        <f t="shared" si="40"/>
        <v>10638.996022727279</v>
      </c>
      <c r="DB119" s="494">
        <f>+CY$28*DA119+CZ119</f>
        <v>2011.1542686579742</v>
      </c>
      <c r="DC119" s="493">
        <f>+DE118</f>
        <v>679092.75909091101</v>
      </c>
      <c r="DD119" s="477">
        <f>+DC$31</f>
        <v>44530.672727272722</v>
      </c>
      <c r="DE119" s="477">
        <f t="shared" si="41"/>
        <v>634562.08636363829</v>
      </c>
      <c r="DF119" s="494">
        <f>+DC$28*DE119+DD119</f>
        <v>120722.90940667535</v>
      </c>
      <c r="DG119" s="493">
        <f>+DI118</f>
        <v>381911.85193181725</v>
      </c>
      <c r="DH119" s="477">
        <f>+DG$31</f>
        <v>24639.474318181816</v>
      </c>
      <c r="DI119" s="477">
        <f t="shared" si="42"/>
        <v>357272.37761363544</v>
      </c>
      <c r="DJ119" s="494">
        <f>+DG$28*DI119+DH119</f>
        <v>67537.375310255418</v>
      </c>
      <c r="DK119" s="493">
        <f>+DM118</f>
        <v>8336491.9344318248</v>
      </c>
      <c r="DL119" s="477">
        <f>+DK$31</f>
        <v>549658.80886363634</v>
      </c>
      <c r="DM119" s="477">
        <f t="shared" si="43"/>
        <v>7786833.1255681887</v>
      </c>
      <c r="DN119" s="494">
        <f>+DK$28*DM119+DL119</f>
        <v>1484628.3654064662</v>
      </c>
      <c r="DO119" s="493">
        <f>+DQ118</f>
        <v>316748.71246212092</v>
      </c>
      <c r="DP119" s="477">
        <f>+DO$31</f>
        <v>19592.703863636354</v>
      </c>
      <c r="DQ119" s="477">
        <f t="shared" si="143"/>
        <v>297156.00859848456</v>
      </c>
      <c r="DR119" s="494">
        <f>+DO$28*DQ119+DP119</f>
        <v>55272.397662530973</v>
      </c>
      <c r="DS119" s="493">
        <f>+DU118</f>
        <v>136879.91999999975</v>
      </c>
      <c r="DT119" s="477">
        <f>+DS$31</f>
        <v>8295.7527272726966</v>
      </c>
      <c r="DU119" s="477">
        <f t="shared" si="58"/>
        <v>128584.16727272705</v>
      </c>
      <c r="DV119" s="494">
        <f>+DS$28*DU119+DT119</f>
        <v>23734.928052432668</v>
      </c>
      <c r="DW119" s="493">
        <f>+DY118</f>
        <v>19853.655397727223</v>
      </c>
      <c r="DX119" s="477">
        <f>+DW$31</f>
        <v>1221.7634090909089</v>
      </c>
      <c r="DY119" s="477">
        <f t="shared" si="59"/>
        <v>18631.891988636315</v>
      </c>
      <c r="DZ119" s="494">
        <f>+DW$28*DY119+DX119</f>
        <v>3458.9054550620149</v>
      </c>
      <c r="EA119" s="493">
        <f>+EC118</f>
        <v>-120451.7685795463</v>
      </c>
      <c r="EB119" s="477">
        <f>+EA$31</f>
        <v>-7120.3015909091364</v>
      </c>
      <c r="EC119" s="477">
        <f t="shared" si="60"/>
        <v>-113331.46698863717</v>
      </c>
      <c r="ED119" s="494">
        <f>+EA$28*EC119+EB119</f>
        <v>-20728.076372262589</v>
      </c>
      <c r="EE119" s="576">
        <f>+EG118</f>
        <v>3545124.386818191</v>
      </c>
      <c r="EF119" s="580">
        <f>+EE$31</f>
        <v>192495.44181818186</v>
      </c>
      <c r="EG119" s="580">
        <f t="shared" si="69"/>
        <v>3352628.9450000091</v>
      </c>
      <c r="EH119" s="494">
        <f>+EE$28*EG119+EF119</f>
        <v>595047.53808268078</v>
      </c>
      <c r="EI119" s="576">
        <f>+EK118</f>
        <v>144945.12996212102</v>
      </c>
      <c r="EJ119" s="580">
        <f>+EI$31</f>
        <v>7696.2015909090906</v>
      </c>
      <c r="EK119" s="580">
        <f t="shared" si="70"/>
        <v>137248.92837121192</v>
      </c>
      <c r="EL119" s="494">
        <f>+EI$28*EK119+EJ119</f>
        <v>24175.759792029159</v>
      </c>
      <c r="EM119" s="576">
        <f>+EO118</f>
        <v>4964252.7184090875</v>
      </c>
      <c r="EN119" s="580">
        <f>+EM$31</f>
        <v>261276.45886363636</v>
      </c>
      <c r="EO119" s="580">
        <f t="shared" si="71"/>
        <v>4702976.259545451</v>
      </c>
      <c r="EP119" s="494">
        <f>+EM$28*EO119+EN119</f>
        <v>825965.53809670615</v>
      </c>
      <c r="EQ119" s="576">
        <f>+ES118</f>
        <v>9761310.1152272578</v>
      </c>
      <c r="ER119" s="580">
        <f>+EQ$31</f>
        <v>500580.00590909086</v>
      </c>
      <c r="ES119" s="580">
        <f t="shared" si="106"/>
        <v>9260730.109318167</v>
      </c>
      <c r="ET119" s="494">
        <f>+EQ$28*ES119+ER119</f>
        <v>1612521.2256511343</v>
      </c>
      <c r="EU119" s="576">
        <f>+EW118</f>
        <v>12612905.671363633</v>
      </c>
      <c r="EV119" s="580">
        <f>+EU$31</f>
        <v>646815.67545454553</v>
      </c>
      <c r="EW119" s="580">
        <f t="shared" si="96"/>
        <v>11966089.995909087</v>
      </c>
      <c r="EX119" s="494">
        <f>+EU$28*EW119+EV119</f>
        <v>2083591.0212996965</v>
      </c>
      <c r="EY119" s="582">
        <f t="shared" si="109"/>
        <v>23013822.846693177</v>
      </c>
      <c r="EZ119" s="557"/>
      <c r="FA119" s="578">
        <f>+EY119</f>
        <v>23013822.846693177</v>
      </c>
      <c r="FD119" s="493"/>
      <c r="FE119" s="477"/>
      <c r="FF119" s="477"/>
      <c r="FG119" s="494"/>
      <c r="FH119" s="493"/>
      <c r="FI119" s="477"/>
      <c r="FJ119" s="477"/>
      <c r="FK119" s="494"/>
      <c r="FL119" s="493"/>
      <c r="FM119" s="477"/>
      <c r="FN119" s="477"/>
      <c r="FO119" s="494"/>
      <c r="FP119" s="493"/>
      <c r="FQ119" s="477"/>
      <c r="FR119" s="477"/>
      <c r="FS119" s="494"/>
      <c r="FT119" s="493"/>
      <c r="FU119" s="477"/>
      <c r="FV119" s="477"/>
      <c r="FW119" s="494"/>
      <c r="FX119" s="493"/>
      <c r="FY119" s="477"/>
      <c r="FZ119" s="477"/>
      <c r="GA119" s="494"/>
      <c r="GB119" s="493"/>
      <c r="GC119" s="477"/>
      <c r="GD119" s="477"/>
      <c r="GE119" s="494"/>
      <c r="GF119" s="493"/>
      <c r="GG119" s="477"/>
      <c r="GH119" s="477"/>
      <c r="GI119" s="494"/>
      <c r="GJ119" s="493"/>
      <c r="GK119" s="477"/>
      <c r="GL119" s="477"/>
      <c r="GM119" s="494"/>
      <c r="GN119" s="493"/>
      <c r="GO119" s="477"/>
      <c r="GP119" s="477"/>
      <c r="GQ119" s="494"/>
      <c r="GR119" s="493"/>
      <c r="GS119" s="477"/>
      <c r="GT119" s="477"/>
      <c r="GU119" s="494"/>
      <c r="GV119" s="493"/>
      <c r="GW119" s="477"/>
      <c r="GX119" s="477"/>
      <c r="GY119" s="494"/>
      <c r="GZ119" s="493"/>
      <c r="HA119" s="477"/>
      <c r="HB119" s="477"/>
      <c r="HC119" s="494"/>
      <c r="HD119" s="576"/>
      <c r="HE119" s="580"/>
      <c r="HF119" s="580"/>
      <c r="HG119" s="919"/>
      <c r="HH119" s="920"/>
      <c r="HI119" s="926"/>
      <c r="HJ119" s="926"/>
      <c r="HK119" s="919"/>
      <c r="HL119" s="920"/>
      <c r="HM119" s="926"/>
      <c r="HN119" s="926"/>
      <c r="HO119" s="919"/>
      <c r="HP119" s="920"/>
      <c r="HQ119" s="926"/>
      <c r="HR119" s="926"/>
      <c r="HS119" s="919"/>
      <c r="HU119" s="493"/>
      <c r="HV119" s="477"/>
      <c r="HW119" s="477"/>
      <c r="HX119" s="494"/>
      <c r="HY119" s="493"/>
      <c r="HZ119" s="477"/>
      <c r="IA119" s="477"/>
      <c r="IB119" s="494"/>
      <c r="IC119" s="493"/>
      <c r="ID119" s="477"/>
      <c r="IE119" s="477"/>
      <c r="IF119" s="494"/>
    </row>
    <row r="120" spans="1:240">
      <c r="A120" s="554" t="s">
        <v>23</v>
      </c>
      <c r="B120" s="574">
        <v>2046</v>
      </c>
      <c r="C120" s="575">
        <f>+C119</f>
        <v>3009095.892613627</v>
      </c>
      <c r="D120" s="575">
        <f>+D119</f>
        <v>445791.98409090913</v>
      </c>
      <c r="E120" s="575">
        <f t="shared" si="145"/>
        <v>2563303.9085227177</v>
      </c>
      <c r="F120" s="558">
        <f>+C$29*E120+D120</f>
        <v>770290.21987310238</v>
      </c>
      <c r="G120" s="575">
        <f>+G119</f>
        <v>752964.87204545271</v>
      </c>
      <c r="H120" s="575">
        <f>+H119</f>
        <v>115840.74954545456</v>
      </c>
      <c r="I120" s="575">
        <f t="shared" si="146"/>
        <v>637124.12249999819</v>
      </c>
      <c r="J120" s="558">
        <f>+G$29*I120+H120</f>
        <v>196496.67685790459</v>
      </c>
      <c r="K120" s="576">
        <f>+K119</f>
        <v>1756163.6265340876</v>
      </c>
      <c r="L120" s="575">
        <f>+L119</f>
        <v>305419.76113636367</v>
      </c>
      <c r="M120" s="575">
        <f t="shared" si="147"/>
        <v>1450743.8653977239</v>
      </c>
      <c r="N120" s="558">
        <f>+K$29*M120+L120</f>
        <v>489074.85693993204</v>
      </c>
      <c r="O120" s="576">
        <f>+O119</f>
        <v>934644.49242423894</v>
      </c>
      <c r="P120" s="575">
        <f>+P119</f>
        <v>119316.31818181818</v>
      </c>
      <c r="Q120" s="575">
        <f t="shared" si="148"/>
        <v>815328.17424242082</v>
      </c>
      <c r="R120" s="558">
        <f>+O$29*Q120+P120</f>
        <v>222531.76339122394</v>
      </c>
      <c r="S120" s="493">
        <f>+S119</f>
        <v>359613.51696969382</v>
      </c>
      <c r="T120" s="477">
        <f>+T119</f>
        <v>58315.705454545445</v>
      </c>
      <c r="U120" s="477">
        <f t="shared" si="149"/>
        <v>301297.81151514838</v>
      </c>
      <c r="V120" s="494">
        <f>+S$29*U120+T120</f>
        <v>96458.123119740892</v>
      </c>
      <c r="W120" s="493">
        <f>+W119</f>
        <v>5430799.9734848589</v>
      </c>
      <c r="X120" s="477">
        <f>+X119</f>
        <v>693293.61363636365</v>
      </c>
      <c r="Y120" s="477">
        <f t="shared" si="150"/>
        <v>4737506.3598484956</v>
      </c>
      <c r="Z120" s="494">
        <f>+W$29*Y120+X120</f>
        <v>1293032.2753948676</v>
      </c>
      <c r="AA120" s="493">
        <f>+AA119</f>
        <v>3569096.9223484825</v>
      </c>
      <c r="AB120" s="477">
        <f>+AB119</f>
        <v>450833.29545454547</v>
      </c>
      <c r="AC120" s="477">
        <f t="shared" si="151"/>
        <v>3118263.6268939371</v>
      </c>
      <c r="AD120" s="494">
        <f>+AA$29*AC120+AB120</f>
        <v>845585.95910340128</v>
      </c>
      <c r="AE120" s="493">
        <f>+AE119</f>
        <v>34484.147727272793</v>
      </c>
      <c r="AF120" s="477">
        <f>+AF119</f>
        <v>4597.886363636364</v>
      </c>
      <c r="AG120" s="477">
        <f t="shared" si="152"/>
        <v>29886.261363636429</v>
      </c>
      <c r="AH120" s="494">
        <f>+AE$29*AG120+AF120</f>
        <v>8381.3000487560166</v>
      </c>
      <c r="AI120" s="493">
        <f>+AI119</f>
        <v>2610668.9810606111</v>
      </c>
      <c r="AJ120" s="477">
        <f>+AJ119</f>
        <v>295547.43181818182</v>
      </c>
      <c r="AK120" s="477">
        <f t="shared" si="156"/>
        <v>2315121.5492424294</v>
      </c>
      <c r="AL120" s="494">
        <f>+AI$29*AK120+AJ120</f>
        <v>588627.33383552323</v>
      </c>
      <c r="AM120" s="493">
        <f>+AM119</f>
        <v>942368.78329545481</v>
      </c>
      <c r="AN120" s="477">
        <f>+AN119</f>
        <v>110866.91568181818</v>
      </c>
      <c r="AO120" s="477">
        <f t="shared" si="153"/>
        <v>831501.86761363666</v>
      </c>
      <c r="AP120" s="494">
        <f>+AM$29*AO120+AN120</f>
        <v>216129.8492704175</v>
      </c>
      <c r="AQ120" s="493">
        <f>+AQ119</f>
        <v>7918157.0761363646</v>
      </c>
      <c r="AR120" s="477">
        <f>+AR119</f>
        <v>904932.23727272719</v>
      </c>
      <c r="AS120" s="477">
        <f t="shared" si="154"/>
        <v>7013224.8388636373</v>
      </c>
      <c r="AT120" s="494">
        <f>+AQ$29*AS120+AR120</f>
        <v>1792762.618909637</v>
      </c>
      <c r="AU120" s="575"/>
      <c r="AV120" s="575"/>
      <c r="AW120" s="575"/>
      <c r="AX120" s="558"/>
      <c r="AY120" s="575"/>
      <c r="AZ120" s="575"/>
      <c r="BA120" s="575"/>
      <c r="BB120" s="558"/>
      <c r="BC120" s="575"/>
      <c r="BD120" s="575"/>
      <c r="BE120" s="575"/>
      <c r="BF120" s="558"/>
      <c r="BG120" s="575"/>
      <c r="BH120" s="575"/>
      <c r="BI120" s="575"/>
      <c r="BJ120" s="558"/>
      <c r="BK120" s="575"/>
      <c r="BL120" s="575"/>
      <c r="BM120" s="575"/>
      <c r="BN120" s="558"/>
      <c r="BO120" s="575"/>
      <c r="BP120" s="575"/>
      <c r="BQ120" s="575"/>
      <c r="BR120" s="558"/>
      <c r="BS120" s="493">
        <f>+BS119</f>
        <v>74797.977272727541</v>
      </c>
      <c r="BT120" s="477">
        <f>+BT119</f>
        <v>8310.886363636364</v>
      </c>
      <c r="BU120" s="477">
        <f t="shared" si="155"/>
        <v>66487.090909091174</v>
      </c>
      <c r="BV120" s="494">
        <f>+BS$29*BU120+BT120</f>
        <v>16727.736051477106</v>
      </c>
      <c r="BW120" s="493">
        <f>+BW119</f>
        <v>5479991.6590909269</v>
      </c>
      <c r="BX120" s="477">
        <f>+BX119</f>
        <v>576841.22727272729</v>
      </c>
      <c r="BY120" s="477">
        <f t="shared" si="157"/>
        <v>4903150.4318181993</v>
      </c>
      <c r="BZ120" s="494">
        <f>+BW$29*BY120+BX120</f>
        <v>1165565.3351320876</v>
      </c>
      <c r="CA120" s="493">
        <f>+CA119</f>
        <v>521658.40000000159</v>
      </c>
      <c r="CB120" s="477">
        <f>+CB119</f>
        <v>54433.919999999998</v>
      </c>
      <c r="CC120" s="477">
        <f t="shared" si="158"/>
        <v>467224.48000000161</v>
      </c>
      <c r="CD120" s="494">
        <f>+CA$29*CC120+CB120</f>
        <v>113581.61566345763</v>
      </c>
      <c r="CE120" s="493">
        <f>+CE119</f>
        <v>43706.5190909093</v>
      </c>
      <c r="CF120" s="477">
        <f>+CF119</f>
        <v>4725.0290909090909</v>
      </c>
      <c r="CG120" s="477">
        <f t="shared" si="159"/>
        <v>38981.490000000209</v>
      </c>
      <c r="CH120" s="494">
        <f>+CE$29*CG120+CF120</f>
        <v>9659.8418109705945</v>
      </c>
      <c r="CI120" s="493">
        <f>+CI119</f>
        <v>125687.72727272694</v>
      </c>
      <c r="CJ120" s="477">
        <f>+CJ119</f>
        <v>12362.727272727272</v>
      </c>
      <c r="CK120" s="477">
        <f t="shared" si="160"/>
        <v>113324.99999999968</v>
      </c>
      <c r="CL120" s="494">
        <f>+CI$29*CK120+CJ120</f>
        <v>25969.725559015133</v>
      </c>
      <c r="CM120" s="493">
        <f>+CM119</f>
        <v>7134451.8207386471</v>
      </c>
      <c r="CN120" s="477">
        <f>+CN119</f>
        <v>483691.64886363636</v>
      </c>
      <c r="CO120" s="477">
        <f t="shared" si="161"/>
        <v>6650760.1718750112</v>
      </c>
      <c r="CP120" s="494">
        <f>+CM$29*CO120+CN120</f>
        <v>1282252.2688611224</v>
      </c>
      <c r="CQ120" s="493">
        <f>+CQ119</f>
        <v>29761605.473693192</v>
      </c>
      <c r="CR120" s="477">
        <f>+CR119</f>
        <v>2017735.9643181816</v>
      </c>
      <c r="CS120" s="477">
        <f t="shared" si="162"/>
        <v>27743869.50937501</v>
      </c>
      <c r="CT120" s="494">
        <f>+CQ$29*CS120+CR120</f>
        <v>5348958.4206963936</v>
      </c>
      <c r="CU120" s="493">
        <f>+CU119</f>
        <v>10142930.587500021</v>
      </c>
      <c r="CV120" s="477">
        <f>+CV119</f>
        <v>676195.37250000006</v>
      </c>
      <c r="CW120" s="477">
        <f t="shared" si="163"/>
        <v>9466735.2150000203</v>
      </c>
      <c r="CX120" s="494">
        <f>+CU$29*CW120+CV120</f>
        <v>1812871.7444148168</v>
      </c>
      <c r="CY120" s="493">
        <f>+CY119</f>
        <v>11372.719886363644</v>
      </c>
      <c r="CZ120" s="477">
        <f>+CZ119</f>
        <v>733.72386363636497</v>
      </c>
      <c r="DA120" s="477">
        <f t="shared" si="40"/>
        <v>10638.996022727279</v>
      </c>
      <c r="DB120" s="494">
        <f>+CY$29*DA120+CZ120</f>
        <v>2011.1542686579742</v>
      </c>
      <c r="DC120" s="493">
        <f>+DC119</f>
        <v>679092.75909091101</v>
      </c>
      <c r="DD120" s="477">
        <f>+DD119</f>
        <v>44530.672727272722</v>
      </c>
      <c r="DE120" s="477">
        <f t="shared" si="41"/>
        <v>634562.08636363829</v>
      </c>
      <c r="DF120" s="494">
        <f>+DC$29*DE120+DD120</f>
        <v>120722.90940667535</v>
      </c>
      <c r="DG120" s="493">
        <f>+DG119</f>
        <v>381911.85193181725</v>
      </c>
      <c r="DH120" s="477">
        <f>+DH119</f>
        <v>24639.474318181816</v>
      </c>
      <c r="DI120" s="477">
        <f t="shared" si="42"/>
        <v>357272.37761363544</v>
      </c>
      <c r="DJ120" s="494">
        <f>+DG$29*DI120+DH120</f>
        <v>67537.375310255418</v>
      </c>
      <c r="DK120" s="493">
        <f>+DK119</f>
        <v>8336491.9344318248</v>
      </c>
      <c r="DL120" s="477">
        <f>+DL119</f>
        <v>549658.80886363634</v>
      </c>
      <c r="DM120" s="477">
        <f t="shared" si="43"/>
        <v>7786833.1255681887</v>
      </c>
      <c r="DN120" s="494">
        <f>+DK$29*DM120+DL120</f>
        <v>1484628.3654064662</v>
      </c>
      <c r="DO120" s="493">
        <f>+DO119</f>
        <v>316748.71246212092</v>
      </c>
      <c r="DP120" s="477">
        <f>+DP119</f>
        <v>19592.703863636354</v>
      </c>
      <c r="DQ120" s="477">
        <f t="shared" si="143"/>
        <v>297156.00859848456</v>
      </c>
      <c r="DR120" s="494">
        <f>+DO$29*DQ120+DP120</f>
        <v>55272.397662530973</v>
      </c>
      <c r="DS120" s="493">
        <f>+DS119</f>
        <v>136879.91999999975</v>
      </c>
      <c r="DT120" s="477">
        <f>+DT119</f>
        <v>8295.7527272726966</v>
      </c>
      <c r="DU120" s="477">
        <f t="shared" si="58"/>
        <v>128584.16727272705</v>
      </c>
      <c r="DV120" s="494">
        <f>+DS$29*DU120+DT120</f>
        <v>23734.928052432668</v>
      </c>
      <c r="DW120" s="493">
        <f>+DW119</f>
        <v>19853.655397727223</v>
      </c>
      <c r="DX120" s="477">
        <f>+DX119</f>
        <v>1221.7634090909089</v>
      </c>
      <c r="DY120" s="477">
        <f t="shared" si="59"/>
        <v>18631.891988636315</v>
      </c>
      <c r="DZ120" s="494">
        <f>+DW$29*DY120+DX120</f>
        <v>3458.9054550620149</v>
      </c>
      <c r="EA120" s="493">
        <f>+EA119</f>
        <v>-120451.7685795463</v>
      </c>
      <c r="EB120" s="477">
        <f>+EB119</f>
        <v>-7120.3015909091364</v>
      </c>
      <c r="EC120" s="477">
        <f t="shared" si="60"/>
        <v>-113331.46698863717</v>
      </c>
      <c r="ED120" s="494">
        <f>+EA$29*EC120+EB120</f>
        <v>-20728.076372262589</v>
      </c>
      <c r="EE120" s="576">
        <f>+EE119</f>
        <v>3545124.386818191</v>
      </c>
      <c r="EF120" s="580">
        <f>+EF119</f>
        <v>192495.44181818186</v>
      </c>
      <c r="EG120" s="580">
        <f t="shared" si="69"/>
        <v>3352628.9450000091</v>
      </c>
      <c r="EH120" s="494">
        <f>+EE$29*EG120+EF120</f>
        <v>595047.53808268078</v>
      </c>
      <c r="EI120" s="576">
        <f>+EI119</f>
        <v>144945.12996212102</v>
      </c>
      <c r="EJ120" s="580">
        <f>+EJ119</f>
        <v>7696.2015909090906</v>
      </c>
      <c r="EK120" s="580">
        <f t="shared" si="70"/>
        <v>137248.92837121192</v>
      </c>
      <c r="EL120" s="494">
        <f>+EI$29*EK120+EJ120</f>
        <v>24175.759792029159</v>
      </c>
      <c r="EM120" s="576">
        <f>+EM119</f>
        <v>4964252.7184090875</v>
      </c>
      <c r="EN120" s="580">
        <f>+EN119</f>
        <v>261276.45886363636</v>
      </c>
      <c r="EO120" s="580">
        <f t="shared" si="71"/>
        <v>4702976.259545451</v>
      </c>
      <c r="EP120" s="494">
        <f>+EM$29*EO120+EN120</f>
        <v>825965.53809670615</v>
      </c>
      <c r="EQ120" s="576">
        <f>+EQ119</f>
        <v>9761310.1152272578</v>
      </c>
      <c r="ER120" s="580">
        <f>+ER119</f>
        <v>500580.00590909086</v>
      </c>
      <c r="ES120" s="580">
        <f t="shared" si="106"/>
        <v>9260730.109318167</v>
      </c>
      <c r="ET120" s="494">
        <f>+EQ$29*ES120+ER120</f>
        <v>1612521.2256511343</v>
      </c>
      <c r="EU120" s="576">
        <f>+EU119</f>
        <v>12612905.671363633</v>
      </c>
      <c r="EV120" s="580">
        <f>+EV119</f>
        <v>646815.67545454553</v>
      </c>
      <c r="EW120" s="580">
        <f t="shared" si="96"/>
        <v>11966089.995909087</v>
      </c>
      <c r="EX120" s="494">
        <f>+EU$29*EW120+EV120</f>
        <v>2083591.0212996965</v>
      </c>
      <c r="EY120" s="582">
        <f t="shared" si="109"/>
        <v>23172896.707045916</v>
      </c>
      <c r="EZ120" s="579">
        <f>+EY120</f>
        <v>23172896.707045916</v>
      </c>
      <c r="FA120" s="553"/>
      <c r="FD120" s="493"/>
      <c r="FE120" s="477"/>
      <c r="FF120" s="477"/>
      <c r="FG120" s="494"/>
      <c r="FH120" s="493"/>
      <c r="FI120" s="477"/>
      <c r="FJ120" s="477"/>
      <c r="FK120" s="494"/>
      <c r="FL120" s="493"/>
      <c r="FM120" s="477"/>
      <c r="FN120" s="477"/>
      <c r="FO120" s="494"/>
      <c r="FP120" s="493"/>
      <c r="FQ120" s="477"/>
      <c r="FR120" s="477"/>
      <c r="FS120" s="494"/>
      <c r="FT120" s="493"/>
      <c r="FU120" s="477"/>
      <c r="FV120" s="477"/>
      <c r="FW120" s="494"/>
      <c r="FX120" s="493"/>
      <c r="FY120" s="477"/>
      <c r="FZ120" s="477"/>
      <c r="GA120" s="494"/>
      <c r="GB120" s="493"/>
      <c r="GC120" s="477"/>
      <c r="GD120" s="477"/>
      <c r="GE120" s="494"/>
      <c r="GF120" s="493"/>
      <c r="GG120" s="477"/>
      <c r="GH120" s="477"/>
      <c r="GI120" s="494"/>
      <c r="GJ120" s="493"/>
      <c r="GK120" s="477"/>
      <c r="GL120" s="477"/>
      <c r="GM120" s="494"/>
      <c r="GN120" s="493"/>
      <c r="GO120" s="477"/>
      <c r="GP120" s="477"/>
      <c r="GQ120" s="494"/>
      <c r="GR120" s="493"/>
      <c r="GS120" s="477"/>
      <c r="GT120" s="477"/>
      <c r="GU120" s="494"/>
      <c r="GV120" s="493"/>
      <c r="GW120" s="477"/>
      <c r="GX120" s="477"/>
      <c r="GY120" s="494"/>
      <c r="GZ120" s="493"/>
      <c r="HA120" s="477"/>
      <c r="HB120" s="477"/>
      <c r="HC120" s="494"/>
      <c r="HD120" s="576"/>
      <c r="HE120" s="580"/>
      <c r="HF120" s="580"/>
      <c r="HG120" s="919"/>
      <c r="HH120" s="920"/>
      <c r="HI120" s="926"/>
      <c r="HJ120" s="926"/>
      <c r="HK120" s="919"/>
      <c r="HL120" s="920"/>
      <c r="HM120" s="926"/>
      <c r="HN120" s="926"/>
      <c r="HO120" s="919"/>
      <c r="HP120" s="920"/>
      <c r="HQ120" s="926"/>
      <c r="HR120" s="926"/>
      <c r="HS120" s="919"/>
      <c r="HU120" s="493"/>
      <c r="HV120" s="477"/>
      <c r="HW120" s="477"/>
      <c r="HX120" s="494"/>
      <c r="HY120" s="493"/>
      <c r="HZ120" s="477"/>
      <c r="IA120" s="477"/>
      <c r="IB120" s="494"/>
      <c r="IC120" s="493"/>
      <c r="ID120" s="477"/>
      <c r="IE120" s="477"/>
      <c r="IF120" s="494"/>
    </row>
    <row r="121" spans="1:240">
      <c r="A121" s="554" t="s">
        <v>24</v>
      </c>
      <c r="B121" s="574">
        <v>2047</v>
      </c>
      <c r="C121" s="575">
        <f>+E120</f>
        <v>2563303.9085227177</v>
      </c>
      <c r="D121" s="575">
        <f>+C$31</f>
        <v>445791.98409090913</v>
      </c>
      <c r="E121" s="575">
        <f t="shared" si="145"/>
        <v>2117511.9244318083</v>
      </c>
      <c r="F121" s="558">
        <f>+C$28*E121+D121</f>
        <v>700042.86542281124</v>
      </c>
      <c r="G121" s="575">
        <f>+I120</f>
        <v>637124.12249999819</v>
      </c>
      <c r="H121" s="575">
        <f>+G$31</f>
        <v>115840.74954545456</v>
      </c>
      <c r="I121" s="575">
        <f t="shared" si="146"/>
        <v>521283.37295454362</v>
      </c>
      <c r="J121" s="558">
        <f>+G$28*I121+H121</f>
        <v>178431.545596307</v>
      </c>
      <c r="K121" s="576">
        <f>+M120</f>
        <v>1450743.8653977239</v>
      </c>
      <c r="L121" s="575">
        <f>+K$31</f>
        <v>305419.76113636367</v>
      </c>
      <c r="M121" s="575">
        <f t="shared" si="147"/>
        <v>1145324.1042613601</v>
      </c>
      <c r="N121" s="558">
        <f>+K$28*M121+L121</f>
        <v>442939.4886804056</v>
      </c>
      <c r="O121" s="576">
        <f>+Q120</f>
        <v>815328.17424242082</v>
      </c>
      <c r="P121" s="575">
        <f>+O$31</f>
        <v>119316.31818181818</v>
      </c>
      <c r="Q121" s="575">
        <f t="shared" si="148"/>
        <v>696011.8560606027</v>
      </c>
      <c r="R121" s="558">
        <f>+O$28*Q121+P121</f>
        <v>202886.86424537591</v>
      </c>
      <c r="S121" s="493">
        <f>+U120</f>
        <v>301297.81151514838</v>
      </c>
      <c r="T121" s="477">
        <f>+S$31</f>
        <v>58315.705454545445</v>
      </c>
      <c r="U121" s="477">
        <f t="shared" si="149"/>
        <v>242982.10606060294</v>
      </c>
      <c r="V121" s="494">
        <f>+S$28*U121+T121</f>
        <v>87490.707446738248</v>
      </c>
      <c r="W121" s="493">
        <f>+Y120</f>
        <v>4737506.3598484956</v>
      </c>
      <c r="X121" s="477">
        <f>+W$31</f>
        <v>693293.61363636365</v>
      </c>
      <c r="Y121" s="477">
        <f t="shared" si="150"/>
        <v>4044212.7462121318</v>
      </c>
      <c r="Z121" s="494">
        <f>+W$28*Y121+X121</f>
        <v>1178884.576858002</v>
      </c>
      <c r="AA121" s="493">
        <f>+AC120</f>
        <v>3118263.6268939371</v>
      </c>
      <c r="AB121" s="477">
        <f>+AA$31</f>
        <v>450833.29545454547</v>
      </c>
      <c r="AC121" s="477">
        <f t="shared" si="151"/>
        <v>2667430.3314393917</v>
      </c>
      <c r="AD121" s="494">
        <f>+AA$28*AC121+AB121</f>
        <v>771113.19793580007</v>
      </c>
      <c r="AE121" s="493">
        <f>+AG120</f>
        <v>29886.261363636429</v>
      </c>
      <c r="AF121" s="477">
        <f>+AE$31</f>
        <v>4597.886363636364</v>
      </c>
      <c r="AG121" s="477">
        <f t="shared" si="152"/>
        <v>25288.375000000065</v>
      </c>
      <c r="AH121" s="494">
        <f>+AE$28*AG121+AF121</f>
        <v>7634.2761742519097</v>
      </c>
      <c r="AI121" s="493">
        <f>+AK120</f>
        <v>2315121.5492424294</v>
      </c>
      <c r="AJ121" s="477">
        <f>+AI$31</f>
        <v>295547.43181818182</v>
      </c>
      <c r="AK121" s="477">
        <f t="shared" si="156"/>
        <v>2019574.1174242476</v>
      </c>
      <c r="AL121" s="494">
        <f>+AI$28*AK121+AJ121</f>
        <v>538038.86402487173</v>
      </c>
      <c r="AM121" s="493">
        <f>+AO120</f>
        <v>831501.86761363666</v>
      </c>
      <c r="AN121" s="477">
        <f>+AM$31</f>
        <v>110866.91568181818</v>
      </c>
      <c r="AO121" s="477">
        <f t="shared" si="153"/>
        <v>720634.9519318185</v>
      </c>
      <c r="AP121" s="494">
        <f>+AM$28*AO121+AN121</f>
        <v>197393.97110626486</v>
      </c>
      <c r="AQ121" s="493">
        <f>+AS120</f>
        <v>7013224.8388636373</v>
      </c>
      <c r="AR121" s="477">
        <f>+AQ$31</f>
        <v>904932.23727272719</v>
      </c>
      <c r="AS121" s="477">
        <f t="shared" si="154"/>
        <v>6108292.60159091</v>
      </c>
      <c r="AT121" s="494">
        <f>+AQ$28*AS121+AR121</f>
        <v>1638358.4623950971</v>
      </c>
      <c r="AU121" s="575"/>
      <c r="AV121" s="575"/>
      <c r="AW121" s="575"/>
      <c r="AX121" s="558"/>
      <c r="AY121" s="575"/>
      <c r="AZ121" s="575"/>
      <c r="BA121" s="575"/>
      <c r="BB121" s="558"/>
      <c r="BC121" s="575"/>
      <c r="BD121" s="575"/>
      <c r="BE121" s="575"/>
      <c r="BF121" s="558"/>
      <c r="BG121" s="575"/>
      <c r="BH121" s="575"/>
      <c r="BI121" s="575"/>
      <c r="BJ121" s="558"/>
      <c r="BK121" s="575"/>
      <c r="BL121" s="575"/>
      <c r="BM121" s="575"/>
      <c r="BN121" s="558"/>
      <c r="BO121" s="575"/>
      <c r="BP121" s="575"/>
      <c r="BQ121" s="575"/>
      <c r="BR121" s="558"/>
      <c r="BS121" s="493">
        <f>+BU120</f>
        <v>66487.090909091174</v>
      </c>
      <c r="BT121" s="477">
        <f>+BS$31</f>
        <v>8310.886363636364</v>
      </c>
      <c r="BU121" s="477">
        <f t="shared" si="155"/>
        <v>58176.204545454806</v>
      </c>
      <c r="BV121" s="494">
        <f>+BS$28*BU121+BT121</f>
        <v>15296.136886934295</v>
      </c>
      <c r="BW121" s="493">
        <f>+BY120</f>
        <v>4903150.4318181993</v>
      </c>
      <c r="BX121" s="477">
        <f>+BW$31</f>
        <v>576841.22727272729</v>
      </c>
      <c r="BY121" s="477">
        <f t="shared" si="157"/>
        <v>4326309.2045454718</v>
      </c>
      <c r="BZ121" s="494">
        <f>+BW$28*BY121+BX121</f>
        <v>1096303.6753839278</v>
      </c>
      <c r="CA121" s="493">
        <f>+CC120</f>
        <v>467224.48000000161</v>
      </c>
      <c r="CB121" s="477">
        <f>+CA$31</f>
        <v>54433.919999999998</v>
      </c>
      <c r="CC121" s="477">
        <f t="shared" si="158"/>
        <v>412790.56000000163</v>
      </c>
      <c r="CD121" s="494">
        <f>+CA$28*CC121+CB121</f>
        <v>103997.92125758523</v>
      </c>
      <c r="CE121" s="493">
        <f>+CG120</f>
        <v>38981.490000000209</v>
      </c>
      <c r="CF121" s="477">
        <f>+CE$31</f>
        <v>4725.0290909090909</v>
      </c>
      <c r="CG121" s="477">
        <f t="shared" si="159"/>
        <v>34256.460909091118</v>
      </c>
      <c r="CH121" s="494">
        <f>+CE$28*CG121+CF121</f>
        <v>8838.2221629081323</v>
      </c>
      <c r="CI121" s="493">
        <f>+CK120</f>
        <v>113324.99999999968</v>
      </c>
      <c r="CJ121" s="477">
        <f>+CI$31</f>
        <v>12362.727272727272</v>
      </c>
      <c r="CK121" s="477">
        <f t="shared" si="160"/>
        <v>100962.27272727242</v>
      </c>
      <c r="CL121" s="494">
        <f>+CI$28*CK121+CJ121</f>
        <v>24485.325745965547</v>
      </c>
      <c r="CM121" s="493">
        <f>+CO120</f>
        <v>6650760.1718750112</v>
      </c>
      <c r="CN121" s="477">
        <f>+CM$31</f>
        <v>483691.64886363636</v>
      </c>
      <c r="CO121" s="477">
        <f t="shared" si="161"/>
        <v>6167068.5230113752</v>
      </c>
      <c r="CP121" s="494">
        <f>+CM$28*CO121+CN121</f>
        <v>1224175.1328613053</v>
      </c>
      <c r="CQ121" s="493">
        <f>+CS120</f>
        <v>27743869.50937501</v>
      </c>
      <c r="CR121" s="477">
        <f>+CQ$31</f>
        <v>2017735.9643181816</v>
      </c>
      <c r="CS121" s="477">
        <f t="shared" si="162"/>
        <v>25726133.545056827</v>
      </c>
      <c r="CT121" s="494">
        <f>+CQ$28*CS121+CR121</f>
        <v>5106687.6965961605</v>
      </c>
      <c r="CU121" s="493">
        <f>+CW120</f>
        <v>9466735.2150000203</v>
      </c>
      <c r="CV121" s="477">
        <f>+CU$31</f>
        <v>676195.37250000006</v>
      </c>
      <c r="CW121" s="477">
        <f t="shared" si="163"/>
        <v>8790539.8425000198</v>
      </c>
      <c r="CX121" s="494">
        <f>+CU$28*CW121+CV121</f>
        <v>1731680.57499233</v>
      </c>
      <c r="CY121" s="493">
        <f>+DA120</f>
        <v>10638.996022727279</v>
      </c>
      <c r="CZ121" s="477">
        <f>+CY$31</f>
        <v>733.72386363636497</v>
      </c>
      <c r="DA121" s="477">
        <f t="shared" si="40"/>
        <v>9905.2721590909132</v>
      </c>
      <c r="DB121" s="494">
        <f>+CY$28*DA121+CZ121</f>
        <v>1923.0556200357942</v>
      </c>
      <c r="DC121" s="493">
        <f>+DE120</f>
        <v>634562.08636363829</v>
      </c>
      <c r="DD121" s="477">
        <f>+DC$31</f>
        <v>44530.672727272722</v>
      </c>
      <c r="DE121" s="477">
        <f t="shared" si="41"/>
        <v>590031.41363636556</v>
      </c>
      <c r="DF121" s="494">
        <f>+DC$28*DE121+DD121</f>
        <v>115376.08578005061</v>
      </c>
      <c r="DG121" s="493">
        <f>+DI120</f>
        <v>357272.37761363544</v>
      </c>
      <c r="DH121" s="477">
        <f>+DG$31</f>
        <v>24639.474318181816</v>
      </c>
      <c r="DI121" s="477">
        <f t="shared" si="42"/>
        <v>332632.90329545364</v>
      </c>
      <c r="DJ121" s="494">
        <f>+DG$28*DI121+DH121</f>
        <v>64578.899379767579</v>
      </c>
      <c r="DK121" s="493">
        <f>+DM120</f>
        <v>7786833.1255681887</v>
      </c>
      <c r="DL121" s="477">
        <f>+DK$31</f>
        <v>549658.80886363634</v>
      </c>
      <c r="DM121" s="477">
        <f t="shared" si="43"/>
        <v>7237174.3167045526</v>
      </c>
      <c r="DN121" s="494">
        <f>+DK$28*DM121+DL121</f>
        <v>1418630.5143563843</v>
      </c>
      <c r="DO121" s="493">
        <f>+DQ120</f>
        <v>297156.00859848456</v>
      </c>
      <c r="DP121" s="477">
        <f>+DO$31</f>
        <v>19592.703863636354</v>
      </c>
      <c r="DQ121" s="477">
        <f t="shared" si="143"/>
        <v>277563.30473484821</v>
      </c>
      <c r="DR121" s="494">
        <f>+DO$28*DQ121+DP121</f>
        <v>52919.890379087374</v>
      </c>
      <c r="DS121" s="493">
        <f>+DU120</f>
        <v>128584.16727272705</v>
      </c>
      <c r="DT121" s="477">
        <f>+DS$31</f>
        <v>8295.7527272726966</v>
      </c>
      <c r="DU121" s="477">
        <f t="shared" si="58"/>
        <v>120288.41454545435</v>
      </c>
      <c r="DV121" s="494">
        <f>+DS$28*DU121+DT121</f>
        <v>22738.852225002993</v>
      </c>
      <c r="DW121" s="493">
        <f>+DY120</f>
        <v>18631.891988636315</v>
      </c>
      <c r="DX121" s="477">
        <f>+DW$31</f>
        <v>1221.7634090909089</v>
      </c>
      <c r="DY121" s="477">
        <f t="shared" si="59"/>
        <v>17410.128579545406</v>
      </c>
      <c r="DZ121" s="494">
        <f>+DW$28*DY121+DX121</f>
        <v>3312.2076159819426</v>
      </c>
      <c r="EA121" s="493">
        <f>+EC120</f>
        <v>-113331.46698863717</v>
      </c>
      <c r="EB121" s="477">
        <f>+EA$31</f>
        <v>-7120.3015909091364</v>
      </c>
      <c r="EC121" s="477">
        <f t="shared" si="60"/>
        <v>-106211.16539772804</v>
      </c>
      <c r="ED121" s="494">
        <f>+EA$28*EC121+EB121</f>
        <v>-19873.137642544047</v>
      </c>
      <c r="EE121" s="576">
        <f>+EG120</f>
        <v>3352628.9450000091</v>
      </c>
      <c r="EF121" s="580">
        <f>+EE$31</f>
        <v>192495.44181818186</v>
      </c>
      <c r="EG121" s="580">
        <f t="shared" si="69"/>
        <v>3160133.5031818273</v>
      </c>
      <c r="EH121" s="494">
        <f>+EE$28*EG121+EF121</f>
        <v>571934.49906270963</v>
      </c>
      <c r="EI121" s="576">
        <f>+EK120</f>
        <v>137248.92837121192</v>
      </c>
      <c r="EJ121" s="580">
        <f>+EI$31</f>
        <v>7696.2015909090906</v>
      </c>
      <c r="EK121" s="580">
        <f t="shared" si="70"/>
        <v>129552.72678030284</v>
      </c>
      <c r="EL121" s="494">
        <f>+EI$28*EK121+EJ121</f>
        <v>23251.672416265414</v>
      </c>
      <c r="EM121" s="576">
        <f>+EO120</f>
        <v>4702976.259545451</v>
      </c>
      <c r="EN121" s="580">
        <f>+EM$31</f>
        <v>261276.45886363636</v>
      </c>
      <c r="EO121" s="580">
        <f t="shared" si="71"/>
        <v>4441699.8006818146</v>
      </c>
      <c r="EP121" s="494">
        <f>+EM$28*EO121+EN121</f>
        <v>794593.92258375778</v>
      </c>
      <c r="EQ121" s="576">
        <f>+ES120</f>
        <v>9260730.109318167</v>
      </c>
      <c r="ER121" s="580">
        <f>+EQ$31</f>
        <v>500580.00590909086</v>
      </c>
      <c r="ES121" s="580">
        <f t="shared" si="106"/>
        <v>8760150.1034090761</v>
      </c>
      <c r="ET121" s="494">
        <f>+EQ$28*ES121+ER121</f>
        <v>1552416.294854267</v>
      </c>
      <c r="EU121" s="576">
        <f>+EW120</f>
        <v>11966089.995909087</v>
      </c>
      <c r="EV121" s="580">
        <f>+EU$31</f>
        <v>646815.67545454553</v>
      </c>
      <c r="EW121" s="580">
        <f t="shared" si="96"/>
        <v>11319274.320454542</v>
      </c>
      <c r="EX121" s="494">
        <f>+EU$28*EW121+EV121</f>
        <v>2005927.4890918506</v>
      </c>
      <c r="EY121" s="582">
        <f t="shared" si="109"/>
        <v>21862409.751495663</v>
      </c>
      <c r="EZ121" s="557"/>
      <c r="FA121" s="578">
        <f>+EY121</f>
        <v>21862409.751495663</v>
      </c>
      <c r="FD121" s="493"/>
      <c r="FE121" s="477"/>
      <c r="FF121" s="477"/>
      <c r="FG121" s="494"/>
      <c r="FH121" s="493"/>
      <c r="FI121" s="477"/>
      <c r="FJ121" s="477"/>
      <c r="FK121" s="494"/>
      <c r="FL121" s="493"/>
      <c r="FM121" s="477"/>
      <c r="FN121" s="477"/>
      <c r="FO121" s="494"/>
      <c r="FP121" s="493"/>
      <c r="FQ121" s="477"/>
      <c r="FR121" s="477"/>
      <c r="FS121" s="494"/>
      <c r="FT121" s="493"/>
      <c r="FU121" s="477"/>
      <c r="FV121" s="477"/>
      <c r="FW121" s="494"/>
      <c r="FX121" s="493"/>
      <c r="FY121" s="477"/>
      <c r="FZ121" s="477"/>
      <c r="GA121" s="494"/>
      <c r="GB121" s="493"/>
      <c r="GC121" s="477"/>
      <c r="GD121" s="477"/>
      <c r="GE121" s="494"/>
      <c r="GF121" s="493"/>
      <c r="GG121" s="477"/>
      <c r="GH121" s="477"/>
      <c r="GI121" s="494"/>
      <c r="GJ121" s="493"/>
      <c r="GK121" s="477"/>
      <c r="GL121" s="477"/>
      <c r="GM121" s="494"/>
      <c r="GN121" s="493"/>
      <c r="GO121" s="477"/>
      <c r="GP121" s="477"/>
      <c r="GQ121" s="494"/>
      <c r="GR121" s="493"/>
      <c r="GS121" s="477"/>
      <c r="GT121" s="477"/>
      <c r="GU121" s="494"/>
      <c r="GV121" s="493"/>
      <c r="GW121" s="477"/>
      <c r="GX121" s="477"/>
      <c r="GY121" s="494"/>
      <c r="GZ121" s="493"/>
      <c r="HA121" s="477"/>
      <c r="HB121" s="477"/>
      <c r="HC121" s="494"/>
      <c r="HD121" s="576"/>
      <c r="HE121" s="580"/>
      <c r="HF121" s="580"/>
      <c r="HG121" s="919"/>
      <c r="HH121" s="920"/>
      <c r="HI121" s="926"/>
      <c r="HJ121" s="926"/>
      <c r="HK121" s="919"/>
      <c r="HL121" s="920"/>
      <c r="HM121" s="926"/>
      <c r="HN121" s="926"/>
      <c r="HO121" s="919"/>
      <c r="HP121" s="920"/>
      <c r="HQ121" s="926"/>
      <c r="HR121" s="926"/>
      <c r="HS121" s="919"/>
      <c r="HU121" s="493"/>
      <c r="HV121" s="477"/>
      <c r="HW121" s="477"/>
      <c r="HX121" s="494"/>
      <c r="HY121" s="493"/>
      <c r="HZ121" s="477"/>
      <c r="IA121" s="477"/>
      <c r="IB121" s="494"/>
      <c r="IC121" s="493"/>
      <c r="ID121" s="477"/>
      <c r="IE121" s="477"/>
      <c r="IF121" s="494"/>
    </row>
    <row r="122" spans="1:240">
      <c r="A122" s="554" t="s">
        <v>23</v>
      </c>
      <c r="B122" s="574">
        <v>2047</v>
      </c>
      <c r="C122" s="575">
        <f>+C121</f>
        <v>2563303.9085227177</v>
      </c>
      <c r="D122" s="575">
        <f>+D121</f>
        <v>445791.98409090913</v>
      </c>
      <c r="E122" s="575">
        <f t="shared" si="145"/>
        <v>2117511.9244318083</v>
      </c>
      <c r="F122" s="558">
        <f>+C$29*E122+D122</f>
        <v>713855.74408489466</v>
      </c>
      <c r="G122" s="575">
        <f>+G121</f>
        <v>637124.12249999819</v>
      </c>
      <c r="H122" s="575">
        <f>+H121</f>
        <v>115840.74954545456</v>
      </c>
      <c r="I122" s="575">
        <f t="shared" si="146"/>
        <v>521283.37295454362</v>
      </c>
      <c r="J122" s="558">
        <f>+G$29*I122+H122</f>
        <v>181831.96280109545</v>
      </c>
      <c r="K122" s="576">
        <f>+K121</f>
        <v>1450743.8653977239</v>
      </c>
      <c r="L122" s="575">
        <f>+L121</f>
        <v>305419.76113636367</v>
      </c>
      <c r="M122" s="575">
        <f t="shared" si="147"/>
        <v>1145324.1042613601</v>
      </c>
      <c r="N122" s="558">
        <f>+K$29*M122+L122</f>
        <v>450410.62624444388</v>
      </c>
      <c r="O122" s="576">
        <f>+O121</f>
        <v>815328.17424242082</v>
      </c>
      <c r="P122" s="575">
        <f>+P121</f>
        <v>119316.31818181818</v>
      </c>
      <c r="Q122" s="575">
        <f t="shared" si="148"/>
        <v>696011.8560606027</v>
      </c>
      <c r="R122" s="558">
        <f>+O$29*Q122+P122</f>
        <v>207427.06409228645</v>
      </c>
      <c r="S122" s="493">
        <f>+S121</f>
        <v>301297.81151514838</v>
      </c>
      <c r="T122" s="477">
        <f>+T121</f>
        <v>58315.705454545445</v>
      </c>
      <c r="U122" s="477">
        <f t="shared" si="149"/>
        <v>242982.10606060294</v>
      </c>
      <c r="V122" s="494">
        <f>+S$29*U122+T122</f>
        <v>89075.719700670728</v>
      </c>
      <c r="W122" s="493">
        <f>+W121</f>
        <v>4737506.3598484956</v>
      </c>
      <c r="X122" s="477">
        <f>+X121</f>
        <v>693293.61363636365</v>
      </c>
      <c r="Y122" s="477">
        <f t="shared" si="150"/>
        <v>4044212.7462121318</v>
      </c>
      <c r="Z122" s="494">
        <f>+W$29*Y122+X122</f>
        <v>1205265.6419667939</v>
      </c>
      <c r="AA122" s="493">
        <f>+AA121</f>
        <v>3118263.6268939371</v>
      </c>
      <c r="AB122" s="477">
        <f>+AB121</f>
        <v>450833.29545454547</v>
      </c>
      <c r="AC122" s="477">
        <f t="shared" si="151"/>
        <v>2667430.3314393917</v>
      </c>
      <c r="AD122" s="494">
        <f>+AA$29*AC122+AB122</f>
        <v>788513.28484091605</v>
      </c>
      <c r="AE122" s="493">
        <f>+AE121</f>
        <v>29886.261363636429</v>
      </c>
      <c r="AF122" s="477">
        <f>+AF121</f>
        <v>4597.886363636364</v>
      </c>
      <c r="AG122" s="477">
        <f t="shared" si="152"/>
        <v>25288.375000000065</v>
      </c>
      <c r="AH122" s="494">
        <f>+AE$29*AG122+AF122</f>
        <v>7799.2364048914569</v>
      </c>
      <c r="AI122" s="493">
        <f>+AI121</f>
        <v>2315121.5492424294</v>
      </c>
      <c r="AJ122" s="477">
        <f>+AJ121</f>
        <v>295547.43181818182</v>
      </c>
      <c r="AK122" s="477">
        <f t="shared" si="156"/>
        <v>2019574.1174242476</v>
      </c>
      <c r="AL122" s="494">
        <f>+AI$29*AK122+AJ122</f>
        <v>551212.87825884146</v>
      </c>
      <c r="AM122" s="493">
        <f>+AM121</f>
        <v>831501.86761363666</v>
      </c>
      <c r="AN122" s="477">
        <f>+AN121</f>
        <v>110866.91568181818</v>
      </c>
      <c r="AO122" s="477">
        <f t="shared" si="153"/>
        <v>720634.9519318185</v>
      </c>
      <c r="AP122" s="494">
        <f>+AM$29*AO122+AN122</f>
        <v>202094.79145860428</v>
      </c>
      <c r="AQ122" s="493">
        <f>+AQ121</f>
        <v>7013224.8388636373</v>
      </c>
      <c r="AR122" s="477">
        <f>+AR121</f>
        <v>904932.23727272719</v>
      </c>
      <c r="AS122" s="477">
        <f t="shared" si="154"/>
        <v>6108292.60159091</v>
      </c>
      <c r="AT122" s="494">
        <f>+AQ$29*AS122+AR122</f>
        <v>1678203.8599887453</v>
      </c>
      <c r="AU122" s="575"/>
      <c r="AV122" s="575"/>
      <c r="AW122" s="575"/>
      <c r="AX122" s="558"/>
      <c r="AY122" s="575"/>
      <c r="AZ122" s="575"/>
      <c r="BA122" s="575"/>
      <c r="BB122" s="558"/>
      <c r="BC122" s="575"/>
      <c r="BD122" s="575"/>
      <c r="BE122" s="575"/>
      <c r="BF122" s="558"/>
      <c r="BG122" s="575"/>
      <c r="BH122" s="575"/>
      <c r="BI122" s="575"/>
      <c r="BJ122" s="558"/>
      <c r="BK122" s="575"/>
      <c r="BL122" s="575"/>
      <c r="BM122" s="575"/>
      <c r="BN122" s="558"/>
      <c r="BO122" s="575"/>
      <c r="BP122" s="575"/>
      <c r="BQ122" s="575"/>
      <c r="BR122" s="558"/>
      <c r="BS122" s="493">
        <f>+BS121</f>
        <v>66487.090909091174</v>
      </c>
      <c r="BT122" s="477">
        <f>+BT121</f>
        <v>8310.886363636364</v>
      </c>
      <c r="BU122" s="477">
        <f t="shared" si="155"/>
        <v>58176.204545454806</v>
      </c>
      <c r="BV122" s="494">
        <f>+BS$29*BU122+BT122</f>
        <v>15675.629840497015</v>
      </c>
      <c r="BW122" s="493">
        <f>+BW121</f>
        <v>4903150.4318181993</v>
      </c>
      <c r="BX122" s="477">
        <f>+BX121</f>
        <v>576841.22727272729</v>
      </c>
      <c r="BY122" s="477">
        <f t="shared" si="157"/>
        <v>4326309.2045454718</v>
      </c>
      <c r="BZ122" s="494">
        <f>+BW$29*BY122+BX122</f>
        <v>1096303.6753839278</v>
      </c>
      <c r="CA122" s="493">
        <f>+CA121</f>
        <v>467224.48000000161</v>
      </c>
      <c r="CB122" s="477">
        <f>+CB121</f>
        <v>54433.919999999998</v>
      </c>
      <c r="CC122" s="477">
        <f t="shared" si="158"/>
        <v>412790.56000000163</v>
      </c>
      <c r="CD122" s="494">
        <f>+CA$29*CC122+CB122</f>
        <v>106690.62199392861</v>
      </c>
      <c r="CE122" s="493">
        <f>+CE121</f>
        <v>38981.490000000209</v>
      </c>
      <c r="CF122" s="477">
        <f>+CF121</f>
        <v>4725.0290909090909</v>
      </c>
      <c r="CG122" s="477">
        <f t="shared" si="159"/>
        <v>34256.460909091118</v>
      </c>
      <c r="CH122" s="494">
        <f>+CE$29*CG122+CF122</f>
        <v>9061.6826933873854</v>
      </c>
      <c r="CI122" s="493">
        <f>+CI121</f>
        <v>113324.99999999968</v>
      </c>
      <c r="CJ122" s="477">
        <f>+CJ121</f>
        <v>12362.727272727272</v>
      </c>
      <c r="CK122" s="477">
        <f t="shared" si="160"/>
        <v>100962.27272727242</v>
      </c>
      <c r="CL122" s="494">
        <f>+CI$29*CK122+CJ122</f>
        <v>24485.325745965547</v>
      </c>
      <c r="CM122" s="493">
        <f>+CM121</f>
        <v>6650760.1718750112</v>
      </c>
      <c r="CN122" s="477">
        <f>+CN121</f>
        <v>483691.64886363636</v>
      </c>
      <c r="CO122" s="477">
        <f t="shared" si="161"/>
        <v>6167068.5230113752</v>
      </c>
      <c r="CP122" s="494">
        <f>+CM$29*CO122+CN122</f>
        <v>1224175.1328613053</v>
      </c>
      <c r="CQ122" s="493">
        <f>+CQ121</f>
        <v>27743869.50937501</v>
      </c>
      <c r="CR122" s="477">
        <f>+CR121</f>
        <v>2017735.9643181816</v>
      </c>
      <c r="CS122" s="477">
        <f t="shared" si="162"/>
        <v>25726133.545056827</v>
      </c>
      <c r="CT122" s="494">
        <f>+CQ$29*CS122+CR122</f>
        <v>5106687.6965961605</v>
      </c>
      <c r="CU122" s="493">
        <f>+CU121</f>
        <v>9466735.2150000203</v>
      </c>
      <c r="CV122" s="477">
        <f>+CV121</f>
        <v>676195.37250000006</v>
      </c>
      <c r="CW122" s="477">
        <f t="shared" si="163"/>
        <v>8790539.8425000198</v>
      </c>
      <c r="CX122" s="494">
        <f>+CU$29*CW122+CV122</f>
        <v>1731680.57499233</v>
      </c>
      <c r="CY122" s="493">
        <f>+CY121</f>
        <v>10638.996022727279</v>
      </c>
      <c r="CZ122" s="477">
        <f>+CZ121</f>
        <v>733.72386363636497</v>
      </c>
      <c r="DA122" s="477">
        <f t="shared" si="40"/>
        <v>9905.2721590909132</v>
      </c>
      <c r="DB122" s="494">
        <f>+CY$29*DA122+CZ122</f>
        <v>1923.0556200357942</v>
      </c>
      <c r="DC122" s="493">
        <f>+DC121</f>
        <v>634562.08636363829</v>
      </c>
      <c r="DD122" s="477">
        <f>+DD121</f>
        <v>44530.672727272722</v>
      </c>
      <c r="DE122" s="477">
        <f t="shared" si="41"/>
        <v>590031.41363636556</v>
      </c>
      <c r="DF122" s="494">
        <f>+DC$29*DE122+DD122</f>
        <v>115376.08578005061</v>
      </c>
      <c r="DG122" s="493">
        <f>+DG121</f>
        <v>357272.37761363544</v>
      </c>
      <c r="DH122" s="477">
        <f>+DH121</f>
        <v>24639.474318181816</v>
      </c>
      <c r="DI122" s="477">
        <f t="shared" si="42"/>
        <v>332632.90329545364</v>
      </c>
      <c r="DJ122" s="494">
        <f>+DG$29*DI122+DH122</f>
        <v>64578.899379767579</v>
      </c>
      <c r="DK122" s="493">
        <f>+DK121</f>
        <v>7786833.1255681887</v>
      </c>
      <c r="DL122" s="477">
        <f>+DL121</f>
        <v>549658.80886363634</v>
      </c>
      <c r="DM122" s="477">
        <f t="shared" si="43"/>
        <v>7237174.3167045526</v>
      </c>
      <c r="DN122" s="494">
        <f>+DK$29*DM122+DL122</f>
        <v>1418630.5143563843</v>
      </c>
      <c r="DO122" s="493">
        <f>+DO121</f>
        <v>297156.00859848456</v>
      </c>
      <c r="DP122" s="477">
        <f>+DP121</f>
        <v>19592.703863636354</v>
      </c>
      <c r="DQ122" s="477">
        <f t="shared" si="143"/>
        <v>277563.30473484821</v>
      </c>
      <c r="DR122" s="494">
        <f>+DO$29*DQ122+DP122</f>
        <v>52919.890379087374</v>
      </c>
      <c r="DS122" s="493">
        <f>+DS121</f>
        <v>128584.16727272705</v>
      </c>
      <c r="DT122" s="477">
        <f>+DT121</f>
        <v>8295.7527272726966</v>
      </c>
      <c r="DU122" s="477">
        <f t="shared" si="58"/>
        <v>120288.41454545435</v>
      </c>
      <c r="DV122" s="494">
        <f>+DS$29*DU122+DT122</f>
        <v>22738.852225002993</v>
      </c>
      <c r="DW122" s="493">
        <f>+DW121</f>
        <v>18631.891988636315</v>
      </c>
      <c r="DX122" s="477">
        <f>+DX121</f>
        <v>1221.7634090909089</v>
      </c>
      <c r="DY122" s="477">
        <f t="shared" si="59"/>
        <v>17410.128579545406</v>
      </c>
      <c r="DZ122" s="494">
        <f>+DW$29*DY122+DX122</f>
        <v>3312.2076159819426</v>
      </c>
      <c r="EA122" s="493">
        <f>+EA121</f>
        <v>-113331.46698863717</v>
      </c>
      <c r="EB122" s="477">
        <f>+EB121</f>
        <v>-7120.3015909091364</v>
      </c>
      <c r="EC122" s="477">
        <f t="shared" si="60"/>
        <v>-106211.16539772804</v>
      </c>
      <c r="ED122" s="494">
        <f>+EA$29*EC122+EB122</f>
        <v>-19873.137642544047</v>
      </c>
      <c r="EE122" s="576">
        <f>+EE121</f>
        <v>3352628.9450000091</v>
      </c>
      <c r="EF122" s="580">
        <f>+EF121</f>
        <v>192495.44181818186</v>
      </c>
      <c r="EG122" s="580">
        <f t="shared" si="69"/>
        <v>3160133.5031818273</v>
      </c>
      <c r="EH122" s="494">
        <f>+EE$29*EG122+EF122</f>
        <v>571934.49906270963</v>
      </c>
      <c r="EI122" s="576">
        <f>+EI121</f>
        <v>137248.92837121192</v>
      </c>
      <c r="EJ122" s="580">
        <f>+EJ121</f>
        <v>7696.2015909090906</v>
      </c>
      <c r="EK122" s="580">
        <f t="shared" si="70"/>
        <v>129552.72678030284</v>
      </c>
      <c r="EL122" s="494">
        <f>+EI$29*EK122+EJ122</f>
        <v>23251.672416265414</v>
      </c>
      <c r="EM122" s="576">
        <f>+EM121</f>
        <v>4702976.259545451</v>
      </c>
      <c r="EN122" s="580">
        <f>+EN121</f>
        <v>261276.45886363636</v>
      </c>
      <c r="EO122" s="580">
        <f t="shared" si="71"/>
        <v>4441699.8006818146</v>
      </c>
      <c r="EP122" s="494">
        <f>+EM$29*EO122+EN122</f>
        <v>794593.92258375778</v>
      </c>
      <c r="EQ122" s="576">
        <f>+EQ121</f>
        <v>9260730.109318167</v>
      </c>
      <c r="ER122" s="580">
        <f>+ER121</f>
        <v>500580.00590909086</v>
      </c>
      <c r="ES122" s="580">
        <f t="shared" si="106"/>
        <v>8760150.1034090761</v>
      </c>
      <c r="ET122" s="494">
        <f>+EQ$29*ES122+ER122</f>
        <v>1552416.294854267</v>
      </c>
      <c r="EU122" s="576">
        <f>+EU121</f>
        <v>11966089.995909087</v>
      </c>
      <c r="EV122" s="580">
        <f>+EV121</f>
        <v>646815.67545454553</v>
      </c>
      <c r="EW122" s="580">
        <f t="shared" si="96"/>
        <v>11319274.320454542</v>
      </c>
      <c r="EX122" s="494">
        <f>+EU$29*EW122+EV122</f>
        <v>2005927.4890918506</v>
      </c>
      <c r="EY122" s="582">
        <f t="shared" si="109"/>
        <v>21998181.395672306</v>
      </c>
      <c r="EZ122" s="579">
        <f>+EY122</f>
        <v>21998181.395672306</v>
      </c>
      <c r="FA122" s="553"/>
      <c r="FD122" s="493"/>
      <c r="FE122" s="477"/>
      <c r="FF122" s="477"/>
      <c r="FG122" s="494"/>
      <c r="FH122" s="493"/>
      <c r="FI122" s="477"/>
      <c r="FJ122" s="477"/>
      <c r="FK122" s="494"/>
      <c r="FL122" s="493"/>
      <c r="FM122" s="477"/>
      <c r="FN122" s="477"/>
      <c r="FO122" s="494"/>
      <c r="FP122" s="493"/>
      <c r="FQ122" s="477"/>
      <c r="FR122" s="477"/>
      <c r="FS122" s="494"/>
      <c r="FT122" s="493"/>
      <c r="FU122" s="477"/>
      <c r="FV122" s="477"/>
      <c r="FW122" s="494"/>
      <c r="FX122" s="493"/>
      <c r="FY122" s="477"/>
      <c r="FZ122" s="477"/>
      <c r="GA122" s="494"/>
      <c r="GB122" s="493"/>
      <c r="GC122" s="477"/>
      <c r="GD122" s="477"/>
      <c r="GE122" s="494"/>
      <c r="GF122" s="493"/>
      <c r="GG122" s="477"/>
      <c r="GH122" s="477"/>
      <c r="GI122" s="494"/>
      <c r="GJ122" s="493"/>
      <c r="GK122" s="477"/>
      <c r="GL122" s="477"/>
      <c r="GM122" s="494"/>
      <c r="GN122" s="493"/>
      <c r="GO122" s="477"/>
      <c r="GP122" s="477"/>
      <c r="GQ122" s="494"/>
      <c r="GR122" s="493"/>
      <c r="GS122" s="477"/>
      <c r="GT122" s="477"/>
      <c r="GU122" s="494"/>
      <c r="GV122" s="493"/>
      <c r="GW122" s="477"/>
      <c r="GX122" s="477"/>
      <c r="GY122" s="494"/>
      <c r="GZ122" s="493"/>
      <c r="HA122" s="477"/>
      <c r="HB122" s="477"/>
      <c r="HC122" s="494"/>
      <c r="HD122" s="576"/>
      <c r="HE122" s="580"/>
      <c r="HF122" s="580"/>
      <c r="HG122" s="919"/>
      <c r="HH122" s="920"/>
      <c r="HI122" s="926"/>
      <c r="HJ122" s="926"/>
      <c r="HK122" s="919"/>
      <c r="HL122" s="920"/>
      <c r="HM122" s="926"/>
      <c r="HN122" s="926"/>
      <c r="HO122" s="919"/>
      <c r="HP122" s="920"/>
      <c r="HQ122" s="926"/>
      <c r="HR122" s="926"/>
      <c r="HS122" s="919"/>
      <c r="HU122" s="493"/>
      <c r="HV122" s="477"/>
      <c r="HW122" s="477"/>
      <c r="HX122" s="494"/>
      <c r="HY122" s="493"/>
      <c r="HZ122" s="477"/>
      <c r="IA122" s="477"/>
      <c r="IB122" s="494"/>
      <c r="IC122" s="493"/>
      <c r="ID122" s="477"/>
      <c r="IE122" s="477"/>
      <c r="IF122" s="494"/>
    </row>
    <row r="123" spans="1:240">
      <c r="A123" s="554" t="s">
        <v>24</v>
      </c>
      <c r="B123" s="574">
        <v>2048</v>
      </c>
      <c r="C123" s="575">
        <f>+E122</f>
        <v>2117511.9244318083</v>
      </c>
      <c r="D123" s="575">
        <f>+C$31</f>
        <v>445791.98409090913</v>
      </c>
      <c r="E123" s="575">
        <f t="shared" si="145"/>
        <v>1671719.9403408992</v>
      </c>
      <c r="F123" s="558">
        <f>+C$28*E123+D123</f>
        <v>646516.36408977897</v>
      </c>
      <c r="G123" s="575">
        <f>+I122</f>
        <v>521283.37295454362</v>
      </c>
      <c r="H123" s="575">
        <f>+G$31</f>
        <v>115840.74954545456</v>
      </c>
      <c r="I123" s="575">
        <f t="shared" si="146"/>
        <v>405442.62340908905</v>
      </c>
      <c r="J123" s="558">
        <f>+G$28*I123+H123</f>
        <v>164522.47980722861</v>
      </c>
      <c r="K123" s="576">
        <f>+M122</f>
        <v>1145324.1042613601</v>
      </c>
      <c r="L123" s="575">
        <f>+K$31</f>
        <v>305419.76113636367</v>
      </c>
      <c r="M123" s="575">
        <f t="shared" si="147"/>
        <v>839904.34312499641</v>
      </c>
      <c r="N123" s="558">
        <f>+K$28*M123+L123</f>
        <v>406267.56133532763</v>
      </c>
      <c r="O123" s="576">
        <f>+Q122</f>
        <v>696011.8560606027</v>
      </c>
      <c r="P123" s="575">
        <f>+O$31</f>
        <v>119316.31818181818</v>
      </c>
      <c r="Q123" s="575">
        <f t="shared" si="148"/>
        <v>576695.53787878458</v>
      </c>
      <c r="R123" s="558">
        <f>+O$28*Q123+P123</f>
        <v>188560.48492019455</v>
      </c>
      <c r="S123" s="493">
        <f>+U122</f>
        <v>242982.10606060294</v>
      </c>
      <c r="T123" s="477">
        <f>+S$31</f>
        <v>58315.705454545445</v>
      </c>
      <c r="U123" s="477">
        <f t="shared" si="149"/>
        <v>184666.40060605749</v>
      </c>
      <c r="V123" s="494">
        <f>+S$28*U123+T123</f>
        <v>80488.706968611892</v>
      </c>
      <c r="W123" s="493">
        <f>+Y122</f>
        <v>4044212.7462121318</v>
      </c>
      <c r="X123" s="477">
        <f>+W$31</f>
        <v>693293.61363636365</v>
      </c>
      <c r="Y123" s="477">
        <f t="shared" si="150"/>
        <v>3350919.132575768</v>
      </c>
      <c r="Z123" s="494">
        <f>+W$28*Y123+X123</f>
        <v>1095640.4117342927</v>
      </c>
      <c r="AA123" s="493">
        <f>+AC122</f>
        <v>2667430.3314393917</v>
      </c>
      <c r="AB123" s="477">
        <f>+AA$31</f>
        <v>450833.29545454547</v>
      </c>
      <c r="AC123" s="477">
        <f t="shared" si="151"/>
        <v>2216597.0359848463</v>
      </c>
      <c r="AD123" s="494">
        <f>+AA$28*AC123+AB123</f>
        <v>716981.3834319259</v>
      </c>
      <c r="AE123" s="493">
        <f>+AG122</f>
        <v>25288.375000000065</v>
      </c>
      <c r="AF123" s="477">
        <f>+AE$31</f>
        <v>4597.886363636364</v>
      </c>
      <c r="AG123" s="477">
        <f t="shared" si="152"/>
        <v>20690.488636363702</v>
      </c>
      <c r="AH123" s="494">
        <f>+AE$28*AG123+AF123</f>
        <v>7082.2052995945387</v>
      </c>
      <c r="AI123" s="493">
        <f>+AK122</f>
        <v>2019574.1174242476</v>
      </c>
      <c r="AJ123" s="477">
        <f>+AI$31</f>
        <v>295547.43181818182</v>
      </c>
      <c r="AK123" s="477">
        <f t="shared" si="156"/>
        <v>1724026.6856060657</v>
      </c>
      <c r="AL123" s="494">
        <f>+AI$28*AK123+AJ123</f>
        <v>502552.31297023431</v>
      </c>
      <c r="AM123" s="493">
        <f>+AO122</f>
        <v>720634.9519318185</v>
      </c>
      <c r="AN123" s="477">
        <f>+AM$31</f>
        <v>110866.91568181818</v>
      </c>
      <c r="AO123" s="477">
        <f t="shared" si="153"/>
        <v>609768.03625000035</v>
      </c>
      <c r="AP123" s="494">
        <f>+AM$28*AO123+AN123</f>
        <v>184082.11642558075</v>
      </c>
      <c r="AQ123" s="493">
        <f>+AS122</f>
        <v>6108292.60159091</v>
      </c>
      <c r="AR123" s="477">
        <f>+AQ$31</f>
        <v>904932.23727272719</v>
      </c>
      <c r="AS123" s="477">
        <f t="shared" si="154"/>
        <v>5203360.3643181827</v>
      </c>
      <c r="AT123" s="494">
        <f>+AQ$28*AS123+AR123</f>
        <v>1529702.7253399312</v>
      </c>
      <c r="AU123" s="575"/>
      <c r="AV123" s="575"/>
      <c r="AW123" s="575"/>
      <c r="AX123" s="558"/>
      <c r="AY123" s="575"/>
      <c r="AZ123" s="575"/>
      <c r="BA123" s="575"/>
      <c r="BB123" s="558"/>
      <c r="BC123" s="575"/>
      <c r="BD123" s="575"/>
      <c r="BE123" s="575"/>
      <c r="BF123" s="558"/>
      <c r="BG123" s="575"/>
      <c r="BH123" s="575"/>
      <c r="BI123" s="575"/>
      <c r="BJ123" s="558"/>
      <c r="BK123" s="575"/>
      <c r="BL123" s="575"/>
      <c r="BM123" s="575"/>
      <c r="BN123" s="558"/>
      <c r="BO123" s="575"/>
      <c r="BP123" s="575"/>
      <c r="BQ123" s="575"/>
      <c r="BR123" s="558"/>
      <c r="BS123" s="493">
        <f>+BU122</f>
        <v>58176.204545454806</v>
      </c>
      <c r="BT123" s="477">
        <f>+BS$31</f>
        <v>8310.886363636364</v>
      </c>
      <c r="BU123" s="477">
        <f t="shared" si="155"/>
        <v>49865.318181818438</v>
      </c>
      <c r="BV123" s="494">
        <f>+BS$28*BU123+BT123</f>
        <v>14298.243955034593</v>
      </c>
      <c r="BW123" s="493">
        <f>+BY122</f>
        <v>4326309.2045454718</v>
      </c>
      <c r="BX123" s="477">
        <f>+BW$31</f>
        <v>576841.22727272729</v>
      </c>
      <c r="BY123" s="477">
        <f t="shared" si="157"/>
        <v>3749467.9772727443</v>
      </c>
      <c r="BZ123" s="494">
        <f>+BW$28*BY123+BX123</f>
        <v>1027042.0156357681</v>
      </c>
      <c r="CA123" s="493">
        <f>+CC122</f>
        <v>412790.56000000163</v>
      </c>
      <c r="CB123" s="477">
        <f>+CA$31</f>
        <v>54433.919999999998</v>
      </c>
      <c r="CC123" s="477">
        <f t="shared" si="158"/>
        <v>358356.64000000164</v>
      </c>
      <c r="CD123" s="494">
        <f>+CA$28*CC123+CB123</f>
        <v>97462.009003837738</v>
      </c>
      <c r="CE123" s="493">
        <f>+CG122</f>
        <v>34256.460909091118</v>
      </c>
      <c r="CF123" s="477">
        <f>+CE$31</f>
        <v>4725.0290909090909</v>
      </c>
      <c r="CG123" s="477">
        <f t="shared" si="159"/>
        <v>29531.431818182027</v>
      </c>
      <c r="CH123" s="494">
        <f>+CE$28*CG123+CF123</f>
        <v>8270.8851874599914</v>
      </c>
      <c r="CI123" s="493">
        <f>+CK122</f>
        <v>100962.27272727242</v>
      </c>
      <c r="CJ123" s="477">
        <f>+CI$31</f>
        <v>12362.727272727272</v>
      </c>
      <c r="CK123" s="477">
        <f t="shared" si="160"/>
        <v>88599.54545454515</v>
      </c>
      <c r="CL123" s="494">
        <f>+CI$28*CK123+CJ123</f>
        <v>23000.925932915958</v>
      </c>
      <c r="CM123" s="493">
        <f>+CO122</f>
        <v>6167068.5230113752</v>
      </c>
      <c r="CN123" s="477">
        <f>+CM$31</f>
        <v>483691.64886363636</v>
      </c>
      <c r="CO123" s="477">
        <f t="shared" si="161"/>
        <v>5683376.8741477393</v>
      </c>
      <c r="CP123" s="494">
        <f>+CM$28*CO123+CN123</f>
        <v>1166097.9968614883</v>
      </c>
      <c r="CQ123" s="493">
        <f>+CS122</f>
        <v>25726133.545056827</v>
      </c>
      <c r="CR123" s="477">
        <f>+CQ$31</f>
        <v>2017735.9643181816</v>
      </c>
      <c r="CS123" s="477">
        <f t="shared" si="162"/>
        <v>23708397.580738645</v>
      </c>
      <c r="CT123" s="494">
        <f>+CQ$28*CS123+CR123</f>
        <v>4864416.9724959265</v>
      </c>
      <c r="CU123" s="493">
        <f>+CW122</f>
        <v>8790539.8425000198</v>
      </c>
      <c r="CV123" s="477">
        <f>+CU$31</f>
        <v>676195.37250000006</v>
      </c>
      <c r="CW123" s="477">
        <f t="shared" si="163"/>
        <v>8114344.4700000193</v>
      </c>
      <c r="CX123" s="494">
        <f>+CU$28*CW123+CV123</f>
        <v>1650489.405569843</v>
      </c>
      <c r="CY123" s="493">
        <f>+DA122</f>
        <v>9905.2721590909132</v>
      </c>
      <c r="CZ123" s="477">
        <f>+CY$31</f>
        <v>733.72386363636497</v>
      </c>
      <c r="DA123" s="477">
        <f t="shared" si="40"/>
        <v>9171.5482954545478</v>
      </c>
      <c r="DB123" s="494">
        <f>+CY$28*DA123+CZ123</f>
        <v>1834.9569714136142</v>
      </c>
      <c r="DC123" s="493">
        <f>+DE122</f>
        <v>590031.41363636556</v>
      </c>
      <c r="DD123" s="477">
        <f>+DC$31</f>
        <v>44530.672727272722</v>
      </c>
      <c r="DE123" s="477">
        <f t="shared" si="41"/>
        <v>545500.74090909283</v>
      </c>
      <c r="DF123" s="494">
        <f>+DC$28*DE123+DD123</f>
        <v>110029.26215342588</v>
      </c>
      <c r="DG123" s="493">
        <f>+DI122</f>
        <v>332632.90329545364</v>
      </c>
      <c r="DH123" s="477">
        <f>+DG$31</f>
        <v>24639.474318181816</v>
      </c>
      <c r="DI123" s="477">
        <f t="shared" si="42"/>
        <v>307993.42897727183</v>
      </c>
      <c r="DJ123" s="494">
        <f>+DG$28*DI123+DH123</f>
        <v>61620.42344927974</v>
      </c>
      <c r="DK123" s="493">
        <f>+DM122</f>
        <v>7237174.3167045526</v>
      </c>
      <c r="DL123" s="477">
        <f>+DK$31</f>
        <v>549658.80886363634</v>
      </c>
      <c r="DM123" s="477">
        <f t="shared" si="43"/>
        <v>6687515.5078409165</v>
      </c>
      <c r="DN123" s="494">
        <f>+DK$28*DM123+DL123</f>
        <v>1352632.6633063024</v>
      </c>
      <c r="DO123" s="493">
        <f>+DQ122</f>
        <v>277563.30473484821</v>
      </c>
      <c r="DP123" s="477">
        <f>+DO$31</f>
        <v>19592.703863636354</v>
      </c>
      <c r="DQ123" s="477">
        <f t="shared" si="143"/>
        <v>257970.60087121185</v>
      </c>
      <c r="DR123" s="494">
        <f>+DO$28*DQ123+DP123</f>
        <v>50567.38309564376</v>
      </c>
      <c r="DS123" s="493">
        <f>+DU122</f>
        <v>120288.41454545435</v>
      </c>
      <c r="DT123" s="477">
        <f>+DS$31</f>
        <v>8295.7527272726966</v>
      </c>
      <c r="DU123" s="477">
        <f t="shared" si="58"/>
        <v>111992.66181818164</v>
      </c>
      <c r="DV123" s="494">
        <f>+DS$28*DU123+DT123</f>
        <v>21742.776397573318</v>
      </c>
      <c r="DW123" s="493">
        <f>+DY122</f>
        <v>17410.128579545406</v>
      </c>
      <c r="DX123" s="477">
        <f>+DW$31</f>
        <v>1221.7634090909089</v>
      </c>
      <c r="DY123" s="477">
        <f t="shared" si="59"/>
        <v>16188.365170454497</v>
      </c>
      <c r="DZ123" s="494">
        <f>+DW$28*DY123+DX123</f>
        <v>3165.5097769018694</v>
      </c>
      <c r="EA123" s="493">
        <f>+EC122</f>
        <v>-106211.16539772804</v>
      </c>
      <c r="EB123" s="477">
        <f>+EA$31</f>
        <v>-7120.3015909091364</v>
      </c>
      <c r="EC123" s="477">
        <f t="shared" si="60"/>
        <v>-99090.863806818903</v>
      </c>
      <c r="ED123" s="494">
        <f>+EA$28*EC123+EB123</f>
        <v>-19018.198912825505</v>
      </c>
      <c r="EE123" s="576">
        <f>+EG122</f>
        <v>3160133.5031818273</v>
      </c>
      <c r="EF123" s="580">
        <f>+EE$31</f>
        <v>192495.44181818186</v>
      </c>
      <c r="EG123" s="580">
        <f t="shared" si="69"/>
        <v>2967638.0613636454</v>
      </c>
      <c r="EH123" s="494">
        <f>+EE$28*EG123+EF123</f>
        <v>548821.46004273847</v>
      </c>
      <c r="EI123" s="576">
        <f>+EK122</f>
        <v>129552.72678030284</v>
      </c>
      <c r="EJ123" s="580">
        <f>+EI$31</f>
        <v>7696.2015909090906</v>
      </c>
      <c r="EK123" s="580">
        <f t="shared" si="70"/>
        <v>121856.52518939375</v>
      </c>
      <c r="EL123" s="494">
        <f>+EI$28*EK123+EJ123</f>
        <v>22327.585040501672</v>
      </c>
      <c r="EM123" s="576">
        <f>+EO122</f>
        <v>4441699.8006818146</v>
      </c>
      <c r="EN123" s="580">
        <f>+EM$31</f>
        <v>261276.45886363636</v>
      </c>
      <c r="EO123" s="580">
        <f t="shared" si="71"/>
        <v>4180423.3418181781</v>
      </c>
      <c r="EP123" s="494">
        <f>+EM$28*EO123+EN123</f>
        <v>763222.30707080942</v>
      </c>
      <c r="EQ123" s="576">
        <f>+ES122</f>
        <v>8760150.1034090761</v>
      </c>
      <c r="ER123" s="580">
        <f>+EQ$31</f>
        <v>500580.00590909086</v>
      </c>
      <c r="ES123" s="580">
        <f t="shared" si="106"/>
        <v>8259570.0974999852</v>
      </c>
      <c r="ET123" s="494">
        <f>+EQ$28*ES123+ER123</f>
        <v>1492311.3640573998</v>
      </c>
      <c r="EU123" s="576">
        <f>+EW122</f>
        <v>11319274.320454542</v>
      </c>
      <c r="EV123" s="580">
        <f>+EU$31</f>
        <v>646815.67545454553</v>
      </c>
      <c r="EW123" s="580">
        <f t="shared" si="96"/>
        <v>10672458.644999996</v>
      </c>
      <c r="EX123" s="494">
        <f>+EU$28*EW123+EV123</f>
        <v>1928263.9568840044</v>
      </c>
      <c r="EY123" s="582">
        <f t="shared" si="109"/>
        <v>20710996.656298149</v>
      </c>
      <c r="EZ123" s="557"/>
      <c r="FA123" s="578">
        <f>+EY123</f>
        <v>20710996.656298149</v>
      </c>
      <c r="FD123" s="493"/>
      <c r="FE123" s="477"/>
      <c r="FF123" s="477"/>
      <c r="FG123" s="494"/>
      <c r="FH123" s="493"/>
      <c r="FI123" s="477"/>
      <c r="FJ123" s="477"/>
      <c r="FK123" s="494"/>
      <c r="FL123" s="493"/>
      <c r="FM123" s="477"/>
      <c r="FN123" s="477"/>
      <c r="FO123" s="494"/>
      <c r="FP123" s="493"/>
      <c r="FQ123" s="477"/>
      <c r="FR123" s="477"/>
      <c r="FS123" s="494"/>
      <c r="FT123" s="493"/>
      <c r="FU123" s="477"/>
      <c r="FV123" s="477"/>
      <c r="FW123" s="494"/>
      <c r="FX123" s="493"/>
      <c r="FY123" s="477"/>
      <c r="FZ123" s="477"/>
      <c r="GA123" s="494"/>
      <c r="GB123" s="493"/>
      <c r="GC123" s="477"/>
      <c r="GD123" s="477"/>
      <c r="GE123" s="494"/>
      <c r="GF123" s="493"/>
      <c r="GG123" s="477"/>
      <c r="GH123" s="477"/>
      <c r="GI123" s="494"/>
      <c r="GJ123" s="493"/>
      <c r="GK123" s="477"/>
      <c r="GL123" s="477"/>
      <c r="GM123" s="494"/>
      <c r="GN123" s="493"/>
      <c r="GO123" s="477"/>
      <c r="GP123" s="477"/>
      <c r="GQ123" s="494"/>
      <c r="GR123" s="493"/>
      <c r="GS123" s="477"/>
      <c r="GT123" s="477"/>
      <c r="GU123" s="494"/>
      <c r="GV123" s="493"/>
      <c r="GW123" s="477"/>
      <c r="GX123" s="477"/>
      <c r="GY123" s="494"/>
      <c r="GZ123" s="493"/>
      <c r="HA123" s="477"/>
      <c r="HB123" s="477"/>
      <c r="HC123" s="494"/>
      <c r="HD123" s="576"/>
      <c r="HE123" s="580"/>
      <c r="HF123" s="580"/>
      <c r="HG123" s="919"/>
      <c r="HH123" s="920"/>
      <c r="HI123" s="926"/>
      <c r="HJ123" s="926"/>
      <c r="HK123" s="919"/>
      <c r="HL123" s="920"/>
      <c r="HM123" s="926"/>
      <c r="HN123" s="926"/>
      <c r="HO123" s="919"/>
      <c r="HP123" s="920"/>
      <c r="HQ123" s="926"/>
      <c r="HR123" s="926"/>
      <c r="HS123" s="919"/>
      <c r="HU123" s="493"/>
      <c r="HV123" s="477"/>
      <c r="HW123" s="477"/>
      <c r="HX123" s="494"/>
      <c r="HY123" s="493"/>
      <c r="HZ123" s="477"/>
      <c r="IA123" s="477"/>
      <c r="IB123" s="494"/>
      <c r="IC123" s="493"/>
      <c r="ID123" s="477"/>
      <c r="IE123" s="477"/>
      <c r="IF123" s="494"/>
    </row>
    <row r="124" spans="1:240">
      <c r="A124" s="554" t="s">
        <v>23</v>
      </c>
      <c r="B124" s="574">
        <v>2048</v>
      </c>
      <c r="C124" s="575">
        <f>+C123</f>
        <v>2117511.9244318083</v>
      </c>
      <c r="D124" s="575">
        <f>+D123</f>
        <v>445791.98409090913</v>
      </c>
      <c r="E124" s="575">
        <f t="shared" si="145"/>
        <v>1671719.9403408992</v>
      </c>
      <c r="F124" s="558">
        <f>+C$29*E124+D124</f>
        <v>657421.26829668693</v>
      </c>
      <c r="G124" s="575">
        <f>+G123</f>
        <v>521283.37295454362</v>
      </c>
      <c r="H124" s="575">
        <f>+H123</f>
        <v>115840.74954545456</v>
      </c>
      <c r="I124" s="575">
        <f t="shared" si="146"/>
        <v>405442.62340908905</v>
      </c>
      <c r="J124" s="558">
        <f>+G$29*I124+H124</f>
        <v>167167.24874428631</v>
      </c>
      <c r="K124" s="576">
        <f>+K123</f>
        <v>1145324.1042613601</v>
      </c>
      <c r="L124" s="575">
        <f>+L123</f>
        <v>305419.76113636367</v>
      </c>
      <c r="M124" s="575">
        <f t="shared" si="147"/>
        <v>839904.34312499641</v>
      </c>
      <c r="N124" s="558">
        <f>+K$29*M124+L124</f>
        <v>411746.39554895565</v>
      </c>
      <c r="O124" s="576">
        <f>+O123</f>
        <v>696011.8560606027</v>
      </c>
      <c r="P124" s="575">
        <f>+P123</f>
        <v>119316.31818181818</v>
      </c>
      <c r="Q124" s="575">
        <f t="shared" si="148"/>
        <v>576695.53787878458</v>
      </c>
      <c r="R124" s="558">
        <f>+O$29*Q124+P124</f>
        <v>192322.36479334897</v>
      </c>
      <c r="S124" s="493">
        <f>+S123</f>
        <v>242982.10606060294</v>
      </c>
      <c r="T124" s="477">
        <f>+T123</f>
        <v>58315.705454545445</v>
      </c>
      <c r="U124" s="477">
        <f t="shared" si="149"/>
        <v>184666.40060605749</v>
      </c>
      <c r="V124" s="494">
        <f>+S$29*U124+T124</f>
        <v>81693.316281600564</v>
      </c>
      <c r="W124" s="493">
        <f>+W123</f>
        <v>4044212.7462121318</v>
      </c>
      <c r="X124" s="477">
        <f>+X123</f>
        <v>693293.61363636365</v>
      </c>
      <c r="Y124" s="477">
        <f t="shared" si="150"/>
        <v>3350919.132575768</v>
      </c>
      <c r="Z124" s="494">
        <f>+W$29*Y124+X124</f>
        <v>1117499.0085387204</v>
      </c>
      <c r="AA124" s="493">
        <f>+AA123</f>
        <v>2667430.3314393917</v>
      </c>
      <c r="AB124" s="477">
        <f>+AB123</f>
        <v>450833.29545454547</v>
      </c>
      <c r="AC124" s="477">
        <f t="shared" si="151"/>
        <v>2216597.0359848463</v>
      </c>
      <c r="AD124" s="494">
        <f>+AA$29*AC124+AB124</f>
        <v>731440.61057843082</v>
      </c>
      <c r="AE124" s="493">
        <f>+AE123</f>
        <v>25288.375000000065</v>
      </c>
      <c r="AF124" s="477">
        <f>+AF123</f>
        <v>4597.886363636364</v>
      </c>
      <c r="AG124" s="477">
        <f t="shared" si="152"/>
        <v>20690.488636363702</v>
      </c>
      <c r="AH124" s="494">
        <f>+AE$29*AG124+AF124</f>
        <v>7217.1727610268954</v>
      </c>
      <c r="AI124" s="493">
        <f>+AI123</f>
        <v>2019574.1174242476</v>
      </c>
      <c r="AJ124" s="477">
        <f>+AJ123</f>
        <v>295547.43181818182</v>
      </c>
      <c r="AK124" s="477">
        <f t="shared" si="156"/>
        <v>1724026.6856060657</v>
      </c>
      <c r="AL124" s="494">
        <f>+AI$29*AK124+AJ124</f>
        <v>513798.42268215958</v>
      </c>
      <c r="AM124" s="493">
        <f>+AM123</f>
        <v>720634.9519318185</v>
      </c>
      <c r="AN124" s="477">
        <f>+AN123</f>
        <v>110866.91568181818</v>
      </c>
      <c r="AO124" s="477">
        <f t="shared" si="153"/>
        <v>609768.03625000035</v>
      </c>
      <c r="AP124" s="494">
        <f>+AM$29*AO124+AN124</f>
        <v>188059.73364679102</v>
      </c>
      <c r="AQ124" s="493">
        <f>+AQ123</f>
        <v>6108292.60159091</v>
      </c>
      <c r="AR124" s="477">
        <f>+AR123</f>
        <v>904932.23727272719</v>
      </c>
      <c r="AS124" s="477">
        <f t="shared" si="154"/>
        <v>5203360.3643181827</v>
      </c>
      <c r="AT124" s="494">
        <f>+AQ$29*AS124+AR124</f>
        <v>1563645.1010678536</v>
      </c>
      <c r="AU124" s="575"/>
      <c r="AV124" s="575"/>
      <c r="AW124" s="575"/>
      <c r="AX124" s="558"/>
      <c r="AY124" s="575"/>
      <c r="AZ124" s="575"/>
      <c r="BA124" s="575"/>
      <c r="BB124" s="558"/>
      <c r="BC124" s="575"/>
      <c r="BD124" s="575"/>
      <c r="BE124" s="575"/>
      <c r="BF124" s="558"/>
      <c r="BG124" s="575"/>
      <c r="BH124" s="575"/>
      <c r="BI124" s="575"/>
      <c r="BJ124" s="558"/>
      <c r="BK124" s="575"/>
      <c r="BL124" s="575"/>
      <c r="BM124" s="575"/>
      <c r="BN124" s="558"/>
      <c r="BO124" s="575"/>
      <c r="BP124" s="575"/>
      <c r="BQ124" s="575"/>
      <c r="BR124" s="558"/>
      <c r="BS124" s="493">
        <f>+BS123</f>
        <v>58176.204545454806</v>
      </c>
      <c r="BT124" s="477">
        <f>+BT123</f>
        <v>8310.886363636364</v>
      </c>
      <c r="BU124" s="477">
        <f t="shared" si="155"/>
        <v>49865.318181818438</v>
      </c>
      <c r="BV124" s="494">
        <f>+BS$29*BU124+BT124</f>
        <v>14623.523629516927</v>
      </c>
      <c r="BW124" s="493">
        <f>+BW123</f>
        <v>4326309.2045454718</v>
      </c>
      <c r="BX124" s="477">
        <f>+BX123</f>
        <v>576841.22727272729</v>
      </c>
      <c r="BY124" s="477">
        <f t="shared" si="157"/>
        <v>3749467.9772727443</v>
      </c>
      <c r="BZ124" s="494">
        <f>+BW$29*BY124+BX124</f>
        <v>1027042.0156357681</v>
      </c>
      <c r="CA124" s="493">
        <f>+CA123</f>
        <v>412790.56000000163</v>
      </c>
      <c r="CB124" s="477">
        <f>+CB123</f>
        <v>54433.919999999998</v>
      </c>
      <c r="CC124" s="477">
        <f t="shared" si="158"/>
        <v>358356.64000000164</v>
      </c>
      <c r="CD124" s="494">
        <f>+CA$29*CC124+CB124</f>
        <v>99799.628324399586</v>
      </c>
      <c r="CE124" s="493">
        <f>+CE123</f>
        <v>34256.460909091118</v>
      </c>
      <c r="CF124" s="477">
        <f>+CF123</f>
        <v>4725.0290909090909</v>
      </c>
      <c r="CG124" s="477">
        <f t="shared" si="159"/>
        <v>29531.431818182027</v>
      </c>
      <c r="CH124" s="494">
        <f>+CE$29*CG124+CF124</f>
        <v>8463.5235758041763</v>
      </c>
      <c r="CI124" s="493">
        <f>+CI123</f>
        <v>100962.27272727242</v>
      </c>
      <c r="CJ124" s="477">
        <f>+CJ123</f>
        <v>12362.727272727272</v>
      </c>
      <c r="CK124" s="477">
        <f t="shared" si="160"/>
        <v>88599.54545454515</v>
      </c>
      <c r="CL124" s="494">
        <f>+CI$29*CK124+CJ124</f>
        <v>23000.925932915958</v>
      </c>
      <c r="CM124" s="493">
        <f>+CM123</f>
        <v>6167068.5230113752</v>
      </c>
      <c r="CN124" s="477">
        <f>+CN123</f>
        <v>483691.64886363636</v>
      </c>
      <c r="CO124" s="477">
        <f t="shared" si="161"/>
        <v>5683376.8741477393</v>
      </c>
      <c r="CP124" s="494">
        <f>+CM$29*CO124+CN124</f>
        <v>1166097.9968614883</v>
      </c>
      <c r="CQ124" s="493">
        <f>+CQ123</f>
        <v>25726133.545056827</v>
      </c>
      <c r="CR124" s="477">
        <f>+CR123</f>
        <v>2017735.9643181816</v>
      </c>
      <c r="CS124" s="477">
        <f t="shared" si="162"/>
        <v>23708397.580738645</v>
      </c>
      <c r="CT124" s="494">
        <f>+CQ$29*CS124+CR124</f>
        <v>4864416.9724959265</v>
      </c>
      <c r="CU124" s="493">
        <f>+CU123</f>
        <v>8790539.8425000198</v>
      </c>
      <c r="CV124" s="477">
        <f>+CV123</f>
        <v>676195.37250000006</v>
      </c>
      <c r="CW124" s="477">
        <f t="shared" si="163"/>
        <v>8114344.4700000193</v>
      </c>
      <c r="CX124" s="494">
        <f>+CU$29*CW124+CV124</f>
        <v>1650489.405569843</v>
      </c>
      <c r="CY124" s="493">
        <f>+CY123</f>
        <v>9905.2721590909132</v>
      </c>
      <c r="CZ124" s="477">
        <f>+CZ123</f>
        <v>733.72386363636497</v>
      </c>
      <c r="DA124" s="477">
        <f t="shared" si="40"/>
        <v>9171.5482954545478</v>
      </c>
      <c r="DB124" s="494">
        <f>+CY$29*DA124+CZ124</f>
        <v>1834.9569714136142</v>
      </c>
      <c r="DC124" s="493">
        <f>+DC123</f>
        <v>590031.41363636556</v>
      </c>
      <c r="DD124" s="477">
        <f>+DD123</f>
        <v>44530.672727272722</v>
      </c>
      <c r="DE124" s="477">
        <f t="shared" si="41"/>
        <v>545500.74090909283</v>
      </c>
      <c r="DF124" s="494">
        <f>+DC$29*DE124+DD124</f>
        <v>110029.26215342588</v>
      </c>
      <c r="DG124" s="493">
        <f>+DG123</f>
        <v>332632.90329545364</v>
      </c>
      <c r="DH124" s="477">
        <f>+DH123</f>
        <v>24639.474318181816</v>
      </c>
      <c r="DI124" s="477">
        <f t="shared" si="42"/>
        <v>307993.42897727183</v>
      </c>
      <c r="DJ124" s="494">
        <f>+DG$29*DI124+DH124</f>
        <v>61620.42344927974</v>
      </c>
      <c r="DK124" s="493">
        <f>+DK123</f>
        <v>7237174.3167045526</v>
      </c>
      <c r="DL124" s="477">
        <f>+DL123</f>
        <v>549658.80886363634</v>
      </c>
      <c r="DM124" s="477">
        <f t="shared" si="43"/>
        <v>6687515.5078409165</v>
      </c>
      <c r="DN124" s="494">
        <f>+DK$29*DM124+DL124</f>
        <v>1352632.6633063024</v>
      </c>
      <c r="DO124" s="493">
        <f>+DO123</f>
        <v>277563.30473484821</v>
      </c>
      <c r="DP124" s="477">
        <f>+DP123</f>
        <v>19592.703863636354</v>
      </c>
      <c r="DQ124" s="477">
        <f t="shared" si="143"/>
        <v>257970.60087121185</v>
      </c>
      <c r="DR124" s="494">
        <f>+DO$29*DQ124+DP124</f>
        <v>50567.38309564376</v>
      </c>
      <c r="DS124" s="493">
        <f>+DS123</f>
        <v>120288.41454545435</v>
      </c>
      <c r="DT124" s="477">
        <f>+DT123</f>
        <v>8295.7527272726966</v>
      </c>
      <c r="DU124" s="477">
        <f t="shared" si="58"/>
        <v>111992.66181818164</v>
      </c>
      <c r="DV124" s="494">
        <f>+DS$29*DU124+DT124</f>
        <v>21742.776397573318</v>
      </c>
      <c r="DW124" s="493">
        <f>+DW123</f>
        <v>17410.128579545406</v>
      </c>
      <c r="DX124" s="477">
        <f>+DX123</f>
        <v>1221.7634090909089</v>
      </c>
      <c r="DY124" s="477">
        <f t="shared" si="59"/>
        <v>16188.365170454497</v>
      </c>
      <c r="DZ124" s="494">
        <f>+DW$29*DY124+DX124</f>
        <v>3165.5097769018694</v>
      </c>
      <c r="EA124" s="493">
        <f>+EA123</f>
        <v>-106211.16539772804</v>
      </c>
      <c r="EB124" s="477">
        <f>+EB123</f>
        <v>-7120.3015909091364</v>
      </c>
      <c r="EC124" s="477">
        <f t="shared" si="60"/>
        <v>-99090.863806818903</v>
      </c>
      <c r="ED124" s="494">
        <f>+EA$29*EC124+EB124</f>
        <v>-19018.198912825505</v>
      </c>
      <c r="EE124" s="576">
        <f>+EE123</f>
        <v>3160133.5031818273</v>
      </c>
      <c r="EF124" s="580">
        <f>+EF123</f>
        <v>192495.44181818186</v>
      </c>
      <c r="EG124" s="580">
        <f t="shared" si="69"/>
        <v>2967638.0613636454</v>
      </c>
      <c r="EH124" s="494">
        <f>+EE$29*EG124+EF124</f>
        <v>548821.46004273847</v>
      </c>
      <c r="EI124" s="576">
        <f>+EI123</f>
        <v>129552.72678030284</v>
      </c>
      <c r="EJ124" s="580">
        <f>+EJ123</f>
        <v>7696.2015909090906</v>
      </c>
      <c r="EK124" s="580">
        <f t="shared" si="70"/>
        <v>121856.52518939375</v>
      </c>
      <c r="EL124" s="494">
        <f>+EI$29*EK124+EJ124</f>
        <v>22327.585040501672</v>
      </c>
      <c r="EM124" s="576">
        <f>+EM123</f>
        <v>4441699.8006818146</v>
      </c>
      <c r="EN124" s="580">
        <f>+EN123</f>
        <v>261276.45886363636</v>
      </c>
      <c r="EO124" s="580">
        <f t="shared" si="71"/>
        <v>4180423.3418181781</v>
      </c>
      <c r="EP124" s="494">
        <f>+EM$29*EO124+EN124</f>
        <v>763222.30707080942</v>
      </c>
      <c r="EQ124" s="576">
        <f>+EQ123</f>
        <v>8760150.1034090761</v>
      </c>
      <c r="ER124" s="580">
        <f>+ER123</f>
        <v>500580.00590909086</v>
      </c>
      <c r="ES124" s="580">
        <f t="shared" si="106"/>
        <v>8259570.0974999852</v>
      </c>
      <c r="ET124" s="494">
        <f>+EQ$29*ES124+ER124</f>
        <v>1492311.3640573998</v>
      </c>
      <c r="EU124" s="576">
        <f>+EU123</f>
        <v>11319274.320454542</v>
      </c>
      <c r="EV124" s="580">
        <f>+EV123</f>
        <v>646815.67545454553</v>
      </c>
      <c r="EW124" s="580">
        <f t="shared" si="96"/>
        <v>10672458.644999996</v>
      </c>
      <c r="EX124" s="494">
        <f>+EU$29*EW124+EV124</f>
        <v>1928263.9568840044</v>
      </c>
      <c r="EY124" s="582">
        <f t="shared" si="109"/>
        <v>20823466.084298696</v>
      </c>
      <c r="EZ124" s="579">
        <f>+EY124</f>
        <v>20823466.084298696</v>
      </c>
      <c r="FA124" s="553"/>
      <c r="FD124" s="493"/>
      <c r="FE124" s="477"/>
      <c r="FF124" s="477"/>
      <c r="FG124" s="494"/>
      <c r="FH124" s="493"/>
      <c r="FI124" s="477"/>
      <c r="FJ124" s="477"/>
      <c r="FK124" s="494"/>
      <c r="FL124" s="493"/>
      <c r="FM124" s="477"/>
      <c r="FN124" s="477"/>
      <c r="FO124" s="494"/>
      <c r="FP124" s="493"/>
      <c r="FQ124" s="477"/>
      <c r="FR124" s="477"/>
      <c r="FS124" s="494"/>
      <c r="FT124" s="493"/>
      <c r="FU124" s="477"/>
      <c r="FV124" s="477"/>
      <c r="FW124" s="494"/>
      <c r="FX124" s="493"/>
      <c r="FY124" s="477"/>
      <c r="FZ124" s="477"/>
      <c r="GA124" s="494"/>
      <c r="GB124" s="493"/>
      <c r="GC124" s="477"/>
      <c r="GD124" s="477"/>
      <c r="GE124" s="494"/>
      <c r="GF124" s="493"/>
      <c r="GG124" s="477"/>
      <c r="GH124" s="477"/>
      <c r="GI124" s="494"/>
      <c r="GJ124" s="493"/>
      <c r="GK124" s="477"/>
      <c r="GL124" s="477"/>
      <c r="GM124" s="494"/>
      <c r="GN124" s="493"/>
      <c r="GO124" s="477"/>
      <c r="GP124" s="477"/>
      <c r="GQ124" s="494"/>
      <c r="GR124" s="493"/>
      <c r="GS124" s="477"/>
      <c r="GT124" s="477"/>
      <c r="GU124" s="494"/>
      <c r="GV124" s="493"/>
      <c r="GW124" s="477"/>
      <c r="GX124" s="477"/>
      <c r="GY124" s="494"/>
      <c r="GZ124" s="493"/>
      <c r="HA124" s="477"/>
      <c r="HB124" s="477"/>
      <c r="HC124" s="494"/>
      <c r="HD124" s="576"/>
      <c r="HE124" s="580"/>
      <c r="HF124" s="580"/>
      <c r="HG124" s="919"/>
      <c r="HH124" s="920"/>
      <c r="HI124" s="926"/>
      <c r="HJ124" s="926"/>
      <c r="HK124" s="919"/>
      <c r="HL124" s="920"/>
      <c r="HM124" s="926"/>
      <c r="HN124" s="926"/>
      <c r="HO124" s="919"/>
      <c r="HP124" s="920"/>
      <c r="HQ124" s="926"/>
      <c r="HR124" s="926"/>
      <c r="HS124" s="919"/>
      <c r="HU124" s="493"/>
      <c r="HV124" s="477"/>
      <c r="HW124" s="477"/>
      <c r="HX124" s="494"/>
      <c r="HY124" s="493"/>
      <c r="HZ124" s="477"/>
      <c r="IA124" s="477"/>
      <c r="IB124" s="494"/>
      <c r="IC124" s="493"/>
      <c r="ID124" s="477"/>
      <c r="IE124" s="477"/>
      <c r="IF124" s="494"/>
    </row>
    <row r="125" spans="1:240">
      <c r="A125" s="554" t="s">
        <v>24</v>
      </c>
      <c r="B125" s="574">
        <v>2049</v>
      </c>
      <c r="C125" s="575">
        <f>+E124</f>
        <v>1671719.9403408992</v>
      </c>
      <c r="D125" s="575">
        <f>+C$31</f>
        <v>445791.98409090913</v>
      </c>
      <c r="E125" s="575">
        <f t="shared" si="145"/>
        <v>1225927.95624999</v>
      </c>
      <c r="F125" s="558">
        <f>+C$28*E125+D125</f>
        <v>592989.8627567467</v>
      </c>
      <c r="G125" s="575">
        <f>+I124</f>
        <v>405442.62340908905</v>
      </c>
      <c r="H125" s="575">
        <f>+G$31</f>
        <v>115840.74954545456</v>
      </c>
      <c r="I125" s="575">
        <f t="shared" si="146"/>
        <v>289601.87386363448</v>
      </c>
      <c r="J125" s="558">
        <f>+G$28*I125+H125</f>
        <v>150613.41401815024</v>
      </c>
      <c r="K125" s="576">
        <f>+M124</f>
        <v>839904.34312499641</v>
      </c>
      <c r="L125" s="575">
        <f>+K$31</f>
        <v>305419.76113636367</v>
      </c>
      <c r="M125" s="575">
        <f t="shared" si="147"/>
        <v>534484.58198863268</v>
      </c>
      <c r="N125" s="558">
        <f>+K$28*M125+L125</f>
        <v>369595.63399024965</v>
      </c>
      <c r="O125" s="576">
        <f>+Q124</f>
        <v>576695.53787878458</v>
      </c>
      <c r="P125" s="575">
        <f>+O$31</f>
        <v>119316.31818181818</v>
      </c>
      <c r="Q125" s="575">
        <f t="shared" si="148"/>
        <v>457379.21969696641</v>
      </c>
      <c r="R125" s="558">
        <f>+O$28*Q125+P125</f>
        <v>174234.10559501313</v>
      </c>
      <c r="S125" s="493">
        <f>+U124</f>
        <v>184666.40060605749</v>
      </c>
      <c r="T125" s="477">
        <f>+S$31</f>
        <v>58315.705454545445</v>
      </c>
      <c r="U125" s="477">
        <f t="shared" si="149"/>
        <v>126350.69515151205</v>
      </c>
      <c r="V125" s="494">
        <f>+S$28*U125+T125</f>
        <v>73486.706490485521</v>
      </c>
      <c r="W125" s="493">
        <f>+Y124</f>
        <v>3350919.132575768</v>
      </c>
      <c r="X125" s="477">
        <f>+W$31</f>
        <v>693293.61363636365</v>
      </c>
      <c r="Y125" s="477">
        <f t="shared" si="150"/>
        <v>2657625.5189394043</v>
      </c>
      <c r="Z125" s="494">
        <f>+W$28*Y125+X125</f>
        <v>1012396.2466105835</v>
      </c>
      <c r="AA125" s="493">
        <f>+AC124</f>
        <v>2216597.0359848463</v>
      </c>
      <c r="AB125" s="477">
        <f>+AA$31</f>
        <v>450833.29545454547</v>
      </c>
      <c r="AC125" s="477">
        <f t="shared" si="151"/>
        <v>1765763.7405303009</v>
      </c>
      <c r="AD125" s="494">
        <f>+AA$28*AC125+AB125</f>
        <v>662849.56892805197</v>
      </c>
      <c r="AE125" s="493">
        <f>+AG124</f>
        <v>20690.488636363702</v>
      </c>
      <c r="AF125" s="477">
        <f>+AE$31</f>
        <v>4597.886363636364</v>
      </c>
      <c r="AG125" s="477">
        <f t="shared" si="152"/>
        <v>16092.602272727338</v>
      </c>
      <c r="AH125" s="494">
        <f>+AE$28*AG125+AF125</f>
        <v>6530.1344249371687</v>
      </c>
      <c r="AI125" s="493">
        <f>+AK124</f>
        <v>1724026.6856060657</v>
      </c>
      <c r="AJ125" s="477">
        <f>+AI$31</f>
        <v>295547.43181818182</v>
      </c>
      <c r="AK125" s="477">
        <f t="shared" si="156"/>
        <v>1428479.2537878838</v>
      </c>
      <c r="AL125" s="494">
        <f>+AI$28*AK125+AJ125</f>
        <v>467065.76191559678</v>
      </c>
      <c r="AM125" s="493">
        <f>+AO124</f>
        <v>609768.03625000035</v>
      </c>
      <c r="AN125" s="477">
        <f>+AM$31</f>
        <v>110866.91568181818</v>
      </c>
      <c r="AO125" s="477">
        <f t="shared" si="153"/>
        <v>498901.1205681822</v>
      </c>
      <c r="AP125" s="494">
        <f>+AM$28*AO125+AN125</f>
        <v>170770.26174489665</v>
      </c>
      <c r="AQ125" s="493">
        <f>+AS124</f>
        <v>5203360.3643181827</v>
      </c>
      <c r="AR125" s="477">
        <f>+AQ$31</f>
        <v>904932.23727272719</v>
      </c>
      <c r="AS125" s="477">
        <f t="shared" si="154"/>
        <v>4298428.1270454554</v>
      </c>
      <c r="AT125" s="494">
        <f>+AQ$28*AS125+AR125</f>
        <v>1421046.9882847653</v>
      </c>
      <c r="AU125" s="575"/>
      <c r="AV125" s="575"/>
      <c r="AW125" s="575"/>
      <c r="AX125" s="558"/>
      <c r="AY125" s="575"/>
      <c r="AZ125" s="575"/>
      <c r="BA125" s="575"/>
      <c r="BB125" s="558"/>
      <c r="BC125" s="575"/>
      <c r="BD125" s="575"/>
      <c r="BE125" s="575"/>
      <c r="BF125" s="558"/>
      <c r="BG125" s="575"/>
      <c r="BH125" s="575"/>
      <c r="BI125" s="575"/>
      <c r="BJ125" s="558"/>
      <c r="BK125" s="575"/>
      <c r="BL125" s="575"/>
      <c r="BM125" s="575"/>
      <c r="BN125" s="558"/>
      <c r="BO125" s="575"/>
      <c r="BP125" s="575"/>
      <c r="BQ125" s="575"/>
      <c r="BR125" s="558"/>
      <c r="BS125" s="493">
        <f>+BU124</f>
        <v>49865.318181818438</v>
      </c>
      <c r="BT125" s="477">
        <f>+BS$31</f>
        <v>8310.886363636364</v>
      </c>
      <c r="BU125" s="477">
        <f t="shared" si="155"/>
        <v>41554.431818182071</v>
      </c>
      <c r="BV125" s="494">
        <f>+BS$28*BU125+BT125</f>
        <v>13300.351023134894</v>
      </c>
      <c r="BW125" s="493">
        <f>+BY124</f>
        <v>3749467.9772727443</v>
      </c>
      <c r="BX125" s="477">
        <f>+BW$31</f>
        <v>576841.22727272729</v>
      </c>
      <c r="BY125" s="477">
        <f t="shared" si="157"/>
        <v>3172626.7500000168</v>
      </c>
      <c r="BZ125" s="494">
        <f>+BW$28*BY125+BX125</f>
        <v>957780.35588760814</v>
      </c>
      <c r="CA125" s="493">
        <f>+CC124</f>
        <v>358356.64000000164</v>
      </c>
      <c r="CB125" s="477">
        <f>+CA$31</f>
        <v>54433.919999999998</v>
      </c>
      <c r="CC125" s="477">
        <f t="shared" si="158"/>
        <v>303922.72000000166</v>
      </c>
      <c r="CD125" s="494">
        <f>+CA$28*CC125+CB125</f>
        <v>90926.096750090277</v>
      </c>
      <c r="CE125" s="493">
        <f>+CG124</f>
        <v>29531.431818182027</v>
      </c>
      <c r="CF125" s="477">
        <f>+CE$31</f>
        <v>4725.0290909090909</v>
      </c>
      <c r="CG125" s="477">
        <f t="shared" si="159"/>
        <v>24806.402727272936</v>
      </c>
      <c r="CH125" s="494">
        <f>+CE$28*CG125+CF125</f>
        <v>7703.5482120118522</v>
      </c>
      <c r="CI125" s="493">
        <f>+CK124</f>
        <v>88599.54545454515</v>
      </c>
      <c r="CJ125" s="477">
        <f>+CI$31</f>
        <v>12362.727272727272</v>
      </c>
      <c r="CK125" s="477">
        <f t="shared" si="160"/>
        <v>76236.818181817885</v>
      </c>
      <c r="CL125" s="494">
        <f>+CI$28*CK125+CJ125</f>
        <v>21516.526119866372</v>
      </c>
      <c r="CM125" s="493">
        <f>+CO124</f>
        <v>5683376.8741477393</v>
      </c>
      <c r="CN125" s="477">
        <f>+CM$31</f>
        <v>483691.64886363636</v>
      </c>
      <c r="CO125" s="477">
        <f t="shared" si="161"/>
        <v>5199685.2252841033</v>
      </c>
      <c r="CP125" s="494">
        <f>+CM$28*CO125+CN125</f>
        <v>1108020.8608616714</v>
      </c>
      <c r="CQ125" s="493">
        <f>+CS124</f>
        <v>23708397.580738645</v>
      </c>
      <c r="CR125" s="477">
        <f>+CQ$31</f>
        <v>2017735.9643181816</v>
      </c>
      <c r="CS125" s="477">
        <f t="shared" si="162"/>
        <v>21690661.616420463</v>
      </c>
      <c r="CT125" s="494">
        <f>+CQ$28*CS125+CR125</f>
        <v>4622146.2483956935</v>
      </c>
      <c r="CU125" s="493">
        <f>+CW124</f>
        <v>8114344.4700000193</v>
      </c>
      <c r="CV125" s="477">
        <f>+CU$31</f>
        <v>676195.37250000006</v>
      </c>
      <c r="CW125" s="477">
        <f t="shared" si="163"/>
        <v>7438149.0975000188</v>
      </c>
      <c r="CX125" s="494">
        <f>+CU$28*CW125+CV125</f>
        <v>1569298.2361473562</v>
      </c>
      <c r="CY125" s="493">
        <f>+DA124</f>
        <v>9171.5482954545478</v>
      </c>
      <c r="CZ125" s="477">
        <f>+CY$31</f>
        <v>733.72386363636497</v>
      </c>
      <c r="DA125" s="477">
        <f t="shared" ref="DA125:DA150" si="164">+CY125-CZ125</f>
        <v>8437.8244318181823</v>
      </c>
      <c r="DB125" s="494">
        <f>+CY$28*DA125+CZ125</f>
        <v>1746.8583227914339</v>
      </c>
      <c r="DC125" s="493">
        <f>+DE124</f>
        <v>545500.74090909283</v>
      </c>
      <c r="DD125" s="477">
        <f>+DC$31</f>
        <v>44530.672727272722</v>
      </c>
      <c r="DE125" s="477">
        <f t="shared" ref="DE125:DE150" si="165">+DC125-DD125</f>
        <v>500970.0681818201</v>
      </c>
      <c r="DF125" s="494">
        <f>+DC$28*DE125+DD125</f>
        <v>104682.43852680115</v>
      </c>
      <c r="DG125" s="493">
        <f>+DI124</f>
        <v>307993.42897727183</v>
      </c>
      <c r="DH125" s="477">
        <f>+DG$31</f>
        <v>24639.474318181816</v>
      </c>
      <c r="DI125" s="477">
        <f t="shared" ref="DI125:DI150" si="166">+DG125-DH125</f>
        <v>283353.95465909003</v>
      </c>
      <c r="DJ125" s="494">
        <f>+DG$28*DI125+DH125</f>
        <v>58661.947518791902</v>
      </c>
      <c r="DK125" s="493">
        <f>+DM124</f>
        <v>6687515.5078409165</v>
      </c>
      <c r="DL125" s="477">
        <f>+DK$31</f>
        <v>549658.80886363634</v>
      </c>
      <c r="DM125" s="477">
        <f t="shared" ref="DM125:DM150" si="167">+DK125-DL125</f>
        <v>6137856.6989772804</v>
      </c>
      <c r="DN125" s="494">
        <f>+DK$28*DM125+DL125</f>
        <v>1286634.8122562203</v>
      </c>
      <c r="DO125" s="493">
        <f>+DQ124</f>
        <v>257970.60087121185</v>
      </c>
      <c r="DP125" s="477">
        <f>+DO$31</f>
        <v>19592.703863636354</v>
      </c>
      <c r="DQ125" s="477">
        <f t="shared" si="143"/>
        <v>238377.89700757549</v>
      </c>
      <c r="DR125" s="494">
        <f>+DO$28*DQ125+DP125</f>
        <v>48214.87581220016</v>
      </c>
      <c r="DS125" s="493">
        <f>+DU124</f>
        <v>111992.66181818164</v>
      </c>
      <c r="DT125" s="477">
        <f>+DS$31</f>
        <v>8295.7527272726966</v>
      </c>
      <c r="DU125" s="477">
        <f t="shared" si="58"/>
        <v>103696.90909090894</v>
      </c>
      <c r="DV125" s="494">
        <f>+DS$28*DU125+DT125</f>
        <v>20746.700570143643</v>
      </c>
      <c r="DW125" s="493">
        <f>+DY124</f>
        <v>16188.365170454497</v>
      </c>
      <c r="DX125" s="477">
        <f>+DW$31</f>
        <v>1221.7634090909089</v>
      </c>
      <c r="DY125" s="477">
        <f t="shared" si="59"/>
        <v>14966.601761363589</v>
      </c>
      <c r="DZ125" s="494">
        <f>+DW$28*DY125+DX125</f>
        <v>3018.8119378217962</v>
      </c>
      <c r="EA125" s="493">
        <f>+EC124</f>
        <v>-99090.863806818903</v>
      </c>
      <c r="EB125" s="477">
        <f>+EA$31</f>
        <v>-7120.3015909091364</v>
      </c>
      <c r="EC125" s="477">
        <f t="shared" si="60"/>
        <v>-91970.562215909769</v>
      </c>
      <c r="ED125" s="494">
        <f>+EA$28*EC125+EB125</f>
        <v>-18163.260183106966</v>
      </c>
      <c r="EE125" s="576">
        <f>+EG124</f>
        <v>2967638.0613636454</v>
      </c>
      <c r="EF125" s="580">
        <f>+EE$31</f>
        <v>192495.44181818186</v>
      </c>
      <c r="EG125" s="580">
        <f t="shared" si="69"/>
        <v>2775142.6195454635</v>
      </c>
      <c r="EH125" s="494">
        <f>+EE$28*EG125+EF125</f>
        <v>525708.4210227672</v>
      </c>
      <c r="EI125" s="576">
        <f>+EK124</f>
        <v>121856.52518939375</v>
      </c>
      <c r="EJ125" s="580">
        <f>+EI$31</f>
        <v>7696.2015909090906</v>
      </c>
      <c r="EK125" s="580">
        <f t="shared" si="70"/>
        <v>114160.32359848467</v>
      </c>
      <c r="EL125" s="494">
        <f>+EI$28*EK125+EJ125</f>
        <v>21403.49766473793</v>
      </c>
      <c r="EM125" s="576">
        <f>+EO124</f>
        <v>4180423.3418181781</v>
      </c>
      <c r="EN125" s="580">
        <f>+EM$31</f>
        <v>261276.45886363636</v>
      </c>
      <c r="EO125" s="580">
        <f t="shared" si="71"/>
        <v>3919146.8829545416</v>
      </c>
      <c r="EP125" s="494">
        <f>+EM$28*EO125+EN125</f>
        <v>731850.69155786117</v>
      </c>
      <c r="EQ125" s="576">
        <f>+ES124</f>
        <v>8259570.0974999852</v>
      </c>
      <c r="ER125" s="580">
        <f>+EQ$31</f>
        <v>500580.00590909086</v>
      </c>
      <c r="ES125" s="580">
        <f t="shared" si="106"/>
        <v>7758990.0915908944</v>
      </c>
      <c r="ET125" s="494">
        <f>+EQ$28*ES125+ER125</f>
        <v>1432206.4332605323</v>
      </c>
      <c r="EU125" s="576">
        <f>+EW124</f>
        <v>10672458.644999996</v>
      </c>
      <c r="EV125" s="580">
        <f>+EU$31</f>
        <v>646815.67545454553</v>
      </c>
      <c r="EW125" s="580">
        <f t="shared" si="96"/>
        <v>10025642.96954545</v>
      </c>
      <c r="EX125" s="494">
        <f>+EU$28*EW125+EV125</f>
        <v>1850600.4246761585</v>
      </c>
      <c r="EY125" s="582">
        <f t="shared" si="109"/>
        <v>19559583.561100628</v>
      </c>
      <c r="EZ125" s="557"/>
      <c r="FA125" s="578">
        <f>+EY125</f>
        <v>19559583.561100628</v>
      </c>
      <c r="FD125" s="493"/>
      <c r="FE125" s="477"/>
      <c r="FF125" s="477"/>
      <c r="FG125" s="494"/>
      <c r="FH125" s="493"/>
      <c r="FI125" s="477"/>
      <c r="FJ125" s="477"/>
      <c r="FK125" s="494"/>
      <c r="FL125" s="493"/>
      <c r="FM125" s="477"/>
      <c r="FN125" s="477"/>
      <c r="FO125" s="494"/>
      <c r="FP125" s="493"/>
      <c r="FQ125" s="477"/>
      <c r="FR125" s="477"/>
      <c r="FS125" s="494"/>
      <c r="FT125" s="493"/>
      <c r="FU125" s="477"/>
      <c r="FV125" s="477"/>
      <c r="FW125" s="494"/>
      <c r="FX125" s="493"/>
      <c r="FY125" s="477"/>
      <c r="FZ125" s="477"/>
      <c r="GA125" s="494"/>
      <c r="GB125" s="493"/>
      <c r="GC125" s="477"/>
      <c r="GD125" s="477"/>
      <c r="GE125" s="494"/>
      <c r="GF125" s="493"/>
      <c r="GG125" s="477"/>
      <c r="GH125" s="477"/>
      <c r="GI125" s="494"/>
      <c r="GJ125" s="493"/>
      <c r="GK125" s="477"/>
      <c r="GL125" s="477"/>
      <c r="GM125" s="494"/>
      <c r="GN125" s="493"/>
      <c r="GO125" s="477"/>
      <c r="GP125" s="477"/>
      <c r="GQ125" s="494"/>
      <c r="GR125" s="493"/>
      <c r="GS125" s="477"/>
      <c r="GT125" s="477"/>
      <c r="GU125" s="494"/>
      <c r="GV125" s="493"/>
      <c r="GW125" s="477"/>
      <c r="GX125" s="477"/>
      <c r="GY125" s="494"/>
      <c r="GZ125" s="493"/>
      <c r="HA125" s="477"/>
      <c r="HB125" s="477"/>
      <c r="HC125" s="494"/>
      <c r="HD125" s="576"/>
      <c r="HE125" s="580"/>
      <c r="HF125" s="580"/>
      <c r="HG125" s="919"/>
      <c r="HH125" s="920"/>
      <c r="HI125" s="926"/>
      <c r="HJ125" s="926"/>
      <c r="HK125" s="919"/>
      <c r="HL125" s="920"/>
      <c r="HM125" s="926"/>
      <c r="HN125" s="926"/>
      <c r="HO125" s="919"/>
      <c r="HP125" s="920"/>
      <c r="HQ125" s="926"/>
      <c r="HR125" s="926"/>
      <c r="HS125" s="919"/>
      <c r="HU125" s="493"/>
      <c r="HV125" s="477"/>
      <c r="HW125" s="477"/>
      <c r="HX125" s="494"/>
      <c r="HY125" s="493"/>
      <c r="HZ125" s="477"/>
      <c r="IA125" s="477"/>
      <c r="IB125" s="494"/>
      <c r="IC125" s="493"/>
      <c r="ID125" s="477"/>
      <c r="IE125" s="477"/>
      <c r="IF125" s="494"/>
    </row>
    <row r="126" spans="1:240">
      <c r="A126" s="554" t="s">
        <v>23</v>
      </c>
      <c r="B126" s="574">
        <v>2049</v>
      </c>
      <c r="C126" s="575">
        <f>+C125</f>
        <v>1671719.9403408992</v>
      </c>
      <c r="D126" s="575">
        <f>+D125</f>
        <v>445791.98409090913</v>
      </c>
      <c r="E126" s="575">
        <f t="shared" si="145"/>
        <v>1225927.95624999</v>
      </c>
      <c r="F126" s="558">
        <f>+C$29*E126+D126</f>
        <v>600986.79250847909</v>
      </c>
      <c r="G126" s="575">
        <f>+G125</f>
        <v>405442.62340908905</v>
      </c>
      <c r="H126" s="575">
        <f>+H125</f>
        <v>115840.74954545456</v>
      </c>
      <c r="I126" s="575">
        <f t="shared" si="146"/>
        <v>289601.87386363448</v>
      </c>
      <c r="J126" s="558">
        <f>+G$29*I126+H126</f>
        <v>152502.53468747716</v>
      </c>
      <c r="K126" s="576">
        <f>+K125</f>
        <v>839904.34312499641</v>
      </c>
      <c r="L126" s="575">
        <f>+L125</f>
        <v>305419.76113636367</v>
      </c>
      <c r="M126" s="575">
        <f t="shared" si="147"/>
        <v>534484.58198863268</v>
      </c>
      <c r="N126" s="558">
        <f>+K$29*M126+L126</f>
        <v>373082.16485346749</v>
      </c>
      <c r="O126" s="576">
        <f>+O125</f>
        <v>576695.53787878458</v>
      </c>
      <c r="P126" s="575">
        <f>+P125</f>
        <v>119316.31818181818</v>
      </c>
      <c r="Q126" s="575">
        <f t="shared" si="148"/>
        <v>457379.21969696641</v>
      </c>
      <c r="R126" s="558">
        <f>+O$29*Q126+P126</f>
        <v>177217.66549441149</v>
      </c>
      <c r="S126" s="493">
        <f>+S125</f>
        <v>184666.40060605749</v>
      </c>
      <c r="T126" s="477">
        <f>+T125</f>
        <v>58315.705454545445</v>
      </c>
      <c r="U126" s="477">
        <f t="shared" si="149"/>
        <v>126350.69515151205</v>
      </c>
      <c r="V126" s="494">
        <f>+S$29*U126+T126</f>
        <v>74310.9128625304</v>
      </c>
      <c r="W126" s="493">
        <f>+W125</f>
        <v>3350919.132575768</v>
      </c>
      <c r="X126" s="477">
        <f>+X125</f>
        <v>693293.61363636365</v>
      </c>
      <c r="Y126" s="477">
        <f t="shared" si="150"/>
        <v>2657625.5189394043</v>
      </c>
      <c r="Z126" s="494">
        <f>+W$29*Y126+X126</f>
        <v>1029732.3751106468</v>
      </c>
      <c r="AA126" s="493">
        <f>+AA125</f>
        <v>2216597.0359848463</v>
      </c>
      <c r="AB126" s="477">
        <f>+AB125</f>
        <v>450833.29545454547</v>
      </c>
      <c r="AC126" s="477">
        <f t="shared" si="151"/>
        <v>1765763.7405303009</v>
      </c>
      <c r="AD126" s="494">
        <f>+AA$29*AC126+AB126</f>
        <v>674367.93631594558</v>
      </c>
      <c r="AE126" s="493">
        <f>+AE125</f>
        <v>20690.488636363702</v>
      </c>
      <c r="AF126" s="477">
        <f>+AF125</f>
        <v>4597.886363636364</v>
      </c>
      <c r="AG126" s="477">
        <f t="shared" si="152"/>
        <v>16092.602272727338</v>
      </c>
      <c r="AH126" s="494">
        <f>+AE$29*AG126+AF126</f>
        <v>6635.1091171623348</v>
      </c>
      <c r="AI126" s="493">
        <f>+AI125</f>
        <v>1724026.6856060657</v>
      </c>
      <c r="AJ126" s="477">
        <f>+AJ125</f>
        <v>295547.43181818182</v>
      </c>
      <c r="AK126" s="477">
        <f t="shared" si="156"/>
        <v>1428479.2537878838</v>
      </c>
      <c r="AL126" s="494">
        <f>+AI$29*AK126+AJ126</f>
        <v>476383.96710547782</v>
      </c>
      <c r="AM126" s="493">
        <f>+AM125</f>
        <v>609768.03625000035</v>
      </c>
      <c r="AN126" s="477">
        <f>+AN125</f>
        <v>110866.91568181818</v>
      </c>
      <c r="AO126" s="477">
        <f t="shared" si="153"/>
        <v>498901.1205681822</v>
      </c>
      <c r="AP126" s="494">
        <f>+AM$29*AO126+AN126</f>
        <v>174024.6758349778</v>
      </c>
      <c r="AQ126" s="493">
        <f>+AQ125</f>
        <v>5203360.3643181827</v>
      </c>
      <c r="AR126" s="477">
        <f>+AR125</f>
        <v>904932.23727272719</v>
      </c>
      <c r="AS126" s="477">
        <f t="shared" si="154"/>
        <v>4298428.1270454554</v>
      </c>
      <c r="AT126" s="494">
        <f>+AQ$29*AS126+AR126</f>
        <v>1449086.3421469622</v>
      </c>
      <c r="AU126" s="575"/>
      <c r="AV126" s="575"/>
      <c r="AW126" s="575"/>
      <c r="AX126" s="558"/>
      <c r="AY126" s="575"/>
      <c r="AZ126" s="575"/>
      <c r="BA126" s="575"/>
      <c r="BB126" s="558"/>
      <c r="BC126" s="575"/>
      <c r="BD126" s="575"/>
      <c r="BE126" s="575"/>
      <c r="BF126" s="558"/>
      <c r="BG126" s="575"/>
      <c r="BH126" s="575"/>
      <c r="BI126" s="575"/>
      <c r="BJ126" s="558"/>
      <c r="BK126" s="575"/>
      <c r="BL126" s="575"/>
      <c r="BM126" s="575"/>
      <c r="BN126" s="558"/>
      <c r="BO126" s="575"/>
      <c r="BP126" s="575"/>
      <c r="BQ126" s="575"/>
      <c r="BR126" s="558"/>
      <c r="BS126" s="493">
        <f>+BS125</f>
        <v>49865.318181818438</v>
      </c>
      <c r="BT126" s="477">
        <f>+BT125</f>
        <v>8310.886363636364</v>
      </c>
      <c r="BU126" s="477">
        <f t="shared" si="155"/>
        <v>41554.431818182071</v>
      </c>
      <c r="BV126" s="494">
        <f>+BS$29*BU126+BT126</f>
        <v>13571.417418536837</v>
      </c>
      <c r="BW126" s="493">
        <f>+BW125</f>
        <v>3749467.9772727443</v>
      </c>
      <c r="BX126" s="477">
        <f>+BX125</f>
        <v>576841.22727272729</v>
      </c>
      <c r="BY126" s="477">
        <f t="shared" si="157"/>
        <v>3172626.7500000168</v>
      </c>
      <c r="BZ126" s="494">
        <f>+BW$29*BY126+BX126</f>
        <v>957780.35588760814</v>
      </c>
      <c r="CA126" s="493">
        <f>+CA125</f>
        <v>358356.64000000164</v>
      </c>
      <c r="CB126" s="477">
        <f>+CB125</f>
        <v>54433.919999999998</v>
      </c>
      <c r="CC126" s="477">
        <f t="shared" si="158"/>
        <v>303922.72000000166</v>
      </c>
      <c r="CD126" s="494">
        <f>+CA$29*CC126+CB126</f>
        <v>92908.634654870577</v>
      </c>
      <c r="CE126" s="493">
        <f>+CE125</f>
        <v>29531.431818182027</v>
      </c>
      <c r="CF126" s="477">
        <f>+CF125</f>
        <v>4725.0290909090909</v>
      </c>
      <c r="CG126" s="477">
        <f t="shared" si="159"/>
        <v>24806.402727272936</v>
      </c>
      <c r="CH126" s="494">
        <f>+CE$29*CG126+CF126</f>
        <v>7865.3644582209663</v>
      </c>
      <c r="CI126" s="493">
        <f>+CI125</f>
        <v>88599.54545454515</v>
      </c>
      <c r="CJ126" s="477">
        <f>+CJ125</f>
        <v>12362.727272727272</v>
      </c>
      <c r="CK126" s="477">
        <f t="shared" si="160"/>
        <v>76236.818181817885</v>
      </c>
      <c r="CL126" s="494">
        <f>+CI$29*CK126+CJ126</f>
        <v>21516.526119866372</v>
      </c>
      <c r="CM126" s="493">
        <f>+CM125</f>
        <v>5683376.8741477393</v>
      </c>
      <c r="CN126" s="477">
        <f>+CN125</f>
        <v>483691.64886363636</v>
      </c>
      <c r="CO126" s="477">
        <f t="shared" si="161"/>
        <v>5199685.2252841033</v>
      </c>
      <c r="CP126" s="494">
        <f>+CM$29*CO126+CN126</f>
        <v>1108020.8608616714</v>
      </c>
      <c r="CQ126" s="493">
        <f>+CQ125</f>
        <v>23708397.580738645</v>
      </c>
      <c r="CR126" s="477">
        <f>+CR125</f>
        <v>2017735.9643181816</v>
      </c>
      <c r="CS126" s="477">
        <f t="shared" si="162"/>
        <v>21690661.616420463</v>
      </c>
      <c r="CT126" s="494">
        <f>+CQ$29*CS126+CR126</f>
        <v>4622146.2483956935</v>
      </c>
      <c r="CU126" s="493">
        <f>+CU125</f>
        <v>8114344.4700000193</v>
      </c>
      <c r="CV126" s="477">
        <f>+CV125</f>
        <v>676195.37250000006</v>
      </c>
      <c r="CW126" s="477">
        <f t="shared" si="163"/>
        <v>7438149.0975000188</v>
      </c>
      <c r="CX126" s="494">
        <f>+CU$29*CW126+CV126</f>
        <v>1569298.2361473562</v>
      </c>
      <c r="CY126" s="493">
        <f>+CY125</f>
        <v>9171.5482954545478</v>
      </c>
      <c r="CZ126" s="477">
        <f>+CZ125</f>
        <v>733.72386363636497</v>
      </c>
      <c r="DA126" s="477">
        <f t="shared" si="164"/>
        <v>8437.8244318181823</v>
      </c>
      <c r="DB126" s="494">
        <f>+CY$29*DA126+CZ126</f>
        <v>1746.8583227914339</v>
      </c>
      <c r="DC126" s="493">
        <f>+DC125</f>
        <v>545500.74090909283</v>
      </c>
      <c r="DD126" s="477">
        <f>+DD125</f>
        <v>44530.672727272722</v>
      </c>
      <c r="DE126" s="477">
        <f t="shared" si="165"/>
        <v>500970.0681818201</v>
      </c>
      <c r="DF126" s="494">
        <f>+DC$29*DE126+DD126</f>
        <v>104682.43852680115</v>
      </c>
      <c r="DG126" s="493">
        <f>+DG125</f>
        <v>307993.42897727183</v>
      </c>
      <c r="DH126" s="477">
        <f>+DH125</f>
        <v>24639.474318181816</v>
      </c>
      <c r="DI126" s="477">
        <f t="shared" si="166"/>
        <v>283353.95465909003</v>
      </c>
      <c r="DJ126" s="494">
        <f>+DG$29*DI126+DH126</f>
        <v>58661.947518791902</v>
      </c>
      <c r="DK126" s="493">
        <f>+DK125</f>
        <v>6687515.5078409165</v>
      </c>
      <c r="DL126" s="477">
        <f>+DL125</f>
        <v>549658.80886363634</v>
      </c>
      <c r="DM126" s="477">
        <f t="shared" si="167"/>
        <v>6137856.6989772804</v>
      </c>
      <c r="DN126" s="494">
        <f>+DK$29*DM126+DL126</f>
        <v>1286634.8122562203</v>
      </c>
      <c r="DO126" s="493">
        <f>+DO125</f>
        <v>257970.60087121185</v>
      </c>
      <c r="DP126" s="477">
        <f>+DP125</f>
        <v>19592.703863636354</v>
      </c>
      <c r="DQ126" s="477">
        <f t="shared" si="143"/>
        <v>238377.89700757549</v>
      </c>
      <c r="DR126" s="494">
        <f>+DO$29*DQ126+DP126</f>
        <v>48214.87581220016</v>
      </c>
      <c r="DS126" s="493">
        <f>+DS125</f>
        <v>111992.66181818164</v>
      </c>
      <c r="DT126" s="477">
        <f>+DT125</f>
        <v>8295.7527272726966</v>
      </c>
      <c r="DU126" s="477">
        <f t="shared" si="58"/>
        <v>103696.90909090894</v>
      </c>
      <c r="DV126" s="494">
        <f>+DS$29*DU126+DT126</f>
        <v>20746.700570143643</v>
      </c>
      <c r="DW126" s="493">
        <f>+DW125</f>
        <v>16188.365170454497</v>
      </c>
      <c r="DX126" s="477">
        <f>+DX125</f>
        <v>1221.7634090909089</v>
      </c>
      <c r="DY126" s="477">
        <f t="shared" si="59"/>
        <v>14966.601761363589</v>
      </c>
      <c r="DZ126" s="494">
        <f>+DW$29*DY126+DX126</f>
        <v>3018.8119378217962</v>
      </c>
      <c r="EA126" s="493">
        <f>+EA125</f>
        <v>-99090.863806818903</v>
      </c>
      <c r="EB126" s="477">
        <f>+EB125</f>
        <v>-7120.3015909091364</v>
      </c>
      <c r="EC126" s="477">
        <f t="shared" si="60"/>
        <v>-91970.562215909769</v>
      </c>
      <c r="ED126" s="494">
        <f>+EA$29*EC126+EB126</f>
        <v>-18163.260183106966</v>
      </c>
      <c r="EE126" s="576">
        <f>+EE125</f>
        <v>2967638.0613636454</v>
      </c>
      <c r="EF126" s="580">
        <f>+EF125</f>
        <v>192495.44181818186</v>
      </c>
      <c r="EG126" s="580">
        <f t="shared" si="69"/>
        <v>2775142.6195454635</v>
      </c>
      <c r="EH126" s="494">
        <f>+EE$29*EG126+EF126</f>
        <v>525708.4210227672</v>
      </c>
      <c r="EI126" s="576">
        <f>+EI125</f>
        <v>121856.52518939375</v>
      </c>
      <c r="EJ126" s="580">
        <f>+EJ125</f>
        <v>7696.2015909090906</v>
      </c>
      <c r="EK126" s="580">
        <f t="shared" si="70"/>
        <v>114160.32359848467</v>
      </c>
      <c r="EL126" s="494">
        <f>+EI$29*EK126+EJ126</f>
        <v>21403.49766473793</v>
      </c>
      <c r="EM126" s="576">
        <f>+EM125</f>
        <v>4180423.3418181781</v>
      </c>
      <c r="EN126" s="580">
        <f>+EN125</f>
        <v>261276.45886363636</v>
      </c>
      <c r="EO126" s="580">
        <f t="shared" si="71"/>
        <v>3919146.8829545416</v>
      </c>
      <c r="EP126" s="494">
        <f>+EM$29*EO126+EN126</f>
        <v>731850.69155786117</v>
      </c>
      <c r="EQ126" s="576">
        <f>+EQ125</f>
        <v>8259570.0974999852</v>
      </c>
      <c r="ER126" s="580">
        <f>+ER125</f>
        <v>500580.00590909086</v>
      </c>
      <c r="ES126" s="580">
        <f t="shared" si="106"/>
        <v>7758990.0915908944</v>
      </c>
      <c r="ET126" s="494">
        <f>+EQ$29*ES126+ER126</f>
        <v>1432206.4332605323</v>
      </c>
      <c r="EU126" s="576">
        <f>+EU125</f>
        <v>10672458.644999996</v>
      </c>
      <c r="EV126" s="580">
        <f>+EV125</f>
        <v>646815.67545454553</v>
      </c>
      <c r="EW126" s="580">
        <f t="shared" si="96"/>
        <v>10025642.96954545</v>
      </c>
      <c r="EX126" s="494">
        <f>+EU$29*EW126+EV126</f>
        <v>1850600.4246761585</v>
      </c>
      <c r="EY126" s="582">
        <f t="shared" si="109"/>
        <v>19648750.772925086</v>
      </c>
      <c r="EZ126" s="579">
        <f>+EY126</f>
        <v>19648750.772925086</v>
      </c>
      <c r="FA126" s="553"/>
      <c r="FD126" s="493"/>
      <c r="FE126" s="477"/>
      <c r="FF126" s="477"/>
      <c r="FG126" s="494"/>
      <c r="FH126" s="493"/>
      <c r="FI126" s="477"/>
      <c r="FJ126" s="477"/>
      <c r="FK126" s="494"/>
      <c r="FL126" s="493"/>
      <c r="FM126" s="477"/>
      <c r="FN126" s="477"/>
      <c r="FO126" s="494"/>
      <c r="FP126" s="493"/>
      <c r="FQ126" s="477"/>
      <c r="FR126" s="477"/>
      <c r="FS126" s="494"/>
      <c r="FT126" s="493"/>
      <c r="FU126" s="477"/>
      <c r="FV126" s="477"/>
      <c r="FW126" s="494"/>
      <c r="FX126" s="493"/>
      <c r="FY126" s="477"/>
      <c r="FZ126" s="477"/>
      <c r="GA126" s="494"/>
      <c r="GB126" s="493"/>
      <c r="GC126" s="477"/>
      <c r="GD126" s="477"/>
      <c r="GE126" s="494"/>
      <c r="GF126" s="493"/>
      <c r="GG126" s="477"/>
      <c r="GH126" s="477"/>
      <c r="GI126" s="494"/>
      <c r="GJ126" s="493"/>
      <c r="GK126" s="477"/>
      <c r="GL126" s="477"/>
      <c r="GM126" s="494"/>
      <c r="GN126" s="493"/>
      <c r="GO126" s="477"/>
      <c r="GP126" s="477"/>
      <c r="GQ126" s="494"/>
      <c r="GR126" s="493"/>
      <c r="GS126" s="477"/>
      <c r="GT126" s="477"/>
      <c r="GU126" s="494"/>
      <c r="GV126" s="493"/>
      <c r="GW126" s="477"/>
      <c r="GX126" s="477"/>
      <c r="GY126" s="494"/>
      <c r="GZ126" s="493"/>
      <c r="HA126" s="477"/>
      <c r="HB126" s="477"/>
      <c r="HC126" s="494"/>
      <c r="HD126" s="576"/>
      <c r="HE126" s="580"/>
      <c r="HF126" s="580"/>
      <c r="HG126" s="919"/>
      <c r="HH126" s="920"/>
      <c r="HI126" s="926"/>
      <c r="HJ126" s="926"/>
      <c r="HK126" s="919"/>
      <c r="HL126" s="920"/>
      <c r="HM126" s="926"/>
      <c r="HN126" s="926"/>
      <c r="HO126" s="919"/>
      <c r="HP126" s="920"/>
      <c r="HQ126" s="926"/>
      <c r="HR126" s="926"/>
      <c r="HS126" s="919"/>
      <c r="HU126" s="493"/>
      <c r="HV126" s="477"/>
      <c r="HW126" s="477"/>
      <c r="HX126" s="494"/>
      <c r="HY126" s="493"/>
      <c r="HZ126" s="477"/>
      <c r="IA126" s="477"/>
      <c r="IB126" s="494"/>
      <c r="IC126" s="493"/>
      <c r="ID126" s="477"/>
      <c r="IE126" s="477"/>
      <c r="IF126" s="494"/>
    </row>
    <row r="127" spans="1:240">
      <c r="A127" s="554" t="s">
        <v>24</v>
      </c>
      <c r="B127" s="574">
        <v>2050</v>
      </c>
      <c r="C127" s="575">
        <f>+E126</f>
        <v>1225927.95624999</v>
      </c>
      <c r="D127" s="575">
        <f>+C$31</f>
        <v>445791.98409090913</v>
      </c>
      <c r="E127" s="575">
        <f t="shared" si="145"/>
        <v>780135.97215908091</v>
      </c>
      <c r="F127" s="558">
        <f>+C$28*E127+D127</f>
        <v>539463.36142371444</v>
      </c>
      <c r="G127" s="575">
        <f>+I126</f>
        <v>289601.87386363448</v>
      </c>
      <c r="H127" s="575">
        <f>+G$31</f>
        <v>115840.74954545456</v>
      </c>
      <c r="I127" s="575">
        <f t="shared" si="146"/>
        <v>173761.12431817991</v>
      </c>
      <c r="J127" s="558">
        <f>+G$28*I127+H127</f>
        <v>136704.34822907188</v>
      </c>
      <c r="K127" s="576">
        <f>+M126</f>
        <v>534484.58198863268</v>
      </c>
      <c r="L127" s="575">
        <f>+K$31</f>
        <v>305419.76113636367</v>
      </c>
      <c r="M127" s="575">
        <f t="shared" si="147"/>
        <v>229064.82085226901</v>
      </c>
      <c r="N127" s="558">
        <f>+K$28*M127+L127</f>
        <v>332923.70664517168</v>
      </c>
      <c r="O127" s="576">
        <f>+Q126</f>
        <v>457379.21969696641</v>
      </c>
      <c r="P127" s="575">
        <f>+O$31</f>
        <v>119316.31818181818</v>
      </c>
      <c r="Q127" s="575">
        <f t="shared" si="148"/>
        <v>338062.90151514823</v>
      </c>
      <c r="R127" s="558">
        <f>+O$28*Q127+P127</f>
        <v>159907.72626983174</v>
      </c>
      <c r="S127" s="493">
        <f>+U126</f>
        <v>126350.69515151205</v>
      </c>
      <c r="T127" s="477">
        <f>+S$31</f>
        <v>58315.705454545445</v>
      </c>
      <c r="U127" s="477">
        <f t="shared" si="149"/>
        <v>68034.989696966601</v>
      </c>
      <c r="V127" s="494">
        <f>+S$28*U127+T127</f>
        <v>66484.706012359165</v>
      </c>
      <c r="W127" s="493">
        <f>+Y126</f>
        <v>2657625.5189394043</v>
      </c>
      <c r="X127" s="477">
        <f>+W$31</f>
        <v>693293.61363636365</v>
      </c>
      <c r="Y127" s="477">
        <f t="shared" si="150"/>
        <v>1964331.9053030405</v>
      </c>
      <c r="Z127" s="494">
        <f>+W$28*Y127+X127</f>
        <v>929152.08148687426</v>
      </c>
      <c r="AA127" s="493">
        <f>+AC126</f>
        <v>1765763.7405303009</v>
      </c>
      <c r="AB127" s="477">
        <f>+AA$31</f>
        <v>450833.29545454547</v>
      </c>
      <c r="AC127" s="477">
        <f t="shared" si="151"/>
        <v>1314930.4450757555</v>
      </c>
      <c r="AD127" s="494">
        <f>+AA$28*AC127+AB127</f>
        <v>608717.75442417781</v>
      </c>
      <c r="AE127" s="493">
        <f>+AG126</f>
        <v>16092.602272727338</v>
      </c>
      <c r="AF127" s="477">
        <f>+AE$31</f>
        <v>4597.886363636364</v>
      </c>
      <c r="AG127" s="477">
        <f t="shared" si="152"/>
        <v>11494.715909090974</v>
      </c>
      <c r="AH127" s="494">
        <f>+AE$28*AG127+AF127</f>
        <v>5978.0635502797977</v>
      </c>
      <c r="AI127" s="493">
        <f>+AK126</f>
        <v>1428479.2537878838</v>
      </c>
      <c r="AJ127" s="477">
        <f>+AI$31</f>
        <v>295547.43181818182</v>
      </c>
      <c r="AK127" s="477">
        <f t="shared" si="156"/>
        <v>1132931.8219697019</v>
      </c>
      <c r="AL127" s="494">
        <f>+AI$28*AK127+AJ127</f>
        <v>431579.21086095937</v>
      </c>
      <c r="AM127" s="493">
        <f>+AO126</f>
        <v>498901.1205681822</v>
      </c>
      <c r="AN127" s="477">
        <f>+AM$31</f>
        <v>110866.91568181818</v>
      </c>
      <c r="AO127" s="477">
        <f t="shared" si="153"/>
        <v>388034.20488636405</v>
      </c>
      <c r="AP127" s="494">
        <f>+AM$28*AO127+AN127</f>
        <v>157458.40706421257</v>
      </c>
      <c r="AQ127" s="493">
        <f>+AS126</f>
        <v>4298428.1270454554</v>
      </c>
      <c r="AR127" s="477">
        <f>+AQ$31</f>
        <v>904932.23727272719</v>
      </c>
      <c r="AS127" s="477">
        <f t="shared" si="154"/>
        <v>3393495.8897727281</v>
      </c>
      <c r="AT127" s="494">
        <f>+AQ$28*AS127+AR127</f>
        <v>1312391.2512295994</v>
      </c>
      <c r="AU127" s="575"/>
      <c r="AV127" s="575"/>
      <c r="AW127" s="575"/>
      <c r="AX127" s="558"/>
      <c r="AY127" s="575"/>
      <c r="AZ127" s="575"/>
      <c r="BA127" s="575"/>
      <c r="BB127" s="558"/>
      <c r="BC127" s="575"/>
      <c r="BD127" s="575"/>
      <c r="BE127" s="575"/>
      <c r="BF127" s="558"/>
      <c r="BG127" s="575"/>
      <c r="BH127" s="575"/>
      <c r="BI127" s="575"/>
      <c r="BJ127" s="558"/>
      <c r="BK127" s="575"/>
      <c r="BL127" s="575"/>
      <c r="BM127" s="575"/>
      <c r="BN127" s="558"/>
      <c r="BO127" s="575"/>
      <c r="BP127" s="575"/>
      <c r="BQ127" s="575"/>
      <c r="BR127" s="558"/>
      <c r="BS127" s="493">
        <f>+BU126</f>
        <v>41554.431818182071</v>
      </c>
      <c r="BT127" s="477">
        <f>+BS$31</f>
        <v>8310.886363636364</v>
      </c>
      <c r="BU127" s="477">
        <f t="shared" si="155"/>
        <v>33243.545454545703</v>
      </c>
      <c r="BV127" s="494">
        <f>+BS$28*BU127+BT127</f>
        <v>12302.458091235192</v>
      </c>
      <c r="BW127" s="493">
        <f>+BY126</f>
        <v>3172626.7500000168</v>
      </c>
      <c r="BX127" s="477">
        <f>+BW$31</f>
        <v>576841.22727272729</v>
      </c>
      <c r="BY127" s="477">
        <f t="shared" si="157"/>
        <v>2595785.5227272892</v>
      </c>
      <c r="BZ127" s="494">
        <f>+BW$28*BY127+BX127</f>
        <v>888518.69613944832</v>
      </c>
      <c r="CA127" s="493">
        <f>+CC126</f>
        <v>303922.72000000166</v>
      </c>
      <c r="CB127" s="477">
        <f>+CA$31</f>
        <v>54433.919999999998</v>
      </c>
      <c r="CC127" s="477">
        <f t="shared" si="158"/>
        <v>249488.80000000168</v>
      </c>
      <c r="CD127" s="494">
        <f>+CA$28*CC127+CB127</f>
        <v>84390.184496342801</v>
      </c>
      <c r="CE127" s="493">
        <f>+CG126</f>
        <v>24806.402727272936</v>
      </c>
      <c r="CF127" s="477">
        <f>+CE$31</f>
        <v>4725.0290909090909</v>
      </c>
      <c r="CG127" s="477">
        <f t="shared" si="159"/>
        <v>20081.373636363845</v>
      </c>
      <c r="CH127" s="494">
        <f>+CE$28*CG127+CF127</f>
        <v>7136.2112365637113</v>
      </c>
      <c r="CI127" s="493">
        <f>+CK126</f>
        <v>76236.818181817885</v>
      </c>
      <c r="CJ127" s="477">
        <f>+CI$31</f>
        <v>12362.727272727272</v>
      </c>
      <c r="CK127" s="477">
        <f t="shared" si="160"/>
        <v>63874.090909090613</v>
      </c>
      <c r="CL127" s="494">
        <f>+CI$28*CK127+CJ127</f>
        <v>20032.126306816783</v>
      </c>
      <c r="CM127" s="493">
        <f>+CO126</f>
        <v>5199685.2252841033</v>
      </c>
      <c r="CN127" s="477">
        <f>+CM$31</f>
        <v>483691.64886363636</v>
      </c>
      <c r="CO127" s="477">
        <f t="shared" si="161"/>
        <v>4715993.5764204673</v>
      </c>
      <c r="CP127" s="494">
        <f>+CM$28*CO127+CN127</f>
        <v>1049943.7248618542</v>
      </c>
      <c r="CQ127" s="493">
        <f>+CS126</f>
        <v>21690661.616420463</v>
      </c>
      <c r="CR127" s="477">
        <f>+CQ$31</f>
        <v>2017735.9643181816</v>
      </c>
      <c r="CS127" s="477">
        <f t="shared" si="162"/>
        <v>19672925.65210228</v>
      </c>
      <c r="CT127" s="494">
        <f>+CQ$28*CS127+CR127</f>
        <v>4379875.5242954595</v>
      </c>
      <c r="CU127" s="493">
        <f>+CW126</f>
        <v>7438149.0975000188</v>
      </c>
      <c r="CV127" s="477">
        <f>+CU$31</f>
        <v>676195.37250000006</v>
      </c>
      <c r="CW127" s="477">
        <f t="shared" si="163"/>
        <v>6761953.7250000183</v>
      </c>
      <c r="CX127" s="494">
        <f>+CU$28*CW127+CV127</f>
        <v>1488107.0667248694</v>
      </c>
      <c r="CY127" s="493">
        <f>+DA126</f>
        <v>8437.8244318181823</v>
      </c>
      <c r="CZ127" s="477">
        <f>+CY$31</f>
        <v>733.72386363636497</v>
      </c>
      <c r="DA127" s="477">
        <f t="shared" si="164"/>
        <v>7704.1005681818169</v>
      </c>
      <c r="DB127" s="494">
        <f>+CY$28*DA127+CZ127</f>
        <v>1658.7596741692537</v>
      </c>
      <c r="DC127" s="493">
        <f>+DE126</f>
        <v>500970.0681818201</v>
      </c>
      <c r="DD127" s="477">
        <f>+DC$31</f>
        <v>44530.672727272722</v>
      </c>
      <c r="DE127" s="477">
        <f t="shared" si="165"/>
        <v>456439.39545454737</v>
      </c>
      <c r="DF127" s="494">
        <f>+DC$28*DE127+DD127</f>
        <v>99335.614900176413</v>
      </c>
      <c r="DG127" s="493">
        <f>+DI126</f>
        <v>283353.95465909003</v>
      </c>
      <c r="DH127" s="477">
        <f>+DG$31</f>
        <v>24639.474318181816</v>
      </c>
      <c r="DI127" s="477">
        <f t="shared" si="166"/>
        <v>258714.48034090822</v>
      </c>
      <c r="DJ127" s="494">
        <f>+DG$28*DI127+DH127</f>
        <v>55703.471588304063</v>
      </c>
      <c r="DK127" s="493">
        <f>+DM126</f>
        <v>6137856.6989772804</v>
      </c>
      <c r="DL127" s="477">
        <f>+DK$31</f>
        <v>549658.80886363634</v>
      </c>
      <c r="DM127" s="477">
        <f t="shared" si="167"/>
        <v>5588197.8901136443</v>
      </c>
      <c r="DN127" s="494">
        <f>+DK$28*DM127+DL127</f>
        <v>1220636.9612061381</v>
      </c>
      <c r="DO127" s="493">
        <f>+DQ126</f>
        <v>238377.89700757549</v>
      </c>
      <c r="DP127" s="477">
        <f>+DO$31</f>
        <v>19592.703863636354</v>
      </c>
      <c r="DQ127" s="477">
        <f t="shared" si="143"/>
        <v>218785.19314393913</v>
      </c>
      <c r="DR127" s="494">
        <f>+DO$28*DQ127+DP127</f>
        <v>45862.36852875656</v>
      </c>
      <c r="DS127" s="493">
        <f>+DU126</f>
        <v>103696.90909090894</v>
      </c>
      <c r="DT127" s="477">
        <f>+DS$31</f>
        <v>8295.7527272726966</v>
      </c>
      <c r="DU127" s="477">
        <f t="shared" si="58"/>
        <v>95401.156363636241</v>
      </c>
      <c r="DV127" s="494">
        <f>+DS$28*DU127+DT127</f>
        <v>19750.624742713972</v>
      </c>
      <c r="DW127" s="493">
        <f>+DY126</f>
        <v>14966.601761363589</v>
      </c>
      <c r="DX127" s="477">
        <f>+DW$31</f>
        <v>1221.7634090909089</v>
      </c>
      <c r="DY127" s="477">
        <f t="shared" si="59"/>
        <v>13744.83835227268</v>
      </c>
      <c r="DZ127" s="494">
        <f>+DW$28*DY127+DX127</f>
        <v>2872.1140987417239</v>
      </c>
      <c r="EA127" s="493">
        <f>+EC126</f>
        <v>-91970.562215909769</v>
      </c>
      <c r="EB127" s="477">
        <f>+EA$31</f>
        <v>-7120.3015909091364</v>
      </c>
      <c r="EC127" s="477">
        <f t="shared" si="60"/>
        <v>-84850.260625000636</v>
      </c>
      <c r="ED127" s="494">
        <f>+EA$28*EC127+EB127</f>
        <v>-17308.321453388424</v>
      </c>
      <c r="EE127" s="576">
        <f>+EG126</f>
        <v>2775142.6195454635</v>
      </c>
      <c r="EF127" s="580">
        <f>+EE$31</f>
        <v>192495.44181818186</v>
      </c>
      <c r="EG127" s="580">
        <f t="shared" si="69"/>
        <v>2582647.1777272816</v>
      </c>
      <c r="EH127" s="494">
        <f>+EE$28*EG127+EF127</f>
        <v>502595.38200279605</v>
      </c>
      <c r="EI127" s="576">
        <f>+EK126</f>
        <v>114160.32359848467</v>
      </c>
      <c r="EJ127" s="580">
        <f>+EI$31</f>
        <v>7696.2015909090906</v>
      </c>
      <c r="EK127" s="580">
        <f t="shared" si="70"/>
        <v>106464.12200757558</v>
      </c>
      <c r="EL127" s="494">
        <f>+EI$28*EK127+EJ127</f>
        <v>20479.410288974188</v>
      </c>
      <c r="EM127" s="576">
        <f>+EO126</f>
        <v>3919146.8829545416</v>
      </c>
      <c r="EN127" s="580">
        <f>+EM$31</f>
        <v>261276.45886363636</v>
      </c>
      <c r="EO127" s="580">
        <f t="shared" si="71"/>
        <v>3657870.4240909051</v>
      </c>
      <c r="EP127" s="494">
        <f>+EM$28*EO127+EN127</f>
        <v>700479.07604491268</v>
      </c>
      <c r="EQ127" s="576">
        <f>+ES126</f>
        <v>7758990.0915908944</v>
      </c>
      <c r="ER127" s="580">
        <f>+EQ$31</f>
        <v>500580.00590909086</v>
      </c>
      <c r="ES127" s="580">
        <f t="shared" si="106"/>
        <v>7258410.0856818035</v>
      </c>
      <c r="ET127" s="494">
        <f>+EQ$28*ES127+ER127</f>
        <v>1372101.5024636649</v>
      </c>
      <c r="EU127" s="576">
        <f>+EW126</f>
        <v>10025642.96954545</v>
      </c>
      <c r="EV127" s="580">
        <f>+EU$31</f>
        <v>646815.67545454553</v>
      </c>
      <c r="EW127" s="580">
        <f t="shared" si="96"/>
        <v>9378827.2940909043</v>
      </c>
      <c r="EX127" s="494">
        <f>+EU$28*EW127+EV127</f>
        <v>1772936.8924683123</v>
      </c>
      <c r="EY127" s="582">
        <f t="shared" si="109"/>
        <v>18408170.465903118</v>
      </c>
      <c r="EZ127" s="557"/>
      <c r="FA127" s="578">
        <f>+EY127</f>
        <v>18408170.465903118</v>
      </c>
      <c r="FD127" s="493"/>
      <c r="FE127" s="477"/>
      <c r="FF127" s="477"/>
      <c r="FG127" s="494"/>
      <c r="FH127" s="493"/>
      <c r="FI127" s="477"/>
      <c r="FJ127" s="477"/>
      <c r="FK127" s="494"/>
      <c r="FL127" s="493"/>
      <c r="FM127" s="477"/>
      <c r="FN127" s="477"/>
      <c r="FO127" s="494"/>
      <c r="FP127" s="493"/>
      <c r="FQ127" s="477"/>
      <c r="FR127" s="477"/>
      <c r="FS127" s="494"/>
      <c r="FT127" s="493"/>
      <c r="FU127" s="477"/>
      <c r="FV127" s="477"/>
      <c r="FW127" s="494"/>
      <c r="FX127" s="493"/>
      <c r="FY127" s="477"/>
      <c r="FZ127" s="477"/>
      <c r="GA127" s="494"/>
      <c r="GB127" s="493"/>
      <c r="GC127" s="477"/>
      <c r="GD127" s="477"/>
      <c r="GE127" s="494"/>
      <c r="GF127" s="493"/>
      <c r="GG127" s="477"/>
      <c r="GH127" s="477"/>
      <c r="GI127" s="494"/>
      <c r="GJ127" s="493"/>
      <c r="GK127" s="477"/>
      <c r="GL127" s="477"/>
      <c r="GM127" s="494"/>
      <c r="GN127" s="493"/>
      <c r="GO127" s="477"/>
      <c r="GP127" s="477"/>
      <c r="GQ127" s="494"/>
      <c r="GR127" s="493"/>
      <c r="GS127" s="477"/>
      <c r="GT127" s="477"/>
      <c r="GU127" s="494"/>
      <c r="GV127" s="493"/>
      <c r="GW127" s="477"/>
      <c r="GX127" s="477"/>
      <c r="GY127" s="494"/>
      <c r="GZ127" s="493"/>
      <c r="HA127" s="477"/>
      <c r="HB127" s="477"/>
      <c r="HC127" s="494"/>
      <c r="HD127" s="576"/>
      <c r="HE127" s="580"/>
      <c r="HF127" s="580"/>
      <c r="HG127" s="919"/>
      <c r="HH127" s="920"/>
      <c r="HI127" s="926"/>
      <c r="HJ127" s="926"/>
      <c r="HK127" s="919"/>
      <c r="HL127" s="920"/>
      <c r="HM127" s="926"/>
      <c r="HN127" s="926"/>
      <c r="HO127" s="919"/>
      <c r="HP127" s="920"/>
      <c r="HQ127" s="926"/>
      <c r="HR127" s="926"/>
      <c r="HS127" s="919"/>
      <c r="HU127" s="493"/>
      <c r="HV127" s="477"/>
      <c r="HW127" s="477"/>
      <c r="HX127" s="494"/>
      <c r="HY127" s="493"/>
      <c r="HZ127" s="477"/>
      <c r="IA127" s="477"/>
      <c r="IB127" s="494"/>
      <c r="IC127" s="493"/>
      <c r="ID127" s="477"/>
      <c r="IE127" s="477"/>
      <c r="IF127" s="494"/>
    </row>
    <row r="128" spans="1:240">
      <c r="A128" s="554" t="s">
        <v>23</v>
      </c>
      <c r="B128" s="574">
        <v>2050</v>
      </c>
      <c r="C128" s="575">
        <f>+C127</f>
        <v>1225927.95624999</v>
      </c>
      <c r="D128" s="575">
        <f>+D127</f>
        <v>445791.98409090913</v>
      </c>
      <c r="E128" s="575">
        <f t="shared" si="145"/>
        <v>780135.97215908091</v>
      </c>
      <c r="F128" s="558">
        <f>+C$29*E128+D128</f>
        <v>544552.31672027137</v>
      </c>
      <c r="G128" s="575">
        <f>+G127</f>
        <v>289601.87386363448</v>
      </c>
      <c r="H128" s="575">
        <f>+H127</f>
        <v>115840.74954545456</v>
      </c>
      <c r="I128" s="575">
        <f t="shared" si="146"/>
        <v>173761.12431817991</v>
      </c>
      <c r="J128" s="558">
        <f>+G$29*I128+H128</f>
        <v>137837.82063066802</v>
      </c>
      <c r="K128" s="576">
        <f>+K127</f>
        <v>534484.58198863268</v>
      </c>
      <c r="L128" s="575">
        <f>+L127</f>
        <v>305419.76113636367</v>
      </c>
      <c r="M128" s="575">
        <f t="shared" si="147"/>
        <v>229064.82085226901</v>
      </c>
      <c r="N128" s="558">
        <f>+K$29*M128+L128</f>
        <v>334417.93415797933</v>
      </c>
      <c r="O128" s="576">
        <f>+O127</f>
        <v>457379.21969696641</v>
      </c>
      <c r="P128" s="575">
        <f>+P127</f>
        <v>119316.31818181818</v>
      </c>
      <c r="Q128" s="575">
        <f t="shared" si="148"/>
        <v>338062.90151514823</v>
      </c>
      <c r="R128" s="558">
        <f>+O$29*Q128+P128</f>
        <v>162112.96619547397</v>
      </c>
      <c r="S128" s="493">
        <f>+S127</f>
        <v>126350.69515151205</v>
      </c>
      <c r="T128" s="477">
        <f>+T127</f>
        <v>58315.705454545445</v>
      </c>
      <c r="U128" s="477">
        <f t="shared" si="149"/>
        <v>68034.989696966601</v>
      </c>
      <c r="V128" s="494">
        <f>+S$29*U128+T128</f>
        <v>66928.509443460236</v>
      </c>
      <c r="W128" s="493">
        <f>+W127</f>
        <v>2657625.5189394043</v>
      </c>
      <c r="X128" s="477">
        <f>+X127</f>
        <v>693293.61363636365</v>
      </c>
      <c r="Y128" s="477">
        <f t="shared" si="150"/>
        <v>1964331.9053030405</v>
      </c>
      <c r="Z128" s="494">
        <f>+W$29*Y128+X128</f>
        <v>941965.74168257334</v>
      </c>
      <c r="AA128" s="493">
        <f>+AA127</f>
        <v>1765763.7405303009</v>
      </c>
      <c r="AB128" s="477">
        <f>+AB127</f>
        <v>450833.29545454547</v>
      </c>
      <c r="AC128" s="477">
        <f t="shared" si="151"/>
        <v>1314930.4450757555</v>
      </c>
      <c r="AD128" s="494">
        <f>+AA$29*AC128+AB128</f>
        <v>617295.26205346046</v>
      </c>
      <c r="AE128" s="493">
        <f>+AE127</f>
        <v>16092.602272727338</v>
      </c>
      <c r="AF128" s="477">
        <f>+AF127</f>
        <v>4597.886363636364</v>
      </c>
      <c r="AG128" s="477">
        <f t="shared" si="152"/>
        <v>11494.715909090974</v>
      </c>
      <c r="AH128" s="494">
        <f>+AE$29*AG128+AF128</f>
        <v>6053.0454732977742</v>
      </c>
      <c r="AI128" s="493">
        <f>+AI127</f>
        <v>1428479.2537878838</v>
      </c>
      <c r="AJ128" s="477">
        <f>+AJ127</f>
        <v>295547.43181818182</v>
      </c>
      <c r="AK128" s="477">
        <f t="shared" si="156"/>
        <v>1132931.8219697019</v>
      </c>
      <c r="AL128" s="494">
        <f>+AI$29*AK128+AJ128</f>
        <v>438969.51152879599</v>
      </c>
      <c r="AM128" s="493">
        <f>+AM127</f>
        <v>498901.1205681822</v>
      </c>
      <c r="AN128" s="477">
        <f>+AN127</f>
        <v>110866.91568181818</v>
      </c>
      <c r="AO128" s="477">
        <f t="shared" si="153"/>
        <v>388034.20488636405</v>
      </c>
      <c r="AP128" s="494">
        <f>+AM$29*AO128+AN128</f>
        <v>159989.61802316457</v>
      </c>
      <c r="AQ128" s="493">
        <f>+AQ127</f>
        <v>4298428.1270454554</v>
      </c>
      <c r="AR128" s="477">
        <f>+AR127</f>
        <v>904932.23727272719</v>
      </c>
      <c r="AS128" s="477">
        <f t="shared" si="154"/>
        <v>3393495.8897727281</v>
      </c>
      <c r="AT128" s="494">
        <f>+AQ$29*AS128+AR128</f>
        <v>1334527.5832260707</v>
      </c>
      <c r="AU128" s="575"/>
      <c r="AV128" s="575"/>
      <c r="AW128" s="575"/>
      <c r="AX128" s="558"/>
      <c r="AY128" s="575"/>
      <c r="AZ128" s="575"/>
      <c r="BA128" s="575"/>
      <c r="BB128" s="558"/>
      <c r="BC128" s="575"/>
      <c r="BD128" s="575"/>
      <c r="BE128" s="575"/>
      <c r="BF128" s="558"/>
      <c r="BG128" s="575"/>
      <c r="BH128" s="575"/>
      <c r="BI128" s="575"/>
      <c r="BJ128" s="558"/>
      <c r="BK128" s="575"/>
      <c r="BL128" s="575"/>
      <c r="BM128" s="575"/>
      <c r="BN128" s="558"/>
      <c r="BO128" s="575"/>
      <c r="BP128" s="575"/>
      <c r="BQ128" s="575"/>
      <c r="BR128" s="558"/>
      <c r="BS128" s="493">
        <f>+BS127</f>
        <v>41554.431818182071</v>
      </c>
      <c r="BT128" s="477">
        <f>+BT127</f>
        <v>8310.886363636364</v>
      </c>
      <c r="BU128" s="477">
        <f t="shared" si="155"/>
        <v>33243.545454545703</v>
      </c>
      <c r="BV128" s="494">
        <f>+BS$29*BU128+BT128</f>
        <v>12519.311207556748</v>
      </c>
      <c r="BW128" s="493">
        <f>+BW127</f>
        <v>3172626.7500000168</v>
      </c>
      <c r="BX128" s="477">
        <f>+BX127</f>
        <v>576841.22727272729</v>
      </c>
      <c r="BY128" s="477">
        <f t="shared" si="157"/>
        <v>2595785.5227272892</v>
      </c>
      <c r="BZ128" s="494">
        <f>+BW$29*BY128+BX128</f>
        <v>888518.69613944832</v>
      </c>
      <c r="CA128" s="493">
        <f>+CA127</f>
        <v>303922.72000000166</v>
      </c>
      <c r="CB128" s="477">
        <f>+CB127</f>
        <v>54433.919999999998</v>
      </c>
      <c r="CC128" s="477">
        <f t="shared" si="158"/>
        <v>249488.80000000168</v>
      </c>
      <c r="CD128" s="494">
        <f>+CA$29*CC128+CB128</f>
        <v>86017.640985341553</v>
      </c>
      <c r="CE128" s="493">
        <f>+CE127</f>
        <v>24806.402727272936</v>
      </c>
      <c r="CF128" s="477">
        <f>+CF127</f>
        <v>4725.0290909090909</v>
      </c>
      <c r="CG128" s="477">
        <f t="shared" si="159"/>
        <v>20081.373636363845</v>
      </c>
      <c r="CH128" s="494">
        <f>+CE$29*CG128+CF128</f>
        <v>7267.2053406377572</v>
      </c>
      <c r="CI128" s="493">
        <f>+CI127</f>
        <v>76236.818181817885</v>
      </c>
      <c r="CJ128" s="477">
        <f>+CJ127</f>
        <v>12362.727272727272</v>
      </c>
      <c r="CK128" s="477">
        <f t="shared" si="160"/>
        <v>63874.090909090613</v>
      </c>
      <c r="CL128" s="494">
        <f>+CI$29*CK128+CJ128</f>
        <v>20032.126306816783</v>
      </c>
      <c r="CM128" s="493">
        <f>+CM127</f>
        <v>5199685.2252841033</v>
      </c>
      <c r="CN128" s="477">
        <f>+CN127</f>
        <v>483691.64886363636</v>
      </c>
      <c r="CO128" s="477">
        <f t="shared" si="161"/>
        <v>4715993.5764204673</v>
      </c>
      <c r="CP128" s="494">
        <f>+CM$29*CO128+CN128</f>
        <v>1049943.7248618542</v>
      </c>
      <c r="CQ128" s="493">
        <f>+CQ127</f>
        <v>21690661.616420463</v>
      </c>
      <c r="CR128" s="477">
        <f>+CR127</f>
        <v>2017735.9643181816</v>
      </c>
      <c r="CS128" s="477">
        <f t="shared" si="162"/>
        <v>19672925.65210228</v>
      </c>
      <c r="CT128" s="494">
        <f>+CQ$29*CS128+CR128</f>
        <v>4379875.5242954595</v>
      </c>
      <c r="CU128" s="493">
        <f>+CU127</f>
        <v>7438149.0975000188</v>
      </c>
      <c r="CV128" s="477">
        <f>+CV127</f>
        <v>676195.37250000006</v>
      </c>
      <c r="CW128" s="477">
        <f t="shared" si="163"/>
        <v>6761953.7250000183</v>
      </c>
      <c r="CX128" s="494">
        <f>+CU$29*CW128+CV128</f>
        <v>1488107.0667248694</v>
      </c>
      <c r="CY128" s="493">
        <f>+CY127</f>
        <v>8437.8244318181823</v>
      </c>
      <c r="CZ128" s="477">
        <f>+CZ127</f>
        <v>733.72386363636497</v>
      </c>
      <c r="DA128" s="477">
        <f t="shared" si="164"/>
        <v>7704.1005681818169</v>
      </c>
      <c r="DB128" s="494">
        <f>+CY$29*DA128+CZ128</f>
        <v>1658.7596741692537</v>
      </c>
      <c r="DC128" s="493">
        <f>+DC127</f>
        <v>500970.0681818201</v>
      </c>
      <c r="DD128" s="477">
        <f>+DD127</f>
        <v>44530.672727272722</v>
      </c>
      <c r="DE128" s="477">
        <f t="shared" si="165"/>
        <v>456439.39545454737</v>
      </c>
      <c r="DF128" s="494">
        <f>+DC$29*DE128+DD128</f>
        <v>99335.614900176413</v>
      </c>
      <c r="DG128" s="493">
        <f>+DG127</f>
        <v>283353.95465909003</v>
      </c>
      <c r="DH128" s="477">
        <f>+DH127</f>
        <v>24639.474318181816</v>
      </c>
      <c r="DI128" s="477">
        <f t="shared" si="166"/>
        <v>258714.48034090822</v>
      </c>
      <c r="DJ128" s="494">
        <f>+DG$29*DI128+DH128</f>
        <v>55703.471588304063</v>
      </c>
      <c r="DK128" s="493">
        <f>+DK127</f>
        <v>6137856.6989772804</v>
      </c>
      <c r="DL128" s="477">
        <f>+DL127</f>
        <v>549658.80886363634</v>
      </c>
      <c r="DM128" s="477">
        <f t="shared" si="167"/>
        <v>5588197.8901136443</v>
      </c>
      <c r="DN128" s="494">
        <f>+DK$29*DM128+DL128</f>
        <v>1220636.9612061381</v>
      </c>
      <c r="DO128" s="493">
        <f>+DO127</f>
        <v>238377.89700757549</v>
      </c>
      <c r="DP128" s="477">
        <f>+DP127</f>
        <v>19592.703863636354</v>
      </c>
      <c r="DQ128" s="477">
        <f t="shared" si="143"/>
        <v>218785.19314393913</v>
      </c>
      <c r="DR128" s="494">
        <f>+DO$29*DQ128+DP128</f>
        <v>45862.36852875656</v>
      </c>
      <c r="DS128" s="493">
        <f>+DS127</f>
        <v>103696.90909090894</v>
      </c>
      <c r="DT128" s="477">
        <f>+DT127</f>
        <v>8295.7527272726966</v>
      </c>
      <c r="DU128" s="477">
        <f t="shared" ref="DU128:DU152" si="168">+DS128-DT128</f>
        <v>95401.156363636241</v>
      </c>
      <c r="DV128" s="494">
        <f>+DS$29*DU128+DT128</f>
        <v>19750.624742713972</v>
      </c>
      <c r="DW128" s="493">
        <f>+DW127</f>
        <v>14966.601761363589</v>
      </c>
      <c r="DX128" s="477">
        <f>+DX127</f>
        <v>1221.7634090909089</v>
      </c>
      <c r="DY128" s="477">
        <f t="shared" ref="DY128:DY152" si="169">+DW128-DX128</f>
        <v>13744.83835227268</v>
      </c>
      <c r="DZ128" s="494">
        <f>+DW$29*DY128+DX128</f>
        <v>2872.1140987417239</v>
      </c>
      <c r="EA128" s="493">
        <f>+EA127</f>
        <v>-91970.562215909769</v>
      </c>
      <c r="EB128" s="477">
        <f>+EB127</f>
        <v>-7120.3015909091364</v>
      </c>
      <c r="EC128" s="477">
        <f t="shared" ref="EC128:EC152" si="170">+EA128-EB128</f>
        <v>-84850.260625000636</v>
      </c>
      <c r="ED128" s="494">
        <f>+EA$29*EC128+EB128</f>
        <v>-17308.321453388424</v>
      </c>
      <c r="EE128" s="576">
        <f>+EE127</f>
        <v>2775142.6195454635</v>
      </c>
      <c r="EF128" s="580">
        <f>+EF127</f>
        <v>192495.44181818186</v>
      </c>
      <c r="EG128" s="580">
        <f t="shared" si="69"/>
        <v>2582647.1777272816</v>
      </c>
      <c r="EH128" s="494">
        <f>+EE$29*EG128+EF128</f>
        <v>502595.38200279605</v>
      </c>
      <c r="EI128" s="576">
        <f>+EI127</f>
        <v>114160.32359848467</v>
      </c>
      <c r="EJ128" s="580">
        <f>+EJ127</f>
        <v>7696.2015909090906</v>
      </c>
      <c r="EK128" s="580">
        <f t="shared" si="70"/>
        <v>106464.12200757558</v>
      </c>
      <c r="EL128" s="494">
        <f>+EI$29*EK128+EJ128</f>
        <v>20479.410288974188</v>
      </c>
      <c r="EM128" s="576">
        <f>+EM127</f>
        <v>3919146.8829545416</v>
      </c>
      <c r="EN128" s="580">
        <f>+EN127</f>
        <v>261276.45886363636</v>
      </c>
      <c r="EO128" s="580">
        <f t="shared" si="71"/>
        <v>3657870.4240909051</v>
      </c>
      <c r="EP128" s="494">
        <f>+EM$29*EO128+EN128</f>
        <v>700479.07604491268</v>
      </c>
      <c r="EQ128" s="576">
        <f>+EQ127</f>
        <v>7758990.0915908944</v>
      </c>
      <c r="ER128" s="580">
        <f>+ER127</f>
        <v>500580.00590909086</v>
      </c>
      <c r="ES128" s="580">
        <f t="shared" si="106"/>
        <v>7258410.0856818035</v>
      </c>
      <c r="ET128" s="494">
        <f>+EQ$29*ES128+ER128</f>
        <v>1372101.5024636649</v>
      </c>
      <c r="EU128" s="576">
        <f>+EU127</f>
        <v>10025642.96954545</v>
      </c>
      <c r="EV128" s="580">
        <f>+EV127</f>
        <v>646815.67545454553</v>
      </c>
      <c r="EW128" s="580">
        <f t="shared" si="96"/>
        <v>9378827.2940909043</v>
      </c>
      <c r="EX128" s="494">
        <f>+EU$29*EW128+EV128</f>
        <v>1772936.8924683123</v>
      </c>
      <c r="EY128" s="582">
        <f t="shared" si="109"/>
        <v>18474035.461551476</v>
      </c>
      <c r="EZ128" s="579">
        <f>+EY128</f>
        <v>18474035.461551476</v>
      </c>
      <c r="FA128" s="553"/>
      <c r="FD128" s="493"/>
      <c r="FE128" s="477"/>
      <c r="FF128" s="477"/>
      <c r="FG128" s="494"/>
      <c r="FH128" s="493"/>
      <c r="FI128" s="477"/>
      <c r="FJ128" s="477"/>
      <c r="FK128" s="494"/>
      <c r="FL128" s="493"/>
      <c r="FM128" s="477"/>
      <c r="FN128" s="477"/>
      <c r="FO128" s="494"/>
      <c r="FP128" s="493"/>
      <c r="FQ128" s="477"/>
      <c r="FR128" s="477"/>
      <c r="FS128" s="494"/>
      <c r="FT128" s="493"/>
      <c r="FU128" s="477"/>
      <c r="FV128" s="477"/>
      <c r="FW128" s="494"/>
      <c r="FX128" s="493"/>
      <c r="FY128" s="477"/>
      <c r="FZ128" s="477"/>
      <c r="GA128" s="494"/>
      <c r="GB128" s="493"/>
      <c r="GC128" s="477"/>
      <c r="GD128" s="477"/>
      <c r="GE128" s="494"/>
      <c r="GF128" s="493"/>
      <c r="GG128" s="477"/>
      <c r="GH128" s="477"/>
      <c r="GI128" s="494"/>
      <c r="GJ128" s="493"/>
      <c r="GK128" s="477"/>
      <c r="GL128" s="477"/>
      <c r="GM128" s="494"/>
      <c r="GN128" s="493"/>
      <c r="GO128" s="477"/>
      <c r="GP128" s="477"/>
      <c r="GQ128" s="494"/>
      <c r="GR128" s="493"/>
      <c r="GS128" s="477"/>
      <c r="GT128" s="477"/>
      <c r="GU128" s="494"/>
      <c r="GV128" s="493"/>
      <c r="GW128" s="477"/>
      <c r="GX128" s="477"/>
      <c r="GY128" s="494"/>
      <c r="GZ128" s="493"/>
      <c r="HA128" s="477"/>
      <c r="HB128" s="477"/>
      <c r="HC128" s="494"/>
      <c r="HD128" s="576"/>
      <c r="HE128" s="580"/>
      <c r="HF128" s="580"/>
      <c r="HG128" s="919"/>
      <c r="HH128" s="920"/>
      <c r="HI128" s="926"/>
      <c r="HJ128" s="926"/>
      <c r="HK128" s="919"/>
      <c r="HL128" s="920"/>
      <c r="HM128" s="926"/>
      <c r="HN128" s="926"/>
      <c r="HO128" s="919"/>
      <c r="HP128" s="920"/>
      <c r="HQ128" s="926"/>
      <c r="HR128" s="926"/>
      <c r="HS128" s="919"/>
      <c r="HU128" s="493"/>
      <c r="HV128" s="477"/>
      <c r="HW128" s="477"/>
      <c r="HX128" s="494"/>
      <c r="HY128" s="493"/>
      <c r="HZ128" s="477"/>
      <c r="IA128" s="477"/>
      <c r="IB128" s="494"/>
      <c r="IC128" s="493"/>
      <c r="ID128" s="477"/>
      <c r="IE128" s="477"/>
      <c r="IF128" s="494"/>
    </row>
    <row r="129" spans="1:240">
      <c r="A129" s="554" t="s">
        <v>24</v>
      </c>
      <c r="B129" s="574">
        <v>2051</v>
      </c>
      <c r="C129" s="575">
        <f>+E128</f>
        <v>780135.97215908091</v>
      </c>
      <c r="D129" s="575">
        <f>+C$31</f>
        <v>445791.98409090913</v>
      </c>
      <c r="E129" s="575">
        <f t="shared" si="145"/>
        <v>334343.98806817178</v>
      </c>
      <c r="F129" s="558">
        <f>+C$28*E129+D129</f>
        <v>485936.86009068217</v>
      </c>
      <c r="G129" s="575">
        <f>+I128</f>
        <v>173761.12431817991</v>
      </c>
      <c r="H129" s="575">
        <f>+G$31</f>
        <v>115840.74954545456</v>
      </c>
      <c r="I129" s="575">
        <f t="shared" si="146"/>
        <v>57920.37477272535</v>
      </c>
      <c r="J129" s="558">
        <f>+G$28*I129+H129</f>
        <v>122795.28243999351</v>
      </c>
      <c r="K129" s="576">
        <f>+M128</f>
        <v>229064.82085226901</v>
      </c>
      <c r="L129" s="575">
        <f>+M127</f>
        <v>229064.82085226901</v>
      </c>
      <c r="M129" s="575">
        <f t="shared" si="147"/>
        <v>0</v>
      </c>
      <c r="N129" s="558">
        <f>+K$28*M129+L129</f>
        <v>229064.82085226901</v>
      </c>
      <c r="O129" s="576">
        <f>+Q128</f>
        <v>338062.90151514823</v>
      </c>
      <c r="P129" s="575">
        <f>+O$31</f>
        <v>119316.31818181818</v>
      </c>
      <c r="Q129" s="575">
        <f t="shared" si="148"/>
        <v>218746.58333333005</v>
      </c>
      <c r="R129" s="558">
        <f>+O$28*Q129+P129</f>
        <v>145581.34694465034</v>
      </c>
      <c r="S129" s="493">
        <f>+U128</f>
        <v>68034.989696966601</v>
      </c>
      <c r="T129" s="477">
        <f>+S$31</f>
        <v>58315.705454545445</v>
      </c>
      <c r="U129" s="477">
        <f t="shared" si="149"/>
        <v>9719.2842424211558</v>
      </c>
      <c r="V129" s="494">
        <f>+S$28*U129+T129</f>
        <v>59482.705534232802</v>
      </c>
      <c r="W129" s="493">
        <f>+Y128</f>
        <v>1964331.9053030405</v>
      </c>
      <c r="X129" s="477">
        <f>+W$31</f>
        <v>693293.61363636365</v>
      </c>
      <c r="Y129" s="477">
        <f t="shared" si="150"/>
        <v>1271038.2916666768</v>
      </c>
      <c r="Z129" s="494">
        <f>+W$28*Y129+X129</f>
        <v>845907.91636316502</v>
      </c>
      <c r="AA129" s="493">
        <f>+AC128</f>
        <v>1314930.4450757555</v>
      </c>
      <c r="AB129" s="477">
        <f>+AA$31</f>
        <v>450833.29545454547</v>
      </c>
      <c r="AC129" s="477">
        <f t="shared" si="151"/>
        <v>864097.14962121006</v>
      </c>
      <c r="AD129" s="494">
        <f>+AA$28*AC129+AB129</f>
        <v>554585.93992030388</v>
      </c>
      <c r="AE129" s="493">
        <f>+AG128</f>
        <v>11494.715909090974</v>
      </c>
      <c r="AF129" s="477">
        <f>+AE$31</f>
        <v>4597.886363636364</v>
      </c>
      <c r="AG129" s="477">
        <f t="shared" si="152"/>
        <v>6896.8295454546096</v>
      </c>
      <c r="AH129" s="494">
        <f>+AE$28*AG129+AF129</f>
        <v>5425.9926756224277</v>
      </c>
      <c r="AI129" s="493">
        <f>+AK128</f>
        <v>1132931.8219697019</v>
      </c>
      <c r="AJ129" s="477">
        <f>+AI$31</f>
        <v>295547.43181818182</v>
      </c>
      <c r="AK129" s="477">
        <f t="shared" si="156"/>
        <v>837384.39015152003</v>
      </c>
      <c r="AL129" s="494">
        <f>+AI$28*AK129+AJ129</f>
        <v>396092.6598063219</v>
      </c>
      <c r="AM129" s="493">
        <f>+AO128</f>
        <v>388034.20488636405</v>
      </c>
      <c r="AN129" s="477">
        <f>+AM$31</f>
        <v>110866.91568181818</v>
      </c>
      <c r="AO129" s="477">
        <f t="shared" si="153"/>
        <v>277167.2892045459</v>
      </c>
      <c r="AP129" s="494">
        <f>+AM$28*AO129+AN129</f>
        <v>144146.55238352847</v>
      </c>
      <c r="AQ129" s="493">
        <f>+AS128</f>
        <v>3393495.8897727281</v>
      </c>
      <c r="AR129" s="477">
        <f>+AQ$31</f>
        <v>904932.23727272719</v>
      </c>
      <c r="AS129" s="477">
        <f t="shared" si="154"/>
        <v>2488563.6525000008</v>
      </c>
      <c r="AT129" s="494">
        <f>+AQ$28*AS129+AR129</f>
        <v>1203735.5141744334</v>
      </c>
      <c r="AU129" s="575"/>
      <c r="AV129" s="575"/>
      <c r="AW129" s="575"/>
      <c r="AX129" s="558"/>
      <c r="AY129" s="575"/>
      <c r="AZ129" s="575"/>
      <c r="BA129" s="575"/>
      <c r="BB129" s="558"/>
      <c r="BC129" s="575"/>
      <c r="BD129" s="575"/>
      <c r="BE129" s="575"/>
      <c r="BF129" s="558"/>
      <c r="BG129" s="575"/>
      <c r="BH129" s="575"/>
      <c r="BI129" s="575"/>
      <c r="BJ129" s="558"/>
      <c r="BK129" s="575"/>
      <c r="BL129" s="575"/>
      <c r="BM129" s="575"/>
      <c r="BN129" s="558"/>
      <c r="BO129" s="575"/>
      <c r="BP129" s="575"/>
      <c r="BQ129" s="575"/>
      <c r="BR129" s="558"/>
      <c r="BS129" s="493">
        <f>+BU128</f>
        <v>33243.545454545703</v>
      </c>
      <c r="BT129" s="477">
        <f>+BS$31</f>
        <v>8310.886363636364</v>
      </c>
      <c r="BU129" s="477">
        <f t="shared" si="155"/>
        <v>24932.659090909339</v>
      </c>
      <c r="BV129" s="494">
        <f>+BS$28*BU129+BT129</f>
        <v>11304.565159335492</v>
      </c>
      <c r="BW129" s="493">
        <f>+BY128</f>
        <v>2595785.5227272892</v>
      </c>
      <c r="BX129" s="477">
        <f>+BW$31</f>
        <v>576841.22727272729</v>
      </c>
      <c r="BY129" s="477">
        <f t="shared" si="157"/>
        <v>2018944.2954545619</v>
      </c>
      <c r="BZ129" s="494">
        <f>+BW$28*BY129+BX129</f>
        <v>819257.03639128862</v>
      </c>
      <c r="CA129" s="493">
        <f>+CC128</f>
        <v>249488.80000000168</v>
      </c>
      <c r="CB129" s="477">
        <f>+CA$31</f>
        <v>54433.919999999998</v>
      </c>
      <c r="CC129" s="477">
        <f t="shared" si="158"/>
        <v>195054.88000000169</v>
      </c>
      <c r="CD129" s="494">
        <f>+CA$28*CC129+CB129</f>
        <v>77854.272242595325</v>
      </c>
      <c r="CE129" s="493">
        <f>+CG128</f>
        <v>20081.373636363845</v>
      </c>
      <c r="CF129" s="477">
        <f>+CE$31</f>
        <v>4725.0290909090909</v>
      </c>
      <c r="CG129" s="477">
        <f t="shared" si="159"/>
        <v>15356.344545454755</v>
      </c>
      <c r="CH129" s="494">
        <f>+CE$28*CG129+CF129</f>
        <v>6568.8742611155712</v>
      </c>
      <c r="CI129" s="493">
        <f>+CK128</f>
        <v>63874.090909090613</v>
      </c>
      <c r="CJ129" s="477">
        <f>+CI$31</f>
        <v>12362.727272727272</v>
      </c>
      <c r="CK129" s="477">
        <f t="shared" si="160"/>
        <v>51511.363636363341</v>
      </c>
      <c r="CL129" s="494">
        <f>+CI$28*CK129+CJ129</f>
        <v>18547.726493767193</v>
      </c>
      <c r="CM129" s="493">
        <f>+CO128</f>
        <v>4715993.5764204673</v>
      </c>
      <c r="CN129" s="477">
        <f>+CM$31</f>
        <v>483691.64886363636</v>
      </c>
      <c r="CO129" s="477">
        <f t="shared" si="161"/>
        <v>4232301.9275568314</v>
      </c>
      <c r="CP129" s="494">
        <f>+CM$28*CO129+CN129</f>
        <v>991866.58886203729</v>
      </c>
      <c r="CQ129" s="493">
        <f>+CS128</f>
        <v>19672925.65210228</v>
      </c>
      <c r="CR129" s="477">
        <f>+CQ$31</f>
        <v>2017735.9643181816</v>
      </c>
      <c r="CS129" s="477">
        <f t="shared" si="162"/>
        <v>17655189.687784098</v>
      </c>
      <c r="CT129" s="494">
        <f>+CQ$28*CS129+CR129</f>
        <v>4137604.8001952255</v>
      </c>
      <c r="CU129" s="493">
        <f>+CW128</f>
        <v>6761953.7250000183</v>
      </c>
      <c r="CV129" s="477">
        <f>+CU$31</f>
        <v>676195.37250000006</v>
      </c>
      <c r="CW129" s="477">
        <f t="shared" si="163"/>
        <v>6085758.3525000177</v>
      </c>
      <c r="CX129" s="494">
        <f>+CU$28*CW129+CV129</f>
        <v>1406915.8973023826</v>
      </c>
      <c r="CY129" s="493">
        <f>+DA128</f>
        <v>7704.1005681818169</v>
      </c>
      <c r="CZ129" s="477">
        <f>+CY$31</f>
        <v>733.72386363636497</v>
      </c>
      <c r="DA129" s="477">
        <f t="shared" si="164"/>
        <v>6970.3767045454515</v>
      </c>
      <c r="DB129" s="494">
        <f>+CY$28*DA129+CZ129</f>
        <v>1570.6610255470737</v>
      </c>
      <c r="DC129" s="493">
        <f>+DE128</f>
        <v>456439.39545454737</v>
      </c>
      <c r="DD129" s="477">
        <f>+DC$31</f>
        <v>44530.672727272722</v>
      </c>
      <c r="DE129" s="477">
        <f t="shared" si="165"/>
        <v>411908.72272727464</v>
      </c>
      <c r="DF129" s="494">
        <f>+DC$28*DE129+DD129</f>
        <v>93988.791273551702</v>
      </c>
      <c r="DG129" s="493">
        <f>+DI128</f>
        <v>258714.48034090822</v>
      </c>
      <c r="DH129" s="477">
        <f>+DG$31</f>
        <v>24639.474318181816</v>
      </c>
      <c r="DI129" s="477">
        <f t="shared" si="166"/>
        <v>234075.00602272642</v>
      </c>
      <c r="DJ129" s="494">
        <f>+DG$28*DI129+DH129</f>
        <v>52744.995657816216</v>
      </c>
      <c r="DK129" s="493">
        <f>+DM128</f>
        <v>5588197.8901136443</v>
      </c>
      <c r="DL129" s="477">
        <f>+DK$31</f>
        <v>549658.80886363634</v>
      </c>
      <c r="DM129" s="477">
        <f t="shared" si="167"/>
        <v>5038539.0812500082</v>
      </c>
      <c r="DN129" s="494">
        <f>+DK$28*DM129+DL129</f>
        <v>1154639.110156056</v>
      </c>
      <c r="DO129" s="493">
        <f>+DQ128</f>
        <v>218785.19314393913</v>
      </c>
      <c r="DP129" s="477">
        <f>+DO$31</f>
        <v>19592.703863636354</v>
      </c>
      <c r="DQ129" s="477">
        <f t="shared" si="143"/>
        <v>199192.48928030278</v>
      </c>
      <c r="DR129" s="494">
        <f>+DO$28*DQ129+DP129</f>
        <v>43509.861245312961</v>
      </c>
      <c r="DS129" s="493">
        <f>+DU128</f>
        <v>95401.156363636241</v>
      </c>
      <c r="DT129" s="477">
        <f>+DS$31</f>
        <v>8295.7527272726966</v>
      </c>
      <c r="DU129" s="477">
        <f t="shared" si="168"/>
        <v>87105.403636363539</v>
      </c>
      <c r="DV129" s="494">
        <f>+DS$28*DU129+DT129</f>
        <v>18754.548915284297</v>
      </c>
      <c r="DW129" s="493">
        <f>+DY128</f>
        <v>13744.83835227268</v>
      </c>
      <c r="DX129" s="477">
        <f>+DW$31</f>
        <v>1221.7634090909089</v>
      </c>
      <c r="DY129" s="477">
        <f t="shared" si="169"/>
        <v>12523.074943181771</v>
      </c>
      <c r="DZ129" s="494">
        <f>+DW$28*DY129+DX129</f>
        <v>2725.4162596616507</v>
      </c>
      <c r="EA129" s="493">
        <f>+EC128</f>
        <v>-84850.260625000636</v>
      </c>
      <c r="EB129" s="477">
        <f>+EA$31</f>
        <v>-7120.3015909091364</v>
      </c>
      <c r="EC129" s="477">
        <f t="shared" si="170"/>
        <v>-77729.959034091502</v>
      </c>
      <c r="ED129" s="494">
        <f>+EA$28*EC129+EB129</f>
        <v>-16453.382723669885</v>
      </c>
      <c r="EE129" s="576">
        <f>+EG128</f>
        <v>2582647.1777272816</v>
      </c>
      <c r="EF129" s="580">
        <f>+EE$31</f>
        <v>192495.44181818186</v>
      </c>
      <c r="EG129" s="580">
        <f t="shared" si="69"/>
        <v>2390151.7359090997</v>
      </c>
      <c r="EH129" s="494">
        <f>+EE$28*EG129+EF129</f>
        <v>479482.34298282489</v>
      </c>
      <c r="EI129" s="576">
        <f>+EK128</f>
        <v>106464.12200757558</v>
      </c>
      <c r="EJ129" s="580">
        <f>+EI$31</f>
        <v>7696.2015909090906</v>
      </c>
      <c r="EK129" s="580">
        <f t="shared" si="70"/>
        <v>98767.9204166665</v>
      </c>
      <c r="EL129" s="494">
        <f>+EI$28*EK129+EJ129</f>
        <v>19555.322913210442</v>
      </c>
      <c r="EM129" s="576">
        <f>+EO128</f>
        <v>3657870.4240909051</v>
      </c>
      <c r="EN129" s="580">
        <f>+EM$31</f>
        <v>261276.45886363636</v>
      </c>
      <c r="EO129" s="580">
        <f t="shared" si="71"/>
        <v>3396593.9652272686</v>
      </c>
      <c r="EP129" s="494">
        <f>+EM$28*EO129+EN129</f>
        <v>669107.46053196443</v>
      </c>
      <c r="EQ129" s="576">
        <f>+ES128</f>
        <v>7258410.0856818035</v>
      </c>
      <c r="ER129" s="580">
        <f>+EQ$31</f>
        <v>500580.00590909086</v>
      </c>
      <c r="ES129" s="580">
        <f t="shared" si="106"/>
        <v>6757830.0797727127</v>
      </c>
      <c r="ET129" s="494">
        <f>+EQ$28*ES129+ER129</f>
        <v>1311996.5716667976</v>
      </c>
      <c r="EU129" s="576">
        <f>+EW128</f>
        <v>9378827.2940909043</v>
      </c>
      <c r="EV129" s="580">
        <f>+EU$31</f>
        <v>646815.67545454553</v>
      </c>
      <c r="EW129" s="580">
        <f t="shared" si="96"/>
        <v>8732011.6186363585</v>
      </c>
      <c r="EX129" s="494">
        <f>+EU$28*EW129+EV129</f>
        <v>1695273.3602604663</v>
      </c>
      <c r="EY129" s="582">
        <f t="shared" si="109"/>
        <v>17189570.412257776</v>
      </c>
      <c r="EZ129" s="557"/>
      <c r="FA129" s="578">
        <f>+EY129</f>
        <v>17189570.412257776</v>
      </c>
      <c r="FD129" s="493"/>
      <c r="FE129" s="477"/>
      <c r="FF129" s="477"/>
      <c r="FG129" s="494"/>
      <c r="FH129" s="493"/>
      <c r="FI129" s="477"/>
      <c r="FJ129" s="477"/>
      <c r="FK129" s="494"/>
      <c r="FL129" s="493"/>
      <c r="FM129" s="477"/>
      <c r="FN129" s="477"/>
      <c r="FO129" s="494"/>
      <c r="FP129" s="493"/>
      <c r="FQ129" s="477"/>
      <c r="FR129" s="477"/>
      <c r="FS129" s="494"/>
      <c r="FT129" s="493"/>
      <c r="FU129" s="477"/>
      <c r="FV129" s="477"/>
      <c r="FW129" s="494"/>
      <c r="FX129" s="493"/>
      <c r="FY129" s="477"/>
      <c r="FZ129" s="477"/>
      <c r="GA129" s="494"/>
      <c r="GB129" s="493"/>
      <c r="GC129" s="477"/>
      <c r="GD129" s="477"/>
      <c r="GE129" s="494"/>
      <c r="GF129" s="493"/>
      <c r="GG129" s="477"/>
      <c r="GH129" s="477"/>
      <c r="GI129" s="494"/>
      <c r="GJ129" s="493"/>
      <c r="GK129" s="477"/>
      <c r="GL129" s="477"/>
      <c r="GM129" s="494"/>
      <c r="GN129" s="493"/>
      <c r="GO129" s="477"/>
      <c r="GP129" s="477"/>
      <c r="GQ129" s="494"/>
      <c r="GR129" s="493"/>
      <c r="GS129" s="477"/>
      <c r="GT129" s="477"/>
      <c r="GU129" s="494"/>
      <c r="GV129" s="493"/>
      <c r="GW129" s="477"/>
      <c r="GX129" s="477"/>
      <c r="GY129" s="494"/>
      <c r="GZ129" s="493"/>
      <c r="HA129" s="477"/>
      <c r="HB129" s="477"/>
      <c r="HC129" s="494"/>
      <c r="HD129" s="576"/>
      <c r="HE129" s="580"/>
      <c r="HF129" s="580"/>
      <c r="HG129" s="919"/>
      <c r="HH129" s="920"/>
      <c r="HI129" s="926"/>
      <c r="HJ129" s="926"/>
      <c r="HK129" s="919"/>
      <c r="HL129" s="920"/>
      <c r="HM129" s="926"/>
      <c r="HN129" s="926"/>
      <c r="HO129" s="919"/>
      <c r="HP129" s="920"/>
      <c r="HQ129" s="926"/>
      <c r="HR129" s="926"/>
      <c r="HS129" s="919"/>
      <c r="HU129" s="493"/>
      <c r="HV129" s="477"/>
      <c r="HW129" s="477"/>
      <c r="HX129" s="494"/>
      <c r="HY129" s="493"/>
      <c r="HZ129" s="477"/>
      <c r="IA129" s="477"/>
      <c r="IB129" s="494"/>
      <c r="IC129" s="493"/>
      <c r="ID129" s="477"/>
      <c r="IE129" s="477"/>
      <c r="IF129" s="494"/>
    </row>
    <row r="130" spans="1:240">
      <c r="A130" s="554" t="s">
        <v>23</v>
      </c>
      <c r="B130" s="574">
        <v>2051</v>
      </c>
      <c r="C130" s="575">
        <f>+C129</f>
        <v>780135.97215908091</v>
      </c>
      <c r="D130" s="575">
        <f>+D129</f>
        <v>445791.98409090913</v>
      </c>
      <c r="E130" s="575">
        <f>+C130-D130</f>
        <v>334343.98806817178</v>
      </c>
      <c r="F130" s="558">
        <f>+C$29*E130+D130</f>
        <v>488117.84093206364</v>
      </c>
      <c r="G130" s="575">
        <f>+G129</f>
        <v>173761.12431817991</v>
      </c>
      <c r="H130" s="575">
        <f>+H129</f>
        <v>115840.74954545456</v>
      </c>
      <c r="I130" s="575">
        <f>+G130-H130</f>
        <v>57920.37477272535</v>
      </c>
      <c r="J130" s="558">
        <f>+G$29*I130+H130</f>
        <v>123173.10657385888</v>
      </c>
      <c r="K130" s="576">
        <f>+K129</f>
        <v>229064.82085226901</v>
      </c>
      <c r="L130" s="575">
        <f>+L129</f>
        <v>229064.82085226901</v>
      </c>
      <c r="M130" s="575">
        <f t="shared" si="147"/>
        <v>0</v>
      </c>
      <c r="N130" s="558">
        <f>+K$29*M130+L130</f>
        <v>229064.82085226901</v>
      </c>
      <c r="O130" s="576">
        <f>+O129</f>
        <v>338062.90151514823</v>
      </c>
      <c r="P130" s="575">
        <f>+P129</f>
        <v>119316.31818181818</v>
      </c>
      <c r="Q130" s="575">
        <f t="shared" si="148"/>
        <v>218746.58333333005</v>
      </c>
      <c r="R130" s="558">
        <f>+O$29*Q130+P130</f>
        <v>147008.26689653649</v>
      </c>
      <c r="S130" s="493">
        <f>+S129</f>
        <v>68034.989696966601</v>
      </c>
      <c r="T130" s="477">
        <f>+T129</f>
        <v>58315.705454545445</v>
      </c>
      <c r="U130" s="477">
        <f t="shared" si="149"/>
        <v>9719.2842424211558</v>
      </c>
      <c r="V130" s="494">
        <f>+S$29*U130+T130</f>
        <v>59546.106024390079</v>
      </c>
      <c r="W130" s="493">
        <f>+W129</f>
        <v>1964331.9053030405</v>
      </c>
      <c r="X130" s="477">
        <f>+X129</f>
        <v>693293.61363636365</v>
      </c>
      <c r="Y130" s="477">
        <f t="shared" si="150"/>
        <v>1271038.2916666768</v>
      </c>
      <c r="Z130" s="494">
        <f>+W$29*Y130+X130</f>
        <v>854199.10825449973</v>
      </c>
      <c r="AA130" s="493">
        <f>+AA129</f>
        <v>1314930.4450757555</v>
      </c>
      <c r="AB130" s="477">
        <f>+AB129</f>
        <v>450833.29545454547</v>
      </c>
      <c r="AC130" s="477">
        <f t="shared" si="151"/>
        <v>864097.14962121006</v>
      </c>
      <c r="AD130" s="494">
        <f>+AA$29*AC130+AB130</f>
        <v>560222.58779097523</v>
      </c>
      <c r="AE130" s="493">
        <f>+AE129</f>
        <v>11494.715909090974</v>
      </c>
      <c r="AF130" s="477">
        <f>+AF129</f>
        <v>4597.886363636364</v>
      </c>
      <c r="AG130" s="477">
        <f t="shared" si="152"/>
        <v>6896.8295454546096</v>
      </c>
      <c r="AH130" s="494">
        <f>+AE$29*AG130+AF130</f>
        <v>5470.9818294332135</v>
      </c>
      <c r="AI130" s="493">
        <f>+AI129</f>
        <v>1132931.8219697019</v>
      </c>
      <c r="AJ130" s="477">
        <f>+AJ129</f>
        <v>295547.43181818182</v>
      </c>
      <c r="AK130" s="477">
        <f t="shared" si="156"/>
        <v>837384.39015152003</v>
      </c>
      <c r="AL130" s="494">
        <f>+AI$29*AK130+AJ130</f>
        <v>401555.05595211417</v>
      </c>
      <c r="AM130" s="493">
        <f>+AM129</f>
        <v>388034.20488636405</v>
      </c>
      <c r="AN130" s="477">
        <f>+AN129</f>
        <v>110866.91568181818</v>
      </c>
      <c r="AO130" s="477">
        <f t="shared" si="153"/>
        <v>277167.2892045459</v>
      </c>
      <c r="AP130" s="494">
        <f>+AM$29*AO130+AN130</f>
        <v>145954.56021135132</v>
      </c>
      <c r="AQ130" s="493">
        <f>+AQ129</f>
        <v>3393495.8897727281</v>
      </c>
      <c r="AR130" s="477">
        <f>+AR129</f>
        <v>904932.23727272719</v>
      </c>
      <c r="AS130" s="477">
        <f t="shared" si="154"/>
        <v>2488563.6525000008</v>
      </c>
      <c r="AT130" s="494">
        <f>+AQ$29*AS130+AR130</f>
        <v>1219968.8243051791</v>
      </c>
      <c r="AU130" s="575"/>
      <c r="AV130" s="575"/>
      <c r="AW130" s="575"/>
      <c r="AX130" s="558"/>
      <c r="AY130" s="575"/>
      <c r="AZ130" s="575"/>
      <c r="BA130" s="575"/>
      <c r="BB130" s="558"/>
      <c r="BC130" s="575"/>
      <c r="BD130" s="575"/>
      <c r="BE130" s="575"/>
      <c r="BF130" s="558"/>
      <c r="BG130" s="575"/>
      <c r="BH130" s="575"/>
      <c r="BI130" s="575"/>
      <c r="BJ130" s="558"/>
      <c r="BK130" s="575"/>
      <c r="BL130" s="575"/>
      <c r="BM130" s="575"/>
      <c r="BN130" s="558"/>
      <c r="BO130" s="575"/>
      <c r="BP130" s="575"/>
      <c r="BQ130" s="575"/>
      <c r="BR130" s="558"/>
      <c r="BS130" s="493">
        <f>+BS129</f>
        <v>33243.545454545703</v>
      </c>
      <c r="BT130" s="477">
        <f>+BT129</f>
        <v>8310.886363636364</v>
      </c>
      <c r="BU130" s="477">
        <f t="shared" si="155"/>
        <v>24932.659090909339</v>
      </c>
      <c r="BV130" s="494">
        <f>+BS$29*BU130+BT130</f>
        <v>11467.20499657666</v>
      </c>
      <c r="BW130" s="493">
        <f>+BW129</f>
        <v>2595785.5227272892</v>
      </c>
      <c r="BX130" s="477">
        <f>+BX129</f>
        <v>576841.22727272729</v>
      </c>
      <c r="BY130" s="477">
        <f t="shared" si="157"/>
        <v>2018944.2954545619</v>
      </c>
      <c r="BZ130" s="494">
        <f>+BW$29*BY130+BX130</f>
        <v>819257.03639128862</v>
      </c>
      <c r="CA130" s="493">
        <f>+CA129</f>
        <v>249488.80000000168</v>
      </c>
      <c r="CB130" s="477">
        <f>+CB129</f>
        <v>54433.919999999998</v>
      </c>
      <c r="CC130" s="477">
        <f t="shared" si="158"/>
        <v>195054.88000000169</v>
      </c>
      <c r="CD130" s="494">
        <f>+CA$29*CC130+CB130</f>
        <v>79126.64731581253</v>
      </c>
      <c r="CE130" s="493">
        <f>+CE129</f>
        <v>20081.373636363845</v>
      </c>
      <c r="CF130" s="477">
        <f>+CF129</f>
        <v>4725.0290909090909</v>
      </c>
      <c r="CG130" s="477">
        <f t="shared" si="159"/>
        <v>15356.344545454755</v>
      </c>
      <c r="CH130" s="494">
        <f>+CE$29*CG130+CF130</f>
        <v>6669.0462230545472</v>
      </c>
      <c r="CI130" s="493">
        <f>+CI129</f>
        <v>63874.090909090613</v>
      </c>
      <c r="CJ130" s="477">
        <f>+CJ129</f>
        <v>12362.727272727272</v>
      </c>
      <c r="CK130" s="477">
        <f t="shared" si="160"/>
        <v>51511.363636363341</v>
      </c>
      <c r="CL130" s="494">
        <f>+CI$29*CK130+CJ130</f>
        <v>18547.726493767193</v>
      </c>
      <c r="CM130" s="493">
        <f>+CM129</f>
        <v>4715993.5764204673</v>
      </c>
      <c r="CN130" s="477">
        <f>+CN129</f>
        <v>483691.64886363636</v>
      </c>
      <c r="CO130" s="477">
        <f t="shared" si="161"/>
        <v>4232301.9275568314</v>
      </c>
      <c r="CP130" s="494">
        <f>+CM$29*CO130+CN130</f>
        <v>991866.58886203729</v>
      </c>
      <c r="CQ130" s="493">
        <f>+CQ129</f>
        <v>19672925.65210228</v>
      </c>
      <c r="CR130" s="477">
        <f>+CR129</f>
        <v>2017735.9643181816</v>
      </c>
      <c r="CS130" s="477">
        <f t="shared" si="162"/>
        <v>17655189.687784098</v>
      </c>
      <c r="CT130" s="494">
        <f>+CQ$29*CS130+CR130</f>
        <v>4137604.8001952255</v>
      </c>
      <c r="CU130" s="493">
        <f>+CU129</f>
        <v>6761953.7250000183</v>
      </c>
      <c r="CV130" s="477">
        <f>+CV129</f>
        <v>676195.37250000006</v>
      </c>
      <c r="CW130" s="477">
        <f t="shared" si="163"/>
        <v>6085758.3525000177</v>
      </c>
      <c r="CX130" s="494">
        <f>+CU$29*CW130+CV130</f>
        <v>1406915.8973023826</v>
      </c>
      <c r="CY130" s="493">
        <f>+CY129</f>
        <v>7704.1005681818169</v>
      </c>
      <c r="CZ130" s="477">
        <f>+CZ129</f>
        <v>733.72386363636497</v>
      </c>
      <c r="DA130" s="477">
        <f t="shared" si="164"/>
        <v>6970.3767045454515</v>
      </c>
      <c r="DB130" s="494">
        <f>+CY$29*DA130+CZ130</f>
        <v>1570.6610255470737</v>
      </c>
      <c r="DC130" s="493">
        <f>+DC129</f>
        <v>456439.39545454737</v>
      </c>
      <c r="DD130" s="477">
        <f>+DD129</f>
        <v>44530.672727272722</v>
      </c>
      <c r="DE130" s="477">
        <f t="shared" si="165"/>
        <v>411908.72272727464</v>
      </c>
      <c r="DF130" s="494">
        <f>+DC$29*DE130+DD130</f>
        <v>93988.791273551702</v>
      </c>
      <c r="DG130" s="493">
        <f>+DG129</f>
        <v>258714.48034090822</v>
      </c>
      <c r="DH130" s="477">
        <f>+DH129</f>
        <v>24639.474318181816</v>
      </c>
      <c r="DI130" s="477">
        <f t="shared" si="166"/>
        <v>234075.00602272642</v>
      </c>
      <c r="DJ130" s="494">
        <f>+DG$29*DI130+DH130</f>
        <v>52744.995657816216</v>
      </c>
      <c r="DK130" s="493">
        <f>+DK129</f>
        <v>5588197.8901136443</v>
      </c>
      <c r="DL130" s="477">
        <f>+DL129</f>
        <v>549658.80886363634</v>
      </c>
      <c r="DM130" s="477">
        <f t="shared" si="167"/>
        <v>5038539.0812500082</v>
      </c>
      <c r="DN130" s="494">
        <f>+DK$29*DM130+DL130</f>
        <v>1154639.110156056</v>
      </c>
      <c r="DO130" s="493">
        <f>+DO129</f>
        <v>218785.19314393913</v>
      </c>
      <c r="DP130" s="477">
        <f>+DP129</f>
        <v>19592.703863636354</v>
      </c>
      <c r="DQ130" s="477">
        <f t="shared" si="143"/>
        <v>199192.48928030278</v>
      </c>
      <c r="DR130" s="494">
        <f>+DO$29*DQ130+DP130</f>
        <v>43509.861245312961</v>
      </c>
      <c r="DS130" s="493">
        <f>+DS129</f>
        <v>95401.156363636241</v>
      </c>
      <c r="DT130" s="477">
        <f>+DT129</f>
        <v>8295.7527272726966</v>
      </c>
      <c r="DU130" s="477">
        <f t="shared" si="168"/>
        <v>87105.403636363539</v>
      </c>
      <c r="DV130" s="494">
        <f>+DS$29*DU130+DT130</f>
        <v>18754.548915284297</v>
      </c>
      <c r="DW130" s="493">
        <f>+DW129</f>
        <v>13744.83835227268</v>
      </c>
      <c r="DX130" s="477">
        <f>+DX129</f>
        <v>1221.7634090909089</v>
      </c>
      <c r="DY130" s="477">
        <f t="shared" si="169"/>
        <v>12523.074943181771</v>
      </c>
      <c r="DZ130" s="494">
        <f>+DW$29*DY130+DX130</f>
        <v>2725.4162596616507</v>
      </c>
      <c r="EA130" s="493">
        <f>+EA129</f>
        <v>-84850.260625000636</v>
      </c>
      <c r="EB130" s="477">
        <f>+EB129</f>
        <v>-7120.3015909091364</v>
      </c>
      <c r="EC130" s="477">
        <f t="shared" si="170"/>
        <v>-77729.959034091502</v>
      </c>
      <c r="ED130" s="494">
        <f>+EA$29*EC130+EB130</f>
        <v>-16453.382723669885</v>
      </c>
      <c r="EE130" s="576">
        <f>+EE129</f>
        <v>2582647.1777272816</v>
      </c>
      <c r="EF130" s="580">
        <f>+EF129</f>
        <v>192495.44181818186</v>
      </c>
      <c r="EG130" s="580">
        <f t="shared" si="69"/>
        <v>2390151.7359090997</v>
      </c>
      <c r="EH130" s="494">
        <f>+EE$29*EG130+EF130</f>
        <v>479482.34298282489</v>
      </c>
      <c r="EI130" s="576">
        <f>+EI129</f>
        <v>106464.12200757558</v>
      </c>
      <c r="EJ130" s="580">
        <f>+EJ129</f>
        <v>7696.2015909090906</v>
      </c>
      <c r="EK130" s="580">
        <f t="shared" si="70"/>
        <v>98767.9204166665</v>
      </c>
      <c r="EL130" s="494">
        <f>+EI$29*EK130+EJ130</f>
        <v>19555.322913210442</v>
      </c>
      <c r="EM130" s="576">
        <f>+EM129</f>
        <v>3657870.4240909051</v>
      </c>
      <c r="EN130" s="580">
        <f>+EN129</f>
        <v>261276.45886363636</v>
      </c>
      <c r="EO130" s="580">
        <f t="shared" si="71"/>
        <v>3396593.9652272686</v>
      </c>
      <c r="EP130" s="494">
        <f>+EM$29*EO130+EN130</f>
        <v>669107.46053196443</v>
      </c>
      <c r="EQ130" s="576">
        <f>+EQ129</f>
        <v>7258410.0856818035</v>
      </c>
      <c r="ER130" s="580">
        <f>+ER129</f>
        <v>500580.00590909086</v>
      </c>
      <c r="ES130" s="580">
        <f t="shared" si="106"/>
        <v>6757830.0797727127</v>
      </c>
      <c r="ET130" s="494">
        <f>+EQ$29*ES130+ER130</f>
        <v>1311996.5716667976</v>
      </c>
      <c r="EU130" s="576">
        <f>+EU129</f>
        <v>9378827.2940909043</v>
      </c>
      <c r="EV130" s="580">
        <f>+EV129</f>
        <v>646815.67545454553</v>
      </c>
      <c r="EW130" s="580">
        <f t="shared" si="96"/>
        <v>8732011.6186363585</v>
      </c>
      <c r="EX130" s="494">
        <f>+EU$29*EW130+EV130</f>
        <v>1695273.3602604663</v>
      </c>
      <c r="EY130" s="582">
        <f t="shared" si="109"/>
        <v>17232631.267567638</v>
      </c>
      <c r="EZ130" s="579">
        <f>+EY130</f>
        <v>17232631.267567638</v>
      </c>
      <c r="FA130" s="553"/>
      <c r="FD130" s="493"/>
      <c r="FE130" s="477"/>
      <c r="FF130" s="477"/>
      <c r="FG130" s="494"/>
      <c r="FH130" s="493"/>
      <c r="FI130" s="477"/>
      <c r="FJ130" s="477"/>
      <c r="FK130" s="494"/>
      <c r="FL130" s="493"/>
      <c r="FM130" s="477"/>
      <c r="FN130" s="477"/>
      <c r="FO130" s="494"/>
      <c r="FP130" s="493"/>
      <c r="FQ130" s="477"/>
      <c r="FR130" s="477"/>
      <c r="FS130" s="494"/>
      <c r="FT130" s="493"/>
      <c r="FU130" s="477"/>
      <c r="FV130" s="477"/>
      <c r="FW130" s="494"/>
      <c r="FX130" s="493"/>
      <c r="FY130" s="477"/>
      <c r="FZ130" s="477"/>
      <c r="GA130" s="494"/>
      <c r="GB130" s="493"/>
      <c r="GC130" s="477"/>
      <c r="GD130" s="477"/>
      <c r="GE130" s="494"/>
      <c r="GF130" s="493"/>
      <c r="GG130" s="477"/>
      <c r="GH130" s="477"/>
      <c r="GI130" s="494"/>
      <c r="GJ130" s="493"/>
      <c r="GK130" s="477"/>
      <c r="GL130" s="477"/>
      <c r="GM130" s="494"/>
      <c r="GN130" s="493"/>
      <c r="GO130" s="477"/>
      <c r="GP130" s="477"/>
      <c r="GQ130" s="494"/>
      <c r="GR130" s="493"/>
      <c r="GS130" s="477"/>
      <c r="GT130" s="477"/>
      <c r="GU130" s="494"/>
      <c r="GV130" s="493"/>
      <c r="GW130" s="477"/>
      <c r="GX130" s="477"/>
      <c r="GY130" s="494"/>
      <c r="GZ130" s="493"/>
      <c r="HA130" s="477"/>
      <c r="HB130" s="477"/>
      <c r="HC130" s="494"/>
      <c r="HD130" s="576"/>
      <c r="HE130" s="580"/>
      <c r="HF130" s="580"/>
      <c r="HG130" s="919"/>
      <c r="HH130" s="920"/>
      <c r="HI130" s="926"/>
      <c r="HJ130" s="926"/>
      <c r="HK130" s="919"/>
      <c r="HL130" s="920"/>
      <c r="HM130" s="926"/>
      <c r="HN130" s="926"/>
      <c r="HO130" s="919"/>
      <c r="HP130" s="920"/>
      <c r="HQ130" s="926"/>
      <c r="HR130" s="926"/>
      <c r="HS130" s="919"/>
      <c r="HU130" s="493"/>
      <c r="HV130" s="477"/>
      <c r="HW130" s="477"/>
      <c r="HX130" s="494"/>
      <c r="HY130" s="493"/>
      <c r="HZ130" s="477"/>
      <c r="IA130" s="477"/>
      <c r="IB130" s="494"/>
      <c r="IC130" s="493"/>
      <c r="ID130" s="477"/>
      <c r="IE130" s="477"/>
      <c r="IF130" s="494"/>
    </row>
    <row r="131" spans="1:240">
      <c r="A131" s="554" t="s">
        <v>24</v>
      </c>
      <c r="B131" s="574">
        <v>2052</v>
      </c>
      <c r="C131" s="575">
        <f>+E130</f>
        <v>334343.98806817178</v>
      </c>
      <c r="D131" s="575">
        <f>+C$31/12*C32</f>
        <v>334343.98806818185</v>
      </c>
      <c r="E131" s="575">
        <f>+C131-D131</f>
        <v>-1.0069925338029861E-8</v>
      </c>
      <c r="F131" s="558">
        <f>+C$28*E131+D131</f>
        <v>334343.98806818062</v>
      </c>
      <c r="G131" s="575">
        <f>+I130</f>
        <v>57920.37477272535</v>
      </c>
      <c r="H131" s="575">
        <f>+G$31/12*G32</f>
        <v>57920.374772727271</v>
      </c>
      <c r="I131" s="575">
        <f>+G131-H131</f>
        <v>-1.9208528101444244E-9</v>
      </c>
      <c r="J131" s="558">
        <f>+G$28*I131+H131</f>
        <v>57920.374772727038</v>
      </c>
      <c r="K131" s="576"/>
      <c r="L131" s="575"/>
      <c r="M131" s="575"/>
      <c r="N131" s="558"/>
      <c r="O131" s="576">
        <f>+Q130</f>
        <v>218746.58333333005</v>
      </c>
      <c r="P131" s="575">
        <f>+O$31</f>
        <v>119316.31818181818</v>
      </c>
      <c r="Q131" s="575">
        <f t="shared" si="148"/>
        <v>99430.265151511878</v>
      </c>
      <c r="R131" s="558">
        <f>+O$28*Q131+P131</f>
        <v>131254.96761946895</v>
      </c>
      <c r="S131" s="493">
        <f>+U130</f>
        <v>9719.2842424211558</v>
      </c>
      <c r="T131" s="477">
        <f>+S$31/12*S32</f>
        <v>9719.2842424242408</v>
      </c>
      <c r="U131" s="477">
        <f t="shared" si="149"/>
        <v>-3.0850060284137726E-9</v>
      </c>
      <c r="V131" s="494">
        <f>+S$28*U131+T131</f>
        <v>9719.2842424238697</v>
      </c>
      <c r="W131" s="493">
        <f>+Y130</f>
        <v>1271038.2916666768</v>
      </c>
      <c r="X131" s="477">
        <f>+W$31</f>
        <v>693293.61363636365</v>
      </c>
      <c r="Y131" s="477">
        <f t="shared" si="150"/>
        <v>577744.67803031311</v>
      </c>
      <c r="Z131" s="494">
        <f>+W$28*Y131+X131</f>
        <v>762663.75123945589</v>
      </c>
      <c r="AA131" s="493">
        <f>+AC130</f>
        <v>864097.14962121006</v>
      </c>
      <c r="AB131" s="477">
        <f>+AA$31</f>
        <v>450833.29545454547</v>
      </c>
      <c r="AC131" s="477">
        <f t="shared" si="151"/>
        <v>413263.85416666459</v>
      </c>
      <c r="AD131" s="494">
        <f>+AA$28*AC131+AB131</f>
        <v>500454.12541642977</v>
      </c>
      <c r="AE131" s="493">
        <f>+AG130</f>
        <v>6896.8295454546096</v>
      </c>
      <c r="AF131" s="477">
        <f>+AE$31</f>
        <v>4597.886363636364</v>
      </c>
      <c r="AG131" s="477">
        <f t="shared" si="152"/>
        <v>2298.9431818182456</v>
      </c>
      <c r="AH131" s="494">
        <f>+AE$28*AG131+AF131</f>
        <v>4873.9218009650567</v>
      </c>
      <c r="AI131" s="493">
        <f>+AK130</f>
        <v>837384.39015152003</v>
      </c>
      <c r="AJ131" s="477">
        <f>+AI$31</f>
        <v>295547.43181818182</v>
      </c>
      <c r="AK131" s="477">
        <f t="shared" si="156"/>
        <v>541836.95833333815</v>
      </c>
      <c r="AL131" s="494">
        <f>+AI$28*AK131+AJ131</f>
        <v>360606.10875168443</v>
      </c>
      <c r="AM131" s="493">
        <f>+AO130</f>
        <v>277167.2892045459</v>
      </c>
      <c r="AN131" s="477">
        <f>+AM$31</f>
        <v>110866.91568181818</v>
      </c>
      <c r="AO131" s="477">
        <f t="shared" si="153"/>
        <v>166300.37352272772</v>
      </c>
      <c r="AP131" s="494">
        <f>+AM$28*AO131+AN131</f>
        <v>130834.69770284438</v>
      </c>
      <c r="AQ131" s="493">
        <f>+AS130</f>
        <v>2488563.6525000008</v>
      </c>
      <c r="AR131" s="477">
        <f>+AQ$31</f>
        <v>904932.23727272719</v>
      </c>
      <c r="AS131" s="477">
        <f t="shared" si="154"/>
        <v>1583631.4152272735</v>
      </c>
      <c r="AT131" s="494">
        <f>+AQ$28*AS131+AR131</f>
        <v>1095079.7771192677</v>
      </c>
      <c r="AU131" s="575"/>
      <c r="AV131" s="575"/>
      <c r="AW131" s="575"/>
      <c r="AX131" s="558"/>
      <c r="AY131" s="575"/>
      <c r="AZ131" s="575"/>
      <c r="BA131" s="575"/>
      <c r="BB131" s="558"/>
      <c r="BC131" s="575"/>
      <c r="BD131" s="575"/>
      <c r="BE131" s="575"/>
      <c r="BF131" s="558"/>
      <c r="BG131" s="575"/>
      <c r="BH131" s="575"/>
      <c r="BI131" s="575"/>
      <c r="BJ131" s="558"/>
      <c r="BK131" s="575"/>
      <c r="BL131" s="575"/>
      <c r="BM131" s="575"/>
      <c r="BN131" s="558"/>
      <c r="BO131" s="575"/>
      <c r="BP131" s="575"/>
      <c r="BQ131" s="575"/>
      <c r="BR131" s="558"/>
      <c r="BS131" s="493">
        <f>+BU130</f>
        <v>24932.659090909339</v>
      </c>
      <c r="BT131" s="477">
        <f>+BS$31</f>
        <v>8310.886363636364</v>
      </c>
      <c r="BU131" s="477">
        <f t="shared" si="155"/>
        <v>16621.772727272975</v>
      </c>
      <c r="BV131" s="494">
        <f>+BS$28*BU131+BT131</f>
        <v>10306.672227435793</v>
      </c>
      <c r="BW131" s="493">
        <f>+BY130</f>
        <v>2018944.2954545619</v>
      </c>
      <c r="BX131" s="477">
        <f>+BW$31</f>
        <v>576841.22727272729</v>
      </c>
      <c r="BY131" s="477">
        <f t="shared" si="157"/>
        <v>1442103.0681818346</v>
      </c>
      <c r="BZ131" s="494">
        <f>+BW$28*BY131+BX131</f>
        <v>749995.37664312881</v>
      </c>
      <c r="CA131" s="493">
        <f>+CC130</f>
        <v>195054.88000000169</v>
      </c>
      <c r="CB131" s="477">
        <f>+CA$31</f>
        <v>54433.919999999998</v>
      </c>
      <c r="CC131" s="477">
        <f t="shared" si="158"/>
        <v>140620.96000000171</v>
      </c>
      <c r="CD131" s="494">
        <f>+CA$28*CC131+CB131</f>
        <v>71318.359988847849</v>
      </c>
      <c r="CE131" s="493">
        <f>+CG130</f>
        <v>15356.344545454755</v>
      </c>
      <c r="CF131" s="477">
        <f>+CE$31</f>
        <v>4725.0290909090909</v>
      </c>
      <c r="CG131" s="477">
        <f t="shared" si="159"/>
        <v>10631.315454545664</v>
      </c>
      <c r="CH131" s="494">
        <f>+CE$28*CG131+CF131</f>
        <v>6001.5372856674312</v>
      </c>
      <c r="CI131" s="493">
        <f>+CK130</f>
        <v>51511.363636363341</v>
      </c>
      <c r="CJ131" s="477">
        <f>+CI$31</f>
        <v>12362.727272727272</v>
      </c>
      <c r="CK131" s="477">
        <f t="shared" si="160"/>
        <v>39148.636363636069</v>
      </c>
      <c r="CL131" s="494">
        <f>+CI$28*CK131+CJ131</f>
        <v>17063.326680717604</v>
      </c>
      <c r="CM131" s="493">
        <f>+CO130</f>
        <v>4232301.9275568314</v>
      </c>
      <c r="CN131" s="477">
        <f>+CM$31</f>
        <v>483691.64886363636</v>
      </c>
      <c r="CO131" s="477">
        <f t="shared" si="161"/>
        <v>3748610.278693195</v>
      </c>
      <c r="CP131" s="494">
        <f>+CM$28*CO131+CN131</f>
        <v>933789.45286222023</v>
      </c>
      <c r="CQ131" s="493">
        <f>+CS130</f>
        <v>17655189.687784098</v>
      </c>
      <c r="CR131" s="477">
        <f>+CQ$31</f>
        <v>2017735.9643181816</v>
      </c>
      <c r="CS131" s="477">
        <f t="shared" si="162"/>
        <v>15637453.723465916</v>
      </c>
      <c r="CT131" s="494">
        <f>+CQ$28*CS131+CR131</f>
        <v>3895334.0760949925</v>
      </c>
      <c r="CU131" s="493">
        <f>+CW130</f>
        <v>6085758.3525000177</v>
      </c>
      <c r="CV131" s="477">
        <f>+CU$31</f>
        <v>676195.37250000006</v>
      </c>
      <c r="CW131" s="477">
        <f t="shared" si="163"/>
        <v>5409562.9800000172</v>
      </c>
      <c r="CX131" s="494">
        <f>+CU$28*CW131+CV131</f>
        <v>1325724.7278798958</v>
      </c>
      <c r="CY131" s="493">
        <f>+DA130</f>
        <v>6970.3767045454515</v>
      </c>
      <c r="CZ131" s="477">
        <f>+CY$31</f>
        <v>733.72386363636497</v>
      </c>
      <c r="DA131" s="477">
        <f t="shared" si="164"/>
        <v>6236.6528409090861</v>
      </c>
      <c r="DB131" s="494">
        <f>+CY$28*DA131+CZ131</f>
        <v>1482.5623769248937</v>
      </c>
      <c r="DC131" s="493">
        <f>+DE130</f>
        <v>411908.72272727464</v>
      </c>
      <c r="DD131" s="477">
        <f>+DC$31</f>
        <v>44530.672727272722</v>
      </c>
      <c r="DE131" s="477">
        <f t="shared" si="165"/>
        <v>367378.05000000191</v>
      </c>
      <c r="DF131" s="494">
        <f>+DC$28*DE131+DD131</f>
        <v>88641.967646926962</v>
      </c>
      <c r="DG131" s="493">
        <f>+DI130</f>
        <v>234075.00602272642</v>
      </c>
      <c r="DH131" s="477">
        <f>+DG$31</f>
        <v>24639.474318181816</v>
      </c>
      <c r="DI131" s="477">
        <f t="shared" si="166"/>
        <v>209435.53170454461</v>
      </c>
      <c r="DJ131" s="494">
        <f>+DG$28*DI131+DH131</f>
        <v>49786.519727328377</v>
      </c>
      <c r="DK131" s="493">
        <f>+DM130</f>
        <v>5038539.0812500082</v>
      </c>
      <c r="DL131" s="477">
        <f>+DK$31</f>
        <v>549658.80886363634</v>
      </c>
      <c r="DM131" s="477">
        <f t="shared" si="167"/>
        <v>4488880.2723863721</v>
      </c>
      <c r="DN131" s="494">
        <f>+DK$28*DM131+DL131</f>
        <v>1088641.2591059741</v>
      </c>
      <c r="DO131" s="493">
        <f>+DQ130</f>
        <v>199192.48928030278</v>
      </c>
      <c r="DP131" s="477">
        <f>+DO$31</f>
        <v>19592.703863636354</v>
      </c>
      <c r="DQ131" s="477">
        <f t="shared" si="143"/>
        <v>179599.78541666642</v>
      </c>
      <c r="DR131" s="494">
        <f>+DO$28*DQ131+DP131</f>
        <v>41157.353961869354</v>
      </c>
      <c r="DS131" s="493">
        <f>+DU130</f>
        <v>87105.403636363539</v>
      </c>
      <c r="DT131" s="477">
        <f>+DS$31</f>
        <v>8295.7527272726966</v>
      </c>
      <c r="DU131" s="477">
        <f t="shared" si="168"/>
        <v>78809.650909090837</v>
      </c>
      <c r="DV131" s="494">
        <f>+DS$28*DU131+DT131</f>
        <v>17758.473087854622</v>
      </c>
      <c r="DW131" s="493">
        <f>+DY130</f>
        <v>12523.074943181771</v>
      </c>
      <c r="DX131" s="477">
        <f>+DW$31</f>
        <v>1221.7634090909089</v>
      </c>
      <c r="DY131" s="477">
        <f t="shared" si="169"/>
        <v>11301.311534090863</v>
      </c>
      <c r="DZ131" s="494">
        <f>+DW$28*DY131+DX131</f>
        <v>2578.7184205815779</v>
      </c>
      <c r="EA131" s="493">
        <f>+EC130</f>
        <v>-77729.959034091502</v>
      </c>
      <c r="EB131" s="477">
        <f>+EA$31</f>
        <v>-7120.3015909091364</v>
      </c>
      <c r="EC131" s="477">
        <f t="shared" si="170"/>
        <v>-70609.657443182368</v>
      </c>
      <c r="ED131" s="494">
        <f>+EA$28*EC131+EB131</f>
        <v>-15598.443993951343</v>
      </c>
      <c r="EE131" s="576">
        <f>+EG130</f>
        <v>2390151.7359090997</v>
      </c>
      <c r="EF131" s="580">
        <f>+EE$31</f>
        <v>192495.44181818186</v>
      </c>
      <c r="EG131" s="580">
        <f t="shared" ref="EG131:EG156" si="171">+EE131-EF131</f>
        <v>2197656.2940909178</v>
      </c>
      <c r="EH131" s="494">
        <f>+EE$28*EG131+EF131</f>
        <v>456369.30396285374</v>
      </c>
      <c r="EI131" s="576">
        <f>+EK130</f>
        <v>98767.9204166665</v>
      </c>
      <c r="EJ131" s="580">
        <f>+EI$31</f>
        <v>7696.2015909090906</v>
      </c>
      <c r="EK131" s="580">
        <f t="shared" ref="EK131:EK156" si="172">+EI131-EJ131</f>
        <v>91071.718825757416</v>
      </c>
      <c r="EL131" s="494">
        <f>+EI$28*EK131+EJ131</f>
        <v>18631.235537446701</v>
      </c>
      <c r="EM131" s="576">
        <f>+EO130</f>
        <v>3396593.9652272686</v>
      </c>
      <c r="EN131" s="580">
        <f>+EM$31</f>
        <v>261276.45886363636</v>
      </c>
      <c r="EO131" s="580">
        <f t="shared" ref="EO131:EO156" si="173">+EM131-EN131</f>
        <v>3135317.5063636322</v>
      </c>
      <c r="EP131" s="494">
        <f>+EM$28*EO131+EN131</f>
        <v>637735.84501901595</v>
      </c>
      <c r="EQ131" s="576">
        <f>+ES130</f>
        <v>6757830.0797727127</v>
      </c>
      <c r="ER131" s="580">
        <f>+EQ$31</f>
        <v>500580.00590909086</v>
      </c>
      <c r="ES131" s="580">
        <f t="shared" ref="ES131:ES154" si="174">+EQ131-ER131</f>
        <v>6257250.0738636218</v>
      </c>
      <c r="ET131" s="494">
        <f>+EQ$28*ES131+ER131</f>
        <v>1251891.6408699304</v>
      </c>
      <c r="EU131" s="576">
        <f>+EW130</f>
        <v>8732011.6186363585</v>
      </c>
      <c r="EV131" s="580">
        <f>+EU$31</f>
        <v>646815.67545454553</v>
      </c>
      <c r="EW131" s="580">
        <f t="shared" si="96"/>
        <v>8085195.9431818128</v>
      </c>
      <c r="EX131" s="494">
        <f>+EU$28*EW131+EV131</f>
        <v>1617609.8280526204</v>
      </c>
      <c r="EY131" s="582">
        <f t="shared" si="109"/>
        <v>15653970.790171731</v>
      </c>
      <c r="EZ131" s="557"/>
      <c r="FA131" s="578">
        <f>+EY131</f>
        <v>15653970.790171731</v>
      </c>
      <c r="FD131" s="493"/>
      <c r="FE131" s="477"/>
      <c r="FF131" s="477"/>
      <c r="FG131" s="494"/>
      <c r="FH131" s="493"/>
      <c r="FI131" s="477"/>
      <c r="FJ131" s="477"/>
      <c r="FK131" s="494"/>
      <c r="FL131" s="493"/>
      <c r="FM131" s="477"/>
      <c r="FN131" s="477"/>
      <c r="FO131" s="494"/>
      <c r="FP131" s="493"/>
      <c r="FQ131" s="477"/>
      <c r="FR131" s="477"/>
      <c r="FS131" s="494"/>
      <c r="FT131" s="493"/>
      <c r="FU131" s="477"/>
      <c r="FV131" s="477"/>
      <c r="FW131" s="494"/>
      <c r="FX131" s="493"/>
      <c r="FY131" s="477"/>
      <c r="FZ131" s="477"/>
      <c r="GA131" s="494"/>
      <c r="GB131" s="493"/>
      <c r="GC131" s="477"/>
      <c r="GD131" s="477"/>
      <c r="GE131" s="494"/>
      <c r="GF131" s="493"/>
      <c r="GG131" s="477"/>
      <c r="GH131" s="477"/>
      <c r="GI131" s="494"/>
      <c r="GJ131" s="493"/>
      <c r="GK131" s="477"/>
      <c r="GL131" s="477"/>
      <c r="GM131" s="494"/>
      <c r="GN131" s="493"/>
      <c r="GO131" s="477"/>
      <c r="GP131" s="477"/>
      <c r="GQ131" s="494"/>
      <c r="GR131" s="493"/>
      <c r="GS131" s="477"/>
      <c r="GT131" s="477"/>
      <c r="GU131" s="494"/>
      <c r="GV131" s="493"/>
      <c r="GW131" s="477"/>
      <c r="GX131" s="477"/>
      <c r="GY131" s="494"/>
      <c r="GZ131" s="493"/>
      <c r="HA131" s="477"/>
      <c r="HB131" s="477"/>
      <c r="HC131" s="494"/>
      <c r="HD131" s="576"/>
      <c r="HE131" s="580"/>
      <c r="HF131" s="580"/>
      <c r="HG131" s="919"/>
      <c r="HH131" s="920"/>
      <c r="HI131" s="926"/>
      <c r="HJ131" s="926"/>
      <c r="HK131" s="919"/>
      <c r="HL131" s="920"/>
      <c r="HM131" s="926"/>
      <c r="HN131" s="926"/>
      <c r="HO131" s="919"/>
      <c r="HP131" s="920"/>
      <c r="HQ131" s="926"/>
      <c r="HR131" s="926"/>
      <c r="HS131" s="919"/>
      <c r="HU131" s="493"/>
      <c r="HV131" s="477"/>
      <c r="HW131" s="477"/>
      <c r="HX131" s="494"/>
      <c r="HY131" s="493"/>
      <c r="HZ131" s="477"/>
      <c r="IA131" s="477"/>
      <c r="IB131" s="494"/>
      <c r="IC131" s="493"/>
      <c r="ID131" s="477"/>
      <c r="IE131" s="477"/>
      <c r="IF131" s="494"/>
    </row>
    <row r="132" spans="1:240">
      <c r="A132" s="554" t="s">
        <v>23</v>
      </c>
      <c r="B132" s="574">
        <v>2052</v>
      </c>
      <c r="C132" s="575">
        <f>+C131</f>
        <v>334343.98806817178</v>
      </c>
      <c r="D132" s="575">
        <f>+D131</f>
        <v>334343.98806818185</v>
      </c>
      <c r="E132" s="575">
        <f>+C132-D132</f>
        <v>-1.0069925338029861E-8</v>
      </c>
      <c r="F132" s="558">
        <f>+C$29*E132+D132</f>
        <v>334343.98806818057</v>
      </c>
      <c r="G132" s="575">
        <f>+G131</f>
        <v>57920.37477272535</v>
      </c>
      <c r="H132" s="575">
        <f>+H131</f>
        <v>57920.374772727271</v>
      </c>
      <c r="I132" s="575">
        <f>+G132-H132</f>
        <v>-1.9208528101444244E-9</v>
      </c>
      <c r="J132" s="558">
        <f>+G$29*I132+H132</f>
        <v>57920.374772727031</v>
      </c>
      <c r="K132" s="576"/>
      <c r="L132" s="575"/>
      <c r="M132" s="575"/>
      <c r="N132" s="558"/>
      <c r="O132" s="576">
        <f>+O131</f>
        <v>218746.58333333005</v>
      </c>
      <c r="P132" s="575">
        <f>+P131</f>
        <v>119316.31818181818</v>
      </c>
      <c r="Q132" s="575">
        <f t="shared" si="148"/>
        <v>99430.265151511878</v>
      </c>
      <c r="R132" s="558">
        <f>+O$29*Q132+P132</f>
        <v>131903.567597599</v>
      </c>
      <c r="S132" s="493">
        <f>+S131</f>
        <v>9719.2842424211558</v>
      </c>
      <c r="T132" s="477">
        <f>+T131</f>
        <v>9719.2842424242408</v>
      </c>
      <c r="U132" s="477">
        <f t="shared" si="149"/>
        <v>-3.0850060284137726E-9</v>
      </c>
      <c r="V132" s="494">
        <f>+S$29*U132+T132</f>
        <v>9719.2842424238497</v>
      </c>
      <c r="W132" s="493">
        <f>+W131</f>
        <v>1271038.2916666768</v>
      </c>
      <c r="X132" s="477">
        <f>+X131</f>
        <v>693293.61363636365</v>
      </c>
      <c r="Y132" s="477">
        <f t="shared" si="150"/>
        <v>577744.67803031311</v>
      </c>
      <c r="Z132" s="494">
        <f>+W$29*Y132+X132</f>
        <v>766432.47482642625</v>
      </c>
      <c r="AA132" s="493">
        <f>+AA131</f>
        <v>864097.14962121006</v>
      </c>
      <c r="AB132" s="477">
        <f>+AB131</f>
        <v>450833.29545454547</v>
      </c>
      <c r="AC132" s="477">
        <f t="shared" si="151"/>
        <v>413263.85416666459</v>
      </c>
      <c r="AD132" s="494">
        <f>+AA$29*AC132+AB132</f>
        <v>503149.91352849</v>
      </c>
      <c r="AE132" s="493">
        <f>+AE131</f>
        <v>6896.8295454546096</v>
      </c>
      <c r="AF132" s="477">
        <f>+AF131</f>
        <v>4597.886363636364</v>
      </c>
      <c r="AG132" s="477">
        <f t="shared" si="152"/>
        <v>2298.9431818182456</v>
      </c>
      <c r="AH132" s="494">
        <f>+AE$29*AG132+AF132</f>
        <v>4888.918185568652</v>
      </c>
      <c r="AI132" s="493">
        <f>+AI131</f>
        <v>837384.39015152003</v>
      </c>
      <c r="AJ132" s="477">
        <f>+AJ131</f>
        <v>295547.43181818182</v>
      </c>
      <c r="AK132" s="477">
        <f t="shared" si="156"/>
        <v>541836.95833333815</v>
      </c>
      <c r="AL132" s="494">
        <f>+AI$29*AK132+AJ132</f>
        <v>364140.6003754324</v>
      </c>
      <c r="AM132" s="493">
        <f>+AM131</f>
        <v>277167.2892045459</v>
      </c>
      <c r="AN132" s="477">
        <f>+AN131</f>
        <v>110866.91568181818</v>
      </c>
      <c r="AO132" s="477">
        <f t="shared" si="153"/>
        <v>166300.37352272772</v>
      </c>
      <c r="AP132" s="494">
        <f>+AM$29*AO132+AN132</f>
        <v>131919.50239953809</v>
      </c>
      <c r="AQ132" s="493">
        <f>+AQ131</f>
        <v>2488563.6525000008</v>
      </c>
      <c r="AR132" s="477">
        <f>+AR131</f>
        <v>904932.23727272719</v>
      </c>
      <c r="AS132" s="477">
        <f t="shared" si="154"/>
        <v>1583631.4152272735</v>
      </c>
      <c r="AT132" s="494">
        <f>+AQ$29*AS132+AR132</f>
        <v>1105410.0653842874</v>
      </c>
      <c r="AU132" s="575"/>
      <c r="AV132" s="575"/>
      <c r="AW132" s="575"/>
      <c r="AX132" s="558"/>
      <c r="AY132" s="575"/>
      <c r="AZ132" s="575"/>
      <c r="BA132" s="575"/>
      <c r="BB132" s="558"/>
      <c r="BC132" s="575"/>
      <c r="BD132" s="575"/>
      <c r="BE132" s="575"/>
      <c r="BF132" s="558"/>
      <c r="BG132" s="575"/>
      <c r="BH132" s="575"/>
      <c r="BI132" s="575"/>
      <c r="BJ132" s="558"/>
      <c r="BK132" s="575"/>
      <c r="BL132" s="575"/>
      <c r="BM132" s="575"/>
      <c r="BN132" s="558"/>
      <c r="BO132" s="575"/>
      <c r="BP132" s="575"/>
      <c r="BQ132" s="575"/>
      <c r="BR132" s="558"/>
      <c r="BS132" s="493">
        <f>+BS131</f>
        <v>24932.659090909339</v>
      </c>
      <c r="BT132" s="477">
        <f>+BT131</f>
        <v>8310.886363636364</v>
      </c>
      <c r="BU132" s="477">
        <f t="shared" si="155"/>
        <v>16621.772727272975</v>
      </c>
      <c r="BV132" s="494">
        <f>+BS$29*BU132+BT132</f>
        <v>10415.098785596572</v>
      </c>
      <c r="BW132" s="493">
        <f>+BW131</f>
        <v>2018944.2954545619</v>
      </c>
      <c r="BX132" s="477">
        <f>+BX131</f>
        <v>576841.22727272729</v>
      </c>
      <c r="BY132" s="477">
        <f t="shared" si="157"/>
        <v>1442103.0681818346</v>
      </c>
      <c r="BZ132" s="494">
        <f>+BW$29*BY132+BX132</f>
        <v>749995.37664312881</v>
      </c>
      <c r="CA132" s="493">
        <f>+CA131</f>
        <v>195054.88000000169</v>
      </c>
      <c r="CB132" s="477">
        <f>+CB131</f>
        <v>54433.919999999998</v>
      </c>
      <c r="CC132" s="477">
        <f t="shared" si="158"/>
        <v>140620.96000000171</v>
      </c>
      <c r="CD132" s="494">
        <f>+CA$29*CC132+CB132</f>
        <v>72235.653646283521</v>
      </c>
      <c r="CE132" s="493">
        <f>+CE131</f>
        <v>15356.344545454755</v>
      </c>
      <c r="CF132" s="477">
        <f>+CF131</f>
        <v>4725.0290909090909</v>
      </c>
      <c r="CG132" s="477">
        <f t="shared" si="159"/>
        <v>10631.315454545664</v>
      </c>
      <c r="CH132" s="494">
        <f>+CE$29*CG132+CF132</f>
        <v>6070.8871054713381</v>
      </c>
      <c r="CI132" s="493">
        <f>+CI131</f>
        <v>51511.363636363341</v>
      </c>
      <c r="CJ132" s="477">
        <f>+CJ131</f>
        <v>12362.727272727272</v>
      </c>
      <c r="CK132" s="477">
        <f t="shared" si="160"/>
        <v>39148.636363636069</v>
      </c>
      <c r="CL132" s="494">
        <f>+CI$29*CK132+CJ132</f>
        <v>17063.326680717604</v>
      </c>
      <c r="CM132" s="493">
        <f>+CM131</f>
        <v>4232301.9275568314</v>
      </c>
      <c r="CN132" s="477">
        <f>+CN131</f>
        <v>483691.64886363636</v>
      </c>
      <c r="CO132" s="477">
        <f t="shared" si="161"/>
        <v>3748610.278693195</v>
      </c>
      <c r="CP132" s="494">
        <f>+CM$29*CO132+CN132</f>
        <v>933789.45286222023</v>
      </c>
      <c r="CQ132" s="493">
        <f>+CQ131</f>
        <v>17655189.687784098</v>
      </c>
      <c r="CR132" s="477">
        <f>+CR131</f>
        <v>2017735.9643181816</v>
      </c>
      <c r="CS132" s="477">
        <f t="shared" si="162"/>
        <v>15637453.723465916</v>
      </c>
      <c r="CT132" s="494">
        <f>+CQ$29*CS132+CR132</f>
        <v>3895334.0760949925</v>
      </c>
      <c r="CU132" s="493">
        <f>+CU131</f>
        <v>6085758.3525000177</v>
      </c>
      <c r="CV132" s="477">
        <f>+CV131</f>
        <v>676195.37250000006</v>
      </c>
      <c r="CW132" s="477">
        <f t="shared" si="163"/>
        <v>5409562.9800000172</v>
      </c>
      <c r="CX132" s="494">
        <f>+CU$29*CW132+CV132</f>
        <v>1325724.7278798958</v>
      </c>
      <c r="CY132" s="493">
        <f>+CY131</f>
        <v>6970.3767045454515</v>
      </c>
      <c r="CZ132" s="477">
        <f>+CZ131</f>
        <v>733.72386363636497</v>
      </c>
      <c r="DA132" s="477">
        <f t="shared" si="164"/>
        <v>6236.6528409090861</v>
      </c>
      <c r="DB132" s="494">
        <f>+CY$29*DA132+CZ132</f>
        <v>1482.5623769248937</v>
      </c>
      <c r="DC132" s="493">
        <f>+DC131</f>
        <v>411908.72272727464</v>
      </c>
      <c r="DD132" s="477">
        <f>+DD131</f>
        <v>44530.672727272722</v>
      </c>
      <c r="DE132" s="477">
        <f t="shared" si="165"/>
        <v>367378.05000000191</v>
      </c>
      <c r="DF132" s="494">
        <f>+DC$29*DE132+DD132</f>
        <v>88641.967646926962</v>
      </c>
      <c r="DG132" s="493">
        <f>+DG131</f>
        <v>234075.00602272642</v>
      </c>
      <c r="DH132" s="477">
        <f>+DH131</f>
        <v>24639.474318181816</v>
      </c>
      <c r="DI132" s="477">
        <f t="shared" si="166"/>
        <v>209435.53170454461</v>
      </c>
      <c r="DJ132" s="494">
        <f>+DG$29*DI132+DH132</f>
        <v>49786.519727328377</v>
      </c>
      <c r="DK132" s="493">
        <f>+DK131</f>
        <v>5038539.0812500082</v>
      </c>
      <c r="DL132" s="477">
        <f>+DL131</f>
        <v>549658.80886363634</v>
      </c>
      <c r="DM132" s="477">
        <f t="shared" si="167"/>
        <v>4488880.2723863721</v>
      </c>
      <c r="DN132" s="494">
        <f>+DK$29*DM132+DL132</f>
        <v>1088641.2591059741</v>
      </c>
      <c r="DO132" s="493">
        <f>+DO131</f>
        <v>199192.48928030278</v>
      </c>
      <c r="DP132" s="477">
        <f>+DP131</f>
        <v>19592.703863636354</v>
      </c>
      <c r="DQ132" s="477">
        <f t="shared" si="143"/>
        <v>179599.78541666642</v>
      </c>
      <c r="DR132" s="494">
        <f>+DO$29*DQ132+DP132</f>
        <v>41157.353961869354</v>
      </c>
      <c r="DS132" s="493">
        <f>+DS131</f>
        <v>87105.403636363539</v>
      </c>
      <c r="DT132" s="477">
        <f>+DT131</f>
        <v>8295.7527272726966</v>
      </c>
      <c r="DU132" s="477">
        <f t="shared" si="168"/>
        <v>78809.650909090837</v>
      </c>
      <c r="DV132" s="494">
        <f>+DS$29*DU132+DT132</f>
        <v>17758.473087854622</v>
      </c>
      <c r="DW132" s="493">
        <f>+DW131</f>
        <v>12523.074943181771</v>
      </c>
      <c r="DX132" s="477">
        <f>+DX131</f>
        <v>1221.7634090909089</v>
      </c>
      <c r="DY132" s="477">
        <f t="shared" si="169"/>
        <v>11301.311534090863</v>
      </c>
      <c r="DZ132" s="494">
        <f>+DW$29*DY132+DX132</f>
        <v>2578.7184205815779</v>
      </c>
      <c r="EA132" s="493">
        <f>+EA131</f>
        <v>-77729.959034091502</v>
      </c>
      <c r="EB132" s="477">
        <f>+EB131</f>
        <v>-7120.3015909091364</v>
      </c>
      <c r="EC132" s="477">
        <f t="shared" si="170"/>
        <v>-70609.657443182368</v>
      </c>
      <c r="ED132" s="494">
        <f>+EA$29*EC132+EB132</f>
        <v>-15598.443993951343</v>
      </c>
      <c r="EE132" s="576">
        <f>+EE131</f>
        <v>2390151.7359090997</v>
      </c>
      <c r="EF132" s="580">
        <f>+EF131</f>
        <v>192495.44181818186</v>
      </c>
      <c r="EG132" s="580">
        <f t="shared" si="171"/>
        <v>2197656.2940909178</v>
      </c>
      <c r="EH132" s="494">
        <f>+EE$29*EG132+EF132</f>
        <v>456369.30396285374</v>
      </c>
      <c r="EI132" s="576">
        <f>+EI131</f>
        <v>98767.9204166665</v>
      </c>
      <c r="EJ132" s="580">
        <f>+EJ131</f>
        <v>7696.2015909090906</v>
      </c>
      <c r="EK132" s="580">
        <f t="shared" si="172"/>
        <v>91071.718825757416</v>
      </c>
      <c r="EL132" s="494">
        <f>+EI$29*EK132+EJ132</f>
        <v>18631.235537446701</v>
      </c>
      <c r="EM132" s="576">
        <f>+EM131</f>
        <v>3396593.9652272686</v>
      </c>
      <c r="EN132" s="580">
        <f>+EN131</f>
        <v>261276.45886363636</v>
      </c>
      <c r="EO132" s="580">
        <f t="shared" si="173"/>
        <v>3135317.5063636322</v>
      </c>
      <c r="EP132" s="494">
        <f>+EM$29*EO132+EN132</f>
        <v>637735.84501901595</v>
      </c>
      <c r="EQ132" s="576">
        <f>+EQ131</f>
        <v>6757830.0797727127</v>
      </c>
      <c r="ER132" s="580">
        <f>+ER131</f>
        <v>500580.00590909086</v>
      </c>
      <c r="ES132" s="580">
        <f t="shared" si="174"/>
        <v>6257250.0738636218</v>
      </c>
      <c r="ET132" s="494">
        <f>+EQ$29*ES132+ER132</f>
        <v>1251891.6408699304</v>
      </c>
      <c r="EU132" s="576">
        <f>+EU131</f>
        <v>8732011.6186363585</v>
      </c>
      <c r="EV132" s="580">
        <f>+EV131</f>
        <v>646815.67545454553</v>
      </c>
      <c r="EW132" s="580">
        <f t="shared" si="96"/>
        <v>8085195.9431818128</v>
      </c>
      <c r="EX132" s="494">
        <f>+EU$29*EW132+EV132</f>
        <v>1617609.8280526204</v>
      </c>
      <c r="EY132" s="582">
        <f t="shared" si="109"/>
        <v>15677143.552854359</v>
      </c>
      <c r="EZ132" s="579">
        <f>+EY132</f>
        <v>15677143.552854359</v>
      </c>
      <c r="FA132" s="553"/>
      <c r="FD132" s="493"/>
      <c r="FE132" s="477"/>
      <c r="FF132" s="477"/>
      <c r="FG132" s="494"/>
      <c r="FH132" s="493"/>
      <c r="FI132" s="477"/>
      <c r="FJ132" s="477"/>
      <c r="FK132" s="494"/>
      <c r="FL132" s="493"/>
      <c r="FM132" s="477"/>
      <c r="FN132" s="477"/>
      <c r="FO132" s="494"/>
      <c r="FP132" s="493"/>
      <c r="FQ132" s="477"/>
      <c r="FR132" s="477"/>
      <c r="FS132" s="494"/>
      <c r="FT132" s="493"/>
      <c r="FU132" s="477"/>
      <c r="FV132" s="477"/>
      <c r="FW132" s="494"/>
      <c r="FX132" s="493"/>
      <c r="FY132" s="477"/>
      <c r="FZ132" s="477"/>
      <c r="GA132" s="494"/>
      <c r="GB132" s="493"/>
      <c r="GC132" s="477"/>
      <c r="GD132" s="477"/>
      <c r="GE132" s="494"/>
      <c r="GF132" s="493"/>
      <c r="GG132" s="477"/>
      <c r="GH132" s="477"/>
      <c r="GI132" s="494"/>
      <c r="GJ132" s="493"/>
      <c r="GK132" s="477"/>
      <c r="GL132" s="477"/>
      <c r="GM132" s="494"/>
      <c r="GN132" s="493"/>
      <c r="GO132" s="477"/>
      <c r="GP132" s="477"/>
      <c r="GQ132" s="494"/>
      <c r="GR132" s="493"/>
      <c r="GS132" s="477"/>
      <c r="GT132" s="477"/>
      <c r="GU132" s="494"/>
      <c r="GV132" s="493"/>
      <c r="GW132" s="477"/>
      <c r="GX132" s="477"/>
      <c r="GY132" s="494"/>
      <c r="GZ132" s="493"/>
      <c r="HA132" s="477"/>
      <c r="HB132" s="477"/>
      <c r="HC132" s="494"/>
      <c r="HD132" s="576"/>
      <c r="HE132" s="580"/>
      <c r="HF132" s="580"/>
      <c r="HG132" s="919"/>
      <c r="HH132" s="920"/>
      <c r="HI132" s="926"/>
      <c r="HJ132" s="926"/>
      <c r="HK132" s="919"/>
      <c r="HL132" s="920"/>
      <c r="HM132" s="926"/>
      <c r="HN132" s="926"/>
      <c r="HO132" s="919"/>
      <c r="HP132" s="920"/>
      <c r="HQ132" s="926"/>
      <c r="HR132" s="926"/>
      <c r="HS132" s="919"/>
      <c r="HU132" s="493"/>
      <c r="HV132" s="477"/>
      <c r="HW132" s="477"/>
      <c r="HX132" s="494"/>
      <c r="HY132" s="493"/>
      <c r="HZ132" s="477"/>
      <c r="IA132" s="477"/>
      <c r="IB132" s="494"/>
      <c r="IC132" s="493"/>
      <c r="ID132" s="477"/>
      <c r="IE132" s="477"/>
      <c r="IF132" s="494"/>
    </row>
    <row r="133" spans="1:240">
      <c r="A133" s="554" t="s">
        <v>24</v>
      </c>
      <c r="B133" s="574">
        <v>2053</v>
      </c>
      <c r="C133" s="575"/>
      <c r="D133" s="575"/>
      <c r="E133" s="575"/>
      <c r="F133" s="558"/>
      <c r="G133" s="575"/>
      <c r="H133" s="575"/>
      <c r="I133" s="575"/>
      <c r="J133" s="558"/>
      <c r="K133" s="563"/>
      <c r="L133" s="563"/>
      <c r="M133" s="563"/>
      <c r="N133" s="558"/>
      <c r="O133" s="576">
        <f>+Q132</f>
        <v>99430.265151511878</v>
      </c>
      <c r="P133" s="575">
        <f>+O$31/12*O32</f>
        <v>99430.265151515137</v>
      </c>
      <c r="Q133" s="575">
        <f t="shared" ref="Q133:Q134" si="175">+O133-P133</f>
        <v>-3.2596290111541748E-9</v>
      </c>
      <c r="R133" s="558">
        <f>+O$28*Q133+P133</f>
        <v>99430.265151514745</v>
      </c>
      <c r="S133" s="493"/>
      <c r="T133" s="575"/>
      <c r="U133" s="477"/>
      <c r="V133" s="494"/>
      <c r="W133" s="493">
        <f>+Y132</f>
        <v>577744.67803031311</v>
      </c>
      <c r="X133" s="477">
        <f>+W$31/12*W32</f>
        <v>577744.67803030298</v>
      </c>
      <c r="Y133" s="477">
        <f t="shared" ref="Y133:Y134" si="176">+W133-X133</f>
        <v>1.0128132998943329E-8</v>
      </c>
      <c r="Z133" s="494">
        <f>+W$28*Y133+X133</f>
        <v>577744.67803030415</v>
      </c>
      <c r="AA133" s="493">
        <f>+AC132</f>
        <v>413263.85416666459</v>
      </c>
      <c r="AB133" s="477">
        <f>+AA$31/12*AA32</f>
        <v>413263.85416666669</v>
      </c>
      <c r="AC133" s="477">
        <f t="shared" ref="AC133:AC134" si="177">+AA133-AB133</f>
        <v>-2.0954757928848267E-9</v>
      </c>
      <c r="AD133" s="494">
        <f>+AA$28*AC133+AB133</f>
        <v>413263.85416666645</v>
      </c>
      <c r="AE133" s="493">
        <f>+AG132</f>
        <v>2298.9431818182456</v>
      </c>
      <c r="AF133" s="477">
        <f>+AE$31/12*AE32</f>
        <v>2298.943181818182</v>
      </c>
      <c r="AG133" s="477">
        <f t="shared" ref="AG133:AG134" si="178">+AE133-AF133</f>
        <v>6.3664629124104977E-11</v>
      </c>
      <c r="AH133" s="494">
        <f>+AE$28*AG133+AF133</f>
        <v>2298.9431818181897</v>
      </c>
      <c r="AI133" s="493">
        <f>+AK132</f>
        <v>541836.95833333815</v>
      </c>
      <c r="AJ133" s="477">
        <f>+AI$31</f>
        <v>295547.43181818182</v>
      </c>
      <c r="AK133" s="477">
        <f t="shared" ref="AK133:AK134" si="179">+AI133-AJ133</f>
        <v>246289.52651515632</v>
      </c>
      <c r="AL133" s="494">
        <f>+AI$28*AK133+AJ133</f>
        <v>325119.55769704696</v>
      </c>
      <c r="AM133" s="493">
        <f>+AO132</f>
        <v>166300.37352272772</v>
      </c>
      <c r="AN133" s="477">
        <f>+AM$31</f>
        <v>110866.91568181818</v>
      </c>
      <c r="AO133" s="477">
        <f t="shared" ref="AO133:AO134" si="180">+AM133-AN133</f>
        <v>55433.457840909541</v>
      </c>
      <c r="AP133" s="494">
        <f>+AM$28*AO133+AN133</f>
        <v>117522.84302216028</v>
      </c>
      <c r="AQ133" s="493">
        <f>+AS132</f>
        <v>1583631.4152272735</v>
      </c>
      <c r="AR133" s="477">
        <f>+AQ$31</f>
        <v>904932.23727272719</v>
      </c>
      <c r="AS133" s="477">
        <f t="shared" ref="AS133:AS134" si="181">+AQ133-AR133</f>
        <v>678699.17795454629</v>
      </c>
      <c r="AT133" s="494">
        <f>+AQ$28*AS133+AR133</f>
        <v>986424.04006410169</v>
      </c>
      <c r="AU133" s="575"/>
      <c r="AV133" s="575"/>
      <c r="AW133" s="575"/>
      <c r="AX133" s="558"/>
      <c r="AY133" s="575"/>
      <c r="AZ133" s="575"/>
      <c r="BA133" s="575"/>
      <c r="BB133" s="558"/>
      <c r="BC133" s="575"/>
      <c r="BD133" s="575"/>
      <c r="BE133" s="575"/>
      <c r="BF133" s="558"/>
      <c r="BG133" s="575"/>
      <c r="BH133" s="575"/>
      <c r="BI133" s="575"/>
      <c r="BJ133" s="558"/>
      <c r="BK133" s="575"/>
      <c r="BL133" s="575"/>
      <c r="BM133" s="575"/>
      <c r="BN133" s="558"/>
      <c r="BO133" s="575"/>
      <c r="BP133" s="575"/>
      <c r="BQ133" s="575"/>
      <c r="BR133" s="558"/>
      <c r="BS133" s="493">
        <f>+BU132</f>
        <v>16621.772727272975</v>
      </c>
      <c r="BT133" s="477">
        <f>+BS$31</f>
        <v>8310.886363636364</v>
      </c>
      <c r="BU133" s="477">
        <f t="shared" ref="BU133:BU134" si="182">+BS133-BT133</f>
        <v>8310.8863636366113</v>
      </c>
      <c r="BV133" s="494">
        <f>+BS$28*BU133+BT133</f>
        <v>9308.7792955360928</v>
      </c>
      <c r="BW133" s="493">
        <f>+BY132</f>
        <v>1442103.0681818346</v>
      </c>
      <c r="BX133" s="477">
        <f>+BW$31</f>
        <v>576841.22727272729</v>
      </c>
      <c r="BY133" s="477">
        <f t="shared" ref="BY133:BY134" si="183">+BW133-BX133</f>
        <v>865261.84090910736</v>
      </c>
      <c r="BZ133" s="494">
        <f>+BW$28*BY133+BX133</f>
        <v>680733.71689496899</v>
      </c>
      <c r="CA133" s="493">
        <f>+CC132</f>
        <v>140620.96000000171</v>
      </c>
      <c r="CB133" s="477">
        <f>+CA$31</f>
        <v>54433.919999999998</v>
      </c>
      <c r="CC133" s="477">
        <f t="shared" ref="CC133:CC134" si="184">+CA133-CB133</f>
        <v>86187.040000001711</v>
      </c>
      <c r="CD133" s="494">
        <f>+CA$28*CC133+CB133</f>
        <v>64782.447735100373</v>
      </c>
      <c r="CE133" s="493">
        <f>+CG132</f>
        <v>10631.315454545664</v>
      </c>
      <c r="CF133" s="477">
        <f>+CE$31</f>
        <v>4725.0290909090909</v>
      </c>
      <c r="CG133" s="477">
        <f t="shared" ref="CG133:CG134" si="185">+CE133-CF133</f>
        <v>5906.2863636365728</v>
      </c>
      <c r="CH133" s="494">
        <f>+CE$28*CG133+CF133</f>
        <v>5434.2003102192912</v>
      </c>
      <c r="CI133" s="493">
        <f>+CK132</f>
        <v>39148.636363636069</v>
      </c>
      <c r="CJ133" s="477">
        <f>+CI$31</f>
        <v>12362.727272727272</v>
      </c>
      <c r="CK133" s="477">
        <f t="shared" ref="CK133:CK134" si="186">+CI133-CJ133</f>
        <v>26785.909090908797</v>
      </c>
      <c r="CL133" s="494">
        <f>+CI$28*CK133+CJ133</f>
        <v>15578.926867668013</v>
      </c>
      <c r="CM133" s="493">
        <f>+CO132</f>
        <v>3748610.278693195</v>
      </c>
      <c r="CN133" s="477">
        <f>+CM$31</f>
        <v>483691.64886363636</v>
      </c>
      <c r="CO133" s="477">
        <f t="shared" ref="CO133:CO134" si="187">+CM133-CN133</f>
        <v>3264918.6298295585</v>
      </c>
      <c r="CP133" s="494">
        <f>+CM$28*CO133+CN133</f>
        <v>875712.31686240318</v>
      </c>
      <c r="CQ133" s="493">
        <f>+CS132</f>
        <v>15637453.723465916</v>
      </c>
      <c r="CR133" s="477">
        <f>+CQ$31</f>
        <v>2017735.9643181816</v>
      </c>
      <c r="CS133" s="477">
        <f t="shared" ref="CS133:CS134" si="188">+CQ133-CR133</f>
        <v>13619717.759147733</v>
      </c>
      <c r="CT133" s="494">
        <f>+CQ$28*CS133+CR133</f>
        <v>3653063.3519947585</v>
      </c>
      <c r="CU133" s="493">
        <f>+CW132</f>
        <v>5409562.9800000172</v>
      </c>
      <c r="CV133" s="477">
        <f>+CU$31</f>
        <v>676195.37250000006</v>
      </c>
      <c r="CW133" s="477">
        <f t="shared" ref="CW133:CW134" si="189">+CU133-CV133</f>
        <v>4733367.6075000167</v>
      </c>
      <c r="CX133" s="494">
        <f>+CU$28*CW133+CV133</f>
        <v>1244533.558457409</v>
      </c>
      <c r="CY133" s="493">
        <f>+DA132</f>
        <v>6236.6528409090861</v>
      </c>
      <c r="CZ133" s="477">
        <f>+CY$31</f>
        <v>733.72386363636497</v>
      </c>
      <c r="DA133" s="477">
        <f t="shared" si="164"/>
        <v>5502.9289772727207</v>
      </c>
      <c r="DB133" s="494">
        <f>+CY$28*DA133+CZ133</f>
        <v>1394.4637283027134</v>
      </c>
      <c r="DC133" s="493">
        <f>+DE132</f>
        <v>367378.05000000191</v>
      </c>
      <c r="DD133" s="477">
        <f>+DC$31</f>
        <v>44530.672727272722</v>
      </c>
      <c r="DE133" s="477">
        <f t="shared" si="165"/>
        <v>322847.37727272918</v>
      </c>
      <c r="DF133" s="494">
        <f>+DC$28*DE133+DD133</f>
        <v>83295.144020302236</v>
      </c>
      <c r="DG133" s="493">
        <f>+DI132</f>
        <v>209435.53170454461</v>
      </c>
      <c r="DH133" s="477">
        <f>+DG$31</f>
        <v>24639.474318181816</v>
      </c>
      <c r="DI133" s="477">
        <f t="shared" si="166"/>
        <v>184796.05738636281</v>
      </c>
      <c r="DJ133" s="494">
        <f>+DG$28*DI133+DH133</f>
        <v>46828.043796840531</v>
      </c>
      <c r="DK133" s="493">
        <f>+DM132</f>
        <v>4488880.2723863721</v>
      </c>
      <c r="DL133" s="477">
        <f>+DK$31</f>
        <v>549658.80886363634</v>
      </c>
      <c r="DM133" s="477">
        <f t="shared" si="167"/>
        <v>3939221.463522736</v>
      </c>
      <c r="DN133" s="494">
        <f>+DK$28*DM133+DL133</f>
        <v>1022643.4080558921</v>
      </c>
      <c r="DO133" s="493">
        <f>+DQ132</f>
        <v>179599.78541666642</v>
      </c>
      <c r="DP133" s="477">
        <f>+DO$31</f>
        <v>19592.703863636354</v>
      </c>
      <c r="DQ133" s="477">
        <f t="shared" si="143"/>
        <v>160007.08155303006</v>
      </c>
      <c r="DR133" s="494">
        <f>+DO$28*DQ133+DP133</f>
        <v>38804.846678425747</v>
      </c>
      <c r="DS133" s="493">
        <f>+DU132</f>
        <v>78809.650909090837</v>
      </c>
      <c r="DT133" s="477">
        <f>+DS$31</f>
        <v>8295.7527272726966</v>
      </c>
      <c r="DU133" s="477">
        <f t="shared" si="168"/>
        <v>70513.898181818135</v>
      </c>
      <c r="DV133" s="494">
        <f>+DS$28*DU133+DT133</f>
        <v>16762.39726042495</v>
      </c>
      <c r="DW133" s="493">
        <f>+DY132</f>
        <v>11301.311534090863</v>
      </c>
      <c r="DX133" s="477">
        <f>+DW$31</f>
        <v>1221.7634090909089</v>
      </c>
      <c r="DY133" s="477">
        <f t="shared" si="169"/>
        <v>10079.548124999954</v>
      </c>
      <c r="DZ133" s="494">
        <f>+DW$28*DY133+DX133</f>
        <v>2432.0205815015051</v>
      </c>
      <c r="EA133" s="493">
        <f>+EC132</f>
        <v>-70609.657443182368</v>
      </c>
      <c r="EB133" s="477">
        <f>+EA$31</f>
        <v>-7120.3015909091364</v>
      </c>
      <c r="EC133" s="477">
        <f t="shared" si="170"/>
        <v>-63489.355852273235</v>
      </c>
      <c r="ED133" s="494">
        <f>+EA$28*EC133+EB133</f>
        <v>-14743.505264232805</v>
      </c>
      <c r="EE133" s="576">
        <f>+EG132</f>
        <v>2197656.2940909178</v>
      </c>
      <c r="EF133" s="580">
        <f>+EE$31</f>
        <v>192495.44181818186</v>
      </c>
      <c r="EG133" s="580">
        <f t="shared" si="171"/>
        <v>2005160.8522727359</v>
      </c>
      <c r="EH133" s="494">
        <f>+EE$28*EG133+EF133</f>
        <v>433256.26494288258</v>
      </c>
      <c r="EI133" s="576">
        <f>+EK132</f>
        <v>91071.718825757416</v>
      </c>
      <c r="EJ133" s="580">
        <f>+EI$31</f>
        <v>7696.2015909090906</v>
      </c>
      <c r="EK133" s="580">
        <f t="shared" si="172"/>
        <v>83375.517234848332</v>
      </c>
      <c r="EL133" s="494">
        <f>+EI$28*EK133+EJ133</f>
        <v>17707.148161682959</v>
      </c>
      <c r="EM133" s="576">
        <f>+EO132</f>
        <v>3135317.5063636322</v>
      </c>
      <c r="EN133" s="580">
        <f>+EM$31</f>
        <v>261276.45886363636</v>
      </c>
      <c r="EO133" s="580">
        <f t="shared" si="173"/>
        <v>2874041.0474999957</v>
      </c>
      <c r="EP133" s="494">
        <f>+EM$28*EO133+EN133</f>
        <v>606364.2295060677</v>
      </c>
      <c r="EQ133" s="576">
        <f>+ES132</f>
        <v>6257250.0738636218</v>
      </c>
      <c r="ER133" s="580">
        <f>+EQ$31</f>
        <v>500580.00590909086</v>
      </c>
      <c r="ES133" s="580">
        <f t="shared" si="174"/>
        <v>5756670.0679545309</v>
      </c>
      <c r="ET133" s="494">
        <f>+EQ$28*ES133+ER133</f>
        <v>1191786.7100730632</v>
      </c>
      <c r="EU133" s="576">
        <f>+EW132</f>
        <v>8085195.9431818128</v>
      </c>
      <c r="EV133" s="580">
        <f>+EU$31</f>
        <v>646815.67545454553</v>
      </c>
      <c r="EW133" s="580">
        <f t="shared" ref="EW133:EW158" si="190">+EU133-EV133</f>
        <v>7438380.267727267</v>
      </c>
      <c r="EX133" s="494">
        <f>+EU$28*EW133+EV133</f>
        <v>1539946.2958447742</v>
      </c>
      <c r="EY133" s="582">
        <f t="shared" si="109"/>
        <v>14057428.947117606</v>
      </c>
      <c r="EZ133" s="557"/>
      <c r="FA133" s="578">
        <f>+EY133</f>
        <v>14057428.947117606</v>
      </c>
      <c r="FD133" s="493"/>
      <c r="FE133" s="477"/>
      <c r="FF133" s="477"/>
      <c r="FG133" s="494"/>
      <c r="FH133" s="493"/>
      <c r="FI133" s="477"/>
      <c r="FJ133" s="477"/>
      <c r="FK133" s="494"/>
      <c r="FL133" s="493"/>
      <c r="FM133" s="477"/>
      <c r="FN133" s="477"/>
      <c r="FO133" s="494"/>
      <c r="FP133" s="493"/>
      <c r="FQ133" s="477"/>
      <c r="FR133" s="477"/>
      <c r="FS133" s="494"/>
      <c r="FT133" s="493"/>
      <c r="FU133" s="477"/>
      <c r="FV133" s="477"/>
      <c r="FW133" s="494"/>
      <c r="FX133" s="493"/>
      <c r="FY133" s="477"/>
      <c r="FZ133" s="477"/>
      <c r="GA133" s="494"/>
      <c r="GB133" s="493"/>
      <c r="GC133" s="477"/>
      <c r="GD133" s="477"/>
      <c r="GE133" s="494"/>
      <c r="GF133" s="493"/>
      <c r="GG133" s="477"/>
      <c r="GH133" s="477"/>
      <c r="GI133" s="494"/>
      <c r="GJ133" s="493"/>
      <c r="GK133" s="477"/>
      <c r="GL133" s="477"/>
      <c r="GM133" s="494"/>
      <c r="GN133" s="493"/>
      <c r="GO133" s="477"/>
      <c r="GP133" s="477"/>
      <c r="GQ133" s="494"/>
      <c r="GR133" s="493"/>
      <c r="GS133" s="477"/>
      <c r="GT133" s="477"/>
      <c r="GU133" s="494"/>
      <c r="GV133" s="493"/>
      <c r="GW133" s="477"/>
      <c r="GX133" s="477"/>
      <c r="GY133" s="494"/>
      <c r="GZ133" s="493"/>
      <c r="HA133" s="477"/>
      <c r="HB133" s="477"/>
      <c r="HC133" s="494"/>
      <c r="HD133" s="576"/>
      <c r="HE133" s="580"/>
      <c r="HF133" s="580"/>
      <c r="HG133" s="919"/>
      <c r="HH133" s="920"/>
      <c r="HI133" s="926"/>
      <c r="HJ133" s="926"/>
      <c r="HK133" s="919"/>
      <c r="HL133" s="920"/>
      <c r="HM133" s="926"/>
      <c r="HN133" s="926"/>
      <c r="HO133" s="919"/>
      <c r="HP133" s="920"/>
      <c r="HQ133" s="926"/>
      <c r="HR133" s="926"/>
      <c r="HS133" s="919"/>
      <c r="HU133" s="493"/>
      <c r="HV133" s="477"/>
      <c r="HW133" s="477"/>
      <c r="HX133" s="494"/>
      <c r="HY133" s="493"/>
      <c r="HZ133" s="477"/>
      <c r="IA133" s="477"/>
      <c r="IB133" s="494"/>
      <c r="IC133" s="493"/>
      <c r="ID133" s="477"/>
      <c r="IE133" s="477"/>
      <c r="IF133" s="494"/>
    </row>
    <row r="134" spans="1:240">
      <c r="A134" s="554" t="s">
        <v>23</v>
      </c>
      <c r="B134" s="574">
        <v>2053</v>
      </c>
      <c r="C134" s="575"/>
      <c r="D134" s="575"/>
      <c r="E134" s="575"/>
      <c r="F134" s="558"/>
      <c r="G134" s="575"/>
      <c r="H134" s="575"/>
      <c r="I134" s="575"/>
      <c r="J134" s="558"/>
      <c r="K134" s="563"/>
      <c r="L134" s="563"/>
      <c r="M134" s="563"/>
      <c r="N134" s="558"/>
      <c r="O134" s="576">
        <f>+O133</f>
        <v>99430.265151511878</v>
      </c>
      <c r="P134" s="575">
        <f>+P133</f>
        <v>99430.265151515137</v>
      </c>
      <c r="Q134" s="575">
        <f t="shared" si="175"/>
        <v>-3.2596290111541748E-9</v>
      </c>
      <c r="R134" s="558">
        <f>+O$29*Q134+P134</f>
        <v>99430.26515151473</v>
      </c>
      <c r="S134" s="493"/>
      <c r="T134" s="575"/>
      <c r="U134" s="477"/>
      <c r="V134" s="494"/>
      <c r="W134" s="493">
        <f>+W133</f>
        <v>577744.67803031311</v>
      </c>
      <c r="X134" s="477">
        <f>+X133</f>
        <v>577744.67803030298</v>
      </c>
      <c r="Y134" s="477">
        <f t="shared" si="176"/>
        <v>1.0128132998943329E-8</v>
      </c>
      <c r="Z134" s="494">
        <f>+W$29*Y134+X134</f>
        <v>577744.67803030426</v>
      </c>
      <c r="AA134" s="493">
        <f>+AA133</f>
        <v>413263.85416666459</v>
      </c>
      <c r="AB134" s="477">
        <f>+AB133</f>
        <v>413263.85416666669</v>
      </c>
      <c r="AC134" s="477">
        <f t="shared" si="177"/>
        <v>-2.0954757928848267E-9</v>
      </c>
      <c r="AD134" s="494">
        <f>+AA$29*AC134+AB134</f>
        <v>413263.8541666664</v>
      </c>
      <c r="AE134" s="493">
        <f>+AE133</f>
        <v>2298.9431818182456</v>
      </c>
      <c r="AF134" s="477">
        <f>+AF133</f>
        <v>2298.943181818182</v>
      </c>
      <c r="AG134" s="477">
        <f t="shared" si="178"/>
        <v>6.3664629124104977E-11</v>
      </c>
      <c r="AH134" s="494">
        <f>+AE$29*AG134+AF134</f>
        <v>2298.9431818181902</v>
      </c>
      <c r="AI134" s="493">
        <f>+AI133</f>
        <v>541836.95833333815</v>
      </c>
      <c r="AJ134" s="477">
        <f>+AJ133</f>
        <v>295547.43181818182</v>
      </c>
      <c r="AK134" s="477">
        <f t="shared" si="179"/>
        <v>246289.52651515632</v>
      </c>
      <c r="AL134" s="494">
        <f>+AI$29*AK134+AJ134</f>
        <v>326726.14479875058</v>
      </c>
      <c r="AM134" s="493">
        <f>+AM133</f>
        <v>166300.37352272772</v>
      </c>
      <c r="AN134" s="477">
        <f>+AN133</f>
        <v>110866.91568181818</v>
      </c>
      <c r="AO134" s="477">
        <f t="shared" si="180"/>
        <v>55433.457840909541</v>
      </c>
      <c r="AP134" s="494">
        <f>+AM$29*AO134+AN134</f>
        <v>117884.44458772485</v>
      </c>
      <c r="AQ134" s="493">
        <f>+AQ133</f>
        <v>1583631.4152272735</v>
      </c>
      <c r="AR134" s="477">
        <f>+AR133</f>
        <v>904932.23727272719</v>
      </c>
      <c r="AS134" s="477">
        <f t="shared" si="181"/>
        <v>678699.17795454629</v>
      </c>
      <c r="AT134" s="494">
        <f>+AQ$29*AS134+AR134</f>
        <v>990851.30646339594</v>
      </c>
      <c r="AU134" s="575"/>
      <c r="AV134" s="575"/>
      <c r="AW134" s="575"/>
      <c r="AX134" s="558"/>
      <c r="AY134" s="575"/>
      <c r="AZ134" s="575"/>
      <c r="BA134" s="575"/>
      <c r="BB134" s="558"/>
      <c r="BC134" s="575"/>
      <c r="BD134" s="575"/>
      <c r="BE134" s="575"/>
      <c r="BF134" s="558"/>
      <c r="BG134" s="575"/>
      <c r="BH134" s="575"/>
      <c r="BI134" s="575"/>
      <c r="BJ134" s="558"/>
      <c r="BK134" s="575"/>
      <c r="BL134" s="575"/>
      <c r="BM134" s="575"/>
      <c r="BN134" s="558"/>
      <c r="BO134" s="575"/>
      <c r="BP134" s="575"/>
      <c r="BQ134" s="575"/>
      <c r="BR134" s="558"/>
      <c r="BS134" s="493">
        <f>+BS133</f>
        <v>16621.772727272975</v>
      </c>
      <c r="BT134" s="477">
        <f>+BT133</f>
        <v>8310.886363636364</v>
      </c>
      <c r="BU134" s="477">
        <f t="shared" si="182"/>
        <v>8310.8863636366113</v>
      </c>
      <c r="BV134" s="494">
        <f>+BS$29*BU134+BT134</f>
        <v>9362.9925746164845</v>
      </c>
      <c r="BW134" s="493">
        <f>+BW133</f>
        <v>1442103.0681818346</v>
      </c>
      <c r="BX134" s="477">
        <f>+BX133</f>
        <v>576841.22727272729</v>
      </c>
      <c r="BY134" s="477">
        <f t="shared" si="183"/>
        <v>865261.84090910736</v>
      </c>
      <c r="BZ134" s="494">
        <f>+BW$29*BY134+BX134</f>
        <v>680733.71689496899</v>
      </c>
      <c r="CA134" s="493">
        <f>+CA133</f>
        <v>140620.96000000171</v>
      </c>
      <c r="CB134" s="477">
        <f>+CB133</f>
        <v>54433.919999999998</v>
      </c>
      <c r="CC134" s="477">
        <f t="shared" si="184"/>
        <v>86187.040000001711</v>
      </c>
      <c r="CD134" s="494">
        <f>+CA$29*CC134+CB134</f>
        <v>65344.659976754498</v>
      </c>
      <c r="CE134" s="493">
        <f>+CE133</f>
        <v>10631.315454545664</v>
      </c>
      <c r="CF134" s="477">
        <f>+CF133</f>
        <v>4725.0290909090909</v>
      </c>
      <c r="CG134" s="477">
        <f t="shared" si="185"/>
        <v>5906.2863636365728</v>
      </c>
      <c r="CH134" s="494">
        <f>+CE$29*CG134+CF134</f>
        <v>5472.7279878881291</v>
      </c>
      <c r="CI134" s="493">
        <f>+CI133</f>
        <v>39148.636363636069</v>
      </c>
      <c r="CJ134" s="477">
        <f>+CJ133</f>
        <v>12362.727272727272</v>
      </c>
      <c r="CK134" s="477">
        <f t="shared" si="186"/>
        <v>26785.909090908797</v>
      </c>
      <c r="CL134" s="494">
        <f>+CI$29*CK134+CJ134</f>
        <v>15578.926867668013</v>
      </c>
      <c r="CM134" s="493">
        <f>+CM133</f>
        <v>3748610.278693195</v>
      </c>
      <c r="CN134" s="477">
        <f>+CN133</f>
        <v>483691.64886363636</v>
      </c>
      <c r="CO134" s="477">
        <f t="shared" si="187"/>
        <v>3264918.6298295585</v>
      </c>
      <c r="CP134" s="494">
        <f>+CM$29*CO134+CN134</f>
        <v>875712.31686240318</v>
      </c>
      <c r="CQ134" s="493">
        <f>+CQ133</f>
        <v>15637453.723465916</v>
      </c>
      <c r="CR134" s="477">
        <f>+CR133</f>
        <v>2017735.9643181816</v>
      </c>
      <c r="CS134" s="477">
        <f t="shared" si="188"/>
        <v>13619717.759147733</v>
      </c>
      <c r="CT134" s="494">
        <f>+CQ$29*CS134+CR134</f>
        <v>3653063.3519947585</v>
      </c>
      <c r="CU134" s="493">
        <f>+CU133</f>
        <v>5409562.9800000172</v>
      </c>
      <c r="CV134" s="477">
        <f>+CV133</f>
        <v>676195.37250000006</v>
      </c>
      <c r="CW134" s="477">
        <f t="shared" si="189"/>
        <v>4733367.6075000167</v>
      </c>
      <c r="CX134" s="494">
        <f>+CU$29*CW134+CV134</f>
        <v>1244533.558457409</v>
      </c>
      <c r="CY134" s="493">
        <f>+CY133</f>
        <v>6236.6528409090861</v>
      </c>
      <c r="CZ134" s="477">
        <f>+CZ133</f>
        <v>733.72386363636497</v>
      </c>
      <c r="DA134" s="477">
        <f t="shared" si="164"/>
        <v>5502.9289772727207</v>
      </c>
      <c r="DB134" s="494">
        <f>+CY$29*DA134+CZ134</f>
        <v>1394.4637283027134</v>
      </c>
      <c r="DC134" s="493">
        <f>+DC133</f>
        <v>367378.05000000191</v>
      </c>
      <c r="DD134" s="477">
        <f>+DD133</f>
        <v>44530.672727272722</v>
      </c>
      <c r="DE134" s="477">
        <f t="shared" si="165"/>
        <v>322847.37727272918</v>
      </c>
      <c r="DF134" s="494">
        <f>+DC$29*DE134+DD134</f>
        <v>83295.144020302236</v>
      </c>
      <c r="DG134" s="493">
        <f>+DG133</f>
        <v>209435.53170454461</v>
      </c>
      <c r="DH134" s="477">
        <f>+DH133</f>
        <v>24639.474318181816</v>
      </c>
      <c r="DI134" s="477">
        <f t="shared" si="166"/>
        <v>184796.05738636281</v>
      </c>
      <c r="DJ134" s="494">
        <f>+DG$29*DI134+DH134</f>
        <v>46828.043796840531</v>
      </c>
      <c r="DK134" s="493">
        <f>+DK133</f>
        <v>4488880.2723863721</v>
      </c>
      <c r="DL134" s="477">
        <f>+DL133</f>
        <v>549658.80886363634</v>
      </c>
      <c r="DM134" s="477">
        <f t="shared" si="167"/>
        <v>3939221.463522736</v>
      </c>
      <c r="DN134" s="494">
        <f>+DK$29*DM134+DL134</f>
        <v>1022643.4080558921</v>
      </c>
      <c r="DO134" s="493">
        <f>+DO133</f>
        <v>179599.78541666642</v>
      </c>
      <c r="DP134" s="477">
        <f>+DP133</f>
        <v>19592.703863636354</v>
      </c>
      <c r="DQ134" s="477">
        <f t="shared" si="143"/>
        <v>160007.08155303006</v>
      </c>
      <c r="DR134" s="494">
        <f>+DO$29*DQ134+DP134</f>
        <v>38804.846678425747</v>
      </c>
      <c r="DS134" s="493">
        <f>+DS133</f>
        <v>78809.650909090837</v>
      </c>
      <c r="DT134" s="477">
        <f>+DT133</f>
        <v>8295.7527272726966</v>
      </c>
      <c r="DU134" s="477">
        <f t="shared" si="168"/>
        <v>70513.898181818135</v>
      </c>
      <c r="DV134" s="494">
        <f>+DS$29*DU134+DT134</f>
        <v>16762.39726042495</v>
      </c>
      <c r="DW134" s="493">
        <f>+DW133</f>
        <v>11301.311534090863</v>
      </c>
      <c r="DX134" s="477">
        <f>+DX133</f>
        <v>1221.7634090909089</v>
      </c>
      <c r="DY134" s="477">
        <f t="shared" si="169"/>
        <v>10079.548124999954</v>
      </c>
      <c r="DZ134" s="494">
        <f>+DW$29*DY134+DX134</f>
        <v>2432.0205815015051</v>
      </c>
      <c r="EA134" s="493">
        <f>+EA133</f>
        <v>-70609.657443182368</v>
      </c>
      <c r="EB134" s="477">
        <f>+EB133</f>
        <v>-7120.3015909091364</v>
      </c>
      <c r="EC134" s="477">
        <f t="shared" si="170"/>
        <v>-63489.355852273235</v>
      </c>
      <c r="ED134" s="494">
        <f>+EA$29*EC134+EB134</f>
        <v>-14743.505264232805</v>
      </c>
      <c r="EE134" s="576">
        <f>+EE133</f>
        <v>2197656.2940909178</v>
      </c>
      <c r="EF134" s="580">
        <f>+EF133</f>
        <v>192495.44181818186</v>
      </c>
      <c r="EG134" s="580">
        <f t="shared" si="171"/>
        <v>2005160.8522727359</v>
      </c>
      <c r="EH134" s="494">
        <f>+EE$29*EG134+EF134</f>
        <v>433256.26494288258</v>
      </c>
      <c r="EI134" s="576">
        <f>+EI133</f>
        <v>91071.718825757416</v>
      </c>
      <c r="EJ134" s="580">
        <f>+EJ133</f>
        <v>7696.2015909090906</v>
      </c>
      <c r="EK134" s="580">
        <f t="shared" si="172"/>
        <v>83375.517234848332</v>
      </c>
      <c r="EL134" s="494">
        <f>+EI$29*EK134+EJ134</f>
        <v>17707.148161682959</v>
      </c>
      <c r="EM134" s="576">
        <f>+EM133</f>
        <v>3135317.5063636322</v>
      </c>
      <c r="EN134" s="580">
        <f>+EN133</f>
        <v>261276.45886363636</v>
      </c>
      <c r="EO134" s="580">
        <f t="shared" si="173"/>
        <v>2874041.0474999957</v>
      </c>
      <c r="EP134" s="494">
        <f>+EM$29*EO134+EN134</f>
        <v>606364.2295060677</v>
      </c>
      <c r="EQ134" s="576">
        <f>+EQ133</f>
        <v>6257250.0738636218</v>
      </c>
      <c r="ER134" s="580">
        <f>+ER133</f>
        <v>500580.00590909086</v>
      </c>
      <c r="ES134" s="580">
        <f t="shared" si="174"/>
        <v>5756670.0679545309</v>
      </c>
      <c r="ET134" s="494">
        <f>+EQ$29*ES134+ER134</f>
        <v>1191786.7100730632</v>
      </c>
      <c r="EU134" s="576">
        <f>+EU133</f>
        <v>8085195.9431818128</v>
      </c>
      <c r="EV134" s="580">
        <f>+EV133</f>
        <v>646815.67545454553</v>
      </c>
      <c r="EW134" s="580">
        <f t="shared" si="190"/>
        <v>7438380.267727267</v>
      </c>
      <c r="EX134" s="494">
        <f>+EU$29*EW134+EV134</f>
        <v>1539946.2958447742</v>
      </c>
      <c r="EY134" s="582">
        <f t="shared" si="109"/>
        <v>14064479.355382571</v>
      </c>
      <c r="EZ134" s="579">
        <f>+EY134</f>
        <v>14064479.355382571</v>
      </c>
      <c r="FA134" s="553"/>
      <c r="FD134" s="493"/>
      <c r="FE134" s="477"/>
      <c r="FF134" s="477"/>
      <c r="FG134" s="494"/>
      <c r="FH134" s="493"/>
      <c r="FI134" s="477"/>
      <c r="FJ134" s="477"/>
      <c r="FK134" s="494"/>
      <c r="FL134" s="493"/>
      <c r="FM134" s="477"/>
      <c r="FN134" s="477"/>
      <c r="FO134" s="494"/>
      <c r="FP134" s="493"/>
      <c r="FQ134" s="477"/>
      <c r="FR134" s="477"/>
      <c r="FS134" s="494"/>
      <c r="FT134" s="493"/>
      <c r="FU134" s="477"/>
      <c r="FV134" s="477"/>
      <c r="FW134" s="494"/>
      <c r="FX134" s="493"/>
      <c r="FY134" s="477"/>
      <c r="FZ134" s="477"/>
      <c r="GA134" s="494"/>
      <c r="GB134" s="493"/>
      <c r="GC134" s="477"/>
      <c r="GD134" s="477"/>
      <c r="GE134" s="494"/>
      <c r="GF134" s="493"/>
      <c r="GG134" s="477"/>
      <c r="GH134" s="477"/>
      <c r="GI134" s="494"/>
      <c r="GJ134" s="493"/>
      <c r="GK134" s="477"/>
      <c r="GL134" s="477"/>
      <c r="GM134" s="494"/>
      <c r="GN134" s="493"/>
      <c r="GO134" s="477"/>
      <c r="GP134" s="477"/>
      <c r="GQ134" s="494"/>
      <c r="GR134" s="493"/>
      <c r="GS134" s="477"/>
      <c r="GT134" s="477"/>
      <c r="GU134" s="494"/>
      <c r="GV134" s="493"/>
      <c r="GW134" s="477"/>
      <c r="GX134" s="477"/>
      <c r="GY134" s="494"/>
      <c r="GZ134" s="493"/>
      <c r="HA134" s="477"/>
      <c r="HB134" s="477"/>
      <c r="HC134" s="494"/>
      <c r="HD134" s="576"/>
      <c r="HE134" s="580"/>
      <c r="HF134" s="580"/>
      <c r="HG134" s="919"/>
      <c r="HH134" s="920"/>
      <c r="HI134" s="926"/>
      <c r="HJ134" s="926"/>
      <c r="HK134" s="919"/>
      <c r="HL134" s="920"/>
      <c r="HM134" s="926"/>
      <c r="HN134" s="926"/>
      <c r="HO134" s="919"/>
      <c r="HP134" s="920"/>
      <c r="HQ134" s="926"/>
      <c r="HR134" s="926"/>
      <c r="HS134" s="919"/>
      <c r="HU134" s="493"/>
      <c r="HV134" s="477"/>
      <c r="HW134" s="477"/>
      <c r="HX134" s="494"/>
      <c r="HY134" s="493"/>
      <c r="HZ134" s="477"/>
      <c r="IA134" s="477"/>
      <c r="IB134" s="494"/>
      <c r="IC134" s="493"/>
      <c r="ID134" s="477"/>
      <c r="IE134" s="477"/>
      <c r="IF134" s="494"/>
    </row>
    <row r="135" spans="1:240">
      <c r="A135" s="554" t="s">
        <v>24</v>
      </c>
      <c r="B135" s="574">
        <v>2054</v>
      </c>
      <c r="C135" s="575"/>
      <c r="D135" s="575"/>
      <c r="E135" s="575"/>
      <c r="F135" s="558"/>
      <c r="G135" s="575"/>
      <c r="H135" s="575"/>
      <c r="I135" s="575"/>
      <c r="J135" s="558"/>
      <c r="K135" s="563"/>
      <c r="L135" s="563"/>
      <c r="M135" s="563"/>
      <c r="N135" s="558"/>
      <c r="O135" s="575"/>
      <c r="P135" s="575"/>
      <c r="Q135" s="575"/>
      <c r="R135" s="558"/>
      <c r="S135" s="477"/>
      <c r="T135" s="477"/>
      <c r="U135" s="477"/>
      <c r="V135" s="494"/>
      <c r="W135" s="477"/>
      <c r="X135" s="575"/>
      <c r="Y135" s="477"/>
      <c r="Z135" s="494"/>
      <c r="AA135" s="477"/>
      <c r="AB135" s="477"/>
      <c r="AC135" s="477"/>
      <c r="AD135" s="494"/>
      <c r="AE135" s="477"/>
      <c r="AF135" s="477"/>
      <c r="AG135" s="477"/>
      <c r="AH135" s="494"/>
      <c r="AI135" s="493">
        <f>+AK134</f>
        <v>246289.52651515632</v>
      </c>
      <c r="AJ135" s="477">
        <f>+AI$31/12*AI32</f>
        <v>246289.52651515152</v>
      </c>
      <c r="AK135" s="477">
        <f t="shared" ref="AK135:AK136" si="191">+AI135-AJ135</f>
        <v>4.8021320253610611E-9</v>
      </c>
      <c r="AL135" s="494">
        <f>+AI$28*AK135+AJ135</f>
        <v>246289.5265151521</v>
      </c>
      <c r="AM135" s="493">
        <f>+AO134</f>
        <v>55433.457840909541</v>
      </c>
      <c r="AN135" s="477">
        <f>+AM$31/12*AM32</f>
        <v>55433.45784090909</v>
      </c>
      <c r="AO135" s="477">
        <f t="shared" ref="AO135:AO136" si="192">+AM135-AN135</f>
        <v>4.5110937207937241E-10</v>
      </c>
      <c r="AP135" s="494">
        <f>+AM$28*AO135+AN135</f>
        <v>55433.457840909141</v>
      </c>
      <c r="AQ135" s="493">
        <f>+AS134</f>
        <v>678699.17795454629</v>
      </c>
      <c r="AR135" s="477">
        <f>+AQ$31/12*9</f>
        <v>678699.17795454536</v>
      </c>
      <c r="AS135" s="477">
        <f t="shared" ref="AS135:AS136" si="193">+AQ135-AR135</f>
        <v>9.3132257461547852E-10</v>
      </c>
      <c r="AT135" s="494">
        <f>+AQ$28*AS135+AR135</f>
        <v>678699.17795454548</v>
      </c>
      <c r="AU135" s="575"/>
      <c r="AV135" s="575"/>
      <c r="AW135" s="575"/>
      <c r="AX135" s="558"/>
      <c r="AY135" s="575"/>
      <c r="AZ135" s="575"/>
      <c r="BA135" s="575"/>
      <c r="BB135" s="558"/>
      <c r="BC135" s="575"/>
      <c r="BD135" s="575"/>
      <c r="BE135" s="575"/>
      <c r="BF135" s="558"/>
      <c r="BG135" s="575"/>
      <c r="BH135" s="575"/>
      <c r="BI135" s="575"/>
      <c r="BJ135" s="558"/>
      <c r="BK135" s="575"/>
      <c r="BL135" s="575"/>
      <c r="BM135" s="575"/>
      <c r="BN135" s="558"/>
      <c r="BO135" s="575"/>
      <c r="BP135" s="575"/>
      <c r="BQ135" s="575"/>
      <c r="BR135" s="558"/>
      <c r="BS135" s="493">
        <f>+BU134</f>
        <v>8310.8863636366113</v>
      </c>
      <c r="BT135" s="477">
        <f>+BS$31</f>
        <v>8310.886363636364</v>
      </c>
      <c r="BU135" s="477">
        <f t="shared" ref="BU135:BU136" si="194">+BS135-BT135</f>
        <v>2.4738255888223648E-10</v>
      </c>
      <c r="BV135" s="494">
        <f>+BS$28*BU135+BT135</f>
        <v>8310.8863636363931</v>
      </c>
      <c r="BW135" s="493">
        <f>+BY134</f>
        <v>865261.84090910736</v>
      </c>
      <c r="BX135" s="477">
        <f>+BW$31</f>
        <v>576841.22727272729</v>
      </c>
      <c r="BY135" s="477">
        <f t="shared" ref="BY135:BY136" si="195">+BW135-BX135</f>
        <v>288420.61363638006</v>
      </c>
      <c r="BZ135" s="494">
        <f>+BW$28*BY135+BX135</f>
        <v>611472.05714680918</v>
      </c>
      <c r="CA135" s="493">
        <f>+CC134</f>
        <v>86187.040000001711</v>
      </c>
      <c r="CB135" s="477">
        <f>+CA$31</f>
        <v>54433.919999999998</v>
      </c>
      <c r="CC135" s="477">
        <f t="shared" ref="CC135:CC136" si="196">+CA135-CB135</f>
        <v>31753.120000001712</v>
      </c>
      <c r="CD135" s="494">
        <f>+CA$28*CC135+CB135</f>
        <v>58246.535481352897</v>
      </c>
      <c r="CE135" s="493">
        <f>+CG134</f>
        <v>5906.2863636365728</v>
      </c>
      <c r="CF135" s="477">
        <f>+CE$31</f>
        <v>4725.0290909090909</v>
      </c>
      <c r="CG135" s="477">
        <f t="shared" ref="CG135:CG136" si="197">+CE135-CF135</f>
        <v>1181.2572727274819</v>
      </c>
      <c r="CH135" s="494">
        <f>+CE$28*CG135+CF135</f>
        <v>4866.8633347711511</v>
      </c>
      <c r="CI135" s="493">
        <f>+CK134</f>
        <v>26785.909090908797</v>
      </c>
      <c r="CJ135" s="477">
        <f>+CI$31</f>
        <v>12362.727272727272</v>
      </c>
      <c r="CK135" s="477">
        <f t="shared" ref="CK135:CK136" si="198">+CI135-CJ135</f>
        <v>14423.181818181525</v>
      </c>
      <c r="CL135" s="494">
        <f>+CI$28*CK135+CJ135</f>
        <v>14094.527054618424</v>
      </c>
      <c r="CM135" s="493">
        <f>+CO134</f>
        <v>3264918.6298295585</v>
      </c>
      <c r="CN135" s="477">
        <f>+CM$31</f>
        <v>483691.64886363636</v>
      </c>
      <c r="CO135" s="477">
        <f t="shared" ref="CO135:CO136" si="199">+CM135-CN135</f>
        <v>2781226.9809659221</v>
      </c>
      <c r="CP135" s="494">
        <f>+CM$28*CO135+CN135</f>
        <v>817635.18086258601</v>
      </c>
      <c r="CQ135" s="493">
        <f>+CS134</f>
        <v>13619717.759147733</v>
      </c>
      <c r="CR135" s="477">
        <f>+CQ$31</f>
        <v>2017735.9643181816</v>
      </c>
      <c r="CS135" s="477">
        <f t="shared" ref="CS135:CS136" si="200">+CQ135-CR135</f>
        <v>11601981.794829551</v>
      </c>
      <c r="CT135" s="494">
        <f>+CQ$28*CS135+CR135</f>
        <v>3410792.6278945254</v>
      </c>
      <c r="CU135" s="493">
        <f>+CW134</f>
        <v>4733367.6075000167</v>
      </c>
      <c r="CV135" s="477">
        <f>+CU$31</f>
        <v>676195.37250000006</v>
      </c>
      <c r="CW135" s="477">
        <f t="shared" ref="CW135:CW136" si="201">+CU135-CV135</f>
        <v>4057172.2350000166</v>
      </c>
      <c r="CX135" s="494">
        <f>+CU$28*CW135+CV135</f>
        <v>1163342.3890349225</v>
      </c>
      <c r="CY135" s="493">
        <f>+DA134</f>
        <v>5502.9289772727207</v>
      </c>
      <c r="CZ135" s="477">
        <f>+CY$31</f>
        <v>733.72386363636497</v>
      </c>
      <c r="DA135" s="477">
        <f t="shared" si="164"/>
        <v>4769.2051136363552</v>
      </c>
      <c r="DB135" s="494">
        <f>+CY$28*DA135+CZ135</f>
        <v>1306.3650796805332</v>
      </c>
      <c r="DC135" s="493">
        <f>+DE134</f>
        <v>322847.37727272918</v>
      </c>
      <c r="DD135" s="477">
        <f>+DC$31</f>
        <v>44530.672727272722</v>
      </c>
      <c r="DE135" s="477">
        <f t="shared" si="165"/>
        <v>278316.70454545645</v>
      </c>
      <c r="DF135" s="494">
        <f>+DC$28*DE135+DD135</f>
        <v>77948.32039367751</v>
      </c>
      <c r="DG135" s="493">
        <f>+DI134</f>
        <v>184796.05738636281</v>
      </c>
      <c r="DH135" s="477">
        <f>+DG$31</f>
        <v>24639.474318181816</v>
      </c>
      <c r="DI135" s="477">
        <f t="shared" si="166"/>
        <v>160156.583068181</v>
      </c>
      <c r="DJ135" s="494">
        <f>+DG$28*DI135+DH135</f>
        <v>43869.567866352692</v>
      </c>
      <c r="DK135" s="493">
        <f>+DM134</f>
        <v>3939221.463522736</v>
      </c>
      <c r="DL135" s="477">
        <f>+DK$31</f>
        <v>549658.80886363634</v>
      </c>
      <c r="DM135" s="477">
        <f t="shared" si="167"/>
        <v>3389562.6546590999</v>
      </c>
      <c r="DN135" s="494">
        <f>+DK$28*DM135+DL135</f>
        <v>956645.55700581009</v>
      </c>
      <c r="DO135" s="493">
        <f>+DQ134</f>
        <v>160007.08155303006</v>
      </c>
      <c r="DP135" s="477">
        <f>+DO$31</f>
        <v>19592.703863636354</v>
      </c>
      <c r="DQ135" s="477">
        <f t="shared" si="143"/>
        <v>140414.3776893937</v>
      </c>
      <c r="DR135" s="494">
        <f>+DO$28*DQ135+DP135</f>
        <v>36452.339394982147</v>
      </c>
      <c r="DS135" s="493">
        <f>+DU134</f>
        <v>70513.898181818135</v>
      </c>
      <c r="DT135" s="477">
        <f>+DS$31</f>
        <v>8295.7527272726966</v>
      </c>
      <c r="DU135" s="477">
        <f t="shared" si="168"/>
        <v>62218.14545454544</v>
      </c>
      <c r="DV135" s="494">
        <f>+DS$28*DU135+DT135</f>
        <v>15766.321432995275</v>
      </c>
      <c r="DW135" s="493">
        <f>+DY134</f>
        <v>10079.548124999954</v>
      </c>
      <c r="DX135" s="477">
        <f>+DW$31</f>
        <v>1221.7634090909089</v>
      </c>
      <c r="DY135" s="477">
        <f t="shared" si="169"/>
        <v>8857.7847159090452</v>
      </c>
      <c r="DZ135" s="494">
        <f>+DW$28*DY135+DX135</f>
        <v>2285.3227424214319</v>
      </c>
      <c r="EA135" s="493">
        <f>+EC134</f>
        <v>-63489.355852273235</v>
      </c>
      <c r="EB135" s="477">
        <f>+EA$31</f>
        <v>-7120.3015909091364</v>
      </c>
      <c r="EC135" s="477">
        <f t="shared" si="170"/>
        <v>-56369.054261364101</v>
      </c>
      <c r="ED135" s="494">
        <f>+EA$28*EC135+EB135</f>
        <v>-13888.566534514262</v>
      </c>
      <c r="EE135" s="576">
        <f>+EG134</f>
        <v>2005160.8522727359</v>
      </c>
      <c r="EF135" s="580">
        <f>+EE$31</f>
        <v>192495.44181818186</v>
      </c>
      <c r="EG135" s="580">
        <f t="shared" si="171"/>
        <v>1812665.410454554</v>
      </c>
      <c r="EH135" s="494">
        <f>+EE$28*EG135+EF135</f>
        <v>410143.22592291137</v>
      </c>
      <c r="EI135" s="576">
        <f>+EK134</f>
        <v>83375.517234848332</v>
      </c>
      <c r="EJ135" s="580">
        <f>+EI$31</f>
        <v>7696.2015909090906</v>
      </c>
      <c r="EK135" s="580">
        <f t="shared" si="172"/>
        <v>75679.315643939248</v>
      </c>
      <c r="EL135" s="494">
        <f>+EI$28*EK135+EJ135</f>
        <v>16783.060785919217</v>
      </c>
      <c r="EM135" s="576">
        <f>+EO134</f>
        <v>2874041.0474999957</v>
      </c>
      <c r="EN135" s="580">
        <f>+EM$31</f>
        <v>261276.45886363636</v>
      </c>
      <c r="EO135" s="580">
        <f t="shared" si="173"/>
        <v>2612764.5886363592</v>
      </c>
      <c r="EP135" s="494">
        <f>+EM$28*EO135+EN135</f>
        <v>574992.61399311922</v>
      </c>
      <c r="EQ135" s="576">
        <f>+ES134</f>
        <v>5756670.0679545309</v>
      </c>
      <c r="ER135" s="580">
        <f>+EQ$31</f>
        <v>500580.00590909086</v>
      </c>
      <c r="ES135" s="580">
        <f t="shared" si="174"/>
        <v>5256090.0620454401</v>
      </c>
      <c r="ET135" s="494">
        <f>+EQ$28*ES135+ER135</f>
        <v>1131681.7792761959</v>
      </c>
      <c r="EU135" s="576">
        <f>+EW134</f>
        <v>7438380.267727267</v>
      </c>
      <c r="EV135" s="580">
        <f>+EU$31</f>
        <v>646815.67545454553</v>
      </c>
      <c r="EW135" s="580">
        <f t="shared" si="190"/>
        <v>6791564.5922727212</v>
      </c>
      <c r="EX135" s="494">
        <f>+EU$28*EW135+EV135</f>
        <v>1462282.7636369281</v>
      </c>
      <c r="EY135" s="582">
        <f t="shared" ref="EY135:EY158" si="202">+R135+J135+F135+N135+V135+Z135+AD135+AH135+AL135+AP135+AT135+BV135+BZ135+CD135+CH135+CL135+CP135+CT135+CX135+DB135+DF135+DJ135+DN135+DR135+DV135+DZ135+ED135+EH135+EL135+EP135+ET135+EX135</f>
        <v>11785451.900480308</v>
      </c>
      <c r="EZ135" s="557"/>
      <c r="FA135" s="578">
        <f>+EY135</f>
        <v>11785451.900480308</v>
      </c>
      <c r="FD135" s="493"/>
      <c r="FE135" s="477"/>
      <c r="FF135" s="477"/>
      <c r="FG135" s="494"/>
      <c r="FH135" s="493"/>
      <c r="FI135" s="477"/>
      <c r="FJ135" s="477"/>
      <c r="FK135" s="494"/>
      <c r="FL135" s="493"/>
      <c r="FM135" s="477"/>
      <c r="FN135" s="477"/>
      <c r="FO135" s="494"/>
      <c r="FP135" s="493"/>
      <c r="FQ135" s="477"/>
      <c r="FR135" s="477"/>
      <c r="FS135" s="494"/>
      <c r="FT135" s="493"/>
      <c r="FU135" s="477"/>
      <c r="FV135" s="477"/>
      <c r="FW135" s="494"/>
      <c r="FX135" s="493"/>
      <c r="FY135" s="477"/>
      <c r="FZ135" s="477"/>
      <c r="GA135" s="494"/>
      <c r="GB135" s="493"/>
      <c r="GC135" s="477"/>
      <c r="GD135" s="477"/>
      <c r="GE135" s="494"/>
      <c r="GF135" s="493"/>
      <c r="GG135" s="477"/>
      <c r="GH135" s="477"/>
      <c r="GI135" s="494"/>
      <c r="GJ135" s="493"/>
      <c r="GK135" s="477"/>
      <c r="GL135" s="477"/>
      <c r="GM135" s="494"/>
      <c r="GN135" s="493"/>
      <c r="GO135" s="477"/>
      <c r="GP135" s="477"/>
      <c r="GQ135" s="494"/>
      <c r="GR135" s="493"/>
      <c r="GS135" s="477"/>
      <c r="GT135" s="477"/>
      <c r="GU135" s="494"/>
      <c r="GV135" s="493"/>
      <c r="GW135" s="477"/>
      <c r="GX135" s="477"/>
      <c r="GY135" s="494"/>
      <c r="GZ135" s="493"/>
      <c r="HA135" s="477"/>
      <c r="HB135" s="477"/>
      <c r="HC135" s="494"/>
      <c r="HD135" s="576"/>
      <c r="HE135" s="580"/>
      <c r="HF135" s="580"/>
      <c r="HG135" s="919"/>
      <c r="HH135" s="920"/>
      <c r="HI135" s="926"/>
      <c r="HJ135" s="926"/>
      <c r="HK135" s="919"/>
      <c r="HL135" s="920"/>
      <c r="HM135" s="926"/>
      <c r="HN135" s="926"/>
      <c r="HO135" s="919"/>
      <c r="HP135" s="920"/>
      <c r="HQ135" s="926"/>
      <c r="HR135" s="926"/>
      <c r="HS135" s="919"/>
      <c r="HU135" s="493"/>
      <c r="HV135" s="477"/>
      <c r="HW135" s="477"/>
      <c r="HX135" s="494"/>
      <c r="HY135" s="493"/>
      <c r="HZ135" s="477"/>
      <c r="IA135" s="477"/>
      <c r="IB135" s="494"/>
      <c r="IC135" s="493"/>
      <c r="ID135" s="477"/>
      <c r="IE135" s="477"/>
      <c r="IF135" s="494"/>
    </row>
    <row r="136" spans="1:240">
      <c r="A136" s="554" t="s">
        <v>23</v>
      </c>
      <c r="B136" s="574">
        <v>2054</v>
      </c>
      <c r="C136" s="575"/>
      <c r="D136" s="575"/>
      <c r="E136" s="575"/>
      <c r="F136" s="558"/>
      <c r="G136" s="575"/>
      <c r="H136" s="575"/>
      <c r="I136" s="575"/>
      <c r="J136" s="558"/>
      <c r="K136" s="563"/>
      <c r="L136" s="563"/>
      <c r="M136" s="563"/>
      <c r="N136" s="558"/>
      <c r="O136" s="575"/>
      <c r="P136" s="575"/>
      <c r="Q136" s="575"/>
      <c r="R136" s="558"/>
      <c r="S136" s="477"/>
      <c r="T136" s="477"/>
      <c r="U136" s="477"/>
      <c r="V136" s="494"/>
      <c r="W136" s="477"/>
      <c r="X136" s="575"/>
      <c r="Y136" s="477"/>
      <c r="Z136" s="494"/>
      <c r="AA136" s="507"/>
      <c r="AB136" s="507"/>
      <c r="AC136" s="507"/>
      <c r="AD136" s="507"/>
      <c r="AE136" s="477"/>
      <c r="AF136" s="477"/>
      <c r="AG136" s="477"/>
      <c r="AH136" s="494"/>
      <c r="AI136" s="493">
        <f>+AI135</f>
        <v>246289.52651515632</v>
      </c>
      <c r="AJ136" s="477">
        <f>+AJ135</f>
        <v>246289.52651515152</v>
      </c>
      <c r="AK136" s="477">
        <f t="shared" si="191"/>
        <v>4.8021320253610611E-9</v>
      </c>
      <c r="AL136" s="494">
        <f>+AI$29*AK136+AJ136</f>
        <v>246289.52651515213</v>
      </c>
      <c r="AM136" s="493">
        <f>+AM135</f>
        <v>55433.457840909541</v>
      </c>
      <c r="AN136" s="477">
        <f>+AN135</f>
        <v>55433.45784090909</v>
      </c>
      <c r="AO136" s="477">
        <f t="shared" si="192"/>
        <v>4.5110937207937241E-10</v>
      </c>
      <c r="AP136" s="494">
        <f>+AM$29*AO136+AN136</f>
        <v>55433.457840909148</v>
      </c>
      <c r="AQ136" s="493">
        <f>+AQ135</f>
        <v>678699.17795454629</v>
      </c>
      <c r="AR136" s="477">
        <f>+AR135</f>
        <v>678699.17795454536</v>
      </c>
      <c r="AS136" s="477">
        <f t="shared" si="193"/>
        <v>9.3132257461547852E-10</v>
      </c>
      <c r="AT136" s="494">
        <f>+AQ$29*AS136+AR136</f>
        <v>678699.17795454548</v>
      </c>
      <c r="AU136" s="575"/>
      <c r="AV136" s="575"/>
      <c r="AW136" s="575"/>
      <c r="AX136" s="558"/>
      <c r="AY136" s="575"/>
      <c r="AZ136" s="575"/>
      <c r="BA136" s="575"/>
      <c r="BB136" s="558"/>
      <c r="BC136" s="575"/>
      <c r="BD136" s="575"/>
      <c r="BE136" s="575"/>
      <c r="BF136" s="558"/>
      <c r="BG136" s="575"/>
      <c r="BH136" s="575"/>
      <c r="BI136" s="575"/>
      <c r="BJ136" s="558"/>
      <c r="BK136" s="575"/>
      <c r="BL136" s="575"/>
      <c r="BM136" s="575"/>
      <c r="BN136" s="558"/>
      <c r="BO136" s="575"/>
      <c r="BP136" s="575"/>
      <c r="BQ136" s="575"/>
      <c r="BR136" s="558"/>
      <c r="BS136" s="493">
        <f>+BS135</f>
        <v>8310.8863636366113</v>
      </c>
      <c r="BT136" s="477">
        <f>+BT135</f>
        <v>8310.886363636364</v>
      </c>
      <c r="BU136" s="477">
        <f t="shared" si="194"/>
        <v>2.4738255888223648E-10</v>
      </c>
      <c r="BV136" s="494">
        <f>+BS$29*BU136+BT136</f>
        <v>8310.8863636363949</v>
      </c>
      <c r="BW136" s="493">
        <f>+BW135</f>
        <v>865261.84090910736</v>
      </c>
      <c r="BX136" s="477">
        <f>+BX135</f>
        <v>576841.22727272729</v>
      </c>
      <c r="BY136" s="477">
        <f t="shared" si="195"/>
        <v>288420.61363638006</v>
      </c>
      <c r="BZ136" s="494">
        <f>+BW$29*BY136+BX136</f>
        <v>611472.05714680918</v>
      </c>
      <c r="CA136" s="493">
        <f>+CA135</f>
        <v>86187.040000001711</v>
      </c>
      <c r="CB136" s="477">
        <f>+CB135</f>
        <v>54433.919999999998</v>
      </c>
      <c r="CC136" s="477">
        <f t="shared" si="196"/>
        <v>31753.120000001712</v>
      </c>
      <c r="CD136" s="494">
        <f>+CA$29*CC136+CB136</f>
        <v>58453.666307225474</v>
      </c>
      <c r="CE136" s="493">
        <f>+CE135</f>
        <v>5906.2863636365728</v>
      </c>
      <c r="CF136" s="477">
        <f>+CF135</f>
        <v>4725.0290909090909</v>
      </c>
      <c r="CG136" s="477">
        <f t="shared" si="197"/>
        <v>1181.2572727274819</v>
      </c>
      <c r="CH136" s="494">
        <f>+CE$29*CG136+CF136</f>
        <v>4874.56887030492</v>
      </c>
      <c r="CI136" s="493">
        <f>+CI135</f>
        <v>26785.909090908797</v>
      </c>
      <c r="CJ136" s="477">
        <f>+CJ135</f>
        <v>12362.727272727272</v>
      </c>
      <c r="CK136" s="477">
        <f t="shared" si="198"/>
        <v>14423.181818181525</v>
      </c>
      <c r="CL136" s="494">
        <f>+CI$29*CK136+CJ136</f>
        <v>14094.527054618424</v>
      </c>
      <c r="CM136" s="493">
        <f>+CM135</f>
        <v>3264918.6298295585</v>
      </c>
      <c r="CN136" s="477">
        <f>+CN135</f>
        <v>483691.64886363636</v>
      </c>
      <c r="CO136" s="477">
        <f t="shared" si="199"/>
        <v>2781226.9809659221</v>
      </c>
      <c r="CP136" s="494">
        <f>+CM$29*CO136+CN136</f>
        <v>817635.18086258601</v>
      </c>
      <c r="CQ136" s="493">
        <f>+CQ135</f>
        <v>13619717.759147733</v>
      </c>
      <c r="CR136" s="477">
        <f>+CR135</f>
        <v>2017735.9643181816</v>
      </c>
      <c r="CS136" s="477">
        <f t="shared" si="200"/>
        <v>11601981.794829551</v>
      </c>
      <c r="CT136" s="494">
        <f>+CQ$29*CS136+CR136</f>
        <v>3410792.6278945254</v>
      </c>
      <c r="CU136" s="493">
        <f>+CU135</f>
        <v>4733367.6075000167</v>
      </c>
      <c r="CV136" s="477">
        <f>+CV135</f>
        <v>676195.37250000006</v>
      </c>
      <c r="CW136" s="477">
        <f t="shared" si="201"/>
        <v>4057172.2350000166</v>
      </c>
      <c r="CX136" s="494">
        <f>+CU$29*CW136+CV136</f>
        <v>1163342.3890349225</v>
      </c>
      <c r="CY136" s="493">
        <f>+CY135</f>
        <v>5502.9289772727207</v>
      </c>
      <c r="CZ136" s="477">
        <f>+CZ135</f>
        <v>733.72386363636497</v>
      </c>
      <c r="DA136" s="477">
        <f t="shared" si="164"/>
        <v>4769.2051136363552</v>
      </c>
      <c r="DB136" s="494">
        <f>+CY$29*DA136+CZ136</f>
        <v>1306.3650796805332</v>
      </c>
      <c r="DC136" s="493">
        <f>+DC135</f>
        <v>322847.37727272918</v>
      </c>
      <c r="DD136" s="477">
        <f>+DD135</f>
        <v>44530.672727272722</v>
      </c>
      <c r="DE136" s="477">
        <f t="shared" si="165"/>
        <v>278316.70454545645</v>
      </c>
      <c r="DF136" s="494">
        <f>+DC$29*DE136+DD136</f>
        <v>77948.32039367751</v>
      </c>
      <c r="DG136" s="493">
        <f>+DG135</f>
        <v>184796.05738636281</v>
      </c>
      <c r="DH136" s="477">
        <f>+DH135</f>
        <v>24639.474318181816</v>
      </c>
      <c r="DI136" s="477">
        <f t="shared" si="166"/>
        <v>160156.583068181</v>
      </c>
      <c r="DJ136" s="494">
        <f>+DG$29*DI136+DH136</f>
        <v>43869.567866352692</v>
      </c>
      <c r="DK136" s="493">
        <f>+DK135</f>
        <v>3939221.463522736</v>
      </c>
      <c r="DL136" s="477">
        <f>+DL135</f>
        <v>549658.80886363634</v>
      </c>
      <c r="DM136" s="477">
        <f t="shared" si="167"/>
        <v>3389562.6546590999</v>
      </c>
      <c r="DN136" s="494">
        <f>+DK$29*DM136+DL136</f>
        <v>956645.55700581009</v>
      </c>
      <c r="DO136" s="493">
        <f>+DO135</f>
        <v>160007.08155303006</v>
      </c>
      <c r="DP136" s="477">
        <f>+DP135</f>
        <v>19592.703863636354</v>
      </c>
      <c r="DQ136" s="477">
        <f t="shared" si="143"/>
        <v>140414.3776893937</v>
      </c>
      <c r="DR136" s="494">
        <f>+DO$29*DQ136+DP136</f>
        <v>36452.339394982147</v>
      </c>
      <c r="DS136" s="493">
        <f>+DS135</f>
        <v>70513.898181818135</v>
      </c>
      <c r="DT136" s="477">
        <f>+DT135</f>
        <v>8295.7527272726966</v>
      </c>
      <c r="DU136" s="477">
        <f t="shared" si="168"/>
        <v>62218.14545454544</v>
      </c>
      <c r="DV136" s="494">
        <f>+DS$29*DU136+DT136</f>
        <v>15766.321432995275</v>
      </c>
      <c r="DW136" s="493">
        <f>+DW135</f>
        <v>10079.548124999954</v>
      </c>
      <c r="DX136" s="477">
        <f>+DX135</f>
        <v>1221.7634090909089</v>
      </c>
      <c r="DY136" s="477">
        <f t="shared" si="169"/>
        <v>8857.7847159090452</v>
      </c>
      <c r="DZ136" s="494">
        <f>+DW$29*DY136+DX136</f>
        <v>2285.3227424214319</v>
      </c>
      <c r="EA136" s="493">
        <f>+EA135</f>
        <v>-63489.355852273235</v>
      </c>
      <c r="EB136" s="477">
        <f>+EB135</f>
        <v>-7120.3015909091364</v>
      </c>
      <c r="EC136" s="477">
        <f t="shared" si="170"/>
        <v>-56369.054261364101</v>
      </c>
      <c r="ED136" s="494">
        <f>+EA$29*EC136+EB136</f>
        <v>-13888.566534514262</v>
      </c>
      <c r="EE136" s="576">
        <f>+EE135</f>
        <v>2005160.8522727359</v>
      </c>
      <c r="EF136" s="580">
        <f>+EF135</f>
        <v>192495.44181818186</v>
      </c>
      <c r="EG136" s="580">
        <f t="shared" si="171"/>
        <v>1812665.410454554</v>
      </c>
      <c r="EH136" s="494">
        <f>+EE$29*EG136+EF136</f>
        <v>410143.22592291137</v>
      </c>
      <c r="EI136" s="576">
        <f>+EI135</f>
        <v>83375.517234848332</v>
      </c>
      <c r="EJ136" s="580">
        <f>+EJ135</f>
        <v>7696.2015909090906</v>
      </c>
      <c r="EK136" s="580">
        <f t="shared" si="172"/>
        <v>75679.315643939248</v>
      </c>
      <c r="EL136" s="494">
        <f>+EI$29*EK136+EJ136</f>
        <v>16783.060785919217</v>
      </c>
      <c r="EM136" s="576">
        <f>+EM135</f>
        <v>2874041.0474999957</v>
      </c>
      <c r="EN136" s="580">
        <f>+EN135</f>
        <v>261276.45886363636</v>
      </c>
      <c r="EO136" s="580">
        <f t="shared" si="173"/>
        <v>2612764.5886363592</v>
      </c>
      <c r="EP136" s="494">
        <f>+EM$29*EO136+EN136</f>
        <v>574992.61399311922</v>
      </c>
      <c r="EQ136" s="576">
        <f>+EQ135</f>
        <v>5756670.0679545309</v>
      </c>
      <c r="ER136" s="580">
        <f>+ER135</f>
        <v>500580.00590909086</v>
      </c>
      <c r="ES136" s="580">
        <f t="shared" si="174"/>
        <v>5256090.0620454401</v>
      </c>
      <c r="ET136" s="494">
        <f>+EQ$29*ES136+ER136</f>
        <v>1131681.7792761959</v>
      </c>
      <c r="EU136" s="576">
        <f>+EU135</f>
        <v>7438380.267727267</v>
      </c>
      <c r="EV136" s="580">
        <f>+EV135</f>
        <v>646815.67545454553</v>
      </c>
      <c r="EW136" s="580">
        <f t="shared" si="190"/>
        <v>6791564.5922727212</v>
      </c>
      <c r="EX136" s="494">
        <f>+EU$29*EW136+EV136</f>
        <v>1462282.7636369281</v>
      </c>
      <c r="EY136" s="582">
        <f t="shared" si="202"/>
        <v>11785666.736841714</v>
      </c>
      <c r="EZ136" s="579">
        <f>+EY136</f>
        <v>11785666.736841714</v>
      </c>
      <c r="FA136" s="553"/>
      <c r="FD136" s="493"/>
      <c r="FE136" s="477"/>
      <c r="FF136" s="477"/>
      <c r="FG136" s="494"/>
      <c r="FH136" s="493"/>
      <c r="FI136" s="477"/>
      <c r="FJ136" s="477"/>
      <c r="FK136" s="494"/>
      <c r="FL136" s="493"/>
      <c r="FM136" s="477"/>
      <c r="FN136" s="477"/>
      <c r="FO136" s="494"/>
      <c r="FP136" s="493"/>
      <c r="FQ136" s="477"/>
      <c r="FR136" s="477"/>
      <c r="FS136" s="494"/>
      <c r="FT136" s="493"/>
      <c r="FU136" s="477"/>
      <c r="FV136" s="477"/>
      <c r="FW136" s="494"/>
      <c r="FX136" s="493"/>
      <c r="FY136" s="477"/>
      <c r="FZ136" s="477"/>
      <c r="GA136" s="494"/>
      <c r="GB136" s="493"/>
      <c r="GC136" s="477"/>
      <c r="GD136" s="477"/>
      <c r="GE136" s="494"/>
      <c r="GF136" s="493"/>
      <c r="GG136" s="477"/>
      <c r="GH136" s="477"/>
      <c r="GI136" s="494"/>
      <c r="GJ136" s="493"/>
      <c r="GK136" s="477"/>
      <c r="GL136" s="477"/>
      <c r="GM136" s="494"/>
      <c r="GN136" s="493"/>
      <c r="GO136" s="477"/>
      <c r="GP136" s="477"/>
      <c r="GQ136" s="494"/>
      <c r="GR136" s="493"/>
      <c r="GS136" s="477"/>
      <c r="GT136" s="477"/>
      <c r="GU136" s="494"/>
      <c r="GV136" s="493"/>
      <c r="GW136" s="477"/>
      <c r="GX136" s="477"/>
      <c r="GY136" s="494"/>
      <c r="GZ136" s="493"/>
      <c r="HA136" s="477"/>
      <c r="HB136" s="477"/>
      <c r="HC136" s="494"/>
      <c r="HD136" s="576"/>
      <c r="HE136" s="580"/>
      <c r="HF136" s="580"/>
      <c r="HG136" s="919"/>
      <c r="HH136" s="920"/>
      <c r="HI136" s="926"/>
      <c r="HJ136" s="926"/>
      <c r="HK136" s="919"/>
      <c r="HL136" s="920"/>
      <c r="HM136" s="926"/>
      <c r="HN136" s="926"/>
      <c r="HO136" s="919"/>
      <c r="HP136" s="920"/>
      <c r="HQ136" s="926"/>
      <c r="HR136" s="926"/>
      <c r="HS136" s="919"/>
      <c r="HU136" s="493"/>
      <c r="HV136" s="477"/>
      <c r="HW136" s="477"/>
      <c r="HX136" s="494"/>
      <c r="HY136" s="493"/>
      <c r="HZ136" s="477"/>
      <c r="IA136" s="477"/>
      <c r="IB136" s="494"/>
      <c r="IC136" s="493"/>
      <c r="ID136" s="477"/>
      <c r="IE136" s="477"/>
      <c r="IF136" s="494"/>
    </row>
    <row r="137" spans="1:240">
      <c r="A137" s="554" t="s">
        <v>24</v>
      </c>
      <c r="B137" s="574">
        <v>2055</v>
      </c>
      <c r="C137" s="575"/>
      <c r="D137" s="575"/>
      <c r="E137" s="575"/>
      <c r="F137" s="558"/>
      <c r="G137" s="575"/>
      <c r="H137" s="575"/>
      <c r="I137" s="575"/>
      <c r="J137" s="558"/>
      <c r="K137" s="563"/>
      <c r="L137" s="563"/>
      <c r="M137" s="563"/>
      <c r="N137" s="558"/>
      <c r="O137" s="575"/>
      <c r="P137" s="575"/>
      <c r="Q137" s="575"/>
      <c r="R137" s="558"/>
      <c r="S137" s="477"/>
      <c r="T137" s="477"/>
      <c r="U137" s="477"/>
      <c r="V137" s="494"/>
      <c r="W137" s="477"/>
      <c r="X137" s="477"/>
      <c r="Y137" s="477"/>
      <c r="Z137" s="494"/>
      <c r="AA137" s="507"/>
      <c r="AB137" s="507"/>
      <c r="AC137" s="507"/>
      <c r="AD137" s="507"/>
      <c r="AE137" s="477"/>
      <c r="AF137" s="477"/>
      <c r="AG137" s="477"/>
      <c r="AH137" s="494"/>
      <c r="AI137" s="477"/>
      <c r="AJ137" s="477"/>
      <c r="AK137" s="477"/>
      <c r="AL137" s="494"/>
      <c r="AM137" s="507"/>
      <c r="AN137" s="507"/>
      <c r="AO137" s="507"/>
      <c r="AP137" s="507"/>
      <c r="AQ137" s="477"/>
      <c r="AR137" s="477"/>
      <c r="AS137" s="477"/>
      <c r="AT137" s="494"/>
      <c r="AU137" s="575"/>
      <c r="AV137" s="575"/>
      <c r="AW137" s="575"/>
      <c r="AX137" s="558"/>
      <c r="AY137" s="575"/>
      <c r="AZ137" s="575"/>
      <c r="BA137" s="575"/>
      <c r="BB137" s="558"/>
      <c r="BC137" s="575"/>
      <c r="BD137" s="575"/>
      <c r="BE137" s="575"/>
      <c r="BF137" s="558"/>
      <c r="BG137" s="575"/>
      <c r="BH137" s="575"/>
      <c r="BI137" s="575"/>
      <c r="BJ137" s="558"/>
      <c r="BK137" s="575"/>
      <c r="BL137" s="575"/>
      <c r="BM137" s="575"/>
      <c r="BN137" s="558"/>
      <c r="BO137" s="575"/>
      <c r="BP137" s="575"/>
      <c r="BQ137" s="575"/>
      <c r="BR137" s="558"/>
      <c r="BS137" s="477"/>
      <c r="BT137" s="477"/>
      <c r="BU137" s="477"/>
      <c r="BV137" s="494"/>
      <c r="BW137" s="493">
        <f>+BY136</f>
        <v>288420.61363638006</v>
      </c>
      <c r="BX137" s="477">
        <f>+BW$31/12*6</f>
        <v>288420.61363636365</v>
      </c>
      <c r="BY137" s="477">
        <f t="shared" ref="BY137:BY138" si="203">+BW137-BX137</f>
        <v>1.6414560377597809E-8</v>
      </c>
      <c r="BZ137" s="494">
        <f>+BW$28*BY137+BX137</f>
        <v>288420.61363636563</v>
      </c>
      <c r="CA137" s="493">
        <f>+CC136</f>
        <v>31753.120000001712</v>
      </c>
      <c r="CB137" s="477">
        <f>+CA$31/12*7</f>
        <v>31753.119999999999</v>
      </c>
      <c r="CC137" s="477">
        <f t="shared" ref="CC137:CC138" si="204">+CA137-CB137</f>
        <v>1.7134880181401968E-9</v>
      </c>
      <c r="CD137" s="494">
        <f>+CA$28*CC137+CB137</f>
        <v>31753.120000000206</v>
      </c>
      <c r="CE137" s="493">
        <f>+CG136</f>
        <v>1181.2572727274819</v>
      </c>
      <c r="CF137" s="477">
        <f>+CE$31/12*3</f>
        <v>1181.2572727272727</v>
      </c>
      <c r="CG137" s="477">
        <f t="shared" ref="CG137:CG138" si="205">+CE137-CF137</f>
        <v>2.0918378140777349E-10</v>
      </c>
      <c r="CH137" s="494">
        <f>+CE$28*CG137+CF137</f>
        <v>1181.2572727272977</v>
      </c>
      <c r="CI137" s="493">
        <f>+CK136</f>
        <v>14423.181818181525</v>
      </c>
      <c r="CJ137" s="477">
        <f>+CI$31</f>
        <v>12362.727272727272</v>
      </c>
      <c r="CK137" s="477">
        <f t="shared" ref="CK137:CK138" si="206">+CI137-CJ137</f>
        <v>2060.4545454542531</v>
      </c>
      <c r="CL137" s="494">
        <f>+CI$28*CK137+CJ137</f>
        <v>12610.127241568835</v>
      </c>
      <c r="CM137" s="493">
        <f>+CO136</f>
        <v>2781226.9809659221</v>
      </c>
      <c r="CN137" s="477">
        <f>+CM$31</f>
        <v>483691.64886363636</v>
      </c>
      <c r="CO137" s="477">
        <f t="shared" ref="CO137:CO138" si="207">+CM137-CN137</f>
        <v>2297535.3321022857</v>
      </c>
      <c r="CP137" s="494">
        <f>+CM$28*CO137+CN137</f>
        <v>759558.04486276908</v>
      </c>
      <c r="CQ137" s="493">
        <f>+CS136</f>
        <v>11601981.794829551</v>
      </c>
      <c r="CR137" s="477">
        <f>+CQ$31</f>
        <v>2017735.9643181816</v>
      </c>
      <c r="CS137" s="477">
        <f t="shared" ref="CS137:CS138" si="208">+CQ137-CR137</f>
        <v>9584245.8305113688</v>
      </c>
      <c r="CT137" s="494">
        <f>+CQ$28*CS137+CR137</f>
        <v>3168521.9037942914</v>
      </c>
      <c r="CU137" s="493">
        <f>+CW136</f>
        <v>4057172.2350000166</v>
      </c>
      <c r="CV137" s="477">
        <f>+CU$31</f>
        <v>676195.37250000006</v>
      </c>
      <c r="CW137" s="477">
        <f t="shared" ref="CW137:CW138" si="209">+CU137-CV137</f>
        <v>3380976.8625000166</v>
      </c>
      <c r="CX137" s="494">
        <f>+CU$28*CW137+CV137</f>
        <v>1082151.2196124357</v>
      </c>
      <c r="CY137" s="493">
        <f>+DA136</f>
        <v>4769.2051136363552</v>
      </c>
      <c r="CZ137" s="477">
        <f>+CY$31</f>
        <v>733.72386363636497</v>
      </c>
      <c r="DA137" s="477">
        <f t="shared" si="164"/>
        <v>4035.4812499999903</v>
      </c>
      <c r="DB137" s="494">
        <f>+CY$28*DA137+CZ137</f>
        <v>1218.2664310583532</v>
      </c>
      <c r="DC137" s="493">
        <f>+DE136</f>
        <v>278316.70454545645</v>
      </c>
      <c r="DD137" s="477">
        <f>+DC$31</f>
        <v>44530.672727272722</v>
      </c>
      <c r="DE137" s="477">
        <f t="shared" si="165"/>
        <v>233786.03181818372</v>
      </c>
      <c r="DF137" s="494">
        <f>+DC$28*DE137+DD137</f>
        <v>72601.496767052769</v>
      </c>
      <c r="DG137" s="493">
        <f>+DI136</f>
        <v>160156.583068181</v>
      </c>
      <c r="DH137" s="477">
        <f>+DG$31</f>
        <v>24639.474318181816</v>
      </c>
      <c r="DI137" s="477">
        <f t="shared" si="166"/>
        <v>135517.1087499992</v>
      </c>
      <c r="DJ137" s="494">
        <f>+DG$28*DI137+DH137</f>
        <v>40911.091935864853</v>
      </c>
      <c r="DK137" s="493">
        <f>+DM136</f>
        <v>3389562.6546590999</v>
      </c>
      <c r="DL137" s="477">
        <f>+DK$31</f>
        <v>549658.80886363634</v>
      </c>
      <c r="DM137" s="477">
        <f t="shared" si="167"/>
        <v>2839903.8457954638</v>
      </c>
      <c r="DN137" s="494">
        <f>+DK$28*DM137+DL137</f>
        <v>890647.70595572807</v>
      </c>
      <c r="DO137" s="493">
        <f>+DQ136</f>
        <v>140414.3776893937</v>
      </c>
      <c r="DP137" s="477">
        <f>+DO$31</f>
        <v>19592.703863636354</v>
      </c>
      <c r="DQ137" s="477">
        <f t="shared" si="143"/>
        <v>120821.67382575735</v>
      </c>
      <c r="DR137" s="494">
        <f>+DO$28*DQ137+DP137</f>
        <v>34099.832111538548</v>
      </c>
      <c r="DS137" s="493">
        <f>+DU136</f>
        <v>62218.14545454544</v>
      </c>
      <c r="DT137" s="477">
        <f>+DS$31</f>
        <v>8295.7527272726966</v>
      </c>
      <c r="DU137" s="477">
        <f t="shared" si="168"/>
        <v>53922.392727272745</v>
      </c>
      <c r="DV137" s="494">
        <f>+DS$28*DU137+DT137</f>
        <v>14770.2456055656</v>
      </c>
      <c r="DW137" s="493">
        <f>+DY136</f>
        <v>8857.7847159090452</v>
      </c>
      <c r="DX137" s="477">
        <f>+DW$31</f>
        <v>1221.7634090909089</v>
      </c>
      <c r="DY137" s="477">
        <f t="shared" si="169"/>
        <v>7636.0213068181365</v>
      </c>
      <c r="DZ137" s="494">
        <f>+DW$28*DY137+DX137</f>
        <v>2138.6249033413592</v>
      </c>
      <c r="EA137" s="493">
        <f>+EC136</f>
        <v>-56369.054261364101</v>
      </c>
      <c r="EB137" s="477">
        <f>+EA$31</f>
        <v>-7120.3015909091364</v>
      </c>
      <c r="EC137" s="477">
        <f t="shared" si="170"/>
        <v>-49248.752670454967</v>
      </c>
      <c r="ED137" s="494">
        <f>+EA$28*EC137+EB137</f>
        <v>-13033.627804795724</v>
      </c>
      <c r="EE137" s="576">
        <f>+EG136</f>
        <v>1812665.410454554</v>
      </c>
      <c r="EF137" s="580">
        <f>+EE$31</f>
        <v>192495.44181818186</v>
      </c>
      <c r="EG137" s="580">
        <f t="shared" si="171"/>
        <v>1620169.9686363721</v>
      </c>
      <c r="EH137" s="494">
        <f>+EE$28*EG137+EF137</f>
        <v>387030.18690294016</v>
      </c>
      <c r="EI137" s="576">
        <f>+EK136</f>
        <v>75679.315643939248</v>
      </c>
      <c r="EJ137" s="580">
        <f>+EI$31</f>
        <v>7696.2015909090906</v>
      </c>
      <c r="EK137" s="580">
        <f t="shared" si="172"/>
        <v>67983.114053030164</v>
      </c>
      <c r="EL137" s="494">
        <f>+EI$28*EK137+EJ137</f>
        <v>15858.973410155473</v>
      </c>
      <c r="EM137" s="576">
        <f>+EO136</f>
        <v>2612764.5886363592</v>
      </c>
      <c r="EN137" s="580">
        <f>+EM$31</f>
        <v>261276.45886363636</v>
      </c>
      <c r="EO137" s="580">
        <f t="shared" si="173"/>
        <v>2351488.1297727227</v>
      </c>
      <c r="EP137" s="494">
        <f>+EM$28*EO137+EN137</f>
        <v>543620.99848017097</v>
      </c>
      <c r="EQ137" s="576">
        <f>+ES136</f>
        <v>5256090.0620454401</v>
      </c>
      <c r="ER137" s="580">
        <f>+EQ$31</f>
        <v>500580.00590909086</v>
      </c>
      <c r="ES137" s="580">
        <f t="shared" si="174"/>
        <v>4755510.0561363492</v>
      </c>
      <c r="ET137" s="494">
        <f>+EQ$28*ES137+ER137</f>
        <v>1071576.8484793287</v>
      </c>
      <c r="EU137" s="576">
        <f>+EW136</f>
        <v>6791564.5922727212</v>
      </c>
      <c r="EV137" s="580">
        <f>+EU$31</f>
        <v>646815.67545454553</v>
      </c>
      <c r="EW137" s="580">
        <f t="shared" si="190"/>
        <v>6144748.9168181755</v>
      </c>
      <c r="EX137" s="494">
        <f>+EU$28*EW137+EV137</f>
        <v>1384619.2314290819</v>
      </c>
      <c r="EY137" s="582">
        <f t="shared" si="202"/>
        <v>9790256.1610271893</v>
      </c>
      <c r="EZ137" s="557"/>
      <c r="FA137" s="578">
        <f>+EY137</f>
        <v>9790256.1610271893</v>
      </c>
      <c r="FD137" s="493"/>
      <c r="FE137" s="477"/>
      <c r="FF137" s="477"/>
      <c r="FG137" s="494"/>
      <c r="FH137" s="493"/>
      <c r="FI137" s="477"/>
      <c r="FJ137" s="477"/>
      <c r="FK137" s="494"/>
      <c r="FL137" s="493"/>
      <c r="FM137" s="477"/>
      <c r="FN137" s="477"/>
      <c r="FO137" s="494"/>
      <c r="FP137" s="493"/>
      <c r="FQ137" s="477"/>
      <c r="FR137" s="477"/>
      <c r="FS137" s="494"/>
      <c r="FT137" s="493"/>
      <c r="FU137" s="477"/>
      <c r="FV137" s="477"/>
      <c r="FW137" s="494"/>
      <c r="FX137" s="493"/>
      <c r="FY137" s="477"/>
      <c r="FZ137" s="477"/>
      <c r="GA137" s="494"/>
      <c r="GB137" s="493"/>
      <c r="GC137" s="477"/>
      <c r="GD137" s="477"/>
      <c r="GE137" s="494"/>
      <c r="GF137" s="493"/>
      <c r="GG137" s="477"/>
      <c r="GH137" s="477"/>
      <c r="GI137" s="494"/>
      <c r="GJ137" s="493"/>
      <c r="GK137" s="477"/>
      <c r="GL137" s="477"/>
      <c r="GM137" s="494"/>
      <c r="GN137" s="493"/>
      <c r="GO137" s="477"/>
      <c r="GP137" s="477"/>
      <c r="GQ137" s="494"/>
      <c r="GR137" s="493"/>
      <c r="GS137" s="477"/>
      <c r="GT137" s="477"/>
      <c r="GU137" s="494"/>
      <c r="GV137" s="493"/>
      <c r="GW137" s="477"/>
      <c r="GX137" s="477"/>
      <c r="GY137" s="494"/>
      <c r="GZ137" s="493"/>
      <c r="HA137" s="477"/>
      <c r="HB137" s="477"/>
      <c r="HC137" s="494"/>
      <c r="HD137" s="576"/>
      <c r="HE137" s="580"/>
      <c r="HF137" s="580"/>
      <c r="HG137" s="919"/>
      <c r="HH137" s="920"/>
      <c r="HI137" s="926"/>
      <c r="HJ137" s="926"/>
      <c r="HK137" s="919"/>
      <c r="HL137" s="920"/>
      <c r="HM137" s="926"/>
      <c r="HN137" s="926"/>
      <c r="HO137" s="919"/>
      <c r="HP137" s="920"/>
      <c r="HQ137" s="926"/>
      <c r="HR137" s="926"/>
      <c r="HS137" s="919"/>
      <c r="HU137" s="493"/>
      <c r="HV137" s="477"/>
      <c r="HW137" s="477"/>
      <c r="HX137" s="494"/>
      <c r="HY137" s="493"/>
      <c r="HZ137" s="477"/>
      <c r="IA137" s="477"/>
      <c r="IB137" s="494"/>
      <c r="IC137" s="493"/>
      <c r="ID137" s="477"/>
      <c r="IE137" s="477"/>
      <c r="IF137" s="494"/>
    </row>
    <row r="138" spans="1:240">
      <c r="A138" s="554" t="s">
        <v>23</v>
      </c>
      <c r="B138" s="574">
        <v>2055</v>
      </c>
      <c r="C138" s="575"/>
      <c r="D138" s="575"/>
      <c r="E138" s="575"/>
      <c r="F138" s="558"/>
      <c r="G138" s="575"/>
      <c r="H138" s="575"/>
      <c r="I138" s="575"/>
      <c r="J138" s="558"/>
      <c r="K138" s="563"/>
      <c r="L138" s="563"/>
      <c r="M138" s="563"/>
      <c r="N138" s="558"/>
      <c r="O138" s="575"/>
      <c r="P138" s="575"/>
      <c r="Q138" s="575"/>
      <c r="R138" s="558"/>
      <c r="S138" s="477"/>
      <c r="T138" s="477"/>
      <c r="U138" s="477"/>
      <c r="V138" s="494"/>
      <c r="W138" s="477"/>
      <c r="X138" s="477"/>
      <c r="Y138" s="477"/>
      <c r="Z138" s="494"/>
      <c r="AA138" s="507"/>
      <c r="AB138" s="507"/>
      <c r="AC138" s="507"/>
      <c r="AD138" s="507"/>
      <c r="AE138" s="477"/>
      <c r="AF138" s="477"/>
      <c r="AG138" s="477"/>
      <c r="AH138" s="494"/>
      <c r="AI138" s="477"/>
      <c r="AJ138" s="477"/>
      <c r="AK138" s="477"/>
      <c r="AL138" s="494"/>
      <c r="AM138" s="507"/>
      <c r="AN138" s="507"/>
      <c r="AO138" s="507"/>
      <c r="AP138" s="507"/>
      <c r="AQ138" s="477"/>
      <c r="AR138" s="477"/>
      <c r="AS138" s="477"/>
      <c r="AT138" s="494"/>
      <c r="AU138" s="575"/>
      <c r="AV138" s="575"/>
      <c r="AW138" s="575"/>
      <c r="AX138" s="558"/>
      <c r="AY138" s="575"/>
      <c r="AZ138" s="575"/>
      <c r="BA138" s="575"/>
      <c r="BB138" s="558"/>
      <c r="BC138" s="575"/>
      <c r="BD138" s="575"/>
      <c r="BE138" s="575"/>
      <c r="BF138" s="558"/>
      <c r="BG138" s="575"/>
      <c r="BH138" s="575"/>
      <c r="BI138" s="575"/>
      <c r="BJ138" s="558"/>
      <c r="BK138" s="575"/>
      <c r="BL138" s="575"/>
      <c r="BM138" s="575"/>
      <c r="BN138" s="558"/>
      <c r="BO138" s="575"/>
      <c r="BP138" s="575"/>
      <c r="BQ138" s="575"/>
      <c r="BR138" s="558"/>
      <c r="BS138" s="477"/>
      <c r="BT138" s="477"/>
      <c r="BU138" s="477"/>
      <c r="BV138" s="494"/>
      <c r="BW138" s="493">
        <f>+BW137</f>
        <v>288420.61363638006</v>
      </c>
      <c r="BX138" s="477">
        <f>+BX137</f>
        <v>288420.61363636365</v>
      </c>
      <c r="BY138" s="477">
        <f t="shared" si="203"/>
        <v>1.6414560377597809E-8</v>
      </c>
      <c r="BZ138" s="494">
        <f>+BW$29*BY138+BX138</f>
        <v>288420.61363636563</v>
      </c>
      <c r="CA138" s="493">
        <f>+CA137</f>
        <v>31753.120000001712</v>
      </c>
      <c r="CB138" s="477">
        <f>+CB137</f>
        <v>31753.119999999999</v>
      </c>
      <c r="CC138" s="477">
        <f t="shared" si="204"/>
        <v>1.7134880181401968E-9</v>
      </c>
      <c r="CD138" s="494">
        <f>+CA$29*CC138+CB138</f>
        <v>31753.120000000217</v>
      </c>
      <c r="CE138" s="493">
        <f>+CE137</f>
        <v>1181.2572727274819</v>
      </c>
      <c r="CF138" s="477">
        <f>+CF137</f>
        <v>1181.2572727272727</v>
      </c>
      <c r="CG138" s="477">
        <f t="shared" si="205"/>
        <v>2.0918378140777349E-10</v>
      </c>
      <c r="CH138" s="494">
        <f>+CE$29*CG138+CF138</f>
        <v>1181.2572727272991</v>
      </c>
      <c r="CI138" s="493">
        <f>+CI137</f>
        <v>14423.181818181525</v>
      </c>
      <c r="CJ138" s="477">
        <f>+CJ137</f>
        <v>12362.727272727272</v>
      </c>
      <c r="CK138" s="477">
        <f t="shared" si="206"/>
        <v>2060.4545454542531</v>
      </c>
      <c r="CL138" s="494">
        <f>+CI$29*CK138+CJ138</f>
        <v>12610.127241568835</v>
      </c>
      <c r="CM138" s="493">
        <f>+CM137</f>
        <v>2781226.9809659221</v>
      </c>
      <c r="CN138" s="477">
        <f>+CN137</f>
        <v>483691.64886363636</v>
      </c>
      <c r="CO138" s="477">
        <f t="shared" si="207"/>
        <v>2297535.3321022857</v>
      </c>
      <c r="CP138" s="494">
        <f>+CM$29*CO138+CN138</f>
        <v>759558.04486276908</v>
      </c>
      <c r="CQ138" s="493">
        <f>+CQ137</f>
        <v>11601981.794829551</v>
      </c>
      <c r="CR138" s="477">
        <f>+CR137</f>
        <v>2017735.9643181816</v>
      </c>
      <c r="CS138" s="477">
        <f t="shared" si="208"/>
        <v>9584245.8305113688</v>
      </c>
      <c r="CT138" s="494">
        <f>+CQ$29*CS138+CR138</f>
        <v>3168521.9037942914</v>
      </c>
      <c r="CU138" s="493">
        <f>+CU137</f>
        <v>4057172.2350000166</v>
      </c>
      <c r="CV138" s="477">
        <f>+CV137</f>
        <v>676195.37250000006</v>
      </c>
      <c r="CW138" s="477">
        <f t="shared" si="209"/>
        <v>3380976.8625000166</v>
      </c>
      <c r="CX138" s="494">
        <f>+CU$29*CW138+CV138</f>
        <v>1082151.2196124357</v>
      </c>
      <c r="CY138" s="493">
        <f>+CY137</f>
        <v>4769.2051136363552</v>
      </c>
      <c r="CZ138" s="477">
        <f>+CZ137</f>
        <v>733.72386363636497</v>
      </c>
      <c r="DA138" s="477">
        <f t="shared" si="164"/>
        <v>4035.4812499999903</v>
      </c>
      <c r="DB138" s="494">
        <f>+CY$29*DA138+CZ138</f>
        <v>1218.2664310583532</v>
      </c>
      <c r="DC138" s="493">
        <f>+DC137</f>
        <v>278316.70454545645</v>
      </c>
      <c r="DD138" s="477">
        <f>+DD137</f>
        <v>44530.672727272722</v>
      </c>
      <c r="DE138" s="477">
        <f t="shared" si="165"/>
        <v>233786.03181818372</v>
      </c>
      <c r="DF138" s="494">
        <f>+DC$29*DE138+DD138</f>
        <v>72601.496767052769</v>
      </c>
      <c r="DG138" s="493">
        <f>+DG137</f>
        <v>160156.583068181</v>
      </c>
      <c r="DH138" s="477">
        <f>+DH137</f>
        <v>24639.474318181816</v>
      </c>
      <c r="DI138" s="477">
        <f t="shared" si="166"/>
        <v>135517.1087499992</v>
      </c>
      <c r="DJ138" s="494">
        <f>+DG$29*DI138+DH138</f>
        <v>40911.091935864853</v>
      </c>
      <c r="DK138" s="493">
        <f>+DK137</f>
        <v>3389562.6546590999</v>
      </c>
      <c r="DL138" s="477">
        <f>+DL137</f>
        <v>549658.80886363634</v>
      </c>
      <c r="DM138" s="477">
        <f t="shared" si="167"/>
        <v>2839903.8457954638</v>
      </c>
      <c r="DN138" s="494">
        <f>+DK$29*DM138+DL138</f>
        <v>890647.70595572807</v>
      </c>
      <c r="DO138" s="493">
        <f>+DO137</f>
        <v>140414.3776893937</v>
      </c>
      <c r="DP138" s="477">
        <f>+DP137</f>
        <v>19592.703863636354</v>
      </c>
      <c r="DQ138" s="477">
        <f t="shared" si="143"/>
        <v>120821.67382575735</v>
      </c>
      <c r="DR138" s="494">
        <f>+DO$29*DQ138+DP138</f>
        <v>34099.832111538548</v>
      </c>
      <c r="DS138" s="493">
        <f>+DS137</f>
        <v>62218.14545454544</v>
      </c>
      <c r="DT138" s="477">
        <f>+DT137</f>
        <v>8295.7527272726966</v>
      </c>
      <c r="DU138" s="477">
        <f t="shared" si="168"/>
        <v>53922.392727272745</v>
      </c>
      <c r="DV138" s="494">
        <f>+DS$29*DU138+DT138</f>
        <v>14770.2456055656</v>
      </c>
      <c r="DW138" s="493">
        <f>+DW137</f>
        <v>8857.7847159090452</v>
      </c>
      <c r="DX138" s="477">
        <f>+DX137</f>
        <v>1221.7634090909089</v>
      </c>
      <c r="DY138" s="477">
        <f t="shared" si="169"/>
        <v>7636.0213068181365</v>
      </c>
      <c r="DZ138" s="494">
        <f>+DW$29*DY138+DX138</f>
        <v>2138.6249033413592</v>
      </c>
      <c r="EA138" s="493">
        <f>+EA137</f>
        <v>-56369.054261364101</v>
      </c>
      <c r="EB138" s="477">
        <f>+EB137</f>
        <v>-7120.3015909091364</v>
      </c>
      <c r="EC138" s="477">
        <f t="shared" si="170"/>
        <v>-49248.752670454967</v>
      </c>
      <c r="ED138" s="494">
        <f>+EA$29*EC138+EB138</f>
        <v>-13033.627804795724</v>
      </c>
      <c r="EE138" s="576">
        <f>+EE137</f>
        <v>1812665.410454554</v>
      </c>
      <c r="EF138" s="580">
        <f>+EF137</f>
        <v>192495.44181818186</v>
      </c>
      <c r="EG138" s="580">
        <f t="shared" si="171"/>
        <v>1620169.9686363721</v>
      </c>
      <c r="EH138" s="494">
        <f>+EE$29*EG138+EF138</f>
        <v>387030.18690294016</v>
      </c>
      <c r="EI138" s="576">
        <f>+EI137</f>
        <v>75679.315643939248</v>
      </c>
      <c r="EJ138" s="580">
        <f>+EJ137</f>
        <v>7696.2015909090906</v>
      </c>
      <c r="EK138" s="580">
        <f t="shared" si="172"/>
        <v>67983.114053030164</v>
      </c>
      <c r="EL138" s="494">
        <f>+EI$29*EK138+EJ138</f>
        <v>15858.973410155473</v>
      </c>
      <c r="EM138" s="576">
        <f>+EM137</f>
        <v>2612764.5886363592</v>
      </c>
      <c r="EN138" s="580">
        <f>+EN137</f>
        <v>261276.45886363636</v>
      </c>
      <c r="EO138" s="580">
        <f t="shared" si="173"/>
        <v>2351488.1297727227</v>
      </c>
      <c r="EP138" s="494">
        <f>+EM$29*EO138+EN138</f>
        <v>543620.99848017097</v>
      </c>
      <c r="EQ138" s="576">
        <f>+EQ137</f>
        <v>5256090.0620454401</v>
      </c>
      <c r="ER138" s="580">
        <f>+ER137</f>
        <v>500580.00590909086</v>
      </c>
      <c r="ES138" s="580">
        <f t="shared" si="174"/>
        <v>4755510.0561363492</v>
      </c>
      <c r="ET138" s="494">
        <f>+EQ$29*ES138+ER138</f>
        <v>1071576.8484793287</v>
      </c>
      <c r="EU138" s="576">
        <f>+EU137</f>
        <v>6791564.5922727212</v>
      </c>
      <c r="EV138" s="580">
        <f>+EV137</f>
        <v>646815.67545454553</v>
      </c>
      <c r="EW138" s="580">
        <f t="shared" si="190"/>
        <v>6144748.9168181755</v>
      </c>
      <c r="EX138" s="494">
        <f>+EU$29*EW138+EV138</f>
        <v>1384619.2314290819</v>
      </c>
      <c r="EY138" s="582">
        <f t="shared" si="202"/>
        <v>9790256.1610271893</v>
      </c>
      <c r="EZ138" s="579">
        <f>+EY138</f>
        <v>9790256.1610271893</v>
      </c>
      <c r="FA138" s="553"/>
      <c r="FD138" s="493"/>
      <c r="FE138" s="477"/>
      <c r="FF138" s="477"/>
      <c r="FG138" s="494"/>
      <c r="FH138" s="493"/>
      <c r="FI138" s="477"/>
      <c r="FJ138" s="477"/>
      <c r="FK138" s="494"/>
      <c r="FL138" s="493"/>
      <c r="FM138" s="477"/>
      <c r="FN138" s="477"/>
      <c r="FO138" s="494"/>
      <c r="FP138" s="493"/>
      <c r="FQ138" s="477"/>
      <c r="FR138" s="477"/>
      <c r="FS138" s="494"/>
      <c r="FT138" s="493"/>
      <c r="FU138" s="477"/>
      <c r="FV138" s="477"/>
      <c r="FW138" s="494"/>
      <c r="FX138" s="493"/>
      <c r="FY138" s="477"/>
      <c r="FZ138" s="477"/>
      <c r="GA138" s="494"/>
      <c r="GB138" s="493"/>
      <c r="GC138" s="477"/>
      <c r="GD138" s="477"/>
      <c r="GE138" s="494"/>
      <c r="GF138" s="493"/>
      <c r="GG138" s="477"/>
      <c r="GH138" s="477"/>
      <c r="GI138" s="494"/>
      <c r="GJ138" s="493"/>
      <c r="GK138" s="477"/>
      <c r="GL138" s="477"/>
      <c r="GM138" s="494"/>
      <c r="GN138" s="493"/>
      <c r="GO138" s="477"/>
      <c r="GP138" s="477"/>
      <c r="GQ138" s="494"/>
      <c r="GR138" s="493"/>
      <c r="GS138" s="477"/>
      <c r="GT138" s="477"/>
      <c r="GU138" s="494"/>
      <c r="GV138" s="493"/>
      <c r="GW138" s="477"/>
      <c r="GX138" s="477"/>
      <c r="GY138" s="494"/>
      <c r="GZ138" s="493"/>
      <c r="HA138" s="477"/>
      <c r="HB138" s="477"/>
      <c r="HC138" s="494"/>
      <c r="HD138" s="576"/>
      <c r="HE138" s="580"/>
      <c r="HF138" s="580"/>
      <c r="HG138" s="919"/>
      <c r="HH138" s="920"/>
      <c r="HI138" s="926"/>
      <c r="HJ138" s="926"/>
      <c r="HK138" s="919"/>
      <c r="HL138" s="920"/>
      <c r="HM138" s="926"/>
      <c r="HN138" s="926"/>
      <c r="HO138" s="919"/>
      <c r="HP138" s="920"/>
      <c r="HQ138" s="926"/>
      <c r="HR138" s="926"/>
      <c r="HS138" s="919"/>
      <c r="HU138" s="493"/>
      <c r="HV138" s="477"/>
      <c r="HW138" s="477"/>
      <c r="HX138" s="494"/>
      <c r="HY138" s="493"/>
      <c r="HZ138" s="477"/>
      <c r="IA138" s="477"/>
      <c r="IB138" s="494"/>
      <c r="IC138" s="493"/>
      <c r="ID138" s="477"/>
      <c r="IE138" s="477"/>
      <c r="IF138" s="494"/>
    </row>
    <row r="139" spans="1:240">
      <c r="A139" s="554" t="s">
        <v>24</v>
      </c>
      <c r="B139" s="574">
        <v>2056</v>
      </c>
      <c r="C139" s="575"/>
      <c r="D139" s="575"/>
      <c r="E139" s="575"/>
      <c r="F139" s="558"/>
      <c r="G139" s="575"/>
      <c r="H139" s="575"/>
      <c r="I139" s="575"/>
      <c r="J139" s="558"/>
      <c r="K139" s="563"/>
      <c r="L139" s="563"/>
      <c r="M139" s="563"/>
      <c r="N139" s="558"/>
      <c r="O139" s="575"/>
      <c r="P139" s="575"/>
      <c r="Q139" s="575"/>
      <c r="R139" s="558"/>
      <c r="S139" s="477"/>
      <c r="T139" s="477"/>
      <c r="U139" s="477"/>
      <c r="V139" s="494"/>
      <c r="W139" s="477"/>
      <c r="X139" s="477"/>
      <c r="Y139" s="477"/>
      <c r="Z139" s="494"/>
      <c r="AA139" s="507"/>
      <c r="AB139" s="507"/>
      <c r="AC139" s="507"/>
      <c r="AD139" s="507"/>
      <c r="AE139" s="477"/>
      <c r="AF139" s="477"/>
      <c r="AG139" s="477"/>
      <c r="AH139" s="494"/>
      <c r="AI139" s="477"/>
      <c r="AJ139" s="477"/>
      <c r="AK139" s="477"/>
      <c r="AL139" s="494"/>
      <c r="AM139" s="507"/>
      <c r="AN139" s="507"/>
      <c r="AO139" s="507"/>
      <c r="AP139" s="507"/>
      <c r="AQ139" s="477"/>
      <c r="AR139" s="477"/>
      <c r="AS139" s="477"/>
      <c r="AT139" s="494"/>
      <c r="AU139" s="575"/>
      <c r="AV139" s="575"/>
      <c r="AW139" s="575"/>
      <c r="AX139" s="558"/>
      <c r="AY139" s="575"/>
      <c r="AZ139" s="575"/>
      <c r="BA139" s="575"/>
      <c r="BB139" s="558"/>
      <c r="BC139" s="575"/>
      <c r="BD139" s="575"/>
      <c r="BE139" s="575"/>
      <c r="BF139" s="558"/>
      <c r="BG139" s="575"/>
      <c r="BH139" s="575"/>
      <c r="BI139" s="575"/>
      <c r="BJ139" s="558"/>
      <c r="BK139" s="575"/>
      <c r="BL139" s="575"/>
      <c r="BM139" s="575"/>
      <c r="BN139" s="558"/>
      <c r="BO139" s="575"/>
      <c r="BP139" s="575"/>
      <c r="BQ139" s="575"/>
      <c r="BR139" s="558"/>
      <c r="BS139" s="477"/>
      <c r="BT139" s="477"/>
      <c r="BU139" s="477"/>
      <c r="BV139" s="494"/>
      <c r="BW139" s="507"/>
      <c r="BX139" s="507"/>
      <c r="BY139" s="507"/>
      <c r="BZ139" s="507"/>
      <c r="CA139" s="477"/>
      <c r="CB139" s="477"/>
      <c r="CC139" s="477"/>
      <c r="CD139" s="494"/>
      <c r="CE139" s="477"/>
      <c r="CF139" s="477"/>
      <c r="CG139" s="477"/>
      <c r="CH139" s="494"/>
      <c r="CI139" s="493">
        <f>+CK138</f>
        <v>2060.4545454542531</v>
      </c>
      <c r="CJ139" s="477">
        <f>+CI$31/12*2</f>
        <v>2060.4545454545455</v>
      </c>
      <c r="CK139" s="477">
        <f t="shared" ref="CK139:CK140" si="210">+CI139-CJ139</f>
        <v>-2.9240254661999643E-10</v>
      </c>
      <c r="CL139" s="494">
        <f>+CI$28*CK139+CJ139</f>
        <v>2060.4545454545105</v>
      </c>
      <c r="CM139" s="493">
        <f>+CO138</f>
        <v>2297535.3321022857</v>
      </c>
      <c r="CN139" s="477">
        <f>+CM$31</f>
        <v>483691.64886363636</v>
      </c>
      <c r="CO139" s="477">
        <f t="shared" ref="CO139:CO140" si="211">+CM139-CN139</f>
        <v>1813843.6832386493</v>
      </c>
      <c r="CP139" s="494">
        <f>+CM$28*CO139+CN139</f>
        <v>701480.90886295191</v>
      </c>
      <c r="CQ139" s="493">
        <f>+CS138</f>
        <v>9584245.8305113688</v>
      </c>
      <c r="CR139" s="477">
        <f>+CQ$31</f>
        <v>2017735.9643181816</v>
      </c>
      <c r="CS139" s="477">
        <f t="shared" ref="CS139:CS140" si="212">+CQ139-CR139</f>
        <v>7566509.8661931874</v>
      </c>
      <c r="CT139" s="494">
        <f>+CQ$28*CS139+CR139</f>
        <v>2926251.1796940579</v>
      </c>
      <c r="CU139" s="493">
        <f>+CW138</f>
        <v>3380976.8625000166</v>
      </c>
      <c r="CV139" s="477">
        <f>+CU$31</f>
        <v>676195.37250000006</v>
      </c>
      <c r="CW139" s="477">
        <f t="shared" ref="CW139:CW140" si="213">+CU139-CV139</f>
        <v>2704781.4900000165</v>
      </c>
      <c r="CX139" s="494">
        <f>+CU$28*CW139+CV139</f>
        <v>1000960.050189949</v>
      </c>
      <c r="CY139" s="493">
        <f>+DA138</f>
        <v>4035.4812499999903</v>
      </c>
      <c r="CZ139" s="477">
        <f>+CY$31</f>
        <v>733.72386363636497</v>
      </c>
      <c r="DA139" s="477">
        <f t="shared" si="164"/>
        <v>3301.7573863636253</v>
      </c>
      <c r="DB139" s="494">
        <f>+CY$28*DA139+CZ139</f>
        <v>1130.1677824361732</v>
      </c>
      <c r="DC139" s="493">
        <f>+DE138</f>
        <v>233786.03181818372</v>
      </c>
      <c r="DD139" s="477">
        <f>+DC$31</f>
        <v>44530.672727272722</v>
      </c>
      <c r="DE139" s="477">
        <f t="shared" si="165"/>
        <v>189255.35909091099</v>
      </c>
      <c r="DF139" s="494">
        <f>+DC$28*DE139+DD139</f>
        <v>67254.673140428044</v>
      </c>
      <c r="DG139" s="493">
        <f>+DI138</f>
        <v>135517.1087499992</v>
      </c>
      <c r="DH139" s="477">
        <f>+DG$31</f>
        <v>24639.474318181816</v>
      </c>
      <c r="DI139" s="477">
        <f t="shared" si="166"/>
        <v>110877.63443181738</v>
      </c>
      <c r="DJ139" s="494">
        <f>+DG$28*DI139+DH139</f>
        <v>37952.616005377015</v>
      </c>
      <c r="DK139" s="493">
        <f>+DM138</f>
        <v>2839903.8457954638</v>
      </c>
      <c r="DL139" s="477">
        <f>+DK$31</f>
        <v>549658.80886363634</v>
      </c>
      <c r="DM139" s="477">
        <f t="shared" si="167"/>
        <v>2290245.0369318277</v>
      </c>
      <c r="DN139" s="494">
        <f>+DK$28*DM139+DL139</f>
        <v>824649.85490564606</v>
      </c>
      <c r="DO139" s="493">
        <f>+DQ138</f>
        <v>120821.67382575735</v>
      </c>
      <c r="DP139" s="477">
        <f>+DO$31</f>
        <v>19592.703863636354</v>
      </c>
      <c r="DQ139" s="477">
        <f t="shared" si="143"/>
        <v>101228.96996212099</v>
      </c>
      <c r="DR139" s="494">
        <f>+DO$28*DQ139+DP139</f>
        <v>31747.324828094945</v>
      </c>
      <c r="DS139" s="493">
        <f>+DU138</f>
        <v>53922.392727272745</v>
      </c>
      <c r="DT139" s="477">
        <f>+DS$31</f>
        <v>8295.7527272726966</v>
      </c>
      <c r="DU139" s="477">
        <f t="shared" si="168"/>
        <v>45626.64000000005</v>
      </c>
      <c r="DV139" s="494">
        <f>+DS$28*DU139+DT139</f>
        <v>13774.169778135929</v>
      </c>
      <c r="DW139" s="493">
        <f>+DY138</f>
        <v>7636.0213068181365</v>
      </c>
      <c r="DX139" s="477">
        <f>+DW$31</f>
        <v>1221.7634090909089</v>
      </c>
      <c r="DY139" s="477">
        <f t="shared" si="169"/>
        <v>6414.2578977272278</v>
      </c>
      <c r="DZ139" s="494">
        <f>+DW$28*DY139+DX139</f>
        <v>1991.9270642612864</v>
      </c>
      <c r="EA139" s="493">
        <f>+EC138</f>
        <v>-49248.752670454967</v>
      </c>
      <c r="EB139" s="477">
        <f>+EA$31</f>
        <v>-7120.3015909091364</v>
      </c>
      <c r="EC139" s="477">
        <f t="shared" si="170"/>
        <v>-42128.451079545834</v>
      </c>
      <c r="ED139" s="494">
        <f>+EA$28*EC139+EB139</f>
        <v>-12178.689075077182</v>
      </c>
      <c r="EE139" s="576">
        <f>+EG138</f>
        <v>1620169.9686363721</v>
      </c>
      <c r="EF139" s="580">
        <f>+EE$31</f>
        <v>192495.44181818186</v>
      </c>
      <c r="EG139" s="580">
        <f t="shared" si="171"/>
        <v>1427674.5268181902</v>
      </c>
      <c r="EH139" s="494">
        <f>+EE$28*EG139+EF139</f>
        <v>363917.147882969</v>
      </c>
      <c r="EI139" s="576">
        <f>+EK138</f>
        <v>67983.114053030164</v>
      </c>
      <c r="EJ139" s="580">
        <f>+EI$31</f>
        <v>7696.2015909090906</v>
      </c>
      <c r="EK139" s="580">
        <f t="shared" si="172"/>
        <v>60286.912462121072</v>
      </c>
      <c r="EL139" s="494">
        <f>+EI$28*EK139+EJ139</f>
        <v>14934.886034391729</v>
      </c>
      <c r="EM139" s="576">
        <f>+EO138</f>
        <v>2351488.1297727227</v>
      </c>
      <c r="EN139" s="580">
        <f>+EM$31</f>
        <v>261276.45886363636</v>
      </c>
      <c r="EO139" s="580">
        <f t="shared" si="173"/>
        <v>2090211.6709090862</v>
      </c>
      <c r="EP139" s="494">
        <f>+EM$28*EO139+EN139</f>
        <v>512249.3829672226</v>
      </c>
      <c r="EQ139" s="576">
        <f>+ES138</f>
        <v>4755510.0561363492</v>
      </c>
      <c r="ER139" s="580">
        <f>+EQ$31</f>
        <v>500580.00590909086</v>
      </c>
      <c r="ES139" s="580">
        <f t="shared" si="174"/>
        <v>4254930.0502272584</v>
      </c>
      <c r="ET139" s="494">
        <f>+EQ$28*ES139+ER139</f>
        <v>1011471.9176824612</v>
      </c>
      <c r="EU139" s="576">
        <f>+EW138</f>
        <v>6144748.9168181755</v>
      </c>
      <c r="EV139" s="580">
        <f>+EU$31</f>
        <v>646815.67545454553</v>
      </c>
      <c r="EW139" s="580">
        <f t="shared" si="190"/>
        <v>5497933.2413636297</v>
      </c>
      <c r="EX139" s="494">
        <f>+EU$28*EW139+EV139</f>
        <v>1306955.6992212359</v>
      </c>
      <c r="EY139" s="582">
        <f t="shared" si="202"/>
        <v>8806603.6715099961</v>
      </c>
      <c r="EZ139" s="557"/>
      <c r="FA139" s="578">
        <f>+EY139</f>
        <v>8806603.6715099961</v>
      </c>
      <c r="FD139" s="493"/>
      <c r="FE139" s="477"/>
      <c r="FF139" s="477"/>
      <c r="FG139" s="494"/>
      <c r="FH139" s="493"/>
      <c r="FI139" s="477"/>
      <c r="FJ139" s="477"/>
      <c r="FK139" s="494"/>
      <c r="FL139" s="493"/>
      <c r="FM139" s="477"/>
      <c r="FN139" s="477"/>
      <c r="FO139" s="494"/>
      <c r="FP139" s="493"/>
      <c r="FQ139" s="477"/>
      <c r="FR139" s="477"/>
      <c r="FS139" s="494"/>
      <c r="FT139" s="493"/>
      <c r="FU139" s="477"/>
      <c r="FV139" s="477"/>
      <c r="FW139" s="494"/>
      <c r="FX139" s="493"/>
      <c r="FY139" s="477"/>
      <c r="FZ139" s="477"/>
      <c r="GA139" s="494"/>
      <c r="GB139" s="493"/>
      <c r="GC139" s="477"/>
      <c r="GD139" s="477"/>
      <c r="GE139" s="494"/>
      <c r="GF139" s="493"/>
      <c r="GG139" s="477"/>
      <c r="GH139" s="477"/>
      <c r="GI139" s="494"/>
      <c r="GJ139" s="493"/>
      <c r="GK139" s="477"/>
      <c r="GL139" s="477"/>
      <c r="GM139" s="494"/>
      <c r="GN139" s="493"/>
      <c r="GO139" s="477"/>
      <c r="GP139" s="477"/>
      <c r="GQ139" s="494"/>
      <c r="GR139" s="493"/>
      <c r="GS139" s="477"/>
      <c r="GT139" s="477"/>
      <c r="GU139" s="494"/>
      <c r="GV139" s="493"/>
      <c r="GW139" s="477"/>
      <c r="GX139" s="477"/>
      <c r="GY139" s="494"/>
      <c r="GZ139" s="493"/>
      <c r="HA139" s="477"/>
      <c r="HB139" s="477"/>
      <c r="HC139" s="494"/>
      <c r="HD139" s="576"/>
      <c r="HE139" s="580"/>
      <c r="HF139" s="580"/>
      <c r="HG139" s="919"/>
      <c r="HH139" s="920"/>
      <c r="HI139" s="926"/>
      <c r="HJ139" s="926"/>
      <c r="HK139" s="919"/>
      <c r="HL139" s="920"/>
      <c r="HM139" s="926"/>
      <c r="HN139" s="926"/>
      <c r="HO139" s="919"/>
      <c r="HP139" s="920"/>
      <c r="HQ139" s="926"/>
      <c r="HR139" s="926"/>
      <c r="HS139" s="919"/>
      <c r="HU139" s="493"/>
      <c r="HV139" s="477"/>
      <c r="HW139" s="477"/>
      <c r="HX139" s="494"/>
      <c r="HY139" s="493"/>
      <c r="HZ139" s="477"/>
      <c r="IA139" s="477"/>
      <c r="IB139" s="494"/>
      <c r="IC139" s="493"/>
      <c r="ID139" s="477"/>
      <c r="IE139" s="477"/>
      <c r="IF139" s="494"/>
    </row>
    <row r="140" spans="1:240">
      <c r="A140" s="554" t="s">
        <v>23</v>
      </c>
      <c r="B140" s="574">
        <v>2056</v>
      </c>
      <c r="C140" s="575"/>
      <c r="D140" s="575"/>
      <c r="E140" s="575"/>
      <c r="F140" s="558"/>
      <c r="G140" s="575"/>
      <c r="H140" s="575"/>
      <c r="I140" s="575"/>
      <c r="J140" s="558"/>
      <c r="K140" s="563"/>
      <c r="L140" s="563"/>
      <c r="M140" s="563"/>
      <c r="N140" s="558"/>
      <c r="O140" s="575"/>
      <c r="P140" s="575"/>
      <c r="Q140" s="575"/>
      <c r="R140" s="558"/>
      <c r="S140" s="477"/>
      <c r="T140" s="477"/>
      <c r="U140" s="477"/>
      <c r="V140" s="494"/>
      <c r="W140" s="477"/>
      <c r="X140" s="477"/>
      <c r="Y140" s="477"/>
      <c r="Z140" s="494"/>
      <c r="AA140" s="507"/>
      <c r="AB140" s="507"/>
      <c r="AC140" s="507"/>
      <c r="AD140" s="507"/>
      <c r="AE140" s="477"/>
      <c r="AF140" s="477"/>
      <c r="AG140" s="477"/>
      <c r="AH140" s="494"/>
      <c r="AI140" s="477"/>
      <c r="AJ140" s="477"/>
      <c r="AK140" s="477"/>
      <c r="AL140" s="494"/>
      <c r="AM140" s="507"/>
      <c r="AN140" s="507"/>
      <c r="AO140" s="507"/>
      <c r="AP140" s="507"/>
      <c r="AQ140" s="477"/>
      <c r="AR140" s="477"/>
      <c r="AS140" s="477"/>
      <c r="AT140" s="494"/>
      <c r="AU140" s="575"/>
      <c r="AV140" s="575"/>
      <c r="AW140" s="575"/>
      <c r="AX140" s="558"/>
      <c r="AY140" s="575"/>
      <c r="AZ140" s="575"/>
      <c r="BA140" s="575"/>
      <c r="BB140" s="558"/>
      <c r="BC140" s="575"/>
      <c r="BD140" s="575"/>
      <c r="BE140" s="575"/>
      <c r="BF140" s="558"/>
      <c r="BG140" s="575"/>
      <c r="BH140" s="575"/>
      <c r="BI140" s="575"/>
      <c r="BJ140" s="558"/>
      <c r="BK140" s="575"/>
      <c r="BL140" s="575"/>
      <c r="BM140" s="575"/>
      <c r="BN140" s="558"/>
      <c r="BO140" s="575"/>
      <c r="BP140" s="575"/>
      <c r="BQ140" s="575"/>
      <c r="BR140" s="558"/>
      <c r="BS140" s="477"/>
      <c r="BT140" s="477"/>
      <c r="BU140" s="477"/>
      <c r="BV140" s="494"/>
      <c r="BW140" s="507"/>
      <c r="BX140" s="507"/>
      <c r="BY140" s="507"/>
      <c r="BZ140" s="507"/>
      <c r="CA140" s="477"/>
      <c r="CB140" s="477"/>
      <c r="CC140" s="477"/>
      <c r="CD140" s="494"/>
      <c r="CE140" s="477"/>
      <c r="CF140" s="477"/>
      <c r="CG140" s="477"/>
      <c r="CH140" s="494"/>
      <c r="CI140" s="493">
        <f>+CI139</f>
        <v>2060.4545454542531</v>
      </c>
      <c r="CJ140" s="477">
        <f>+CJ139</f>
        <v>2060.4545454545455</v>
      </c>
      <c r="CK140" s="477">
        <f t="shared" si="210"/>
        <v>-2.9240254661999643E-10</v>
      </c>
      <c r="CL140" s="494">
        <f>+CI$29*CK140+CJ140</f>
        <v>2060.4545454545105</v>
      </c>
      <c r="CM140" s="493">
        <f>+CM139</f>
        <v>2297535.3321022857</v>
      </c>
      <c r="CN140" s="477">
        <f>+CN139</f>
        <v>483691.64886363636</v>
      </c>
      <c r="CO140" s="477">
        <f t="shared" si="211"/>
        <v>1813843.6832386493</v>
      </c>
      <c r="CP140" s="494">
        <f>+CM$29*CO140+CN140</f>
        <v>701480.90886295191</v>
      </c>
      <c r="CQ140" s="493">
        <f>+CQ139</f>
        <v>9584245.8305113688</v>
      </c>
      <c r="CR140" s="477">
        <f>+CR139</f>
        <v>2017735.9643181816</v>
      </c>
      <c r="CS140" s="477">
        <f t="shared" si="212"/>
        <v>7566509.8661931874</v>
      </c>
      <c r="CT140" s="494">
        <f>+CQ$29*CS140+CR140</f>
        <v>2926251.1796940579</v>
      </c>
      <c r="CU140" s="493">
        <f>+CU139</f>
        <v>3380976.8625000166</v>
      </c>
      <c r="CV140" s="477">
        <f>+CV139</f>
        <v>676195.37250000006</v>
      </c>
      <c r="CW140" s="477">
        <f t="shared" si="213"/>
        <v>2704781.4900000165</v>
      </c>
      <c r="CX140" s="494">
        <f>+CU$29*CW140+CV140</f>
        <v>1000960.050189949</v>
      </c>
      <c r="CY140" s="493">
        <f>+CY139</f>
        <v>4035.4812499999903</v>
      </c>
      <c r="CZ140" s="477">
        <f>+CZ139</f>
        <v>733.72386363636497</v>
      </c>
      <c r="DA140" s="477">
        <f t="shared" si="164"/>
        <v>3301.7573863636253</v>
      </c>
      <c r="DB140" s="494">
        <f>+CY$29*DA140+CZ140</f>
        <v>1130.1677824361732</v>
      </c>
      <c r="DC140" s="493">
        <f>+DC139</f>
        <v>233786.03181818372</v>
      </c>
      <c r="DD140" s="477">
        <f>+DD139</f>
        <v>44530.672727272722</v>
      </c>
      <c r="DE140" s="477">
        <f t="shared" si="165"/>
        <v>189255.35909091099</v>
      </c>
      <c r="DF140" s="494">
        <f>+DC$29*DE140+DD140</f>
        <v>67254.673140428044</v>
      </c>
      <c r="DG140" s="493">
        <f>+DG139</f>
        <v>135517.1087499992</v>
      </c>
      <c r="DH140" s="477">
        <f>+DH139</f>
        <v>24639.474318181816</v>
      </c>
      <c r="DI140" s="477">
        <f t="shared" si="166"/>
        <v>110877.63443181738</v>
      </c>
      <c r="DJ140" s="494">
        <f>+DG$29*DI140+DH140</f>
        <v>37952.616005377015</v>
      </c>
      <c r="DK140" s="493">
        <f>+DK139</f>
        <v>2839903.8457954638</v>
      </c>
      <c r="DL140" s="477">
        <f>+DL139</f>
        <v>549658.80886363634</v>
      </c>
      <c r="DM140" s="477">
        <f t="shared" si="167"/>
        <v>2290245.0369318277</v>
      </c>
      <c r="DN140" s="494">
        <f>+DK$29*DM140+DL140</f>
        <v>824649.85490564606</v>
      </c>
      <c r="DO140" s="493">
        <f>+DO139</f>
        <v>120821.67382575735</v>
      </c>
      <c r="DP140" s="477">
        <f>+DP139</f>
        <v>19592.703863636354</v>
      </c>
      <c r="DQ140" s="477">
        <f t="shared" si="143"/>
        <v>101228.96996212099</v>
      </c>
      <c r="DR140" s="494">
        <f>+DO$29*DQ140+DP140</f>
        <v>31747.324828094945</v>
      </c>
      <c r="DS140" s="493">
        <f>+DS139</f>
        <v>53922.392727272745</v>
      </c>
      <c r="DT140" s="477">
        <f>+DT139</f>
        <v>8295.7527272726966</v>
      </c>
      <c r="DU140" s="477">
        <f t="shared" si="168"/>
        <v>45626.64000000005</v>
      </c>
      <c r="DV140" s="494">
        <f>+DS$29*DU140+DT140</f>
        <v>13774.169778135929</v>
      </c>
      <c r="DW140" s="493">
        <f>+DW139</f>
        <v>7636.0213068181365</v>
      </c>
      <c r="DX140" s="477">
        <f>+DX139</f>
        <v>1221.7634090909089</v>
      </c>
      <c r="DY140" s="477">
        <f t="shared" si="169"/>
        <v>6414.2578977272278</v>
      </c>
      <c r="DZ140" s="494">
        <f>+DW$29*DY140+DX140</f>
        <v>1991.9270642612864</v>
      </c>
      <c r="EA140" s="493">
        <f>+EA139</f>
        <v>-49248.752670454967</v>
      </c>
      <c r="EB140" s="477">
        <f>+EB139</f>
        <v>-7120.3015909091364</v>
      </c>
      <c r="EC140" s="477">
        <f t="shared" si="170"/>
        <v>-42128.451079545834</v>
      </c>
      <c r="ED140" s="494">
        <f>+EA$29*EC140+EB140</f>
        <v>-12178.689075077182</v>
      </c>
      <c r="EE140" s="576">
        <f>+EE139</f>
        <v>1620169.9686363721</v>
      </c>
      <c r="EF140" s="580">
        <f>+EF139</f>
        <v>192495.44181818186</v>
      </c>
      <c r="EG140" s="580">
        <f t="shared" si="171"/>
        <v>1427674.5268181902</v>
      </c>
      <c r="EH140" s="494">
        <f>+EE$29*EG140+EF140</f>
        <v>363917.147882969</v>
      </c>
      <c r="EI140" s="576">
        <f>+EI139</f>
        <v>67983.114053030164</v>
      </c>
      <c r="EJ140" s="580">
        <f>+EJ139</f>
        <v>7696.2015909090906</v>
      </c>
      <c r="EK140" s="580">
        <f t="shared" si="172"/>
        <v>60286.912462121072</v>
      </c>
      <c r="EL140" s="494">
        <f>+EI$29*EK140+EJ140</f>
        <v>14934.886034391729</v>
      </c>
      <c r="EM140" s="576">
        <f>+EM139</f>
        <v>2351488.1297727227</v>
      </c>
      <c r="EN140" s="580">
        <f>+EN139</f>
        <v>261276.45886363636</v>
      </c>
      <c r="EO140" s="580">
        <f t="shared" si="173"/>
        <v>2090211.6709090862</v>
      </c>
      <c r="EP140" s="494">
        <f>+EM$29*EO140+EN140</f>
        <v>512249.3829672226</v>
      </c>
      <c r="EQ140" s="576">
        <f>+EQ139</f>
        <v>4755510.0561363492</v>
      </c>
      <c r="ER140" s="580">
        <f>+ER139</f>
        <v>500580.00590909086</v>
      </c>
      <c r="ES140" s="580">
        <f t="shared" si="174"/>
        <v>4254930.0502272584</v>
      </c>
      <c r="ET140" s="494">
        <f>+EQ$29*ES140+ER140</f>
        <v>1011471.9176824612</v>
      </c>
      <c r="EU140" s="576">
        <f>+EU139</f>
        <v>6144748.9168181755</v>
      </c>
      <c r="EV140" s="580">
        <f>+EV139</f>
        <v>646815.67545454553</v>
      </c>
      <c r="EW140" s="580">
        <f t="shared" si="190"/>
        <v>5497933.2413636297</v>
      </c>
      <c r="EX140" s="494">
        <f>+EU$29*EW140+EV140</f>
        <v>1306955.6992212359</v>
      </c>
      <c r="EY140" s="582">
        <f t="shared" si="202"/>
        <v>8806603.6715099961</v>
      </c>
      <c r="EZ140" s="579">
        <f>+EY140</f>
        <v>8806603.6715099961</v>
      </c>
      <c r="FA140" s="553"/>
      <c r="FD140" s="493"/>
      <c r="FE140" s="477"/>
      <c r="FF140" s="477"/>
      <c r="FG140" s="494"/>
      <c r="FH140" s="493"/>
      <c r="FI140" s="477"/>
      <c r="FJ140" s="477"/>
      <c r="FK140" s="494"/>
      <c r="FL140" s="493"/>
      <c r="FM140" s="477"/>
      <c r="FN140" s="477"/>
      <c r="FO140" s="494"/>
      <c r="FP140" s="493"/>
      <c r="FQ140" s="477"/>
      <c r="FR140" s="477"/>
      <c r="FS140" s="494"/>
      <c r="FT140" s="493"/>
      <c r="FU140" s="477"/>
      <c r="FV140" s="477"/>
      <c r="FW140" s="494"/>
      <c r="FX140" s="493"/>
      <c r="FY140" s="477"/>
      <c r="FZ140" s="477"/>
      <c r="GA140" s="494"/>
      <c r="GB140" s="493"/>
      <c r="GC140" s="477"/>
      <c r="GD140" s="477"/>
      <c r="GE140" s="494"/>
      <c r="GF140" s="493"/>
      <c r="GG140" s="477"/>
      <c r="GH140" s="477"/>
      <c r="GI140" s="494"/>
      <c r="GJ140" s="493"/>
      <c r="GK140" s="477"/>
      <c r="GL140" s="477"/>
      <c r="GM140" s="494"/>
      <c r="GN140" s="493"/>
      <c r="GO140" s="477"/>
      <c r="GP140" s="477"/>
      <c r="GQ140" s="494"/>
      <c r="GR140" s="493"/>
      <c r="GS140" s="477"/>
      <c r="GT140" s="477"/>
      <c r="GU140" s="494"/>
      <c r="GV140" s="493"/>
      <c r="GW140" s="477"/>
      <c r="GX140" s="477"/>
      <c r="GY140" s="494"/>
      <c r="GZ140" s="493"/>
      <c r="HA140" s="477"/>
      <c r="HB140" s="477"/>
      <c r="HC140" s="494"/>
      <c r="HD140" s="576"/>
      <c r="HE140" s="580"/>
      <c r="HF140" s="580"/>
      <c r="HG140" s="919"/>
      <c r="HH140" s="920"/>
      <c r="HI140" s="926"/>
      <c r="HJ140" s="926"/>
      <c r="HK140" s="919"/>
      <c r="HL140" s="920"/>
      <c r="HM140" s="926"/>
      <c r="HN140" s="926"/>
      <c r="HO140" s="919"/>
      <c r="HP140" s="920"/>
      <c r="HQ140" s="926"/>
      <c r="HR140" s="926"/>
      <c r="HS140" s="919"/>
      <c r="HU140" s="493"/>
      <c r="HV140" s="477"/>
      <c r="HW140" s="477"/>
      <c r="HX140" s="494"/>
      <c r="HY140" s="493"/>
      <c r="HZ140" s="477"/>
      <c r="IA140" s="477"/>
      <c r="IB140" s="494"/>
      <c r="IC140" s="493"/>
      <c r="ID140" s="477"/>
      <c r="IE140" s="477"/>
      <c r="IF140" s="494"/>
    </row>
    <row r="141" spans="1:240">
      <c r="A141" s="554" t="s">
        <v>24</v>
      </c>
      <c r="B141" s="574">
        <v>2057</v>
      </c>
      <c r="C141" s="575"/>
      <c r="D141" s="575"/>
      <c r="E141" s="575"/>
      <c r="F141" s="558"/>
      <c r="G141" s="575"/>
      <c r="H141" s="575"/>
      <c r="I141" s="575"/>
      <c r="J141" s="558"/>
      <c r="K141" s="563"/>
      <c r="L141" s="563"/>
      <c r="M141" s="563"/>
      <c r="N141" s="558"/>
      <c r="O141" s="575"/>
      <c r="P141" s="575"/>
      <c r="Q141" s="575"/>
      <c r="R141" s="558"/>
      <c r="S141" s="477"/>
      <c r="T141" s="477"/>
      <c r="U141" s="477"/>
      <c r="V141" s="494"/>
      <c r="W141" s="477"/>
      <c r="X141" s="477"/>
      <c r="Y141" s="477"/>
      <c r="Z141" s="494"/>
      <c r="AA141" s="507"/>
      <c r="AB141" s="507"/>
      <c r="AC141" s="507"/>
      <c r="AD141" s="507"/>
      <c r="AE141" s="477"/>
      <c r="AF141" s="477"/>
      <c r="AG141" s="477"/>
      <c r="AH141" s="494"/>
      <c r="AI141" s="477"/>
      <c r="AJ141" s="477"/>
      <c r="AK141" s="477"/>
      <c r="AL141" s="494"/>
      <c r="AM141" s="507"/>
      <c r="AN141" s="507"/>
      <c r="AO141" s="507"/>
      <c r="AP141" s="507"/>
      <c r="AQ141" s="477"/>
      <c r="AR141" s="477"/>
      <c r="AS141" s="477"/>
      <c r="AT141" s="494"/>
      <c r="AU141" s="575"/>
      <c r="AV141" s="575"/>
      <c r="AW141" s="575"/>
      <c r="AX141" s="558"/>
      <c r="AY141" s="575"/>
      <c r="AZ141" s="575"/>
      <c r="BA141" s="575"/>
      <c r="BB141" s="558"/>
      <c r="BC141" s="575"/>
      <c r="BD141" s="575"/>
      <c r="BE141" s="575"/>
      <c r="BF141" s="558"/>
      <c r="BG141" s="575"/>
      <c r="BH141" s="575"/>
      <c r="BI141" s="575"/>
      <c r="BJ141" s="558"/>
      <c r="BK141" s="575"/>
      <c r="BL141" s="575"/>
      <c r="BM141" s="575"/>
      <c r="BN141" s="558"/>
      <c r="BO141" s="575"/>
      <c r="BP141" s="575"/>
      <c r="BQ141" s="575"/>
      <c r="BR141" s="558"/>
      <c r="BS141" s="477"/>
      <c r="BT141" s="477"/>
      <c r="BU141" s="477"/>
      <c r="BV141" s="494"/>
      <c r="BW141" s="507"/>
      <c r="BX141" s="507"/>
      <c r="BY141" s="507"/>
      <c r="BZ141" s="507"/>
      <c r="CA141" s="477"/>
      <c r="CB141" s="477"/>
      <c r="CC141" s="477"/>
      <c r="CD141" s="494"/>
      <c r="CE141" s="477"/>
      <c r="CF141" s="477"/>
      <c r="CG141" s="477"/>
      <c r="CH141" s="494"/>
      <c r="CI141" s="507"/>
      <c r="CJ141" s="507"/>
      <c r="CK141" s="507"/>
      <c r="CL141" s="507"/>
      <c r="CM141" s="493">
        <f>+CO140</f>
        <v>1813843.6832386493</v>
      </c>
      <c r="CN141" s="477">
        <f>+CM$31</f>
        <v>483691.64886363636</v>
      </c>
      <c r="CO141" s="477">
        <f t="shared" ref="CO141:CO142" si="214">+CM141-CN141</f>
        <v>1330152.0343750129</v>
      </c>
      <c r="CP141" s="494">
        <f>+CM$28*CO141+CN141</f>
        <v>643403.77286313486</v>
      </c>
      <c r="CQ141" s="493">
        <f>+CS140</f>
        <v>7566509.8661931874</v>
      </c>
      <c r="CR141" s="477">
        <f>+CQ$31</f>
        <v>2017735.9643181816</v>
      </c>
      <c r="CS141" s="477">
        <f t="shared" ref="CS141:CS142" si="215">+CQ141-CR141</f>
        <v>5548773.901875006</v>
      </c>
      <c r="CT141" s="494">
        <f>+CQ$28*CS141+CR141</f>
        <v>2683980.4555938244</v>
      </c>
      <c r="CU141" s="493">
        <f>+CW140</f>
        <v>2704781.4900000165</v>
      </c>
      <c r="CV141" s="477">
        <f>+CU$31</f>
        <v>676195.37250000006</v>
      </c>
      <c r="CW141" s="477">
        <f t="shared" ref="CW141:CW142" si="216">+CU141-CV141</f>
        <v>2028586.1175000165</v>
      </c>
      <c r="CX141" s="494">
        <f>+CU$28*CW141+CV141</f>
        <v>919768.88076746219</v>
      </c>
      <c r="CY141" s="493">
        <f>+DA140</f>
        <v>3301.7573863636253</v>
      </c>
      <c r="CZ141" s="477">
        <f>+CY$31</f>
        <v>733.72386363636497</v>
      </c>
      <c r="DA141" s="477">
        <f t="shared" si="164"/>
        <v>2568.0335227272603</v>
      </c>
      <c r="DB141" s="494">
        <f>+CY$28*DA141+CZ141</f>
        <v>1042.0691338139932</v>
      </c>
      <c r="DC141" s="493">
        <f>+DE140</f>
        <v>189255.35909091099</v>
      </c>
      <c r="DD141" s="477">
        <f>+DC$31</f>
        <v>44530.672727272722</v>
      </c>
      <c r="DE141" s="477">
        <f t="shared" si="165"/>
        <v>144724.68636363826</v>
      </c>
      <c r="DF141" s="494">
        <f>+DC$28*DE141+DD141</f>
        <v>61907.849513803318</v>
      </c>
      <c r="DG141" s="493">
        <f>+DI140</f>
        <v>110877.63443181738</v>
      </c>
      <c r="DH141" s="477">
        <f>+DG$31</f>
        <v>24639.474318181816</v>
      </c>
      <c r="DI141" s="477">
        <f t="shared" si="166"/>
        <v>86238.16011363556</v>
      </c>
      <c r="DJ141" s="494">
        <f>+DG$28*DI141+DH141</f>
        <v>34994.140074889168</v>
      </c>
      <c r="DK141" s="493">
        <f>+DM140</f>
        <v>2290245.0369318277</v>
      </c>
      <c r="DL141" s="477">
        <f>+DK$31</f>
        <v>549658.80886363634</v>
      </c>
      <c r="DM141" s="477">
        <f t="shared" si="167"/>
        <v>1740586.2280681913</v>
      </c>
      <c r="DN141" s="494">
        <f>+DK$28*DM141+DL141</f>
        <v>758652.00385556393</v>
      </c>
      <c r="DO141" s="493">
        <f>+DQ140</f>
        <v>101228.96996212099</v>
      </c>
      <c r="DP141" s="477">
        <f>+DO$31</f>
        <v>19592.703863636354</v>
      </c>
      <c r="DQ141" s="477">
        <f t="shared" si="143"/>
        <v>81636.26609848463</v>
      </c>
      <c r="DR141" s="494">
        <f>+DO$28*DQ141+DP141</f>
        <v>29394.817544651341</v>
      </c>
      <c r="DS141" s="493">
        <f>+DU140</f>
        <v>45626.64000000005</v>
      </c>
      <c r="DT141" s="477">
        <f>+DS$31</f>
        <v>8295.7527272726966</v>
      </c>
      <c r="DU141" s="477">
        <f t="shared" si="168"/>
        <v>37330.887272727356</v>
      </c>
      <c r="DV141" s="494">
        <f>+DS$28*DU141+DT141</f>
        <v>12778.093950706254</v>
      </c>
      <c r="DW141" s="493">
        <f>+DY140</f>
        <v>6414.2578977272278</v>
      </c>
      <c r="DX141" s="477">
        <f>+DW$31</f>
        <v>1221.7634090909089</v>
      </c>
      <c r="DY141" s="477">
        <f t="shared" si="169"/>
        <v>5192.4944886363191</v>
      </c>
      <c r="DZ141" s="494">
        <f>+DW$28*DY141+DX141</f>
        <v>1845.2292251812135</v>
      </c>
      <c r="EA141" s="493">
        <f>+EC140</f>
        <v>-42128.451079545834</v>
      </c>
      <c r="EB141" s="477">
        <f>+EA$31</f>
        <v>-7120.3015909091364</v>
      </c>
      <c r="EC141" s="477">
        <f t="shared" si="170"/>
        <v>-35008.1494886367</v>
      </c>
      <c r="ED141" s="494">
        <f>+EA$28*EC141+EB141</f>
        <v>-11323.750345358643</v>
      </c>
      <c r="EE141" s="576">
        <f>+EG140</f>
        <v>1427674.5268181902</v>
      </c>
      <c r="EF141" s="580">
        <f>+EE$31</f>
        <v>192495.44181818186</v>
      </c>
      <c r="EG141" s="580">
        <f t="shared" si="171"/>
        <v>1235179.0850000083</v>
      </c>
      <c r="EH141" s="494">
        <f>+EE$28*EG141+EF141</f>
        <v>340804.10886299785</v>
      </c>
      <c r="EI141" s="576">
        <f>+EK140</f>
        <v>60286.912462121072</v>
      </c>
      <c r="EJ141" s="580">
        <f>+EI$31</f>
        <v>7696.2015909090906</v>
      </c>
      <c r="EK141" s="580">
        <f t="shared" si="172"/>
        <v>52590.710871211981</v>
      </c>
      <c r="EL141" s="494">
        <f>+EI$28*EK141+EJ141</f>
        <v>14010.798658627988</v>
      </c>
      <c r="EM141" s="576">
        <f>+EO140</f>
        <v>2090211.6709090862</v>
      </c>
      <c r="EN141" s="580">
        <f>+EM$31</f>
        <v>261276.45886363636</v>
      </c>
      <c r="EO141" s="580">
        <f t="shared" si="173"/>
        <v>1828935.2120454498</v>
      </c>
      <c r="EP141" s="494">
        <f>+EM$28*EO141+EN141</f>
        <v>480877.76745427423</v>
      </c>
      <c r="EQ141" s="576">
        <f>+ES140</f>
        <v>4254930.0502272584</v>
      </c>
      <c r="ER141" s="580">
        <f>+EQ$31</f>
        <v>500580.00590909086</v>
      </c>
      <c r="ES141" s="580">
        <f t="shared" si="174"/>
        <v>3754350.0443181675</v>
      </c>
      <c r="ET141" s="494">
        <f>+EQ$28*ES141+ER141</f>
        <v>951366.98688559397</v>
      </c>
      <c r="EU141" s="576">
        <f>+EW140</f>
        <v>5497933.2413636297</v>
      </c>
      <c r="EV141" s="580">
        <f>+EU$31</f>
        <v>646815.67545454553</v>
      </c>
      <c r="EW141" s="580">
        <f t="shared" si="190"/>
        <v>4851117.5659090839</v>
      </c>
      <c r="EX141" s="494">
        <f>+EU$28*EW141+EV141</f>
        <v>1229292.16701339</v>
      </c>
      <c r="EY141" s="582">
        <f t="shared" si="202"/>
        <v>8152795.3910525562</v>
      </c>
      <c r="EZ141" s="557"/>
      <c r="FA141" s="578">
        <f>+EY141</f>
        <v>8152795.3910525562</v>
      </c>
      <c r="FD141" s="493"/>
      <c r="FE141" s="477"/>
      <c r="FF141" s="477"/>
      <c r="FG141" s="494"/>
      <c r="FH141" s="493"/>
      <c r="FI141" s="477"/>
      <c r="FJ141" s="477"/>
      <c r="FK141" s="494"/>
      <c r="FL141" s="493"/>
      <c r="FM141" s="477"/>
      <c r="FN141" s="477"/>
      <c r="FO141" s="494"/>
      <c r="FP141" s="493"/>
      <c r="FQ141" s="477"/>
      <c r="FR141" s="477"/>
      <c r="FS141" s="494"/>
      <c r="FT141" s="493"/>
      <c r="FU141" s="477"/>
      <c r="FV141" s="477"/>
      <c r="FW141" s="494"/>
      <c r="FX141" s="493"/>
      <c r="FY141" s="477"/>
      <c r="FZ141" s="477"/>
      <c r="GA141" s="494"/>
      <c r="GB141" s="493"/>
      <c r="GC141" s="477"/>
      <c r="GD141" s="477"/>
      <c r="GE141" s="494"/>
      <c r="GF141" s="493"/>
      <c r="GG141" s="477"/>
      <c r="GH141" s="477"/>
      <c r="GI141" s="494"/>
      <c r="GJ141" s="493"/>
      <c r="GK141" s="477"/>
      <c r="GL141" s="477"/>
      <c r="GM141" s="494"/>
      <c r="GN141" s="493"/>
      <c r="GO141" s="477"/>
      <c r="GP141" s="477"/>
      <c r="GQ141" s="494"/>
      <c r="GR141" s="493"/>
      <c r="GS141" s="477"/>
      <c r="GT141" s="477"/>
      <c r="GU141" s="494"/>
      <c r="GV141" s="493"/>
      <c r="GW141" s="477"/>
      <c r="GX141" s="477"/>
      <c r="GY141" s="494"/>
      <c r="GZ141" s="493"/>
      <c r="HA141" s="477"/>
      <c r="HB141" s="477"/>
      <c r="HC141" s="494"/>
      <c r="HD141" s="576"/>
      <c r="HE141" s="580"/>
      <c r="HF141" s="580"/>
      <c r="HG141" s="919"/>
      <c r="HH141" s="920"/>
      <c r="HI141" s="926"/>
      <c r="HJ141" s="926"/>
      <c r="HK141" s="919"/>
      <c r="HL141" s="920"/>
      <c r="HM141" s="926"/>
      <c r="HN141" s="926"/>
      <c r="HO141" s="919"/>
      <c r="HP141" s="920"/>
      <c r="HQ141" s="926"/>
      <c r="HR141" s="926"/>
      <c r="HS141" s="919"/>
      <c r="HU141" s="493"/>
      <c r="HV141" s="477"/>
      <c r="HW141" s="477"/>
      <c r="HX141" s="494"/>
      <c r="HY141" s="493"/>
      <c r="HZ141" s="477"/>
      <c r="IA141" s="477"/>
      <c r="IB141" s="494"/>
      <c r="IC141" s="493"/>
      <c r="ID141" s="477"/>
      <c r="IE141" s="477"/>
      <c r="IF141" s="494"/>
    </row>
    <row r="142" spans="1:240">
      <c r="A142" s="554" t="s">
        <v>23</v>
      </c>
      <c r="B142" s="574">
        <v>2057</v>
      </c>
      <c r="C142" s="575"/>
      <c r="D142" s="575"/>
      <c r="E142" s="575"/>
      <c r="F142" s="558"/>
      <c r="G142" s="575"/>
      <c r="H142" s="575"/>
      <c r="I142" s="575"/>
      <c r="J142" s="558"/>
      <c r="K142" s="563"/>
      <c r="L142" s="563"/>
      <c r="M142" s="563"/>
      <c r="N142" s="558"/>
      <c r="O142" s="575"/>
      <c r="P142" s="575"/>
      <c r="Q142" s="575"/>
      <c r="R142" s="558"/>
      <c r="S142" s="477"/>
      <c r="T142" s="477"/>
      <c r="U142" s="477"/>
      <c r="V142" s="494"/>
      <c r="W142" s="477"/>
      <c r="X142" s="477"/>
      <c r="Y142" s="477"/>
      <c r="Z142" s="494"/>
      <c r="AA142" s="507"/>
      <c r="AB142" s="507"/>
      <c r="AC142" s="507"/>
      <c r="AD142" s="507"/>
      <c r="AE142" s="477"/>
      <c r="AF142" s="477"/>
      <c r="AG142" s="477"/>
      <c r="AH142" s="494"/>
      <c r="AI142" s="477"/>
      <c r="AJ142" s="477"/>
      <c r="AK142" s="477"/>
      <c r="AL142" s="494"/>
      <c r="AM142" s="507"/>
      <c r="AN142" s="507"/>
      <c r="AO142" s="507"/>
      <c r="AP142" s="507"/>
      <c r="AQ142" s="477"/>
      <c r="AR142" s="477"/>
      <c r="AS142" s="477"/>
      <c r="AT142" s="494"/>
      <c r="AU142" s="575"/>
      <c r="AV142" s="575"/>
      <c r="AW142" s="575"/>
      <c r="AX142" s="558"/>
      <c r="AY142" s="575"/>
      <c r="AZ142" s="575"/>
      <c r="BA142" s="575"/>
      <c r="BB142" s="558"/>
      <c r="BC142" s="575"/>
      <c r="BD142" s="575"/>
      <c r="BE142" s="575"/>
      <c r="BF142" s="558"/>
      <c r="BG142" s="575"/>
      <c r="BH142" s="575"/>
      <c r="BI142" s="575"/>
      <c r="BJ142" s="558"/>
      <c r="BK142" s="575"/>
      <c r="BL142" s="575"/>
      <c r="BM142" s="575"/>
      <c r="BN142" s="558"/>
      <c r="BO142" s="575"/>
      <c r="BP142" s="575"/>
      <c r="BQ142" s="575"/>
      <c r="BR142" s="558"/>
      <c r="BS142" s="477"/>
      <c r="BT142" s="477"/>
      <c r="BU142" s="477"/>
      <c r="BV142" s="494"/>
      <c r="BW142" s="507"/>
      <c r="BX142" s="507"/>
      <c r="BY142" s="507"/>
      <c r="BZ142" s="507"/>
      <c r="CA142" s="477"/>
      <c r="CB142" s="477"/>
      <c r="CC142" s="477"/>
      <c r="CD142" s="494"/>
      <c r="CE142" s="477"/>
      <c r="CF142" s="477"/>
      <c r="CG142" s="477"/>
      <c r="CH142" s="494"/>
      <c r="CI142" s="507"/>
      <c r="CJ142" s="507"/>
      <c r="CK142" s="507"/>
      <c r="CL142" s="507"/>
      <c r="CM142" s="493">
        <f>+CM141</f>
        <v>1813843.6832386493</v>
      </c>
      <c r="CN142" s="477">
        <f>+CN141</f>
        <v>483691.64886363636</v>
      </c>
      <c r="CO142" s="477">
        <f t="shared" si="214"/>
        <v>1330152.0343750129</v>
      </c>
      <c r="CP142" s="494">
        <f>+CM$29*CO142+CN142</f>
        <v>643403.77286313486</v>
      </c>
      <c r="CQ142" s="493">
        <f>+CQ141</f>
        <v>7566509.8661931874</v>
      </c>
      <c r="CR142" s="477">
        <f>+CR141</f>
        <v>2017735.9643181816</v>
      </c>
      <c r="CS142" s="477">
        <f t="shared" si="215"/>
        <v>5548773.901875006</v>
      </c>
      <c r="CT142" s="494">
        <f>+CQ$29*CS142+CR142</f>
        <v>2683980.4555938244</v>
      </c>
      <c r="CU142" s="493">
        <f>+CU141</f>
        <v>2704781.4900000165</v>
      </c>
      <c r="CV142" s="477">
        <f>+CV141</f>
        <v>676195.37250000006</v>
      </c>
      <c r="CW142" s="477">
        <f t="shared" si="216"/>
        <v>2028586.1175000165</v>
      </c>
      <c r="CX142" s="494">
        <f>+CU$29*CW142+CV142</f>
        <v>919768.88076746219</v>
      </c>
      <c r="CY142" s="493">
        <f>+CY141</f>
        <v>3301.7573863636253</v>
      </c>
      <c r="CZ142" s="477">
        <f>+CZ141</f>
        <v>733.72386363636497</v>
      </c>
      <c r="DA142" s="477">
        <f t="shared" si="164"/>
        <v>2568.0335227272603</v>
      </c>
      <c r="DB142" s="494">
        <f>+CY$29*DA142+CZ142</f>
        <v>1042.0691338139932</v>
      </c>
      <c r="DC142" s="493">
        <f>+DC141</f>
        <v>189255.35909091099</v>
      </c>
      <c r="DD142" s="477">
        <f>+DD141</f>
        <v>44530.672727272722</v>
      </c>
      <c r="DE142" s="477">
        <f t="shared" si="165"/>
        <v>144724.68636363826</v>
      </c>
      <c r="DF142" s="494">
        <f>+DC$29*DE142+DD142</f>
        <v>61907.849513803318</v>
      </c>
      <c r="DG142" s="493">
        <f>+DG141</f>
        <v>110877.63443181738</v>
      </c>
      <c r="DH142" s="477">
        <f>+DH141</f>
        <v>24639.474318181816</v>
      </c>
      <c r="DI142" s="477">
        <f t="shared" si="166"/>
        <v>86238.16011363556</v>
      </c>
      <c r="DJ142" s="494">
        <f>+DG$29*DI142+DH142</f>
        <v>34994.140074889168</v>
      </c>
      <c r="DK142" s="493">
        <f>+DK141</f>
        <v>2290245.0369318277</v>
      </c>
      <c r="DL142" s="477">
        <f>+DL141</f>
        <v>549658.80886363634</v>
      </c>
      <c r="DM142" s="477">
        <f t="shared" si="167"/>
        <v>1740586.2280681913</v>
      </c>
      <c r="DN142" s="494">
        <f>+DK$29*DM142+DL142</f>
        <v>758652.00385556393</v>
      </c>
      <c r="DO142" s="493">
        <f>+DO141</f>
        <v>101228.96996212099</v>
      </c>
      <c r="DP142" s="477">
        <f>+DP141</f>
        <v>19592.703863636354</v>
      </c>
      <c r="DQ142" s="477">
        <f t="shared" si="143"/>
        <v>81636.26609848463</v>
      </c>
      <c r="DR142" s="494">
        <f>+DO$29*DQ142+DP142</f>
        <v>29394.817544651341</v>
      </c>
      <c r="DS142" s="493">
        <f>+DS141</f>
        <v>45626.64000000005</v>
      </c>
      <c r="DT142" s="477">
        <f>+DT141</f>
        <v>8295.7527272726966</v>
      </c>
      <c r="DU142" s="477">
        <f t="shared" si="168"/>
        <v>37330.887272727356</v>
      </c>
      <c r="DV142" s="494">
        <f>+DS$29*DU142+DT142</f>
        <v>12778.093950706254</v>
      </c>
      <c r="DW142" s="493">
        <f>+DW141</f>
        <v>6414.2578977272278</v>
      </c>
      <c r="DX142" s="477">
        <f>+DX141</f>
        <v>1221.7634090909089</v>
      </c>
      <c r="DY142" s="477">
        <f t="shared" si="169"/>
        <v>5192.4944886363191</v>
      </c>
      <c r="DZ142" s="494">
        <f>+DW$29*DY142+DX142</f>
        <v>1845.2292251812135</v>
      </c>
      <c r="EA142" s="493">
        <f>+EA141</f>
        <v>-42128.451079545834</v>
      </c>
      <c r="EB142" s="477">
        <f>+EB141</f>
        <v>-7120.3015909091364</v>
      </c>
      <c r="EC142" s="477">
        <f t="shared" si="170"/>
        <v>-35008.1494886367</v>
      </c>
      <c r="ED142" s="494">
        <f>+EA$29*EC142+EB142</f>
        <v>-11323.750345358643</v>
      </c>
      <c r="EE142" s="576">
        <f>+EE141</f>
        <v>1427674.5268181902</v>
      </c>
      <c r="EF142" s="580">
        <f>+EF141</f>
        <v>192495.44181818186</v>
      </c>
      <c r="EG142" s="580">
        <f t="shared" si="171"/>
        <v>1235179.0850000083</v>
      </c>
      <c r="EH142" s="494">
        <f>+EE$29*EG142+EF142</f>
        <v>340804.10886299785</v>
      </c>
      <c r="EI142" s="576">
        <f>+EI141</f>
        <v>60286.912462121072</v>
      </c>
      <c r="EJ142" s="580">
        <f>+EJ141</f>
        <v>7696.2015909090906</v>
      </c>
      <c r="EK142" s="580">
        <f t="shared" si="172"/>
        <v>52590.710871211981</v>
      </c>
      <c r="EL142" s="494">
        <f>+EI$29*EK142+EJ142</f>
        <v>14010.798658627988</v>
      </c>
      <c r="EM142" s="576">
        <f>+EM141</f>
        <v>2090211.6709090862</v>
      </c>
      <c r="EN142" s="580">
        <f>+EN141</f>
        <v>261276.45886363636</v>
      </c>
      <c r="EO142" s="580">
        <f t="shared" si="173"/>
        <v>1828935.2120454498</v>
      </c>
      <c r="EP142" s="494">
        <f>+EM$29*EO142+EN142</f>
        <v>480877.76745427423</v>
      </c>
      <c r="EQ142" s="576">
        <f>+EQ141</f>
        <v>4254930.0502272584</v>
      </c>
      <c r="ER142" s="580">
        <f>+ER141</f>
        <v>500580.00590909086</v>
      </c>
      <c r="ES142" s="580">
        <f t="shared" si="174"/>
        <v>3754350.0443181675</v>
      </c>
      <c r="ET142" s="494">
        <f>+EQ$29*ES142+ER142</f>
        <v>951366.98688559397</v>
      </c>
      <c r="EU142" s="576">
        <f>+EU141</f>
        <v>5497933.2413636297</v>
      </c>
      <c r="EV142" s="580">
        <f>+EV141</f>
        <v>646815.67545454553</v>
      </c>
      <c r="EW142" s="580">
        <f t="shared" si="190"/>
        <v>4851117.5659090839</v>
      </c>
      <c r="EX142" s="494">
        <f>+EU$29*EW142+EV142</f>
        <v>1229292.16701339</v>
      </c>
      <c r="EY142" s="582">
        <f t="shared" si="202"/>
        <v>8152795.3910525562</v>
      </c>
      <c r="EZ142" s="579">
        <f>+EY142</f>
        <v>8152795.3910525562</v>
      </c>
      <c r="FA142" s="553"/>
      <c r="FD142" s="493"/>
      <c r="FE142" s="477"/>
      <c r="FF142" s="477"/>
      <c r="FG142" s="494"/>
      <c r="FH142" s="493"/>
      <c r="FI142" s="477"/>
      <c r="FJ142" s="477"/>
      <c r="FK142" s="494"/>
      <c r="FL142" s="493"/>
      <c r="FM142" s="477"/>
      <c r="FN142" s="477"/>
      <c r="FO142" s="494"/>
      <c r="FP142" s="493"/>
      <c r="FQ142" s="477"/>
      <c r="FR142" s="477"/>
      <c r="FS142" s="494"/>
      <c r="FT142" s="493"/>
      <c r="FU142" s="477"/>
      <c r="FV142" s="477"/>
      <c r="FW142" s="494"/>
      <c r="FX142" s="493"/>
      <c r="FY142" s="477"/>
      <c r="FZ142" s="477"/>
      <c r="GA142" s="494"/>
      <c r="GB142" s="493"/>
      <c r="GC142" s="477"/>
      <c r="GD142" s="477"/>
      <c r="GE142" s="494"/>
      <c r="GF142" s="493"/>
      <c r="GG142" s="477"/>
      <c r="GH142" s="477"/>
      <c r="GI142" s="494"/>
      <c r="GJ142" s="493"/>
      <c r="GK142" s="477"/>
      <c r="GL142" s="477"/>
      <c r="GM142" s="494"/>
      <c r="GN142" s="493"/>
      <c r="GO142" s="477"/>
      <c r="GP142" s="477"/>
      <c r="GQ142" s="494"/>
      <c r="GR142" s="493"/>
      <c r="GS142" s="477"/>
      <c r="GT142" s="477"/>
      <c r="GU142" s="494"/>
      <c r="GV142" s="493"/>
      <c r="GW142" s="477"/>
      <c r="GX142" s="477"/>
      <c r="GY142" s="494"/>
      <c r="GZ142" s="493"/>
      <c r="HA142" s="477"/>
      <c r="HB142" s="477"/>
      <c r="HC142" s="494"/>
      <c r="HD142" s="576"/>
      <c r="HE142" s="580"/>
      <c r="HF142" s="580"/>
      <c r="HG142" s="919"/>
      <c r="HH142" s="920"/>
      <c r="HI142" s="926"/>
      <c r="HJ142" s="926"/>
      <c r="HK142" s="919"/>
      <c r="HL142" s="920"/>
      <c r="HM142" s="926"/>
      <c r="HN142" s="926"/>
      <c r="HO142" s="919"/>
      <c r="HP142" s="920"/>
      <c r="HQ142" s="926"/>
      <c r="HR142" s="926"/>
      <c r="HS142" s="919"/>
      <c r="HU142" s="493"/>
      <c r="HV142" s="477"/>
      <c r="HW142" s="477"/>
      <c r="HX142" s="494"/>
      <c r="HY142" s="493"/>
      <c r="HZ142" s="477"/>
      <c r="IA142" s="477"/>
      <c r="IB142" s="494"/>
      <c r="IC142" s="493"/>
      <c r="ID142" s="477"/>
      <c r="IE142" s="477"/>
      <c r="IF142" s="494"/>
    </row>
    <row r="143" spans="1:240">
      <c r="A143" s="554" t="s">
        <v>24</v>
      </c>
      <c r="B143" s="574">
        <v>2058</v>
      </c>
      <c r="C143" s="575"/>
      <c r="D143" s="575"/>
      <c r="E143" s="575"/>
      <c r="F143" s="558"/>
      <c r="G143" s="575"/>
      <c r="H143" s="575"/>
      <c r="I143" s="575"/>
      <c r="J143" s="558"/>
      <c r="K143" s="563"/>
      <c r="L143" s="563"/>
      <c r="M143" s="563"/>
      <c r="N143" s="558"/>
      <c r="O143" s="575"/>
      <c r="P143" s="575"/>
      <c r="Q143" s="575"/>
      <c r="R143" s="558"/>
      <c r="S143" s="477"/>
      <c r="T143" s="477"/>
      <c r="U143" s="477"/>
      <c r="V143" s="494"/>
      <c r="W143" s="477"/>
      <c r="X143" s="477"/>
      <c r="Y143" s="477"/>
      <c r="Z143" s="494"/>
      <c r="AA143" s="507"/>
      <c r="AB143" s="507"/>
      <c r="AC143" s="507"/>
      <c r="AD143" s="507"/>
      <c r="AE143" s="477"/>
      <c r="AF143" s="477"/>
      <c r="AG143" s="477"/>
      <c r="AH143" s="494"/>
      <c r="AI143" s="477"/>
      <c r="AJ143" s="477"/>
      <c r="AK143" s="477"/>
      <c r="AL143" s="494"/>
      <c r="AM143" s="507"/>
      <c r="AN143" s="507"/>
      <c r="AO143" s="507"/>
      <c r="AP143" s="507"/>
      <c r="AQ143" s="477"/>
      <c r="AR143" s="477"/>
      <c r="AS143" s="477"/>
      <c r="AT143" s="494"/>
      <c r="AU143" s="575"/>
      <c r="AV143" s="575"/>
      <c r="AW143" s="575"/>
      <c r="AX143" s="558"/>
      <c r="AY143" s="575"/>
      <c r="AZ143" s="575"/>
      <c r="BA143" s="575"/>
      <c r="BB143" s="558"/>
      <c r="BC143" s="575"/>
      <c r="BD143" s="575"/>
      <c r="BE143" s="575"/>
      <c r="BF143" s="558"/>
      <c r="BG143" s="575"/>
      <c r="BH143" s="575"/>
      <c r="BI143" s="575"/>
      <c r="BJ143" s="558"/>
      <c r="BK143" s="575"/>
      <c r="BL143" s="575"/>
      <c r="BM143" s="575"/>
      <c r="BN143" s="558"/>
      <c r="BO143" s="575"/>
      <c r="BP143" s="575"/>
      <c r="BQ143" s="575"/>
      <c r="BR143" s="558"/>
      <c r="BS143" s="477"/>
      <c r="BT143" s="477"/>
      <c r="BU143" s="477"/>
      <c r="BV143" s="494"/>
      <c r="BW143" s="507"/>
      <c r="BX143" s="507"/>
      <c r="BY143" s="507"/>
      <c r="BZ143" s="507"/>
      <c r="CA143" s="477"/>
      <c r="CB143" s="477"/>
      <c r="CC143" s="477"/>
      <c r="CD143" s="494"/>
      <c r="CE143" s="477"/>
      <c r="CF143" s="477"/>
      <c r="CG143" s="477"/>
      <c r="CH143" s="494"/>
      <c r="CI143" s="507"/>
      <c r="CJ143" s="507"/>
      <c r="CK143" s="507"/>
      <c r="CL143" s="507"/>
      <c r="CM143" s="493">
        <f>+CO142</f>
        <v>1330152.0343750129</v>
      </c>
      <c r="CN143" s="477">
        <f>+CM$31</f>
        <v>483691.64886363636</v>
      </c>
      <c r="CO143" s="477">
        <f t="shared" ref="CO143:CO144" si="217">+CM143-CN143</f>
        <v>846460.38551137643</v>
      </c>
      <c r="CP143" s="494">
        <f>+CM$28*CO143+CN143</f>
        <v>585326.63686331781</v>
      </c>
      <c r="CQ143" s="493">
        <f>+CS142</f>
        <v>5548773.901875006</v>
      </c>
      <c r="CR143" s="477">
        <f>+CQ$31</f>
        <v>2017735.9643181816</v>
      </c>
      <c r="CS143" s="477">
        <f t="shared" ref="CS143:CS144" si="218">+CQ143-CR143</f>
        <v>3531037.9375568246</v>
      </c>
      <c r="CT143" s="494">
        <f>+CQ$28*CS143+CR143</f>
        <v>2441709.7314935913</v>
      </c>
      <c r="CU143" s="493">
        <f>+CW142</f>
        <v>2028586.1175000165</v>
      </c>
      <c r="CV143" s="477">
        <f>+CU$31</f>
        <v>676195.37250000006</v>
      </c>
      <c r="CW143" s="477">
        <f t="shared" ref="CW143:CW144" si="219">+CU143-CV143</f>
        <v>1352390.7450000164</v>
      </c>
      <c r="CX143" s="494">
        <f>+CU$28*CW143+CV143</f>
        <v>838577.71134497551</v>
      </c>
      <c r="CY143" s="493">
        <f>+DA142</f>
        <v>2568.0335227272603</v>
      </c>
      <c r="CZ143" s="477">
        <f>+CY$31</f>
        <v>733.72386363636497</v>
      </c>
      <c r="DA143" s="477">
        <f t="shared" si="164"/>
        <v>1834.3096590908954</v>
      </c>
      <c r="DB143" s="494">
        <f>+CY$28*DA143+CZ143</f>
        <v>953.97048519181305</v>
      </c>
      <c r="DC143" s="493">
        <f>+DE142</f>
        <v>144724.68636363826</v>
      </c>
      <c r="DD143" s="477">
        <f>+DC$31</f>
        <v>44530.672727272722</v>
      </c>
      <c r="DE143" s="477">
        <f t="shared" si="165"/>
        <v>100194.01363636553</v>
      </c>
      <c r="DF143" s="494">
        <f>+DC$28*DE143+DD143</f>
        <v>56561.025887178592</v>
      </c>
      <c r="DG143" s="493">
        <f>+DI142</f>
        <v>86238.16011363556</v>
      </c>
      <c r="DH143" s="477">
        <f>+DG$31</f>
        <v>24639.474318181816</v>
      </c>
      <c r="DI143" s="477">
        <f t="shared" si="166"/>
        <v>61598.685795453741</v>
      </c>
      <c r="DJ143" s="494">
        <f>+DG$28*DI143+DH143</f>
        <v>32035.664144401326</v>
      </c>
      <c r="DK143" s="493">
        <f>+DM142</f>
        <v>1740586.2280681913</v>
      </c>
      <c r="DL143" s="477">
        <f>+DK$31</f>
        <v>549658.80886363634</v>
      </c>
      <c r="DM143" s="477">
        <f t="shared" si="167"/>
        <v>1190927.419204555</v>
      </c>
      <c r="DN143" s="494">
        <f>+DK$28*DM143+DL143</f>
        <v>692654.15280548192</v>
      </c>
      <c r="DO143" s="493">
        <f>+DQ142</f>
        <v>81636.26609848463</v>
      </c>
      <c r="DP143" s="477">
        <f>+DO$31</f>
        <v>19592.703863636354</v>
      </c>
      <c r="DQ143" s="477">
        <f t="shared" si="143"/>
        <v>62043.562234848272</v>
      </c>
      <c r="DR143" s="494">
        <f>+DO$28*DQ143+DP143</f>
        <v>27042.310261207738</v>
      </c>
      <c r="DS143" s="493">
        <f>+DU142</f>
        <v>37330.887272727356</v>
      </c>
      <c r="DT143" s="477">
        <f>+DS$31</f>
        <v>8295.7527272726966</v>
      </c>
      <c r="DU143" s="477">
        <f t="shared" si="168"/>
        <v>29035.134545454661</v>
      </c>
      <c r="DV143" s="494">
        <f>+DS$28*DU143+DT143</f>
        <v>11782.018123276581</v>
      </c>
      <c r="DW143" s="493">
        <f>+DY142</f>
        <v>5192.4944886363191</v>
      </c>
      <c r="DX143" s="477">
        <f>+DW$31</f>
        <v>1221.7634090909089</v>
      </c>
      <c r="DY143" s="477">
        <f t="shared" si="169"/>
        <v>3970.7310795454105</v>
      </c>
      <c r="DZ143" s="494">
        <f>+DW$28*DY143+DX143</f>
        <v>1698.5313861011405</v>
      </c>
      <c r="EA143" s="493">
        <f>+EC142</f>
        <v>-35008.1494886367</v>
      </c>
      <c r="EB143" s="477">
        <f>+EA$31</f>
        <v>-7120.3015909091364</v>
      </c>
      <c r="EC143" s="477">
        <f t="shared" si="170"/>
        <v>-27887.847897727563</v>
      </c>
      <c r="ED143" s="494">
        <f>+EA$28*EC143+EB143</f>
        <v>-10468.811615640101</v>
      </c>
      <c r="EE143" s="576">
        <f>+EG142</f>
        <v>1235179.0850000083</v>
      </c>
      <c r="EF143" s="580">
        <f>+EE$31</f>
        <v>192495.44181818186</v>
      </c>
      <c r="EG143" s="580">
        <f t="shared" si="171"/>
        <v>1042683.6431818265</v>
      </c>
      <c r="EH143" s="494">
        <f>+EE$28*EG143+EF143</f>
        <v>317691.06984302669</v>
      </c>
      <c r="EI143" s="576">
        <f>+EK142</f>
        <v>52590.710871211981</v>
      </c>
      <c r="EJ143" s="580">
        <f>+EI$31</f>
        <v>7696.2015909090906</v>
      </c>
      <c r="EK143" s="580">
        <f t="shared" si="172"/>
        <v>44894.509280302889</v>
      </c>
      <c r="EL143" s="494">
        <f>+EI$28*EK143+EJ143</f>
        <v>13086.711282864242</v>
      </c>
      <c r="EM143" s="576">
        <f>+EO142</f>
        <v>1828935.2120454498</v>
      </c>
      <c r="EN143" s="580">
        <f>+EM$31</f>
        <v>261276.45886363636</v>
      </c>
      <c r="EO143" s="580">
        <f t="shared" si="173"/>
        <v>1567658.7531818133</v>
      </c>
      <c r="EP143" s="494">
        <f>+EM$28*EO143+EN143</f>
        <v>449506.15194132586</v>
      </c>
      <c r="EQ143" s="576">
        <f>+ES142</f>
        <v>3754350.0443181675</v>
      </c>
      <c r="ER143" s="580">
        <f>+EQ$31</f>
        <v>500580.00590909086</v>
      </c>
      <c r="ES143" s="580">
        <f t="shared" si="174"/>
        <v>3253770.0384090766</v>
      </c>
      <c r="ET143" s="494">
        <f>+EQ$28*ES143+ER143</f>
        <v>891262.05608872662</v>
      </c>
      <c r="EU143" s="576">
        <f>+EW142</f>
        <v>4851117.5659090839</v>
      </c>
      <c r="EV143" s="580">
        <f>+EU$31</f>
        <v>646815.67545454553</v>
      </c>
      <c r="EW143" s="580">
        <f t="shared" si="190"/>
        <v>4204301.8904545382</v>
      </c>
      <c r="EX143" s="494">
        <f>+EU$28*EW143+EV143</f>
        <v>1151628.6348055438</v>
      </c>
      <c r="EY143" s="582">
        <f t="shared" si="202"/>
        <v>7501047.5651405696</v>
      </c>
      <c r="EZ143" s="557"/>
      <c r="FA143" s="578">
        <f>+EY143</f>
        <v>7501047.5651405696</v>
      </c>
      <c r="FD143" s="493"/>
      <c r="FE143" s="477"/>
      <c r="FF143" s="477"/>
      <c r="FG143" s="494"/>
      <c r="FH143" s="493"/>
      <c r="FI143" s="477"/>
      <c r="FJ143" s="477"/>
      <c r="FK143" s="494"/>
      <c r="FL143" s="493"/>
      <c r="FM143" s="477"/>
      <c r="FN143" s="477"/>
      <c r="FO143" s="494"/>
      <c r="FP143" s="493"/>
      <c r="FQ143" s="477"/>
      <c r="FR143" s="477"/>
      <c r="FS143" s="494"/>
      <c r="FT143" s="493"/>
      <c r="FU143" s="477"/>
      <c r="FV143" s="477"/>
      <c r="FW143" s="494"/>
      <c r="FX143" s="493"/>
      <c r="FY143" s="477"/>
      <c r="FZ143" s="477"/>
      <c r="GA143" s="494"/>
      <c r="GB143" s="493"/>
      <c r="GC143" s="477"/>
      <c r="GD143" s="477"/>
      <c r="GE143" s="494"/>
      <c r="GF143" s="493"/>
      <c r="GG143" s="477"/>
      <c r="GH143" s="477"/>
      <c r="GI143" s="494"/>
      <c r="GJ143" s="493"/>
      <c r="GK143" s="477"/>
      <c r="GL143" s="477"/>
      <c r="GM143" s="494"/>
      <c r="GN143" s="493"/>
      <c r="GO143" s="477"/>
      <c r="GP143" s="477"/>
      <c r="GQ143" s="494"/>
      <c r="GR143" s="493"/>
      <c r="GS143" s="477"/>
      <c r="GT143" s="477"/>
      <c r="GU143" s="494"/>
      <c r="GV143" s="493"/>
      <c r="GW143" s="477"/>
      <c r="GX143" s="477"/>
      <c r="GY143" s="494"/>
      <c r="GZ143" s="493"/>
      <c r="HA143" s="477"/>
      <c r="HB143" s="477"/>
      <c r="HC143" s="494"/>
      <c r="HD143" s="576"/>
      <c r="HE143" s="580"/>
      <c r="HF143" s="580"/>
      <c r="HG143" s="919"/>
      <c r="HH143" s="920"/>
      <c r="HI143" s="926"/>
      <c r="HJ143" s="926"/>
      <c r="HK143" s="919"/>
      <c r="HL143" s="920"/>
      <c r="HM143" s="926"/>
      <c r="HN143" s="926"/>
      <c r="HO143" s="919"/>
      <c r="HP143" s="920"/>
      <c r="HQ143" s="926"/>
      <c r="HR143" s="926"/>
      <c r="HS143" s="919"/>
      <c r="HU143" s="493"/>
      <c r="HV143" s="477"/>
      <c r="HW143" s="477"/>
      <c r="HX143" s="494"/>
      <c r="HY143" s="493"/>
      <c r="HZ143" s="477"/>
      <c r="IA143" s="477"/>
      <c r="IB143" s="494"/>
      <c r="IC143" s="493"/>
      <c r="ID143" s="477"/>
      <c r="IE143" s="477"/>
      <c r="IF143" s="494"/>
    </row>
    <row r="144" spans="1:240">
      <c r="A144" s="554" t="s">
        <v>23</v>
      </c>
      <c r="B144" s="574">
        <v>2058</v>
      </c>
      <c r="C144" s="575"/>
      <c r="D144" s="575"/>
      <c r="E144" s="575"/>
      <c r="F144" s="558"/>
      <c r="G144" s="575"/>
      <c r="H144" s="575"/>
      <c r="I144" s="575"/>
      <c r="J144" s="558"/>
      <c r="K144" s="563"/>
      <c r="L144" s="563"/>
      <c r="M144" s="563"/>
      <c r="N144" s="558"/>
      <c r="O144" s="575"/>
      <c r="P144" s="575"/>
      <c r="Q144" s="575"/>
      <c r="R144" s="558"/>
      <c r="S144" s="477"/>
      <c r="T144" s="477"/>
      <c r="U144" s="477"/>
      <c r="V144" s="494"/>
      <c r="W144" s="477"/>
      <c r="X144" s="477"/>
      <c r="Y144" s="477"/>
      <c r="Z144" s="494"/>
      <c r="AA144" s="507"/>
      <c r="AB144" s="507"/>
      <c r="AC144" s="507"/>
      <c r="AD144" s="507"/>
      <c r="AE144" s="477"/>
      <c r="AF144" s="477"/>
      <c r="AG144" s="477"/>
      <c r="AH144" s="494"/>
      <c r="AI144" s="477"/>
      <c r="AJ144" s="477"/>
      <c r="AK144" s="477"/>
      <c r="AL144" s="494"/>
      <c r="AM144" s="507"/>
      <c r="AN144" s="507"/>
      <c r="AO144" s="507"/>
      <c r="AP144" s="507"/>
      <c r="AQ144" s="477"/>
      <c r="AR144" s="477"/>
      <c r="AS144" s="477"/>
      <c r="AT144" s="494"/>
      <c r="AU144" s="575"/>
      <c r="AV144" s="575"/>
      <c r="AW144" s="575"/>
      <c r="AX144" s="558"/>
      <c r="AY144" s="575"/>
      <c r="AZ144" s="575"/>
      <c r="BA144" s="575"/>
      <c r="BB144" s="558"/>
      <c r="BC144" s="575"/>
      <c r="BD144" s="575"/>
      <c r="BE144" s="575"/>
      <c r="BF144" s="558"/>
      <c r="BG144" s="575"/>
      <c r="BH144" s="575"/>
      <c r="BI144" s="575"/>
      <c r="BJ144" s="558"/>
      <c r="BK144" s="575"/>
      <c r="BL144" s="575"/>
      <c r="BM144" s="575"/>
      <c r="BN144" s="558"/>
      <c r="BO144" s="575"/>
      <c r="BP144" s="575"/>
      <c r="BQ144" s="575"/>
      <c r="BR144" s="558"/>
      <c r="BS144" s="477"/>
      <c r="BT144" s="477"/>
      <c r="BU144" s="477"/>
      <c r="BV144" s="494"/>
      <c r="BW144" s="507"/>
      <c r="BX144" s="507"/>
      <c r="BY144" s="507"/>
      <c r="BZ144" s="507"/>
      <c r="CA144" s="477"/>
      <c r="CB144" s="477"/>
      <c r="CC144" s="477"/>
      <c r="CD144" s="494"/>
      <c r="CE144" s="477"/>
      <c r="CF144" s="477"/>
      <c r="CG144" s="477"/>
      <c r="CH144" s="494"/>
      <c r="CI144" s="507"/>
      <c r="CJ144" s="507"/>
      <c r="CK144" s="507"/>
      <c r="CL144" s="507"/>
      <c r="CM144" s="493">
        <f>+CM143</f>
        <v>1330152.0343750129</v>
      </c>
      <c r="CN144" s="477">
        <f>+CN143</f>
        <v>483691.64886363636</v>
      </c>
      <c r="CO144" s="477">
        <f t="shared" si="217"/>
        <v>846460.38551137643</v>
      </c>
      <c r="CP144" s="494">
        <f>+CM$29*CO144+CN144</f>
        <v>585326.63686331781</v>
      </c>
      <c r="CQ144" s="493">
        <f>+CQ143</f>
        <v>5548773.901875006</v>
      </c>
      <c r="CR144" s="477">
        <f>+CR143</f>
        <v>2017735.9643181816</v>
      </c>
      <c r="CS144" s="477">
        <f t="shared" si="218"/>
        <v>3531037.9375568246</v>
      </c>
      <c r="CT144" s="494">
        <f>+CQ$29*CS144+CR144</f>
        <v>2441709.7314935913</v>
      </c>
      <c r="CU144" s="493">
        <f>+CU143</f>
        <v>2028586.1175000165</v>
      </c>
      <c r="CV144" s="477">
        <f>+CV143</f>
        <v>676195.37250000006</v>
      </c>
      <c r="CW144" s="477">
        <f t="shared" si="219"/>
        <v>1352390.7450000164</v>
      </c>
      <c r="CX144" s="494">
        <f>+CU$29*CW144+CV144</f>
        <v>838577.71134497551</v>
      </c>
      <c r="CY144" s="493">
        <f>+CY143</f>
        <v>2568.0335227272603</v>
      </c>
      <c r="CZ144" s="477">
        <f>+CZ143</f>
        <v>733.72386363636497</v>
      </c>
      <c r="DA144" s="477">
        <f t="shared" si="164"/>
        <v>1834.3096590908954</v>
      </c>
      <c r="DB144" s="494">
        <f>+CY$29*DA144+CZ144</f>
        <v>953.97048519181305</v>
      </c>
      <c r="DC144" s="493">
        <f>+DC143</f>
        <v>144724.68636363826</v>
      </c>
      <c r="DD144" s="477">
        <f>+DD143</f>
        <v>44530.672727272722</v>
      </c>
      <c r="DE144" s="477">
        <f t="shared" si="165"/>
        <v>100194.01363636553</v>
      </c>
      <c r="DF144" s="494">
        <f>+DC$29*DE144+DD144</f>
        <v>56561.025887178592</v>
      </c>
      <c r="DG144" s="493">
        <f>+DG143</f>
        <v>86238.16011363556</v>
      </c>
      <c r="DH144" s="477">
        <f>+DH143</f>
        <v>24639.474318181816</v>
      </c>
      <c r="DI144" s="477">
        <f t="shared" si="166"/>
        <v>61598.685795453741</v>
      </c>
      <c r="DJ144" s="494">
        <f>+DG$29*DI144+DH144</f>
        <v>32035.664144401326</v>
      </c>
      <c r="DK144" s="493">
        <f>+DK143</f>
        <v>1740586.2280681913</v>
      </c>
      <c r="DL144" s="477">
        <f>+DL143</f>
        <v>549658.80886363634</v>
      </c>
      <c r="DM144" s="477">
        <f t="shared" si="167"/>
        <v>1190927.419204555</v>
      </c>
      <c r="DN144" s="494">
        <f>+DK$29*DM144+DL144</f>
        <v>692654.15280548192</v>
      </c>
      <c r="DO144" s="493">
        <f>+DO143</f>
        <v>81636.26609848463</v>
      </c>
      <c r="DP144" s="477">
        <f>+DP143</f>
        <v>19592.703863636354</v>
      </c>
      <c r="DQ144" s="477">
        <f t="shared" si="143"/>
        <v>62043.562234848272</v>
      </c>
      <c r="DR144" s="494">
        <f>+DO$29*DQ144+DP144</f>
        <v>27042.310261207738</v>
      </c>
      <c r="DS144" s="493">
        <f>+DS143</f>
        <v>37330.887272727356</v>
      </c>
      <c r="DT144" s="477">
        <f>+DT143</f>
        <v>8295.7527272726966</v>
      </c>
      <c r="DU144" s="477">
        <f t="shared" si="168"/>
        <v>29035.134545454661</v>
      </c>
      <c r="DV144" s="494">
        <f>+DS$29*DU144+DT144</f>
        <v>11782.018123276581</v>
      </c>
      <c r="DW144" s="493">
        <f>+DW143</f>
        <v>5192.4944886363191</v>
      </c>
      <c r="DX144" s="477">
        <f>+DX143</f>
        <v>1221.7634090909089</v>
      </c>
      <c r="DY144" s="477">
        <f t="shared" si="169"/>
        <v>3970.7310795454105</v>
      </c>
      <c r="DZ144" s="494">
        <f>+DW$29*DY144+DX144</f>
        <v>1698.5313861011405</v>
      </c>
      <c r="EA144" s="493">
        <f>+EA143</f>
        <v>-35008.1494886367</v>
      </c>
      <c r="EB144" s="477">
        <f>+EB143</f>
        <v>-7120.3015909091364</v>
      </c>
      <c r="EC144" s="477">
        <f t="shared" si="170"/>
        <v>-27887.847897727563</v>
      </c>
      <c r="ED144" s="494">
        <f>+EA$29*EC144+EB144</f>
        <v>-10468.811615640101</v>
      </c>
      <c r="EE144" s="576">
        <f>+EE143</f>
        <v>1235179.0850000083</v>
      </c>
      <c r="EF144" s="580">
        <f>+EF143</f>
        <v>192495.44181818186</v>
      </c>
      <c r="EG144" s="580">
        <f t="shared" si="171"/>
        <v>1042683.6431818265</v>
      </c>
      <c r="EH144" s="494">
        <f>+EE$29*EG144+EF144</f>
        <v>317691.06984302669</v>
      </c>
      <c r="EI144" s="576">
        <f>+EI143</f>
        <v>52590.710871211981</v>
      </c>
      <c r="EJ144" s="580">
        <f>+EJ143</f>
        <v>7696.2015909090906</v>
      </c>
      <c r="EK144" s="580">
        <f t="shared" si="172"/>
        <v>44894.509280302889</v>
      </c>
      <c r="EL144" s="494">
        <f>+EI$29*EK144+EJ144</f>
        <v>13086.711282864242</v>
      </c>
      <c r="EM144" s="576">
        <f>+EM143</f>
        <v>1828935.2120454498</v>
      </c>
      <c r="EN144" s="580">
        <f>+EN143</f>
        <v>261276.45886363636</v>
      </c>
      <c r="EO144" s="580">
        <f t="shared" si="173"/>
        <v>1567658.7531818133</v>
      </c>
      <c r="EP144" s="494">
        <f>+EM$29*EO144+EN144</f>
        <v>449506.15194132586</v>
      </c>
      <c r="EQ144" s="576">
        <f>+EQ143</f>
        <v>3754350.0443181675</v>
      </c>
      <c r="ER144" s="580">
        <f>+ER143</f>
        <v>500580.00590909086</v>
      </c>
      <c r="ES144" s="580">
        <f t="shared" si="174"/>
        <v>3253770.0384090766</v>
      </c>
      <c r="ET144" s="494">
        <f>+EQ$29*ES144+ER144</f>
        <v>891262.05608872662</v>
      </c>
      <c r="EU144" s="576">
        <f>+EU143</f>
        <v>4851117.5659090839</v>
      </c>
      <c r="EV144" s="580">
        <f>+EV143</f>
        <v>646815.67545454553</v>
      </c>
      <c r="EW144" s="580">
        <f t="shared" si="190"/>
        <v>4204301.8904545382</v>
      </c>
      <c r="EX144" s="494">
        <f>+EU$29*EW144+EV144</f>
        <v>1151628.6348055438</v>
      </c>
      <c r="EY144" s="582">
        <f t="shared" si="202"/>
        <v>7501047.5651405696</v>
      </c>
      <c r="EZ144" s="579">
        <f>+EY144</f>
        <v>7501047.5651405696</v>
      </c>
      <c r="FA144" s="553"/>
      <c r="FD144" s="493"/>
      <c r="FE144" s="477"/>
      <c r="FF144" s="477"/>
      <c r="FG144" s="494"/>
      <c r="FH144" s="493"/>
      <c r="FI144" s="477"/>
      <c r="FJ144" s="477"/>
      <c r="FK144" s="494"/>
      <c r="FL144" s="493"/>
      <c r="FM144" s="477"/>
      <c r="FN144" s="477"/>
      <c r="FO144" s="494"/>
      <c r="FP144" s="493"/>
      <c r="FQ144" s="477"/>
      <c r="FR144" s="477"/>
      <c r="FS144" s="494"/>
      <c r="FT144" s="493"/>
      <c r="FU144" s="477"/>
      <c r="FV144" s="477"/>
      <c r="FW144" s="494"/>
      <c r="FX144" s="493"/>
      <c r="FY144" s="477"/>
      <c r="FZ144" s="477"/>
      <c r="GA144" s="494"/>
      <c r="GB144" s="493"/>
      <c r="GC144" s="477"/>
      <c r="GD144" s="477"/>
      <c r="GE144" s="494"/>
      <c r="GF144" s="493"/>
      <c r="GG144" s="477"/>
      <c r="GH144" s="477"/>
      <c r="GI144" s="494"/>
      <c r="GJ144" s="493"/>
      <c r="GK144" s="477"/>
      <c r="GL144" s="477"/>
      <c r="GM144" s="494"/>
      <c r="GN144" s="493"/>
      <c r="GO144" s="477"/>
      <c r="GP144" s="477"/>
      <c r="GQ144" s="494"/>
      <c r="GR144" s="493"/>
      <c r="GS144" s="477"/>
      <c r="GT144" s="477"/>
      <c r="GU144" s="494"/>
      <c r="GV144" s="493"/>
      <c r="GW144" s="477"/>
      <c r="GX144" s="477"/>
      <c r="GY144" s="494"/>
      <c r="GZ144" s="493"/>
      <c r="HA144" s="477"/>
      <c r="HB144" s="477"/>
      <c r="HC144" s="494"/>
      <c r="HD144" s="576"/>
      <c r="HE144" s="580"/>
      <c r="HF144" s="580"/>
      <c r="HG144" s="919"/>
      <c r="HH144" s="920"/>
      <c r="HI144" s="926"/>
      <c r="HJ144" s="926"/>
      <c r="HK144" s="919"/>
      <c r="HL144" s="920"/>
      <c r="HM144" s="926"/>
      <c r="HN144" s="926"/>
      <c r="HO144" s="919"/>
      <c r="HP144" s="920"/>
      <c r="HQ144" s="926"/>
      <c r="HR144" s="926"/>
      <c r="HS144" s="919"/>
      <c r="HU144" s="493"/>
      <c r="HV144" s="477"/>
      <c r="HW144" s="477"/>
      <c r="HX144" s="494"/>
      <c r="HY144" s="493"/>
      <c r="HZ144" s="477"/>
      <c r="IA144" s="477"/>
      <c r="IB144" s="494"/>
      <c r="IC144" s="493"/>
      <c r="ID144" s="477"/>
      <c r="IE144" s="477"/>
      <c r="IF144" s="494"/>
    </row>
    <row r="145" spans="1:240">
      <c r="A145" s="554" t="s">
        <v>24</v>
      </c>
      <c r="B145" s="574">
        <v>2059</v>
      </c>
      <c r="C145" s="575"/>
      <c r="D145" s="575"/>
      <c r="E145" s="575"/>
      <c r="F145" s="558"/>
      <c r="G145" s="575"/>
      <c r="H145" s="575"/>
      <c r="I145" s="575"/>
      <c r="J145" s="558"/>
      <c r="K145" s="563"/>
      <c r="L145" s="563"/>
      <c r="M145" s="563"/>
      <c r="N145" s="558"/>
      <c r="O145" s="575"/>
      <c r="P145" s="575"/>
      <c r="Q145" s="575"/>
      <c r="R145" s="558"/>
      <c r="S145" s="477"/>
      <c r="T145" s="477"/>
      <c r="U145" s="477"/>
      <c r="V145" s="494"/>
      <c r="W145" s="477"/>
      <c r="X145" s="477"/>
      <c r="Y145" s="477"/>
      <c r="Z145" s="494"/>
      <c r="AA145" s="507"/>
      <c r="AB145" s="507"/>
      <c r="AC145" s="507"/>
      <c r="AD145" s="507"/>
      <c r="AE145" s="477"/>
      <c r="AF145" s="477"/>
      <c r="AG145" s="477"/>
      <c r="AH145" s="494"/>
      <c r="AI145" s="477"/>
      <c r="AJ145" s="477"/>
      <c r="AK145" s="477"/>
      <c r="AL145" s="494"/>
      <c r="AM145" s="507"/>
      <c r="AN145" s="507"/>
      <c r="AO145" s="507"/>
      <c r="AP145" s="507"/>
      <c r="AQ145" s="477"/>
      <c r="AR145" s="477"/>
      <c r="AS145" s="477"/>
      <c r="AT145" s="494"/>
      <c r="AU145" s="575"/>
      <c r="AV145" s="575"/>
      <c r="AW145" s="575"/>
      <c r="AX145" s="558"/>
      <c r="AY145" s="575"/>
      <c r="AZ145" s="575"/>
      <c r="BA145" s="575"/>
      <c r="BB145" s="558"/>
      <c r="BC145" s="575"/>
      <c r="BD145" s="575"/>
      <c r="BE145" s="575"/>
      <c r="BF145" s="558"/>
      <c r="BG145" s="575"/>
      <c r="BH145" s="575"/>
      <c r="BI145" s="575"/>
      <c r="BJ145" s="558"/>
      <c r="BK145" s="575"/>
      <c r="BL145" s="575"/>
      <c r="BM145" s="575"/>
      <c r="BN145" s="558"/>
      <c r="BO145" s="575"/>
      <c r="BP145" s="575"/>
      <c r="BQ145" s="575"/>
      <c r="BR145" s="558"/>
      <c r="BS145" s="477"/>
      <c r="BT145" s="477"/>
      <c r="BU145" s="477"/>
      <c r="BV145" s="494"/>
      <c r="BW145" s="507"/>
      <c r="BX145" s="507"/>
      <c r="BY145" s="507"/>
      <c r="BZ145" s="507"/>
      <c r="CA145" s="477"/>
      <c r="CB145" s="477"/>
      <c r="CC145" s="477"/>
      <c r="CD145" s="494"/>
      <c r="CE145" s="477"/>
      <c r="CF145" s="477"/>
      <c r="CG145" s="477"/>
      <c r="CH145" s="494"/>
      <c r="CI145" s="507"/>
      <c r="CJ145" s="507"/>
      <c r="CK145" s="507"/>
      <c r="CL145" s="507"/>
      <c r="CM145" s="493">
        <f>+CO144</f>
        <v>846460.38551137643</v>
      </c>
      <c r="CN145" s="477">
        <f>+CM$31</f>
        <v>483691.64886363636</v>
      </c>
      <c r="CO145" s="477">
        <f t="shared" ref="CO145:CO146" si="220">+CM145-CN145</f>
        <v>362768.73664774006</v>
      </c>
      <c r="CP145" s="494">
        <f>+CM$28*CO145+CN145</f>
        <v>527249.50086350075</v>
      </c>
      <c r="CQ145" s="493">
        <f>+CS144</f>
        <v>3531037.9375568246</v>
      </c>
      <c r="CR145" s="477">
        <f>+CQ$31</f>
        <v>2017735.9643181816</v>
      </c>
      <c r="CS145" s="477">
        <f t="shared" ref="CS145:CS146" si="221">+CQ145-CR145</f>
        <v>1513301.973238643</v>
      </c>
      <c r="CT145" s="494">
        <f>+CQ$28*CS145+CR145</f>
        <v>2199439.0073933573</v>
      </c>
      <c r="CU145" s="493">
        <f>+CW144</f>
        <v>1352390.7450000164</v>
      </c>
      <c r="CV145" s="477">
        <f>+CU$31</f>
        <v>676195.37250000006</v>
      </c>
      <c r="CW145" s="477">
        <f t="shared" ref="CW145:CW146" si="222">+CU145-CV145</f>
        <v>676195.37250001635</v>
      </c>
      <c r="CX145" s="494">
        <f>+CU$28*CW145+CV145</f>
        <v>757386.54192248872</v>
      </c>
      <c r="CY145" s="493">
        <f>+DA144</f>
        <v>1834.3096590908954</v>
      </c>
      <c r="CZ145" s="477">
        <f>+CY$31</f>
        <v>733.72386363636497</v>
      </c>
      <c r="DA145" s="477">
        <f t="shared" si="164"/>
        <v>1100.5857954545304</v>
      </c>
      <c r="DB145" s="494">
        <f>+CY$28*DA145+CZ145</f>
        <v>865.87183656963305</v>
      </c>
      <c r="DC145" s="493">
        <f>+DE144</f>
        <v>100194.01363636553</v>
      </c>
      <c r="DD145" s="477">
        <f>+DC$31</f>
        <v>44530.672727272722</v>
      </c>
      <c r="DE145" s="477">
        <f t="shared" si="165"/>
        <v>55663.340909092811</v>
      </c>
      <c r="DF145" s="494">
        <f>+DC$28*DE145+DD145</f>
        <v>51214.202260553859</v>
      </c>
      <c r="DG145" s="493">
        <f>+DI144</f>
        <v>61598.685795453741</v>
      </c>
      <c r="DH145" s="477">
        <f>+DG$31</f>
        <v>24639.474318181816</v>
      </c>
      <c r="DI145" s="477">
        <f t="shared" si="166"/>
        <v>36959.211477271921</v>
      </c>
      <c r="DJ145" s="494">
        <f>+DG$28*DI145+DH145</f>
        <v>29077.188213913483</v>
      </c>
      <c r="DK145" s="493">
        <f>+DM144</f>
        <v>1190927.419204555</v>
      </c>
      <c r="DL145" s="477">
        <f>+DK$31</f>
        <v>549658.80886363634</v>
      </c>
      <c r="DM145" s="477">
        <f t="shared" si="167"/>
        <v>641268.61034091865</v>
      </c>
      <c r="DN145" s="494">
        <f>+DK$28*DM145+DL145</f>
        <v>626656.30175539991</v>
      </c>
      <c r="DO145" s="493">
        <f>+DQ144</f>
        <v>62043.562234848272</v>
      </c>
      <c r="DP145" s="477">
        <f>+DO$31</f>
        <v>19592.703863636354</v>
      </c>
      <c r="DQ145" s="477">
        <f t="shared" si="143"/>
        <v>42450.858371211914</v>
      </c>
      <c r="DR145" s="494">
        <f>+DO$28*DQ145+DP145</f>
        <v>24689.802977764135</v>
      </c>
      <c r="DS145" s="493">
        <f>+DU144</f>
        <v>29035.134545454661</v>
      </c>
      <c r="DT145" s="477">
        <f>+DS$31</f>
        <v>8295.7527272726966</v>
      </c>
      <c r="DU145" s="477">
        <f t="shared" si="168"/>
        <v>20739.381818181966</v>
      </c>
      <c r="DV145" s="494">
        <f>+DS$28*DU145+DT145</f>
        <v>10785.942295846908</v>
      </c>
      <c r="DW145" s="493">
        <f>+DY144</f>
        <v>3970.7310795454105</v>
      </c>
      <c r="DX145" s="477">
        <f>+DW$31</f>
        <v>1221.7634090909089</v>
      </c>
      <c r="DY145" s="477">
        <f t="shared" si="169"/>
        <v>2748.9676704545018</v>
      </c>
      <c r="DZ145" s="494">
        <f>+DW$28*DY145+DX145</f>
        <v>1551.8335470210677</v>
      </c>
      <c r="EA145" s="493">
        <f>+EC144</f>
        <v>-27887.847897727563</v>
      </c>
      <c r="EB145" s="477">
        <f>+EA$31</f>
        <v>-7120.3015909091364</v>
      </c>
      <c r="EC145" s="477">
        <f t="shared" si="170"/>
        <v>-20767.546306818425</v>
      </c>
      <c r="ED145" s="494">
        <f>+EA$28*EC145+EB145</f>
        <v>-9613.8728859215607</v>
      </c>
      <c r="EE145" s="576">
        <f>+EG144</f>
        <v>1042683.6431818265</v>
      </c>
      <c r="EF145" s="580">
        <f>+EE$31</f>
        <v>192495.44181818186</v>
      </c>
      <c r="EG145" s="580">
        <f t="shared" si="171"/>
        <v>850188.20136364456</v>
      </c>
      <c r="EH145" s="494">
        <f>+EE$28*EG145+EF145</f>
        <v>294578.03082305548</v>
      </c>
      <c r="EI145" s="576">
        <f>+EK144</f>
        <v>44894.509280302889</v>
      </c>
      <c r="EJ145" s="580">
        <f>+EI$31</f>
        <v>7696.2015909090906</v>
      </c>
      <c r="EK145" s="580">
        <f t="shared" si="172"/>
        <v>37198.307689393798</v>
      </c>
      <c r="EL145" s="494">
        <f>+EI$28*EK145+EJ145</f>
        <v>12162.6239071005</v>
      </c>
      <c r="EM145" s="576">
        <f>+EO144</f>
        <v>1567658.7531818133</v>
      </c>
      <c r="EN145" s="580">
        <f>+EM$31</f>
        <v>261276.45886363636</v>
      </c>
      <c r="EO145" s="580">
        <f t="shared" si="173"/>
        <v>1306382.2943181768</v>
      </c>
      <c r="EP145" s="494">
        <f>+EM$28*EO145+EN145</f>
        <v>418134.5364283775</v>
      </c>
      <c r="EQ145" s="576">
        <f>+ES144</f>
        <v>3253770.0384090766</v>
      </c>
      <c r="ER145" s="580">
        <f>+EQ$31</f>
        <v>500580.00590909086</v>
      </c>
      <c r="ES145" s="580">
        <f t="shared" si="174"/>
        <v>2753190.0324999858</v>
      </c>
      <c r="ET145" s="494">
        <f>+EQ$28*ES145+ER145</f>
        <v>831157.12529185927</v>
      </c>
      <c r="EU145" s="576">
        <f>+EW144</f>
        <v>4204301.8904545382</v>
      </c>
      <c r="EV145" s="580">
        <f>+EU$31</f>
        <v>646815.67545454553</v>
      </c>
      <c r="EW145" s="580">
        <f t="shared" si="190"/>
        <v>3557486.2149999924</v>
      </c>
      <c r="EX145" s="494">
        <f>+EU$28*EW145+EV145</f>
        <v>1073965.1025976976</v>
      </c>
      <c r="EY145" s="582">
        <f t="shared" si="202"/>
        <v>6849299.7392285848</v>
      </c>
      <c r="EZ145" s="557"/>
      <c r="FA145" s="578">
        <f>+EY145</f>
        <v>6849299.7392285848</v>
      </c>
      <c r="FD145" s="493"/>
      <c r="FE145" s="477"/>
      <c r="FF145" s="477"/>
      <c r="FG145" s="494"/>
      <c r="FH145" s="493"/>
      <c r="FI145" s="477"/>
      <c r="FJ145" s="477"/>
      <c r="FK145" s="494"/>
      <c r="FL145" s="493"/>
      <c r="FM145" s="477"/>
      <c r="FN145" s="477"/>
      <c r="FO145" s="494"/>
      <c r="FP145" s="493"/>
      <c r="FQ145" s="477"/>
      <c r="FR145" s="477"/>
      <c r="FS145" s="494"/>
      <c r="FT145" s="493"/>
      <c r="FU145" s="477"/>
      <c r="FV145" s="477"/>
      <c r="FW145" s="494"/>
      <c r="FX145" s="493"/>
      <c r="FY145" s="477"/>
      <c r="FZ145" s="477"/>
      <c r="GA145" s="494"/>
      <c r="GB145" s="493"/>
      <c r="GC145" s="477"/>
      <c r="GD145" s="477"/>
      <c r="GE145" s="494"/>
      <c r="GF145" s="493"/>
      <c r="GG145" s="477"/>
      <c r="GH145" s="477"/>
      <c r="GI145" s="494"/>
      <c r="GJ145" s="493"/>
      <c r="GK145" s="477"/>
      <c r="GL145" s="477"/>
      <c r="GM145" s="494"/>
      <c r="GN145" s="493"/>
      <c r="GO145" s="477"/>
      <c r="GP145" s="477"/>
      <c r="GQ145" s="494"/>
      <c r="GR145" s="493"/>
      <c r="GS145" s="477"/>
      <c r="GT145" s="477"/>
      <c r="GU145" s="494"/>
      <c r="GV145" s="493"/>
      <c r="GW145" s="477"/>
      <c r="GX145" s="477"/>
      <c r="GY145" s="494"/>
      <c r="GZ145" s="493"/>
      <c r="HA145" s="477"/>
      <c r="HB145" s="477"/>
      <c r="HC145" s="494"/>
      <c r="HD145" s="576"/>
      <c r="HE145" s="580"/>
      <c r="HF145" s="580"/>
      <c r="HG145" s="919"/>
      <c r="HH145" s="920"/>
      <c r="HI145" s="926"/>
      <c r="HJ145" s="926"/>
      <c r="HK145" s="919"/>
      <c r="HL145" s="920"/>
      <c r="HM145" s="926"/>
      <c r="HN145" s="926"/>
      <c r="HO145" s="919"/>
      <c r="HP145" s="920"/>
      <c r="HQ145" s="926"/>
      <c r="HR145" s="926"/>
      <c r="HS145" s="919"/>
      <c r="HU145" s="493"/>
      <c r="HV145" s="477"/>
      <c r="HW145" s="477"/>
      <c r="HX145" s="494"/>
      <c r="HY145" s="493"/>
      <c r="HZ145" s="477"/>
      <c r="IA145" s="477"/>
      <c r="IB145" s="494"/>
      <c r="IC145" s="493"/>
      <c r="ID145" s="477"/>
      <c r="IE145" s="477"/>
      <c r="IF145" s="494"/>
    </row>
    <row r="146" spans="1:240">
      <c r="A146" s="554" t="s">
        <v>23</v>
      </c>
      <c r="B146" s="574">
        <v>2059</v>
      </c>
      <c r="C146" s="575"/>
      <c r="D146" s="575"/>
      <c r="E146" s="575"/>
      <c r="F146" s="558"/>
      <c r="G146" s="575"/>
      <c r="H146" s="575"/>
      <c r="I146" s="575"/>
      <c r="J146" s="558"/>
      <c r="K146" s="563"/>
      <c r="L146" s="563"/>
      <c r="M146" s="563"/>
      <c r="N146" s="558"/>
      <c r="O146" s="575"/>
      <c r="P146" s="575"/>
      <c r="Q146" s="575"/>
      <c r="R146" s="558"/>
      <c r="S146" s="477"/>
      <c r="T146" s="477"/>
      <c r="U146" s="477"/>
      <c r="V146" s="494"/>
      <c r="W146" s="477"/>
      <c r="X146" s="477"/>
      <c r="Y146" s="477"/>
      <c r="Z146" s="494"/>
      <c r="AA146" s="507"/>
      <c r="AB146" s="507"/>
      <c r="AC146" s="507"/>
      <c r="AD146" s="507"/>
      <c r="AE146" s="477"/>
      <c r="AF146" s="477"/>
      <c r="AG146" s="477"/>
      <c r="AH146" s="494"/>
      <c r="AI146" s="477"/>
      <c r="AJ146" s="477"/>
      <c r="AK146" s="477"/>
      <c r="AL146" s="494"/>
      <c r="AM146" s="507"/>
      <c r="AN146" s="507"/>
      <c r="AO146" s="507"/>
      <c r="AP146" s="507"/>
      <c r="AQ146" s="477"/>
      <c r="AR146" s="477"/>
      <c r="AS146" s="477"/>
      <c r="AT146" s="494"/>
      <c r="AU146" s="575"/>
      <c r="AV146" s="575"/>
      <c r="AW146" s="575"/>
      <c r="AX146" s="558"/>
      <c r="AY146" s="575"/>
      <c r="AZ146" s="575"/>
      <c r="BA146" s="575"/>
      <c r="BB146" s="558"/>
      <c r="BC146" s="575"/>
      <c r="BD146" s="575"/>
      <c r="BE146" s="575"/>
      <c r="BF146" s="558"/>
      <c r="BG146" s="575"/>
      <c r="BH146" s="575"/>
      <c r="BI146" s="575"/>
      <c r="BJ146" s="558"/>
      <c r="BK146" s="575"/>
      <c r="BL146" s="575"/>
      <c r="BM146" s="575"/>
      <c r="BN146" s="558"/>
      <c r="BO146" s="575"/>
      <c r="BP146" s="575"/>
      <c r="BQ146" s="575"/>
      <c r="BR146" s="558"/>
      <c r="BS146" s="477"/>
      <c r="BT146" s="477"/>
      <c r="BU146" s="477"/>
      <c r="BV146" s="494"/>
      <c r="BW146" s="507"/>
      <c r="BX146" s="507"/>
      <c r="BY146" s="507"/>
      <c r="BZ146" s="507"/>
      <c r="CA146" s="477"/>
      <c r="CB146" s="477"/>
      <c r="CC146" s="477"/>
      <c r="CD146" s="494"/>
      <c r="CE146" s="477"/>
      <c r="CF146" s="477"/>
      <c r="CG146" s="477"/>
      <c r="CH146" s="494"/>
      <c r="CI146" s="507"/>
      <c r="CJ146" s="507"/>
      <c r="CK146" s="507"/>
      <c r="CL146" s="507"/>
      <c r="CM146" s="493">
        <f>+CM145</f>
        <v>846460.38551137643</v>
      </c>
      <c r="CN146" s="477">
        <f>+CN145</f>
        <v>483691.64886363636</v>
      </c>
      <c r="CO146" s="477">
        <f t="shared" si="220"/>
        <v>362768.73664774006</v>
      </c>
      <c r="CP146" s="494">
        <f>+CM$29*CO146+CN146</f>
        <v>527249.50086350075</v>
      </c>
      <c r="CQ146" s="493">
        <f>+CQ145</f>
        <v>3531037.9375568246</v>
      </c>
      <c r="CR146" s="477">
        <f>+CR145</f>
        <v>2017735.9643181816</v>
      </c>
      <c r="CS146" s="477">
        <f t="shared" si="221"/>
        <v>1513301.973238643</v>
      </c>
      <c r="CT146" s="494">
        <f>+CQ$29*CS146+CR146</f>
        <v>2199439.0073933573</v>
      </c>
      <c r="CU146" s="493">
        <f>+CU145</f>
        <v>1352390.7450000164</v>
      </c>
      <c r="CV146" s="477">
        <f>+CV145</f>
        <v>676195.37250000006</v>
      </c>
      <c r="CW146" s="477">
        <f t="shared" si="222"/>
        <v>676195.37250001635</v>
      </c>
      <c r="CX146" s="494">
        <f>+CU$29*CW146+CV146</f>
        <v>757386.54192248872</v>
      </c>
      <c r="CY146" s="493">
        <f>+CY145</f>
        <v>1834.3096590908954</v>
      </c>
      <c r="CZ146" s="477">
        <f>+CZ145</f>
        <v>733.72386363636497</v>
      </c>
      <c r="DA146" s="477">
        <f t="shared" si="164"/>
        <v>1100.5857954545304</v>
      </c>
      <c r="DB146" s="494">
        <f>+CY$29*DA146+CZ146</f>
        <v>865.87183656963305</v>
      </c>
      <c r="DC146" s="493">
        <f>+DC145</f>
        <v>100194.01363636553</v>
      </c>
      <c r="DD146" s="477">
        <f>+DD145</f>
        <v>44530.672727272722</v>
      </c>
      <c r="DE146" s="477">
        <f t="shared" si="165"/>
        <v>55663.340909092811</v>
      </c>
      <c r="DF146" s="494">
        <f>+DC$29*DE146+DD146</f>
        <v>51214.202260553859</v>
      </c>
      <c r="DG146" s="493">
        <f>+DG145</f>
        <v>61598.685795453741</v>
      </c>
      <c r="DH146" s="477">
        <f>+DH145</f>
        <v>24639.474318181816</v>
      </c>
      <c r="DI146" s="477">
        <f t="shared" si="166"/>
        <v>36959.211477271921</v>
      </c>
      <c r="DJ146" s="494">
        <f>+DG$29*DI146+DH146</f>
        <v>29077.188213913483</v>
      </c>
      <c r="DK146" s="493">
        <f>+DK145</f>
        <v>1190927.419204555</v>
      </c>
      <c r="DL146" s="477">
        <f>+DL145</f>
        <v>549658.80886363634</v>
      </c>
      <c r="DM146" s="477">
        <f t="shared" si="167"/>
        <v>641268.61034091865</v>
      </c>
      <c r="DN146" s="494">
        <f>+DK$29*DM146+DL146</f>
        <v>626656.30175539991</v>
      </c>
      <c r="DO146" s="493">
        <f>+DO145</f>
        <v>62043.562234848272</v>
      </c>
      <c r="DP146" s="477">
        <f>+DP145</f>
        <v>19592.703863636354</v>
      </c>
      <c r="DQ146" s="477">
        <f t="shared" si="143"/>
        <v>42450.858371211914</v>
      </c>
      <c r="DR146" s="494">
        <f>+DO$29*DQ146+DP146</f>
        <v>24689.802977764135</v>
      </c>
      <c r="DS146" s="493">
        <f>+DS145</f>
        <v>29035.134545454661</v>
      </c>
      <c r="DT146" s="477">
        <f>+DT145</f>
        <v>8295.7527272726966</v>
      </c>
      <c r="DU146" s="477">
        <f t="shared" si="168"/>
        <v>20739.381818181966</v>
      </c>
      <c r="DV146" s="494">
        <f>+DS$29*DU146+DT146</f>
        <v>10785.942295846908</v>
      </c>
      <c r="DW146" s="493">
        <f>+DW145</f>
        <v>3970.7310795454105</v>
      </c>
      <c r="DX146" s="477">
        <f>+DX145</f>
        <v>1221.7634090909089</v>
      </c>
      <c r="DY146" s="477">
        <f t="shared" si="169"/>
        <v>2748.9676704545018</v>
      </c>
      <c r="DZ146" s="494">
        <f>+DW$29*DY146+DX146</f>
        <v>1551.8335470210677</v>
      </c>
      <c r="EA146" s="493">
        <f>+EA145</f>
        <v>-27887.847897727563</v>
      </c>
      <c r="EB146" s="477">
        <f>+EB145</f>
        <v>-7120.3015909091364</v>
      </c>
      <c r="EC146" s="477">
        <f t="shared" si="170"/>
        <v>-20767.546306818425</v>
      </c>
      <c r="ED146" s="494">
        <f>+EA$29*EC146+EB146</f>
        <v>-9613.8728859215607</v>
      </c>
      <c r="EE146" s="576">
        <f>+EE145</f>
        <v>1042683.6431818265</v>
      </c>
      <c r="EF146" s="580">
        <f>+EF145</f>
        <v>192495.44181818186</v>
      </c>
      <c r="EG146" s="580">
        <f t="shared" si="171"/>
        <v>850188.20136364456</v>
      </c>
      <c r="EH146" s="494">
        <f>+EE$29*EG146+EF146</f>
        <v>294578.03082305548</v>
      </c>
      <c r="EI146" s="576">
        <f>+EI145</f>
        <v>44894.509280302889</v>
      </c>
      <c r="EJ146" s="580">
        <f>+EJ145</f>
        <v>7696.2015909090906</v>
      </c>
      <c r="EK146" s="580">
        <f t="shared" si="172"/>
        <v>37198.307689393798</v>
      </c>
      <c r="EL146" s="494">
        <f>+EI$29*EK146+EJ146</f>
        <v>12162.6239071005</v>
      </c>
      <c r="EM146" s="576">
        <f>+EM145</f>
        <v>1567658.7531818133</v>
      </c>
      <c r="EN146" s="580">
        <f>+EN145</f>
        <v>261276.45886363636</v>
      </c>
      <c r="EO146" s="580">
        <f t="shared" si="173"/>
        <v>1306382.2943181768</v>
      </c>
      <c r="EP146" s="494">
        <f>+EM$29*EO146+EN146</f>
        <v>418134.5364283775</v>
      </c>
      <c r="EQ146" s="576">
        <f>+EQ145</f>
        <v>3253770.0384090766</v>
      </c>
      <c r="ER146" s="580">
        <f>+ER145</f>
        <v>500580.00590909086</v>
      </c>
      <c r="ES146" s="580">
        <f t="shared" si="174"/>
        <v>2753190.0324999858</v>
      </c>
      <c r="ET146" s="494">
        <f>+EQ$29*ES146+ER146</f>
        <v>831157.12529185927</v>
      </c>
      <c r="EU146" s="576">
        <f>+EU145</f>
        <v>4204301.8904545382</v>
      </c>
      <c r="EV146" s="580">
        <f>+EV145</f>
        <v>646815.67545454553</v>
      </c>
      <c r="EW146" s="580">
        <f t="shared" si="190"/>
        <v>3557486.2149999924</v>
      </c>
      <c r="EX146" s="494">
        <f>+EU$29*EW146+EV146</f>
        <v>1073965.1025976976</v>
      </c>
      <c r="EY146" s="582">
        <f t="shared" si="202"/>
        <v>6849299.7392285848</v>
      </c>
      <c r="EZ146" s="579">
        <f>+EY146</f>
        <v>6849299.7392285848</v>
      </c>
      <c r="FA146" s="553"/>
      <c r="FD146" s="493"/>
      <c r="FE146" s="477"/>
      <c r="FF146" s="477"/>
      <c r="FG146" s="494"/>
      <c r="FH146" s="493"/>
      <c r="FI146" s="477"/>
      <c r="FJ146" s="477"/>
      <c r="FK146" s="494"/>
      <c r="FL146" s="493"/>
      <c r="FM146" s="477"/>
      <c r="FN146" s="477"/>
      <c r="FO146" s="494"/>
      <c r="FP146" s="493"/>
      <c r="FQ146" s="477"/>
      <c r="FR146" s="477"/>
      <c r="FS146" s="494"/>
      <c r="FT146" s="493"/>
      <c r="FU146" s="477"/>
      <c r="FV146" s="477"/>
      <c r="FW146" s="494"/>
      <c r="FX146" s="493"/>
      <c r="FY146" s="477"/>
      <c r="FZ146" s="477"/>
      <c r="GA146" s="494"/>
      <c r="GB146" s="493"/>
      <c r="GC146" s="477"/>
      <c r="GD146" s="477"/>
      <c r="GE146" s="494"/>
      <c r="GF146" s="493"/>
      <c r="GG146" s="477"/>
      <c r="GH146" s="477"/>
      <c r="GI146" s="494"/>
      <c r="GJ146" s="493"/>
      <c r="GK146" s="477"/>
      <c r="GL146" s="477"/>
      <c r="GM146" s="494"/>
      <c r="GN146" s="493"/>
      <c r="GO146" s="477"/>
      <c r="GP146" s="477"/>
      <c r="GQ146" s="494"/>
      <c r="GR146" s="493"/>
      <c r="GS146" s="477"/>
      <c r="GT146" s="477"/>
      <c r="GU146" s="494"/>
      <c r="GV146" s="493"/>
      <c r="GW146" s="477"/>
      <c r="GX146" s="477"/>
      <c r="GY146" s="494"/>
      <c r="GZ146" s="493"/>
      <c r="HA146" s="477"/>
      <c r="HB146" s="477"/>
      <c r="HC146" s="494"/>
      <c r="HD146" s="576"/>
      <c r="HE146" s="580"/>
      <c r="HF146" s="580"/>
      <c r="HG146" s="919"/>
      <c r="HH146" s="920"/>
      <c r="HI146" s="926"/>
      <c r="HJ146" s="926"/>
      <c r="HK146" s="919"/>
      <c r="HL146" s="920"/>
      <c r="HM146" s="926"/>
      <c r="HN146" s="926"/>
      <c r="HO146" s="919"/>
      <c r="HP146" s="920"/>
      <c r="HQ146" s="926"/>
      <c r="HR146" s="926"/>
      <c r="HS146" s="919"/>
      <c r="HU146" s="493"/>
      <c r="HV146" s="477"/>
      <c r="HW146" s="477"/>
      <c r="HX146" s="494"/>
      <c r="HY146" s="493"/>
      <c r="HZ146" s="477"/>
      <c r="IA146" s="477"/>
      <c r="IB146" s="494"/>
      <c r="IC146" s="493"/>
      <c r="ID146" s="477"/>
      <c r="IE146" s="477"/>
      <c r="IF146" s="494"/>
    </row>
    <row r="147" spans="1:240">
      <c r="A147" s="554" t="s">
        <v>24</v>
      </c>
      <c r="B147" s="574">
        <v>2060</v>
      </c>
      <c r="C147" s="575"/>
      <c r="D147" s="575"/>
      <c r="E147" s="575"/>
      <c r="F147" s="558"/>
      <c r="G147" s="575"/>
      <c r="H147" s="575"/>
      <c r="I147" s="575"/>
      <c r="J147" s="558"/>
      <c r="K147" s="563"/>
      <c r="L147" s="563"/>
      <c r="M147" s="563"/>
      <c r="N147" s="558"/>
      <c r="O147" s="575"/>
      <c r="P147" s="575"/>
      <c r="Q147" s="575"/>
      <c r="R147" s="558"/>
      <c r="S147" s="477"/>
      <c r="T147" s="477"/>
      <c r="U147" s="477"/>
      <c r="V147" s="494"/>
      <c r="W147" s="477"/>
      <c r="X147" s="477"/>
      <c r="Y147" s="477"/>
      <c r="Z147" s="494"/>
      <c r="AA147" s="507"/>
      <c r="AB147" s="507"/>
      <c r="AC147" s="507"/>
      <c r="AD147" s="507"/>
      <c r="AE147" s="477"/>
      <c r="AF147" s="477"/>
      <c r="AG147" s="477"/>
      <c r="AH147" s="494"/>
      <c r="AI147" s="477"/>
      <c r="AJ147" s="477"/>
      <c r="AK147" s="477"/>
      <c r="AL147" s="494"/>
      <c r="AM147" s="507"/>
      <c r="AN147" s="507"/>
      <c r="AO147" s="507"/>
      <c r="AP147" s="507"/>
      <c r="AQ147" s="477"/>
      <c r="AR147" s="477"/>
      <c r="AS147" s="477"/>
      <c r="AT147" s="494"/>
      <c r="AU147" s="575"/>
      <c r="AV147" s="575"/>
      <c r="AW147" s="575"/>
      <c r="AX147" s="558"/>
      <c r="AY147" s="575"/>
      <c r="AZ147" s="575"/>
      <c r="BA147" s="575"/>
      <c r="BB147" s="558"/>
      <c r="BC147" s="575"/>
      <c r="BD147" s="575"/>
      <c r="BE147" s="575"/>
      <c r="BF147" s="558"/>
      <c r="BG147" s="575"/>
      <c r="BH147" s="575"/>
      <c r="BI147" s="575"/>
      <c r="BJ147" s="558"/>
      <c r="BK147" s="575"/>
      <c r="BL147" s="575"/>
      <c r="BM147" s="575"/>
      <c r="BN147" s="558"/>
      <c r="BO147" s="575"/>
      <c r="BP147" s="575"/>
      <c r="BQ147" s="575"/>
      <c r="BR147" s="558"/>
      <c r="BS147" s="477"/>
      <c r="BT147" s="477"/>
      <c r="BU147" s="477"/>
      <c r="BV147" s="494"/>
      <c r="BW147" s="507"/>
      <c r="BX147" s="507"/>
      <c r="BY147" s="507"/>
      <c r="BZ147" s="507"/>
      <c r="CA147" s="477"/>
      <c r="CB147" s="477"/>
      <c r="CC147" s="477"/>
      <c r="CD147" s="494"/>
      <c r="CE147" s="477"/>
      <c r="CF147" s="477"/>
      <c r="CG147" s="477"/>
      <c r="CH147" s="494"/>
      <c r="CI147" s="507"/>
      <c r="CJ147" s="507"/>
      <c r="CK147" s="507"/>
      <c r="CL147" s="507"/>
      <c r="CM147" s="493">
        <f>+CO146</f>
        <v>362768.73664774006</v>
      </c>
      <c r="CN147" s="477">
        <f>+CM$31/12*CM32</f>
        <v>362768.73664772726</v>
      </c>
      <c r="CO147" s="477">
        <f t="shared" ref="CO147:CO148" si="223">+CM147-CN147</f>
        <v>1.280568540096283E-8</v>
      </c>
      <c r="CP147" s="494">
        <f>+CM$28*CO147+CN147</f>
        <v>362768.73664772877</v>
      </c>
      <c r="CQ147" s="493">
        <f>+CS146</f>
        <v>1513301.973238643</v>
      </c>
      <c r="CR147" s="477">
        <f>+CQ$31/12*CQ32</f>
        <v>1513301.973238636</v>
      </c>
      <c r="CS147" s="477">
        <f t="shared" ref="CS147:CS148" si="224">+CQ147-CR147</f>
        <v>6.9849193096160889E-9</v>
      </c>
      <c r="CT147" s="494">
        <f>+CQ$28*CS147+CR147</f>
        <v>1513301.973238637</v>
      </c>
      <c r="CU147" s="493">
        <f>+CW146</f>
        <v>676195.37250001635</v>
      </c>
      <c r="CV147" s="477">
        <f>+CU$31/12*CU32</f>
        <v>676195.37250000006</v>
      </c>
      <c r="CW147" s="477">
        <f t="shared" ref="CW147:CW148" si="225">+CU147-CV147</f>
        <v>1.6298145055770874E-8</v>
      </c>
      <c r="CX147" s="494">
        <f>+CU$28*CW147+CV147</f>
        <v>676195.37250000203</v>
      </c>
      <c r="CY147" s="493">
        <f>+DA146</f>
        <v>1100.5857954545304</v>
      </c>
      <c r="CZ147" s="477">
        <f>+CY$31</f>
        <v>733.72386363636497</v>
      </c>
      <c r="DA147" s="477">
        <f t="shared" si="164"/>
        <v>366.86193181816543</v>
      </c>
      <c r="DB147" s="494">
        <f>+CY$28*DA147+CZ147</f>
        <v>777.77318794745293</v>
      </c>
      <c r="DC147" s="493">
        <f>+DE146</f>
        <v>55663.340909092811</v>
      </c>
      <c r="DD147" s="477">
        <f>+DC$31</f>
        <v>44530.672727272722</v>
      </c>
      <c r="DE147" s="477">
        <f t="shared" si="165"/>
        <v>11132.668181820089</v>
      </c>
      <c r="DF147" s="494">
        <f>+DC$28*DE147+DD147</f>
        <v>45867.378633929133</v>
      </c>
      <c r="DG147" s="493">
        <f>+DI146</f>
        <v>36959.211477271921</v>
      </c>
      <c r="DH147" s="477">
        <f>+DG$31</f>
        <v>24639.474318181816</v>
      </c>
      <c r="DI147" s="477">
        <f t="shared" si="166"/>
        <v>12319.737159090106</v>
      </c>
      <c r="DJ147" s="494">
        <f>+DG$28*DI147+DH147</f>
        <v>26118.712283425641</v>
      </c>
      <c r="DK147" s="493">
        <f>+DM146</f>
        <v>641268.61034091865</v>
      </c>
      <c r="DL147" s="477">
        <f>+DK$31</f>
        <v>549658.80886363634</v>
      </c>
      <c r="DM147" s="477">
        <f t="shared" si="167"/>
        <v>91609.801477282308</v>
      </c>
      <c r="DN147" s="494">
        <f>+DK$28*DM147+DL147</f>
        <v>560658.45070531778</v>
      </c>
      <c r="DO147" s="493">
        <f>+DQ146</f>
        <v>42450.858371211914</v>
      </c>
      <c r="DP147" s="477">
        <f>+DO$31</f>
        <v>19592.703863636354</v>
      </c>
      <c r="DQ147" s="477">
        <f t="shared" si="143"/>
        <v>22858.15450757556</v>
      </c>
      <c r="DR147" s="494">
        <f>+DO$28*DQ147+DP147</f>
        <v>22337.295694320535</v>
      </c>
      <c r="DS147" s="493">
        <f>+DU146</f>
        <v>20739.381818181966</v>
      </c>
      <c r="DT147" s="477">
        <f>+DS$31</f>
        <v>8295.7527272726966</v>
      </c>
      <c r="DU147" s="477">
        <f t="shared" si="168"/>
        <v>12443.62909090927</v>
      </c>
      <c r="DV147" s="494">
        <f>+DS$28*DU147+DT147</f>
        <v>9789.8664684172345</v>
      </c>
      <c r="DW147" s="493">
        <f>+DY146</f>
        <v>2748.9676704545018</v>
      </c>
      <c r="DX147" s="477">
        <f>+DW$31</f>
        <v>1221.7634090909089</v>
      </c>
      <c r="DY147" s="477">
        <f t="shared" si="169"/>
        <v>1527.2042613635929</v>
      </c>
      <c r="DZ147" s="494">
        <f>+DW$28*DY147+DX147</f>
        <v>1405.135707940995</v>
      </c>
      <c r="EA147" s="493">
        <f>+EC146</f>
        <v>-20767.546306818425</v>
      </c>
      <c r="EB147" s="477">
        <f>+EA$31</f>
        <v>-7120.3015909091364</v>
      </c>
      <c r="EC147" s="477">
        <f t="shared" si="170"/>
        <v>-13647.244715909288</v>
      </c>
      <c r="ED147" s="494">
        <f>+EA$28*EC147+EB147</f>
        <v>-8758.9341562030204</v>
      </c>
      <c r="EE147" s="576">
        <f>+EG146</f>
        <v>850188.20136364456</v>
      </c>
      <c r="EF147" s="580">
        <f>+EE$31</f>
        <v>192495.44181818186</v>
      </c>
      <c r="EG147" s="580">
        <f t="shared" si="171"/>
        <v>657692.75954546267</v>
      </c>
      <c r="EH147" s="494">
        <f>+EE$28*EG147+EF147</f>
        <v>271464.99180308433</v>
      </c>
      <c r="EI147" s="576">
        <f>+EK146</f>
        <v>37198.307689393798</v>
      </c>
      <c r="EJ147" s="580">
        <f>+EI$31</f>
        <v>7696.2015909090906</v>
      </c>
      <c r="EK147" s="580">
        <f t="shared" si="172"/>
        <v>29502.106098484706</v>
      </c>
      <c r="EL147" s="494">
        <f>+EI$28*EK147+EJ147</f>
        <v>11238.536531336757</v>
      </c>
      <c r="EM147" s="576">
        <f>+EO146</f>
        <v>1306382.2943181768</v>
      </c>
      <c r="EN147" s="580">
        <f>+EM$31</f>
        <v>261276.45886363636</v>
      </c>
      <c r="EO147" s="580">
        <f t="shared" si="173"/>
        <v>1045105.8354545404</v>
      </c>
      <c r="EP147" s="494">
        <f>+EM$28*EO147+EN147</f>
        <v>386762.92091542913</v>
      </c>
      <c r="EQ147" s="576">
        <f>+ES146</f>
        <v>2753190.0324999858</v>
      </c>
      <c r="ER147" s="580">
        <f>+EQ$31</f>
        <v>500580.00590909086</v>
      </c>
      <c r="ES147" s="580">
        <f t="shared" si="174"/>
        <v>2252610.0265908949</v>
      </c>
      <c r="ET147" s="494">
        <f>+EQ$28*ES147+ER147</f>
        <v>771052.19449499203</v>
      </c>
      <c r="EU147" s="576">
        <f>+EW146</f>
        <v>3557486.2149999924</v>
      </c>
      <c r="EV147" s="580">
        <f>+EU$31</f>
        <v>646815.67545454553</v>
      </c>
      <c r="EW147" s="580">
        <f t="shared" si="190"/>
        <v>2910670.5395454466</v>
      </c>
      <c r="EX147" s="494">
        <f>+EU$28*EW147+EV147</f>
        <v>996301.57038985169</v>
      </c>
      <c r="EY147" s="582">
        <f t="shared" si="202"/>
        <v>5647281.9750461578</v>
      </c>
      <c r="EZ147" s="557"/>
      <c r="FA147" s="578">
        <f>+EY147</f>
        <v>5647281.9750461578</v>
      </c>
      <c r="FD147" s="493"/>
      <c r="FE147" s="477"/>
      <c r="FF147" s="477"/>
      <c r="FG147" s="494"/>
      <c r="FH147" s="493"/>
      <c r="FI147" s="477"/>
      <c r="FJ147" s="477"/>
      <c r="FK147" s="494"/>
      <c r="FL147" s="493"/>
      <c r="FM147" s="477"/>
      <c r="FN147" s="477"/>
      <c r="FO147" s="494"/>
      <c r="FP147" s="493"/>
      <c r="FQ147" s="477"/>
      <c r="FR147" s="477"/>
      <c r="FS147" s="494"/>
      <c r="FT147" s="493"/>
      <c r="FU147" s="477"/>
      <c r="FV147" s="477"/>
      <c r="FW147" s="494"/>
      <c r="FX147" s="493"/>
      <c r="FY147" s="477"/>
      <c r="FZ147" s="477"/>
      <c r="GA147" s="494"/>
      <c r="GB147" s="493"/>
      <c r="GC147" s="477"/>
      <c r="GD147" s="477"/>
      <c r="GE147" s="494"/>
      <c r="GF147" s="493"/>
      <c r="GG147" s="477"/>
      <c r="GH147" s="477"/>
      <c r="GI147" s="494"/>
      <c r="GJ147" s="493"/>
      <c r="GK147" s="477"/>
      <c r="GL147" s="477"/>
      <c r="GM147" s="494"/>
      <c r="GN147" s="493"/>
      <c r="GO147" s="477"/>
      <c r="GP147" s="477"/>
      <c r="GQ147" s="494"/>
      <c r="GR147" s="493"/>
      <c r="GS147" s="477"/>
      <c r="GT147" s="477"/>
      <c r="GU147" s="494"/>
      <c r="GV147" s="493"/>
      <c r="GW147" s="477"/>
      <c r="GX147" s="477"/>
      <c r="GY147" s="494"/>
      <c r="GZ147" s="493"/>
      <c r="HA147" s="477"/>
      <c r="HB147" s="477"/>
      <c r="HC147" s="494"/>
      <c r="HD147" s="576"/>
      <c r="HE147" s="580"/>
      <c r="HF147" s="580"/>
      <c r="HG147" s="919"/>
      <c r="HH147" s="920"/>
      <c r="HI147" s="926"/>
      <c r="HJ147" s="926"/>
      <c r="HK147" s="919"/>
      <c r="HL147" s="920"/>
      <c r="HM147" s="926"/>
      <c r="HN147" s="926"/>
      <c r="HO147" s="919"/>
      <c r="HP147" s="920"/>
      <c r="HQ147" s="926"/>
      <c r="HR147" s="926"/>
      <c r="HS147" s="919"/>
      <c r="HU147" s="493"/>
      <c r="HV147" s="477"/>
      <c r="HW147" s="477"/>
      <c r="HX147" s="494"/>
      <c r="HY147" s="493"/>
      <c r="HZ147" s="477"/>
      <c r="IA147" s="477"/>
      <c r="IB147" s="494"/>
      <c r="IC147" s="493"/>
      <c r="ID147" s="477"/>
      <c r="IE147" s="477"/>
      <c r="IF147" s="494"/>
    </row>
    <row r="148" spans="1:240">
      <c r="A148" s="554" t="s">
        <v>23</v>
      </c>
      <c r="B148" s="574">
        <v>2060</v>
      </c>
      <c r="C148" s="575"/>
      <c r="D148" s="575"/>
      <c r="E148" s="575"/>
      <c r="F148" s="558"/>
      <c r="G148" s="575"/>
      <c r="H148" s="575"/>
      <c r="I148" s="575"/>
      <c r="J148" s="558"/>
      <c r="K148" s="563"/>
      <c r="L148" s="563"/>
      <c r="M148" s="563"/>
      <c r="N148" s="558"/>
      <c r="O148" s="575"/>
      <c r="P148" s="575"/>
      <c r="Q148" s="575"/>
      <c r="R148" s="558"/>
      <c r="S148" s="477"/>
      <c r="T148" s="477"/>
      <c r="U148" s="477"/>
      <c r="V148" s="494"/>
      <c r="W148" s="477"/>
      <c r="X148" s="477"/>
      <c r="Y148" s="477"/>
      <c r="Z148" s="494"/>
      <c r="AA148" s="507"/>
      <c r="AB148" s="507"/>
      <c r="AC148" s="507"/>
      <c r="AD148" s="507"/>
      <c r="AE148" s="477"/>
      <c r="AF148" s="477"/>
      <c r="AG148" s="477"/>
      <c r="AH148" s="494"/>
      <c r="AI148" s="477"/>
      <c r="AJ148" s="477"/>
      <c r="AK148" s="477"/>
      <c r="AL148" s="494"/>
      <c r="AM148" s="507"/>
      <c r="AN148" s="507"/>
      <c r="AO148" s="507"/>
      <c r="AP148" s="507"/>
      <c r="AQ148" s="477"/>
      <c r="AR148" s="477"/>
      <c r="AS148" s="477"/>
      <c r="AT148" s="494"/>
      <c r="AU148" s="575"/>
      <c r="AV148" s="575"/>
      <c r="AW148" s="575"/>
      <c r="AX148" s="558"/>
      <c r="AY148" s="575"/>
      <c r="AZ148" s="575"/>
      <c r="BA148" s="575"/>
      <c r="BB148" s="558"/>
      <c r="BC148" s="575"/>
      <c r="BD148" s="575"/>
      <c r="BE148" s="575"/>
      <c r="BF148" s="558"/>
      <c r="BG148" s="575"/>
      <c r="BH148" s="575"/>
      <c r="BI148" s="575"/>
      <c r="BJ148" s="558"/>
      <c r="BK148" s="575"/>
      <c r="BL148" s="575"/>
      <c r="BM148" s="575"/>
      <c r="BN148" s="558"/>
      <c r="BO148" s="575"/>
      <c r="BP148" s="575"/>
      <c r="BQ148" s="575"/>
      <c r="BR148" s="558"/>
      <c r="BS148" s="477"/>
      <c r="BT148" s="477"/>
      <c r="BU148" s="477"/>
      <c r="BV148" s="494"/>
      <c r="BW148" s="507"/>
      <c r="BX148" s="507"/>
      <c r="BY148" s="507"/>
      <c r="BZ148" s="507"/>
      <c r="CA148" s="477"/>
      <c r="CB148" s="477"/>
      <c r="CC148" s="477"/>
      <c r="CD148" s="494"/>
      <c r="CE148" s="477"/>
      <c r="CF148" s="477"/>
      <c r="CG148" s="477"/>
      <c r="CH148" s="494"/>
      <c r="CI148" s="507"/>
      <c r="CJ148" s="507"/>
      <c r="CK148" s="507"/>
      <c r="CL148" s="507"/>
      <c r="CM148" s="493">
        <f>+CM147</f>
        <v>362768.73664774006</v>
      </c>
      <c r="CN148" s="477">
        <f>+CN147</f>
        <v>362768.73664772726</v>
      </c>
      <c r="CO148" s="477">
        <f t="shared" si="223"/>
        <v>1.280568540096283E-8</v>
      </c>
      <c r="CP148" s="494">
        <f>+CM$29*CO148+CN148</f>
        <v>362768.73664772877</v>
      </c>
      <c r="CQ148" s="507">
        <f>+CQ147</f>
        <v>1513301.973238643</v>
      </c>
      <c r="CR148" s="477">
        <f>+CR147</f>
        <v>1513301.973238636</v>
      </c>
      <c r="CS148" s="477">
        <f t="shared" si="224"/>
        <v>6.9849193096160889E-9</v>
      </c>
      <c r="CT148" s="494">
        <f>+CQ$29*CS148+CR148</f>
        <v>1513301.973238637</v>
      </c>
      <c r="CU148" s="493">
        <f>+CU147</f>
        <v>676195.37250001635</v>
      </c>
      <c r="CV148" s="477">
        <f>+CV147</f>
        <v>676195.37250000006</v>
      </c>
      <c r="CW148" s="477">
        <f t="shared" si="225"/>
        <v>1.6298145055770874E-8</v>
      </c>
      <c r="CX148" s="494">
        <f>+CU$29*CW148+CV148</f>
        <v>676195.37250000203</v>
      </c>
      <c r="CY148" s="493">
        <f>+CY147</f>
        <v>1100.5857954545304</v>
      </c>
      <c r="CZ148" s="477">
        <f>+CZ147</f>
        <v>733.72386363636497</v>
      </c>
      <c r="DA148" s="477">
        <f t="shared" si="164"/>
        <v>366.86193181816543</v>
      </c>
      <c r="DB148" s="494">
        <f>+CY$29*DA148+CZ148</f>
        <v>777.77318794745293</v>
      </c>
      <c r="DC148" s="493">
        <f>+DC147</f>
        <v>55663.340909092811</v>
      </c>
      <c r="DD148" s="477">
        <f>+DD147</f>
        <v>44530.672727272722</v>
      </c>
      <c r="DE148" s="477">
        <f t="shared" si="165"/>
        <v>11132.668181820089</v>
      </c>
      <c r="DF148" s="494">
        <f>+DC$29*DE148+DD148</f>
        <v>45867.378633929133</v>
      </c>
      <c r="DG148" s="493">
        <f>+DG147</f>
        <v>36959.211477271921</v>
      </c>
      <c r="DH148" s="477">
        <f>+DH147</f>
        <v>24639.474318181816</v>
      </c>
      <c r="DI148" s="477">
        <f t="shared" si="166"/>
        <v>12319.737159090106</v>
      </c>
      <c r="DJ148" s="494">
        <f>+DG$29*DI148+DH148</f>
        <v>26118.712283425641</v>
      </c>
      <c r="DK148" s="493">
        <f>+DK147</f>
        <v>641268.61034091865</v>
      </c>
      <c r="DL148" s="477">
        <f>+DL147</f>
        <v>549658.80886363634</v>
      </c>
      <c r="DM148" s="477">
        <f t="shared" si="167"/>
        <v>91609.801477282308</v>
      </c>
      <c r="DN148" s="494">
        <f>+DK$29*DM148+DL148</f>
        <v>560658.45070531778</v>
      </c>
      <c r="DO148" s="493">
        <f>+DO147</f>
        <v>42450.858371211914</v>
      </c>
      <c r="DP148" s="477">
        <f>+DP147</f>
        <v>19592.703863636354</v>
      </c>
      <c r="DQ148" s="477">
        <f t="shared" si="143"/>
        <v>22858.15450757556</v>
      </c>
      <c r="DR148" s="494">
        <f>+DO$29*DQ148+DP148</f>
        <v>22337.295694320535</v>
      </c>
      <c r="DS148" s="493">
        <f>+DS147</f>
        <v>20739.381818181966</v>
      </c>
      <c r="DT148" s="477">
        <f>+DT147</f>
        <v>8295.7527272726966</v>
      </c>
      <c r="DU148" s="477">
        <f t="shared" si="168"/>
        <v>12443.62909090927</v>
      </c>
      <c r="DV148" s="494">
        <f>+DS$29*DU148+DT148</f>
        <v>9789.8664684172345</v>
      </c>
      <c r="DW148" s="493">
        <f>+DW147</f>
        <v>2748.9676704545018</v>
      </c>
      <c r="DX148" s="477">
        <f>+DX147</f>
        <v>1221.7634090909089</v>
      </c>
      <c r="DY148" s="477">
        <f t="shared" si="169"/>
        <v>1527.2042613635929</v>
      </c>
      <c r="DZ148" s="494">
        <f>+DW$29*DY148+DX148</f>
        <v>1405.135707940995</v>
      </c>
      <c r="EA148" s="493">
        <f>+EA147</f>
        <v>-20767.546306818425</v>
      </c>
      <c r="EB148" s="477">
        <f>+EB147</f>
        <v>-7120.3015909091364</v>
      </c>
      <c r="EC148" s="477">
        <f t="shared" si="170"/>
        <v>-13647.244715909288</v>
      </c>
      <c r="ED148" s="494">
        <f>+EA$29*EC148+EB148</f>
        <v>-8758.9341562030204</v>
      </c>
      <c r="EE148" s="576">
        <f>+EE147</f>
        <v>850188.20136364456</v>
      </c>
      <c r="EF148" s="580">
        <f>+EF147</f>
        <v>192495.44181818186</v>
      </c>
      <c r="EG148" s="580">
        <f t="shared" si="171"/>
        <v>657692.75954546267</v>
      </c>
      <c r="EH148" s="494">
        <f>+EE$29*EG148+EF148</f>
        <v>271464.99180308433</v>
      </c>
      <c r="EI148" s="576">
        <f>+EI147</f>
        <v>37198.307689393798</v>
      </c>
      <c r="EJ148" s="580">
        <f>+EJ147</f>
        <v>7696.2015909090906</v>
      </c>
      <c r="EK148" s="580">
        <f t="shared" si="172"/>
        <v>29502.106098484706</v>
      </c>
      <c r="EL148" s="494">
        <f>+EI$29*EK148+EJ148</f>
        <v>11238.536531336757</v>
      </c>
      <c r="EM148" s="576">
        <f>+EM147</f>
        <v>1306382.2943181768</v>
      </c>
      <c r="EN148" s="580">
        <f>+EN147</f>
        <v>261276.45886363636</v>
      </c>
      <c r="EO148" s="580">
        <f t="shared" si="173"/>
        <v>1045105.8354545404</v>
      </c>
      <c r="EP148" s="494">
        <f>+EM$29*EO148+EN148</f>
        <v>386762.92091542913</v>
      </c>
      <c r="EQ148" s="576">
        <f>+EQ147</f>
        <v>2753190.0324999858</v>
      </c>
      <c r="ER148" s="580">
        <f>+ER147</f>
        <v>500580.00590909086</v>
      </c>
      <c r="ES148" s="580">
        <f t="shared" si="174"/>
        <v>2252610.0265908949</v>
      </c>
      <c r="ET148" s="494">
        <f>+EQ$29*ES148+ER148</f>
        <v>771052.19449499203</v>
      </c>
      <c r="EU148" s="576">
        <f>+EU147</f>
        <v>3557486.2149999924</v>
      </c>
      <c r="EV148" s="580">
        <f>+EV147</f>
        <v>646815.67545454553</v>
      </c>
      <c r="EW148" s="580">
        <f t="shared" si="190"/>
        <v>2910670.5395454466</v>
      </c>
      <c r="EX148" s="494">
        <f>+EU$29*EW148+EV148</f>
        <v>996301.57038985169</v>
      </c>
      <c r="EY148" s="582">
        <f t="shared" si="202"/>
        <v>5647281.9750461578</v>
      </c>
      <c r="EZ148" s="579">
        <f>+EY148</f>
        <v>5647281.9750461578</v>
      </c>
      <c r="FA148" s="553"/>
      <c r="FD148" s="493"/>
      <c r="FE148" s="477"/>
      <c r="FF148" s="477"/>
      <c r="FG148" s="494"/>
      <c r="FH148" s="493"/>
      <c r="FI148" s="477"/>
      <c r="FJ148" s="477"/>
      <c r="FK148" s="494"/>
      <c r="FL148" s="493"/>
      <c r="FM148" s="477"/>
      <c r="FN148" s="477"/>
      <c r="FO148" s="494"/>
      <c r="FP148" s="493"/>
      <c r="FQ148" s="477"/>
      <c r="FR148" s="477"/>
      <c r="FS148" s="494"/>
      <c r="FT148" s="493"/>
      <c r="FU148" s="477"/>
      <c r="FV148" s="477"/>
      <c r="FW148" s="494"/>
      <c r="FX148" s="493"/>
      <c r="FY148" s="477"/>
      <c r="FZ148" s="477"/>
      <c r="GA148" s="494"/>
      <c r="GB148" s="493"/>
      <c r="GC148" s="477"/>
      <c r="GD148" s="477"/>
      <c r="GE148" s="494"/>
      <c r="GF148" s="493"/>
      <c r="GG148" s="477"/>
      <c r="GH148" s="477"/>
      <c r="GI148" s="494"/>
      <c r="GJ148" s="493"/>
      <c r="GK148" s="477"/>
      <c r="GL148" s="477"/>
      <c r="GM148" s="494"/>
      <c r="GN148" s="493"/>
      <c r="GO148" s="477"/>
      <c r="GP148" s="477"/>
      <c r="GQ148" s="494"/>
      <c r="GR148" s="493"/>
      <c r="GS148" s="477"/>
      <c r="GT148" s="477"/>
      <c r="GU148" s="494"/>
      <c r="GV148" s="493"/>
      <c r="GW148" s="477"/>
      <c r="GX148" s="477"/>
      <c r="GY148" s="494"/>
      <c r="GZ148" s="493"/>
      <c r="HA148" s="477"/>
      <c r="HB148" s="477"/>
      <c r="HC148" s="494"/>
      <c r="HD148" s="576"/>
      <c r="HE148" s="580"/>
      <c r="HF148" s="580"/>
      <c r="HG148" s="919"/>
      <c r="HH148" s="920"/>
      <c r="HI148" s="926"/>
      <c r="HJ148" s="926"/>
      <c r="HK148" s="919"/>
      <c r="HL148" s="920"/>
      <c r="HM148" s="926"/>
      <c r="HN148" s="926"/>
      <c r="HO148" s="919"/>
      <c r="HP148" s="920"/>
      <c r="HQ148" s="926"/>
      <c r="HR148" s="926"/>
      <c r="HS148" s="919"/>
      <c r="HU148" s="493"/>
      <c r="HV148" s="477"/>
      <c r="HW148" s="477"/>
      <c r="HX148" s="494"/>
      <c r="HY148" s="493"/>
      <c r="HZ148" s="477"/>
      <c r="IA148" s="477"/>
      <c r="IB148" s="494"/>
      <c r="IC148" s="493"/>
      <c r="ID148" s="477"/>
      <c r="IE148" s="477"/>
      <c r="IF148" s="494"/>
    </row>
    <row r="149" spans="1:240">
      <c r="A149" s="554" t="s">
        <v>24</v>
      </c>
      <c r="B149" s="574">
        <v>2061</v>
      </c>
      <c r="C149" s="575"/>
      <c r="D149" s="575"/>
      <c r="E149" s="575"/>
      <c r="F149" s="558"/>
      <c r="G149" s="575"/>
      <c r="H149" s="575"/>
      <c r="I149" s="575"/>
      <c r="J149" s="558"/>
      <c r="K149" s="563"/>
      <c r="L149" s="563"/>
      <c r="M149" s="563"/>
      <c r="N149" s="558"/>
      <c r="O149" s="575"/>
      <c r="P149" s="575"/>
      <c r="Q149" s="575"/>
      <c r="R149" s="558"/>
      <c r="S149" s="477"/>
      <c r="T149" s="477"/>
      <c r="U149" s="477"/>
      <c r="V149" s="494"/>
      <c r="W149" s="477"/>
      <c r="X149" s="477"/>
      <c r="Y149" s="477"/>
      <c r="Z149" s="494"/>
      <c r="AA149" s="507"/>
      <c r="AB149" s="507"/>
      <c r="AC149" s="507"/>
      <c r="AD149" s="507"/>
      <c r="AE149" s="477"/>
      <c r="AF149" s="477"/>
      <c r="AG149" s="477"/>
      <c r="AH149" s="494"/>
      <c r="AI149" s="477"/>
      <c r="AJ149" s="477"/>
      <c r="AK149" s="477"/>
      <c r="AL149" s="494"/>
      <c r="AM149" s="507"/>
      <c r="AN149" s="507"/>
      <c r="AO149" s="507"/>
      <c r="AP149" s="507"/>
      <c r="AQ149" s="477"/>
      <c r="AR149" s="477"/>
      <c r="AS149" s="477"/>
      <c r="AT149" s="494"/>
      <c r="AU149" s="575"/>
      <c r="AV149" s="575"/>
      <c r="AW149" s="575"/>
      <c r="AX149" s="558"/>
      <c r="AY149" s="575"/>
      <c r="AZ149" s="575"/>
      <c r="BA149" s="575"/>
      <c r="BB149" s="558"/>
      <c r="BC149" s="575"/>
      <c r="BD149" s="575"/>
      <c r="BE149" s="575"/>
      <c r="BF149" s="558"/>
      <c r="BG149" s="575"/>
      <c r="BH149" s="575"/>
      <c r="BI149" s="575"/>
      <c r="BJ149" s="558"/>
      <c r="BK149" s="575"/>
      <c r="BL149" s="575"/>
      <c r="BM149" s="575"/>
      <c r="BN149" s="558"/>
      <c r="BO149" s="575"/>
      <c r="BP149" s="575"/>
      <c r="BQ149" s="575"/>
      <c r="BR149" s="558"/>
      <c r="BS149" s="477"/>
      <c r="BT149" s="477"/>
      <c r="BU149" s="477"/>
      <c r="BV149" s="494"/>
      <c r="BW149" s="507"/>
      <c r="BX149" s="507"/>
      <c r="BY149" s="507"/>
      <c r="BZ149" s="507"/>
      <c r="CA149" s="477"/>
      <c r="CB149" s="477"/>
      <c r="CC149" s="477"/>
      <c r="CD149" s="494"/>
      <c r="CE149" s="477"/>
      <c r="CF149" s="477"/>
      <c r="CG149" s="477"/>
      <c r="CH149" s="494"/>
      <c r="CI149" s="507"/>
      <c r="CJ149" s="507"/>
      <c r="CK149" s="507"/>
      <c r="CL149" s="507"/>
      <c r="CM149" s="493"/>
      <c r="CN149" s="507"/>
      <c r="CO149" s="507"/>
      <c r="CP149" s="494"/>
      <c r="CQ149" s="507"/>
      <c r="CR149" s="507"/>
      <c r="CS149" s="507"/>
      <c r="CT149" s="494"/>
      <c r="CU149" s="507"/>
      <c r="CV149" s="507"/>
      <c r="CW149" s="507"/>
      <c r="CX149" s="494"/>
      <c r="CY149" s="493">
        <f>+DA148</f>
        <v>366.86193181816543</v>
      </c>
      <c r="CZ149" s="477">
        <f>+CY$31/12*CY32</f>
        <v>366.86193181818248</v>
      </c>
      <c r="DA149" s="477">
        <f t="shared" si="164"/>
        <v>-1.7053025658242404E-11</v>
      </c>
      <c r="DB149" s="494">
        <f>+CY$28*DA149+CZ149</f>
        <v>366.86193181818044</v>
      </c>
      <c r="DC149" s="493">
        <f>+DE148</f>
        <v>11132.668181820089</v>
      </c>
      <c r="DD149" s="477">
        <f>+DC$31/12*DC32</f>
        <v>11132.668181818181</v>
      </c>
      <c r="DE149" s="477">
        <f t="shared" si="165"/>
        <v>1.9081198843196034E-9</v>
      </c>
      <c r="DF149" s="494">
        <f>+DC$28*DE149+DD149</f>
        <v>11132.66818181841</v>
      </c>
      <c r="DG149" s="493">
        <f>+DI148</f>
        <v>12319.737159090106</v>
      </c>
      <c r="DH149" s="477">
        <f>+DG$31/12*DG32</f>
        <v>12319.73715909091</v>
      </c>
      <c r="DI149" s="477">
        <f t="shared" si="166"/>
        <v>-8.0399331636726856E-10</v>
      </c>
      <c r="DJ149" s="494">
        <f>+DG$28*DI149+DH149</f>
        <v>12319.737159090813</v>
      </c>
      <c r="DK149" s="493">
        <f>+DM148</f>
        <v>91609.801477282308</v>
      </c>
      <c r="DL149" s="477">
        <f>+DK$31/12*DK32</f>
        <v>91609.801477272718</v>
      </c>
      <c r="DM149" s="477">
        <f t="shared" si="167"/>
        <v>9.5897121354937553E-9</v>
      </c>
      <c r="DN149" s="494">
        <f>+DK$28*DM149+DL149</f>
        <v>91609.801477273868</v>
      </c>
      <c r="DO149" s="493">
        <f>+DQ148</f>
        <v>22858.15450757556</v>
      </c>
      <c r="DP149" s="477">
        <f>+DO$31</f>
        <v>19592.703863636354</v>
      </c>
      <c r="DQ149" s="477">
        <f t="shared" ref="DQ149:DQ150" si="226">+DO149-DP149</f>
        <v>3265.4506439392062</v>
      </c>
      <c r="DR149" s="494">
        <f>+DO$28*DQ149+DP149</f>
        <v>19984.788410876932</v>
      </c>
      <c r="DS149" s="493">
        <f>+DU148</f>
        <v>12443.62909090927</v>
      </c>
      <c r="DT149" s="477">
        <f>+DS$31</f>
        <v>8295.7527272726966</v>
      </c>
      <c r="DU149" s="477">
        <f t="shared" si="168"/>
        <v>4147.8763636365729</v>
      </c>
      <c r="DV149" s="494">
        <f>+DS$28*DU149+DT149</f>
        <v>8793.7906409875595</v>
      </c>
      <c r="DW149" s="493">
        <f>+DY148</f>
        <v>1527.2042613635929</v>
      </c>
      <c r="DX149" s="477">
        <f>+DW$31</f>
        <v>1221.7634090909089</v>
      </c>
      <c r="DY149" s="477">
        <f t="shared" si="169"/>
        <v>305.44085227268397</v>
      </c>
      <c r="DZ149" s="494">
        <f>+DW$28*DY149+DX149</f>
        <v>1258.437868860922</v>
      </c>
      <c r="EA149" s="493">
        <f>+EC148</f>
        <v>-13647.244715909288</v>
      </c>
      <c r="EB149" s="477">
        <f>+EA$31</f>
        <v>-7120.3015909091364</v>
      </c>
      <c r="EC149" s="477">
        <f t="shared" si="170"/>
        <v>-6526.9431250001517</v>
      </c>
      <c r="ED149" s="494">
        <f>+EA$28*EC149+EB149</f>
        <v>-7903.9954264844782</v>
      </c>
      <c r="EE149" s="576">
        <f>+EG148</f>
        <v>657692.75954546267</v>
      </c>
      <c r="EF149" s="580">
        <f>+EE$31</f>
        <v>192495.44181818186</v>
      </c>
      <c r="EG149" s="580">
        <f t="shared" si="171"/>
        <v>465197.31772728078</v>
      </c>
      <c r="EH149" s="494">
        <f>+EE$28*EG149+EF149</f>
        <v>248351.95278311314</v>
      </c>
      <c r="EI149" s="576">
        <f>+EK148</f>
        <v>29502.106098484706</v>
      </c>
      <c r="EJ149" s="580">
        <f>+EI$31</f>
        <v>7696.2015909090906</v>
      </c>
      <c r="EK149" s="580">
        <f t="shared" si="172"/>
        <v>21805.904507575615</v>
      </c>
      <c r="EL149" s="494">
        <f>+EI$28*EK149+EJ149</f>
        <v>10314.449155573013</v>
      </c>
      <c r="EM149" s="576">
        <f>+EO148</f>
        <v>1045105.8354545404</v>
      </c>
      <c r="EN149" s="580">
        <f>+EM$31</f>
        <v>261276.45886363636</v>
      </c>
      <c r="EO149" s="580">
        <f t="shared" si="173"/>
        <v>783829.37659090408</v>
      </c>
      <c r="EP149" s="494">
        <f>+EM$28*EO149+EN149</f>
        <v>355391.30540248076</v>
      </c>
      <c r="EQ149" s="576">
        <f>+ES148</f>
        <v>2252610.0265908949</v>
      </c>
      <c r="ER149" s="580">
        <f>+EQ$31</f>
        <v>500580.00590909086</v>
      </c>
      <c r="ES149" s="580">
        <f t="shared" si="174"/>
        <v>1752030.020681804</v>
      </c>
      <c r="ET149" s="494">
        <f>+EQ$28*ES149+ER149</f>
        <v>710947.26369812479</v>
      </c>
      <c r="EU149" s="576">
        <f>+EW148</f>
        <v>2910670.5395454466</v>
      </c>
      <c r="EV149" s="580">
        <f>+EU$31</f>
        <v>646815.67545454553</v>
      </c>
      <c r="EW149" s="580">
        <f t="shared" si="190"/>
        <v>2263854.8640909009</v>
      </c>
      <c r="EX149" s="494">
        <f>+EU$28*EW149+EV149</f>
        <v>918638.03818200564</v>
      </c>
      <c r="EY149" s="582">
        <f t="shared" si="202"/>
        <v>2381205.0994655397</v>
      </c>
      <c r="EZ149" s="557"/>
      <c r="FA149" s="578">
        <f>+EY149</f>
        <v>2381205.0994655397</v>
      </c>
      <c r="FD149" s="493"/>
      <c r="FE149" s="477"/>
      <c r="FF149" s="477"/>
      <c r="FG149" s="494"/>
      <c r="FH149" s="493"/>
      <c r="FI149" s="477"/>
      <c r="FJ149" s="477"/>
      <c r="FK149" s="494"/>
      <c r="FL149" s="493"/>
      <c r="FM149" s="477"/>
      <c r="FN149" s="477"/>
      <c r="FO149" s="494"/>
      <c r="FP149" s="493"/>
      <c r="FQ149" s="477"/>
      <c r="FR149" s="477"/>
      <c r="FS149" s="494"/>
      <c r="FT149" s="493"/>
      <c r="FU149" s="477"/>
      <c r="FV149" s="477"/>
      <c r="FW149" s="494"/>
      <c r="FX149" s="493"/>
      <c r="FY149" s="477"/>
      <c r="FZ149" s="477"/>
      <c r="GA149" s="494"/>
      <c r="GB149" s="493"/>
      <c r="GC149" s="477"/>
      <c r="GD149" s="477"/>
      <c r="GE149" s="494"/>
      <c r="GF149" s="493"/>
      <c r="GG149" s="477"/>
      <c r="GH149" s="477"/>
      <c r="GI149" s="494"/>
      <c r="GJ149" s="493"/>
      <c r="GK149" s="477"/>
      <c r="GL149" s="477"/>
      <c r="GM149" s="494"/>
      <c r="GN149" s="493"/>
      <c r="GO149" s="477"/>
      <c r="GP149" s="477"/>
      <c r="GQ149" s="494"/>
      <c r="GR149" s="493"/>
      <c r="GS149" s="477"/>
      <c r="GT149" s="477"/>
      <c r="GU149" s="494"/>
      <c r="GV149" s="493"/>
      <c r="GW149" s="477"/>
      <c r="GX149" s="477"/>
      <c r="GY149" s="494"/>
      <c r="GZ149" s="493"/>
      <c r="HA149" s="477"/>
      <c r="HB149" s="477"/>
      <c r="HC149" s="494"/>
      <c r="HD149" s="576"/>
      <c r="HE149" s="580"/>
      <c r="HF149" s="580"/>
      <c r="HG149" s="919"/>
      <c r="HH149" s="920"/>
      <c r="HI149" s="926"/>
      <c r="HJ149" s="926"/>
      <c r="HK149" s="919"/>
      <c r="HL149" s="920"/>
      <c r="HM149" s="926"/>
      <c r="HN149" s="926"/>
      <c r="HO149" s="919"/>
      <c r="HP149" s="920"/>
      <c r="HQ149" s="926"/>
      <c r="HR149" s="926"/>
      <c r="HS149" s="919"/>
      <c r="HU149" s="493"/>
      <c r="HV149" s="477"/>
      <c r="HW149" s="477"/>
      <c r="HX149" s="494"/>
      <c r="HY149" s="493"/>
      <c r="HZ149" s="477"/>
      <c r="IA149" s="477"/>
      <c r="IB149" s="494"/>
      <c r="IC149" s="493"/>
      <c r="ID149" s="477"/>
      <c r="IE149" s="477"/>
      <c r="IF149" s="494"/>
    </row>
    <row r="150" spans="1:240" ht="13">
      <c r="A150" s="554" t="s">
        <v>23</v>
      </c>
      <c r="B150" s="574">
        <v>2061</v>
      </c>
      <c r="C150" s="583"/>
      <c r="D150" s="583"/>
      <c r="E150" s="583"/>
      <c r="F150" s="584"/>
      <c r="G150" s="583"/>
      <c r="H150" s="583"/>
      <c r="I150" s="583"/>
      <c r="J150" s="584"/>
      <c r="K150" s="583"/>
      <c r="L150" s="583"/>
      <c r="M150" s="583"/>
      <c r="N150" s="584"/>
      <c r="O150" s="583"/>
      <c r="P150" s="583"/>
      <c r="Q150" s="583"/>
      <c r="R150" s="584"/>
      <c r="S150" s="585"/>
      <c r="T150" s="585"/>
      <c r="U150" s="585"/>
      <c r="V150" s="586"/>
      <c r="W150" s="585"/>
      <c r="X150" s="585"/>
      <c r="Y150" s="585"/>
      <c r="Z150" s="586"/>
      <c r="AA150" s="587"/>
      <c r="AB150" s="587"/>
      <c r="AC150" s="587"/>
      <c r="AD150" s="587"/>
      <c r="AE150" s="585"/>
      <c r="AF150" s="585"/>
      <c r="AG150" s="585"/>
      <c r="AH150" s="586"/>
      <c r="AI150" s="585"/>
      <c r="AJ150" s="585"/>
      <c r="AK150" s="585"/>
      <c r="AL150" s="586"/>
      <c r="AM150" s="587"/>
      <c r="AN150" s="587"/>
      <c r="AO150" s="587"/>
      <c r="AP150" s="587"/>
      <c r="AQ150" s="585"/>
      <c r="AR150" s="585"/>
      <c r="AS150" s="585"/>
      <c r="AT150" s="586"/>
      <c r="AU150" s="583"/>
      <c r="AV150" s="583"/>
      <c r="AW150" s="583"/>
      <c r="AX150" s="584"/>
      <c r="AY150" s="583"/>
      <c r="AZ150" s="583"/>
      <c r="BA150" s="583"/>
      <c r="BB150" s="584"/>
      <c r="BC150" s="583"/>
      <c r="BD150" s="583"/>
      <c r="BE150" s="583"/>
      <c r="BF150" s="584"/>
      <c r="BG150" s="583"/>
      <c r="BH150" s="583"/>
      <c r="BI150" s="583"/>
      <c r="BJ150" s="584"/>
      <c r="BK150" s="583"/>
      <c r="BL150" s="583"/>
      <c r="BM150" s="583"/>
      <c r="BN150" s="584"/>
      <c r="BO150" s="583"/>
      <c r="BP150" s="583"/>
      <c r="BQ150" s="583"/>
      <c r="BR150" s="584"/>
      <c r="BS150" s="585"/>
      <c r="BT150" s="585"/>
      <c r="BU150" s="585"/>
      <c r="BV150" s="586"/>
      <c r="BW150" s="587"/>
      <c r="BX150" s="587"/>
      <c r="BY150" s="587"/>
      <c r="BZ150" s="587"/>
      <c r="CA150" s="585"/>
      <c r="CB150" s="585"/>
      <c r="CC150" s="585"/>
      <c r="CD150" s="586"/>
      <c r="CE150" s="585"/>
      <c r="CF150" s="585"/>
      <c r="CG150" s="585"/>
      <c r="CH150" s="586"/>
      <c r="CI150" s="587"/>
      <c r="CJ150" s="587"/>
      <c r="CK150" s="587"/>
      <c r="CL150" s="507"/>
      <c r="CM150" s="493"/>
      <c r="CN150" s="587"/>
      <c r="CO150" s="587"/>
      <c r="CP150" s="494"/>
      <c r="CQ150" s="507"/>
      <c r="CR150" s="587"/>
      <c r="CS150" s="587"/>
      <c r="CT150" s="494"/>
      <c r="CU150" s="587"/>
      <c r="CV150" s="587"/>
      <c r="CW150" s="587"/>
      <c r="CX150" s="494"/>
      <c r="CY150" s="493">
        <f>+CY149</f>
        <v>366.86193181816543</v>
      </c>
      <c r="CZ150" s="477">
        <f>+CZ149</f>
        <v>366.86193181818248</v>
      </c>
      <c r="DA150" s="477">
        <f t="shared" si="164"/>
        <v>-1.7053025658242404E-11</v>
      </c>
      <c r="DB150" s="494">
        <f>+CY$29*DA150+CZ150</f>
        <v>366.86193181818044</v>
      </c>
      <c r="DC150" s="493">
        <f>+DC149</f>
        <v>11132.668181820089</v>
      </c>
      <c r="DD150" s="477">
        <f>+DD149</f>
        <v>11132.668181818181</v>
      </c>
      <c r="DE150" s="477">
        <f t="shared" si="165"/>
        <v>1.9081198843196034E-9</v>
      </c>
      <c r="DF150" s="494">
        <f>+DC$29*DE150+DD150</f>
        <v>11132.66818181841</v>
      </c>
      <c r="DG150" s="493">
        <f>+DG149</f>
        <v>12319.737159090106</v>
      </c>
      <c r="DH150" s="477">
        <f>+DH149</f>
        <v>12319.73715909091</v>
      </c>
      <c r="DI150" s="477">
        <f t="shared" si="166"/>
        <v>-8.0399331636726856E-10</v>
      </c>
      <c r="DJ150" s="494">
        <f>+DG$29*DI150+DH150</f>
        <v>12319.737159090813</v>
      </c>
      <c r="DK150" s="493">
        <f>+DK149</f>
        <v>91609.801477282308</v>
      </c>
      <c r="DL150" s="477">
        <f>+DL149</f>
        <v>91609.801477272718</v>
      </c>
      <c r="DM150" s="477">
        <f t="shared" si="167"/>
        <v>9.5897121354937553E-9</v>
      </c>
      <c r="DN150" s="494">
        <f>+DK$29*DM150+DL150</f>
        <v>91609.801477273868</v>
      </c>
      <c r="DO150" s="493">
        <f>+DO149</f>
        <v>22858.15450757556</v>
      </c>
      <c r="DP150" s="477">
        <f>+DP149</f>
        <v>19592.703863636354</v>
      </c>
      <c r="DQ150" s="477">
        <f t="shared" si="226"/>
        <v>3265.4506439392062</v>
      </c>
      <c r="DR150" s="494">
        <f>+DO$29*DQ150+DP150</f>
        <v>19984.788410876932</v>
      </c>
      <c r="DS150" s="493">
        <f>+DS149</f>
        <v>12443.62909090927</v>
      </c>
      <c r="DT150" s="477">
        <f>+DT149</f>
        <v>8295.7527272726966</v>
      </c>
      <c r="DU150" s="477">
        <f t="shared" si="168"/>
        <v>4147.8763636365729</v>
      </c>
      <c r="DV150" s="494">
        <f>+DS$29*DU150+DT150</f>
        <v>8793.7906409875595</v>
      </c>
      <c r="DW150" s="493">
        <f>+DW149</f>
        <v>1527.2042613635929</v>
      </c>
      <c r="DX150" s="477">
        <f>+DX149</f>
        <v>1221.7634090909089</v>
      </c>
      <c r="DY150" s="477">
        <f t="shared" si="169"/>
        <v>305.44085227268397</v>
      </c>
      <c r="DZ150" s="494">
        <f>+DW$29*DY150+DX150</f>
        <v>1258.437868860922</v>
      </c>
      <c r="EA150" s="493">
        <f>+EA149</f>
        <v>-13647.244715909288</v>
      </c>
      <c r="EB150" s="477">
        <f>+EB149</f>
        <v>-7120.3015909091364</v>
      </c>
      <c r="EC150" s="477">
        <f t="shared" si="170"/>
        <v>-6526.9431250001517</v>
      </c>
      <c r="ED150" s="494">
        <f>+EA$29*EC150+EB150</f>
        <v>-7903.9954264844782</v>
      </c>
      <c r="EE150" s="576">
        <f>+EE149</f>
        <v>657692.75954546267</v>
      </c>
      <c r="EF150" s="580">
        <f>+EF149</f>
        <v>192495.44181818186</v>
      </c>
      <c r="EG150" s="580">
        <f t="shared" si="171"/>
        <v>465197.31772728078</v>
      </c>
      <c r="EH150" s="494">
        <f>+EE$29*EG150+EF150</f>
        <v>248351.95278311314</v>
      </c>
      <c r="EI150" s="576">
        <f>+EI149</f>
        <v>29502.106098484706</v>
      </c>
      <c r="EJ150" s="580">
        <f>+EJ149</f>
        <v>7696.2015909090906</v>
      </c>
      <c r="EK150" s="580">
        <f t="shared" si="172"/>
        <v>21805.904507575615</v>
      </c>
      <c r="EL150" s="494">
        <f>+EI$29*EK150+EJ150</f>
        <v>10314.449155573013</v>
      </c>
      <c r="EM150" s="576">
        <f>+EM149</f>
        <v>1045105.8354545404</v>
      </c>
      <c r="EN150" s="580">
        <f>+EN149</f>
        <v>261276.45886363636</v>
      </c>
      <c r="EO150" s="580">
        <f t="shared" si="173"/>
        <v>783829.37659090408</v>
      </c>
      <c r="EP150" s="494">
        <f>+EM$29*EO150+EN150</f>
        <v>355391.30540248076</v>
      </c>
      <c r="EQ150" s="576">
        <f>+EQ149</f>
        <v>2252610.0265908949</v>
      </c>
      <c r="ER150" s="580">
        <f>+ER149</f>
        <v>500580.00590909086</v>
      </c>
      <c r="ES150" s="580">
        <f t="shared" si="174"/>
        <v>1752030.020681804</v>
      </c>
      <c r="ET150" s="494">
        <f>+EQ$29*ES150+ER150</f>
        <v>710947.26369812479</v>
      </c>
      <c r="EU150" s="576">
        <f>+EU149</f>
        <v>2910670.5395454466</v>
      </c>
      <c r="EV150" s="580">
        <f>+EV149</f>
        <v>646815.67545454553</v>
      </c>
      <c r="EW150" s="580">
        <f t="shared" si="190"/>
        <v>2263854.8640909009</v>
      </c>
      <c r="EX150" s="494">
        <f>+EU$29*EW150+EV150</f>
        <v>918638.03818200564</v>
      </c>
      <c r="EY150" s="582">
        <f t="shared" si="202"/>
        <v>2381205.0994655397</v>
      </c>
      <c r="EZ150" s="579">
        <f>+EY150</f>
        <v>2381205.0994655397</v>
      </c>
      <c r="FA150" s="553"/>
      <c r="FD150" s="493"/>
      <c r="FE150" s="477"/>
      <c r="FF150" s="477"/>
      <c r="FG150" s="494"/>
      <c r="FH150" s="493"/>
      <c r="FI150" s="477"/>
      <c r="FJ150" s="477"/>
      <c r="FK150" s="494"/>
      <c r="FL150" s="493"/>
      <c r="FM150" s="477"/>
      <c r="FN150" s="477"/>
      <c r="FO150" s="494"/>
      <c r="FP150" s="493"/>
      <c r="FQ150" s="477"/>
      <c r="FR150" s="477"/>
      <c r="FS150" s="494"/>
      <c r="FT150" s="493"/>
      <c r="FU150" s="477"/>
      <c r="FV150" s="477"/>
      <c r="FW150" s="494"/>
      <c r="FX150" s="493"/>
      <c r="FY150" s="477"/>
      <c r="FZ150" s="477"/>
      <c r="GA150" s="494"/>
      <c r="GB150" s="493"/>
      <c r="GC150" s="477"/>
      <c r="GD150" s="477"/>
      <c r="GE150" s="494"/>
      <c r="GF150" s="493"/>
      <c r="GG150" s="477"/>
      <c r="GH150" s="477"/>
      <c r="GI150" s="494"/>
      <c r="GJ150" s="493"/>
      <c r="GK150" s="477"/>
      <c r="GL150" s="477"/>
      <c r="GM150" s="494"/>
      <c r="GN150" s="493"/>
      <c r="GO150" s="477"/>
      <c r="GP150" s="477"/>
      <c r="GQ150" s="494"/>
      <c r="GR150" s="493"/>
      <c r="GS150" s="477"/>
      <c r="GT150" s="477"/>
      <c r="GU150" s="494"/>
      <c r="GV150" s="493"/>
      <c r="GW150" s="477"/>
      <c r="GX150" s="477"/>
      <c r="GY150" s="494"/>
      <c r="GZ150" s="493"/>
      <c r="HA150" s="477"/>
      <c r="HB150" s="477"/>
      <c r="HC150" s="494"/>
      <c r="HD150" s="576"/>
      <c r="HE150" s="580"/>
      <c r="HF150" s="580"/>
      <c r="HG150" s="919"/>
      <c r="HH150" s="920"/>
      <c r="HI150" s="926"/>
      <c r="HJ150" s="926"/>
      <c r="HK150" s="919"/>
      <c r="HL150" s="920"/>
      <c r="HM150" s="926"/>
      <c r="HN150" s="926"/>
      <c r="HO150" s="919"/>
      <c r="HP150" s="920"/>
      <c r="HQ150" s="926"/>
      <c r="HR150" s="926"/>
      <c r="HS150" s="919"/>
      <c r="HU150" s="493"/>
      <c r="HV150" s="477"/>
      <c r="HW150" s="477"/>
      <c r="HX150" s="494"/>
      <c r="HY150" s="493"/>
      <c r="HZ150" s="477"/>
      <c r="IA150" s="477"/>
      <c r="IB150" s="494"/>
      <c r="IC150" s="493"/>
      <c r="ID150" s="477"/>
      <c r="IE150" s="477"/>
      <c r="IF150" s="494"/>
    </row>
    <row r="151" spans="1:240" ht="13">
      <c r="A151" s="554" t="s">
        <v>24</v>
      </c>
      <c r="B151" s="574">
        <v>2062</v>
      </c>
      <c r="C151" s="583"/>
      <c r="D151" s="583"/>
      <c r="E151" s="583"/>
      <c r="F151" s="584"/>
      <c r="G151" s="583"/>
      <c r="H151" s="583"/>
      <c r="I151" s="583"/>
      <c r="J151" s="584"/>
      <c r="K151" s="583"/>
      <c r="L151" s="583"/>
      <c r="M151" s="583"/>
      <c r="N151" s="584"/>
      <c r="O151" s="583"/>
      <c r="P151" s="583"/>
      <c r="Q151" s="583"/>
      <c r="R151" s="584"/>
      <c r="S151" s="585"/>
      <c r="T151" s="585"/>
      <c r="U151" s="585"/>
      <c r="V151" s="586"/>
      <c r="W151" s="585"/>
      <c r="X151" s="585"/>
      <c r="Y151" s="585"/>
      <c r="Z151" s="586"/>
      <c r="AA151" s="587"/>
      <c r="AB151" s="587"/>
      <c r="AC151" s="587"/>
      <c r="AD151" s="587"/>
      <c r="AE151" s="585"/>
      <c r="AF151" s="585"/>
      <c r="AG151" s="585"/>
      <c r="AH151" s="586"/>
      <c r="AI151" s="585"/>
      <c r="AJ151" s="585"/>
      <c r="AK151" s="585"/>
      <c r="AL151" s="586"/>
      <c r="AM151" s="587"/>
      <c r="AN151" s="587"/>
      <c r="AO151" s="587"/>
      <c r="AP151" s="587"/>
      <c r="AQ151" s="585"/>
      <c r="AR151" s="585"/>
      <c r="AS151" s="585"/>
      <c r="AT151" s="586"/>
      <c r="AU151" s="583"/>
      <c r="AV151" s="583"/>
      <c r="AW151" s="583"/>
      <c r="AX151" s="584"/>
      <c r="AY151" s="583"/>
      <c r="AZ151" s="583"/>
      <c r="BA151" s="583"/>
      <c r="BB151" s="584"/>
      <c r="BC151" s="583"/>
      <c r="BD151" s="583"/>
      <c r="BE151" s="583"/>
      <c r="BF151" s="584"/>
      <c r="BG151" s="583"/>
      <c r="BH151" s="583"/>
      <c r="BI151" s="583"/>
      <c r="BJ151" s="584"/>
      <c r="BK151" s="583"/>
      <c r="BL151" s="583"/>
      <c r="BM151" s="583"/>
      <c r="BN151" s="584"/>
      <c r="BO151" s="583"/>
      <c r="BP151" s="583"/>
      <c r="BQ151" s="583"/>
      <c r="BR151" s="584"/>
      <c r="BS151" s="585"/>
      <c r="BT151" s="585"/>
      <c r="BU151" s="585"/>
      <c r="BV151" s="586"/>
      <c r="BW151" s="587"/>
      <c r="BX151" s="587"/>
      <c r="BY151" s="587"/>
      <c r="BZ151" s="587"/>
      <c r="CA151" s="585"/>
      <c r="CB151" s="585"/>
      <c r="CC151" s="585"/>
      <c r="CD151" s="586"/>
      <c r="CE151" s="585"/>
      <c r="CF151" s="585"/>
      <c r="CG151" s="585"/>
      <c r="CH151" s="586"/>
      <c r="CI151" s="587"/>
      <c r="CJ151" s="587"/>
      <c r="CK151" s="587"/>
      <c r="CL151" s="507"/>
      <c r="CM151" s="493"/>
      <c r="CN151" s="587"/>
      <c r="CO151" s="587"/>
      <c r="CP151" s="494"/>
      <c r="CQ151" s="507"/>
      <c r="CR151" s="587"/>
      <c r="CS151" s="587"/>
      <c r="CT151" s="494"/>
      <c r="CU151" s="587"/>
      <c r="CV151" s="587"/>
      <c r="CW151" s="587"/>
      <c r="CX151" s="494"/>
      <c r="CY151" s="587"/>
      <c r="CZ151" s="587"/>
      <c r="DA151" s="587"/>
      <c r="DB151" s="494"/>
      <c r="DC151" s="587"/>
      <c r="DD151" s="587"/>
      <c r="DE151" s="587"/>
      <c r="DF151" s="587"/>
      <c r="DG151" s="587"/>
      <c r="DH151" s="587"/>
      <c r="DI151" s="587"/>
      <c r="DJ151" s="494"/>
      <c r="DK151" s="587"/>
      <c r="DL151" s="587"/>
      <c r="DM151" s="587"/>
      <c r="DN151" s="494"/>
      <c r="DO151" s="493">
        <f>+DQ150</f>
        <v>3265.4506439392062</v>
      </c>
      <c r="DP151" s="477">
        <f>+DO$31/12*(12-10)</f>
        <v>3265.4506439393922</v>
      </c>
      <c r="DQ151" s="477">
        <f t="shared" ref="DQ151:DQ152" si="227">+DO151-DP151</f>
        <v>-1.8599166651256382E-10</v>
      </c>
      <c r="DR151" s="494">
        <f>+DO$28*DQ151+DP151</f>
        <v>3265.4506439393699</v>
      </c>
      <c r="DS151" s="493">
        <f>+DU150</f>
        <v>4147.8763636365729</v>
      </c>
      <c r="DT151" s="477">
        <f>+DS$31/12*(12-6)</f>
        <v>4147.8763636363483</v>
      </c>
      <c r="DU151" s="477">
        <f t="shared" si="168"/>
        <v>2.2464519133791327E-10</v>
      </c>
      <c r="DV151" s="494">
        <f>+DS$28*DU151+DT151</f>
        <v>4147.8763636363756</v>
      </c>
      <c r="DW151" s="493">
        <f>+DY150</f>
        <v>305.44085227268397</v>
      </c>
      <c r="DX151" s="477">
        <f>+DW$31/12*(12-9)</f>
        <v>305.44085227272723</v>
      </c>
      <c r="DY151" s="477">
        <f t="shared" si="169"/>
        <v>-4.3257841753074899E-11</v>
      </c>
      <c r="DZ151" s="494">
        <f>+DW$28*DY151+DX151</f>
        <v>305.44085227272205</v>
      </c>
      <c r="EA151" s="493">
        <f>+EC150</f>
        <v>-6526.9431250001517</v>
      </c>
      <c r="EB151" s="477">
        <f>+EA$31/12*(12-1)</f>
        <v>-6526.9431250000416</v>
      </c>
      <c r="EC151" s="477">
        <f t="shared" si="170"/>
        <v>-1.1004885891452432E-10</v>
      </c>
      <c r="ED151" s="494">
        <f>+EA$28*EC151+EB151</f>
        <v>-6526.9431250000553</v>
      </c>
      <c r="EE151" s="576">
        <f>+EG150</f>
        <v>465197.31772728078</v>
      </c>
      <c r="EF151" s="580">
        <f>+EF150</f>
        <v>192495.44181818186</v>
      </c>
      <c r="EG151" s="580">
        <f t="shared" si="171"/>
        <v>272701.87590909889</v>
      </c>
      <c r="EH151" s="494">
        <f>+EE$28*EG151+EF151</f>
        <v>225238.91376314196</v>
      </c>
      <c r="EI151" s="576">
        <f>+EK150</f>
        <v>21805.904507575615</v>
      </c>
      <c r="EJ151" s="580">
        <f>+EJ150</f>
        <v>7696.2015909090906</v>
      </c>
      <c r="EK151" s="580">
        <f t="shared" si="172"/>
        <v>14109.702916666523</v>
      </c>
      <c r="EL151" s="494">
        <f>+EI$28*EK151+EJ151</f>
        <v>9390.3617798092691</v>
      </c>
      <c r="EM151" s="576">
        <f>+EO150</f>
        <v>783829.37659090408</v>
      </c>
      <c r="EN151" s="580">
        <f>+EN150</f>
        <v>261276.45886363636</v>
      </c>
      <c r="EO151" s="580">
        <f t="shared" si="173"/>
        <v>522552.91772726772</v>
      </c>
      <c r="EP151" s="494">
        <f>+EM$28*EO151+EN151</f>
        <v>324019.68988953246</v>
      </c>
      <c r="EQ151" s="576">
        <f>+ES150</f>
        <v>1752030.020681804</v>
      </c>
      <c r="ER151" s="580">
        <f t="shared" ref="ER151:ER156" si="228">+ER150</f>
        <v>500580.00590909086</v>
      </c>
      <c r="ES151" s="580">
        <f t="shared" si="174"/>
        <v>1251450.0147727132</v>
      </c>
      <c r="ET151" s="494">
        <f>+EQ$28*ES151+ER151</f>
        <v>650842.33290125744</v>
      </c>
      <c r="EU151" s="576">
        <f>+EW150</f>
        <v>2263854.8640909009</v>
      </c>
      <c r="EV151" s="580">
        <f t="shared" ref="EV151:EV156" si="229">+EV150</f>
        <v>646815.67545454553</v>
      </c>
      <c r="EW151" s="580">
        <f t="shared" si="190"/>
        <v>1617039.1886363553</v>
      </c>
      <c r="EX151" s="494">
        <f>+EU$28*EW151+EV151</f>
        <v>840974.50597415958</v>
      </c>
      <c r="EY151" s="582">
        <f t="shared" si="202"/>
        <v>2051657.6290427491</v>
      </c>
      <c r="EZ151" s="557"/>
      <c r="FA151" s="578">
        <f>+EY151</f>
        <v>2051657.6290427491</v>
      </c>
      <c r="FD151" s="493"/>
      <c r="FE151" s="477"/>
      <c r="FF151" s="477"/>
      <c r="FG151" s="494"/>
      <c r="FH151" s="493"/>
      <c r="FI151" s="477"/>
      <c r="FJ151" s="477"/>
      <c r="FK151" s="494"/>
      <c r="FL151" s="493"/>
      <c r="FM151" s="477"/>
      <c r="FN151" s="477"/>
      <c r="FO151" s="494"/>
      <c r="FP151" s="493"/>
      <c r="FQ151" s="477"/>
      <c r="FR151" s="477"/>
      <c r="FS151" s="494"/>
      <c r="FT151" s="493"/>
      <c r="FU151" s="477"/>
      <c r="FV151" s="477"/>
      <c r="FW151" s="494"/>
      <c r="FX151" s="493"/>
      <c r="FY151" s="477"/>
      <c r="FZ151" s="477"/>
      <c r="GA151" s="494"/>
      <c r="GB151" s="493"/>
      <c r="GC151" s="477"/>
      <c r="GD151" s="477"/>
      <c r="GE151" s="494"/>
      <c r="GF151" s="493"/>
      <c r="GG151" s="477"/>
      <c r="GH151" s="477"/>
      <c r="GI151" s="494"/>
      <c r="GJ151" s="493"/>
      <c r="GK151" s="477"/>
      <c r="GL151" s="477"/>
      <c r="GM151" s="494"/>
      <c r="GN151" s="493"/>
      <c r="GO151" s="477"/>
      <c r="GP151" s="477"/>
      <c r="GQ151" s="494"/>
      <c r="GR151" s="493"/>
      <c r="GS151" s="477"/>
      <c r="GT151" s="477"/>
      <c r="GU151" s="494"/>
      <c r="GV151" s="493"/>
      <c r="GW151" s="477"/>
      <c r="GX151" s="477"/>
      <c r="GY151" s="494"/>
      <c r="GZ151" s="493"/>
      <c r="HA151" s="477"/>
      <c r="HB151" s="477"/>
      <c r="HC151" s="494"/>
      <c r="HD151" s="576"/>
      <c r="HE151" s="580"/>
      <c r="HF151" s="580"/>
      <c r="HG151" s="919"/>
      <c r="HH151" s="920"/>
      <c r="HI151" s="926"/>
      <c r="HJ151" s="926"/>
      <c r="HK151" s="919"/>
      <c r="HL151" s="920"/>
      <c r="HM151" s="926"/>
      <c r="HN151" s="926"/>
      <c r="HO151" s="919"/>
      <c r="HP151" s="920"/>
      <c r="HQ151" s="926"/>
      <c r="HR151" s="926"/>
      <c r="HS151" s="919"/>
      <c r="HU151" s="493"/>
      <c r="HV151" s="477"/>
      <c r="HW151" s="477"/>
      <c r="HX151" s="494"/>
      <c r="HY151" s="493"/>
      <c r="HZ151" s="477"/>
      <c r="IA151" s="477"/>
      <c r="IB151" s="494"/>
      <c r="IC151" s="493"/>
      <c r="ID151" s="477"/>
      <c r="IE151" s="477"/>
      <c r="IF151" s="494"/>
    </row>
    <row r="152" spans="1:240" ht="13">
      <c r="A152" s="554" t="s">
        <v>23</v>
      </c>
      <c r="B152" s="574">
        <v>2062</v>
      </c>
      <c r="C152" s="583"/>
      <c r="D152" s="583"/>
      <c r="E152" s="583"/>
      <c r="F152" s="584"/>
      <c r="G152" s="583"/>
      <c r="H152" s="583"/>
      <c r="I152" s="583"/>
      <c r="J152" s="584"/>
      <c r="K152" s="583"/>
      <c r="L152" s="583"/>
      <c r="M152" s="583"/>
      <c r="N152" s="584"/>
      <c r="O152" s="583"/>
      <c r="P152" s="583"/>
      <c r="Q152" s="583"/>
      <c r="R152" s="584"/>
      <c r="S152" s="585"/>
      <c r="T152" s="585"/>
      <c r="U152" s="585"/>
      <c r="V152" s="586"/>
      <c r="W152" s="585"/>
      <c r="X152" s="585"/>
      <c r="Y152" s="585"/>
      <c r="Z152" s="586"/>
      <c r="AA152" s="587"/>
      <c r="AB152" s="587"/>
      <c r="AC152" s="587"/>
      <c r="AD152" s="587"/>
      <c r="AE152" s="585"/>
      <c r="AF152" s="585"/>
      <c r="AG152" s="585"/>
      <c r="AH152" s="586"/>
      <c r="AI152" s="585"/>
      <c r="AJ152" s="585"/>
      <c r="AK152" s="585"/>
      <c r="AL152" s="586"/>
      <c r="AM152" s="587"/>
      <c r="AN152" s="587"/>
      <c r="AO152" s="587"/>
      <c r="AP152" s="587"/>
      <c r="AQ152" s="585"/>
      <c r="AR152" s="585"/>
      <c r="AS152" s="585"/>
      <c r="AT152" s="586"/>
      <c r="AU152" s="583"/>
      <c r="AV152" s="583"/>
      <c r="AW152" s="583"/>
      <c r="AX152" s="584"/>
      <c r="AY152" s="583"/>
      <c r="AZ152" s="583"/>
      <c r="BA152" s="583"/>
      <c r="BB152" s="584"/>
      <c r="BC152" s="583"/>
      <c r="BD152" s="583"/>
      <c r="BE152" s="583"/>
      <c r="BF152" s="584"/>
      <c r="BG152" s="583"/>
      <c r="BH152" s="583"/>
      <c r="BI152" s="583"/>
      <c r="BJ152" s="584"/>
      <c r="BK152" s="583"/>
      <c r="BL152" s="583"/>
      <c r="BM152" s="583"/>
      <c r="BN152" s="584"/>
      <c r="BO152" s="583"/>
      <c r="BP152" s="583"/>
      <c r="BQ152" s="583"/>
      <c r="BR152" s="584"/>
      <c r="BS152" s="585"/>
      <c r="BT152" s="585"/>
      <c r="BU152" s="585"/>
      <c r="BV152" s="586"/>
      <c r="BW152" s="587"/>
      <c r="BX152" s="587"/>
      <c r="BY152" s="587"/>
      <c r="BZ152" s="587"/>
      <c r="CA152" s="585"/>
      <c r="CB152" s="585"/>
      <c r="CC152" s="585"/>
      <c r="CD152" s="586"/>
      <c r="CE152" s="585"/>
      <c r="CF152" s="585"/>
      <c r="CG152" s="585"/>
      <c r="CH152" s="586"/>
      <c r="CI152" s="587"/>
      <c r="CJ152" s="587"/>
      <c r="CK152" s="587"/>
      <c r="CL152" s="507"/>
      <c r="CM152" s="493"/>
      <c r="CN152" s="587"/>
      <c r="CO152" s="587"/>
      <c r="CP152" s="494"/>
      <c r="CQ152" s="507"/>
      <c r="CR152" s="587"/>
      <c r="CS152" s="587"/>
      <c r="CT152" s="494"/>
      <c r="CU152" s="587"/>
      <c r="CV152" s="587"/>
      <c r="CW152" s="587"/>
      <c r="CX152" s="494"/>
      <c r="CY152" s="587"/>
      <c r="CZ152" s="587"/>
      <c r="DA152" s="587"/>
      <c r="DB152" s="494"/>
      <c r="DC152" s="587"/>
      <c r="DD152" s="587"/>
      <c r="DE152" s="587"/>
      <c r="DF152" s="587"/>
      <c r="DG152" s="587"/>
      <c r="DH152" s="587"/>
      <c r="DI152" s="587"/>
      <c r="DJ152" s="494"/>
      <c r="DK152" s="587"/>
      <c r="DL152" s="587"/>
      <c r="DM152" s="587"/>
      <c r="DN152" s="494"/>
      <c r="DO152" s="493">
        <f>+DO151</f>
        <v>3265.4506439392062</v>
      </c>
      <c r="DP152" s="477">
        <f>+DP151</f>
        <v>3265.4506439393922</v>
      </c>
      <c r="DQ152" s="477">
        <f t="shared" si="227"/>
        <v>-1.8599166651256382E-10</v>
      </c>
      <c r="DR152" s="494">
        <f>+DO$29*DQ152+DP152</f>
        <v>3265.4506439393699</v>
      </c>
      <c r="DS152" s="493">
        <f>+DS151</f>
        <v>4147.8763636365729</v>
      </c>
      <c r="DT152" s="477">
        <f>+DT151</f>
        <v>4147.8763636363483</v>
      </c>
      <c r="DU152" s="477">
        <f t="shared" si="168"/>
        <v>2.2464519133791327E-10</v>
      </c>
      <c r="DV152" s="494">
        <f>+DS$29*DU152+DT152</f>
        <v>4147.8763636363756</v>
      </c>
      <c r="DW152" s="493">
        <f>+DW151</f>
        <v>305.44085227268397</v>
      </c>
      <c r="DX152" s="477">
        <f>+DX151</f>
        <v>305.44085227272723</v>
      </c>
      <c r="DY152" s="477">
        <f t="shared" si="169"/>
        <v>-4.3257841753074899E-11</v>
      </c>
      <c r="DZ152" s="494">
        <f>+DW$29*DY152+DX152</f>
        <v>305.44085227272205</v>
      </c>
      <c r="EA152" s="493">
        <f>+EA151</f>
        <v>-6526.9431250001517</v>
      </c>
      <c r="EB152" s="477">
        <f>+EB151</f>
        <v>-6526.9431250000416</v>
      </c>
      <c r="EC152" s="477">
        <f t="shared" si="170"/>
        <v>-1.1004885891452432E-10</v>
      </c>
      <c r="ED152" s="494">
        <f>+EA$29*EC152+EB152</f>
        <v>-6526.9431250000553</v>
      </c>
      <c r="EE152" s="576">
        <f>+EE151</f>
        <v>465197.31772728078</v>
      </c>
      <c r="EF152" s="580">
        <f>+EF151</f>
        <v>192495.44181818186</v>
      </c>
      <c r="EG152" s="580">
        <f t="shared" si="171"/>
        <v>272701.87590909889</v>
      </c>
      <c r="EH152" s="494">
        <f>+EE$29*EG152+EF152</f>
        <v>225238.91376314196</v>
      </c>
      <c r="EI152" s="576">
        <f>+EI151</f>
        <v>21805.904507575615</v>
      </c>
      <c r="EJ152" s="580">
        <f>+EJ151</f>
        <v>7696.2015909090906</v>
      </c>
      <c r="EK152" s="580">
        <f t="shared" si="172"/>
        <v>14109.702916666523</v>
      </c>
      <c r="EL152" s="494">
        <f>+EI$29*EK152+EJ152</f>
        <v>9390.3617798092691</v>
      </c>
      <c r="EM152" s="576">
        <f>+EM151</f>
        <v>783829.37659090408</v>
      </c>
      <c r="EN152" s="580">
        <f>+EN151</f>
        <v>261276.45886363636</v>
      </c>
      <c r="EO152" s="580">
        <f t="shared" si="173"/>
        <v>522552.91772726772</v>
      </c>
      <c r="EP152" s="494">
        <f>+EM$29*EO152+EN152</f>
        <v>324019.68988953246</v>
      </c>
      <c r="EQ152" s="576">
        <f>+EQ151</f>
        <v>1752030.020681804</v>
      </c>
      <c r="ER152" s="580">
        <f t="shared" si="228"/>
        <v>500580.00590909086</v>
      </c>
      <c r="ES152" s="580">
        <f t="shared" si="174"/>
        <v>1251450.0147727132</v>
      </c>
      <c r="ET152" s="494">
        <f>+EQ$29*ES152+ER152</f>
        <v>650842.33290125744</v>
      </c>
      <c r="EU152" s="576">
        <f>+EU151</f>
        <v>2263854.8640909009</v>
      </c>
      <c r="EV152" s="580">
        <f t="shared" si="229"/>
        <v>646815.67545454553</v>
      </c>
      <c r="EW152" s="580">
        <f t="shared" si="190"/>
        <v>1617039.1886363553</v>
      </c>
      <c r="EX152" s="494">
        <f>+EU$29*EW152+EV152</f>
        <v>840974.50597415958</v>
      </c>
      <c r="EY152" s="582">
        <f t="shared" si="202"/>
        <v>2051657.6290427491</v>
      </c>
      <c r="EZ152" s="579">
        <f>+EY152</f>
        <v>2051657.6290427491</v>
      </c>
      <c r="FA152" s="553"/>
      <c r="FD152" s="493"/>
      <c r="FE152" s="477"/>
      <c r="FF152" s="477"/>
      <c r="FG152" s="494"/>
      <c r="FH152" s="493"/>
      <c r="FI152" s="477"/>
      <c r="FJ152" s="477"/>
      <c r="FK152" s="494"/>
      <c r="FL152" s="493"/>
      <c r="FM152" s="477"/>
      <c r="FN152" s="477"/>
      <c r="FO152" s="494"/>
      <c r="FP152" s="493"/>
      <c r="FQ152" s="477"/>
      <c r="FR152" s="477"/>
      <c r="FS152" s="494"/>
      <c r="FT152" s="493"/>
      <c r="FU152" s="477"/>
      <c r="FV152" s="477"/>
      <c r="FW152" s="494"/>
      <c r="FX152" s="493"/>
      <c r="FY152" s="477"/>
      <c r="FZ152" s="477"/>
      <c r="GA152" s="494"/>
      <c r="GB152" s="493"/>
      <c r="GC152" s="477"/>
      <c r="GD152" s="477"/>
      <c r="GE152" s="494"/>
      <c r="GF152" s="493"/>
      <c r="GG152" s="477"/>
      <c r="GH152" s="477"/>
      <c r="GI152" s="494"/>
      <c r="GJ152" s="493"/>
      <c r="GK152" s="477"/>
      <c r="GL152" s="477"/>
      <c r="GM152" s="494"/>
      <c r="GN152" s="493"/>
      <c r="GO152" s="477"/>
      <c r="GP152" s="477"/>
      <c r="GQ152" s="494"/>
      <c r="GR152" s="493"/>
      <c r="GS152" s="477"/>
      <c r="GT152" s="477"/>
      <c r="GU152" s="494"/>
      <c r="GV152" s="493"/>
      <c r="GW152" s="477"/>
      <c r="GX152" s="477"/>
      <c r="GY152" s="494"/>
      <c r="GZ152" s="493"/>
      <c r="HA152" s="477"/>
      <c r="HB152" s="477"/>
      <c r="HC152" s="494"/>
      <c r="HD152" s="576"/>
      <c r="HE152" s="580"/>
      <c r="HF152" s="580"/>
      <c r="HG152" s="919"/>
      <c r="HH152" s="920"/>
      <c r="HI152" s="926"/>
      <c r="HJ152" s="926"/>
      <c r="HK152" s="919"/>
      <c r="HL152" s="920"/>
      <c r="HM152" s="926"/>
      <c r="HN152" s="926"/>
      <c r="HO152" s="919"/>
      <c r="HP152" s="920"/>
      <c r="HQ152" s="926"/>
      <c r="HR152" s="926"/>
      <c r="HS152" s="919"/>
      <c r="HU152" s="493"/>
      <c r="HV152" s="477"/>
      <c r="HW152" s="477"/>
      <c r="HX152" s="494"/>
      <c r="HY152" s="493"/>
      <c r="HZ152" s="477"/>
      <c r="IA152" s="477"/>
      <c r="IB152" s="494"/>
      <c r="IC152" s="493"/>
      <c r="ID152" s="477"/>
      <c r="IE152" s="477"/>
      <c r="IF152" s="494"/>
    </row>
    <row r="153" spans="1:240" ht="13">
      <c r="A153" s="554" t="s">
        <v>24</v>
      </c>
      <c r="B153" s="574">
        <v>2063</v>
      </c>
      <c r="C153" s="583"/>
      <c r="D153" s="583"/>
      <c r="E153" s="583"/>
      <c r="F153" s="584"/>
      <c r="G153" s="583"/>
      <c r="H153" s="583"/>
      <c r="I153" s="583"/>
      <c r="J153" s="584"/>
      <c r="K153" s="583"/>
      <c r="L153" s="583"/>
      <c r="M153" s="583"/>
      <c r="N153" s="584"/>
      <c r="O153" s="583"/>
      <c r="P153" s="583"/>
      <c r="Q153" s="583"/>
      <c r="R153" s="584"/>
      <c r="S153" s="585"/>
      <c r="T153" s="585"/>
      <c r="U153" s="585"/>
      <c r="V153" s="586"/>
      <c r="W153" s="585"/>
      <c r="X153" s="585"/>
      <c r="Y153" s="585"/>
      <c r="Z153" s="586"/>
      <c r="AA153" s="587"/>
      <c r="AB153" s="587"/>
      <c r="AC153" s="587"/>
      <c r="AD153" s="587"/>
      <c r="AE153" s="585"/>
      <c r="AF153" s="585"/>
      <c r="AG153" s="585"/>
      <c r="AH153" s="586"/>
      <c r="AI153" s="585"/>
      <c r="AJ153" s="585"/>
      <c r="AK153" s="585"/>
      <c r="AL153" s="586"/>
      <c r="AM153" s="587"/>
      <c r="AN153" s="587"/>
      <c r="AO153" s="587"/>
      <c r="AP153" s="587"/>
      <c r="AQ153" s="585"/>
      <c r="AR153" s="585"/>
      <c r="AS153" s="585"/>
      <c r="AT153" s="586"/>
      <c r="AU153" s="583"/>
      <c r="AV153" s="583"/>
      <c r="AW153" s="583"/>
      <c r="AX153" s="584"/>
      <c r="AY153" s="583"/>
      <c r="AZ153" s="583"/>
      <c r="BA153" s="583"/>
      <c r="BB153" s="584"/>
      <c r="BC153" s="583"/>
      <c r="BD153" s="583"/>
      <c r="BE153" s="583"/>
      <c r="BF153" s="584"/>
      <c r="BG153" s="583"/>
      <c r="BH153" s="583"/>
      <c r="BI153" s="583"/>
      <c r="BJ153" s="584"/>
      <c r="BK153" s="583"/>
      <c r="BL153" s="583"/>
      <c r="BM153" s="583"/>
      <c r="BN153" s="584"/>
      <c r="BO153" s="583"/>
      <c r="BP153" s="583"/>
      <c r="BQ153" s="583"/>
      <c r="BR153" s="584"/>
      <c r="BS153" s="585"/>
      <c r="BT153" s="585"/>
      <c r="BU153" s="585"/>
      <c r="BV153" s="586"/>
      <c r="BW153" s="587"/>
      <c r="BX153" s="587"/>
      <c r="BY153" s="587"/>
      <c r="BZ153" s="587"/>
      <c r="CA153" s="585"/>
      <c r="CB153" s="585"/>
      <c r="CC153" s="585"/>
      <c r="CD153" s="586"/>
      <c r="CE153" s="585"/>
      <c r="CF153" s="585"/>
      <c r="CG153" s="585"/>
      <c r="CH153" s="586"/>
      <c r="CI153" s="587"/>
      <c r="CJ153" s="587"/>
      <c r="CK153" s="587"/>
      <c r="CL153" s="507"/>
      <c r="CM153" s="477"/>
      <c r="CN153" s="587"/>
      <c r="CO153" s="587"/>
      <c r="CP153" s="494"/>
      <c r="CQ153" s="507"/>
      <c r="CR153" s="587"/>
      <c r="CS153" s="587"/>
      <c r="CT153" s="494"/>
      <c r="CU153" s="587"/>
      <c r="CV153" s="587"/>
      <c r="CW153" s="587"/>
      <c r="CX153" s="494"/>
      <c r="CY153" s="587"/>
      <c r="CZ153" s="587"/>
      <c r="DA153" s="587"/>
      <c r="DB153" s="494"/>
      <c r="DC153" s="587"/>
      <c r="DD153" s="587"/>
      <c r="DE153" s="587"/>
      <c r="DF153" s="587"/>
      <c r="DG153" s="587"/>
      <c r="DH153" s="587"/>
      <c r="DI153" s="587"/>
      <c r="DJ153" s="494"/>
      <c r="DK153" s="587"/>
      <c r="DL153" s="587"/>
      <c r="DM153" s="587"/>
      <c r="DN153" s="494"/>
      <c r="DO153" s="493"/>
      <c r="DP153" s="477"/>
      <c r="DQ153" s="477"/>
      <c r="DR153" s="494"/>
      <c r="DS153" s="477"/>
      <c r="DT153" s="477"/>
      <c r="DU153" s="477"/>
      <c r="DV153" s="494"/>
      <c r="DW153" s="477"/>
      <c r="DX153" s="477"/>
      <c r="DY153" s="477"/>
      <c r="DZ153" s="494"/>
      <c r="EA153" s="477"/>
      <c r="EB153" s="477"/>
      <c r="EC153" s="477"/>
      <c r="ED153" s="494"/>
      <c r="EE153" s="576">
        <f>+EG152</f>
        <v>272701.87590909889</v>
      </c>
      <c r="EF153" s="580">
        <f>+EF152</f>
        <v>192495.44181818186</v>
      </c>
      <c r="EG153" s="580">
        <f t="shared" si="171"/>
        <v>80206.434090917028</v>
      </c>
      <c r="EH153" s="494">
        <f>+EE$28*EG153+EF153</f>
        <v>202125.8747431708</v>
      </c>
      <c r="EI153" s="576">
        <f>+EK152</f>
        <v>14109.702916666523</v>
      </c>
      <c r="EJ153" s="580">
        <f>+EJ152</f>
        <v>7696.2015909090906</v>
      </c>
      <c r="EK153" s="580">
        <f t="shared" si="172"/>
        <v>6413.5013257574328</v>
      </c>
      <c r="EL153" s="494">
        <f>+EI$28*EK153+EJ153</f>
        <v>8466.2744040455254</v>
      </c>
      <c r="EM153" s="576">
        <f>+EO152</f>
        <v>522552.91772726772</v>
      </c>
      <c r="EN153" s="580">
        <f>+EN152</f>
        <v>261276.45886363636</v>
      </c>
      <c r="EO153" s="580">
        <f t="shared" si="173"/>
        <v>261276.45886363136</v>
      </c>
      <c r="EP153" s="494">
        <f>+EM$28*EO153+EN153</f>
        <v>292648.07437658409</v>
      </c>
      <c r="EQ153" s="576">
        <f>+ES152</f>
        <v>1251450.0147727132</v>
      </c>
      <c r="ER153" s="580">
        <f t="shared" si="228"/>
        <v>500580.00590909086</v>
      </c>
      <c r="ES153" s="580">
        <f t="shared" si="174"/>
        <v>750870.00886362232</v>
      </c>
      <c r="ET153" s="494">
        <f>+EQ$28*ES153+ER153</f>
        <v>590737.40210439009</v>
      </c>
      <c r="EU153" s="576">
        <f>+EW152</f>
        <v>1617039.1886363553</v>
      </c>
      <c r="EV153" s="580">
        <f t="shared" si="229"/>
        <v>646815.67545454553</v>
      </c>
      <c r="EW153" s="580">
        <f t="shared" si="190"/>
        <v>970223.5131818098</v>
      </c>
      <c r="EX153" s="494">
        <f>+EU$28*EW153+EV153</f>
        <v>763310.97376631363</v>
      </c>
      <c r="EY153" s="582">
        <f t="shared" si="202"/>
        <v>1857288.5993945042</v>
      </c>
      <c r="EZ153" s="557"/>
      <c r="FA153" s="578">
        <f>+EY153</f>
        <v>1857288.5993945042</v>
      </c>
      <c r="FD153" s="493"/>
      <c r="FE153" s="477"/>
      <c r="FF153" s="477"/>
      <c r="FG153" s="494"/>
      <c r="FH153" s="493"/>
      <c r="FI153" s="477"/>
      <c r="FJ153" s="477"/>
      <c r="FK153" s="494"/>
      <c r="FL153" s="493"/>
      <c r="FM153" s="477"/>
      <c r="FN153" s="477"/>
      <c r="FO153" s="494"/>
      <c r="FP153" s="493"/>
      <c r="FQ153" s="477"/>
      <c r="FR153" s="477"/>
      <c r="FS153" s="494"/>
      <c r="FT153" s="493"/>
      <c r="FU153" s="477"/>
      <c r="FV153" s="477"/>
      <c r="FW153" s="494"/>
      <c r="FX153" s="493"/>
      <c r="FY153" s="477"/>
      <c r="FZ153" s="477"/>
      <c r="GA153" s="494"/>
      <c r="GB153" s="493"/>
      <c r="GC153" s="477"/>
      <c r="GD153" s="477"/>
      <c r="GE153" s="494"/>
      <c r="GF153" s="493"/>
      <c r="GG153" s="477"/>
      <c r="GH153" s="477"/>
      <c r="GI153" s="494"/>
      <c r="GJ153" s="493"/>
      <c r="GK153" s="477"/>
      <c r="GL153" s="477"/>
      <c r="GM153" s="494"/>
      <c r="GN153" s="493"/>
      <c r="GO153" s="477"/>
      <c r="GP153" s="477"/>
      <c r="GQ153" s="494"/>
      <c r="GR153" s="493"/>
      <c r="GS153" s="477"/>
      <c r="GT153" s="477"/>
      <c r="GU153" s="494"/>
      <c r="GV153" s="493"/>
      <c r="GW153" s="477"/>
      <c r="GX153" s="477"/>
      <c r="GY153" s="494"/>
      <c r="GZ153" s="493"/>
      <c r="HA153" s="477"/>
      <c r="HB153" s="477"/>
      <c r="HC153" s="494"/>
      <c r="HD153" s="576"/>
      <c r="HE153" s="580"/>
      <c r="HF153" s="580"/>
      <c r="HG153" s="919"/>
      <c r="HH153" s="920"/>
      <c r="HI153" s="926"/>
      <c r="HJ153" s="926"/>
      <c r="HK153" s="919"/>
      <c r="HL153" s="920"/>
      <c r="HM153" s="926"/>
      <c r="HN153" s="926"/>
      <c r="HO153" s="919"/>
      <c r="HP153" s="920"/>
      <c r="HQ153" s="926"/>
      <c r="HR153" s="926"/>
      <c r="HS153" s="919"/>
      <c r="HU153" s="493"/>
      <c r="HV153" s="477"/>
      <c r="HW153" s="477"/>
      <c r="HX153" s="494"/>
      <c r="HY153" s="493"/>
      <c r="HZ153" s="477"/>
      <c r="IA153" s="477"/>
      <c r="IB153" s="494"/>
      <c r="IC153" s="493"/>
      <c r="ID153" s="477"/>
      <c r="IE153" s="477"/>
      <c r="IF153" s="494"/>
    </row>
    <row r="154" spans="1:240" ht="13">
      <c r="A154" s="554" t="s">
        <v>23</v>
      </c>
      <c r="B154" s="574">
        <v>2063</v>
      </c>
      <c r="C154" s="583"/>
      <c r="D154" s="583"/>
      <c r="E154" s="583"/>
      <c r="F154" s="584"/>
      <c r="G154" s="583"/>
      <c r="H154" s="583"/>
      <c r="I154" s="583"/>
      <c r="J154" s="584"/>
      <c r="K154" s="583"/>
      <c r="L154" s="583"/>
      <c r="M154" s="583"/>
      <c r="N154" s="584"/>
      <c r="O154" s="583"/>
      <c r="P154" s="583"/>
      <c r="Q154" s="583"/>
      <c r="R154" s="584"/>
      <c r="S154" s="585"/>
      <c r="T154" s="585"/>
      <c r="U154" s="585"/>
      <c r="V154" s="586"/>
      <c r="W154" s="585"/>
      <c r="X154" s="585"/>
      <c r="Y154" s="585"/>
      <c r="Z154" s="586"/>
      <c r="AA154" s="587"/>
      <c r="AB154" s="587"/>
      <c r="AC154" s="587"/>
      <c r="AD154" s="587"/>
      <c r="AE154" s="585"/>
      <c r="AF154" s="585"/>
      <c r="AG154" s="585"/>
      <c r="AH154" s="586"/>
      <c r="AI154" s="585"/>
      <c r="AJ154" s="585"/>
      <c r="AK154" s="585"/>
      <c r="AL154" s="586"/>
      <c r="AM154" s="587"/>
      <c r="AN154" s="587"/>
      <c r="AO154" s="587"/>
      <c r="AP154" s="587"/>
      <c r="AQ154" s="585"/>
      <c r="AR154" s="585"/>
      <c r="AS154" s="585"/>
      <c r="AT154" s="586"/>
      <c r="AU154" s="583"/>
      <c r="AV154" s="583"/>
      <c r="AW154" s="583"/>
      <c r="AX154" s="584"/>
      <c r="AY154" s="583"/>
      <c r="AZ154" s="583"/>
      <c r="BA154" s="583"/>
      <c r="BB154" s="584"/>
      <c r="BC154" s="583"/>
      <c r="BD154" s="583"/>
      <c r="BE154" s="583"/>
      <c r="BF154" s="584"/>
      <c r="BG154" s="583"/>
      <c r="BH154" s="583"/>
      <c r="BI154" s="583"/>
      <c r="BJ154" s="584"/>
      <c r="BK154" s="583"/>
      <c r="BL154" s="583"/>
      <c r="BM154" s="583"/>
      <c r="BN154" s="584"/>
      <c r="BO154" s="583"/>
      <c r="BP154" s="583"/>
      <c r="BQ154" s="583"/>
      <c r="BR154" s="584"/>
      <c r="BS154" s="585"/>
      <c r="BT154" s="585"/>
      <c r="BU154" s="585"/>
      <c r="BV154" s="586"/>
      <c r="BW154" s="587"/>
      <c r="BX154" s="587"/>
      <c r="BY154" s="587"/>
      <c r="BZ154" s="587"/>
      <c r="CA154" s="585"/>
      <c r="CB154" s="585"/>
      <c r="CC154" s="585"/>
      <c r="CD154" s="586"/>
      <c r="CE154" s="585"/>
      <c r="CF154" s="585"/>
      <c r="CG154" s="585"/>
      <c r="CH154" s="586"/>
      <c r="CI154" s="587"/>
      <c r="CJ154" s="587"/>
      <c r="CK154" s="587"/>
      <c r="CL154" s="507"/>
      <c r="CM154" s="477"/>
      <c r="CN154" s="587"/>
      <c r="CO154" s="587"/>
      <c r="CP154" s="494"/>
      <c r="CQ154" s="507"/>
      <c r="CR154" s="587"/>
      <c r="CS154" s="587"/>
      <c r="CT154" s="494"/>
      <c r="CU154" s="587"/>
      <c r="CV154" s="587"/>
      <c r="CW154" s="587"/>
      <c r="CX154" s="494"/>
      <c r="CY154" s="587"/>
      <c r="CZ154" s="587"/>
      <c r="DA154" s="587"/>
      <c r="DB154" s="494"/>
      <c r="DC154" s="587"/>
      <c r="DD154" s="587"/>
      <c r="DE154" s="587"/>
      <c r="DF154" s="587"/>
      <c r="DG154" s="587"/>
      <c r="DH154" s="587"/>
      <c r="DI154" s="587"/>
      <c r="DJ154" s="494"/>
      <c r="DK154" s="587"/>
      <c r="DL154" s="587"/>
      <c r="DM154" s="587"/>
      <c r="DN154" s="494"/>
      <c r="DO154" s="493"/>
      <c r="DP154" s="477"/>
      <c r="DQ154" s="477"/>
      <c r="DR154" s="494"/>
      <c r="DS154" s="477"/>
      <c r="DT154" s="477"/>
      <c r="DU154" s="477"/>
      <c r="DV154" s="494"/>
      <c r="DW154" s="477"/>
      <c r="DX154" s="477"/>
      <c r="DY154" s="477"/>
      <c r="DZ154" s="494"/>
      <c r="EA154" s="477"/>
      <c r="EB154" s="477"/>
      <c r="EC154" s="477"/>
      <c r="ED154" s="494"/>
      <c r="EE154" s="576">
        <f>+EE153</f>
        <v>272701.87590909889</v>
      </c>
      <c r="EF154" s="580">
        <f>+EF153</f>
        <v>192495.44181818186</v>
      </c>
      <c r="EG154" s="580">
        <f t="shared" si="171"/>
        <v>80206.434090917028</v>
      </c>
      <c r="EH154" s="494">
        <f>+EE$29*EG154+EF154</f>
        <v>202125.8747431708</v>
      </c>
      <c r="EI154" s="576">
        <f>+EI153</f>
        <v>14109.702916666523</v>
      </c>
      <c r="EJ154" s="580">
        <f>+EJ153</f>
        <v>7696.2015909090906</v>
      </c>
      <c r="EK154" s="580">
        <f t="shared" si="172"/>
        <v>6413.5013257574328</v>
      </c>
      <c r="EL154" s="494">
        <f>+EI$29*EK154+EJ154</f>
        <v>8466.2744040455254</v>
      </c>
      <c r="EM154" s="576">
        <f>+EM153</f>
        <v>522552.91772726772</v>
      </c>
      <c r="EN154" s="580">
        <f>+EN153</f>
        <v>261276.45886363636</v>
      </c>
      <c r="EO154" s="580">
        <f t="shared" si="173"/>
        <v>261276.45886363136</v>
      </c>
      <c r="EP154" s="494">
        <f>+EM$29*EO154+EN154</f>
        <v>292648.07437658409</v>
      </c>
      <c r="EQ154" s="576">
        <f>+EQ153</f>
        <v>1251450.0147727132</v>
      </c>
      <c r="ER154" s="580">
        <f t="shared" si="228"/>
        <v>500580.00590909086</v>
      </c>
      <c r="ES154" s="580">
        <f t="shared" si="174"/>
        <v>750870.00886362232</v>
      </c>
      <c r="ET154" s="494">
        <f>+EQ$29*ES154+ER154</f>
        <v>590737.40210439009</v>
      </c>
      <c r="EU154" s="576">
        <f>+EU153</f>
        <v>1617039.1886363553</v>
      </c>
      <c r="EV154" s="580">
        <f t="shared" si="229"/>
        <v>646815.67545454553</v>
      </c>
      <c r="EW154" s="580">
        <f t="shared" si="190"/>
        <v>970223.5131818098</v>
      </c>
      <c r="EX154" s="494">
        <f>+EU$29*EW154+EV154</f>
        <v>763310.97376631363</v>
      </c>
      <c r="EY154" s="582">
        <f t="shared" si="202"/>
        <v>1857288.5993945042</v>
      </c>
      <c r="EZ154" s="579">
        <f>+EY154</f>
        <v>1857288.5993945042</v>
      </c>
      <c r="FA154" s="553"/>
      <c r="FD154" s="493"/>
      <c r="FE154" s="477"/>
      <c r="FF154" s="477"/>
      <c r="FG154" s="494"/>
      <c r="FH154" s="493"/>
      <c r="FI154" s="477"/>
      <c r="FJ154" s="477"/>
      <c r="FK154" s="494"/>
      <c r="FL154" s="493"/>
      <c r="FM154" s="477"/>
      <c r="FN154" s="477"/>
      <c r="FO154" s="494"/>
      <c r="FP154" s="493"/>
      <c r="FQ154" s="477"/>
      <c r="FR154" s="477"/>
      <c r="FS154" s="494"/>
      <c r="FT154" s="493"/>
      <c r="FU154" s="477"/>
      <c r="FV154" s="477"/>
      <c r="FW154" s="494"/>
      <c r="FX154" s="493"/>
      <c r="FY154" s="477"/>
      <c r="FZ154" s="477"/>
      <c r="GA154" s="494"/>
      <c r="GB154" s="493"/>
      <c r="GC154" s="477"/>
      <c r="GD154" s="477"/>
      <c r="GE154" s="494"/>
      <c r="GF154" s="493"/>
      <c r="GG154" s="477"/>
      <c r="GH154" s="477"/>
      <c r="GI154" s="494"/>
      <c r="GJ154" s="493"/>
      <c r="GK154" s="477"/>
      <c r="GL154" s="477"/>
      <c r="GM154" s="494"/>
      <c r="GN154" s="493"/>
      <c r="GO154" s="477"/>
      <c r="GP154" s="477"/>
      <c r="GQ154" s="494"/>
      <c r="GR154" s="493"/>
      <c r="GS154" s="477"/>
      <c r="GT154" s="477"/>
      <c r="GU154" s="494"/>
      <c r="GV154" s="493"/>
      <c r="GW154" s="477"/>
      <c r="GX154" s="477"/>
      <c r="GY154" s="494"/>
      <c r="GZ154" s="493"/>
      <c r="HA154" s="477"/>
      <c r="HB154" s="477"/>
      <c r="HC154" s="494"/>
      <c r="HD154" s="576"/>
      <c r="HE154" s="580"/>
      <c r="HF154" s="580"/>
      <c r="HG154" s="919"/>
      <c r="HH154" s="920"/>
      <c r="HI154" s="926"/>
      <c r="HJ154" s="926"/>
      <c r="HK154" s="919"/>
      <c r="HL154" s="920"/>
      <c r="HM154" s="926"/>
      <c r="HN154" s="926"/>
      <c r="HO154" s="919"/>
      <c r="HP154" s="920"/>
      <c r="HQ154" s="926"/>
      <c r="HR154" s="926"/>
      <c r="HS154" s="919"/>
      <c r="HU154" s="493"/>
      <c r="HV154" s="477"/>
      <c r="HW154" s="477"/>
      <c r="HX154" s="494"/>
      <c r="HY154" s="493"/>
      <c r="HZ154" s="477"/>
      <c r="IA154" s="477"/>
      <c r="IB154" s="494"/>
      <c r="IC154" s="493"/>
      <c r="ID154" s="477"/>
      <c r="IE154" s="477"/>
      <c r="IF154" s="494"/>
    </row>
    <row r="155" spans="1:240" ht="13">
      <c r="A155" s="554" t="s">
        <v>24</v>
      </c>
      <c r="B155" s="574">
        <v>2064</v>
      </c>
      <c r="C155" s="583"/>
      <c r="D155" s="583"/>
      <c r="E155" s="583"/>
      <c r="F155" s="584"/>
      <c r="G155" s="583"/>
      <c r="H155" s="583"/>
      <c r="I155" s="583"/>
      <c r="J155" s="584"/>
      <c r="K155" s="583"/>
      <c r="L155" s="583"/>
      <c r="M155" s="583"/>
      <c r="N155" s="584"/>
      <c r="O155" s="583"/>
      <c r="P155" s="583"/>
      <c r="Q155" s="583"/>
      <c r="R155" s="584"/>
      <c r="S155" s="585"/>
      <c r="T155" s="585"/>
      <c r="U155" s="585"/>
      <c r="V155" s="586"/>
      <c r="W155" s="585"/>
      <c r="X155" s="585"/>
      <c r="Y155" s="585"/>
      <c r="Z155" s="586"/>
      <c r="AA155" s="587"/>
      <c r="AB155" s="587"/>
      <c r="AC155" s="587"/>
      <c r="AD155" s="587"/>
      <c r="AE155" s="585"/>
      <c r="AF155" s="585"/>
      <c r="AG155" s="585"/>
      <c r="AH155" s="586"/>
      <c r="AI155" s="585"/>
      <c r="AJ155" s="585"/>
      <c r="AK155" s="585"/>
      <c r="AL155" s="586"/>
      <c r="AM155" s="587"/>
      <c r="AN155" s="587"/>
      <c r="AO155" s="587"/>
      <c r="AP155" s="587"/>
      <c r="AQ155" s="585"/>
      <c r="AR155" s="585"/>
      <c r="AS155" s="585"/>
      <c r="AT155" s="586"/>
      <c r="AU155" s="583"/>
      <c r="AV155" s="583"/>
      <c r="AW155" s="583"/>
      <c r="AX155" s="584"/>
      <c r="AY155" s="583"/>
      <c r="AZ155" s="583"/>
      <c r="BA155" s="583"/>
      <c r="BB155" s="584"/>
      <c r="BC155" s="583"/>
      <c r="BD155" s="583"/>
      <c r="BE155" s="583"/>
      <c r="BF155" s="584"/>
      <c r="BG155" s="583"/>
      <c r="BH155" s="583"/>
      <c r="BI155" s="583"/>
      <c r="BJ155" s="584"/>
      <c r="BK155" s="583"/>
      <c r="BL155" s="583"/>
      <c r="BM155" s="583"/>
      <c r="BN155" s="584"/>
      <c r="BO155" s="583"/>
      <c r="BP155" s="583"/>
      <c r="BQ155" s="583"/>
      <c r="BR155" s="584"/>
      <c r="BS155" s="585"/>
      <c r="BT155" s="585"/>
      <c r="BU155" s="585"/>
      <c r="BV155" s="586"/>
      <c r="BW155" s="587"/>
      <c r="BX155" s="587"/>
      <c r="BY155" s="587"/>
      <c r="BZ155" s="587"/>
      <c r="CA155" s="585"/>
      <c r="CB155" s="585"/>
      <c r="CC155" s="585"/>
      <c r="CD155" s="586"/>
      <c r="CE155" s="585"/>
      <c r="CF155" s="585"/>
      <c r="CG155" s="585"/>
      <c r="CH155" s="586"/>
      <c r="CI155" s="587"/>
      <c r="CJ155" s="587"/>
      <c r="CK155" s="587"/>
      <c r="CL155" s="507"/>
      <c r="CM155" s="477"/>
      <c r="CN155" s="587"/>
      <c r="CO155" s="587"/>
      <c r="CP155" s="494"/>
      <c r="CQ155" s="507"/>
      <c r="CR155" s="587"/>
      <c r="CS155" s="587"/>
      <c r="CT155" s="494"/>
      <c r="CU155" s="587"/>
      <c r="CV155" s="587"/>
      <c r="CW155" s="587"/>
      <c r="CX155" s="494"/>
      <c r="CY155" s="587"/>
      <c r="CZ155" s="587"/>
      <c r="DA155" s="587"/>
      <c r="DB155" s="494"/>
      <c r="DC155" s="587"/>
      <c r="DD155" s="587"/>
      <c r="DE155" s="587"/>
      <c r="DF155" s="587"/>
      <c r="DG155" s="587"/>
      <c r="DH155" s="587"/>
      <c r="DI155" s="587"/>
      <c r="DJ155" s="494"/>
      <c r="DK155" s="587"/>
      <c r="DL155" s="587"/>
      <c r="DM155" s="587"/>
      <c r="DN155" s="494"/>
      <c r="DO155" s="493"/>
      <c r="DP155" s="477"/>
      <c r="DQ155" s="477"/>
      <c r="DR155" s="494"/>
      <c r="DS155" s="477"/>
      <c r="DT155" s="477"/>
      <c r="DU155" s="477"/>
      <c r="DV155" s="494"/>
      <c r="DW155" s="477"/>
      <c r="DX155" s="477"/>
      <c r="DY155" s="477"/>
      <c r="DZ155" s="494"/>
      <c r="EA155" s="477"/>
      <c r="EB155" s="477"/>
      <c r="EC155" s="477"/>
      <c r="ED155" s="494"/>
      <c r="EE155" s="576">
        <f>+EG154</f>
        <v>80206.434090917028</v>
      </c>
      <c r="EF155" s="580">
        <f>+EE$31/12*(12-7)</f>
        <v>80206.434090909112</v>
      </c>
      <c r="EG155" s="580">
        <f t="shared" si="171"/>
        <v>7.9162418842315674E-9</v>
      </c>
      <c r="EH155" s="494">
        <f>+EE$28*EG155+EF155</f>
        <v>80206.434090910057</v>
      </c>
      <c r="EI155" s="576">
        <f>+EK154</f>
        <v>6413.5013257574328</v>
      </c>
      <c r="EJ155" s="580">
        <f>+EI$31/12*(12-2)</f>
        <v>6413.5013257575756</v>
      </c>
      <c r="EK155" s="580">
        <f t="shared" si="172"/>
        <v>-1.4279066817834973E-10</v>
      </c>
      <c r="EL155" s="494">
        <f>+EI$28*EK155+EJ155</f>
        <v>6413.5013257575583</v>
      </c>
      <c r="EM155" s="576">
        <f>+EO154</f>
        <v>261276.45886363136</v>
      </c>
      <c r="EN155" s="580">
        <f>+EM$31/12*(12-0)</f>
        <v>261276.45886363636</v>
      </c>
      <c r="EO155" s="580">
        <f t="shared" si="173"/>
        <v>-5.005858838558197E-9</v>
      </c>
      <c r="EP155" s="494">
        <f>+EM$28*EO155+EN155</f>
        <v>261276.45886363575</v>
      </c>
      <c r="EQ155" s="576">
        <f>+ES154</f>
        <v>750870.00886362232</v>
      </c>
      <c r="ER155" s="580">
        <f t="shared" si="228"/>
        <v>500580.00590909086</v>
      </c>
      <c r="ES155" s="580">
        <f t="shared" ref="ES155:ES158" si="230">+EQ155-ER155</f>
        <v>250290.00295453146</v>
      </c>
      <c r="ET155" s="494">
        <f>+EQ$28*ES155+ER155</f>
        <v>530632.47130752285</v>
      </c>
      <c r="EU155" s="576">
        <f>+EW154</f>
        <v>970223.5131818098</v>
      </c>
      <c r="EV155" s="580">
        <f t="shared" si="229"/>
        <v>646815.67545454553</v>
      </c>
      <c r="EW155" s="580">
        <f t="shared" si="190"/>
        <v>323407.83772726427</v>
      </c>
      <c r="EX155" s="494">
        <f>+EU$28*EW155+EV155</f>
        <v>685647.44155846757</v>
      </c>
      <c r="EY155" s="582">
        <f t="shared" si="202"/>
        <v>1564176.3071462938</v>
      </c>
      <c r="EZ155" s="557"/>
      <c r="FA155" s="578">
        <f>+EY155</f>
        <v>1564176.3071462938</v>
      </c>
      <c r="FD155" s="493"/>
      <c r="FE155" s="477"/>
      <c r="FF155" s="477"/>
      <c r="FG155" s="494"/>
      <c r="FH155" s="493"/>
      <c r="FI155" s="477"/>
      <c r="FJ155" s="477"/>
      <c r="FK155" s="494"/>
      <c r="FL155" s="493"/>
      <c r="FM155" s="477"/>
      <c r="FN155" s="477"/>
      <c r="FO155" s="494"/>
      <c r="FP155" s="493"/>
      <c r="FQ155" s="477"/>
      <c r="FR155" s="477"/>
      <c r="FS155" s="494"/>
      <c r="FT155" s="493"/>
      <c r="FU155" s="477"/>
      <c r="FV155" s="477"/>
      <c r="FW155" s="494"/>
      <c r="FX155" s="493"/>
      <c r="FY155" s="477"/>
      <c r="FZ155" s="477"/>
      <c r="GA155" s="494"/>
      <c r="GB155" s="493"/>
      <c r="GC155" s="477"/>
      <c r="GD155" s="477"/>
      <c r="GE155" s="494"/>
      <c r="GF155" s="493"/>
      <c r="GG155" s="477"/>
      <c r="GH155" s="477"/>
      <c r="GI155" s="494"/>
      <c r="GJ155" s="493"/>
      <c r="GK155" s="477"/>
      <c r="GL155" s="477"/>
      <c r="GM155" s="494"/>
      <c r="GN155" s="493"/>
      <c r="GO155" s="477"/>
      <c r="GP155" s="477"/>
      <c r="GQ155" s="494"/>
      <c r="GR155" s="493"/>
      <c r="GS155" s="477"/>
      <c r="GT155" s="477"/>
      <c r="GU155" s="494"/>
      <c r="GV155" s="493"/>
      <c r="GW155" s="477"/>
      <c r="GX155" s="477"/>
      <c r="GY155" s="494"/>
      <c r="GZ155" s="493"/>
      <c r="HA155" s="477"/>
      <c r="HB155" s="477"/>
      <c r="HC155" s="494"/>
      <c r="HD155" s="576"/>
      <c r="HE155" s="580"/>
      <c r="HF155" s="580"/>
      <c r="HG155" s="919"/>
      <c r="HH155" s="920"/>
      <c r="HI155" s="926"/>
      <c r="HJ155" s="926"/>
      <c r="HK155" s="919"/>
      <c r="HL155" s="920"/>
      <c r="HM155" s="926"/>
      <c r="HN155" s="926"/>
      <c r="HO155" s="919"/>
      <c r="HP155" s="920"/>
      <c r="HQ155" s="926"/>
      <c r="HR155" s="926"/>
      <c r="HS155" s="919"/>
      <c r="HU155" s="493"/>
      <c r="HV155" s="477"/>
      <c r="HW155" s="477"/>
      <c r="HX155" s="494"/>
      <c r="HY155" s="493"/>
      <c r="HZ155" s="477"/>
      <c r="IA155" s="477"/>
      <c r="IB155" s="494"/>
      <c r="IC155" s="493"/>
      <c r="ID155" s="477"/>
      <c r="IE155" s="477"/>
      <c r="IF155" s="494"/>
    </row>
    <row r="156" spans="1:240" ht="13">
      <c r="A156" s="554" t="s">
        <v>23</v>
      </c>
      <c r="B156" s="574">
        <v>2064</v>
      </c>
      <c r="C156" s="583"/>
      <c r="D156" s="583"/>
      <c r="E156" s="583"/>
      <c r="F156" s="584"/>
      <c r="G156" s="583"/>
      <c r="H156" s="583"/>
      <c r="I156" s="583"/>
      <c r="J156" s="584"/>
      <c r="K156" s="583"/>
      <c r="L156" s="583"/>
      <c r="M156" s="583"/>
      <c r="N156" s="584"/>
      <c r="O156" s="583"/>
      <c r="P156" s="583"/>
      <c r="Q156" s="583"/>
      <c r="R156" s="584"/>
      <c r="S156" s="585"/>
      <c r="T156" s="585"/>
      <c r="U156" s="585"/>
      <c r="V156" s="586"/>
      <c r="W156" s="585"/>
      <c r="X156" s="585"/>
      <c r="Y156" s="585"/>
      <c r="Z156" s="586"/>
      <c r="AA156" s="587"/>
      <c r="AB156" s="587"/>
      <c r="AC156" s="587"/>
      <c r="AD156" s="587"/>
      <c r="AE156" s="585"/>
      <c r="AF156" s="585"/>
      <c r="AG156" s="585"/>
      <c r="AH156" s="586"/>
      <c r="AI156" s="585"/>
      <c r="AJ156" s="585"/>
      <c r="AK156" s="585"/>
      <c r="AL156" s="586"/>
      <c r="AM156" s="587"/>
      <c r="AN156" s="587"/>
      <c r="AO156" s="587"/>
      <c r="AP156" s="587"/>
      <c r="AQ156" s="585"/>
      <c r="AR156" s="585"/>
      <c r="AS156" s="585"/>
      <c r="AT156" s="586"/>
      <c r="AU156" s="583"/>
      <c r="AV156" s="583"/>
      <c r="AW156" s="583"/>
      <c r="AX156" s="584"/>
      <c r="AY156" s="583"/>
      <c r="AZ156" s="583"/>
      <c r="BA156" s="583"/>
      <c r="BB156" s="584"/>
      <c r="BC156" s="583"/>
      <c r="BD156" s="583"/>
      <c r="BE156" s="583"/>
      <c r="BF156" s="584"/>
      <c r="BG156" s="583"/>
      <c r="BH156" s="583"/>
      <c r="BI156" s="583"/>
      <c r="BJ156" s="584"/>
      <c r="BK156" s="583"/>
      <c r="BL156" s="583"/>
      <c r="BM156" s="583"/>
      <c r="BN156" s="584"/>
      <c r="BO156" s="583"/>
      <c r="BP156" s="583"/>
      <c r="BQ156" s="583"/>
      <c r="BR156" s="584"/>
      <c r="BS156" s="585"/>
      <c r="BT156" s="585"/>
      <c r="BU156" s="585"/>
      <c r="BV156" s="586"/>
      <c r="BW156" s="587"/>
      <c r="BX156" s="587"/>
      <c r="BY156" s="587"/>
      <c r="BZ156" s="587"/>
      <c r="CA156" s="585"/>
      <c r="CB156" s="585"/>
      <c r="CC156" s="585"/>
      <c r="CD156" s="586"/>
      <c r="CE156" s="585"/>
      <c r="CF156" s="585"/>
      <c r="CG156" s="585"/>
      <c r="CH156" s="586"/>
      <c r="CI156" s="587"/>
      <c r="CJ156" s="587"/>
      <c r="CK156" s="587"/>
      <c r="CL156" s="507"/>
      <c r="CM156" s="477"/>
      <c r="CN156" s="587"/>
      <c r="CO156" s="587"/>
      <c r="CP156" s="494"/>
      <c r="CQ156" s="507"/>
      <c r="CR156" s="587"/>
      <c r="CS156" s="587"/>
      <c r="CT156" s="494"/>
      <c r="CU156" s="587"/>
      <c r="CV156" s="587"/>
      <c r="CW156" s="587"/>
      <c r="CX156" s="494"/>
      <c r="CY156" s="587"/>
      <c r="CZ156" s="587"/>
      <c r="DA156" s="587"/>
      <c r="DB156" s="494"/>
      <c r="DC156" s="587"/>
      <c r="DD156" s="587"/>
      <c r="DE156" s="587"/>
      <c r="DF156" s="587"/>
      <c r="DG156" s="587"/>
      <c r="DH156" s="587"/>
      <c r="DI156" s="587"/>
      <c r="DJ156" s="494"/>
      <c r="DK156" s="587"/>
      <c r="DL156" s="587"/>
      <c r="DM156" s="587"/>
      <c r="DN156" s="494"/>
      <c r="DO156" s="493"/>
      <c r="DP156" s="477"/>
      <c r="DQ156" s="477"/>
      <c r="DR156" s="494"/>
      <c r="DS156" s="477"/>
      <c r="DT156" s="477"/>
      <c r="DU156" s="477"/>
      <c r="DV156" s="494"/>
      <c r="DW156" s="477"/>
      <c r="DX156" s="477"/>
      <c r="DY156" s="477"/>
      <c r="DZ156" s="494"/>
      <c r="EA156" s="477"/>
      <c r="EB156" s="477"/>
      <c r="EC156" s="477"/>
      <c r="ED156" s="494"/>
      <c r="EE156" s="576">
        <f>+EE155</f>
        <v>80206.434090917028</v>
      </c>
      <c r="EF156" s="580">
        <f>+EF155</f>
        <v>80206.434090909112</v>
      </c>
      <c r="EG156" s="580">
        <f t="shared" si="171"/>
        <v>7.9162418842315674E-9</v>
      </c>
      <c r="EH156" s="494">
        <f>+EE$29*EG156+EF156</f>
        <v>80206.434090910057</v>
      </c>
      <c r="EI156" s="576">
        <f>+EI155</f>
        <v>6413.5013257574328</v>
      </c>
      <c r="EJ156" s="580">
        <f>+EJ155</f>
        <v>6413.5013257575756</v>
      </c>
      <c r="EK156" s="580">
        <f t="shared" si="172"/>
        <v>-1.4279066817834973E-10</v>
      </c>
      <c r="EL156" s="494">
        <f>+EI$29*EK156+EJ156</f>
        <v>6413.5013257575583</v>
      </c>
      <c r="EM156" s="576">
        <f>+EM155</f>
        <v>261276.45886363136</v>
      </c>
      <c r="EN156" s="580">
        <f>+EN155</f>
        <v>261276.45886363636</v>
      </c>
      <c r="EO156" s="580">
        <f t="shared" si="173"/>
        <v>-5.005858838558197E-9</v>
      </c>
      <c r="EP156" s="494">
        <f>+EM$29*EO156+EN156</f>
        <v>261276.45886363575</v>
      </c>
      <c r="EQ156" s="576">
        <f>+EQ155</f>
        <v>750870.00886362232</v>
      </c>
      <c r="ER156" s="580">
        <f t="shared" si="228"/>
        <v>500580.00590909086</v>
      </c>
      <c r="ES156" s="580">
        <f t="shared" si="230"/>
        <v>250290.00295453146</v>
      </c>
      <c r="ET156" s="494">
        <f>+EQ$29*ES156+ER156</f>
        <v>530632.47130752285</v>
      </c>
      <c r="EU156" s="576">
        <f>+EU155</f>
        <v>970223.5131818098</v>
      </c>
      <c r="EV156" s="580">
        <f t="shared" si="229"/>
        <v>646815.67545454553</v>
      </c>
      <c r="EW156" s="580">
        <f t="shared" si="190"/>
        <v>323407.83772726427</v>
      </c>
      <c r="EX156" s="494">
        <f>+EU$29*EW156+EV156</f>
        <v>685647.44155846757</v>
      </c>
      <c r="EY156" s="582">
        <f t="shared" si="202"/>
        <v>1564176.3071462938</v>
      </c>
      <c r="EZ156" s="579">
        <f>+EY156</f>
        <v>1564176.3071462938</v>
      </c>
      <c r="FA156" s="553"/>
      <c r="FD156" s="493"/>
      <c r="FE156" s="477"/>
      <c r="FF156" s="477"/>
      <c r="FG156" s="494"/>
      <c r="FH156" s="493"/>
      <c r="FI156" s="477"/>
      <c r="FJ156" s="477"/>
      <c r="FK156" s="494"/>
      <c r="FL156" s="493"/>
      <c r="FM156" s="477"/>
      <c r="FN156" s="477"/>
      <c r="FO156" s="494"/>
      <c r="FP156" s="493"/>
      <c r="FQ156" s="477"/>
      <c r="FR156" s="477"/>
      <c r="FS156" s="494"/>
      <c r="FT156" s="493"/>
      <c r="FU156" s="477"/>
      <c r="FV156" s="477"/>
      <c r="FW156" s="494"/>
      <c r="FX156" s="493"/>
      <c r="FY156" s="477"/>
      <c r="FZ156" s="477"/>
      <c r="GA156" s="494"/>
      <c r="GB156" s="493"/>
      <c r="GC156" s="477"/>
      <c r="GD156" s="477"/>
      <c r="GE156" s="494"/>
      <c r="GF156" s="493"/>
      <c r="GG156" s="477"/>
      <c r="GH156" s="477"/>
      <c r="GI156" s="494"/>
      <c r="GJ156" s="493"/>
      <c r="GK156" s="477"/>
      <c r="GL156" s="477"/>
      <c r="GM156" s="494"/>
      <c r="GN156" s="493"/>
      <c r="GO156" s="477"/>
      <c r="GP156" s="477"/>
      <c r="GQ156" s="494"/>
      <c r="GR156" s="493"/>
      <c r="GS156" s="477"/>
      <c r="GT156" s="477"/>
      <c r="GU156" s="494"/>
      <c r="GV156" s="493"/>
      <c r="GW156" s="477"/>
      <c r="GX156" s="477"/>
      <c r="GY156" s="494"/>
      <c r="GZ156" s="493"/>
      <c r="HA156" s="477"/>
      <c r="HB156" s="477"/>
      <c r="HC156" s="494"/>
      <c r="HD156" s="576"/>
      <c r="HE156" s="580"/>
      <c r="HF156" s="580"/>
      <c r="HG156" s="919"/>
      <c r="HH156" s="920"/>
      <c r="HI156" s="926"/>
      <c r="HJ156" s="926"/>
      <c r="HK156" s="919"/>
      <c r="HL156" s="920"/>
      <c r="HM156" s="926"/>
      <c r="HN156" s="926"/>
      <c r="HO156" s="919"/>
      <c r="HP156" s="920"/>
      <c r="HQ156" s="926"/>
      <c r="HR156" s="926"/>
      <c r="HS156" s="919"/>
      <c r="HU156" s="493"/>
      <c r="HV156" s="477"/>
      <c r="HW156" s="477"/>
      <c r="HX156" s="494"/>
      <c r="HY156" s="493"/>
      <c r="HZ156" s="477"/>
      <c r="IA156" s="477"/>
      <c r="IB156" s="494"/>
      <c r="IC156" s="493"/>
      <c r="ID156" s="477"/>
      <c r="IE156" s="477"/>
      <c r="IF156" s="494"/>
    </row>
    <row r="157" spans="1:240" ht="13">
      <c r="A157" s="554" t="s">
        <v>24</v>
      </c>
      <c r="B157" s="574">
        <v>2065</v>
      </c>
      <c r="C157" s="583"/>
      <c r="D157" s="583"/>
      <c r="E157" s="583"/>
      <c r="F157" s="584"/>
      <c r="G157" s="583"/>
      <c r="H157" s="583"/>
      <c r="I157" s="583"/>
      <c r="J157" s="584"/>
      <c r="K157" s="583"/>
      <c r="L157" s="583"/>
      <c r="M157" s="583"/>
      <c r="N157" s="584"/>
      <c r="O157" s="583"/>
      <c r="P157" s="583"/>
      <c r="Q157" s="583"/>
      <c r="R157" s="584"/>
      <c r="S157" s="585"/>
      <c r="T157" s="585"/>
      <c r="U157" s="585"/>
      <c r="V157" s="586"/>
      <c r="W157" s="585"/>
      <c r="X157" s="585"/>
      <c r="Y157" s="585"/>
      <c r="Z157" s="586"/>
      <c r="AA157" s="587"/>
      <c r="AB157" s="587"/>
      <c r="AC157" s="587"/>
      <c r="AD157" s="587"/>
      <c r="AE157" s="585"/>
      <c r="AF157" s="585"/>
      <c r="AG157" s="585"/>
      <c r="AH157" s="586"/>
      <c r="AI157" s="585"/>
      <c r="AJ157" s="585"/>
      <c r="AK157" s="585"/>
      <c r="AL157" s="586"/>
      <c r="AM157" s="587"/>
      <c r="AN157" s="587"/>
      <c r="AO157" s="587"/>
      <c r="AP157" s="587"/>
      <c r="AQ157" s="585"/>
      <c r="AR157" s="585"/>
      <c r="AS157" s="585"/>
      <c r="AT157" s="586"/>
      <c r="AU157" s="583"/>
      <c r="AV157" s="583"/>
      <c r="AW157" s="583"/>
      <c r="AX157" s="584"/>
      <c r="AY157" s="583"/>
      <c r="AZ157" s="583"/>
      <c r="BA157" s="583"/>
      <c r="BB157" s="584"/>
      <c r="BC157" s="583"/>
      <c r="BD157" s="583"/>
      <c r="BE157" s="583"/>
      <c r="BF157" s="584"/>
      <c r="BG157" s="583"/>
      <c r="BH157" s="583"/>
      <c r="BI157" s="583"/>
      <c r="BJ157" s="584"/>
      <c r="BK157" s="583"/>
      <c r="BL157" s="583"/>
      <c r="BM157" s="583"/>
      <c r="BN157" s="584"/>
      <c r="BO157" s="583"/>
      <c r="BP157" s="583"/>
      <c r="BQ157" s="583"/>
      <c r="BR157" s="584"/>
      <c r="BS157" s="585"/>
      <c r="BT157" s="585"/>
      <c r="BU157" s="585"/>
      <c r="BV157" s="586"/>
      <c r="BW157" s="587"/>
      <c r="BX157" s="587"/>
      <c r="BY157" s="587"/>
      <c r="BZ157" s="587"/>
      <c r="CA157" s="585"/>
      <c r="CB157" s="585"/>
      <c r="CC157" s="585"/>
      <c r="CD157" s="586"/>
      <c r="CE157" s="585"/>
      <c r="CF157" s="585"/>
      <c r="CG157" s="585"/>
      <c r="CH157" s="586"/>
      <c r="CI157" s="587"/>
      <c r="CJ157" s="587"/>
      <c r="CK157" s="587"/>
      <c r="CL157" s="507"/>
      <c r="CM157" s="477"/>
      <c r="CN157" s="587"/>
      <c r="CO157" s="587"/>
      <c r="CP157" s="494"/>
      <c r="CQ157" s="507"/>
      <c r="CR157" s="587"/>
      <c r="CS157" s="587"/>
      <c r="CT157" s="494"/>
      <c r="CU157" s="587"/>
      <c r="CV157" s="587"/>
      <c r="CW157" s="587"/>
      <c r="CX157" s="494"/>
      <c r="CY157" s="587"/>
      <c r="CZ157" s="587"/>
      <c r="DA157" s="587"/>
      <c r="DB157" s="494"/>
      <c r="DC157" s="587"/>
      <c r="DD157" s="587"/>
      <c r="DE157" s="587"/>
      <c r="DF157" s="587"/>
      <c r="DG157" s="587"/>
      <c r="DH157" s="587"/>
      <c r="DI157" s="587"/>
      <c r="DJ157" s="494"/>
      <c r="DK157" s="587"/>
      <c r="DL157" s="587"/>
      <c r="DM157" s="587"/>
      <c r="DN157" s="494"/>
      <c r="DO157" s="493"/>
      <c r="DP157" s="477"/>
      <c r="DQ157" s="477"/>
      <c r="DR157" s="494"/>
      <c r="DS157" s="477"/>
      <c r="DT157" s="477"/>
      <c r="DU157" s="477"/>
      <c r="DV157" s="494"/>
      <c r="DW157" s="477"/>
      <c r="DX157" s="477"/>
      <c r="DY157" s="477"/>
      <c r="DZ157" s="494"/>
      <c r="EA157" s="477"/>
      <c r="EB157" s="477"/>
      <c r="EC157" s="477"/>
      <c r="ED157" s="494"/>
      <c r="EE157" s="575"/>
      <c r="EF157" s="580"/>
      <c r="EG157" s="580"/>
      <c r="EH157" s="494"/>
      <c r="EI157" s="575"/>
      <c r="EJ157" s="580"/>
      <c r="EK157" s="580"/>
      <c r="EL157" s="494"/>
      <c r="EM157" s="575"/>
      <c r="EN157" s="580"/>
      <c r="EO157" s="580"/>
      <c r="EP157" s="494"/>
      <c r="EQ157" s="576">
        <f>+ES156</f>
        <v>250290.00295453146</v>
      </c>
      <c r="ER157" s="580">
        <f>+EQ$31/12*(12-6)</f>
        <v>250290.00295454543</v>
      </c>
      <c r="ES157" s="580">
        <f t="shared" si="230"/>
        <v>-1.3969838619232178E-8</v>
      </c>
      <c r="ET157" s="494">
        <f>+EQ$28*ES157+ER157</f>
        <v>250290.00295454374</v>
      </c>
      <c r="EU157" s="576">
        <f>+EW156</f>
        <v>323407.83772726427</v>
      </c>
      <c r="EV157" s="580">
        <f>+EU$31/12*(12-6)</f>
        <v>323407.83772727277</v>
      </c>
      <c r="EW157" s="580">
        <f t="shared" si="190"/>
        <v>-8.4983184933662415E-9</v>
      </c>
      <c r="EX157" s="494">
        <f>+EU$28*EW157+EV157</f>
        <v>323407.83772727172</v>
      </c>
      <c r="EY157" s="582">
        <f t="shared" si="202"/>
        <v>573697.84068181552</v>
      </c>
      <c r="EZ157" s="557"/>
      <c r="FA157" s="578">
        <f>+EY157</f>
        <v>573697.84068181552</v>
      </c>
      <c r="FD157" s="493"/>
      <c r="FE157" s="477"/>
      <c r="FF157" s="477"/>
      <c r="FG157" s="494"/>
      <c r="FH157" s="493"/>
      <c r="FI157" s="477"/>
      <c r="FJ157" s="477"/>
      <c r="FK157" s="494"/>
      <c r="FL157" s="493"/>
      <c r="FM157" s="477"/>
      <c r="FN157" s="477"/>
      <c r="FO157" s="494"/>
      <c r="FP157" s="493"/>
      <c r="FQ157" s="477"/>
      <c r="FR157" s="477"/>
      <c r="FS157" s="494"/>
      <c r="FT157" s="493"/>
      <c r="FU157" s="477"/>
      <c r="FV157" s="477"/>
      <c r="FW157" s="494"/>
      <c r="FX157" s="493"/>
      <c r="FY157" s="477"/>
      <c r="FZ157" s="477"/>
      <c r="GA157" s="494"/>
      <c r="GB157" s="493"/>
      <c r="GC157" s="477"/>
      <c r="GD157" s="477"/>
      <c r="GE157" s="494"/>
      <c r="GF157" s="493"/>
      <c r="GG157" s="477"/>
      <c r="GH157" s="477"/>
      <c r="GI157" s="494"/>
      <c r="GJ157" s="493"/>
      <c r="GK157" s="477"/>
      <c r="GL157" s="477"/>
      <c r="GM157" s="494"/>
      <c r="GN157" s="493"/>
      <c r="GO157" s="477"/>
      <c r="GP157" s="477"/>
      <c r="GQ157" s="494"/>
      <c r="GR157" s="493"/>
      <c r="GS157" s="477"/>
      <c r="GT157" s="477"/>
      <c r="GU157" s="494"/>
      <c r="GV157" s="493"/>
      <c r="GW157" s="477"/>
      <c r="GX157" s="477"/>
      <c r="GY157" s="494"/>
      <c r="GZ157" s="493"/>
      <c r="HA157" s="477"/>
      <c r="HB157" s="477"/>
      <c r="HC157" s="494"/>
      <c r="HD157" s="576"/>
      <c r="HE157" s="580"/>
      <c r="HF157" s="580"/>
      <c r="HG157" s="919"/>
      <c r="HH157" s="920"/>
      <c r="HI157" s="926"/>
      <c r="HJ157" s="926"/>
      <c r="HK157" s="919"/>
      <c r="HL157" s="920"/>
      <c r="HM157" s="926"/>
      <c r="HN157" s="926"/>
      <c r="HO157" s="919"/>
      <c r="HP157" s="920"/>
      <c r="HQ157" s="926"/>
      <c r="HR157" s="926"/>
      <c r="HS157" s="919"/>
      <c r="HU157" s="493"/>
      <c r="HV157" s="477"/>
      <c r="HW157" s="477"/>
      <c r="HX157" s="494"/>
      <c r="HY157" s="493"/>
      <c r="HZ157" s="477"/>
      <c r="IA157" s="477"/>
      <c r="IB157" s="494"/>
      <c r="IC157" s="493"/>
      <c r="ID157" s="477"/>
      <c r="IE157" s="477"/>
      <c r="IF157" s="494"/>
    </row>
    <row r="158" spans="1:240" ht="13">
      <c r="A158" s="554" t="s">
        <v>23</v>
      </c>
      <c r="B158" s="574">
        <v>2065</v>
      </c>
      <c r="C158" s="583"/>
      <c r="D158" s="583"/>
      <c r="E158" s="583"/>
      <c r="F158" s="584"/>
      <c r="G158" s="583"/>
      <c r="H158" s="583"/>
      <c r="I158" s="583"/>
      <c r="J158" s="584"/>
      <c r="K158" s="583"/>
      <c r="L158" s="583"/>
      <c r="M158" s="583"/>
      <c r="N158" s="584"/>
      <c r="O158" s="583"/>
      <c r="P158" s="583"/>
      <c r="Q158" s="583"/>
      <c r="R158" s="584"/>
      <c r="S158" s="585"/>
      <c r="T158" s="585"/>
      <c r="U158" s="585"/>
      <c r="V158" s="586"/>
      <c r="W158" s="585"/>
      <c r="X158" s="585"/>
      <c r="Y158" s="585"/>
      <c r="Z158" s="586"/>
      <c r="AA158" s="587"/>
      <c r="AB158" s="587"/>
      <c r="AC158" s="587"/>
      <c r="AD158" s="587"/>
      <c r="AE158" s="585"/>
      <c r="AF158" s="585"/>
      <c r="AG158" s="585"/>
      <c r="AH158" s="586"/>
      <c r="AI158" s="585"/>
      <c r="AJ158" s="585"/>
      <c r="AK158" s="585"/>
      <c r="AL158" s="586"/>
      <c r="AM158" s="587"/>
      <c r="AN158" s="587"/>
      <c r="AO158" s="587"/>
      <c r="AP158" s="587"/>
      <c r="AQ158" s="585"/>
      <c r="AR158" s="585"/>
      <c r="AS158" s="585"/>
      <c r="AT158" s="586"/>
      <c r="AU158" s="583"/>
      <c r="AV158" s="583"/>
      <c r="AW158" s="583"/>
      <c r="AX158" s="584"/>
      <c r="AY158" s="583"/>
      <c r="AZ158" s="583"/>
      <c r="BA158" s="583"/>
      <c r="BB158" s="584"/>
      <c r="BC158" s="583"/>
      <c r="BD158" s="583"/>
      <c r="BE158" s="583"/>
      <c r="BF158" s="584"/>
      <c r="BG158" s="583"/>
      <c r="BH158" s="583"/>
      <c r="BI158" s="583"/>
      <c r="BJ158" s="584"/>
      <c r="BK158" s="583"/>
      <c r="BL158" s="583"/>
      <c r="BM158" s="583"/>
      <c r="BN158" s="584"/>
      <c r="BO158" s="583"/>
      <c r="BP158" s="583"/>
      <c r="BQ158" s="583"/>
      <c r="BR158" s="584"/>
      <c r="BS158" s="585"/>
      <c r="BT158" s="585"/>
      <c r="BU158" s="585"/>
      <c r="BV158" s="586"/>
      <c r="BW158" s="587"/>
      <c r="BX158" s="587"/>
      <c r="BY158" s="587"/>
      <c r="BZ158" s="587"/>
      <c r="CA158" s="585"/>
      <c r="CB158" s="585"/>
      <c r="CC158" s="585"/>
      <c r="CD158" s="586"/>
      <c r="CE158" s="585"/>
      <c r="CF158" s="585"/>
      <c r="CG158" s="585"/>
      <c r="CH158" s="586"/>
      <c r="CI158" s="587"/>
      <c r="CJ158" s="587"/>
      <c r="CK158" s="587"/>
      <c r="CL158" s="507"/>
      <c r="CM158" s="477"/>
      <c r="CN158" s="587"/>
      <c r="CO158" s="587"/>
      <c r="CP158" s="494"/>
      <c r="CQ158" s="507"/>
      <c r="CR158" s="587"/>
      <c r="CS158" s="587"/>
      <c r="CT158" s="494"/>
      <c r="CU158" s="587"/>
      <c r="CV158" s="587"/>
      <c r="CW158" s="587"/>
      <c r="CX158" s="494"/>
      <c r="CY158" s="587"/>
      <c r="CZ158" s="587"/>
      <c r="DA158" s="587"/>
      <c r="DB158" s="494"/>
      <c r="DC158" s="587"/>
      <c r="DD158" s="587"/>
      <c r="DE158" s="587"/>
      <c r="DF158" s="587"/>
      <c r="DG158" s="587"/>
      <c r="DH158" s="587"/>
      <c r="DI158" s="587"/>
      <c r="DJ158" s="494"/>
      <c r="DK158" s="587"/>
      <c r="DL158" s="587"/>
      <c r="DM158" s="587"/>
      <c r="DN158" s="494"/>
      <c r="DO158" s="493"/>
      <c r="DP158" s="477"/>
      <c r="DQ158" s="477"/>
      <c r="DR158" s="494"/>
      <c r="DS158" s="477"/>
      <c r="DT158" s="477"/>
      <c r="DU158" s="477"/>
      <c r="DV158" s="494"/>
      <c r="DW158" s="477"/>
      <c r="DX158" s="477"/>
      <c r="DY158" s="477"/>
      <c r="DZ158" s="494"/>
      <c r="EA158" s="477"/>
      <c r="EB158" s="477"/>
      <c r="EC158" s="477"/>
      <c r="ED158" s="494"/>
      <c r="EE158" s="575"/>
      <c r="EF158" s="580"/>
      <c r="EG158" s="580"/>
      <c r="EH158" s="494"/>
      <c r="EI158" s="575"/>
      <c r="EJ158" s="580"/>
      <c r="EK158" s="580"/>
      <c r="EL158" s="494"/>
      <c r="EM158" s="575"/>
      <c r="EN158" s="580"/>
      <c r="EO158" s="580"/>
      <c r="EP158" s="494"/>
      <c r="EQ158" s="576">
        <f>+EQ157</f>
        <v>250290.00295453146</v>
      </c>
      <c r="ER158" s="580">
        <f>+ER157</f>
        <v>250290.00295454543</v>
      </c>
      <c r="ES158" s="580">
        <f t="shared" si="230"/>
        <v>-1.3969838619232178E-8</v>
      </c>
      <c r="ET158" s="494">
        <f>+EQ$29*ES158+ER158</f>
        <v>250290.00295454374</v>
      </c>
      <c r="EU158" s="576">
        <f>+EU157</f>
        <v>323407.83772726427</v>
      </c>
      <c r="EV158" s="580">
        <f>+EV157</f>
        <v>323407.83772727277</v>
      </c>
      <c r="EW158" s="580">
        <f t="shared" si="190"/>
        <v>-8.4983184933662415E-9</v>
      </c>
      <c r="EX158" s="494">
        <f>+EU$29*EW158+EV158</f>
        <v>323407.83772727172</v>
      </c>
      <c r="EY158" s="582">
        <f t="shared" si="202"/>
        <v>573697.84068181552</v>
      </c>
      <c r="EZ158" s="579">
        <f>+EY158</f>
        <v>573697.84068181552</v>
      </c>
      <c r="FA158" s="553"/>
      <c r="FD158" s="493"/>
      <c r="FE158" s="477"/>
      <c r="FF158" s="477"/>
      <c r="FG158" s="494"/>
      <c r="FH158" s="493"/>
      <c r="FI158" s="477"/>
      <c r="FJ158" s="477"/>
      <c r="FK158" s="494"/>
      <c r="FL158" s="493"/>
      <c r="FM158" s="477"/>
      <c r="FN158" s="477"/>
      <c r="FO158" s="494"/>
      <c r="FP158" s="493"/>
      <c r="FQ158" s="477"/>
      <c r="FR158" s="477"/>
      <c r="FS158" s="494"/>
      <c r="FT158" s="493"/>
      <c r="FU158" s="477"/>
      <c r="FV158" s="477"/>
      <c r="FW158" s="494"/>
      <c r="FX158" s="493"/>
      <c r="FY158" s="477"/>
      <c r="FZ158" s="477"/>
      <c r="GA158" s="494"/>
      <c r="GB158" s="493"/>
      <c r="GC158" s="477"/>
      <c r="GD158" s="477"/>
      <c r="GE158" s="494"/>
      <c r="GF158" s="493"/>
      <c r="GG158" s="477"/>
      <c r="GH158" s="477"/>
      <c r="GI158" s="494"/>
      <c r="GJ158" s="493"/>
      <c r="GK158" s="477"/>
      <c r="GL158" s="477"/>
      <c r="GM158" s="494"/>
      <c r="GN158" s="493"/>
      <c r="GO158" s="477"/>
      <c r="GP158" s="477"/>
      <c r="GQ158" s="494"/>
      <c r="GR158" s="493"/>
      <c r="GS158" s="477"/>
      <c r="GT158" s="477"/>
      <c r="GU158" s="494"/>
      <c r="GV158" s="493"/>
      <c r="GW158" s="477"/>
      <c r="GX158" s="477"/>
      <c r="GY158" s="494"/>
      <c r="GZ158" s="493"/>
      <c r="HA158" s="477"/>
      <c r="HB158" s="477"/>
      <c r="HC158" s="494"/>
      <c r="HD158" s="576"/>
      <c r="HE158" s="580"/>
      <c r="HF158" s="580"/>
      <c r="HG158" s="919"/>
      <c r="HH158" s="920"/>
      <c r="HI158" s="926"/>
      <c r="HJ158" s="926"/>
      <c r="HK158" s="919"/>
      <c r="HL158" s="920"/>
      <c r="HM158" s="926"/>
      <c r="HN158" s="926"/>
      <c r="HO158" s="919"/>
      <c r="HP158" s="920"/>
      <c r="HQ158" s="926"/>
      <c r="HR158" s="926"/>
      <c r="HS158" s="919"/>
      <c r="HU158" s="493"/>
      <c r="HV158" s="477"/>
      <c r="HW158" s="477"/>
      <c r="HX158" s="494"/>
      <c r="HY158" s="493"/>
      <c r="HZ158" s="477"/>
      <c r="IA158" s="477"/>
      <c r="IB158" s="494"/>
      <c r="IC158" s="493"/>
      <c r="ID158" s="477"/>
      <c r="IE158" s="477"/>
      <c r="IF158" s="494"/>
    </row>
    <row r="159" spans="1:240" ht="13.5" thickBot="1">
      <c r="A159" s="588" t="s">
        <v>424</v>
      </c>
      <c r="B159" s="589" t="s">
        <v>424</v>
      </c>
      <c r="C159" s="590" t="s">
        <v>424</v>
      </c>
      <c r="D159" s="590" t="s">
        <v>425</v>
      </c>
      <c r="E159" s="590" t="s">
        <v>425</v>
      </c>
      <c r="F159" s="591" t="s">
        <v>424</v>
      </c>
      <c r="G159" s="590" t="s">
        <v>424</v>
      </c>
      <c r="H159" s="590" t="s">
        <v>425</v>
      </c>
      <c r="I159" s="590" t="s">
        <v>425</v>
      </c>
      <c r="J159" s="591" t="s">
        <v>424</v>
      </c>
      <c r="K159" s="590" t="s">
        <v>424</v>
      </c>
      <c r="L159" s="590" t="s">
        <v>425</v>
      </c>
      <c r="M159" s="590" t="s">
        <v>425</v>
      </c>
      <c r="N159" s="591" t="s">
        <v>424</v>
      </c>
      <c r="O159" s="590" t="s">
        <v>424</v>
      </c>
      <c r="P159" s="590" t="s">
        <v>425</v>
      </c>
      <c r="Q159" s="590" t="s">
        <v>425</v>
      </c>
      <c r="R159" s="591" t="s">
        <v>424</v>
      </c>
      <c r="S159" s="592" t="s">
        <v>424</v>
      </c>
      <c r="T159" s="592" t="s">
        <v>425</v>
      </c>
      <c r="U159" s="592" t="s">
        <v>425</v>
      </c>
      <c r="V159" s="593" t="s">
        <v>424</v>
      </c>
      <c r="W159" s="592" t="s">
        <v>424</v>
      </c>
      <c r="X159" s="592" t="s">
        <v>425</v>
      </c>
      <c r="Y159" s="592" t="s">
        <v>425</v>
      </c>
      <c r="Z159" s="593" t="s">
        <v>424</v>
      </c>
      <c r="AA159" s="594"/>
      <c r="AB159" s="594"/>
      <c r="AC159" s="594"/>
      <c r="AD159" s="594"/>
      <c r="AE159" s="592" t="s">
        <v>424</v>
      </c>
      <c r="AF159" s="592" t="s">
        <v>425</v>
      </c>
      <c r="AG159" s="592" t="s">
        <v>425</v>
      </c>
      <c r="AH159" s="593" t="s">
        <v>424</v>
      </c>
      <c r="AI159" s="592" t="s">
        <v>424</v>
      </c>
      <c r="AJ159" s="592" t="s">
        <v>425</v>
      </c>
      <c r="AK159" s="592" t="s">
        <v>425</v>
      </c>
      <c r="AL159" s="593" t="s">
        <v>424</v>
      </c>
      <c r="AM159" s="594"/>
      <c r="AN159" s="594"/>
      <c r="AO159" s="594"/>
      <c r="AP159" s="594"/>
      <c r="AQ159" s="592" t="s">
        <v>424</v>
      </c>
      <c r="AR159" s="592" t="s">
        <v>425</v>
      </c>
      <c r="AS159" s="592" t="s">
        <v>425</v>
      </c>
      <c r="AT159" s="593" t="s">
        <v>424</v>
      </c>
      <c r="AU159" s="590" t="s">
        <v>424</v>
      </c>
      <c r="AV159" s="590" t="s">
        <v>425</v>
      </c>
      <c r="AW159" s="590" t="s">
        <v>425</v>
      </c>
      <c r="AX159" s="591" t="s">
        <v>424</v>
      </c>
      <c r="AY159" s="590" t="s">
        <v>424</v>
      </c>
      <c r="AZ159" s="590" t="s">
        <v>425</v>
      </c>
      <c r="BA159" s="590" t="s">
        <v>425</v>
      </c>
      <c r="BB159" s="591" t="s">
        <v>424</v>
      </c>
      <c r="BC159" s="590" t="s">
        <v>424</v>
      </c>
      <c r="BD159" s="590" t="s">
        <v>425</v>
      </c>
      <c r="BE159" s="590" t="s">
        <v>425</v>
      </c>
      <c r="BF159" s="591" t="s">
        <v>424</v>
      </c>
      <c r="BG159" s="590" t="s">
        <v>424</v>
      </c>
      <c r="BH159" s="590" t="s">
        <v>425</v>
      </c>
      <c r="BI159" s="590" t="s">
        <v>425</v>
      </c>
      <c r="BJ159" s="591" t="s">
        <v>424</v>
      </c>
      <c r="BK159" s="590" t="s">
        <v>424</v>
      </c>
      <c r="BL159" s="590" t="s">
        <v>425</v>
      </c>
      <c r="BM159" s="590" t="s">
        <v>425</v>
      </c>
      <c r="BN159" s="591" t="s">
        <v>424</v>
      </c>
      <c r="BO159" s="590" t="s">
        <v>424</v>
      </c>
      <c r="BP159" s="590" t="s">
        <v>425</v>
      </c>
      <c r="BQ159" s="590" t="s">
        <v>425</v>
      </c>
      <c r="BR159" s="591" t="s">
        <v>424</v>
      </c>
      <c r="BS159" s="591"/>
      <c r="BT159" s="591"/>
      <c r="BU159" s="591"/>
      <c r="BV159" s="591"/>
      <c r="BW159" s="591"/>
      <c r="BX159" s="591"/>
      <c r="BY159" s="591"/>
      <c r="BZ159" s="591"/>
      <c r="CA159" s="591"/>
      <c r="CB159" s="591"/>
      <c r="CC159" s="591"/>
      <c r="CD159" s="591"/>
      <c r="CE159" s="591"/>
      <c r="CF159" s="591"/>
      <c r="CG159" s="591"/>
      <c r="CH159" s="591"/>
      <c r="CI159" s="591"/>
      <c r="CJ159" s="591"/>
      <c r="CK159" s="591"/>
      <c r="CL159" s="591"/>
      <c r="CM159" s="591"/>
      <c r="CN159" s="591"/>
      <c r="CO159" s="591"/>
      <c r="CP159" s="591"/>
      <c r="CQ159" s="591"/>
      <c r="CR159" s="591"/>
      <c r="CS159" s="591"/>
      <c r="CT159" s="591"/>
      <c r="CU159" s="591"/>
      <c r="CV159" s="591"/>
      <c r="CW159" s="591"/>
      <c r="CX159" s="591"/>
      <c r="CY159" s="591"/>
      <c r="CZ159" s="591"/>
      <c r="DA159" s="591"/>
      <c r="DB159" s="591"/>
      <c r="DC159" s="591"/>
      <c r="DD159" s="591"/>
      <c r="DE159" s="591"/>
      <c r="DF159" s="591"/>
      <c r="DG159" s="591"/>
      <c r="DH159" s="591"/>
      <c r="DI159" s="591"/>
      <c r="DJ159" s="591"/>
      <c r="DK159" s="591"/>
      <c r="DL159" s="591"/>
      <c r="DM159" s="591"/>
      <c r="DN159" s="591"/>
      <c r="DO159" s="515"/>
      <c r="DP159" s="516"/>
      <c r="DQ159" s="516"/>
      <c r="DR159" s="510"/>
      <c r="DS159" s="591"/>
      <c r="DT159" s="591"/>
      <c r="DU159" s="591"/>
      <c r="DV159" s="591"/>
      <c r="DW159" s="591"/>
      <c r="DX159" s="591"/>
      <c r="DY159" s="591"/>
      <c r="DZ159" s="591"/>
      <c r="EA159" s="591"/>
      <c r="EB159" s="591"/>
      <c r="EC159" s="591"/>
      <c r="ED159" s="591"/>
      <c r="EE159" s="591"/>
      <c r="EF159" s="591"/>
      <c r="EG159" s="591"/>
      <c r="EH159" s="591"/>
      <c r="EI159" s="591"/>
      <c r="EJ159" s="591"/>
      <c r="EK159" s="591"/>
      <c r="EL159" s="591"/>
      <c r="EM159" s="591"/>
      <c r="EN159" s="591"/>
      <c r="EO159" s="591"/>
      <c r="EP159" s="591"/>
      <c r="EQ159" s="591"/>
      <c r="ER159" s="591"/>
      <c r="ES159" s="591"/>
      <c r="ET159" s="591"/>
      <c r="EU159" s="591"/>
      <c r="EV159" s="591"/>
      <c r="EW159" s="591"/>
      <c r="EX159" s="591"/>
      <c r="EY159" s="595"/>
      <c r="EZ159" s="596"/>
      <c r="FA159" s="570"/>
      <c r="FD159" s="515"/>
      <c r="FE159" s="516"/>
      <c r="FF159" s="516"/>
      <c r="FG159" s="510"/>
      <c r="FH159" s="515"/>
      <c r="FI159" s="516"/>
      <c r="FJ159" s="516"/>
      <c r="FK159" s="510"/>
      <c r="FL159" s="515"/>
      <c r="FM159" s="516"/>
      <c r="FN159" s="516"/>
      <c r="FO159" s="510"/>
      <c r="FP159" s="515"/>
      <c r="FQ159" s="516"/>
      <c r="FR159" s="516"/>
      <c r="FS159" s="510"/>
      <c r="FT159" s="515"/>
      <c r="FU159" s="516"/>
      <c r="FV159" s="516"/>
      <c r="FW159" s="510"/>
      <c r="FX159" s="515"/>
      <c r="FY159" s="516"/>
      <c r="FZ159" s="516"/>
      <c r="GA159" s="510"/>
      <c r="GB159" s="515"/>
      <c r="GC159" s="516"/>
      <c r="GD159" s="516"/>
      <c r="GE159" s="510"/>
      <c r="GF159" s="515"/>
      <c r="GG159" s="516"/>
      <c r="GH159" s="516"/>
      <c r="GI159" s="510"/>
      <c r="GJ159" s="515"/>
      <c r="GK159" s="516"/>
      <c r="GL159" s="516"/>
      <c r="GM159" s="510"/>
      <c r="GN159" s="515"/>
      <c r="GO159" s="516"/>
      <c r="GP159" s="516"/>
      <c r="GQ159" s="510"/>
      <c r="GR159" s="515"/>
      <c r="GS159" s="516"/>
      <c r="GT159" s="516"/>
      <c r="GU159" s="510"/>
      <c r="GV159" s="515"/>
      <c r="GW159" s="516"/>
      <c r="GX159" s="516"/>
      <c r="GY159" s="510"/>
      <c r="GZ159" s="515"/>
      <c r="HA159" s="516"/>
      <c r="HB159" s="516"/>
      <c r="HC159" s="510"/>
      <c r="HD159" s="924"/>
      <c r="HE159" s="925"/>
      <c r="HF159" s="925"/>
      <c r="HG159" s="923"/>
      <c r="HH159" s="921"/>
      <c r="HI159" s="922"/>
      <c r="HJ159" s="922"/>
      <c r="HK159" s="923"/>
      <c r="HL159" s="921"/>
      <c r="HM159" s="922"/>
      <c r="HN159" s="922"/>
      <c r="HO159" s="923"/>
      <c r="HP159" s="921"/>
      <c r="HQ159" s="922"/>
      <c r="HR159" s="922"/>
      <c r="HS159" s="923"/>
      <c r="HU159" s="515"/>
      <c r="HV159" s="516"/>
      <c r="HW159" s="516"/>
      <c r="HX159" s="510"/>
      <c r="HY159" s="515"/>
      <c r="HZ159" s="516"/>
      <c r="IA159" s="516"/>
      <c r="IB159" s="510"/>
      <c r="IC159" s="515"/>
      <c r="ID159" s="516"/>
      <c r="IE159" s="516"/>
      <c r="IF159" s="510"/>
    </row>
    <row r="160" spans="1:240" ht="13">
      <c r="A160" s="98" t="s">
        <v>273</v>
      </c>
      <c r="B160" s="354"/>
      <c r="C160" s="98"/>
      <c r="D160" s="98"/>
      <c r="E160" s="98"/>
      <c r="F160" s="355"/>
      <c r="G160" s="98"/>
      <c r="H160" s="98"/>
      <c r="I160" s="98"/>
      <c r="J160" s="355"/>
      <c r="K160" s="98"/>
      <c r="L160" s="98"/>
      <c r="M160" s="98"/>
      <c r="N160" s="98"/>
      <c r="O160" s="98"/>
      <c r="P160" s="98"/>
      <c r="Q160" s="98"/>
      <c r="R160" s="98"/>
      <c r="S160" s="98"/>
      <c r="T160" s="98"/>
      <c r="U160" s="98"/>
      <c r="V160" s="98"/>
      <c r="W160" s="98"/>
      <c r="X160" s="98"/>
      <c r="Y160" s="98"/>
      <c r="Z160" s="98"/>
      <c r="AA160" s="98"/>
      <c r="AB160" s="98"/>
      <c r="AC160" s="98"/>
      <c r="AD160" s="98"/>
      <c r="AE160" s="98"/>
      <c r="AF160" s="356"/>
      <c r="AG160" s="356"/>
      <c r="AI160" s="475"/>
      <c r="AJ160" s="475"/>
      <c r="AK160" s="475"/>
      <c r="AL160" s="476"/>
      <c r="AN160" s="475"/>
      <c r="AO160" s="475"/>
      <c r="AP160" s="475"/>
      <c r="AQ160" s="476"/>
    </row>
    <row r="161" spans="1:120" ht="13">
      <c r="A161" s="473" t="s">
        <v>1</v>
      </c>
      <c r="AI161" s="475"/>
      <c r="AJ161" s="475"/>
      <c r="AK161" s="475"/>
      <c r="AL161" s="476"/>
      <c r="AN161" s="475"/>
      <c r="AO161" s="475"/>
      <c r="AP161" s="475"/>
      <c r="AQ161" s="476"/>
      <c r="CN161" s="580"/>
      <c r="CR161" s="580"/>
      <c r="CV161" s="580"/>
    </row>
    <row r="162" spans="1:120" ht="13">
      <c r="A162" s="473"/>
      <c r="AI162" s="475"/>
      <c r="AJ162" s="475"/>
      <c r="AK162" s="475"/>
      <c r="AL162" s="476"/>
      <c r="AN162" s="475"/>
      <c r="AO162" s="475"/>
      <c r="AP162" s="475"/>
      <c r="AQ162" s="476"/>
      <c r="CN162" s="580"/>
      <c r="CR162" s="580"/>
      <c r="CV162" s="580"/>
      <c r="DP162" s="477"/>
    </row>
    <row r="163" spans="1:120" ht="13">
      <c r="A163" s="473" t="s">
        <v>2</v>
      </c>
      <c r="B163" s="491"/>
      <c r="C163" s="484"/>
      <c r="D163" s="484"/>
      <c r="E163" s="484"/>
      <c r="F163" s="492"/>
      <c r="G163" s="484"/>
      <c r="H163" s="484"/>
      <c r="I163" s="484"/>
      <c r="AF163" s="735"/>
      <c r="AI163" s="475"/>
      <c r="AJ163" s="475"/>
      <c r="AK163" s="475"/>
      <c r="AL163" s="476"/>
      <c r="AN163" s="475"/>
      <c r="AO163" s="475"/>
      <c r="AP163" s="475"/>
      <c r="AQ163" s="476"/>
    </row>
    <row r="164" spans="1:120" s="484" customFormat="1">
      <c r="A164" s="478" t="s">
        <v>655</v>
      </c>
      <c r="B164" s="491"/>
      <c r="F164" s="492"/>
      <c r="J164" s="492"/>
      <c r="AI164" s="475"/>
      <c r="AJ164" s="475"/>
      <c r="AK164" s="475"/>
      <c r="AL164" s="476"/>
      <c r="AN164" s="475"/>
      <c r="AO164" s="475"/>
      <c r="AP164" s="475"/>
      <c r="AQ164" s="476"/>
    </row>
    <row r="165" spans="1:120" s="484" customFormat="1">
      <c r="A165" s="478" t="s">
        <v>654</v>
      </c>
      <c r="B165" s="491"/>
      <c r="F165" s="492"/>
      <c r="J165" s="492"/>
      <c r="AI165" s="475"/>
      <c r="AJ165" s="475"/>
      <c r="AK165" s="475"/>
      <c r="AL165" s="476"/>
      <c r="AN165" s="475"/>
      <c r="AO165" s="475"/>
      <c r="AP165" s="475"/>
      <c r="AQ165" s="476"/>
    </row>
    <row r="166" spans="1:120" s="484" customFormat="1">
      <c r="A166" s="478" t="s">
        <v>656</v>
      </c>
      <c r="B166" s="491"/>
      <c r="F166" s="492"/>
      <c r="J166" s="492"/>
      <c r="AI166" s="475"/>
      <c r="AJ166" s="475"/>
      <c r="AK166" s="475"/>
      <c r="AL166" s="476"/>
      <c r="AN166" s="475"/>
      <c r="AO166" s="475"/>
      <c r="AP166" s="475"/>
      <c r="AQ166" s="476"/>
    </row>
    <row r="167" spans="1:120" s="484" customFormat="1">
      <c r="A167" s="478" t="s">
        <v>657</v>
      </c>
      <c r="B167" s="491"/>
      <c r="F167" s="492"/>
      <c r="J167" s="492"/>
      <c r="AI167" s="475"/>
      <c r="AJ167" s="475"/>
      <c r="AK167" s="475"/>
      <c r="AL167" s="476"/>
      <c r="AN167" s="475"/>
      <c r="AO167" s="475"/>
      <c r="AP167" s="475"/>
      <c r="AQ167" s="476"/>
    </row>
    <row r="168" spans="1:120">
      <c r="AJ168" s="477"/>
      <c r="AK168" s="477"/>
      <c r="AO168" s="477"/>
      <c r="AP168" s="477"/>
    </row>
    <row r="169" spans="1:120" ht="13">
      <c r="A169" s="795" t="s">
        <v>580</v>
      </c>
      <c r="B169" s="796"/>
      <c r="C169" s="797"/>
      <c r="D169" s="797"/>
      <c r="E169" s="797"/>
      <c r="F169" s="798"/>
      <c r="G169" s="797"/>
      <c r="H169" s="797"/>
      <c r="I169" s="797"/>
      <c r="J169" s="798"/>
    </row>
    <row r="170" spans="1:120">
      <c r="A170" s="799" t="s">
        <v>581</v>
      </c>
      <c r="B170" s="796"/>
      <c r="C170" s="797"/>
      <c r="D170" s="797"/>
      <c r="E170" s="797"/>
      <c r="F170" s="798"/>
      <c r="G170" s="797"/>
      <c r="H170" s="797"/>
      <c r="I170" s="797"/>
      <c r="J170" s="798"/>
    </row>
    <row r="171" spans="1:120">
      <c r="A171" s="799" t="s">
        <v>582</v>
      </c>
      <c r="B171" s="796"/>
      <c r="C171" s="797"/>
      <c r="D171" s="797"/>
      <c r="E171" s="797"/>
      <c r="F171" s="798"/>
      <c r="G171" s="797"/>
      <c r="H171" s="797"/>
      <c r="I171" s="797"/>
      <c r="J171" s="798"/>
    </row>
    <row r="172" spans="1:120">
      <c r="A172" s="799" t="s">
        <v>585</v>
      </c>
      <c r="B172" s="796"/>
      <c r="C172" s="797"/>
      <c r="D172" s="797"/>
      <c r="E172" s="797"/>
      <c r="F172" s="798"/>
      <c r="G172" s="797"/>
      <c r="H172" s="797"/>
      <c r="I172" s="797"/>
      <c r="J172" s="798"/>
    </row>
    <row r="173" spans="1:120">
      <c r="A173" s="799" t="s">
        <v>586</v>
      </c>
      <c r="B173" s="796"/>
      <c r="C173" s="797"/>
      <c r="D173" s="797"/>
      <c r="E173" s="797"/>
      <c r="F173" s="798"/>
      <c r="G173" s="797"/>
      <c r="H173" s="797"/>
      <c r="I173" s="797"/>
      <c r="J173" s="798"/>
    </row>
    <row r="174" spans="1:120">
      <c r="A174" s="799" t="s">
        <v>583</v>
      </c>
      <c r="B174" s="796"/>
      <c r="C174" s="797"/>
      <c r="D174" s="797"/>
      <c r="E174" s="797"/>
      <c r="F174" s="798"/>
      <c r="G174" s="797"/>
      <c r="H174" s="797"/>
      <c r="I174" s="797"/>
      <c r="J174" s="798"/>
    </row>
    <row r="175" spans="1:120">
      <c r="A175" s="799" t="s">
        <v>584</v>
      </c>
      <c r="B175" s="796"/>
      <c r="C175" s="797"/>
      <c r="D175" s="797"/>
      <c r="E175" s="797"/>
      <c r="F175" s="798"/>
      <c r="G175" s="797"/>
      <c r="H175" s="797"/>
      <c r="I175" s="797"/>
      <c r="J175" s="798"/>
    </row>
    <row r="176" spans="1:120">
      <c r="A176" s="484"/>
      <c r="B176" s="491"/>
      <c r="C176" s="484"/>
      <c r="D176" s="484"/>
      <c r="E176" s="484"/>
      <c r="F176" s="492"/>
      <c r="G176" s="484"/>
      <c r="H176" s="484"/>
      <c r="I176" s="484"/>
      <c r="J176" s="492"/>
    </row>
    <row r="177" spans="1:10">
      <c r="A177" s="799" t="s">
        <v>667</v>
      </c>
      <c r="B177" s="796"/>
      <c r="C177" s="797"/>
      <c r="D177" s="797"/>
      <c r="E177" s="797"/>
      <c r="F177" s="798"/>
      <c r="G177" s="797"/>
      <c r="H177" s="797"/>
      <c r="I177" s="797"/>
      <c r="J177" s="798"/>
    </row>
    <row r="178" spans="1:10">
      <c r="A178" s="799" t="s">
        <v>668</v>
      </c>
      <c r="B178" s="796"/>
      <c r="C178" s="797"/>
      <c r="D178" s="797"/>
      <c r="E178" s="797"/>
      <c r="F178" s="798"/>
      <c r="G178" s="797"/>
      <c r="H178" s="797"/>
      <c r="I178" s="797"/>
      <c r="J178" s="798"/>
    </row>
    <row r="392" spans="1:6">
      <c r="A392" s="478"/>
      <c r="B392" s="625"/>
      <c r="C392" s="478"/>
      <c r="D392" s="478"/>
      <c r="E392" s="478"/>
      <c r="F392" s="507"/>
    </row>
    <row r="393" spans="1:6">
      <c r="A393" s="478"/>
      <c r="B393" s="625"/>
      <c r="C393" s="478"/>
      <c r="D393" s="478"/>
      <c r="E393" s="478"/>
      <c r="F393" s="507"/>
    </row>
    <row r="394" spans="1:6">
      <c r="A394" s="478"/>
      <c r="B394" s="625"/>
      <c r="C394" s="478"/>
      <c r="D394" s="478"/>
      <c r="E394" s="478"/>
      <c r="F394" s="507"/>
    </row>
    <row r="395" spans="1:6">
      <c r="A395" s="478"/>
      <c r="B395" s="625"/>
      <c r="C395" s="478"/>
      <c r="D395" s="478"/>
      <c r="E395" s="478"/>
      <c r="F395" s="507"/>
    </row>
    <row r="396" spans="1:6">
      <c r="A396" s="478"/>
      <c r="B396" s="625"/>
      <c r="C396" s="478"/>
      <c r="D396" s="478"/>
      <c r="E396" s="478"/>
      <c r="F396" s="507"/>
    </row>
    <row r="397" spans="1:6">
      <c r="A397" s="478"/>
      <c r="B397" s="625"/>
      <c r="C397" s="478"/>
      <c r="D397" s="478"/>
      <c r="E397" s="478"/>
      <c r="F397" s="507"/>
    </row>
    <row r="398" spans="1:6">
      <c r="A398" s="478"/>
      <c r="B398" s="625"/>
      <c r="C398" s="478"/>
      <c r="D398" s="478"/>
      <c r="E398" s="478"/>
      <c r="F398" s="507"/>
    </row>
    <row r="399" spans="1:6">
      <c r="A399" s="478"/>
      <c r="B399" s="625"/>
      <c r="C399" s="478"/>
      <c r="D399" s="478"/>
      <c r="E399" s="478"/>
      <c r="F399" s="507"/>
    </row>
    <row r="400" spans="1:6">
      <c r="A400" s="478"/>
      <c r="B400" s="625"/>
      <c r="C400" s="478"/>
      <c r="D400" s="478"/>
      <c r="E400" s="478"/>
      <c r="F400" s="507"/>
    </row>
  </sheetData>
  <mergeCells count="57">
    <mergeCell ref="BS23:BV23"/>
    <mergeCell ref="BW23:BZ23"/>
    <mergeCell ref="CA23:CD23"/>
    <mergeCell ref="CE23:CH23"/>
    <mergeCell ref="CI23:CL23"/>
    <mergeCell ref="A1:AQ1"/>
    <mergeCell ref="A3:AQ3"/>
    <mergeCell ref="AI23:AL23"/>
    <mergeCell ref="C23:F23"/>
    <mergeCell ref="G23:J23"/>
    <mergeCell ref="K23:N23"/>
    <mergeCell ref="O23:R23"/>
    <mergeCell ref="S23:V23"/>
    <mergeCell ref="W23:Z23"/>
    <mergeCell ref="AA23:AD23"/>
    <mergeCell ref="AE23:AH23"/>
    <mergeCell ref="AM23:AP23"/>
    <mergeCell ref="AQ23:AT23"/>
    <mergeCell ref="IC24:IF24"/>
    <mergeCell ref="CM23:CP23"/>
    <mergeCell ref="CQ23:CT23"/>
    <mergeCell ref="CU23:CX23"/>
    <mergeCell ref="HY23:IB23"/>
    <mergeCell ref="HY24:IB24"/>
    <mergeCell ref="HU24:HX24"/>
    <mergeCell ref="FD23:FG23"/>
    <mergeCell ref="FL23:FO23"/>
    <mergeCell ref="FT23:FW23"/>
    <mergeCell ref="FX23:GA23"/>
    <mergeCell ref="HU23:HX23"/>
    <mergeCell ref="FH23:FK23"/>
    <mergeCell ref="FP23:FS23"/>
    <mergeCell ref="GB23:GE23"/>
    <mergeCell ref="GF23:GI23"/>
    <mergeCell ref="IC23:IF23"/>
    <mergeCell ref="GJ23:GM23"/>
    <mergeCell ref="GN23:GQ23"/>
    <mergeCell ref="GR23:GU23"/>
    <mergeCell ref="GV23:GY23"/>
    <mergeCell ref="GZ23:HC23"/>
    <mergeCell ref="HD23:HG23"/>
    <mergeCell ref="HH23:HK23"/>
    <mergeCell ref="HP23:HS23"/>
    <mergeCell ref="EE23:EH23"/>
    <mergeCell ref="EI23:EL23"/>
    <mergeCell ref="EM23:EP23"/>
    <mergeCell ref="HL23:HO23"/>
    <mergeCell ref="CY23:DB23"/>
    <mergeCell ref="DC23:DF23"/>
    <mergeCell ref="DG23:DJ23"/>
    <mergeCell ref="DK23:DN23"/>
    <mergeCell ref="DO23:DR23"/>
    <mergeCell ref="DS23:DV23"/>
    <mergeCell ref="DW23:DZ23"/>
    <mergeCell ref="EA23:ED23"/>
    <mergeCell ref="EQ23:ET23"/>
    <mergeCell ref="EU23:EX23"/>
  </mergeCells>
  <phoneticPr fontId="0" type="noConversion"/>
  <printOptions horizontalCentered="1"/>
  <pageMargins left="0.27" right="0" top="0.39" bottom="0.18" header="0.24" footer="0.22"/>
  <pageSetup paperSize="5" scale="50" fitToHeight="2" orientation="landscape" r:id="rId1"/>
  <headerFooter alignWithMargins="0">
    <oddHeader>&amp;R&amp;"Times New Roman,Bold"&amp;22Appendix A
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45"/>
  <sheetViews>
    <sheetView workbookViewId="0">
      <selection activeCell="M38" sqref="M38"/>
    </sheetView>
  </sheetViews>
  <sheetFormatPr defaultColWidth="9.1796875" defaultRowHeight="12.5"/>
  <cols>
    <col min="1" max="1" width="9.1796875" style="474"/>
    <col min="2" max="2" width="1.453125" style="474" customWidth="1"/>
    <col min="3" max="3" width="2.26953125" style="474" customWidth="1"/>
    <col min="4" max="4" width="43.453125" style="474" customWidth="1"/>
    <col min="5" max="5" width="19.7265625" style="474" customWidth="1"/>
    <col min="6" max="6" width="19.453125" style="474" customWidth="1"/>
    <col min="7" max="7" width="20.54296875" style="474" bestFit="1" customWidth="1"/>
    <col min="8" max="16384" width="9.1796875" style="474"/>
  </cols>
  <sheetData>
    <row r="1" spans="1:8" ht="14">
      <c r="A1" s="1643" t="str">
        <f>+'ATT H-2A'!A4</f>
        <v>Baltimore Gas and Electric Company</v>
      </c>
      <c r="B1" s="1643"/>
      <c r="C1" s="1643"/>
      <c r="D1" s="1643"/>
      <c r="E1" s="1643"/>
      <c r="F1" s="1643"/>
    </row>
    <row r="2" spans="1:8" ht="13">
      <c r="A2" s="102"/>
    </row>
    <row r="3" spans="1:8" ht="15.5">
      <c r="A3" s="1542" t="s">
        <v>51</v>
      </c>
      <c r="B3" s="1642"/>
      <c r="C3" s="1642"/>
      <c r="D3" s="1642"/>
      <c r="E3" s="1642"/>
      <c r="F3" s="1642"/>
    </row>
    <row r="4" spans="1:8">
      <c r="B4" s="62"/>
      <c r="C4" s="704"/>
      <c r="D4" s="704"/>
    </row>
    <row r="5" spans="1:8">
      <c r="A5" s="62"/>
    </row>
    <row r="6" spans="1:8" ht="13">
      <c r="E6" s="103"/>
    </row>
    <row r="8" spans="1:8">
      <c r="B8" s="484"/>
      <c r="C8" s="484"/>
      <c r="D8" s="484"/>
      <c r="E8" s="484"/>
      <c r="F8" s="484"/>
      <c r="G8" s="484"/>
      <c r="H8" s="484"/>
    </row>
    <row r="9" spans="1:8" ht="13">
      <c r="B9" s="104"/>
      <c r="C9" s="104"/>
      <c r="D9" s="104"/>
      <c r="E9" s="104"/>
      <c r="F9" s="104"/>
      <c r="G9" s="104"/>
      <c r="H9" s="484"/>
    </row>
    <row r="10" spans="1:8">
      <c r="B10" s="484"/>
      <c r="C10" s="484"/>
      <c r="D10" s="484"/>
      <c r="E10" s="484"/>
      <c r="F10" s="484"/>
      <c r="G10" s="484"/>
      <c r="H10" s="484"/>
    </row>
    <row r="12" spans="1:8">
      <c r="A12" s="474" t="s">
        <v>388</v>
      </c>
    </row>
    <row r="13" spans="1:8">
      <c r="C13" s="474" t="s">
        <v>145</v>
      </c>
    </row>
    <row r="14" spans="1:8" ht="13">
      <c r="A14" s="102">
        <f>+'ATT H-2A'!A190</f>
        <v>100</v>
      </c>
      <c r="B14" s="102">
        <f>+'ATT H-2A'!B190</f>
        <v>0</v>
      </c>
      <c r="C14" s="102" t="str">
        <f>+'ATT H-2A'!C190</f>
        <v xml:space="preserve">    Less LTD Interest on Securitization Bonds</v>
      </c>
      <c r="D14" s="102"/>
      <c r="E14" s="684">
        <v>0</v>
      </c>
      <c r="F14" s="612"/>
    </row>
    <row r="15" spans="1:8">
      <c r="F15" s="484"/>
    </row>
    <row r="16" spans="1:8">
      <c r="F16" s="484"/>
    </row>
    <row r="17" spans="1:6">
      <c r="C17" s="474" t="s">
        <v>247</v>
      </c>
      <c r="F17" s="484"/>
    </row>
    <row r="18" spans="1:6" ht="13">
      <c r="A18" s="102">
        <f>+'ATT H-2A'!A207</f>
        <v>111</v>
      </c>
      <c r="C18" s="102" t="str">
        <f>+'ATT H-2A'!C207</f>
        <v xml:space="preserve">      Less LTD on Securitization Bonds</v>
      </c>
      <c r="D18" s="102"/>
      <c r="E18" s="684">
        <v>0</v>
      </c>
      <c r="F18" s="612"/>
    </row>
    <row r="21" spans="1:6">
      <c r="C21" s="484" t="s">
        <v>573</v>
      </c>
      <c r="D21" s="484"/>
      <c r="E21" s="484"/>
    </row>
    <row r="22" spans="1:6">
      <c r="D22" s="736"/>
      <c r="E22" s="736"/>
      <c r="F22" s="736"/>
    </row>
    <row r="23" spans="1:6">
      <c r="D23" s="736"/>
      <c r="E23" s="736"/>
      <c r="F23" s="736"/>
    </row>
    <row r="24" spans="1:6">
      <c r="D24" s="736"/>
      <c r="E24" s="736"/>
      <c r="F24" s="736"/>
    </row>
    <row r="25" spans="1:6">
      <c r="D25" s="736"/>
      <c r="E25" s="736"/>
      <c r="F25" s="736"/>
    </row>
    <row r="26" spans="1:6">
      <c r="D26" s="736"/>
      <c r="E26" s="736"/>
      <c r="F26" s="736"/>
    </row>
    <row r="27" spans="1:6">
      <c r="D27" s="736"/>
      <c r="E27" s="736"/>
      <c r="F27" s="736"/>
    </row>
    <row r="28" spans="1:6">
      <c r="D28" s="736"/>
      <c r="E28" s="736"/>
      <c r="F28" s="736"/>
    </row>
    <row r="29" spans="1:6">
      <c r="D29" s="736"/>
      <c r="E29" s="736"/>
      <c r="F29" s="736"/>
    </row>
    <row r="30" spans="1:6">
      <c r="D30" s="736"/>
      <c r="E30" s="736"/>
      <c r="F30" s="736"/>
    </row>
    <row r="31" spans="1:6">
      <c r="D31" s="736"/>
      <c r="E31" s="736"/>
      <c r="F31" s="736"/>
    </row>
    <row r="32" spans="1:6">
      <c r="D32" s="736"/>
      <c r="E32" s="736"/>
      <c r="F32" s="736"/>
    </row>
    <row r="33" spans="4:6">
      <c r="D33" s="736"/>
      <c r="E33" s="736"/>
      <c r="F33" s="736"/>
    </row>
    <row r="34" spans="4:6">
      <c r="D34" s="736"/>
      <c r="E34" s="736"/>
      <c r="F34" s="736"/>
    </row>
    <row r="35" spans="4:6">
      <c r="D35" s="736"/>
      <c r="E35" s="736"/>
      <c r="F35" s="736"/>
    </row>
    <row r="36" spans="4:6">
      <c r="D36" s="736"/>
      <c r="E36" s="736"/>
      <c r="F36" s="736"/>
    </row>
    <row r="37" spans="4:6">
      <c r="D37" s="736"/>
      <c r="E37" s="736"/>
      <c r="F37" s="736"/>
    </row>
    <row r="38" spans="4:6">
      <c r="D38" s="736"/>
      <c r="E38" s="736"/>
      <c r="F38" s="736"/>
    </row>
    <row r="39" spans="4:6">
      <c r="D39" s="736"/>
      <c r="E39" s="736"/>
      <c r="F39" s="736"/>
    </row>
    <row r="40" spans="4:6">
      <c r="D40" s="736"/>
      <c r="E40" s="736"/>
      <c r="F40" s="736"/>
    </row>
    <row r="41" spans="4:6">
      <c r="D41" s="736"/>
      <c r="E41" s="736"/>
      <c r="F41" s="736"/>
    </row>
    <row r="42" spans="4:6">
      <c r="D42" s="736"/>
      <c r="E42" s="736"/>
      <c r="F42" s="736"/>
    </row>
    <row r="43" spans="4:6">
      <c r="D43" s="736"/>
      <c r="E43" s="736"/>
      <c r="F43" s="736"/>
    </row>
    <row r="44" spans="4:6">
      <c r="D44" s="736"/>
      <c r="E44" s="736"/>
      <c r="F44" s="736"/>
    </row>
    <row r="45" spans="4:6">
      <c r="D45" s="736"/>
      <c r="E45" s="736"/>
      <c r="F45" s="736"/>
    </row>
  </sheetData>
  <mergeCells count="2">
    <mergeCell ref="A3:F3"/>
    <mergeCell ref="A1:F1"/>
  </mergeCells>
  <phoneticPr fontId="0" type="noConversion"/>
  <pageMargins left="0.75" right="0.75" top="1.5" bottom="1" header="0.5" footer="0.5"/>
  <pageSetup scale="94" orientation="portrait" r:id="rId1"/>
  <headerFooter alignWithMargins="0">
    <oddHeader>&amp;R&amp;"Times New Roman,Bold"&amp;11Appendix A
Page &amp;P of &amp;N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2D85A-CFB4-4648-8375-6AE82F044529}">
  <sheetPr>
    <pageSetUpPr fitToPage="1"/>
  </sheetPr>
  <dimension ref="A1:R60"/>
  <sheetViews>
    <sheetView zoomScale="91" zoomScaleNormal="91" zoomScaleSheetLayoutView="70" workbookViewId="0">
      <selection activeCell="B2" sqref="B2"/>
    </sheetView>
  </sheetViews>
  <sheetFormatPr defaultColWidth="11.453125" defaultRowHeight="13"/>
  <cols>
    <col min="1" max="1" width="6.26953125" style="1067" customWidth="1"/>
    <col min="2" max="2" width="58.1796875" style="1066" customWidth="1"/>
    <col min="3" max="3" width="31" style="1066" customWidth="1"/>
    <col min="4" max="4" width="24.7265625" style="1066" customWidth="1"/>
    <col min="5" max="5" width="20.54296875" style="1066" customWidth="1"/>
    <col min="6" max="6" width="22.26953125" style="1066" customWidth="1"/>
    <col min="7" max="7" width="23.453125" style="1066" customWidth="1"/>
    <col min="8" max="9" width="23.1796875" style="1066" customWidth="1"/>
    <col min="10" max="10" width="27.54296875" style="1066" customWidth="1"/>
    <col min="11" max="11" width="26.1796875" style="1066" customWidth="1"/>
    <col min="12" max="12" width="21" style="1066" customWidth="1"/>
    <col min="13" max="13" width="20.26953125" style="1066" customWidth="1"/>
    <col min="14" max="16" width="15.1796875" style="1066" customWidth="1"/>
    <col min="17" max="16384" width="11.453125" style="1066"/>
  </cols>
  <sheetData>
    <row r="1" spans="1:17">
      <c r="D1" s="1079"/>
      <c r="E1" s="1079"/>
      <c r="G1" s="1427" t="s">
        <v>1225</v>
      </c>
      <c r="H1" s="1079"/>
      <c r="I1" s="1115"/>
      <c r="J1" s="1079"/>
    </row>
    <row r="2" spans="1:17">
      <c r="A2" s="1068"/>
      <c r="D2" s="1079"/>
      <c r="E2" s="1079"/>
      <c r="F2" s="1079"/>
      <c r="G2" s="1092" t="s">
        <v>1224</v>
      </c>
      <c r="H2" s="1079"/>
      <c r="I2" s="1079"/>
      <c r="J2" s="1079"/>
      <c r="K2" s="1079"/>
      <c r="M2" s="1076"/>
      <c r="P2" s="1079"/>
    </row>
    <row r="3" spans="1:17">
      <c r="A3" s="1068"/>
      <c r="D3" s="1079"/>
      <c r="E3" s="1079"/>
      <c r="F3" s="1079"/>
      <c r="G3" s="1428" t="s">
        <v>690</v>
      </c>
      <c r="H3" s="1079"/>
      <c r="I3" s="1079"/>
      <c r="J3" s="1079"/>
      <c r="K3" s="1079"/>
      <c r="P3" s="1079"/>
    </row>
    <row r="4" spans="1:17">
      <c r="A4" s="1068"/>
      <c r="D4" s="1079"/>
      <c r="E4" s="1122"/>
      <c r="F4" s="1079"/>
      <c r="G4" s="1079"/>
      <c r="H4" s="1079"/>
      <c r="I4" s="1079"/>
      <c r="J4" s="1079"/>
      <c r="K4" s="1079"/>
      <c r="P4" s="1079"/>
    </row>
    <row r="5" spans="1:17">
      <c r="A5" s="1068"/>
      <c r="B5" s="1098"/>
      <c r="C5" s="1098"/>
      <c r="D5" s="1098"/>
      <c r="E5" s="1098"/>
      <c r="F5" s="1098"/>
      <c r="G5" s="1098"/>
      <c r="H5" s="1098"/>
      <c r="I5" s="1098"/>
      <c r="J5" s="1098"/>
      <c r="K5" s="1098"/>
      <c r="P5" s="1079"/>
    </row>
    <row r="6" spans="1:17" s="1111" customFormat="1" ht="14.5">
      <c r="A6" s="1110"/>
      <c r="B6" s="1096" t="s">
        <v>332</v>
      </c>
      <c r="C6" s="1644" t="s">
        <v>1223</v>
      </c>
      <c r="D6" s="1645"/>
      <c r="E6" s="1646"/>
      <c r="F6" s="1647" t="s">
        <v>196</v>
      </c>
      <c r="G6" s="1648"/>
      <c r="H6" s="1648"/>
      <c r="I6" s="1647" t="s">
        <v>1222</v>
      </c>
      <c r="J6" s="1651"/>
      <c r="K6" s="1644" t="s">
        <v>1221</v>
      </c>
      <c r="L6" s="1648"/>
      <c r="M6" s="1652"/>
      <c r="P6" s="1115"/>
      <c r="Q6" s="1115"/>
    </row>
    <row r="7" spans="1:17" s="1112" customFormat="1" ht="26">
      <c r="A7" s="1114" t="s">
        <v>1205</v>
      </c>
      <c r="B7" s="1096" t="s">
        <v>505</v>
      </c>
      <c r="C7" s="1096" t="s">
        <v>349</v>
      </c>
      <c r="D7" s="1096" t="s">
        <v>271</v>
      </c>
      <c r="E7" s="1113" t="s">
        <v>1218</v>
      </c>
      <c r="F7" s="1096" t="s">
        <v>349</v>
      </c>
      <c r="G7" s="1096" t="s">
        <v>1220</v>
      </c>
      <c r="H7" s="1113" t="s">
        <v>1218</v>
      </c>
      <c r="I7" s="1096" t="s">
        <v>1219</v>
      </c>
      <c r="J7" s="1113" t="s">
        <v>1218</v>
      </c>
      <c r="K7" s="1096" t="s">
        <v>349</v>
      </c>
      <c r="L7" s="1096" t="s">
        <v>271</v>
      </c>
      <c r="M7" s="1113" t="s">
        <v>1218</v>
      </c>
      <c r="Q7" s="1111"/>
    </row>
    <row r="8" spans="1:17" s="1106" customFormat="1">
      <c r="A8" s="1110"/>
      <c r="B8" s="1092" t="s">
        <v>1195</v>
      </c>
      <c r="C8" s="1092" t="s">
        <v>1189</v>
      </c>
      <c r="D8" s="1092" t="s">
        <v>1188</v>
      </c>
      <c r="E8" s="1096" t="s">
        <v>1187</v>
      </c>
      <c r="F8" s="1092" t="s">
        <v>1186</v>
      </c>
      <c r="G8" s="1096" t="s">
        <v>1185</v>
      </c>
      <c r="H8" s="1092" t="s">
        <v>1184</v>
      </c>
      <c r="I8" s="1096" t="s">
        <v>1183</v>
      </c>
      <c r="J8" s="1092" t="s">
        <v>1182</v>
      </c>
      <c r="K8" s="1096" t="s">
        <v>1181</v>
      </c>
      <c r="L8" s="1096" t="s">
        <v>1180</v>
      </c>
      <c r="M8" s="1096" t="s">
        <v>1179</v>
      </c>
      <c r="Q8" s="1111"/>
    </row>
    <row r="9" spans="1:17" s="1106" customFormat="1">
      <c r="A9" s="1110"/>
      <c r="B9" s="1109" t="s">
        <v>1406</v>
      </c>
      <c r="C9" s="1107">
        <v>19</v>
      </c>
      <c r="D9" s="1107">
        <v>23</v>
      </c>
      <c r="E9" s="1108">
        <v>24</v>
      </c>
      <c r="F9" s="1107">
        <v>30</v>
      </c>
      <c r="G9" s="1107">
        <v>31</v>
      </c>
      <c r="H9" s="1107">
        <v>12</v>
      </c>
      <c r="I9" s="1107">
        <v>10</v>
      </c>
      <c r="J9" s="1107">
        <v>11</v>
      </c>
      <c r="K9" s="1107"/>
      <c r="L9" s="1108"/>
      <c r="M9" s="1107"/>
    </row>
    <row r="10" spans="1:17" s="1071" customFormat="1" ht="77.25" customHeight="1">
      <c r="A10" s="1068"/>
      <c r="B10" s="1092"/>
      <c r="C10" s="1091" t="s">
        <v>1217</v>
      </c>
      <c r="D10" s="1091" t="s">
        <v>1216</v>
      </c>
      <c r="E10" s="1091" t="s">
        <v>1212</v>
      </c>
      <c r="F10" s="1091" t="s">
        <v>1215</v>
      </c>
      <c r="G10" s="1091" t="s">
        <v>1214</v>
      </c>
      <c r="H10" s="1091" t="s">
        <v>1212</v>
      </c>
      <c r="I10" s="1329" t="s">
        <v>1213</v>
      </c>
      <c r="J10" s="1091" t="s">
        <v>1212</v>
      </c>
      <c r="K10" s="1091" t="s">
        <v>1211</v>
      </c>
      <c r="L10" s="1091" t="s">
        <v>1210</v>
      </c>
      <c r="M10" s="1091" t="s">
        <v>1209</v>
      </c>
    </row>
    <row r="11" spans="1:17">
      <c r="A11" s="1068">
        <v>1</v>
      </c>
      <c r="B11" s="1087" t="s">
        <v>1176</v>
      </c>
      <c r="C11" s="1084">
        <f>+'9A - Gross Plant &amp; ARO'!P11</f>
        <v>2213743620</v>
      </c>
      <c r="D11" s="1084">
        <f>+'9A - Gross Plant &amp; ARO'!Q11</f>
        <v>323768888</v>
      </c>
      <c r="E11" s="1084">
        <f>+'9A - Gross Plant &amp; ARO'!T11</f>
        <v>856699464.02072096</v>
      </c>
      <c r="F11" s="1103">
        <f>+'9A - Gross Plant &amp; ARO'!D51</f>
        <v>494626096</v>
      </c>
      <c r="G11" s="1103">
        <f>+'9A - Gross Plant &amp; ARO'!E51</f>
        <v>37062887.82</v>
      </c>
      <c r="H11" s="1103">
        <f>+'9A - Gross Plant &amp; ARO'!I51</f>
        <v>284941051.06128198</v>
      </c>
      <c r="I11" s="1103">
        <f>+'9A - Gross Plant &amp; ARO'!F51</f>
        <v>69530275</v>
      </c>
      <c r="J11" s="1103">
        <f>+'9A - Gross Plant &amp; ARO'!J51</f>
        <v>0</v>
      </c>
      <c r="K11" s="1084">
        <f>+C11-F11</f>
        <v>1719117524</v>
      </c>
      <c r="L11" s="1084">
        <f>+D11-G11-I11</f>
        <v>217175725.18000001</v>
      </c>
      <c r="M11" s="1084">
        <f>+E11-J11-H11</f>
        <v>571758412.95943904</v>
      </c>
    </row>
    <row r="12" spans="1:17">
      <c r="A12" s="1068">
        <v>2</v>
      </c>
      <c r="B12" s="1087" t="s">
        <v>1032</v>
      </c>
      <c r="C12" s="1084">
        <f>+'9A - Gross Plant &amp; ARO'!P12</f>
        <v>2225895178.5566268</v>
      </c>
      <c r="D12" s="1084">
        <f>+'9A - Gross Plant &amp; ARO'!Q12</f>
        <v>324987603.64999998</v>
      </c>
      <c r="E12" s="1084">
        <f>+'9A - Gross Plant &amp; ARO'!T12</f>
        <v>867350855.89509344</v>
      </c>
      <c r="F12" s="1103">
        <f>+'9A - Gross Plant &amp; ARO'!D52</f>
        <v>499989357.03372544</v>
      </c>
      <c r="G12" s="1103">
        <f>+'9A - Gross Plant &amp; ARO'!E52</f>
        <v>38640103.405539997</v>
      </c>
      <c r="H12" s="1103">
        <f>+'9A - Gross Plant &amp; ARO'!I52</f>
        <v>290308860.56215662</v>
      </c>
      <c r="I12" s="1103">
        <f>+'9A - Gross Plant &amp; ARO'!F52</f>
        <v>70755462.340000004</v>
      </c>
      <c r="J12" s="1103">
        <f>+'9A - Gross Plant &amp; ARO'!J52</f>
        <v>0</v>
      </c>
      <c r="K12" s="1084">
        <f t="shared" ref="K12:K23" si="0">+C12-F12</f>
        <v>1725905821.5229013</v>
      </c>
      <c r="L12" s="1084">
        <f t="shared" ref="L12:L23" si="1">+D12-G12-I12</f>
        <v>215592037.90445998</v>
      </c>
      <c r="M12" s="1084">
        <f t="shared" ref="M12:M23" si="2">+E12-J12-H12</f>
        <v>577041995.33293676</v>
      </c>
    </row>
    <row r="13" spans="1:17">
      <c r="A13" s="1068">
        <v>3</v>
      </c>
      <c r="B13" s="1079" t="s">
        <v>1033</v>
      </c>
      <c r="C13" s="1084">
        <f>+'9A - Gross Plant &amp; ARO'!P13</f>
        <v>2235502912.2866268</v>
      </c>
      <c r="D13" s="1084">
        <f>+'9A - Gross Plant &amp; ARO'!Q13</f>
        <v>326043328.56999999</v>
      </c>
      <c r="E13" s="1084">
        <f>+'9A - Gross Plant &amp; ARO'!T13</f>
        <v>869935860.09830141</v>
      </c>
      <c r="F13" s="1103">
        <f>+'9A - Gross Plant &amp; ARO'!D53</f>
        <v>505374078.99848866</v>
      </c>
      <c r="G13" s="1103">
        <f>+'9A - Gross Plant &amp; ARO'!E53</f>
        <v>40217318.991079994</v>
      </c>
      <c r="H13" s="1103">
        <f>+'9A - Gross Plant &amp; ARO'!I53</f>
        <v>295574025.35816139</v>
      </c>
      <c r="I13" s="1103">
        <f>+'9A - Gross Plant &amp; ARO'!F53</f>
        <v>71980649.659999996</v>
      </c>
      <c r="J13" s="1103">
        <f>+'9A - Gross Plant &amp; ARO'!J53</f>
        <v>0</v>
      </c>
      <c r="K13" s="1084">
        <f t="shared" si="0"/>
        <v>1730128833.2881382</v>
      </c>
      <c r="L13" s="1084">
        <f t="shared" si="1"/>
        <v>213845359.91892001</v>
      </c>
      <c r="M13" s="1084">
        <f t="shared" si="2"/>
        <v>574361834.74013996</v>
      </c>
    </row>
    <row r="14" spans="1:17">
      <c r="A14" s="1068">
        <v>4</v>
      </c>
      <c r="B14" s="1079" t="s">
        <v>1175</v>
      </c>
      <c r="C14" s="1084">
        <f>+'9A - Gross Plant &amp; ARO'!P14</f>
        <v>2243762360.5166268</v>
      </c>
      <c r="D14" s="1084">
        <f>+'9A - Gross Plant &amp; ARO'!Q14</f>
        <v>327226873.45999998</v>
      </c>
      <c r="E14" s="1084">
        <f>+'9A - Gross Plant &amp; ARO'!T14</f>
        <v>873167701.64739227</v>
      </c>
      <c r="F14" s="1103">
        <f>+'9A - Gross Plant &amp; ARO'!D54</f>
        <v>510777610.44141322</v>
      </c>
      <c r="G14" s="1103">
        <f>+'9A - Gross Plant &amp; ARO'!E54</f>
        <v>41794534.576619998</v>
      </c>
      <c r="H14" s="1103">
        <f>+'9A - Gross Plant &amp; ARO'!I54</f>
        <v>300886741.17341936</v>
      </c>
      <c r="I14" s="1103">
        <f>+'9A - Gross Plant &amp; ARO'!F54</f>
        <v>73196980.640000001</v>
      </c>
      <c r="J14" s="1103">
        <f>+'9A - Gross Plant &amp; ARO'!J54</f>
        <v>0</v>
      </c>
      <c r="K14" s="1084">
        <f t="shared" si="0"/>
        <v>1732984750.0752137</v>
      </c>
      <c r="L14" s="1084">
        <f t="shared" si="1"/>
        <v>212235358.24338001</v>
      </c>
      <c r="M14" s="1084">
        <f t="shared" si="2"/>
        <v>572280960.47397292</v>
      </c>
    </row>
    <row r="15" spans="1:17">
      <c r="A15" s="1068">
        <v>5</v>
      </c>
      <c r="B15" s="1079" t="s">
        <v>506</v>
      </c>
      <c r="C15" s="1084">
        <f>+'9A - Gross Plant &amp; ARO'!P15</f>
        <v>2247331055.8866267</v>
      </c>
      <c r="D15" s="1084">
        <f>+'9A - Gross Plant &amp; ARO'!Q15</f>
        <v>328637282.82999998</v>
      </c>
      <c r="E15" s="1084">
        <f>+'9A - Gross Plant &amp; ARO'!T15</f>
        <v>877127978.82648313</v>
      </c>
      <c r="F15" s="1103">
        <f>+'9A - Gross Plant &amp; ARO'!D55</f>
        <v>516194604.85171163</v>
      </c>
      <c r="G15" s="1103">
        <f>+'9A - Gross Plant &amp; ARO'!E55</f>
        <v>43371750.162159994</v>
      </c>
      <c r="H15" s="1103">
        <f>+'9A - Gross Plant &amp; ARO'!I55</f>
        <v>306253899.2700147</v>
      </c>
      <c r="I15" s="1103">
        <f>+'9A - Gross Plant &amp; ARO'!F55</f>
        <v>74400186.530000001</v>
      </c>
      <c r="J15" s="1103">
        <f>+'9A - Gross Plant &amp; ARO'!J55</f>
        <v>0</v>
      </c>
      <c r="K15" s="1084">
        <f t="shared" si="0"/>
        <v>1731136451.034915</v>
      </c>
      <c r="L15" s="1084">
        <f t="shared" si="1"/>
        <v>210865346.13784</v>
      </c>
      <c r="M15" s="1084">
        <f t="shared" si="2"/>
        <v>570874079.55646849</v>
      </c>
    </row>
    <row r="16" spans="1:17">
      <c r="A16" s="1068">
        <v>6</v>
      </c>
      <c r="B16" s="1079" t="s">
        <v>507</v>
      </c>
      <c r="C16" s="1084">
        <f>+'9A - Gross Plant &amp; ARO'!P16</f>
        <v>2280167448.2466269</v>
      </c>
      <c r="D16" s="1084">
        <f>+'9A - Gross Plant &amp; ARO'!Q16</f>
        <v>329521730.85999995</v>
      </c>
      <c r="E16" s="1084">
        <f>+'9A - Gross Plant &amp; ARO'!T16</f>
        <v>879142017.92557406</v>
      </c>
      <c r="F16" s="1103">
        <f>+'9A - Gross Plant &amp; ARO'!D56</f>
        <v>521646239.51085478</v>
      </c>
      <c r="G16" s="1103">
        <f>+'9A - Gross Plant &amp; ARO'!E56</f>
        <v>44948965.747699991</v>
      </c>
      <c r="H16" s="1103">
        <f>+'9A - Gross Plant &amp; ARO'!I56</f>
        <v>311649040.4552303</v>
      </c>
      <c r="I16" s="1103">
        <f>+'9A - Gross Plant &amp; ARO'!F56</f>
        <v>75603392.450000003</v>
      </c>
      <c r="J16" s="1103">
        <f>+'9A - Gross Plant &amp; ARO'!J56</f>
        <v>0</v>
      </c>
      <c r="K16" s="1084">
        <f t="shared" si="0"/>
        <v>1758521208.7357721</v>
      </c>
      <c r="L16" s="1084">
        <f t="shared" si="1"/>
        <v>208969372.66229999</v>
      </c>
      <c r="M16" s="1084">
        <f t="shared" si="2"/>
        <v>567492977.47034383</v>
      </c>
    </row>
    <row r="17" spans="1:15">
      <c r="A17" s="1068">
        <v>7</v>
      </c>
      <c r="B17" s="1079" t="s">
        <v>508</v>
      </c>
      <c r="C17" s="1084">
        <f>+'9A - Gross Plant &amp; ARO'!P17</f>
        <v>2285893247.9266267</v>
      </c>
      <c r="D17" s="1084">
        <f>+'9A - Gross Plant &amp; ARO'!Q17</f>
        <v>330400716.45999998</v>
      </c>
      <c r="E17" s="1084">
        <f>+'9A - Gross Plant &amp; ARO'!T17</f>
        <v>909006793.79466498</v>
      </c>
      <c r="F17" s="1103">
        <f>+'9A - Gross Plant &amp; ARO'!D57</f>
        <v>527134437.31276679</v>
      </c>
      <c r="G17" s="1103">
        <f>+'9A - Gross Plant &amp; ARO'!E57</f>
        <v>46526181.383239992</v>
      </c>
      <c r="H17" s="1103">
        <f>+'9A - Gross Plant &amp; ARO'!I57</f>
        <v>317175004.79126728</v>
      </c>
      <c r="I17" s="1103">
        <f>+'9A - Gross Plant &amp; ARO'!F57</f>
        <v>76806598.350000009</v>
      </c>
      <c r="J17" s="1103">
        <f>+'9A - Gross Plant &amp; ARO'!J57</f>
        <v>0</v>
      </c>
      <c r="K17" s="1084">
        <f t="shared" si="0"/>
        <v>1758758810.6138599</v>
      </c>
      <c r="L17" s="1084">
        <f t="shared" si="1"/>
        <v>207067936.72675997</v>
      </c>
      <c r="M17" s="1084">
        <f t="shared" si="2"/>
        <v>591831789.0033977</v>
      </c>
    </row>
    <row r="18" spans="1:15">
      <c r="A18" s="1068">
        <v>8</v>
      </c>
      <c r="B18" s="1079" t="s">
        <v>1035</v>
      </c>
      <c r="C18" s="1084">
        <f>+'9A - Gross Plant &amp; ARO'!P18</f>
        <v>2439387557.3966265</v>
      </c>
      <c r="D18" s="1084">
        <f>+'9A - Gross Plant &amp; ARO'!Q18</f>
        <v>331388795.23999995</v>
      </c>
      <c r="E18" s="1084">
        <f>+'9A - Gross Plant &amp; ARO'!T18</f>
        <v>918269845.97375584</v>
      </c>
      <c r="F18" s="1103">
        <f>+'9A - Gross Plant &amp; ARO'!D58</f>
        <v>532767085.77302736</v>
      </c>
      <c r="G18" s="1103">
        <f>+'9A - Gross Plant &amp; ARO'!E58</f>
        <v>48103396.968779996</v>
      </c>
      <c r="H18" s="1103">
        <f>+'9A - Gross Plant &amp; ARO'!I58</f>
        <v>322864438.36067212</v>
      </c>
      <c r="I18" s="1103">
        <f>+'9A - Gross Plant &amp; ARO'!F58</f>
        <v>77993886.790000007</v>
      </c>
      <c r="J18" s="1103">
        <f>+'9A - Gross Plant &amp; ARO'!J58</f>
        <v>0</v>
      </c>
      <c r="K18" s="1084">
        <f t="shared" si="0"/>
        <v>1906620471.6235991</v>
      </c>
      <c r="L18" s="1084">
        <f t="shared" si="1"/>
        <v>205291511.48121995</v>
      </c>
      <c r="M18" s="1084">
        <f t="shared" si="2"/>
        <v>595405407.61308372</v>
      </c>
    </row>
    <row r="19" spans="1:15">
      <c r="A19" s="1068">
        <v>9</v>
      </c>
      <c r="B19" s="1079" t="s">
        <v>1174</v>
      </c>
      <c r="C19" s="1084">
        <f>+'9A - Gross Plant &amp; ARO'!P19</f>
        <v>2442551569.8166265</v>
      </c>
      <c r="D19" s="1084">
        <f>+'9A - Gross Plant &amp; ARO'!Q19</f>
        <v>332282389.96999997</v>
      </c>
      <c r="E19" s="1084">
        <f>+'9A - Gross Plant &amp; ARO'!T19</f>
        <v>960920499.13284671</v>
      </c>
      <c r="F19" s="1103">
        <f>+'9A - Gross Plant &amp; ARO'!D59</f>
        <v>538541916.65865421</v>
      </c>
      <c r="G19" s="1103">
        <f>+'9A - Gross Plant &amp; ARO'!E59</f>
        <v>49680612.604319997</v>
      </c>
      <c r="H19" s="1103">
        <f>+'9A - Gross Plant &amp; ARO'!I59</f>
        <v>328652725.39409143</v>
      </c>
      <c r="I19" s="1103">
        <f>+'9A - Gross Plant &amp; ARO'!F59</f>
        <v>79181175.210000008</v>
      </c>
      <c r="J19" s="1103">
        <f>+'9A - Gross Plant &amp; ARO'!J59</f>
        <v>0</v>
      </c>
      <c r="K19" s="1084">
        <f t="shared" si="0"/>
        <v>1904009653.1579723</v>
      </c>
      <c r="L19" s="1084">
        <f t="shared" si="1"/>
        <v>203420602.15567997</v>
      </c>
      <c r="M19" s="1084">
        <f t="shared" si="2"/>
        <v>632267773.73875523</v>
      </c>
    </row>
    <row r="20" spans="1:15">
      <c r="A20" s="1068">
        <v>10</v>
      </c>
      <c r="B20" s="1079" t="s">
        <v>1037</v>
      </c>
      <c r="C20" s="1084">
        <f>+'9A - Gross Plant &amp; ARO'!P20</f>
        <v>2450454352.1166267</v>
      </c>
      <c r="D20" s="1084">
        <f>+'9A - Gross Plant &amp; ARO'!Q20</f>
        <v>333167788.48999995</v>
      </c>
      <c r="E20" s="1084">
        <f>+'9A - Gross Plant &amp; ARO'!T20</f>
        <v>971250463.39193761</v>
      </c>
      <c r="F20" s="1103">
        <f>+'9A - Gross Plant &amp; ARO'!D60</f>
        <v>544328734.30739987</v>
      </c>
      <c r="G20" s="1103">
        <f>+'9A - Gross Plant &amp; ARO'!E60</f>
        <v>51257828.249859996</v>
      </c>
      <c r="H20" s="1103">
        <f>+'9A - Gross Plant &amp; ARO'!I60</f>
        <v>334577177.54246086</v>
      </c>
      <c r="I20" s="1103">
        <f>+'9A - Gross Plant &amp; ARO'!F60</f>
        <v>80368463.640000015</v>
      </c>
      <c r="J20" s="1103">
        <f>+'9A - Gross Plant &amp; ARO'!J60</f>
        <v>0</v>
      </c>
      <c r="K20" s="1084">
        <f t="shared" si="0"/>
        <v>1906125617.809227</v>
      </c>
      <c r="L20" s="1084">
        <f t="shared" si="1"/>
        <v>201541496.60013995</v>
      </c>
      <c r="M20" s="1084">
        <f t="shared" si="2"/>
        <v>636673285.84947681</v>
      </c>
    </row>
    <row r="21" spans="1:15">
      <c r="A21" s="1068">
        <v>11</v>
      </c>
      <c r="B21" s="1079" t="s">
        <v>1038</v>
      </c>
      <c r="C21" s="1084">
        <f>+'9A - Gross Plant &amp; ARO'!P21</f>
        <v>2455730211.4066267</v>
      </c>
      <c r="D21" s="1084">
        <f>+'9A - Gross Plant &amp; ARO'!Q21</f>
        <v>334019100.54999995</v>
      </c>
      <c r="E21" s="1084">
        <f>+'9A - Gross Plant &amp; ARO'!T21</f>
        <v>974233256.84102857</v>
      </c>
      <c r="F21" s="1103">
        <f>+'9A - Gross Plant &amp; ARO'!D61</f>
        <v>550129562.09647703</v>
      </c>
      <c r="G21" s="1103">
        <f>+'9A - Gross Plant &amp; ARO'!E61</f>
        <v>52835043.835399993</v>
      </c>
      <c r="H21" s="1103">
        <f>+'9A - Gross Plant &amp; ARO'!I61</f>
        <v>340592081.98125029</v>
      </c>
      <c r="I21" s="1103">
        <f>+'9A - Gross Plant &amp; ARO'!F61</f>
        <v>81555752.050000012</v>
      </c>
      <c r="J21" s="1103">
        <f>+'9A - Gross Plant &amp; ARO'!J61</f>
        <v>0</v>
      </c>
      <c r="K21" s="1084">
        <f t="shared" si="0"/>
        <v>1905600649.3101497</v>
      </c>
      <c r="L21" s="1084">
        <f t="shared" si="1"/>
        <v>199628304.66459996</v>
      </c>
      <c r="M21" s="1084">
        <f t="shared" si="2"/>
        <v>633641174.85977829</v>
      </c>
    </row>
    <row r="22" spans="1:15">
      <c r="A22" s="1068">
        <v>12</v>
      </c>
      <c r="B22" s="1079" t="s">
        <v>1039</v>
      </c>
      <c r="C22" s="1084">
        <f>+'9A - Gross Plant &amp; ARO'!P22</f>
        <v>2458402302.6166267</v>
      </c>
      <c r="D22" s="1084">
        <f>+'9A - Gross Plant &amp; ARO'!Q22</f>
        <v>334828310.64999998</v>
      </c>
      <c r="E22" s="1084">
        <f>+'9A - Gross Plant &amp; ARO'!T22</f>
        <v>977246593.21011949</v>
      </c>
      <c r="F22" s="1103">
        <f>+'9A - Gross Plant &amp; ARO'!D62</f>
        <v>555939692.28582752</v>
      </c>
      <c r="G22" s="1103">
        <f>+'9A - Gross Plant &amp; ARO'!E62</f>
        <v>54412259.480939999</v>
      </c>
      <c r="H22" s="1103">
        <f>+'9A - Gross Plant &amp; ARO'!I62</f>
        <v>346580707.37390685</v>
      </c>
      <c r="I22" s="1103">
        <f>+'9A - Gross Plant &amp; ARO'!F62</f>
        <v>82727442.670000017</v>
      </c>
      <c r="J22" s="1103">
        <f>+'9A - Gross Plant &amp; ARO'!J62</f>
        <v>0</v>
      </c>
      <c r="K22" s="1084">
        <f t="shared" si="0"/>
        <v>1902462610.3307991</v>
      </c>
      <c r="L22" s="1084">
        <f t="shared" si="1"/>
        <v>197688608.49905998</v>
      </c>
      <c r="M22" s="1084">
        <f t="shared" si="2"/>
        <v>630665885.83621264</v>
      </c>
    </row>
    <row r="23" spans="1:15">
      <c r="A23" s="1068">
        <v>13</v>
      </c>
      <c r="B23" s="1079" t="s">
        <v>1173</v>
      </c>
      <c r="C23" s="1084">
        <f>+'9A - Gross Plant &amp; ARO'!P23</f>
        <v>2542816702.7916269</v>
      </c>
      <c r="D23" s="1084">
        <f>+'9A - Gross Plant &amp; ARO'!Q23</f>
        <v>335828553.94999999</v>
      </c>
      <c r="E23" s="1084">
        <f>+'9A - Gross Plant &amp; ARO'!T23</f>
        <v>1002900150.1192104</v>
      </c>
      <c r="F23" s="1103">
        <f>+'9A - Gross Plant &amp; ARO'!D63</f>
        <v>561839995.76936233</v>
      </c>
      <c r="G23" s="1103">
        <f>+'9A - Gross Plant &amp; ARO'!E63</f>
        <v>55989475.066479996</v>
      </c>
      <c r="H23" s="1103">
        <f>+'9A - Gross Plant &amp; ARO'!I63</f>
        <v>352713888.65302056</v>
      </c>
      <c r="I23" s="1103">
        <f>+'9A - Gross Plant &amp; ARO'!F63</f>
        <v>83887199.030000016</v>
      </c>
      <c r="J23" s="1103">
        <f>+'9A - Gross Plant &amp; ARO'!J63</f>
        <v>0</v>
      </c>
      <c r="K23" s="1084">
        <f t="shared" si="0"/>
        <v>1980976707.0222645</v>
      </c>
      <c r="L23" s="1084">
        <f t="shared" si="1"/>
        <v>195951879.85351998</v>
      </c>
      <c r="M23" s="1084">
        <f t="shared" si="2"/>
        <v>650186261.46618986</v>
      </c>
    </row>
    <row r="24" spans="1:15">
      <c r="A24" s="1068">
        <v>14</v>
      </c>
      <c r="B24" s="1082" t="s">
        <v>1208</v>
      </c>
      <c r="C24" s="1102">
        <f t="shared" ref="C24:M24" si="3">SUM(C11:C23)/13</f>
        <v>2347818347.6588092</v>
      </c>
      <c r="D24" s="1102">
        <f t="shared" si="3"/>
        <v>330161643.28307682</v>
      </c>
      <c r="E24" s="1102">
        <f t="shared" si="3"/>
        <v>918250113.91362548</v>
      </c>
      <c r="F24" s="1102">
        <f t="shared" si="3"/>
        <v>527637647.0030545</v>
      </c>
      <c r="G24" s="1102">
        <f t="shared" si="3"/>
        <v>46526181.407086149</v>
      </c>
      <c r="H24" s="1102">
        <f t="shared" si="3"/>
        <v>317905357.07514876</v>
      </c>
      <c r="I24" s="1102">
        <f t="shared" si="3"/>
        <v>76768266.489230782</v>
      </c>
      <c r="J24" s="1102">
        <f t="shared" ref="J24" si="4">SUM(J11:J23)/13</f>
        <v>0</v>
      </c>
      <c r="K24" s="1102">
        <f>SUM(K11:K23)/13</f>
        <v>1820180700.6557546</v>
      </c>
      <c r="L24" s="1102">
        <f t="shared" si="3"/>
        <v>206867195.38676003</v>
      </c>
      <c r="M24" s="1102">
        <f t="shared" si="3"/>
        <v>600344756.83847666</v>
      </c>
    </row>
    <row r="25" spans="1:15" ht="12" customHeight="1">
      <c r="A25" s="1068">
        <v>15</v>
      </c>
      <c r="B25" s="1082" t="s">
        <v>1207</v>
      </c>
      <c r="C25" s="1101">
        <v>0</v>
      </c>
      <c r="D25" s="1101">
        <f>+'10 - Merger Costs'!C34+'10 - Merger Costs'!D34</f>
        <v>0</v>
      </c>
      <c r="E25" s="1101">
        <f>+'10 - Merger Costs'!E34</f>
        <v>399744.90616061533</v>
      </c>
      <c r="F25" s="1101">
        <v>0</v>
      </c>
      <c r="G25" s="1101">
        <f>+'10 - Merger Costs'!C51</f>
        <v>0</v>
      </c>
      <c r="H25" s="1101">
        <f>+'10 - Merger Costs'!E51</f>
        <v>62480.468722153833</v>
      </c>
      <c r="I25" s="1101">
        <f>+'10 - Merger Costs'!D51</f>
        <v>0</v>
      </c>
      <c r="J25" s="1101"/>
      <c r="K25" s="1101">
        <f>+C25-F25</f>
        <v>0</v>
      </c>
      <c r="L25" s="1101">
        <f>+D25-G25-I25</f>
        <v>0</v>
      </c>
      <c r="M25" s="1101">
        <f>+E25-J25-H25</f>
        <v>337264.43743846146</v>
      </c>
    </row>
    <row r="26" spans="1:15" ht="13.5" thickBot="1">
      <c r="A26" s="1068">
        <v>16</v>
      </c>
      <c r="B26" s="1082" t="s">
        <v>1206</v>
      </c>
      <c r="C26" s="1080">
        <f t="shared" ref="C26:M26" si="5">+C24-C25</f>
        <v>2347818347.6588092</v>
      </c>
      <c r="D26" s="1080">
        <f t="shared" si="5"/>
        <v>330161643.28307682</v>
      </c>
      <c r="E26" s="1080">
        <f t="shared" si="5"/>
        <v>917850369.00746489</v>
      </c>
      <c r="F26" s="1080">
        <f t="shared" si="5"/>
        <v>527637647.0030545</v>
      </c>
      <c r="G26" s="1080">
        <f t="shared" si="5"/>
        <v>46526181.407086149</v>
      </c>
      <c r="H26" s="1080">
        <f t="shared" si="5"/>
        <v>317842876.6064266</v>
      </c>
      <c r="I26" s="1080">
        <f t="shared" si="5"/>
        <v>76768266.489230782</v>
      </c>
      <c r="J26" s="1080">
        <f t="shared" si="5"/>
        <v>0</v>
      </c>
      <c r="K26" s="1080">
        <f t="shared" si="5"/>
        <v>1820180700.6557546</v>
      </c>
      <c r="L26" s="1080">
        <f t="shared" si="5"/>
        <v>206867195.38676003</v>
      </c>
      <c r="M26" s="1080">
        <f t="shared" si="5"/>
        <v>600007492.40103817</v>
      </c>
    </row>
    <row r="27" spans="1:15" ht="13.5" thickTop="1">
      <c r="A27" s="1068"/>
      <c r="B27" s="1079"/>
      <c r="C27" s="1100"/>
      <c r="D27" s="1077"/>
      <c r="E27" s="1077"/>
      <c r="F27" s="1077"/>
      <c r="G27" s="1077"/>
      <c r="H27" s="1077"/>
      <c r="I27" s="1077"/>
      <c r="J27" s="1100"/>
    </row>
    <row r="28" spans="1:15">
      <c r="A28" s="1068"/>
      <c r="B28" s="1099"/>
      <c r="C28" s="1649"/>
      <c r="D28" s="1649"/>
      <c r="E28" s="1649"/>
      <c r="F28" s="1649"/>
      <c r="G28" s="1649"/>
      <c r="H28" s="1649"/>
      <c r="I28" s="1649"/>
      <c r="J28" s="1649"/>
    </row>
    <row r="29" spans="1:15" ht="72" customHeight="1">
      <c r="A29" s="1068" t="s">
        <v>1205</v>
      </c>
      <c r="B29" s="1092" t="s">
        <v>505</v>
      </c>
      <c r="C29" s="1092" t="s">
        <v>1204</v>
      </c>
      <c r="D29" s="1092" t="s">
        <v>1203</v>
      </c>
      <c r="E29" s="1472"/>
      <c r="F29" s="1096" t="s">
        <v>1202</v>
      </c>
      <c r="G29" s="1467"/>
      <c r="H29" s="1088" t="s">
        <v>1201</v>
      </c>
      <c r="I29" s="1088" t="s">
        <v>1200</v>
      </c>
      <c r="J29" s="1088" t="s">
        <v>1199</v>
      </c>
      <c r="K29" s="1088" t="s">
        <v>1198</v>
      </c>
      <c r="L29" s="1088" t="s">
        <v>1197</v>
      </c>
      <c r="M29" s="1088" t="s">
        <v>1196</v>
      </c>
    </row>
    <row r="30" spans="1:15" s="1071" customFormat="1">
      <c r="A30" s="1068"/>
      <c r="B30" s="1092" t="s">
        <v>1195</v>
      </c>
      <c r="C30" s="1096" t="s">
        <v>1194</v>
      </c>
      <c r="D30" s="1096" t="s">
        <v>1193</v>
      </c>
      <c r="E30" s="1468" t="s">
        <v>1192</v>
      </c>
      <c r="F30" s="1096" t="s">
        <v>1191</v>
      </c>
      <c r="G30" s="1468" t="s">
        <v>1190</v>
      </c>
      <c r="H30" s="1088"/>
      <c r="I30" s="1088"/>
      <c r="J30" s="1097"/>
      <c r="K30" s="1097"/>
      <c r="L30" s="1097"/>
      <c r="M30" s="1097"/>
      <c r="N30" s="1066"/>
      <c r="O30" s="1066"/>
    </row>
    <row r="31" spans="1:15" s="1071" customFormat="1">
      <c r="C31" s="1092" t="s">
        <v>1189</v>
      </c>
      <c r="D31" s="1092" t="s">
        <v>1188</v>
      </c>
      <c r="E31" s="1096" t="s">
        <v>1187</v>
      </c>
      <c r="F31" s="1092" t="s">
        <v>1186</v>
      </c>
      <c r="G31" s="1096" t="s">
        <v>1185</v>
      </c>
      <c r="H31" s="1092" t="s">
        <v>1184</v>
      </c>
      <c r="I31" s="1096" t="s">
        <v>1183</v>
      </c>
      <c r="J31" s="1092" t="s">
        <v>1182</v>
      </c>
      <c r="K31" s="1092" t="s">
        <v>1181</v>
      </c>
      <c r="L31" s="1096" t="s">
        <v>1180</v>
      </c>
      <c r="M31" s="1096" t="s">
        <v>1179</v>
      </c>
      <c r="N31" s="1066"/>
      <c r="O31" s="1066"/>
    </row>
    <row r="32" spans="1:15" s="1071" customFormat="1">
      <c r="A32" s="1068"/>
      <c r="B32" s="1095" t="s">
        <v>1406</v>
      </c>
      <c r="C32" s="1094"/>
      <c r="D32" s="1094">
        <v>28</v>
      </c>
      <c r="E32" s="1094">
        <v>50</v>
      </c>
      <c r="F32" s="1094">
        <v>47</v>
      </c>
      <c r="G32" s="1094">
        <v>45</v>
      </c>
      <c r="H32" s="1093"/>
      <c r="I32" s="1093" t="s">
        <v>1424</v>
      </c>
      <c r="J32" s="1093"/>
      <c r="K32" s="1093"/>
      <c r="L32" s="1093"/>
      <c r="M32" s="1093"/>
      <c r="N32" s="1066"/>
      <c r="O32" s="1066"/>
    </row>
    <row r="33" spans="1:16" s="1071" customFormat="1" ht="51" customHeight="1">
      <c r="A33" s="1068"/>
      <c r="B33" s="1092"/>
      <c r="C33" s="1091" t="s">
        <v>363</v>
      </c>
      <c r="D33" s="1091" t="s">
        <v>1178</v>
      </c>
      <c r="E33" s="1091" t="s">
        <v>1456</v>
      </c>
      <c r="F33" s="1091" t="s">
        <v>1177</v>
      </c>
      <c r="G33" s="1089" t="s">
        <v>1043</v>
      </c>
      <c r="H33" s="1089" t="s">
        <v>297</v>
      </c>
      <c r="I33" s="1089" t="s">
        <v>458</v>
      </c>
      <c r="J33" s="1088" t="s">
        <v>53</v>
      </c>
      <c r="K33" s="1088" t="s">
        <v>53</v>
      </c>
      <c r="L33" s="1088" t="s">
        <v>53</v>
      </c>
      <c r="M33" s="1088" t="s">
        <v>53</v>
      </c>
      <c r="N33" s="1066"/>
      <c r="O33" s="1066"/>
    </row>
    <row r="34" spans="1:16">
      <c r="A34" s="1068">
        <v>17</v>
      </c>
      <c r="B34" s="1087" t="s">
        <v>1176</v>
      </c>
      <c r="C34" s="1084">
        <v>0</v>
      </c>
      <c r="D34" s="1084">
        <f>+'5 - Cost Support'!H49</f>
        <v>1706102</v>
      </c>
      <c r="E34" s="1084">
        <v>3696739.8986056698</v>
      </c>
      <c r="F34" s="1084">
        <v>0</v>
      </c>
      <c r="G34" s="1084">
        <f>'5 - Cost Support'!G160</f>
        <v>28143660.768344935</v>
      </c>
      <c r="H34" s="1085">
        <v>0</v>
      </c>
      <c r="I34" s="1084">
        <f>+'5 - Cost Support'!H188</f>
        <v>593500.4</v>
      </c>
      <c r="J34" s="1083"/>
      <c r="K34" s="1083"/>
      <c r="L34" s="1083"/>
      <c r="M34" s="1083"/>
    </row>
    <row r="35" spans="1:16">
      <c r="A35" s="1068">
        <v>18</v>
      </c>
      <c r="B35" s="1087" t="s">
        <v>1032</v>
      </c>
      <c r="C35" s="1084">
        <v>0</v>
      </c>
      <c r="D35" s="1084">
        <v>1706102</v>
      </c>
      <c r="E35" s="1084">
        <v>3696803.2741881092</v>
      </c>
      <c r="F35" s="1086">
        <v>0</v>
      </c>
      <c r="G35" s="1084">
        <f>'5 - Cost Support'!H160</f>
        <v>34025335.657413706</v>
      </c>
      <c r="H35" s="1086">
        <v>0</v>
      </c>
      <c r="I35" s="1086">
        <f t="shared" ref="I35:I46" si="6">I34-(593500.4/12)</f>
        <v>544042.03333333333</v>
      </c>
      <c r="J35" s="1083"/>
      <c r="K35" s="1083"/>
      <c r="L35" s="1083"/>
      <c r="M35" s="1083"/>
    </row>
    <row r="36" spans="1:16">
      <c r="A36" s="1068">
        <v>19</v>
      </c>
      <c r="B36" s="1079" t="s">
        <v>1033</v>
      </c>
      <c r="C36" s="1084">
        <v>0</v>
      </c>
      <c r="D36" s="1084">
        <v>1706102</v>
      </c>
      <c r="E36" s="1084">
        <v>4004227.9302503699</v>
      </c>
      <c r="F36" s="1086">
        <v>0</v>
      </c>
      <c r="G36" s="1084">
        <f>'5 - Cost Support'!I160</f>
        <v>33857028.73690705</v>
      </c>
      <c r="H36" s="1086">
        <v>0</v>
      </c>
      <c r="I36" s="1086">
        <f t="shared" si="6"/>
        <v>494583.66666666663</v>
      </c>
      <c r="J36" s="1083"/>
      <c r="K36" s="1083"/>
      <c r="L36" s="1083"/>
      <c r="M36" s="1083"/>
    </row>
    <row r="37" spans="1:16">
      <c r="A37" s="1068">
        <v>20</v>
      </c>
      <c r="B37" s="1079" t="s">
        <v>1175</v>
      </c>
      <c r="C37" s="1084">
        <v>0</v>
      </c>
      <c r="D37" s="1084">
        <v>1706102</v>
      </c>
      <c r="E37" s="1084">
        <v>4084647.7204217371</v>
      </c>
      <c r="F37" s="1086">
        <v>0</v>
      </c>
      <c r="G37" s="1084">
        <f>'5 - Cost Support'!J160</f>
        <v>41847354.56174165</v>
      </c>
      <c r="H37" s="1086">
        <v>0</v>
      </c>
      <c r="I37" s="1086">
        <f t="shared" si="6"/>
        <v>445125.29999999993</v>
      </c>
      <c r="J37" s="1083"/>
      <c r="K37" s="1083"/>
      <c r="L37" s="1083"/>
      <c r="M37" s="1083"/>
    </row>
    <row r="38" spans="1:16">
      <c r="A38" s="1068">
        <v>21</v>
      </c>
      <c r="B38" s="1079" t="s">
        <v>506</v>
      </c>
      <c r="C38" s="1084">
        <v>0</v>
      </c>
      <c r="D38" s="1084">
        <v>1706102</v>
      </c>
      <c r="E38" s="1084">
        <v>4008741.9253043532</v>
      </c>
      <c r="F38" s="1086">
        <v>0</v>
      </c>
      <c r="G38" s="1084">
        <f>'5 - Cost Support'!K160</f>
        <v>38447941.618905984</v>
      </c>
      <c r="H38" s="1086">
        <v>0</v>
      </c>
      <c r="I38" s="1086">
        <f t="shared" si="6"/>
        <v>395666.93333333323</v>
      </c>
      <c r="J38" s="1083"/>
      <c r="K38" s="1083"/>
      <c r="L38" s="1083"/>
      <c r="M38" s="1083"/>
    </row>
    <row r="39" spans="1:16">
      <c r="A39" s="1068">
        <v>22</v>
      </c>
      <c r="B39" s="1079" t="s">
        <v>507</v>
      </c>
      <c r="C39" s="1084">
        <v>0</v>
      </c>
      <c r="D39" s="1084">
        <v>1706102</v>
      </c>
      <c r="E39" s="1084">
        <v>4063321.9831895484</v>
      </c>
      <c r="F39" s="1086">
        <v>0</v>
      </c>
      <c r="G39" s="1084">
        <f>'5 - Cost Support'!L160</f>
        <v>35171782.595876187</v>
      </c>
      <c r="H39" s="1086">
        <v>0</v>
      </c>
      <c r="I39" s="1086">
        <f t="shared" si="6"/>
        <v>346208.56666666653</v>
      </c>
      <c r="J39" s="1083"/>
      <c r="K39" s="1083"/>
      <c r="L39" s="1083"/>
      <c r="M39" s="1083"/>
    </row>
    <row r="40" spans="1:16">
      <c r="A40" s="1068">
        <v>23</v>
      </c>
      <c r="B40" s="1079" t="s">
        <v>508</v>
      </c>
      <c r="C40" s="1084">
        <v>0</v>
      </c>
      <c r="D40" s="1084">
        <v>1706102</v>
      </c>
      <c r="E40" s="1084">
        <v>4750985.7910613632</v>
      </c>
      <c r="F40" s="1086">
        <v>0</v>
      </c>
      <c r="G40" s="1084">
        <f>'5 - Cost Support'!M160</f>
        <v>31987790.087361321</v>
      </c>
      <c r="H40" s="1086">
        <v>0</v>
      </c>
      <c r="I40" s="1086">
        <f t="shared" si="6"/>
        <v>296750.19999999984</v>
      </c>
      <c r="J40" s="1083"/>
      <c r="K40" s="1083"/>
      <c r="L40" s="1083"/>
      <c r="M40" s="1083"/>
    </row>
    <row r="41" spans="1:16">
      <c r="A41" s="1068">
        <v>24</v>
      </c>
      <c r="B41" s="1079" t="s">
        <v>1035</v>
      </c>
      <c r="C41" s="1084">
        <v>0</v>
      </c>
      <c r="D41" s="1084">
        <v>1706102</v>
      </c>
      <c r="E41" s="1084">
        <v>4482426.7961442266</v>
      </c>
      <c r="F41" s="1086">
        <v>0</v>
      </c>
      <c r="G41" s="1084">
        <f>'5 - Cost Support'!N160</f>
        <v>31390665.412137453</v>
      </c>
      <c r="H41" s="1086">
        <v>0</v>
      </c>
      <c r="I41" s="1086">
        <f t="shared" si="6"/>
        <v>247291.83333333317</v>
      </c>
      <c r="J41" s="1083"/>
      <c r="K41" s="1083"/>
      <c r="L41" s="1083"/>
      <c r="M41" s="1083"/>
    </row>
    <row r="42" spans="1:16">
      <c r="A42" s="1068">
        <v>25</v>
      </c>
      <c r="B42" s="1079" t="s">
        <v>1174</v>
      </c>
      <c r="C42" s="1084">
        <v>0</v>
      </c>
      <c r="D42" s="1084">
        <v>1706102</v>
      </c>
      <c r="E42" s="1084">
        <v>4807837.400084069</v>
      </c>
      <c r="F42" s="1086">
        <v>0</v>
      </c>
      <c r="G42" s="1084">
        <f>'5 - Cost Support'!O160</f>
        <v>30938879.017609563</v>
      </c>
      <c r="H42" s="1086">
        <v>0</v>
      </c>
      <c r="I42" s="1086">
        <f t="shared" si="6"/>
        <v>197833.4666666665</v>
      </c>
      <c r="J42" s="1083"/>
      <c r="K42" s="1083"/>
      <c r="L42" s="1083"/>
      <c r="M42" s="1083"/>
    </row>
    <row r="43" spans="1:16">
      <c r="A43" s="1068">
        <v>26</v>
      </c>
      <c r="B43" s="1079" t="s">
        <v>1037</v>
      </c>
      <c r="C43" s="1084">
        <v>0</v>
      </c>
      <c r="D43" s="1084">
        <v>1706102</v>
      </c>
      <c r="E43" s="1084">
        <v>4697699.6712364405</v>
      </c>
      <c r="F43" s="1086">
        <v>0</v>
      </c>
      <c r="G43" s="1084">
        <f>'5 - Cost Support'!P160</f>
        <v>30495781.736949429</v>
      </c>
      <c r="H43" s="1086">
        <v>0</v>
      </c>
      <c r="I43" s="1086">
        <f t="shared" si="6"/>
        <v>148375.09999999983</v>
      </c>
      <c r="J43" s="1083"/>
      <c r="K43" s="1083"/>
      <c r="L43" s="1083"/>
      <c r="M43" s="1083"/>
    </row>
    <row r="44" spans="1:16">
      <c r="A44" s="1068">
        <v>27</v>
      </c>
      <c r="B44" s="1079" t="s">
        <v>1038</v>
      </c>
      <c r="C44" s="1084">
        <v>0</v>
      </c>
      <c r="D44" s="1084">
        <v>1706102</v>
      </c>
      <c r="E44" s="1084">
        <v>4679552.0376513926</v>
      </c>
      <c r="F44" s="1086">
        <v>0</v>
      </c>
      <c r="G44" s="1084">
        <f>'5 - Cost Support'!Q160</f>
        <v>30797497.469718874</v>
      </c>
      <c r="H44" s="1086">
        <v>0</v>
      </c>
      <c r="I44" s="1086">
        <f t="shared" si="6"/>
        <v>98916.733333333163</v>
      </c>
      <c r="J44" s="1083"/>
      <c r="K44" s="1083"/>
      <c r="L44" s="1083"/>
      <c r="M44" s="1083"/>
    </row>
    <row r="45" spans="1:16">
      <c r="A45" s="1068">
        <v>28</v>
      </c>
      <c r="B45" s="1079" t="s">
        <v>1039</v>
      </c>
      <c r="C45" s="1084">
        <v>0</v>
      </c>
      <c r="D45" s="1084">
        <v>1706102</v>
      </c>
      <c r="E45" s="1084">
        <v>4621081.0158844534</v>
      </c>
      <c r="F45" s="1086">
        <v>0</v>
      </c>
      <c r="G45" s="1084">
        <f>'5 - Cost Support'!R160</f>
        <v>29873837.707948919</v>
      </c>
      <c r="H45" s="1086">
        <v>0</v>
      </c>
      <c r="I45" s="1086">
        <f t="shared" si="6"/>
        <v>49458.366666666494</v>
      </c>
      <c r="J45" s="1083"/>
      <c r="K45" s="1083"/>
      <c r="L45" s="1083"/>
      <c r="M45" s="1083"/>
    </row>
    <row r="46" spans="1:16">
      <c r="A46" s="1068">
        <v>29</v>
      </c>
      <c r="B46" s="1079" t="s">
        <v>1173</v>
      </c>
      <c r="C46" s="1084">
        <v>0</v>
      </c>
      <c r="D46" s="1084">
        <v>1706102</v>
      </c>
      <c r="E46" s="1084">
        <v>4607988.9667040966</v>
      </c>
      <c r="F46" s="1084">
        <v>0</v>
      </c>
      <c r="G46" s="1084">
        <f>'5 - Cost Support'!S160</f>
        <v>38667456.171440125</v>
      </c>
      <c r="H46" s="1085">
        <v>0</v>
      </c>
      <c r="I46" s="1084">
        <f t="shared" si="6"/>
        <v>-1.7462298274040222E-10</v>
      </c>
      <c r="J46" s="1083"/>
      <c r="K46" s="1083"/>
      <c r="L46" s="1083"/>
      <c r="M46" s="1083"/>
    </row>
    <row r="47" spans="1:16" ht="13.5" thickBot="1">
      <c r="A47" s="1068">
        <v>30</v>
      </c>
      <c r="B47" s="1082" t="s">
        <v>1457</v>
      </c>
      <c r="C47" s="1080">
        <f t="shared" ref="C47:I47" si="7">SUM(C34:C46)/13</f>
        <v>0</v>
      </c>
      <c r="D47" s="1080">
        <f t="shared" si="7"/>
        <v>1706102</v>
      </c>
      <c r="E47" s="1080">
        <f t="shared" si="7"/>
        <v>4323234.9546712181</v>
      </c>
      <c r="F47" s="1080">
        <f t="shared" si="7"/>
        <v>0</v>
      </c>
      <c r="G47" s="1080">
        <f t="shared" si="7"/>
        <v>33511154.734027322</v>
      </c>
      <c r="H47" s="1080">
        <f t="shared" si="7"/>
        <v>0</v>
      </c>
      <c r="I47" s="1080">
        <f t="shared" si="7"/>
        <v>296750.19999999984</v>
      </c>
      <c r="J47" s="1080"/>
      <c r="K47" s="1080"/>
      <c r="L47" s="1081"/>
      <c r="M47" s="1080"/>
      <c r="P47" s="1071"/>
    </row>
    <row r="48" spans="1:16" ht="15" thickTop="1">
      <c r="A48" s="1068"/>
      <c r="B48" s="1079"/>
      <c r="E48" s="1078"/>
      <c r="F48" s="1078"/>
      <c r="G48" s="1078"/>
      <c r="H48" s="1078"/>
      <c r="I48" s="1077"/>
      <c r="K48" s="1076"/>
      <c r="P48" s="1071"/>
    </row>
    <row r="49" spans="1:18">
      <c r="A49" s="1068"/>
      <c r="K49" s="1075"/>
      <c r="P49" s="1071"/>
    </row>
    <row r="50" spans="1:18">
      <c r="A50" s="1074"/>
      <c r="B50" s="1073"/>
      <c r="C50" s="1072"/>
      <c r="D50" s="1072"/>
      <c r="E50" s="1072"/>
      <c r="F50" s="1072"/>
      <c r="G50" s="1072"/>
      <c r="M50" s="1071"/>
      <c r="N50" s="1071"/>
      <c r="O50" s="1071"/>
      <c r="P50" s="1071"/>
      <c r="Q50" s="1071"/>
      <c r="R50" s="1071"/>
    </row>
    <row r="51" spans="1:18">
      <c r="A51" s="1074"/>
      <c r="B51" s="1073"/>
      <c r="C51" s="1072"/>
      <c r="D51" s="1072"/>
      <c r="E51" s="1072"/>
      <c r="F51" s="1072"/>
      <c r="G51" s="1072"/>
      <c r="M51" s="1071"/>
      <c r="N51" s="1071"/>
      <c r="O51" s="1071"/>
      <c r="P51" s="1071"/>
      <c r="Q51" s="1071"/>
      <c r="R51" s="1071"/>
    </row>
    <row r="52" spans="1:18">
      <c r="A52" s="1068" t="s">
        <v>1172</v>
      </c>
    </row>
    <row r="53" spans="1:18" ht="12.75" customHeight="1">
      <c r="A53" s="1068" t="s">
        <v>157</v>
      </c>
      <c r="B53" s="1650" t="s">
        <v>1171</v>
      </c>
      <c r="C53" s="1650"/>
      <c r="D53" s="1650"/>
      <c r="E53" s="1650"/>
      <c r="F53" s="1650"/>
      <c r="G53" s="1650"/>
      <c r="H53" s="1650"/>
      <c r="I53" s="1650"/>
      <c r="J53" s="1650"/>
      <c r="K53" s="1650"/>
      <c r="L53" s="1650"/>
    </row>
    <row r="54" spans="1:18" ht="12.75" customHeight="1">
      <c r="A54" s="1068" t="s">
        <v>294</v>
      </c>
      <c r="B54" s="1066" t="s">
        <v>1501</v>
      </c>
      <c r="C54" s="1070"/>
      <c r="D54" s="1070"/>
      <c r="E54" s="1070"/>
      <c r="F54" s="1070"/>
      <c r="G54" s="1070"/>
      <c r="H54" s="1070"/>
      <c r="I54" s="1070"/>
      <c r="J54" s="1070"/>
      <c r="K54" s="1070"/>
      <c r="L54" s="1070"/>
    </row>
    <row r="55" spans="1:18" ht="12.75" customHeight="1">
      <c r="A55" s="1068" t="s">
        <v>134</v>
      </c>
      <c r="B55" s="1066" t="s">
        <v>1170</v>
      </c>
    </row>
    <row r="56" spans="1:18">
      <c r="A56" s="1068" t="s">
        <v>158</v>
      </c>
      <c r="B56" s="1069" t="s">
        <v>1169</v>
      </c>
    </row>
    <row r="57" spans="1:18">
      <c r="A57" s="1068" t="s">
        <v>156</v>
      </c>
      <c r="B57" s="1066" t="s">
        <v>1168</v>
      </c>
    </row>
    <row r="58" spans="1:18">
      <c r="A58" s="1068" t="s">
        <v>491</v>
      </c>
      <c r="B58" s="1066" t="s">
        <v>1167</v>
      </c>
    </row>
    <row r="59" spans="1:18">
      <c r="A59" s="1068" t="s">
        <v>159</v>
      </c>
      <c r="B59" s="1066" t="s">
        <v>1166</v>
      </c>
    </row>
    <row r="60" spans="1:18">
      <c r="A60" s="1068" t="s">
        <v>1165</v>
      </c>
      <c r="B60" s="1066" t="s">
        <v>1502</v>
      </c>
    </row>
  </sheetData>
  <mergeCells count="6">
    <mergeCell ref="C6:E6"/>
    <mergeCell ref="F6:H6"/>
    <mergeCell ref="C28:J28"/>
    <mergeCell ref="B53:L53"/>
    <mergeCell ref="I6:J6"/>
    <mergeCell ref="K6:M6"/>
  </mergeCells>
  <pageMargins left="0.25" right="0.25" top="0.75" bottom="0.75" header="0.3" footer="0.3"/>
  <pageSetup scale="39" orientation="landscape" r:id="rId1"/>
  <rowBreaks count="1" manualBreakCount="1">
    <brk id="4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891A8-2733-4252-A7B0-902CFB432DBD}">
  <sheetPr>
    <pageSetUpPr fitToPage="1"/>
  </sheetPr>
  <dimension ref="A1:V70"/>
  <sheetViews>
    <sheetView zoomScale="84" zoomScaleNormal="84" zoomScaleSheetLayoutView="70" workbookViewId="0">
      <selection activeCell="J30" sqref="J30"/>
    </sheetView>
  </sheetViews>
  <sheetFormatPr defaultColWidth="11.453125" defaultRowHeight="13"/>
  <cols>
    <col min="1" max="1" width="6.26953125" style="1067" customWidth="1"/>
    <col min="2" max="2" width="37.26953125" style="1066" bestFit="1" customWidth="1"/>
    <col min="3" max="20" width="22" style="1066" customWidth="1"/>
    <col min="21" max="16384" width="11.453125" style="1066"/>
  </cols>
  <sheetData>
    <row r="1" spans="1:22">
      <c r="C1" s="1079"/>
      <c r="D1" s="1079"/>
      <c r="E1" s="1079"/>
      <c r="F1" s="1079"/>
      <c r="J1" s="1079"/>
      <c r="K1" s="1427" t="s">
        <v>1254</v>
      </c>
    </row>
    <row r="2" spans="1:22">
      <c r="A2" s="1068"/>
      <c r="C2" s="1079"/>
      <c r="D2" s="1079"/>
      <c r="E2" s="1079"/>
      <c r="F2" s="1079"/>
      <c r="G2" s="1079"/>
      <c r="H2" s="1079"/>
      <c r="J2" s="1079"/>
      <c r="K2" s="1092" t="s">
        <v>1253</v>
      </c>
      <c r="M2" s="1079"/>
      <c r="O2" s="1076"/>
    </row>
    <row r="3" spans="1:22">
      <c r="A3" s="1068"/>
      <c r="C3" s="1079"/>
      <c r="D3" s="1079"/>
      <c r="E3" s="1079"/>
      <c r="F3" s="1079"/>
      <c r="G3" s="1079"/>
      <c r="H3" s="1079"/>
      <c r="J3" s="1079"/>
      <c r="K3" s="1428" t="s">
        <v>690</v>
      </c>
      <c r="M3" s="1079"/>
    </row>
    <row r="4" spans="1:22">
      <c r="A4" s="1068"/>
      <c r="C4" s="1079"/>
      <c r="D4" s="1079"/>
      <c r="E4" s="1122"/>
      <c r="F4" s="1079"/>
      <c r="G4" s="1079"/>
      <c r="H4" s="1079"/>
      <c r="I4" s="1079"/>
      <c r="J4" s="1079"/>
      <c r="K4" s="1079"/>
      <c r="L4" s="1079"/>
      <c r="M4" s="1079"/>
      <c r="P4" s="1115"/>
    </row>
    <row r="5" spans="1:22" ht="13.5" thickBot="1">
      <c r="A5" s="1068"/>
      <c r="B5" s="1098"/>
      <c r="C5" s="1098"/>
      <c r="D5" s="1098"/>
      <c r="E5" s="1098"/>
      <c r="F5" s="1098"/>
      <c r="G5" s="1079"/>
      <c r="H5" s="1079"/>
      <c r="I5" s="1079"/>
      <c r="J5" s="1079"/>
      <c r="K5" s="1079"/>
      <c r="L5" s="1079"/>
      <c r="M5" s="1098"/>
    </row>
    <row r="6" spans="1:22" ht="13.5" thickBot="1">
      <c r="A6" s="1068"/>
      <c r="B6" s="1096" t="s">
        <v>297</v>
      </c>
      <c r="C6" s="1653" t="s">
        <v>1223</v>
      </c>
      <c r="D6" s="1654"/>
      <c r="E6" s="1654"/>
      <c r="F6" s="1654"/>
      <c r="G6" s="1654"/>
      <c r="H6" s="1655"/>
      <c r="I6" s="1653" t="s">
        <v>1245</v>
      </c>
      <c r="J6" s="1654"/>
      <c r="K6" s="1654"/>
      <c r="L6" s="1654"/>
      <c r="M6" s="1654"/>
      <c r="N6" s="1655"/>
      <c r="O6" s="1653" t="s">
        <v>1252</v>
      </c>
      <c r="P6" s="1654"/>
      <c r="Q6" s="1654"/>
      <c r="R6" s="1654"/>
      <c r="S6" s="1654"/>
      <c r="T6" s="1655"/>
      <c r="V6" s="1115"/>
    </row>
    <row r="7" spans="1:22" s="1119" customFormat="1" ht="26">
      <c r="A7" s="1121" t="s">
        <v>1205</v>
      </c>
      <c r="B7" s="1096" t="s">
        <v>505</v>
      </c>
      <c r="C7" s="1096" t="s">
        <v>1235</v>
      </c>
      <c r="D7" s="1096" t="s">
        <v>349</v>
      </c>
      <c r="E7" s="1096" t="s">
        <v>271</v>
      </c>
      <c r="F7" s="1096" t="s">
        <v>1395</v>
      </c>
      <c r="G7" s="1096" t="s">
        <v>1396</v>
      </c>
      <c r="H7" s="1120" t="s">
        <v>1218</v>
      </c>
      <c r="I7" s="1096" t="s">
        <v>1235</v>
      </c>
      <c r="J7" s="1096" t="s">
        <v>349</v>
      </c>
      <c r="K7" s="1096" t="s">
        <v>271</v>
      </c>
      <c r="L7" s="1096" t="s">
        <v>1395</v>
      </c>
      <c r="M7" s="1096" t="s">
        <v>1396</v>
      </c>
      <c r="N7" s="1120" t="s">
        <v>1218</v>
      </c>
      <c r="O7" s="1096" t="s">
        <v>1235</v>
      </c>
      <c r="P7" s="1096" t="s">
        <v>349</v>
      </c>
      <c r="Q7" s="1096" t="s">
        <v>271</v>
      </c>
      <c r="R7" s="1096" t="s">
        <v>1395</v>
      </c>
      <c r="S7" s="1096" t="s">
        <v>1396</v>
      </c>
      <c r="T7" s="1120" t="s">
        <v>1218</v>
      </c>
      <c r="U7" s="1079"/>
    </row>
    <row r="8" spans="1:22" s="1071" customFormat="1">
      <c r="A8" s="1068"/>
      <c r="B8" s="1092" t="s">
        <v>1195</v>
      </c>
      <c r="C8" s="1092" t="s">
        <v>1189</v>
      </c>
      <c r="D8" s="1092" t="s">
        <v>1188</v>
      </c>
      <c r="E8" s="1096" t="s">
        <v>1187</v>
      </c>
      <c r="F8" s="1092" t="s">
        <v>1186</v>
      </c>
      <c r="G8" s="1092" t="s">
        <v>1185</v>
      </c>
      <c r="H8" s="1096" t="s">
        <v>1184</v>
      </c>
      <c r="I8" s="1092" t="s">
        <v>1183</v>
      </c>
      <c r="J8" s="1092" t="s">
        <v>1182</v>
      </c>
      <c r="K8" s="1096" t="s">
        <v>1181</v>
      </c>
      <c r="L8" s="1092" t="s">
        <v>1180</v>
      </c>
      <c r="M8" s="1096" t="s">
        <v>1179</v>
      </c>
      <c r="N8" s="1092" t="s">
        <v>1240</v>
      </c>
      <c r="O8" s="1096" t="s">
        <v>1401</v>
      </c>
      <c r="P8" s="1092" t="s">
        <v>1402</v>
      </c>
      <c r="Q8" s="1096" t="s">
        <v>1403</v>
      </c>
      <c r="R8" s="1096" t="s">
        <v>1404</v>
      </c>
      <c r="S8" s="1326" t="s">
        <v>1407</v>
      </c>
      <c r="T8" s="1096" t="s">
        <v>1405</v>
      </c>
      <c r="U8" s="1079"/>
    </row>
    <row r="9" spans="1:22" s="1071" customFormat="1">
      <c r="A9" s="1068"/>
      <c r="B9" s="1109" t="s">
        <v>1406</v>
      </c>
      <c r="C9" s="1107"/>
      <c r="D9" s="1107"/>
      <c r="E9" s="1107"/>
      <c r="F9" s="1107"/>
      <c r="G9" s="1107">
        <v>19</v>
      </c>
      <c r="H9" s="1108"/>
      <c r="I9" s="1107"/>
      <c r="J9" s="1107"/>
      <c r="K9" s="1107"/>
      <c r="L9" s="1107"/>
      <c r="M9" s="1107"/>
      <c r="N9" s="1108"/>
      <c r="O9" s="1107">
        <v>6</v>
      </c>
      <c r="P9" s="1107"/>
      <c r="Q9" s="1107"/>
      <c r="R9" s="1107">
        <v>23</v>
      </c>
      <c r="S9" s="1107">
        <v>23</v>
      </c>
      <c r="T9" s="1108"/>
      <c r="U9" s="1079"/>
    </row>
    <row r="10" spans="1:22" s="1071" customFormat="1" ht="129.75" customHeight="1">
      <c r="A10" s="1068"/>
      <c r="B10" s="1092"/>
      <c r="C10" s="1104" t="s">
        <v>1251</v>
      </c>
      <c r="D10" s="1104" t="s">
        <v>1455</v>
      </c>
      <c r="E10" s="1090" t="s">
        <v>1250</v>
      </c>
      <c r="F10" s="1090" t="s">
        <v>1408</v>
      </c>
      <c r="G10" s="1090" t="s">
        <v>1409</v>
      </c>
      <c r="H10" s="1091" t="s">
        <v>1212</v>
      </c>
      <c r="I10" s="1104" t="s">
        <v>1249</v>
      </c>
      <c r="J10" s="1104" t="s">
        <v>1248</v>
      </c>
      <c r="K10" s="1090" t="s">
        <v>1247</v>
      </c>
      <c r="L10" s="1090" t="s">
        <v>1408</v>
      </c>
      <c r="M10" s="1090" t="s">
        <v>1409</v>
      </c>
      <c r="N10" s="1091" t="s">
        <v>1212</v>
      </c>
      <c r="O10" s="1104" t="s">
        <v>1232</v>
      </c>
      <c r="P10" s="1104" t="s">
        <v>1231</v>
      </c>
      <c r="Q10" s="1104" t="s">
        <v>1230</v>
      </c>
      <c r="R10" s="1104" t="s">
        <v>1229</v>
      </c>
      <c r="S10" s="1104" t="s">
        <v>1228</v>
      </c>
      <c r="T10" s="1104" t="s">
        <v>1227</v>
      </c>
      <c r="U10" s="1079"/>
    </row>
    <row r="11" spans="1:22">
      <c r="A11" s="1068">
        <v>1</v>
      </c>
      <c r="B11" s="1087" t="s">
        <v>1176</v>
      </c>
      <c r="C11" s="1084">
        <f>+'5 - Cost Support'!G9</f>
        <v>9356623428</v>
      </c>
      <c r="D11" s="1084">
        <f>+'5 - Cost Support'!G15</f>
        <v>2213743620</v>
      </c>
      <c r="E11" s="1084">
        <f>+'5 - Cost Support'!G16</f>
        <v>324693160</v>
      </c>
      <c r="F11" s="1084">
        <f>159615.79+18777919.83+15181104</f>
        <v>34118639.619999997</v>
      </c>
      <c r="G11" s="1084">
        <v>12224647.82</v>
      </c>
      <c r="H11" s="1084">
        <f>+'5 - Cost Support'!G17</f>
        <v>858512499</v>
      </c>
      <c r="I11" s="1084">
        <v>924272</v>
      </c>
      <c r="J11" s="1084">
        <v>0</v>
      </c>
      <c r="K11" s="1084">
        <v>924272</v>
      </c>
      <c r="L11" s="1086">
        <v>0</v>
      </c>
      <c r="M11" s="1086">
        <v>0</v>
      </c>
      <c r="N11" s="1084">
        <v>1813034.9792790001</v>
      </c>
      <c r="O11" s="1084">
        <f t="shared" ref="O11:O23" si="0">+C11-I11</f>
        <v>9355699156</v>
      </c>
      <c r="P11" s="1084">
        <f t="shared" ref="P11:P23" si="1">+D11-J11</f>
        <v>2213743620</v>
      </c>
      <c r="Q11" s="1084">
        <f t="shared" ref="Q11:Q23" si="2">+E11-K11</f>
        <v>323768888</v>
      </c>
      <c r="R11" s="1084">
        <f t="shared" ref="R11:S23" si="3">+F11-L11</f>
        <v>34118639.619999997</v>
      </c>
      <c r="S11" s="1084">
        <f t="shared" si="3"/>
        <v>12224647.82</v>
      </c>
      <c r="T11" s="1084">
        <f t="shared" ref="T11:T23" si="4">+H11-N11</f>
        <v>856699464.02072096</v>
      </c>
      <c r="V11" s="1079"/>
    </row>
    <row r="12" spans="1:22">
      <c r="A12" s="1068">
        <v>2</v>
      </c>
      <c r="B12" s="1087" t="s">
        <v>1032</v>
      </c>
      <c r="C12" s="1086">
        <v>9386317470.1904678</v>
      </c>
      <c r="D12" s="1086">
        <v>2225895178.5566268</v>
      </c>
      <c r="E12" s="1086">
        <v>325911875.64999998</v>
      </c>
      <c r="F12" s="1086">
        <v>34118639.619999997</v>
      </c>
      <c r="G12" s="1086">
        <v>12224647.82</v>
      </c>
      <c r="H12" s="1084">
        <v>869150457.99999642</v>
      </c>
      <c r="I12" s="1086">
        <v>924272</v>
      </c>
      <c r="J12" s="1084">
        <v>0</v>
      </c>
      <c r="K12" s="1086">
        <v>924272</v>
      </c>
      <c r="L12" s="1086">
        <v>0</v>
      </c>
      <c r="M12" s="1086">
        <v>0</v>
      </c>
      <c r="N12" s="1084">
        <v>1799602.1049030002</v>
      </c>
      <c r="O12" s="1084">
        <f t="shared" si="0"/>
        <v>9385393198.1904678</v>
      </c>
      <c r="P12" s="1084">
        <f t="shared" si="1"/>
        <v>2225895178.5566268</v>
      </c>
      <c r="Q12" s="1084">
        <f t="shared" si="2"/>
        <v>324987603.64999998</v>
      </c>
      <c r="R12" s="1084">
        <f t="shared" si="3"/>
        <v>34118639.619999997</v>
      </c>
      <c r="S12" s="1084">
        <f t="shared" si="3"/>
        <v>12224647.82</v>
      </c>
      <c r="T12" s="1084">
        <f t="shared" si="4"/>
        <v>867350855.89509344</v>
      </c>
      <c r="U12" s="1079"/>
      <c r="V12" s="1079"/>
    </row>
    <row r="13" spans="1:22">
      <c r="A13" s="1068">
        <v>3</v>
      </c>
      <c r="B13" s="1079" t="s">
        <v>1033</v>
      </c>
      <c r="C13" s="1086">
        <v>9451974673.991869</v>
      </c>
      <c r="D13" s="1086">
        <v>2235502912.2866268</v>
      </c>
      <c r="E13" s="1086">
        <v>326967600.56999999</v>
      </c>
      <c r="F13" s="1086">
        <v>34118639.619999997</v>
      </c>
      <c r="G13" s="1086">
        <v>12224647.82</v>
      </c>
      <c r="H13" s="1084">
        <v>871722665.72908735</v>
      </c>
      <c r="I13" s="1086">
        <v>924272</v>
      </c>
      <c r="J13" s="1084">
        <v>0</v>
      </c>
      <c r="K13" s="1084">
        <v>924272</v>
      </c>
      <c r="L13" s="1086">
        <v>0</v>
      </c>
      <c r="M13" s="1086">
        <v>0</v>
      </c>
      <c r="N13" s="1084">
        <v>1786805.6307860001</v>
      </c>
      <c r="O13" s="1084">
        <f t="shared" si="0"/>
        <v>9451050401.991869</v>
      </c>
      <c r="P13" s="1084">
        <f t="shared" si="1"/>
        <v>2235502912.2866268</v>
      </c>
      <c r="Q13" s="1084">
        <f t="shared" si="2"/>
        <v>326043328.56999999</v>
      </c>
      <c r="R13" s="1084">
        <f t="shared" si="3"/>
        <v>34118639.619999997</v>
      </c>
      <c r="S13" s="1084">
        <f t="shared" si="3"/>
        <v>12224647.82</v>
      </c>
      <c r="T13" s="1084">
        <f t="shared" si="4"/>
        <v>869935860.09830141</v>
      </c>
      <c r="U13" s="1079"/>
      <c r="V13" s="1079"/>
    </row>
    <row r="14" spans="1:22">
      <c r="A14" s="1068">
        <v>4</v>
      </c>
      <c r="B14" s="1079" t="s">
        <v>1175</v>
      </c>
      <c r="C14" s="1086">
        <v>9510450254.4637623</v>
      </c>
      <c r="D14" s="1086">
        <v>2243762360.5166268</v>
      </c>
      <c r="E14" s="1086">
        <v>328151145.45999998</v>
      </c>
      <c r="F14" s="1086">
        <v>34118639.619999997</v>
      </c>
      <c r="G14" s="1086">
        <v>12224647.82</v>
      </c>
      <c r="H14" s="1084">
        <v>874954507.27817822</v>
      </c>
      <c r="I14" s="1086">
        <v>924272</v>
      </c>
      <c r="J14" s="1084">
        <v>0</v>
      </c>
      <c r="K14" s="1086">
        <v>924272</v>
      </c>
      <c r="L14" s="1086">
        <v>0</v>
      </c>
      <c r="M14" s="1086">
        <v>0</v>
      </c>
      <c r="N14" s="1084">
        <v>1786805.6307860001</v>
      </c>
      <c r="O14" s="1084">
        <f t="shared" si="0"/>
        <v>9509525982.4637623</v>
      </c>
      <c r="P14" s="1084">
        <f t="shared" si="1"/>
        <v>2243762360.5166268</v>
      </c>
      <c r="Q14" s="1084">
        <f t="shared" si="2"/>
        <v>327226873.45999998</v>
      </c>
      <c r="R14" s="1084">
        <f t="shared" si="3"/>
        <v>34118639.619999997</v>
      </c>
      <c r="S14" s="1084">
        <f t="shared" si="3"/>
        <v>12224647.82</v>
      </c>
      <c r="T14" s="1084">
        <f t="shared" si="4"/>
        <v>873167701.64739227</v>
      </c>
      <c r="U14" s="1079"/>
      <c r="V14" s="1079"/>
    </row>
    <row r="15" spans="1:22">
      <c r="A15" s="1068">
        <v>5</v>
      </c>
      <c r="B15" s="1079" t="s">
        <v>506</v>
      </c>
      <c r="C15" s="1086">
        <v>9548950596.0911007</v>
      </c>
      <c r="D15" s="1086">
        <v>2247331055.8866267</v>
      </c>
      <c r="E15" s="1086">
        <v>329561554.82999998</v>
      </c>
      <c r="F15" s="1086">
        <v>34118639.619999997</v>
      </c>
      <c r="G15" s="1086">
        <v>12224647.82</v>
      </c>
      <c r="H15" s="1084">
        <v>878914784.45726907</v>
      </c>
      <c r="I15" s="1086">
        <v>924272</v>
      </c>
      <c r="J15" s="1084">
        <v>0</v>
      </c>
      <c r="K15" s="1084">
        <v>924272</v>
      </c>
      <c r="L15" s="1086">
        <v>0</v>
      </c>
      <c r="M15" s="1086">
        <v>0</v>
      </c>
      <c r="N15" s="1084">
        <v>1786805.6307860001</v>
      </c>
      <c r="O15" s="1084">
        <f t="shared" si="0"/>
        <v>9548026324.0911007</v>
      </c>
      <c r="P15" s="1084">
        <f t="shared" si="1"/>
        <v>2247331055.8866267</v>
      </c>
      <c r="Q15" s="1084">
        <f t="shared" si="2"/>
        <v>328637282.82999998</v>
      </c>
      <c r="R15" s="1084">
        <f t="shared" si="3"/>
        <v>34118639.619999997</v>
      </c>
      <c r="S15" s="1084">
        <f t="shared" si="3"/>
        <v>12224647.82</v>
      </c>
      <c r="T15" s="1084">
        <f t="shared" si="4"/>
        <v>877127978.82648313</v>
      </c>
      <c r="U15" s="1079"/>
      <c r="V15" s="1079"/>
    </row>
    <row r="16" spans="1:22">
      <c r="A16" s="1068">
        <v>6</v>
      </c>
      <c r="B16" s="1079" t="s">
        <v>507</v>
      </c>
      <c r="C16" s="1086">
        <v>9612054760.7760124</v>
      </c>
      <c r="D16" s="1086">
        <v>2280167448.2466269</v>
      </c>
      <c r="E16" s="1086">
        <v>330446002.85999995</v>
      </c>
      <c r="F16" s="1086">
        <v>34118639.619999997</v>
      </c>
      <c r="G16" s="1086">
        <v>12224647.82</v>
      </c>
      <c r="H16" s="1084">
        <v>880928823.55636001</v>
      </c>
      <c r="I16" s="1086">
        <v>924272</v>
      </c>
      <c r="J16" s="1084">
        <v>0</v>
      </c>
      <c r="K16" s="1086">
        <v>924272</v>
      </c>
      <c r="L16" s="1086">
        <v>0</v>
      </c>
      <c r="M16" s="1086">
        <v>0</v>
      </c>
      <c r="N16" s="1084">
        <v>1786805.6307860001</v>
      </c>
      <c r="O16" s="1084">
        <f t="shared" si="0"/>
        <v>9611130488.7760124</v>
      </c>
      <c r="P16" s="1084">
        <f t="shared" si="1"/>
        <v>2280167448.2466269</v>
      </c>
      <c r="Q16" s="1084">
        <f t="shared" si="2"/>
        <v>329521730.85999995</v>
      </c>
      <c r="R16" s="1084">
        <f t="shared" si="3"/>
        <v>34118639.619999997</v>
      </c>
      <c r="S16" s="1084">
        <f t="shared" si="3"/>
        <v>12224647.82</v>
      </c>
      <c r="T16" s="1084">
        <f t="shared" si="4"/>
        <v>879142017.92557406</v>
      </c>
      <c r="U16" s="1079"/>
      <c r="V16" s="1079"/>
    </row>
    <row r="17" spans="1:22">
      <c r="A17" s="1068">
        <v>7</v>
      </c>
      <c r="B17" s="1079" t="s">
        <v>508</v>
      </c>
      <c r="C17" s="1086">
        <v>9656409120.521225</v>
      </c>
      <c r="D17" s="1086">
        <v>2285893247.9266267</v>
      </c>
      <c r="E17" s="1086">
        <v>331324988.45999998</v>
      </c>
      <c r="F17" s="1086">
        <v>34118639.619999997</v>
      </c>
      <c r="G17" s="1086">
        <v>12224647.82</v>
      </c>
      <c r="H17" s="1084">
        <v>910793599.42545092</v>
      </c>
      <c r="I17" s="1086">
        <v>924272</v>
      </c>
      <c r="J17" s="1084">
        <v>0</v>
      </c>
      <c r="K17" s="1084">
        <v>924272</v>
      </c>
      <c r="L17" s="1086">
        <v>0</v>
      </c>
      <c r="M17" s="1086">
        <v>0</v>
      </c>
      <c r="N17" s="1084">
        <v>1786805.6307860001</v>
      </c>
      <c r="O17" s="1084">
        <f t="shared" si="0"/>
        <v>9655484848.521225</v>
      </c>
      <c r="P17" s="1084">
        <f t="shared" si="1"/>
        <v>2285893247.9266267</v>
      </c>
      <c r="Q17" s="1084">
        <f t="shared" si="2"/>
        <v>330400716.45999998</v>
      </c>
      <c r="R17" s="1084">
        <f t="shared" si="3"/>
        <v>34118639.619999997</v>
      </c>
      <c r="S17" s="1084">
        <f t="shared" si="3"/>
        <v>12224647.82</v>
      </c>
      <c r="T17" s="1084">
        <f t="shared" si="4"/>
        <v>909006793.79466498</v>
      </c>
      <c r="U17" s="1079"/>
      <c r="V17" s="1079"/>
    </row>
    <row r="18" spans="1:22">
      <c r="A18" s="1068">
        <v>8</v>
      </c>
      <c r="B18" s="1079" t="s">
        <v>1035</v>
      </c>
      <c r="C18" s="1086">
        <v>9841700716.3027191</v>
      </c>
      <c r="D18" s="1086">
        <v>2439387557.3966265</v>
      </c>
      <c r="E18" s="1086">
        <v>332313067.23999995</v>
      </c>
      <c r="F18" s="1086">
        <v>34118639.619999997</v>
      </c>
      <c r="G18" s="1086">
        <v>12224647.82</v>
      </c>
      <c r="H18" s="1084">
        <v>920056651.60454178</v>
      </c>
      <c r="I18" s="1086">
        <v>924272</v>
      </c>
      <c r="J18" s="1084">
        <v>0</v>
      </c>
      <c r="K18" s="1086">
        <v>924272</v>
      </c>
      <c r="L18" s="1086">
        <v>0</v>
      </c>
      <c r="M18" s="1086">
        <v>0</v>
      </c>
      <c r="N18" s="1084">
        <v>1786805.6307860001</v>
      </c>
      <c r="O18" s="1084">
        <f t="shared" si="0"/>
        <v>9840776444.3027191</v>
      </c>
      <c r="P18" s="1084">
        <f t="shared" si="1"/>
        <v>2439387557.3966265</v>
      </c>
      <c r="Q18" s="1084">
        <f t="shared" si="2"/>
        <v>331388795.23999995</v>
      </c>
      <c r="R18" s="1084">
        <f t="shared" si="3"/>
        <v>34118639.619999997</v>
      </c>
      <c r="S18" s="1084">
        <f t="shared" si="3"/>
        <v>12224647.82</v>
      </c>
      <c r="T18" s="1084">
        <f t="shared" si="4"/>
        <v>918269845.97375584</v>
      </c>
      <c r="U18" s="1079"/>
      <c r="V18" s="1079"/>
    </row>
    <row r="19" spans="1:22">
      <c r="A19" s="1068">
        <v>9</v>
      </c>
      <c r="B19" s="1079" t="s">
        <v>1174</v>
      </c>
      <c r="C19" s="1086">
        <v>9870572107.6692562</v>
      </c>
      <c r="D19" s="1086">
        <v>2442551569.8166265</v>
      </c>
      <c r="E19" s="1086">
        <v>333206661.96999997</v>
      </c>
      <c r="F19" s="1086">
        <v>34118639.619999997</v>
      </c>
      <c r="G19" s="1086">
        <v>12224647.82</v>
      </c>
      <c r="H19" s="1084">
        <v>962707304.76363266</v>
      </c>
      <c r="I19" s="1086">
        <v>924272</v>
      </c>
      <c r="J19" s="1084">
        <v>0</v>
      </c>
      <c r="K19" s="1084">
        <v>924272</v>
      </c>
      <c r="L19" s="1086">
        <v>0</v>
      </c>
      <c r="M19" s="1086">
        <v>0</v>
      </c>
      <c r="N19" s="1084">
        <v>1786805.6307860001</v>
      </c>
      <c r="O19" s="1084">
        <f t="shared" si="0"/>
        <v>9869647835.6692562</v>
      </c>
      <c r="P19" s="1084">
        <f t="shared" si="1"/>
        <v>2442551569.8166265</v>
      </c>
      <c r="Q19" s="1084">
        <f t="shared" si="2"/>
        <v>332282389.96999997</v>
      </c>
      <c r="R19" s="1084">
        <f t="shared" si="3"/>
        <v>34118639.619999997</v>
      </c>
      <c r="S19" s="1084">
        <f t="shared" si="3"/>
        <v>12224647.82</v>
      </c>
      <c r="T19" s="1084">
        <f t="shared" si="4"/>
        <v>960920499.13284671</v>
      </c>
      <c r="U19" s="1079"/>
      <c r="V19" s="1079"/>
    </row>
    <row r="20" spans="1:22">
      <c r="A20" s="1068">
        <v>10</v>
      </c>
      <c r="B20" s="1079" t="s">
        <v>1037</v>
      </c>
      <c r="C20" s="1086">
        <v>9919715005.2547474</v>
      </c>
      <c r="D20" s="1086">
        <v>2450454352.1166267</v>
      </c>
      <c r="E20" s="1086">
        <v>334092060.48999995</v>
      </c>
      <c r="F20" s="1086">
        <v>34118639.619999997</v>
      </c>
      <c r="G20" s="1086">
        <v>12224647.82</v>
      </c>
      <c r="H20" s="1084">
        <v>973037269.02272356</v>
      </c>
      <c r="I20" s="1086">
        <v>924272</v>
      </c>
      <c r="J20" s="1084">
        <v>0</v>
      </c>
      <c r="K20" s="1086">
        <v>924272</v>
      </c>
      <c r="L20" s="1086">
        <v>0</v>
      </c>
      <c r="M20" s="1086">
        <v>0</v>
      </c>
      <c r="N20" s="1084">
        <v>1786805.6307860001</v>
      </c>
      <c r="O20" s="1084">
        <f t="shared" si="0"/>
        <v>9918790733.2547474</v>
      </c>
      <c r="P20" s="1084">
        <f t="shared" si="1"/>
        <v>2450454352.1166267</v>
      </c>
      <c r="Q20" s="1084">
        <f t="shared" si="2"/>
        <v>333167788.48999995</v>
      </c>
      <c r="R20" s="1084">
        <f t="shared" si="3"/>
        <v>34118639.619999997</v>
      </c>
      <c r="S20" s="1084">
        <f t="shared" si="3"/>
        <v>12224647.82</v>
      </c>
      <c r="T20" s="1084">
        <f t="shared" si="4"/>
        <v>971250463.39193761</v>
      </c>
      <c r="U20" s="1079"/>
      <c r="V20" s="1079"/>
    </row>
    <row r="21" spans="1:22">
      <c r="A21" s="1068">
        <v>11</v>
      </c>
      <c r="B21" s="1079" t="s">
        <v>1038</v>
      </c>
      <c r="C21" s="1086">
        <v>9947659977.3505669</v>
      </c>
      <c r="D21" s="1086">
        <v>2455730211.4066267</v>
      </c>
      <c r="E21" s="1086">
        <v>334943372.54999995</v>
      </c>
      <c r="F21" s="1086">
        <v>34118639.619999997</v>
      </c>
      <c r="G21" s="1086">
        <v>12224647.82</v>
      </c>
      <c r="H21" s="1084">
        <v>976020062.47181451</v>
      </c>
      <c r="I21" s="1086">
        <v>924272</v>
      </c>
      <c r="J21" s="1084">
        <v>0</v>
      </c>
      <c r="K21" s="1084">
        <v>924272</v>
      </c>
      <c r="L21" s="1086">
        <v>0</v>
      </c>
      <c r="M21" s="1086">
        <v>0</v>
      </c>
      <c r="N21" s="1084">
        <v>1786805.6307860001</v>
      </c>
      <c r="O21" s="1084">
        <f t="shared" si="0"/>
        <v>9946735705.3505669</v>
      </c>
      <c r="P21" s="1084">
        <f t="shared" si="1"/>
        <v>2455730211.4066267</v>
      </c>
      <c r="Q21" s="1084">
        <f t="shared" si="2"/>
        <v>334019100.54999995</v>
      </c>
      <c r="R21" s="1084">
        <f t="shared" si="3"/>
        <v>34118639.619999997</v>
      </c>
      <c r="S21" s="1084">
        <f t="shared" si="3"/>
        <v>12224647.82</v>
      </c>
      <c r="T21" s="1084">
        <f t="shared" si="4"/>
        <v>974233256.84102857</v>
      </c>
      <c r="U21" s="1079"/>
      <c r="V21" s="1079"/>
    </row>
    <row r="22" spans="1:22">
      <c r="A22" s="1068">
        <v>12</v>
      </c>
      <c r="B22" s="1079" t="s">
        <v>1039</v>
      </c>
      <c r="C22" s="1086">
        <v>9975361498.9159908</v>
      </c>
      <c r="D22" s="1086">
        <v>2458402302.6166267</v>
      </c>
      <c r="E22" s="1086">
        <v>335752582.64999998</v>
      </c>
      <c r="F22" s="1086">
        <v>34118639.619999997</v>
      </c>
      <c r="G22" s="1086">
        <v>12224647.82</v>
      </c>
      <c r="H22" s="1084">
        <v>979033398.84090543</v>
      </c>
      <c r="I22" s="1086">
        <v>924272</v>
      </c>
      <c r="J22" s="1084">
        <v>0</v>
      </c>
      <c r="K22" s="1086">
        <v>924272</v>
      </c>
      <c r="L22" s="1086">
        <v>0</v>
      </c>
      <c r="M22" s="1086">
        <v>0</v>
      </c>
      <c r="N22" s="1084">
        <v>1786805.6307860001</v>
      </c>
      <c r="O22" s="1084">
        <f>+C22-I22</f>
        <v>9974437226.9159908</v>
      </c>
      <c r="P22" s="1084">
        <f t="shared" si="1"/>
        <v>2458402302.6166267</v>
      </c>
      <c r="Q22" s="1084">
        <f t="shared" si="2"/>
        <v>334828310.64999998</v>
      </c>
      <c r="R22" s="1084">
        <f t="shared" si="3"/>
        <v>34118639.619999997</v>
      </c>
      <c r="S22" s="1084">
        <f t="shared" si="3"/>
        <v>12224647.82</v>
      </c>
      <c r="T22" s="1084">
        <f t="shared" si="4"/>
        <v>977246593.21011949</v>
      </c>
      <c r="U22" s="1079"/>
      <c r="V22" s="1079"/>
    </row>
    <row r="23" spans="1:22">
      <c r="A23" s="1068">
        <v>13</v>
      </c>
      <c r="B23" s="1079" t="s">
        <v>1173</v>
      </c>
      <c r="C23" s="1084">
        <v>10120779483.968956</v>
      </c>
      <c r="D23" s="1084">
        <v>2542816702.7916269</v>
      </c>
      <c r="E23" s="1084">
        <v>336752825.94999999</v>
      </c>
      <c r="F23" s="1084">
        <v>34118639.619999997</v>
      </c>
      <c r="G23" s="1084">
        <v>12224647.82</v>
      </c>
      <c r="H23" s="1084">
        <v>1004686955.7499963</v>
      </c>
      <c r="I23" s="1084">
        <v>924272</v>
      </c>
      <c r="J23" s="1084">
        <v>0</v>
      </c>
      <c r="K23" s="1084">
        <v>924272</v>
      </c>
      <c r="L23" s="1086">
        <v>0</v>
      </c>
      <c r="M23" s="1086">
        <v>0</v>
      </c>
      <c r="N23" s="1084">
        <v>1786805.6307860001</v>
      </c>
      <c r="O23" s="1084">
        <f t="shared" si="0"/>
        <v>10119855211.968956</v>
      </c>
      <c r="P23" s="1084">
        <f t="shared" si="1"/>
        <v>2542816702.7916269</v>
      </c>
      <c r="Q23" s="1084">
        <f t="shared" si="2"/>
        <v>335828553.94999999</v>
      </c>
      <c r="R23" s="1084">
        <f t="shared" si="3"/>
        <v>34118639.619999997</v>
      </c>
      <c r="S23" s="1084">
        <f t="shared" si="3"/>
        <v>12224647.82</v>
      </c>
      <c r="T23" s="1084">
        <f t="shared" si="4"/>
        <v>1002900150.1192104</v>
      </c>
      <c r="U23" s="1079"/>
      <c r="V23" s="1079"/>
    </row>
    <row r="24" spans="1:22" ht="13.5" thickBot="1">
      <c r="A24" s="1068">
        <v>14</v>
      </c>
      <c r="B24" s="1116" t="s">
        <v>1226</v>
      </c>
      <c r="C24" s="1080">
        <f t="shared" ref="C24:T24" si="5">SUM(C11:C23)/13</f>
        <v>9707582237.9612827</v>
      </c>
      <c r="D24" s="1080">
        <f t="shared" si="5"/>
        <v>2347818347.6588092</v>
      </c>
      <c r="E24" s="1080">
        <f t="shared" si="5"/>
        <v>331085915.28307688</v>
      </c>
      <c r="F24" s="1080">
        <f t="shared" ref="F24" si="6">SUM(F11:F23)/13</f>
        <v>34118639.619999997</v>
      </c>
      <c r="G24" s="1080">
        <f t="shared" ref="G24" si="7">SUM(G11:G23)/13</f>
        <v>12224647.819999997</v>
      </c>
      <c r="H24" s="1080">
        <f t="shared" si="5"/>
        <v>920039921.53076601</v>
      </c>
      <c r="I24" s="1080">
        <f t="shared" si="5"/>
        <v>924272</v>
      </c>
      <c r="J24" s="1080">
        <f t="shared" si="5"/>
        <v>0</v>
      </c>
      <c r="K24" s="1080">
        <f t="shared" si="5"/>
        <v>924272</v>
      </c>
      <c r="L24" s="1080">
        <f t="shared" ref="L24:M24" si="8">SUM(L11:L23)/13</f>
        <v>0</v>
      </c>
      <c r="M24" s="1080">
        <f t="shared" si="8"/>
        <v>0</v>
      </c>
      <c r="N24" s="1080">
        <f t="shared" si="5"/>
        <v>1789807.6171406158</v>
      </c>
      <c r="O24" s="1080">
        <f t="shared" si="5"/>
        <v>9706657965.9612827</v>
      </c>
      <c r="P24" s="1080">
        <f t="shared" si="5"/>
        <v>2347818347.6588092</v>
      </c>
      <c r="Q24" s="1080">
        <f t="shared" si="5"/>
        <v>330161643.28307682</v>
      </c>
      <c r="R24" s="1080">
        <f t="shared" ref="R24" si="9">SUM(R11:R23)/13</f>
        <v>34118639.619999997</v>
      </c>
      <c r="S24" s="1080">
        <f t="shared" ref="S24" si="10">SUM(S11:S23)/13</f>
        <v>12224647.819999997</v>
      </c>
      <c r="T24" s="1080">
        <f t="shared" si="5"/>
        <v>918250113.91362548</v>
      </c>
      <c r="U24" s="1079"/>
    </row>
    <row r="25" spans="1:22" ht="14" thickTop="1" thickBot="1">
      <c r="A25" s="1068"/>
      <c r="B25" s="1079"/>
      <c r="C25" s="1100"/>
      <c r="D25" s="1100"/>
      <c r="E25" s="1077"/>
      <c r="F25" s="1077"/>
      <c r="G25" s="1079"/>
      <c r="H25" s="1079"/>
      <c r="I25" s="1100"/>
      <c r="J25" s="1100"/>
      <c r="K25" s="1100"/>
      <c r="L25" s="1100"/>
    </row>
    <row r="26" spans="1:22" s="1111" customFormat="1" ht="13.5" thickBot="1">
      <c r="A26" s="1110"/>
      <c r="B26" s="1098"/>
      <c r="C26" s="1653" t="s">
        <v>1246</v>
      </c>
      <c r="D26" s="1654"/>
      <c r="E26" s="1654"/>
      <c r="F26" s="1654"/>
      <c r="G26" s="1654"/>
      <c r="H26" s="1654"/>
      <c r="I26" s="1654"/>
      <c r="J26" s="1655"/>
      <c r="K26" s="1653" t="s">
        <v>1245</v>
      </c>
      <c r="L26" s="1654"/>
      <c r="M26" s="1654"/>
      <c r="N26" s="1654"/>
      <c r="O26" s="1654"/>
      <c r="P26" s="1654"/>
      <c r="Q26" s="1654"/>
      <c r="R26" s="1655"/>
    </row>
    <row r="27" spans="1:22" s="1119" customFormat="1" ht="26">
      <c r="A27" s="1121" t="s">
        <v>1205</v>
      </c>
      <c r="B27" s="1096" t="s">
        <v>505</v>
      </c>
      <c r="C27" s="1096" t="s">
        <v>1235</v>
      </c>
      <c r="D27" s="1096" t="s">
        <v>349</v>
      </c>
      <c r="E27" s="1096" t="s">
        <v>1244</v>
      </c>
      <c r="F27" s="1120" t="s">
        <v>1243</v>
      </c>
      <c r="G27" s="1120" t="s">
        <v>1397</v>
      </c>
      <c r="H27" s="1120" t="s">
        <v>1398</v>
      </c>
      <c r="I27" s="1120" t="s">
        <v>1242</v>
      </c>
      <c r="J27" s="1120" t="s">
        <v>1241</v>
      </c>
      <c r="K27" s="1096" t="s">
        <v>1235</v>
      </c>
      <c r="L27" s="1096" t="s">
        <v>349</v>
      </c>
      <c r="M27" s="1096" t="s">
        <v>1244</v>
      </c>
      <c r="N27" s="1120" t="s">
        <v>1243</v>
      </c>
      <c r="O27" s="1120" t="s">
        <v>1397</v>
      </c>
      <c r="P27" s="1120" t="s">
        <v>1398</v>
      </c>
      <c r="Q27" s="1120" t="s">
        <v>1242</v>
      </c>
      <c r="R27" s="1120" t="s">
        <v>1241</v>
      </c>
    </row>
    <row r="28" spans="1:22" s="1071" customFormat="1">
      <c r="A28" s="1068"/>
      <c r="B28" s="1092" t="s">
        <v>1195</v>
      </c>
      <c r="C28" s="1092" t="s">
        <v>1189</v>
      </c>
      <c r="D28" s="1092" t="s">
        <v>1188</v>
      </c>
      <c r="E28" s="1096" t="s">
        <v>1187</v>
      </c>
      <c r="F28" s="1092" t="s">
        <v>1186</v>
      </c>
      <c r="G28" s="1092" t="s">
        <v>1185</v>
      </c>
      <c r="H28" s="1096" t="s">
        <v>1184</v>
      </c>
      <c r="I28" s="1092" t="s">
        <v>1183</v>
      </c>
      <c r="J28" s="1092" t="s">
        <v>1182</v>
      </c>
      <c r="K28" s="1096" t="s">
        <v>1181</v>
      </c>
      <c r="L28" s="1092" t="s">
        <v>1180</v>
      </c>
      <c r="M28" s="1096" t="s">
        <v>1179</v>
      </c>
      <c r="N28" s="1092" t="s">
        <v>1240</v>
      </c>
      <c r="O28" s="1096" t="s">
        <v>1401</v>
      </c>
      <c r="P28" s="1092" t="s">
        <v>1402</v>
      </c>
      <c r="Q28" s="1096" t="s">
        <v>1403</v>
      </c>
      <c r="R28" s="1096" t="s">
        <v>1404</v>
      </c>
      <c r="S28" s="1096"/>
      <c r="T28" s="1096"/>
    </row>
    <row r="29" spans="1:22" s="1071" customFormat="1">
      <c r="A29" s="1068"/>
      <c r="B29" s="1109" t="s">
        <v>1406</v>
      </c>
      <c r="C29" s="1118"/>
      <c r="D29" s="1107"/>
      <c r="E29" s="1107"/>
      <c r="H29" s="1107"/>
      <c r="I29" s="1108"/>
      <c r="J29" s="1108"/>
      <c r="K29" s="1107"/>
      <c r="L29" s="1107"/>
      <c r="M29" s="1107"/>
      <c r="N29" s="1108"/>
      <c r="O29" s="1108"/>
      <c r="P29" s="1108"/>
    </row>
    <row r="30" spans="1:22" s="1071" customFormat="1" ht="65">
      <c r="A30" s="1068"/>
      <c r="B30" s="1092"/>
      <c r="C30" s="1104" t="s">
        <v>1239</v>
      </c>
      <c r="D30" s="1104" t="s">
        <v>1238</v>
      </c>
      <c r="E30" s="1090" t="s">
        <v>1237</v>
      </c>
      <c r="F30" s="1105" t="s">
        <v>1213</v>
      </c>
      <c r="G30" s="1090" t="s">
        <v>1408</v>
      </c>
      <c r="H30" s="1090" t="s">
        <v>1409</v>
      </c>
      <c r="I30" s="1479" t="s">
        <v>1212</v>
      </c>
      <c r="J30" s="1091" t="s">
        <v>1212</v>
      </c>
      <c r="K30" s="1104" t="s">
        <v>1239</v>
      </c>
      <c r="L30" s="1104" t="s">
        <v>1238</v>
      </c>
      <c r="M30" s="1090" t="s">
        <v>1237</v>
      </c>
      <c r="N30" s="1105" t="s">
        <v>1213</v>
      </c>
      <c r="O30" s="1090" t="s">
        <v>1408</v>
      </c>
      <c r="P30" s="1090" t="s">
        <v>1409</v>
      </c>
      <c r="Q30" s="1091" t="s">
        <v>1212</v>
      </c>
      <c r="R30" s="1091" t="s">
        <v>1212</v>
      </c>
    </row>
    <row r="31" spans="1:22">
      <c r="A31" s="1068">
        <v>15</v>
      </c>
      <c r="B31" s="1087" t="s">
        <v>1176</v>
      </c>
      <c r="C31" s="1084">
        <f>+'5 - Cost Support'!G10</f>
        <v>3107775321</v>
      </c>
      <c r="D31" s="1084">
        <f>+'5 - Cost Support'!G19</f>
        <v>494626096</v>
      </c>
      <c r="E31" s="1084">
        <f>+'5 - Cost Support'!G20</f>
        <v>37803717</v>
      </c>
      <c r="F31" s="1084">
        <f>+'5 - Cost Support'!G11</f>
        <v>69530275</v>
      </c>
      <c r="G31" s="1084">
        <f>15668689.13+10120736</f>
        <v>25789425.130000003</v>
      </c>
      <c r="H31" s="1084">
        <v>9610429.4000000004</v>
      </c>
      <c r="I31" s="1084">
        <f>+'5 - Cost Support'!G13</f>
        <v>283376639</v>
      </c>
      <c r="J31" s="1084">
        <f>+'5 - Cost Support'!G12</f>
        <v>0</v>
      </c>
      <c r="K31" s="1084">
        <v>740829.18</v>
      </c>
      <c r="L31" s="1086">
        <v>0</v>
      </c>
      <c r="M31" s="1084">
        <v>740829.18</v>
      </c>
      <c r="N31" s="1086">
        <v>0</v>
      </c>
      <c r="O31" s="1086">
        <v>0</v>
      </c>
      <c r="P31" s="1086">
        <v>0</v>
      </c>
      <c r="Q31" s="1084">
        <v>-1564412.061282</v>
      </c>
      <c r="R31" s="1084">
        <v>0</v>
      </c>
      <c r="T31" s="1079"/>
    </row>
    <row r="32" spans="1:22">
      <c r="A32" s="1068">
        <v>16</v>
      </c>
      <c r="B32" s="1087" t="s">
        <v>1032</v>
      </c>
      <c r="C32" s="1086">
        <v>3129543567.2929378</v>
      </c>
      <c r="D32" s="1086">
        <v>499989357.03372544</v>
      </c>
      <c r="E32" s="1086">
        <v>39383831.005539998</v>
      </c>
      <c r="F32" s="1086">
        <v>70755462.340000004</v>
      </c>
      <c r="G32" s="1086">
        <v>26050318.800000001</v>
      </c>
      <c r="H32" s="1086">
        <v>9682420.2200000007</v>
      </c>
      <c r="I32" s="1084">
        <v>288775486.89483762</v>
      </c>
      <c r="J32" s="1084">
        <v>0</v>
      </c>
      <c r="K32" s="1086">
        <v>743727.6</v>
      </c>
      <c r="L32" s="1086">
        <v>0</v>
      </c>
      <c r="M32" s="1086">
        <v>743727.6</v>
      </c>
      <c r="N32" s="1086">
        <v>0</v>
      </c>
      <c r="O32" s="1086">
        <v>0</v>
      </c>
      <c r="P32" s="1086">
        <v>0</v>
      </c>
      <c r="Q32" s="1084">
        <v>-1533373.667319</v>
      </c>
      <c r="R32" s="1084">
        <v>0</v>
      </c>
      <c r="T32" s="1079"/>
    </row>
    <row r="33" spans="1:20">
      <c r="A33" s="1068">
        <v>17</v>
      </c>
      <c r="B33" s="1079" t="s">
        <v>1033</v>
      </c>
      <c r="C33" s="1086">
        <v>3151407835.0788422</v>
      </c>
      <c r="D33" s="1086">
        <v>505374078.99848866</v>
      </c>
      <c r="E33" s="1086">
        <v>40963945.011079997</v>
      </c>
      <c r="F33" s="1086">
        <v>71980649.659999996</v>
      </c>
      <c r="G33" s="1086">
        <v>26311212.800000001</v>
      </c>
      <c r="H33" s="1086">
        <v>9754411.0299999993</v>
      </c>
      <c r="I33" s="1084">
        <v>294095710.14024341</v>
      </c>
      <c r="J33" s="1084">
        <v>0</v>
      </c>
      <c r="K33" s="1086">
        <v>746626.02</v>
      </c>
      <c r="L33" s="1086">
        <v>0</v>
      </c>
      <c r="M33" s="1086">
        <v>746626.02</v>
      </c>
      <c r="N33" s="1086">
        <v>0</v>
      </c>
      <c r="O33" s="1086">
        <v>0</v>
      </c>
      <c r="P33" s="1086">
        <v>0</v>
      </c>
      <c r="Q33" s="1084">
        <v>-1478315.2179180002</v>
      </c>
      <c r="R33" s="1084">
        <v>0</v>
      </c>
      <c r="T33" s="1079"/>
    </row>
    <row r="34" spans="1:20">
      <c r="A34" s="1068">
        <v>18</v>
      </c>
      <c r="B34" s="1079" t="s">
        <v>1175</v>
      </c>
      <c r="C34" s="1086">
        <v>3173447735.9574471</v>
      </c>
      <c r="D34" s="1086">
        <v>510777610.44141322</v>
      </c>
      <c r="E34" s="1086">
        <v>42544059.016619995</v>
      </c>
      <c r="F34" s="1086">
        <v>73196980.640000001</v>
      </c>
      <c r="G34" s="1086">
        <v>26572106.800000001</v>
      </c>
      <c r="H34" s="1086">
        <v>9826401.8399999999</v>
      </c>
      <c r="I34" s="1084">
        <v>299452581.00776136</v>
      </c>
      <c r="J34" s="1084">
        <v>0</v>
      </c>
      <c r="K34" s="1086">
        <v>749524.44000000006</v>
      </c>
      <c r="L34" s="1086">
        <v>0</v>
      </c>
      <c r="M34" s="1086">
        <v>749524.44000000006</v>
      </c>
      <c r="N34" s="1086">
        <v>0</v>
      </c>
      <c r="O34" s="1086">
        <v>0</v>
      </c>
      <c r="P34" s="1086">
        <v>0</v>
      </c>
      <c r="Q34" s="1084">
        <v>-1434160.1656580002</v>
      </c>
      <c r="R34" s="1084">
        <v>0</v>
      </c>
      <c r="T34" s="1079"/>
    </row>
    <row r="35" spans="1:20">
      <c r="A35" s="1068">
        <v>19</v>
      </c>
      <c r="B35" s="1079" t="s">
        <v>506</v>
      </c>
      <c r="C35" s="1086">
        <v>3195606722.1239071</v>
      </c>
      <c r="D35" s="1086">
        <v>516194604.85171163</v>
      </c>
      <c r="E35" s="1086">
        <v>44124173.022159994</v>
      </c>
      <c r="F35" s="1086">
        <v>74400186.530000001</v>
      </c>
      <c r="G35" s="1086">
        <v>26833000.800000001</v>
      </c>
      <c r="H35" s="1086">
        <v>9898392.6500000004</v>
      </c>
      <c r="I35" s="1084">
        <v>304863894.15661669</v>
      </c>
      <c r="J35" s="1084">
        <v>0</v>
      </c>
      <c r="K35" s="1086">
        <v>752422.8600000001</v>
      </c>
      <c r="L35" s="1086">
        <v>0</v>
      </c>
      <c r="M35" s="1086">
        <v>752422.8600000001</v>
      </c>
      <c r="N35" s="1086">
        <v>0</v>
      </c>
      <c r="O35" s="1086">
        <v>0</v>
      </c>
      <c r="P35" s="1086">
        <v>0</v>
      </c>
      <c r="Q35" s="1084">
        <v>-1390005.1133980001</v>
      </c>
      <c r="R35" s="1084">
        <v>0</v>
      </c>
      <c r="T35" s="1079"/>
    </row>
    <row r="36" spans="1:20" ht="13.5" customHeight="1">
      <c r="A36" s="1068">
        <v>20</v>
      </c>
      <c r="B36" s="1079" t="s">
        <v>507</v>
      </c>
      <c r="C36" s="1086">
        <v>3217887441.3418021</v>
      </c>
      <c r="D36" s="1086">
        <v>521646239.51085478</v>
      </c>
      <c r="E36" s="1086">
        <v>45704287.027699992</v>
      </c>
      <c r="F36" s="1086">
        <v>75603392.450000003</v>
      </c>
      <c r="G36" s="1086">
        <v>27093894.800000001</v>
      </c>
      <c r="H36" s="1086">
        <v>9970383.4600000009</v>
      </c>
      <c r="I36" s="1084">
        <v>310303190.39409232</v>
      </c>
      <c r="J36" s="1084">
        <v>0</v>
      </c>
      <c r="K36" s="1086">
        <v>755321.28000000014</v>
      </c>
      <c r="L36" s="1086">
        <v>0</v>
      </c>
      <c r="M36" s="1086">
        <v>755321.28000000014</v>
      </c>
      <c r="N36" s="1086">
        <v>0</v>
      </c>
      <c r="O36" s="1086">
        <v>0</v>
      </c>
      <c r="P36" s="1086">
        <v>0</v>
      </c>
      <c r="Q36" s="1084">
        <v>-1345850.0611379999</v>
      </c>
      <c r="R36" s="1084">
        <v>0</v>
      </c>
      <c r="T36" s="1079"/>
    </row>
    <row r="37" spans="1:20">
      <c r="A37" s="1068">
        <v>21</v>
      </c>
      <c r="B37" s="1079" t="s">
        <v>508</v>
      </c>
      <c r="C37" s="1086">
        <v>3240308508.8691077</v>
      </c>
      <c r="D37" s="1086">
        <v>527134437.31276679</v>
      </c>
      <c r="E37" s="1086">
        <v>47284401.083239995</v>
      </c>
      <c r="F37" s="1086">
        <v>76806598.350000009</v>
      </c>
      <c r="G37" s="1086">
        <v>27354788.800000001</v>
      </c>
      <c r="H37" s="1086">
        <v>10042374.270000001</v>
      </c>
      <c r="I37" s="1084">
        <v>315873309.78238928</v>
      </c>
      <c r="J37" s="1084">
        <v>0</v>
      </c>
      <c r="K37" s="1086">
        <v>758219.70000000019</v>
      </c>
      <c r="L37" s="1086">
        <v>0</v>
      </c>
      <c r="M37" s="1086">
        <v>758219.70000000019</v>
      </c>
      <c r="N37" s="1086">
        <v>0</v>
      </c>
      <c r="O37" s="1086">
        <v>0</v>
      </c>
      <c r="P37" s="1086">
        <v>0</v>
      </c>
      <c r="Q37" s="1084">
        <v>-1301695.0088779998</v>
      </c>
      <c r="R37" s="1084">
        <v>0</v>
      </c>
      <c r="T37" s="1079"/>
    </row>
    <row r="38" spans="1:20">
      <c r="A38" s="1068">
        <v>22</v>
      </c>
      <c r="B38" s="1079" t="s">
        <v>1035</v>
      </c>
      <c r="C38" s="1086">
        <v>3262939110.703104</v>
      </c>
      <c r="D38" s="1086">
        <v>532767085.77302736</v>
      </c>
      <c r="E38" s="1086">
        <v>48864515.088779993</v>
      </c>
      <c r="F38" s="1086">
        <v>77993886.790000007</v>
      </c>
      <c r="G38" s="1086">
        <v>27615682.800000001</v>
      </c>
      <c r="H38" s="1086">
        <v>10114365.080000002</v>
      </c>
      <c r="I38" s="1084">
        <v>321606898.40405411</v>
      </c>
      <c r="J38" s="1084">
        <v>0</v>
      </c>
      <c r="K38" s="1086">
        <v>761118.12000000023</v>
      </c>
      <c r="L38" s="1086">
        <v>0</v>
      </c>
      <c r="M38" s="1086">
        <v>761118.12000000023</v>
      </c>
      <c r="N38" s="1086">
        <v>0</v>
      </c>
      <c r="O38" s="1086">
        <v>0</v>
      </c>
      <c r="P38" s="1086">
        <v>0</v>
      </c>
      <c r="Q38" s="1084">
        <v>-1257539.9566179998</v>
      </c>
      <c r="R38" s="1084">
        <v>0</v>
      </c>
      <c r="T38" s="1079"/>
    </row>
    <row r="39" spans="1:20">
      <c r="A39" s="1068">
        <v>23</v>
      </c>
      <c r="B39" s="1079" t="s">
        <v>1174</v>
      </c>
      <c r="C39" s="1086">
        <v>3285772184.8703585</v>
      </c>
      <c r="D39" s="1086">
        <v>538541916.65865421</v>
      </c>
      <c r="E39" s="1086">
        <v>50444629.144319996</v>
      </c>
      <c r="F39" s="1086">
        <v>79181175.210000008</v>
      </c>
      <c r="G39" s="1086">
        <v>27876576.800000001</v>
      </c>
      <c r="H39" s="1086">
        <v>10186355.890000002</v>
      </c>
      <c r="I39" s="1084">
        <v>327439340.4897334</v>
      </c>
      <c r="J39" s="1084">
        <v>0</v>
      </c>
      <c r="K39" s="1086">
        <v>764016.54000000027</v>
      </c>
      <c r="L39" s="1086">
        <v>0</v>
      </c>
      <c r="M39" s="1086">
        <v>764016.54000000027</v>
      </c>
      <c r="N39" s="1086">
        <v>0</v>
      </c>
      <c r="O39" s="1086">
        <v>0</v>
      </c>
      <c r="P39" s="1086">
        <v>0</v>
      </c>
      <c r="Q39" s="1084">
        <v>-1213384.9043579998</v>
      </c>
      <c r="R39" s="1084">
        <v>0</v>
      </c>
      <c r="T39" s="1079"/>
    </row>
    <row r="40" spans="1:20">
      <c r="A40" s="1068">
        <v>24</v>
      </c>
      <c r="B40" s="1079" t="s">
        <v>1037</v>
      </c>
      <c r="C40" s="1086">
        <v>3308675850.5962858</v>
      </c>
      <c r="D40" s="1086">
        <v>544328734.30739987</v>
      </c>
      <c r="E40" s="1086">
        <v>52024743.209859997</v>
      </c>
      <c r="F40" s="1086">
        <v>80368463.640000015</v>
      </c>
      <c r="G40" s="1086">
        <v>28137470.800000001</v>
      </c>
      <c r="H40" s="1086">
        <v>10258346.700000003</v>
      </c>
      <c r="I40" s="1084">
        <v>333407947.69036287</v>
      </c>
      <c r="J40" s="1084">
        <v>0</v>
      </c>
      <c r="K40" s="1086">
        <v>766914.96000000031</v>
      </c>
      <c r="L40" s="1086">
        <v>0</v>
      </c>
      <c r="M40" s="1086">
        <v>766914.96000000031</v>
      </c>
      <c r="N40" s="1086">
        <v>0</v>
      </c>
      <c r="O40" s="1086">
        <v>0</v>
      </c>
      <c r="P40" s="1086">
        <v>0</v>
      </c>
      <c r="Q40" s="1084">
        <v>-1169229.8520979998</v>
      </c>
      <c r="R40" s="1084">
        <v>0</v>
      </c>
      <c r="T40" s="1079"/>
    </row>
    <row r="41" spans="1:20">
      <c r="A41" s="1068">
        <v>25</v>
      </c>
      <c r="B41" s="1079" t="s">
        <v>1038</v>
      </c>
      <c r="C41" s="1086">
        <v>3331648777.9545403</v>
      </c>
      <c r="D41" s="1086">
        <v>550129562.09647703</v>
      </c>
      <c r="E41" s="1086">
        <v>53604857.215399995</v>
      </c>
      <c r="F41" s="1086">
        <v>81555752.050000012</v>
      </c>
      <c r="G41" s="1086">
        <v>28398364.800000001</v>
      </c>
      <c r="H41" s="1086">
        <v>10330337.510000004</v>
      </c>
      <c r="I41" s="1084">
        <v>339467007.18141228</v>
      </c>
      <c r="J41" s="1084">
        <v>0</v>
      </c>
      <c r="K41" s="1086">
        <v>769813.38000000035</v>
      </c>
      <c r="L41" s="1086">
        <v>0</v>
      </c>
      <c r="M41" s="1086">
        <v>769813.38000000035</v>
      </c>
      <c r="N41" s="1086">
        <v>0</v>
      </c>
      <c r="O41" s="1086">
        <v>0</v>
      </c>
      <c r="P41" s="1086">
        <v>0</v>
      </c>
      <c r="Q41" s="1084">
        <v>-1125074.7998379997</v>
      </c>
      <c r="R41" s="1084">
        <v>0</v>
      </c>
      <c r="T41" s="1079"/>
    </row>
    <row r="42" spans="1:20">
      <c r="A42" s="1068">
        <v>26</v>
      </c>
      <c r="B42" s="1079" t="s">
        <v>1039</v>
      </c>
      <c r="C42" s="1086">
        <v>3354662821.1817904</v>
      </c>
      <c r="D42" s="1086">
        <v>555939692.28582752</v>
      </c>
      <c r="E42" s="1086">
        <v>55184971.280939996</v>
      </c>
      <c r="F42" s="1086">
        <v>82727442.670000017</v>
      </c>
      <c r="G42" s="1086">
        <v>28659258.800000001</v>
      </c>
      <c r="H42" s="1086">
        <v>10402328.320000004</v>
      </c>
      <c r="I42" s="1084">
        <v>345499787.62632883</v>
      </c>
      <c r="J42" s="1084">
        <v>0</v>
      </c>
      <c r="K42" s="1086">
        <v>772711.8000000004</v>
      </c>
      <c r="L42" s="1086">
        <v>0</v>
      </c>
      <c r="M42" s="1086">
        <v>772711.8000000004</v>
      </c>
      <c r="N42" s="1086">
        <v>0</v>
      </c>
      <c r="O42" s="1086">
        <v>0</v>
      </c>
      <c r="P42" s="1086">
        <v>0</v>
      </c>
      <c r="Q42" s="1084">
        <v>-1080919.7475779997</v>
      </c>
      <c r="R42" s="1084">
        <v>0</v>
      </c>
      <c r="T42" s="1079"/>
    </row>
    <row r="43" spans="1:20">
      <c r="A43" s="1068">
        <v>27</v>
      </c>
      <c r="B43" s="1079" t="s">
        <v>1173</v>
      </c>
      <c r="C43" s="1086">
        <v>3377866714.7008777</v>
      </c>
      <c r="D43" s="1084">
        <v>561839995.76936233</v>
      </c>
      <c r="E43" s="1084">
        <v>56765085.286479995</v>
      </c>
      <c r="F43" s="1086">
        <v>83887199.030000016</v>
      </c>
      <c r="G43" s="1086">
        <v>28920152.800000001</v>
      </c>
      <c r="H43" s="1086">
        <v>10474319.130000005</v>
      </c>
      <c r="I43" s="1084">
        <v>351677123.95770258</v>
      </c>
      <c r="J43" s="1084">
        <v>0</v>
      </c>
      <c r="K43" s="1084">
        <v>775610.22000000044</v>
      </c>
      <c r="L43" s="1086">
        <v>0</v>
      </c>
      <c r="M43" s="1084">
        <v>775610.22000000044</v>
      </c>
      <c r="N43" s="1086">
        <v>0</v>
      </c>
      <c r="O43" s="1086">
        <v>0</v>
      </c>
      <c r="P43" s="1086">
        <v>0</v>
      </c>
      <c r="Q43" s="1084">
        <v>-1036764.6953179998</v>
      </c>
      <c r="R43" s="1084">
        <v>0</v>
      </c>
      <c r="T43" s="1079"/>
    </row>
    <row r="44" spans="1:20" ht="13.5" thickBot="1">
      <c r="A44" s="1068">
        <v>28</v>
      </c>
      <c r="B44" s="1116" t="s">
        <v>1226</v>
      </c>
      <c r="C44" s="1080">
        <f t="shared" ref="C44:R44" si="11">SUM(C31:C43)/13</f>
        <v>3241349430.1285381</v>
      </c>
      <c r="D44" s="1080">
        <f t="shared" si="11"/>
        <v>527637647.0030545</v>
      </c>
      <c r="E44" s="1080">
        <f t="shared" si="11"/>
        <v>47284401.107086144</v>
      </c>
      <c r="F44" s="1080">
        <f t="shared" si="11"/>
        <v>76768266.489230782</v>
      </c>
      <c r="G44" s="1080">
        <f t="shared" ref="G44" si="12">SUM(G31:G43)/13</f>
        <v>27354788.825384621</v>
      </c>
      <c r="H44" s="1080">
        <f t="shared" ref="H44" si="13">SUM(H31:H43)/13</f>
        <v>10042374.26923077</v>
      </c>
      <c r="I44" s="1080">
        <f t="shared" si="11"/>
        <v>316602993.5942719</v>
      </c>
      <c r="J44" s="1080">
        <f t="shared" si="11"/>
        <v>0</v>
      </c>
      <c r="K44" s="1080">
        <f t="shared" si="11"/>
        <v>758219.70000000007</v>
      </c>
      <c r="L44" s="1080">
        <f t="shared" si="11"/>
        <v>0</v>
      </c>
      <c r="M44" s="1080">
        <f t="shared" si="11"/>
        <v>758219.70000000007</v>
      </c>
      <c r="N44" s="1080">
        <f t="shared" ref="N44" si="14">SUM(N31:N43)/13</f>
        <v>0</v>
      </c>
      <c r="O44" s="1080">
        <f t="shared" ref="O44" si="15">SUM(O31:O43)/13</f>
        <v>0</v>
      </c>
      <c r="P44" s="1080">
        <f t="shared" ref="P44" si="16">SUM(P31:P43)/13</f>
        <v>0</v>
      </c>
      <c r="Q44" s="1080">
        <f t="shared" si="11"/>
        <v>-1302363.4808768458</v>
      </c>
      <c r="R44" s="1080">
        <f t="shared" si="11"/>
        <v>0</v>
      </c>
    </row>
    <row r="45" spans="1:20" ht="14" thickTop="1" thickBot="1"/>
    <row r="46" spans="1:20" s="1111" customFormat="1" ht="13.5" thickBot="1">
      <c r="A46" s="1117"/>
      <c r="C46" s="1653" t="s">
        <v>1236</v>
      </c>
      <c r="D46" s="1654"/>
      <c r="E46" s="1654"/>
      <c r="F46" s="1654"/>
      <c r="G46" s="1654"/>
      <c r="H46" s="1654"/>
      <c r="I46" s="1654"/>
      <c r="J46" s="1655"/>
    </row>
    <row r="47" spans="1:20" ht="26">
      <c r="A47" s="1114" t="s">
        <v>1205</v>
      </c>
      <c r="B47" s="1096" t="s">
        <v>505</v>
      </c>
      <c r="C47" s="1096" t="s">
        <v>1235</v>
      </c>
      <c r="D47" s="1096" t="s">
        <v>349</v>
      </c>
      <c r="E47" s="1096" t="s">
        <v>291</v>
      </c>
      <c r="F47" s="1096" t="s">
        <v>239</v>
      </c>
      <c r="G47" s="1120" t="s">
        <v>1399</v>
      </c>
      <c r="H47" s="1120" t="s">
        <v>1400</v>
      </c>
      <c r="I47" s="1478" t="s">
        <v>1234</v>
      </c>
      <c r="J47" s="1113" t="s">
        <v>1233</v>
      </c>
    </row>
    <row r="48" spans="1:20">
      <c r="A48" s="1110"/>
      <c r="B48" s="1092" t="s">
        <v>1195</v>
      </c>
      <c r="C48" s="1092" t="s">
        <v>1189</v>
      </c>
      <c r="D48" s="1092" t="s">
        <v>1188</v>
      </c>
      <c r="E48" s="1096" t="s">
        <v>1187</v>
      </c>
      <c r="F48" s="1092" t="s">
        <v>1186</v>
      </c>
      <c r="G48" s="1092" t="s">
        <v>1185</v>
      </c>
      <c r="H48" s="1096" t="s">
        <v>1184</v>
      </c>
      <c r="I48" s="1092" t="s">
        <v>1183</v>
      </c>
      <c r="J48" s="1092" t="s">
        <v>1182</v>
      </c>
    </row>
    <row r="49" spans="1:10">
      <c r="A49" s="1110"/>
      <c r="B49" s="1109" t="s">
        <v>1406</v>
      </c>
      <c r="C49" s="1107">
        <v>9</v>
      </c>
      <c r="D49" s="1107">
        <v>30</v>
      </c>
      <c r="E49" s="1107">
        <v>31</v>
      </c>
      <c r="F49" s="1107">
        <v>32</v>
      </c>
      <c r="G49" s="1107"/>
      <c r="H49" s="1107">
        <v>30</v>
      </c>
      <c r="I49" s="1107">
        <v>12</v>
      </c>
      <c r="J49" s="1107">
        <v>11</v>
      </c>
    </row>
    <row r="50" spans="1:10">
      <c r="A50" s="1110"/>
      <c r="B50" s="1092"/>
      <c r="C50" s="1104" t="s">
        <v>1410</v>
      </c>
      <c r="D50" s="1104" t="s">
        <v>1411</v>
      </c>
      <c r="E50" s="1104" t="s">
        <v>1412</v>
      </c>
      <c r="F50" s="1104" t="s">
        <v>1413</v>
      </c>
      <c r="G50" s="1104" t="s">
        <v>1414</v>
      </c>
      <c r="H50" s="1104" t="s">
        <v>1415</v>
      </c>
      <c r="I50" s="1104" t="s">
        <v>1416</v>
      </c>
      <c r="J50" s="1104" t="s">
        <v>1417</v>
      </c>
    </row>
    <row r="51" spans="1:10">
      <c r="A51" s="1110">
        <v>29</v>
      </c>
      <c r="B51" s="1087" t="s">
        <v>1176</v>
      </c>
      <c r="C51" s="1084">
        <f t="shared" ref="C51:C63" si="17">+C31-K31</f>
        <v>3107034491.8200002</v>
      </c>
      <c r="D51" s="1084">
        <f t="shared" ref="D51:D63" si="18">+D31-L31</f>
        <v>494626096</v>
      </c>
      <c r="E51" s="1084">
        <f t="shared" ref="E51:E63" si="19">+E31-M31</f>
        <v>37062887.82</v>
      </c>
      <c r="F51" s="1084">
        <f t="shared" ref="F51:F63" si="20">+F31-N31</f>
        <v>69530275</v>
      </c>
      <c r="G51" s="1084">
        <f t="shared" ref="G51:G63" si="21">+G31-O31</f>
        <v>25789425.130000003</v>
      </c>
      <c r="H51" s="1084">
        <f t="shared" ref="H51:H63" si="22">+H31-P31</f>
        <v>9610429.4000000004</v>
      </c>
      <c r="I51" s="1084">
        <f t="shared" ref="I51:I63" si="23">+I31-Q31</f>
        <v>284941051.06128198</v>
      </c>
      <c r="J51" s="1084">
        <f t="shared" ref="J51:J63" si="24">+J31-R31</f>
        <v>0</v>
      </c>
    </row>
    <row r="52" spans="1:10">
      <c r="A52" s="1110">
        <v>30</v>
      </c>
      <c r="B52" s="1087" t="s">
        <v>1032</v>
      </c>
      <c r="C52" s="1084">
        <f t="shared" si="17"/>
        <v>3128799839.6929379</v>
      </c>
      <c r="D52" s="1084">
        <f t="shared" si="18"/>
        <v>499989357.03372544</v>
      </c>
      <c r="E52" s="1084">
        <f t="shared" si="19"/>
        <v>38640103.405539997</v>
      </c>
      <c r="F52" s="1084">
        <f t="shared" si="20"/>
        <v>70755462.340000004</v>
      </c>
      <c r="G52" s="1084">
        <f t="shared" si="21"/>
        <v>26050318.800000001</v>
      </c>
      <c r="H52" s="1084">
        <f t="shared" si="22"/>
        <v>9682420.2200000007</v>
      </c>
      <c r="I52" s="1084">
        <f t="shared" si="23"/>
        <v>290308860.56215662</v>
      </c>
      <c r="J52" s="1084">
        <f t="shared" si="24"/>
        <v>0</v>
      </c>
    </row>
    <row r="53" spans="1:10">
      <c r="A53" s="1110">
        <v>31</v>
      </c>
      <c r="B53" s="1079" t="s">
        <v>1033</v>
      </c>
      <c r="C53" s="1084">
        <f t="shared" si="17"/>
        <v>3150661209.0588422</v>
      </c>
      <c r="D53" s="1084">
        <f t="shared" si="18"/>
        <v>505374078.99848866</v>
      </c>
      <c r="E53" s="1084">
        <f t="shared" si="19"/>
        <v>40217318.991079994</v>
      </c>
      <c r="F53" s="1084">
        <f t="shared" si="20"/>
        <v>71980649.659999996</v>
      </c>
      <c r="G53" s="1084">
        <f t="shared" si="21"/>
        <v>26311212.800000001</v>
      </c>
      <c r="H53" s="1084">
        <f t="shared" si="22"/>
        <v>9754411.0299999993</v>
      </c>
      <c r="I53" s="1084">
        <f t="shared" si="23"/>
        <v>295574025.35816139</v>
      </c>
      <c r="J53" s="1084">
        <f t="shared" si="24"/>
        <v>0</v>
      </c>
    </row>
    <row r="54" spans="1:10">
      <c r="A54" s="1110">
        <v>32</v>
      </c>
      <c r="B54" s="1079" t="s">
        <v>1175</v>
      </c>
      <c r="C54" s="1084">
        <f t="shared" si="17"/>
        <v>3172698211.517447</v>
      </c>
      <c r="D54" s="1084">
        <f t="shared" si="18"/>
        <v>510777610.44141322</v>
      </c>
      <c r="E54" s="1084">
        <f t="shared" si="19"/>
        <v>41794534.576619998</v>
      </c>
      <c r="F54" s="1084">
        <f t="shared" si="20"/>
        <v>73196980.640000001</v>
      </c>
      <c r="G54" s="1084">
        <f t="shared" si="21"/>
        <v>26572106.800000001</v>
      </c>
      <c r="H54" s="1084">
        <f t="shared" si="22"/>
        <v>9826401.8399999999</v>
      </c>
      <c r="I54" s="1084">
        <f t="shared" si="23"/>
        <v>300886741.17341936</v>
      </c>
      <c r="J54" s="1084">
        <f t="shared" si="24"/>
        <v>0</v>
      </c>
    </row>
    <row r="55" spans="1:10">
      <c r="A55" s="1110">
        <v>33</v>
      </c>
      <c r="B55" s="1079" t="s">
        <v>506</v>
      </c>
      <c r="C55" s="1084">
        <f t="shared" si="17"/>
        <v>3194854299.263907</v>
      </c>
      <c r="D55" s="1084">
        <f t="shared" si="18"/>
        <v>516194604.85171163</v>
      </c>
      <c r="E55" s="1084">
        <f t="shared" si="19"/>
        <v>43371750.162159994</v>
      </c>
      <c r="F55" s="1084">
        <f t="shared" si="20"/>
        <v>74400186.530000001</v>
      </c>
      <c r="G55" s="1084">
        <f t="shared" si="21"/>
        <v>26833000.800000001</v>
      </c>
      <c r="H55" s="1084">
        <f t="shared" si="22"/>
        <v>9898392.6500000004</v>
      </c>
      <c r="I55" s="1084">
        <f t="shared" si="23"/>
        <v>306253899.2700147</v>
      </c>
      <c r="J55" s="1084">
        <f t="shared" si="24"/>
        <v>0</v>
      </c>
    </row>
    <row r="56" spans="1:10">
      <c r="A56" s="1110">
        <v>34</v>
      </c>
      <c r="B56" s="1079" t="s">
        <v>507</v>
      </c>
      <c r="C56" s="1084">
        <f t="shared" si="17"/>
        <v>3217132120.0618019</v>
      </c>
      <c r="D56" s="1084">
        <f t="shared" si="18"/>
        <v>521646239.51085478</v>
      </c>
      <c r="E56" s="1084">
        <f t="shared" si="19"/>
        <v>44948965.747699991</v>
      </c>
      <c r="F56" s="1084">
        <f t="shared" si="20"/>
        <v>75603392.450000003</v>
      </c>
      <c r="G56" s="1084">
        <f t="shared" si="21"/>
        <v>27093894.800000001</v>
      </c>
      <c r="H56" s="1084">
        <f t="shared" si="22"/>
        <v>9970383.4600000009</v>
      </c>
      <c r="I56" s="1084">
        <f t="shared" si="23"/>
        <v>311649040.4552303</v>
      </c>
      <c r="J56" s="1084">
        <f t="shared" si="24"/>
        <v>0</v>
      </c>
    </row>
    <row r="57" spans="1:10">
      <c r="A57" s="1110">
        <v>35</v>
      </c>
      <c r="B57" s="1079" t="s">
        <v>508</v>
      </c>
      <c r="C57" s="1084">
        <f t="shared" si="17"/>
        <v>3239550289.1691079</v>
      </c>
      <c r="D57" s="1084">
        <f t="shared" si="18"/>
        <v>527134437.31276679</v>
      </c>
      <c r="E57" s="1084">
        <f t="shared" si="19"/>
        <v>46526181.383239992</v>
      </c>
      <c r="F57" s="1084">
        <f t="shared" si="20"/>
        <v>76806598.350000009</v>
      </c>
      <c r="G57" s="1084">
        <f t="shared" si="21"/>
        <v>27354788.800000001</v>
      </c>
      <c r="H57" s="1084">
        <f t="shared" si="22"/>
        <v>10042374.270000001</v>
      </c>
      <c r="I57" s="1084">
        <f t="shared" si="23"/>
        <v>317175004.79126728</v>
      </c>
      <c r="J57" s="1084">
        <f t="shared" si="24"/>
        <v>0</v>
      </c>
    </row>
    <row r="58" spans="1:10">
      <c r="A58" s="1110">
        <v>36</v>
      </c>
      <c r="B58" s="1079" t="s">
        <v>1035</v>
      </c>
      <c r="C58" s="1084">
        <f t="shared" si="17"/>
        <v>3262177992.5831041</v>
      </c>
      <c r="D58" s="1084">
        <f t="shared" si="18"/>
        <v>532767085.77302736</v>
      </c>
      <c r="E58" s="1084">
        <f t="shared" si="19"/>
        <v>48103396.968779996</v>
      </c>
      <c r="F58" s="1084">
        <f t="shared" si="20"/>
        <v>77993886.790000007</v>
      </c>
      <c r="G58" s="1084">
        <f t="shared" si="21"/>
        <v>27615682.800000001</v>
      </c>
      <c r="H58" s="1084">
        <f t="shared" si="22"/>
        <v>10114365.080000002</v>
      </c>
      <c r="I58" s="1084">
        <f t="shared" si="23"/>
        <v>322864438.36067212</v>
      </c>
      <c r="J58" s="1084">
        <f t="shared" si="24"/>
        <v>0</v>
      </c>
    </row>
    <row r="59" spans="1:10">
      <c r="A59" s="1110">
        <v>37</v>
      </c>
      <c r="B59" s="1079" t="s">
        <v>1174</v>
      </c>
      <c r="C59" s="1084">
        <f t="shared" si="17"/>
        <v>3285008168.3303585</v>
      </c>
      <c r="D59" s="1084">
        <f t="shared" si="18"/>
        <v>538541916.65865421</v>
      </c>
      <c r="E59" s="1084">
        <f t="shared" si="19"/>
        <v>49680612.604319997</v>
      </c>
      <c r="F59" s="1084">
        <f t="shared" si="20"/>
        <v>79181175.210000008</v>
      </c>
      <c r="G59" s="1084">
        <f t="shared" si="21"/>
        <v>27876576.800000001</v>
      </c>
      <c r="H59" s="1084">
        <f t="shared" si="22"/>
        <v>10186355.890000002</v>
      </c>
      <c r="I59" s="1084">
        <f t="shared" si="23"/>
        <v>328652725.39409143</v>
      </c>
      <c r="J59" s="1084">
        <f t="shared" si="24"/>
        <v>0</v>
      </c>
    </row>
    <row r="60" spans="1:10">
      <c r="A60" s="1110">
        <v>38</v>
      </c>
      <c r="B60" s="1079" t="s">
        <v>1037</v>
      </c>
      <c r="C60" s="1084">
        <f t="shared" si="17"/>
        <v>3307908935.6362858</v>
      </c>
      <c r="D60" s="1084">
        <f t="shared" si="18"/>
        <v>544328734.30739987</v>
      </c>
      <c r="E60" s="1084">
        <f t="shared" si="19"/>
        <v>51257828.249859996</v>
      </c>
      <c r="F60" s="1084">
        <f t="shared" si="20"/>
        <v>80368463.640000015</v>
      </c>
      <c r="G60" s="1084">
        <f t="shared" si="21"/>
        <v>28137470.800000001</v>
      </c>
      <c r="H60" s="1084">
        <f t="shared" si="22"/>
        <v>10258346.700000003</v>
      </c>
      <c r="I60" s="1084">
        <f t="shared" si="23"/>
        <v>334577177.54246086</v>
      </c>
      <c r="J60" s="1084">
        <f t="shared" si="24"/>
        <v>0</v>
      </c>
    </row>
    <row r="61" spans="1:10">
      <c r="A61" s="1110">
        <v>39</v>
      </c>
      <c r="B61" s="1079" t="s">
        <v>1038</v>
      </c>
      <c r="C61" s="1084">
        <f t="shared" si="17"/>
        <v>3330878964.5745401</v>
      </c>
      <c r="D61" s="1084">
        <f t="shared" si="18"/>
        <v>550129562.09647703</v>
      </c>
      <c r="E61" s="1084">
        <f t="shared" si="19"/>
        <v>52835043.835399993</v>
      </c>
      <c r="F61" s="1084">
        <f t="shared" si="20"/>
        <v>81555752.050000012</v>
      </c>
      <c r="G61" s="1084">
        <f t="shared" si="21"/>
        <v>28398364.800000001</v>
      </c>
      <c r="H61" s="1084">
        <f t="shared" si="22"/>
        <v>10330337.510000004</v>
      </c>
      <c r="I61" s="1084">
        <f t="shared" si="23"/>
        <v>340592081.98125029</v>
      </c>
      <c r="J61" s="1084">
        <f t="shared" si="24"/>
        <v>0</v>
      </c>
    </row>
    <row r="62" spans="1:10">
      <c r="A62" s="1110">
        <v>40</v>
      </c>
      <c r="B62" s="1079" t="s">
        <v>1039</v>
      </c>
      <c r="C62" s="1084">
        <f t="shared" si="17"/>
        <v>3353890109.3817902</v>
      </c>
      <c r="D62" s="1084">
        <f t="shared" si="18"/>
        <v>555939692.28582752</v>
      </c>
      <c r="E62" s="1084">
        <f t="shared" si="19"/>
        <v>54412259.480939999</v>
      </c>
      <c r="F62" s="1084">
        <f t="shared" si="20"/>
        <v>82727442.670000017</v>
      </c>
      <c r="G62" s="1084">
        <f t="shared" si="21"/>
        <v>28659258.800000001</v>
      </c>
      <c r="H62" s="1084">
        <f t="shared" si="22"/>
        <v>10402328.320000004</v>
      </c>
      <c r="I62" s="1084">
        <f t="shared" si="23"/>
        <v>346580707.37390685</v>
      </c>
      <c r="J62" s="1084">
        <f t="shared" si="24"/>
        <v>0</v>
      </c>
    </row>
    <row r="63" spans="1:10">
      <c r="A63" s="1110">
        <v>41</v>
      </c>
      <c r="B63" s="1079" t="s">
        <v>1173</v>
      </c>
      <c r="C63" s="1084">
        <f t="shared" si="17"/>
        <v>3377091104.4808779</v>
      </c>
      <c r="D63" s="1084">
        <f t="shared" si="18"/>
        <v>561839995.76936233</v>
      </c>
      <c r="E63" s="1084">
        <f t="shared" si="19"/>
        <v>55989475.066479996</v>
      </c>
      <c r="F63" s="1084">
        <f t="shared" si="20"/>
        <v>83887199.030000016</v>
      </c>
      <c r="G63" s="1084">
        <f t="shared" si="21"/>
        <v>28920152.800000001</v>
      </c>
      <c r="H63" s="1084">
        <f t="shared" si="22"/>
        <v>10474319.130000005</v>
      </c>
      <c r="I63" s="1084">
        <f t="shared" si="23"/>
        <v>352713888.65302056</v>
      </c>
      <c r="J63" s="1084">
        <f t="shared" si="24"/>
        <v>0</v>
      </c>
    </row>
    <row r="64" spans="1:10" ht="13.5" thickBot="1">
      <c r="A64" s="1110">
        <v>42</v>
      </c>
      <c r="B64" s="1116" t="s">
        <v>1226</v>
      </c>
      <c r="C64" s="1080">
        <f t="shared" ref="C64:J64" si="25">SUM(C51:C63)/13</f>
        <v>3240591210.4285383</v>
      </c>
      <c r="D64" s="1080">
        <f t="shared" si="25"/>
        <v>527637647.0030545</v>
      </c>
      <c r="E64" s="1080">
        <f t="shared" si="25"/>
        <v>46526181.407086149</v>
      </c>
      <c r="F64" s="1080">
        <f t="shared" si="25"/>
        <v>76768266.489230782</v>
      </c>
      <c r="G64" s="1080">
        <f t="shared" si="25"/>
        <v>27354788.825384621</v>
      </c>
      <c r="H64" s="1080">
        <f t="shared" si="25"/>
        <v>10042374.26923077</v>
      </c>
      <c r="I64" s="1080">
        <f t="shared" si="25"/>
        <v>317905357.07514876</v>
      </c>
      <c r="J64" s="1080">
        <f t="shared" si="25"/>
        <v>0</v>
      </c>
    </row>
    <row r="65" spans="1:2" ht="13.5" thickTop="1"/>
    <row r="68" spans="1:2">
      <c r="A68" s="1068" t="s">
        <v>389</v>
      </c>
    </row>
    <row r="69" spans="1:2">
      <c r="A69" s="1068" t="s">
        <v>157</v>
      </c>
      <c r="B69" s="1066" t="s">
        <v>1166</v>
      </c>
    </row>
    <row r="70" spans="1:2">
      <c r="A70" s="1068"/>
    </row>
  </sheetData>
  <mergeCells count="6">
    <mergeCell ref="O6:T6"/>
    <mergeCell ref="C26:J26"/>
    <mergeCell ref="C46:J46"/>
    <mergeCell ref="K26:R26"/>
    <mergeCell ref="C6:H6"/>
    <mergeCell ref="I6:N6"/>
  </mergeCells>
  <pageMargins left="0.25" right="0.25" top="0.75" bottom="0.75" header="0.3" footer="0.3"/>
  <pageSetup scale="3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EF3DB-DE29-4F6F-8469-6108186230BE}">
  <sheetPr>
    <pageSetUpPr fitToPage="1"/>
  </sheetPr>
  <dimension ref="A1:M103"/>
  <sheetViews>
    <sheetView zoomScale="90" zoomScaleNormal="90" workbookViewId="0">
      <selection activeCell="C8" sqref="C8"/>
    </sheetView>
  </sheetViews>
  <sheetFormatPr defaultColWidth="9.1796875" defaultRowHeight="15.5"/>
  <cols>
    <col min="1" max="1" width="6.1796875" style="1123" customWidth="1"/>
    <col min="2" max="2" width="79.7265625" style="1123" customWidth="1"/>
    <col min="3" max="6" width="15" style="1123" customWidth="1"/>
    <col min="7" max="7" width="14.1796875" style="1123" bestFit="1" customWidth="1"/>
    <col min="8" max="8" width="9.1796875" style="1123"/>
    <col min="9" max="9" width="17.7265625" style="1123" bestFit="1" customWidth="1"/>
    <col min="10" max="10" width="16" style="1123" bestFit="1" customWidth="1"/>
    <col min="11" max="11" width="9.1796875" style="1123"/>
    <col min="12" max="12" width="11.453125" style="1123" bestFit="1" customWidth="1"/>
    <col min="13" max="13" width="17.54296875" style="1123" customWidth="1"/>
    <col min="14" max="16384" width="9.1796875" style="1123"/>
  </cols>
  <sheetData>
    <row r="1" spans="1:13" ht="18">
      <c r="A1" s="1656" t="s">
        <v>690</v>
      </c>
      <c r="B1" s="1656"/>
      <c r="C1" s="1656"/>
      <c r="D1" s="1656"/>
      <c r="E1" s="1656"/>
      <c r="I1" s="1152"/>
    </row>
    <row r="2" spans="1:13" ht="20">
      <c r="A2" s="1133"/>
      <c r="B2" s="1132"/>
      <c r="C2" s="1131"/>
    </row>
    <row r="3" spans="1:13">
      <c r="A3" s="1657" t="s">
        <v>1261</v>
      </c>
      <c r="B3" s="1657"/>
      <c r="C3" s="1657"/>
      <c r="D3" s="1657"/>
      <c r="E3" s="1657"/>
    </row>
    <row r="4" spans="1:13">
      <c r="B4" s="1130" t="s">
        <v>1195</v>
      </c>
      <c r="C4" s="1130" t="s">
        <v>1189</v>
      </c>
      <c r="D4" s="1130" t="s">
        <v>1188</v>
      </c>
      <c r="E4" s="1130" t="s">
        <v>1187</v>
      </c>
      <c r="F4" s="1130" t="s">
        <v>1260</v>
      </c>
      <c r="G4" s="1130" t="s">
        <v>1259</v>
      </c>
      <c r="H4" s="1151"/>
      <c r="I4" s="1130"/>
      <c r="J4" s="1130"/>
      <c r="K4" s="1130"/>
      <c r="L4" s="1130"/>
      <c r="M4" s="1130"/>
    </row>
    <row r="5" spans="1:13">
      <c r="B5" s="1126" t="s">
        <v>1271</v>
      </c>
    </row>
    <row r="6" spans="1:13">
      <c r="B6" s="1087" t="s">
        <v>1268</v>
      </c>
      <c r="C6" s="1144" t="s">
        <v>293</v>
      </c>
      <c r="D6" s="1144" t="s">
        <v>1267</v>
      </c>
      <c r="E6" s="1150"/>
      <c r="F6" s="1150"/>
      <c r="G6" s="1125" t="s">
        <v>293</v>
      </c>
    </row>
    <row r="7" spans="1:13">
      <c r="A7" s="1125">
        <v>1</v>
      </c>
      <c r="B7" s="1142" t="s">
        <v>1270</v>
      </c>
      <c r="C7" s="1149">
        <v>0</v>
      </c>
      <c r="D7" s="1141">
        <v>1</v>
      </c>
      <c r="E7" s="1147"/>
      <c r="F7" s="1147"/>
      <c r="G7" s="1128">
        <f>+C7*D7</f>
        <v>0</v>
      </c>
      <c r="H7" s="1125"/>
    </row>
    <row r="8" spans="1:13">
      <c r="A8" s="1125">
        <v>2</v>
      </c>
      <c r="B8" s="1142" t="s">
        <v>8</v>
      </c>
      <c r="C8" s="1124">
        <v>1032542.97</v>
      </c>
      <c r="D8" s="1141">
        <f>+'ATT H-2A'!H20</f>
        <v>0.15220477644183125</v>
      </c>
      <c r="E8" s="1147"/>
      <c r="F8" s="1147"/>
      <c r="G8" s="1128">
        <f>+C8*D8</f>
        <v>157157.97191543446</v>
      </c>
      <c r="H8" s="1125"/>
    </row>
    <row r="9" spans="1:13">
      <c r="A9" s="1125">
        <v>3</v>
      </c>
      <c r="B9" s="1142"/>
      <c r="C9" s="1148"/>
      <c r="D9" s="1147"/>
      <c r="E9" s="1147"/>
      <c r="F9" s="1147"/>
      <c r="G9" s="1128">
        <f>+C9*D9</f>
        <v>0</v>
      </c>
      <c r="H9" s="1125"/>
    </row>
    <row r="10" spans="1:13">
      <c r="A10" s="1125">
        <v>4</v>
      </c>
      <c r="B10" s="1087" t="s">
        <v>293</v>
      </c>
      <c r="C10" s="1128">
        <f>SUM(C7:C9)</f>
        <v>1032542.97</v>
      </c>
      <c r="D10" s="1128"/>
      <c r="E10" s="1128"/>
      <c r="F10" s="1128"/>
      <c r="G10" s="1128">
        <f>SUM(G7:G9)</f>
        <v>157157.97191543446</v>
      </c>
      <c r="H10" s="1125"/>
      <c r="L10" s="1146"/>
    </row>
    <row r="11" spans="1:13">
      <c r="A11" s="1125">
        <v>5</v>
      </c>
      <c r="B11" s="1145"/>
      <c r="C11" s="1145"/>
      <c r="D11" s="1145"/>
      <c r="E11" s="1145"/>
      <c r="F11" s="1145"/>
      <c r="G11" s="1145"/>
      <c r="H11" s="1125"/>
      <c r="L11" s="1146"/>
    </row>
    <row r="12" spans="1:13">
      <c r="A12" s="1125">
        <v>6</v>
      </c>
      <c r="B12" s="1126" t="s">
        <v>1269</v>
      </c>
      <c r="C12" s="1145"/>
      <c r="D12" s="1145"/>
      <c r="E12" s="1145"/>
      <c r="F12" s="1145"/>
      <c r="G12" s="1145"/>
      <c r="H12" s="1125"/>
    </row>
    <row r="13" spans="1:13">
      <c r="A13" s="1125">
        <v>7</v>
      </c>
      <c r="B13" s="1087" t="s">
        <v>1268</v>
      </c>
      <c r="C13" s="1144" t="s">
        <v>293</v>
      </c>
      <c r="D13" s="1144" t="s">
        <v>1267</v>
      </c>
      <c r="E13" s="1143"/>
      <c r="F13" s="1143"/>
      <c r="G13" s="1125" t="s">
        <v>293</v>
      </c>
      <c r="H13" s="1125"/>
    </row>
    <row r="14" spans="1:13">
      <c r="A14" s="1125">
        <v>8</v>
      </c>
      <c r="B14" s="1142" t="s">
        <v>1266</v>
      </c>
      <c r="C14" s="1124">
        <f>+C86</f>
        <v>0</v>
      </c>
      <c r="D14" s="1141">
        <f>+'ATT H-2A'!H20</f>
        <v>0.15220477644183125</v>
      </c>
      <c r="E14" s="1140"/>
      <c r="F14" s="1140"/>
      <c r="G14" s="1139">
        <f>+C14*D14</f>
        <v>0</v>
      </c>
      <c r="H14" s="1125"/>
    </row>
    <row r="15" spans="1:13">
      <c r="A15" s="1125">
        <v>9</v>
      </c>
      <c r="B15" s="1142" t="s">
        <v>1265</v>
      </c>
      <c r="C15" s="1124">
        <f>+D86</f>
        <v>0</v>
      </c>
      <c r="D15" s="1141">
        <f>+'ATT H-2A'!H20</f>
        <v>0.15220477644183125</v>
      </c>
      <c r="E15" s="1140"/>
      <c r="F15" s="1140"/>
      <c r="G15" s="1139">
        <f>+C15*D15</f>
        <v>0</v>
      </c>
      <c r="H15" s="1125"/>
    </row>
    <row r="16" spans="1:13">
      <c r="A16" s="1125">
        <v>10</v>
      </c>
      <c r="B16" s="1142" t="s">
        <v>1264</v>
      </c>
      <c r="C16" s="1124">
        <f>E86</f>
        <v>132990.18110000002</v>
      </c>
      <c r="D16" s="1141">
        <f>+'ATT H-2A'!H20</f>
        <v>0.15220477644183125</v>
      </c>
      <c r="E16" s="1140"/>
      <c r="F16" s="1140"/>
      <c r="G16" s="1139">
        <f>+C16*D16</f>
        <v>20241.740783284153</v>
      </c>
      <c r="H16" s="1125"/>
    </row>
    <row r="17" spans="1:11">
      <c r="A17" s="1125">
        <v>11</v>
      </c>
      <c r="B17" s="1087" t="s">
        <v>293</v>
      </c>
      <c r="C17" s="1128">
        <f>SUM(C14:C16)</f>
        <v>132990.18110000002</v>
      </c>
      <c r="D17" s="1139"/>
      <c r="E17" s="1139"/>
      <c r="F17" s="1139"/>
      <c r="G17" s="1139">
        <f>SUM(G14:G16)</f>
        <v>20241.740783284153</v>
      </c>
      <c r="H17" s="1125"/>
    </row>
    <row r="18" spans="1:11">
      <c r="A18" s="1138"/>
      <c r="B18" s="1087"/>
      <c r="C18" s="1128"/>
      <c r="D18" s="1128"/>
      <c r="E18" s="1128"/>
      <c r="F18" s="1128"/>
      <c r="G18" s="1128"/>
      <c r="H18" s="1125"/>
    </row>
    <row r="19" spans="1:11">
      <c r="A19" s="1137"/>
      <c r="B19" s="1126" t="s">
        <v>1263</v>
      </c>
      <c r="C19" s="1129" t="s">
        <v>1257</v>
      </c>
      <c r="D19" s="1129" t="s">
        <v>1219</v>
      </c>
      <c r="E19" s="1129" t="s">
        <v>1218</v>
      </c>
      <c r="H19" s="1125"/>
    </row>
    <row r="20" spans="1:11">
      <c r="B20" s="1126" t="s">
        <v>1262</v>
      </c>
      <c r="C20" s="1087"/>
      <c r="D20" s="1087"/>
      <c r="E20" s="1087"/>
      <c r="F20" s="1087"/>
      <c r="G20" s="1125" t="s">
        <v>293</v>
      </c>
    </row>
    <row r="21" spans="1:11">
      <c r="A21" s="1125">
        <v>12</v>
      </c>
      <c r="B21" s="1087" t="s">
        <v>1176</v>
      </c>
      <c r="C21" s="1124">
        <v>0</v>
      </c>
      <c r="D21" s="1124">
        <v>0</v>
      </c>
      <c r="E21" s="1124">
        <v>39045.336285000005</v>
      </c>
      <c r="F21" s="1135"/>
      <c r="G21" s="1128">
        <f t="shared" ref="G21:G33" si="0">SUM(C21:F21)</f>
        <v>39045.336285000005</v>
      </c>
      <c r="H21" s="1125"/>
      <c r="I21" s="1473"/>
      <c r="J21" s="1474"/>
      <c r="K21" s="1474"/>
    </row>
    <row r="22" spans="1:11">
      <c r="A22" s="1125">
        <v>13</v>
      </c>
      <c r="B22" s="1087" t="s">
        <v>1032</v>
      </c>
      <c r="C22" s="1124">
        <v>0</v>
      </c>
      <c r="D22" s="1124">
        <v>0</v>
      </c>
      <c r="E22" s="1124">
        <v>39045.336285000005</v>
      </c>
      <c r="F22" s="1135"/>
      <c r="G22" s="1128">
        <f t="shared" si="0"/>
        <v>39045.336285000005</v>
      </c>
      <c r="H22" s="1125"/>
      <c r="I22" s="1475"/>
      <c r="J22" s="1474"/>
      <c r="K22" s="1474"/>
    </row>
    <row r="23" spans="1:11">
      <c r="A23" s="1125">
        <v>14</v>
      </c>
      <c r="B23" s="1087" t="s">
        <v>1033</v>
      </c>
      <c r="C23" s="1124">
        <v>0</v>
      </c>
      <c r="D23" s="1124">
        <v>0</v>
      </c>
      <c r="E23" s="1124">
        <v>450391.24184999999</v>
      </c>
      <c r="F23" s="1135"/>
      <c r="G23" s="1128">
        <f t="shared" si="0"/>
        <v>450391.24184999999</v>
      </c>
      <c r="H23" s="1125"/>
      <c r="I23" s="1134"/>
    </row>
    <row r="24" spans="1:11">
      <c r="A24" s="1125">
        <v>15</v>
      </c>
      <c r="B24" s="1087" t="s">
        <v>1175</v>
      </c>
      <c r="C24" s="1124">
        <v>0</v>
      </c>
      <c r="D24" s="1124">
        <v>0</v>
      </c>
      <c r="E24" s="1124">
        <v>450391.24184999999</v>
      </c>
      <c r="F24" s="1135"/>
      <c r="G24" s="1128">
        <f t="shared" si="0"/>
        <v>450391.24184999999</v>
      </c>
      <c r="H24" s="1125"/>
      <c r="I24" s="1134"/>
    </row>
    <row r="25" spans="1:11">
      <c r="A25" s="1125">
        <v>16</v>
      </c>
      <c r="B25" s="1087" t="s">
        <v>506</v>
      </c>
      <c r="C25" s="1124">
        <v>0</v>
      </c>
      <c r="D25" s="1124">
        <v>0</v>
      </c>
      <c r="E25" s="1124">
        <v>450391.24184999999</v>
      </c>
      <c r="F25" s="1135"/>
      <c r="G25" s="1128">
        <f t="shared" si="0"/>
        <v>450391.24184999999</v>
      </c>
      <c r="H25" s="1125"/>
      <c r="I25" s="1134"/>
    </row>
    <row r="26" spans="1:11">
      <c r="A26" s="1125">
        <v>17</v>
      </c>
      <c r="B26" s="1087" t="s">
        <v>507</v>
      </c>
      <c r="C26" s="1124">
        <v>0</v>
      </c>
      <c r="D26" s="1124">
        <v>0</v>
      </c>
      <c r="E26" s="1124">
        <v>450391.24184999999</v>
      </c>
      <c r="F26" s="1135"/>
      <c r="G26" s="1128">
        <f t="shared" si="0"/>
        <v>450391.24184999999</v>
      </c>
      <c r="H26" s="1125"/>
      <c r="I26" s="1134"/>
    </row>
    <row r="27" spans="1:11">
      <c r="A27" s="1125">
        <v>18</v>
      </c>
      <c r="B27" s="1087" t="s">
        <v>508</v>
      </c>
      <c r="C27" s="1124">
        <v>0</v>
      </c>
      <c r="D27" s="1124">
        <v>0</v>
      </c>
      <c r="E27" s="1124">
        <v>450391.24184999999</v>
      </c>
      <c r="F27" s="1135"/>
      <c r="G27" s="1128">
        <f t="shared" si="0"/>
        <v>450391.24184999999</v>
      </c>
      <c r="H27" s="1125"/>
      <c r="I27" s="1134"/>
    </row>
    <row r="28" spans="1:11">
      <c r="A28" s="1125">
        <v>19</v>
      </c>
      <c r="B28" s="1087" t="s">
        <v>1035</v>
      </c>
      <c r="C28" s="1124">
        <v>0</v>
      </c>
      <c r="D28" s="1124">
        <v>0</v>
      </c>
      <c r="E28" s="1124">
        <v>450391.24184999999</v>
      </c>
      <c r="F28" s="1135"/>
      <c r="G28" s="1128">
        <f t="shared" si="0"/>
        <v>450391.24184999999</v>
      </c>
      <c r="H28" s="1125"/>
      <c r="I28" s="1134"/>
    </row>
    <row r="29" spans="1:11">
      <c r="A29" s="1125">
        <v>20</v>
      </c>
      <c r="B29" s="1087" t="s">
        <v>1174</v>
      </c>
      <c r="C29" s="1124">
        <v>0</v>
      </c>
      <c r="D29" s="1124">
        <v>0</v>
      </c>
      <c r="E29" s="1124">
        <v>450391.24184999999</v>
      </c>
      <c r="F29" s="1135"/>
      <c r="G29" s="1128">
        <f t="shared" si="0"/>
        <v>450391.24184999999</v>
      </c>
      <c r="H29" s="1125"/>
      <c r="I29" s="1134"/>
    </row>
    <row r="30" spans="1:11">
      <c r="A30" s="1125">
        <v>21</v>
      </c>
      <c r="B30" s="1087" t="s">
        <v>1037</v>
      </c>
      <c r="C30" s="1124">
        <v>0</v>
      </c>
      <c r="D30" s="1124">
        <v>0</v>
      </c>
      <c r="E30" s="1124">
        <v>491463.603642</v>
      </c>
      <c r="F30" s="1135"/>
      <c r="G30" s="1128">
        <f t="shared" si="0"/>
        <v>491463.603642</v>
      </c>
      <c r="H30" s="1125"/>
      <c r="I30" s="1134"/>
    </row>
    <row r="31" spans="1:11">
      <c r="A31" s="1125">
        <v>22</v>
      </c>
      <c r="B31" s="1087" t="s">
        <v>1038</v>
      </c>
      <c r="C31" s="1124">
        <v>0</v>
      </c>
      <c r="D31" s="1124">
        <v>0</v>
      </c>
      <c r="E31" s="1124">
        <v>491463.603642</v>
      </c>
      <c r="F31" s="1135"/>
      <c r="G31" s="1128">
        <f t="shared" si="0"/>
        <v>491463.603642</v>
      </c>
      <c r="H31" s="1125"/>
      <c r="I31" s="1134"/>
    </row>
    <row r="32" spans="1:11">
      <c r="A32" s="1125">
        <v>23</v>
      </c>
      <c r="B32" s="1087" t="s">
        <v>1039</v>
      </c>
      <c r="C32" s="1124">
        <v>0</v>
      </c>
      <c r="D32" s="1124">
        <v>0</v>
      </c>
      <c r="E32" s="1124">
        <v>491463.603642</v>
      </c>
      <c r="F32" s="1135"/>
      <c r="G32" s="1128">
        <f t="shared" si="0"/>
        <v>491463.603642</v>
      </c>
      <c r="H32" s="1125"/>
      <c r="I32" s="1134"/>
    </row>
    <row r="33" spans="1:11">
      <c r="A33" s="1125">
        <v>24</v>
      </c>
      <c r="B33" s="1087" t="s">
        <v>1173</v>
      </c>
      <c r="C33" s="1124">
        <v>0</v>
      </c>
      <c r="D33" s="1124">
        <v>0</v>
      </c>
      <c r="E33" s="1124">
        <v>491463.603642</v>
      </c>
      <c r="F33" s="1135"/>
      <c r="G33" s="1128">
        <f t="shared" si="0"/>
        <v>491463.603642</v>
      </c>
      <c r="H33" s="1125"/>
      <c r="I33" s="1134"/>
    </row>
    <row r="34" spans="1:11">
      <c r="A34" s="1125">
        <v>25</v>
      </c>
      <c r="B34" s="1087" t="s">
        <v>1255</v>
      </c>
      <c r="C34" s="1127">
        <f>AVERAGE(C21:C33)</f>
        <v>0</v>
      </c>
      <c r="D34" s="1127">
        <f>AVERAGE(D21:D33)</f>
        <v>0</v>
      </c>
      <c r="E34" s="1127">
        <f>AVERAGE(E21:E33)</f>
        <v>399744.90616061533</v>
      </c>
      <c r="F34" s="1127"/>
      <c r="G34" s="1127">
        <f>AVERAGE(G21:G33)</f>
        <v>399744.90616061533</v>
      </c>
      <c r="H34" s="1125"/>
      <c r="I34" s="1134"/>
    </row>
    <row r="35" spans="1:11">
      <c r="A35" s="1125"/>
      <c r="B35" s="1087"/>
      <c r="C35" s="1127"/>
      <c r="D35" s="1127"/>
      <c r="E35" s="1127"/>
      <c r="I35" s="1134"/>
    </row>
    <row r="36" spans="1:11">
      <c r="I36" s="1134"/>
    </row>
    <row r="37" spans="1:11">
      <c r="B37" s="1126" t="s">
        <v>196</v>
      </c>
      <c r="C37" s="1129" t="s">
        <v>1257</v>
      </c>
      <c r="D37" s="1129" t="s">
        <v>1219</v>
      </c>
      <c r="E37" s="1129" t="s">
        <v>1218</v>
      </c>
      <c r="F37" s="1087"/>
      <c r="G37" s="1125" t="s">
        <v>293</v>
      </c>
      <c r="I37" s="1134"/>
    </row>
    <row r="38" spans="1:11">
      <c r="A38" s="1125">
        <v>26</v>
      </c>
      <c r="B38" s="1087" t="s">
        <v>1176</v>
      </c>
      <c r="C38" s="1124">
        <v>0</v>
      </c>
      <c r="D38" s="1136">
        <v>0</v>
      </c>
      <c r="E38" s="1136">
        <v>650.75847600000009</v>
      </c>
      <c r="F38" s="1135"/>
      <c r="G38" s="1128">
        <f t="shared" ref="G38:G50" si="1">SUM(C38:F38)</f>
        <v>650.75847600000009</v>
      </c>
      <c r="H38" s="1125"/>
      <c r="I38" s="1473"/>
      <c r="J38" s="1474"/>
      <c r="K38" s="1474"/>
    </row>
    <row r="39" spans="1:11">
      <c r="A39" s="1125">
        <v>27</v>
      </c>
      <c r="B39" s="1087" t="s">
        <v>1032</v>
      </c>
      <c r="C39" s="1124">
        <v>0</v>
      </c>
      <c r="D39" s="1124">
        <v>0</v>
      </c>
      <c r="E39" s="1136">
        <v>1301.5169520000002</v>
      </c>
      <c r="F39" s="1135"/>
      <c r="G39" s="1128">
        <f t="shared" si="1"/>
        <v>1301.5169520000002</v>
      </c>
      <c r="H39" s="1125"/>
      <c r="I39" s="1475"/>
      <c r="J39" s="1474"/>
      <c r="K39" s="1474"/>
    </row>
    <row r="40" spans="1:11">
      <c r="A40" s="1125">
        <v>28</v>
      </c>
      <c r="B40" s="1087" t="s">
        <v>1033</v>
      </c>
      <c r="C40" s="1124">
        <v>0</v>
      </c>
      <c r="D40" s="1124">
        <v>0</v>
      </c>
      <c r="E40" s="1136">
        <v>13284.221939999999</v>
      </c>
      <c r="F40" s="1135"/>
      <c r="G40" s="1128">
        <f t="shared" si="1"/>
        <v>13284.221939999999</v>
      </c>
      <c r="H40" s="1125"/>
      <c r="I40" s="1134"/>
    </row>
    <row r="41" spans="1:11">
      <c r="A41" s="1125">
        <v>29</v>
      </c>
      <c r="B41" s="1087" t="s">
        <v>1175</v>
      </c>
      <c r="C41" s="1124">
        <v>0</v>
      </c>
      <c r="D41" s="1124">
        <v>0</v>
      </c>
      <c r="E41" s="1136">
        <v>25276.167971999999</v>
      </c>
      <c r="F41" s="1135"/>
      <c r="G41" s="1128">
        <f t="shared" si="1"/>
        <v>25276.167971999999</v>
      </c>
      <c r="H41" s="1125"/>
      <c r="I41" s="1134"/>
    </row>
    <row r="42" spans="1:11">
      <c r="A42" s="1125">
        <v>30</v>
      </c>
      <c r="B42" s="1087" t="s">
        <v>506</v>
      </c>
      <c r="C42" s="1124">
        <v>0</v>
      </c>
      <c r="D42" s="1124">
        <v>0</v>
      </c>
      <c r="E42" s="1136">
        <v>37268.114003999995</v>
      </c>
      <c r="F42" s="1135"/>
      <c r="G42" s="1128">
        <f t="shared" si="1"/>
        <v>37268.114003999995</v>
      </c>
      <c r="H42" s="1125"/>
      <c r="I42" s="1134"/>
    </row>
    <row r="43" spans="1:11">
      <c r="A43" s="1125">
        <v>31</v>
      </c>
      <c r="B43" s="1087" t="s">
        <v>507</v>
      </c>
      <c r="C43" s="1124">
        <v>0</v>
      </c>
      <c r="D43" s="1124">
        <v>0</v>
      </c>
      <c r="E43" s="1136">
        <v>49260.060035999995</v>
      </c>
      <c r="F43" s="1135"/>
      <c r="G43" s="1128">
        <f t="shared" si="1"/>
        <v>49260.060035999995</v>
      </c>
      <c r="H43" s="1125"/>
      <c r="I43" s="1134"/>
    </row>
    <row r="44" spans="1:11">
      <c r="A44" s="1125">
        <v>32</v>
      </c>
      <c r="B44" s="1087" t="s">
        <v>508</v>
      </c>
      <c r="C44" s="1124">
        <v>0</v>
      </c>
      <c r="D44" s="1124">
        <v>0</v>
      </c>
      <c r="E44" s="1136">
        <v>61252.006067999988</v>
      </c>
      <c r="F44" s="1135"/>
      <c r="G44" s="1128">
        <f t="shared" si="1"/>
        <v>61252.006067999988</v>
      </c>
      <c r="H44" s="1125"/>
      <c r="I44" s="1134"/>
    </row>
    <row r="45" spans="1:11">
      <c r="A45" s="1125">
        <v>33</v>
      </c>
      <c r="B45" s="1087" t="s">
        <v>1035</v>
      </c>
      <c r="C45" s="1124">
        <v>0</v>
      </c>
      <c r="D45" s="1124">
        <v>0</v>
      </c>
      <c r="E45" s="1136">
        <v>73243.95209999998</v>
      </c>
      <c r="F45" s="1135"/>
      <c r="G45" s="1128">
        <f t="shared" si="1"/>
        <v>73243.95209999998</v>
      </c>
      <c r="H45" s="1125"/>
      <c r="I45" s="1134"/>
    </row>
    <row r="46" spans="1:11">
      <c r="A46" s="1125">
        <v>34</v>
      </c>
      <c r="B46" s="1087" t="s">
        <v>1174</v>
      </c>
      <c r="C46" s="1124">
        <v>0</v>
      </c>
      <c r="D46" s="1124">
        <v>0</v>
      </c>
      <c r="E46" s="1136">
        <v>85235.898131999973</v>
      </c>
      <c r="F46" s="1135"/>
      <c r="G46" s="1128">
        <f t="shared" si="1"/>
        <v>85235.898131999973</v>
      </c>
      <c r="H46" s="1125"/>
      <c r="I46" s="1134"/>
    </row>
    <row r="47" spans="1:11">
      <c r="A47" s="1125">
        <v>35</v>
      </c>
      <c r="B47" s="1087" t="s">
        <v>1037</v>
      </c>
      <c r="C47" s="1124">
        <v>0</v>
      </c>
      <c r="D47" s="1124">
        <v>0</v>
      </c>
      <c r="E47" s="1136">
        <v>97688.87864999997</v>
      </c>
      <c r="F47" s="1135"/>
      <c r="G47" s="1128">
        <f t="shared" si="1"/>
        <v>97688.87864999997</v>
      </c>
      <c r="H47" s="1125"/>
      <c r="I47" s="1134"/>
    </row>
    <row r="48" spans="1:11">
      <c r="A48" s="1125">
        <v>36</v>
      </c>
      <c r="B48" s="1087" t="s">
        <v>1038</v>
      </c>
      <c r="C48" s="1124">
        <v>0</v>
      </c>
      <c r="D48" s="1124">
        <v>0</v>
      </c>
      <c r="E48" s="1136">
        <v>110141.85916799997</v>
      </c>
      <c r="F48" s="1135"/>
      <c r="G48" s="1128">
        <f t="shared" si="1"/>
        <v>110141.85916799997</v>
      </c>
      <c r="H48" s="1125"/>
      <c r="I48" s="1134"/>
    </row>
    <row r="49" spans="1:9">
      <c r="A49" s="1125">
        <v>37</v>
      </c>
      <c r="B49" s="1087" t="s">
        <v>1039</v>
      </c>
      <c r="C49" s="1124">
        <v>0</v>
      </c>
      <c r="D49" s="1124">
        <v>0</v>
      </c>
      <c r="E49" s="1136">
        <v>122594.83968599996</v>
      </c>
      <c r="F49" s="1135"/>
      <c r="G49" s="1128">
        <f t="shared" si="1"/>
        <v>122594.83968599996</v>
      </c>
      <c r="H49" s="1125"/>
      <c r="I49" s="1134"/>
    </row>
    <row r="50" spans="1:9">
      <c r="A50" s="1125">
        <v>38</v>
      </c>
      <c r="B50" s="1087" t="s">
        <v>1173</v>
      </c>
      <c r="C50" s="1124">
        <v>0</v>
      </c>
      <c r="D50" s="1136">
        <v>0</v>
      </c>
      <c r="E50" s="1136">
        <v>135047.82020399996</v>
      </c>
      <c r="F50" s="1135"/>
      <c r="G50" s="1128">
        <f t="shared" si="1"/>
        <v>135047.82020399996</v>
      </c>
      <c r="H50" s="1125"/>
      <c r="I50" s="1134"/>
    </row>
    <row r="51" spans="1:9">
      <c r="A51" s="1125">
        <v>39</v>
      </c>
      <c r="B51" s="1087" t="s">
        <v>1255</v>
      </c>
      <c r="C51" s="1127">
        <f>AVERAGE(C38:C50)</f>
        <v>0</v>
      </c>
      <c r="D51" s="1127">
        <f>AVERAGE(D38:D50)</f>
        <v>0</v>
      </c>
      <c r="E51" s="1127">
        <f>AVERAGE(E38:E50)</f>
        <v>62480.468722153833</v>
      </c>
      <c r="F51" s="1127"/>
      <c r="G51" s="1127">
        <f>AVERAGE(G38:G50)</f>
        <v>62480.468722153833</v>
      </c>
      <c r="I51" s="1134"/>
    </row>
    <row r="52" spans="1:9" ht="18">
      <c r="B52" s="1656" t="s">
        <v>690</v>
      </c>
      <c r="C52" s="1656"/>
      <c r="D52" s="1656"/>
      <c r="E52" s="1656"/>
      <c r="F52" s="1656"/>
    </row>
    <row r="53" spans="1:9" ht="20">
      <c r="A53" s="1133"/>
      <c r="B53" s="1132"/>
      <c r="C53" s="1131"/>
    </row>
    <row r="54" spans="1:9">
      <c r="A54" s="1657" t="s">
        <v>1261</v>
      </c>
      <c r="B54" s="1657"/>
      <c r="C54" s="1657"/>
      <c r="D54" s="1657"/>
      <c r="E54" s="1657"/>
    </row>
    <row r="55" spans="1:9">
      <c r="B55" s="1130" t="s">
        <v>1195</v>
      </c>
      <c r="C55" s="1130" t="s">
        <v>1189</v>
      </c>
      <c r="D55" s="1130" t="s">
        <v>1188</v>
      </c>
      <c r="E55" s="1130" t="s">
        <v>1187</v>
      </c>
      <c r="F55" s="1130" t="s">
        <v>1260</v>
      </c>
      <c r="G55" s="1130" t="s">
        <v>1259</v>
      </c>
    </row>
    <row r="56" spans="1:9">
      <c r="B56" s="1126" t="s">
        <v>1258</v>
      </c>
      <c r="C56" s="1129" t="s">
        <v>1257</v>
      </c>
      <c r="D56" s="1129" t="s">
        <v>1219</v>
      </c>
      <c r="E56" s="1129" t="s">
        <v>1218</v>
      </c>
      <c r="F56" s="1087"/>
      <c r="G56" s="1125" t="s">
        <v>293</v>
      </c>
    </row>
    <row r="57" spans="1:9">
      <c r="A57" s="1125">
        <v>40</v>
      </c>
      <c r="B57" s="1087" t="s">
        <v>1176</v>
      </c>
      <c r="C57" s="1127">
        <f t="shared" ref="C57:F69" si="2">C21-C38</f>
        <v>0</v>
      </c>
      <c r="D57" s="1127">
        <f t="shared" si="2"/>
        <v>0</v>
      </c>
      <c r="E57" s="1127">
        <f t="shared" si="2"/>
        <v>38394.577809000002</v>
      </c>
      <c r="F57" s="1127">
        <f t="shared" si="2"/>
        <v>0</v>
      </c>
      <c r="G57" s="1128">
        <f t="shared" ref="G57:G69" si="3">SUM(C57:F57)</f>
        <v>38394.577809000002</v>
      </c>
      <c r="H57" s="1125"/>
    </row>
    <row r="58" spans="1:9">
      <c r="A58" s="1125">
        <v>41</v>
      </c>
      <c r="B58" s="1087" t="s">
        <v>1032</v>
      </c>
      <c r="C58" s="1127">
        <f t="shared" si="2"/>
        <v>0</v>
      </c>
      <c r="D58" s="1127">
        <f t="shared" si="2"/>
        <v>0</v>
      </c>
      <c r="E58" s="1127">
        <f t="shared" si="2"/>
        <v>37743.819333000007</v>
      </c>
      <c r="F58" s="1127">
        <f t="shared" si="2"/>
        <v>0</v>
      </c>
      <c r="G58" s="1128">
        <f t="shared" si="3"/>
        <v>37743.819333000007</v>
      </c>
      <c r="H58" s="1125"/>
    </row>
    <row r="59" spans="1:9">
      <c r="A59" s="1125">
        <v>42</v>
      </c>
      <c r="B59" s="1087" t="s">
        <v>1033</v>
      </c>
      <c r="C59" s="1127">
        <f t="shared" si="2"/>
        <v>0</v>
      </c>
      <c r="D59" s="1127">
        <f t="shared" si="2"/>
        <v>0</v>
      </c>
      <c r="E59" s="1127">
        <f t="shared" si="2"/>
        <v>437107.01990999997</v>
      </c>
      <c r="F59" s="1127">
        <f t="shared" si="2"/>
        <v>0</v>
      </c>
      <c r="G59" s="1128">
        <f t="shared" si="3"/>
        <v>437107.01990999997</v>
      </c>
      <c r="H59" s="1125"/>
    </row>
    <row r="60" spans="1:9">
      <c r="A60" s="1125">
        <v>43</v>
      </c>
      <c r="B60" s="1087" t="s">
        <v>1175</v>
      </c>
      <c r="C60" s="1127">
        <f t="shared" si="2"/>
        <v>0</v>
      </c>
      <c r="D60" s="1127">
        <f t="shared" si="2"/>
        <v>0</v>
      </c>
      <c r="E60" s="1127">
        <f t="shared" si="2"/>
        <v>425115.07387799997</v>
      </c>
      <c r="F60" s="1127">
        <f t="shared" si="2"/>
        <v>0</v>
      </c>
      <c r="G60" s="1128">
        <f t="shared" si="3"/>
        <v>425115.07387799997</v>
      </c>
      <c r="H60" s="1125"/>
    </row>
    <row r="61" spans="1:9">
      <c r="A61" s="1125">
        <v>44</v>
      </c>
      <c r="B61" s="1087" t="s">
        <v>506</v>
      </c>
      <c r="C61" s="1127">
        <f t="shared" si="2"/>
        <v>0</v>
      </c>
      <c r="D61" s="1127">
        <f t="shared" si="2"/>
        <v>0</v>
      </c>
      <c r="E61" s="1127">
        <f t="shared" si="2"/>
        <v>413123.12784600002</v>
      </c>
      <c r="F61" s="1127">
        <f t="shared" si="2"/>
        <v>0</v>
      </c>
      <c r="G61" s="1128">
        <f t="shared" si="3"/>
        <v>413123.12784600002</v>
      </c>
      <c r="H61" s="1125"/>
    </row>
    <row r="62" spans="1:9">
      <c r="A62" s="1125">
        <v>45</v>
      </c>
      <c r="B62" s="1087" t="s">
        <v>507</v>
      </c>
      <c r="C62" s="1127">
        <f t="shared" si="2"/>
        <v>0</v>
      </c>
      <c r="D62" s="1127">
        <f t="shared" si="2"/>
        <v>0</v>
      </c>
      <c r="E62" s="1127">
        <f t="shared" si="2"/>
        <v>401131.18181400001</v>
      </c>
      <c r="F62" s="1127">
        <f t="shared" si="2"/>
        <v>0</v>
      </c>
      <c r="G62" s="1128">
        <f t="shared" si="3"/>
        <v>401131.18181400001</v>
      </c>
      <c r="H62" s="1125"/>
    </row>
    <row r="63" spans="1:9">
      <c r="A63" s="1125">
        <v>46</v>
      </c>
      <c r="B63" s="1087" t="s">
        <v>508</v>
      </c>
      <c r="C63" s="1127">
        <f t="shared" si="2"/>
        <v>0</v>
      </c>
      <c r="D63" s="1127">
        <f t="shared" si="2"/>
        <v>0</v>
      </c>
      <c r="E63" s="1127">
        <f t="shared" si="2"/>
        <v>389139.235782</v>
      </c>
      <c r="F63" s="1127">
        <f t="shared" si="2"/>
        <v>0</v>
      </c>
      <c r="G63" s="1128">
        <f t="shared" si="3"/>
        <v>389139.235782</v>
      </c>
      <c r="H63" s="1125"/>
    </row>
    <row r="64" spans="1:9">
      <c r="A64" s="1125">
        <v>47</v>
      </c>
      <c r="B64" s="1087" t="s">
        <v>1035</v>
      </c>
      <c r="C64" s="1127">
        <f t="shared" si="2"/>
        <v>0</v>
      </c>
      <c r="D64" s="1127">
        <f t="shared" si="2"/>
        <v>0</v>
      </c>
      <c r="E64" s="1127">
        <f t="shared" si="2"/>
        <v>377147.28975</v>
      </c>
      <c r="F64" s="1127">
        <f t="shared" si="2"/>
        <v>0</v>
      </c>
      <c r="G64" s="1128">
        <f t="shared" si="3"/>
        <v>377147.28975</v>
      </c>
      <c r="H64" s="1125"/>
    </row>
    <row r="65" spans="1:11">
      <c r="A65" s="1125">
        <v>48</v>
      </c>
      <c r="B65" s="1087" t="s">
        <v>1174</v>
      </c>
      <c r="C65" s="1127">
        <f t="shared" si="2"/>
        <v>0</v>
      </c>
      <c r="D65" s="1127">
        <f t="shared" si="2"/>
        <v>0</v>
      </c>
      <c r="E65" s="1127">
        <f t="shared" si="2"/>
        <v>365155.34371799999</v>
      </c>
      <c r="F65" s="1127">
        <f t="shared" si="2"/>
        <v>0</v>
      </c>
      <c r="G65" s="1128">
        <f t="shared" si="3"/>
        <v>365155.34371799999</v>
      </c>
      <c r="H65" s="1125"/>
    </row>
    <row r="66" spans="1:11">
      <c r="A66" s="1125">
        <v>49</v>
      </c>
      <c r="B66" s="1087" t="s">
        <v>1037</v>
      </c>
      <c r="C66" s="1127">
        <f t="shared" si="2"/>
        <v>0</v>
      </c>
      <c r="D66" s="1127">
        <f t="shared" si="2"/>
        <v>0</v>
      </c>
      <c r="E66" s="1127">
        <f t="shared" si="2"/>
        <v>393774.72499200003</v>
      </c>
      <c r="F66" s="1127">
        <f t="shared" si="2"/>
        <v>0</v>
      </c>
      <c r="G66" s="1128">
        <f t="shared" si="3"/>
        <v>393774.72499200003</v>
      </c>
      <c r="H66" s="1125"/>
    </row>
    <row r="67" spans="1:11">
      <c r="A67" s="1125">
        <v>50</v>
      </c>
      <c r="B67" s="1087" t="s">
        <v>1038</v>
      </c>
      <c r="C67" s="1127">
        <f t="shared" si="2"/>
        <v>0</v>
      </c>
      <c r="D67" s="1127">
        <f t="shared" si="2"/>
        <v>0</v>
      </c>
      <c r="E67" s="1127">
        <f t="shared" si="2"/>
        <v>381321.74447400006</v>
      </c>
      <c r="F67" s="1127">
        <f t="shared" si="2"/>
        <v>0</v>
      </c>
      <c r="G67" s="1128">
        <f t="shared" si="3"/>
        <v>381321.74447400006</v>
      </c>
      <c r="H67" s="1125"/>
    </row>
    <row r="68" spans="1:11">
      <c r="A68" s="1125">
        <v>51</v>
      </c>
      <c r="B68" s="1087" t="s">
        <v>1039</v>
      </c>
      <c r="C68" s="1127">
        <f t="shared" si="2"/>
        <v>0</v>
      </c>
      <c r="D68" s="1127">
        <f t="shared" si="2"/>
        <v>0</v>
      </c>
      <c r="E68" s="1127">
        <f t="shared" si="2"/>
        <v>368868.76395600004</v>
      </c>
      <c r="F68" s="1127">
        <f t="shared" si="2"/>
        <v>0</v>
      </c>
      <c r="G68" s="1128">
        <f t="shared" si="3"/>
        <v>368868.76395600004</v>
      </c>
      <c r="H68" s="1125"/>
    </row>
    <row r="69" spans="1:11">
      <c r="A69" s="1125">
        <v>52</v>
      </c>
      <c r="B69" s="1087" t="s">
        <v>1173</v>
      </c>
      <c r="C69" s="1127">
        <f t="shared" si="2"/>
        <v>0</v>
      </c>
      <c r="D69" s="1127">
        <f t="shared" si="2"/>
        <v>0</v>
      </c>
      <c r="E69" s="1127">
        <f t="shared" si="2"/>
        <v>356415.78343800001</v>
      </c>
      <c r="F69" s="1127">
        <f t="shared" si="2"/>
        <v>0</v>
      </c>
      <c r="G69" s="1128">
        <f t="shared" si="3"/>
        <v>356415.78343800001</v>
      </c>
      <c r="H69" s="1125"/>
    </row>
    <row r="70" spans="1:11">
      <c r="A70" s="1125">
        <v>53</v>
      </c>
      <c r="B70" s="1087" t="s">
        <v>1255</v>
      </c>
      <c r="C70" s="1127">
        <f>AVERAGE(C57:C69)</f>
        <v>0</v>
      </c>
      <c r="D70" s="1127">
        <f>AVERAGE(D57:D69)</f>
        <v>0</v>
      </c>
      <c r="E70" s="1127">
        <f>AVERAGE(E57:E69)</f>
        <v>337264.43743846152</v>
      </c>
      <c r="F70" s="1127">
        <f>AVERAGE(F57:F69)</f>
        <v>0</v>
      </c>
      <c r="G70" s="1127">
        <f>AVERAGE(G57:G69)</f>
        <v>337264.43743846152</v>
      </c>
      <c r="H70" s="1125"/>
    </row>
    <row r="73" spans="1:11">
      <c r="B73" s="1126" t="s">
        <v>414</v>
      </c>
      <c r="C73" s="1461" t="s">
        <v>1257</v>
      </c>
      <c r="D73" s="1461" t="s">
        <v>1219</v>
      </c>
      <c r="E73" s="1461" t="s">
        <v>1218</v>
      </c>
      <c r="G73" s="1125" t="s">
        <v>293</v>
      </c>
    </row>
    <row r="74" spans="1:11">
      <c r="A74" s="1125">
        <v>54</v>
      </c>
      <c r="B74" s="1087" t="s">
        <v>1032</v>
      </c>
      <c r="C74" s="1124">
        <f t="shared" ref="C74:D85" si="4">C39-C38</f>
        <v>0</v>
      </c>
      <c r="D74" s="1124">
        <f t="shared" si="4"/>
        <v>0</v>
      </c>
      <c r="E74" s="1124">
        <v>642.16480000000001</v>
      </c>
      <c r="G74" s="1128">
        <f t="shared" ref="G74:G86" si="5">SUM(C74:F74)</f>
        <v>642.16480000000001</v>
      </c>
      <c r="H74" s="1125"/>
      <c r="I74" s="1473"/>
      <c r="J74" s="1474"/>
      <c r="K74" s="1474"/>
    </row>
    <row r="75" spans="1:11">
      <c r="A75" s="1125">
        <v>55</v>
      </c>
      <c r="B75" s="1087" t="s">
        <v>1033</v>
      </c>
      <c r="C75" s="1124">
        <f t="shared" si="4"/>
        <v>0</v>
      </c>
      <c r="D75" s="1124">
        <f t="shared" si="4"/>
        <v>0</v>
      </c>
      <c r="E75" s="1124">
        <v>11865.765460000001</v>
      </c>
      <c r="G75" s="1128">
        <f t="shared" si="5"/>
        <v>11865.765460000001</v>
      </c>
      <c r="H75" s="1125"/>
    </row>
    <row r="76" spans="1:11">
      <c r="A76" s="1125">
        <v>56</v>
      </c>
      <c r="B76" s="1087" t="s">
        <v>1175</v>
      </c>
      <c r="C76" s="1124">
        <f t="shared" si="4"/>
        <v>0</v>
      </c>
      <c r="D76" s="1124">
        <f t="shared" si="4"/>
        <v>0</v>
      </c>
      <c r="E76" s="1124">
        <v>11865.751920000001</v>
      </c>
      <c r="G76" s="1128">
        <f t="shared" si="5"/>
        <v>11865.751920000001</v>
      </c>
      <c r="H76" s="1125"/>
    </row>
    <row r="77" spans="1:11">
      <c r="A77" s="1125">
        <v>57</v>
      </c>
      <c r="B77" s="1087" t="s">
        <v>506</v>
      </c>
      <c r="C77" s="1124">
        <f t="shared" si="4"/>
        <v>0</v>
      </c>
      <c r="D77" s="1124">
        <f t="shared" si="4"/>
        <v>0</v>
      </c>
      <c r="E77" s="1124">
        <v>11865.751920000001</v>
      </c>
      <c r="G77" s="1128">
        <f t="shared" si="5"/>
        <v>11865.751920000001</v>
      </c>
      <c r="H77" s="1125"/>
    </row>
    <row r="78" spans="1:11">
      <c r="A78" s="1125">
        <v>58</v>
      </c>
      <c r="B78" s="1087" t="s">
        <v>507</v>
      </c>
      <c r="C78" s="1124">
        <f t="shared" si="4"/>
        <v>0</v>
      </c>
      <c r="D78" s="1124">
        <f t="shared" si="4"/>
        <v>0</v>
      </c>
      <c r="E78" s="1124">
        <v>11865.751920000001</v>
      </c>
      <c r="G78" s="1128">
        <f t="shared" si="5"/>
        <v>11865.751920000001</v>
      </c>
      <c r="H78" s="1125"/>
    </row>
    <row r="79" spans="1:11">
      <c r="A79" s="1125">
        <v>59</v>
      </c>
      <c r="B79" s="1087" t="s">
        <v>508</v>
      </c>
      <c r="C79" s="1124">
        <f t="shared" si="4"/>
        <v>0</v>
      </c>
      <c r="D79" s="1124">
        <f t="shared" si="4"/>
        <v>0</v>
      </c>
      <c r="E79" s="1124">
        <v>11865.751920000001</v>
      </c>
      <c r="G79" s="1128">
        <f t="shared" si="5"/>
        <v>11865.751920000001</v>
      </c>
      <c r="H79" s="1125"/>
    </row>
    <row r="80" spans="1:11">
      <c r="A80" s="1125">
        <v>60</v>
      </c>
      <c r="B80" s="1087" t="s">
        <v>1035</v>
      </c>
      <c r="C80" s="1124">
        <f t="shared" si="4"/>
        <v>0</v>
      </c>
      <c r="D80" s="1124">
        <f t="shared" si="4"/>
        <v>0</v>
      </c>
      <c r="E80" s="1124">
        <v>11865.751920000001</v>
      </c>
      <c r="G80" s="1128">
        <f t="shared" si="5"/>
        <v>11865.751920000001</v>
      </c>
      <c r="H80" s="1125"/>
    </row>
    <row r="81" spans="1:8">
      <c r="A81" s="1125">
        <v>61</v>
      </c>
      <c r="B81" s="1087" t="s">
        <v>1174</v>
      </c>
      <c r="C81" s="1124">
        <f t="shared" si="4"/>
        <v>0</v>
      </c>
      <c r="D81" s="1124">
        <f t="shared" si="4"/>
        <v>0</v>
      </c>
      <c r="E81" s="1124">
        <v>11865.751920000001</v>
      </c>
      <c r="G81" s="1128">
        <f t="shared" si="5"/>
        <v>11865.751920000001</v>
      </c>
      <c r="H81" s="1125"/>
    </row>
    <row r="82" spans="1:8">
      <c r="A82" s="1125">
        <v>62</v>
      </c>
      <c r="B82" s="1087" t="s">
        <v>1037</v>
      </c>
      <c r="C82" s="1124">
        <f t="shared" si="4"/>
        <v>0</v>
      </c>
      <c r="D82" s="1124">
        <f t="shared" si="4"/>
        <v>0</v>
      </c>
      <c r="E82" s="1124">
        <v>12321.934830000002</v>
      </c>
      <c r="G82" s="1128">
        <f t="shared" si="5"/>
        <v>12321.934830000002</v>
      </c>
      <c r="H82" s="1125"/>
    </row>
    <row r="83" spans="1:8">
      <c r="A83" s="1125">
        <v>63</v>
      </c>
      <c r="B83" s="1087" t="s">
        <v>1038</v>
      </c>
      <c r="C83" s="1124">
        <f t="shared" si="4"/>
        <v>0</v>
      </c>
      <c r="D83" s="1124">
        <f t="shared" si="4"/>
        <v>0</v>
      </c>
      <c r="E83" s="1124">
        <v>12321.934830000002</v>
      </c>
      <c r="G83" s="1128">
        <f t="shared" si="5"/>
        <v>12321.934830000002</v>
      </c>
      <c r="H83" s="1125"/>
    </row>
    <row r="84" spans="1:8">
      <c r="A84" s="1125">
        <v>64</v>
      </c>
      <c r="B84" s="1087" t="s">
        <v>1039</v>
      </c>
      <c r="C84" s="1124">
        <f t="shared" si="4"/>
        <v>0</v>
      </c>
      <c r="D84" s="1124">
        <f t="shared" si="4"/>
        <v>0</v>
      </c>
      <c r="E84" s="1124">
        <v>12321.934830000002</v>
      </c>
      <c r="G84" s="1128">
        <f t="shared" si="5"/>
        <v>12321.934830000002</v>
      </c>
      <c r="H84" s="1125"/>
    </row>
    <row r="85" spans="1:8">
      <c r="A85" s="1125">
        <v>65</v>
      </c>
      <c r="B85" s="1087" t="s">
        <v>1173</v>
      </c>
      <c r="C85" s="1124">
        <f t="shared" si="4"/>
        <v>0</v>
      </c>
      <c r="D85" s="1124">
        <f t="shared" si="4"/>
        <v>0</v>
      </c>
      <c r="E85" s="1124">
        <v>12321.934830000002</v>
      </c>
      <c r="G85" s="1128">
        <f t="shared" si="5"/>
        <v>12321.934830000002</v>
      </c>
      <c r="H85" s="1125"/>
    </row>
    <row r="86" spans="1:8">
      <c r="A86" s="1125">
        <v>66</v>
      </c>
      <c r="B86" s="1087" t="s">
        <v>293</v>
      </c>
      <c r="C86" s="1124">
        <f>SUM(C74:C85)</f>
        <v>0</v>
      </c>
      <c r="D86" s="1124">
        <f>SUM(D74:D85)</f>
        <v>0</v>
      </c>
      <c r="E86" s="1124">
        <f>SUM(E74:E85)</f>
        <v>132990.18110000002</v>
      </c>
      <c r="F86" s="1127">
        <f>SUM(F74:F85)</f>
        <v>0</v>
      </c>
      <c r="G86" s="1128">
        <f t="shared" si="5"/>
        <v>132990.18110000002</v>
      </c>
    </row>
    <row r="87" spans="1:8">
      <c r="G87" s="1127"/>
    </row>
    <row r="89" spans="1:8">
      <c r="B89" s="1126" t="s">
        <v>1256</v>
      </c>
      <c r="C89" s="1087"/>
    </row>
    <row r="90" spans="1:8">
      <c r="A90" s="1125">
        <v>67</v>
      </c>
      <c r="B90" s="1087" t="s">
        <v>1176</v>
      </c>
      <c r="C90" s="1124">
        <v>39045.336285000005</v>
      </c>
    </row>
    <row r="91" spans="1:8">
      <c r="A91" s="1125">
        <v>68</v>
      </c>
      <c r="B91" s="1087" t="s">
        <v>1032</v>
      </c>
      <c r="C91" s="1124">
        <v>39045.336285000005</v>
      </c>
    </row>
    <row r="92" spans="1:8">
      <c r="A92" s="1125">
        <v>69</v>
      </c>
      <c r="B92" s="1087" t="s">
        <v>1033</v>
      </c>
      <c r="C92" s="1124">
        <v>450391.24184999999</v>
      </c>
    </row>
    <row r="93" spans="1:8">
      <c r="A93" s="1125">
        <v>70</v>
      </c>
      <c r="B93" s="1087" t="s">
        <v>1175</v>
      </c>
      <c r="C93" s="1124">
        <v>450391.24184999999</v>
      </c>
    </row>
    <row r="94" spans="1:8">
      <c r="A94" s="1125">
        <v>71</v>
      </c>
      <c r="B94" s="1087" t="s">
        <v>506</v>
      </c>
      <c r="C94" s="1124">
        <v>450391.24184999999</v>
      </c>
    </row>
    <row r="95" spans="1:8">
      <c r="A95" s="1125">
        <v>72</v>
      </c>
      <c r="B95" s="1087" t="s">
        <v>507</v>
      </c>
      <c r="C95" s="1124">
        <v>450391.24184999999</v>
      </c>
    </row>
    <row r="96" spans="1:8">
      <c r="A96" s="1125">
        <v>73</v>
      </c>
      <c r="B96" s="1087" t="s">
        <v>508</v>
      </c>
      <c r="C96" s="1124">
        <v>450391.24184999999</v>
      </c>
    </row>
    <row r="97" spans="1:3">
      <c r="A97" s="1125">
        <v>74</v>
      </c>
      <c r="B97" s="1087" t="s">
        <v>1035</v>
      </c>
      <c r="C97" s="1124">
        <v>450391.24184999999</v>
      </c>
    </row>
    <row r="98" spans="1:3">
      <c r="A98" s="1125">
        <v>75</v>
      </c>
      <c r="B98" s="1087" t="s">
        <v>1174</v>
      </c>
      <c r="C98" s="1124">
        <v>450391.24184999999</v>
      </c>
    </row>
    <row r="99" spans="1:3">
      <c r="A99" s="1125">
        <v>76</v>
      </c>
      <c r="B99" s="1087" t="s">
        <v>1037</v>
      </c>
      <c r="C99" s="1124">
        <v>491463.603642</v>
      </c>
    </row>
    <row r="100" spans="1:3">
      <c r="A100" s="1125">
        <v>77</v>
      </c>
      <c r="B100" s="1087" t="s">
        <v>1038</v>
      </c>
      <c r="C100" s="1124">
        <v>491463.603642</v>
      </c>
    </row>
    <row r="101" spans="1:3">
      <c r="A101" s="1125">
        <v>78</v>
      </c>
      <c r="B101" s="1087" t="s">
        <v>1039</v>
      </c>
      <c r="C101" s="1124">
        <v>491463.603642</v>
      </c>
    </row>
    <row r="102" spans="1:3">
      <c r="A102" s="1125">
        <v>79</v>
      </c>
      <c r="B102" s="1087" t="s">
        <v>1173</v>
      </c>
      <c r="C102" s="1124">
        <v>491463.603642</v>
      </c>
    </row>
    <row r="103" spans="1:3">
      <c r="A103" s="1125">
        <v>80</v>
      </c>
      <c r="B103" s="1087" t="s">
        <v>1255</v>
      </c>
      <c r="C103" s="1124">
        <f>AVERAGE(C90:C102)</f>
        <v>399744.90616061533</v>
      </c>
    </row>
  </sheetData>
  <mergeCells count="4">
    <mergeCell ref="A1:E1"/>
    <mergeCell ref="A3:E3"/>
    <mergeCell ref="B52:F52"/>
    <mergeCell ref="A54:E54"/>
  </mergeCells>
  <pageMargins left="0.7" right="0.7" top="0.75" bottom="0.75" header="0.3" footer="0.3"/>
  <pageSetup scale="44" orientation="portrait" r:id="rId1"/>
  <rowBreaks count="1" manualBreakCount="1">
    <brk id="51"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54"/>
  <sheetViews>
    <sheetView workbookViewId="0">
      <selection activeCell="C25" sqref="C25"/>
    </sheetView>
  </sheetViews>
  <sheetFormatPr defaultColWidth="9.1796875" defaultRowHeight="13"/>
  <cols>
    <col min="1" max="1" width="9.1796875" style="527"/>
    <col min="2" max="2" width="10.453125" style="527" customWidth="1"/>
    <col min="3" max="3" width="51.1796875" style="527" bestFit="1" customWidth="1"/>
    <col min="4" max="4" width="9.1796875" style="527"/>
    <col min="5" max="5" width="9.1796875" style="536"/>
    <col min="6" max="16384" width="9.1796875" style="527"/>
  </cols>
  <sheetData>
    <row r="1" spans="1:10">
      <c r="A1" s="1658" t="s">
        <v>690</v>
      </c>
      <c r="B1" s="1658"/>
      <c r="C1" s="1658"/>
      <c r="D1" s="1658"/>
      <c r="E1" s="1658"/>
      <c r="F1" s="742"/>
    </row>
    <row r="2" spans="1:10">
      <c r="A2" s="1658" t="s">
        <v>1503</v>
      </c>
      <c r="B2" s="1658"/>
      <c r="C2" s="1658"/>
      <c r="D2" s="1658"/>
      <c r="E2" s="1658"/>
      <c r="F2" s="743"/>
    </row>
    <row r="3" spans="1:10">
      <c r="A3" s="528"/>
      <c r="B3" s="1416" t="s">
        <v>691</v>
      </c>
      <c r="C3" s="1417"/>
      <c r="D3" s="1417"/>
      <c r="E3" s="1418" t="s">
        <v>692</v>
      </c>
      <c r="F3" s="528"/>
      <c r="H3" s="529"/>
      <c r="J3" s="530"/>
    </row>
    <row r="4" spans="1:10">
      <c r="A4" s="528"/>
      <c r="B4" s="1417" t="s">
        <v>693</v>
      </c>
      <c r="C4" s="1417" t="s">
        <v>694</v>
      </c>
      <c r="D4" s="1417"/>
      <c r="E4" s="1419" t="s">
        <v>695</v>
      </c>
      <c r="F4" s="528"/>
      <c r="H4" s="531"/>
      <c r="J4" s="530"/>
    </row>
    <row r="5" spans="1:10">
      <c r="A5" s="528"/>
      <c r="B5" s="1420">
        <v>350.2</v>
      </c>
      <c r="C5" s="1421" t="s">
        <v>696</v>
      </c>
      <c r="D5" s="1421"/>
      <c r="E5" s="1422">
        <v>1.22</v>
      </c>
      <c r="F5" s="927"/>
      <c r="H5" s="529"/>
      <c r="J5" s="530"/>
    </row>
    <row r="6" spans="1:10">
      <c r="A6" s="528"/>
      <c r="B6" s="1420">
        <v>352</v>
      </c>
      <c r="C6" s="1421" t="s">
        <v>697</v>
      </c>
      <c r="D6" s="1421"/>
      <c r="E6" s="1422">
        <v>1.84</v>
      </c>
      <c r="F6" s="927"/>
      <c r="H6" s="531"/>
      <c r="J6" s="530"/>
    </row>
    <row r="7" spans="1:10">
      <c r="A7" s="528"/>
      <c r="B7" s="1420">
        <v>353</v>
      </c>
      <c r="C7" s="1421" t="s">
        <v>698</v>
      </c>
      <c r="D7" s="1421"/>
      <c r="E7" s="1422">
        <v>2.17</v>
      </c>
      <c r="F7" s="927"/>
      <c r="J7" s="532"/>
    </row>
    <row r="8" spans="1:10">
      <c r="A8" s="528"/>
      <c r="B8" s="1420">
        <v>354</v>
      </c>
      <c r="C8" s="1421" t="s">
        <v>699</v>
      </c>
      <c r="D8" s="1421"/>
      <c r="E8" s="1422">
        <v>2.02</v>
      </c>
      <c r="F8" s="927"/>
      <c r="H8" s="533"/>
      <c r="I8" s="534"/>
      <c r="J8" s="535"/>
    </row>
    <row r="9" spans="1:10">
      <c r="A9" s="528"/>
      <c r="B9" s="1420">
        <v>355</v>
      </c>
      <c r="C9" s="1421" t="s">
        <v>700</v>
      </c>
      <c r="D9" s="1421"/>
      <c r="E9" s="1422">
        <v>2.57</v>
      </c>
      <c r="F9" s="927"/>
    </row>
    <row r="10" spans="1:10">
      <c r="A10" s="528"/>
      <c r="B10" s="1420">
        <v>356</v>
      </c>
      <c r="C10" s="1421" t="s">
        <v>701</v>
      </c>
      <c r="D10" s="1421"/>
      <c r="E10" s="1422">
        <v>3.03</v>
      </c>
      <c r="F10" s="927"/>
    </row>
    <row r="11" spans="1:10">
      <c r="A11" s="528"/>
      <c r="B11" s="1420">
        <v>357</v>
      </c>
      <c r="C11" s="1421" t="s">
        <v>702</v>
      </c>
      <c r="D11" s="1421"/>
      <c r="E11" s="1422">
        <v>1.65</v>
      </c>
      <c r="F11" s="927"/>
    </row>
    <row r="12" spans="1:10">
      <c r="A12" s="528"/>
      <c r="B12" s="1420">
        <v>358</v>
      </c>
      <c r="C12" s="1421" t="s">
        <v>703</v>
      </c>
      <c r="D12" s="1421"/>
      <c r="E12" s="1430">
        <v>1.6</v>
      </c>
      <c r="F12" s="927"/>
    </row>
    <row r="13" spans="1:10">
      <c r="A13" s="528"/>
      <c r="B13" s="1420">
        <v>359</v>
      </c>
      <c r="C13" s="1421" t="s">
        <v>704</v>
      </c>
      <c r="D13" s="1421"/>
      <c r="E13" s="1422">
        <v>1.74</v>
      </c>
      <c r="F13" s="927"/>
    </row>
    <row r="14" spans="1:10">
      <c r="A14" s="528"/>
      <c r="B14" s="1416" t="s">
        <v>705</v>
      </c>
      <c r="C14" s="1417"/>
      <c r="D14" s="1417"/>
      <c r="E14" s="1418" t="s">
        <v>692</v>
      </c>
      <c r="F14" s="928"/>
    </row>
    <row r="15" spans="1:10">
      <c r="A15" s="528"/>
      <c r="B15" s="1423" t="s">
        <v>693</v>
      </c>
      <c r="C15" s="1423" t="s">
        <v>694</v>
      </c>
      <c r="D15" s="1423"/>
      <c r="E15" s="1419" t="s">
        <v>695</v>
      </c>
      <c r="F15" s="928"/>
    </row>
    <row r="16" spans="1:10">
      <c r="A16" s="528"/>
      <c r="B16" s="1420">
        <v>390</v>
      </c>
      <c r="C16" s="1421" t="s">
        <v>697</v>
      </c>
      <c r="D16" s="1421"/>
      <c r="E16" s="1422">
        <v>7.05</v>
      </c>
      <c r="F16" s="927"/>
    </row>
    <row r="17" spans="1:6">
      <c r="A17" s="528"/>
      <c r="B17" s="1420">
        <v>391.1</v>
      </c>
      <c r="C17" s="1421" t="s">
        <v>706</v>
      </c>
      <c r="D17" s="1421"/>
      <c r="E17" s="1422">
        <v>3.91</v>
      </c>
      <c r="F17" s="927"/>
    </row>
    <row r="18" spans="1:6">
      <c r="A18" s="528"/>
      <c r="B18" s="1420">
        <v>391.2</v>
      </c>
      <c r="C18" s="1421" t="s">
        <v>707</v>
      </c>
      <c r="D18" s="1421"/>
      <c r="E18" s="1430">
        <v>8</v>
      </c>
      <c r="F18" s="927"/>
    </row>
    <row r="19" spans="1:6">
      <c r="A19" s="528"/>
      <c r="B19" s="1420">
        <v>391.33</v>
      </c>
      <c r="C19" s="1421" t="s">
        <v>708</v>
      </c>
      <c r="D19" s="1421"/>
      <c r="E19" s="1422">
        <v>32.42</v>
      </c>
      <c r="F19" s="927"/>
    </row>
    <row r="20" spans="1:6">
      <c r="A20" s="528"/>
      <c r="B20" s="1420">
        <v>393</v>
      </c>
      <c r="C20" s="1421" t="s">
        <v>709</v>
      </c>
      <c r="D20" s="1421"/>
      <c r="E20" s="1422">
        <v>6.55</v>
      </c>
      <c r="F20" s="927"/>
    </row>
    <row r="21" spans="1:6">
      <c r="A21" s="528"/>
      <c r="B21" s="1420">
        <v>394</v>
      </c>
      <c r="C21" s="1421" t="s">
        <v>710</v>
      </c>
      <c r="D21" s="1421"/>
      <c r="E21" s="1430">
        <v>5.4</v>
      </c>
      <c r="F21" s="927"/>
    </row>
    <row r="22" spans="1:6">
      <c r="A22" s="528"/>
      <c r="B22" s="1420">
        <v>395</v>
      </c>
      <c r="C22" s="1421" t="s">
        <v>711</v>
      </c>
      <c r="D22" s="1421"/>
      <c r="E22" s="1422">
        <v>0.97</v>
      </c>
      <c r="F22" s="927"/>
    </row>
    <row r="23" spans="1:6">
      <c r="A23" s="528"/>
      <c r="B23" s="1420">
        <v>397</v>
      </c>
      <c r="C23" s="1421" t="s">
        <v>712</v>
      </c>
      <c r="D23" s="1421"/>
      <c r="E23" s="1422">
        <v>8.2899999999999991</v>
      </c>
      <c r="F23" s="927"/>
    </row>
    <row r="24" spans="1:6">
      <c r="A24" s="528"/>
      <c r="B24" s="1420">
        <v>397.64</v>
      </c>
      <c r="C24" s="1421" t="s">
        <v>713</v>
      </c>
      <c r="D24" s="1421"/>
      <c r="E24" s="1422">
        <v>10.54</v>
      </c>
      <c r="F24" s="927"/>
    </row>
    <row r="25" spans="1:6">
      <c r="A25" s="528"/>
      <c r="B25" s="1420">
        <v>398</v>
      </c>
      <c r="C25" s="1421" t="s">
        <v>714</v>
      </c>
      <c r="D25" s="1421"/>
      <c r="E25" s="1422">
        <v>4.93</v>
      </c>
      <c r="F25" s="927"/>
    </row>
    <row r="26" spans="1:6">
      <c r="A26" s="528"/>
      <c r="B26" s="1416" t="s">
        <v>715</v>
      </c>
      <c r="C26" s="1421"/>
      <c r="D26" s="1421"/>
      <c r="E26" s="1418" t="s">
        <v>692</v>
      </c>
      <c r="F26" s="927"/>
    </row>
    <row r="27" spans="1:6">
      <c r="A27" s="528"/>
      <c r="B27" s="1417" t="s">
        <v>693</v>
      </c>
      <c r="C27" s="1417" t="s">
        <v>694</v>
      </c>
      <c r="D27" s="1417"/>
      <c r="E27" s="1419" t="s">
        <v>695</v>
      </c>
      <c r="F27" s="927"/>
    </row>
    <row r="28" spans="1:6">
      <c r="A28" s="528"/>
      <c r="B28" s="1420">
        <v>390</v>
      </c>
      <c r="C28" s="1421" t="s">
        <v>697</v>
      </c>
      <c r="D28" s="1421"/>
      <c r="E28" s="1430">
        <v>2.13</v>
      </c>
      <c r="F28" s="927"/>
    </row>
    <row r="29" spans="1:6">
      <c r="A29" s="528"/>
      <c r="B29" s="1420">
        <v>391.1</v>
      </c>
      <c r="C29" s="1421" t="s">
        <v>706</v>
      </c>
      <c r="D29" s="1421"/>
      <c r="E29" s="1430">
        <v>4.63</v>
      </c>
      <c r="F29" s="928"/>
    </row>
    <row r="30" spans="1:6">
      <c r="A30" s="528"/>
      <c r="B30" s="1420">
        <v>391.2</v>
      </c>
      <c r="C30" s="1421" t="s">
        <v>707</v>
      </c>
      <c r="D30" s="1421"/>
      <c r="E30" s="1430">
        <v>6.21</v>
      </c>
      <c r="F30" s="928"/>
    </row>
    <row r="31" spans="1:6">
      <c r="A31" s="528"/>
      <c r="B31" s="1420">
        <v>391.33</v>
      </c>
      <c r="C31" s="1421" t="s">
        <v>716</v>
      </c>
      <c r="D31" s="1421"/>
      <c r="E31" s="1430">
        <v>13.47</v>
      </c>
      <c r="F31" s="929"/>
    </row>
    <row r="32" spans="1:6">
      <c r="A32" s="528"/>
      <c r="B32" s="1420">
        <v>391.36</v>
      </c>
      <c r="C32" s="1421" t="s">
        <v>717</v>
      </c>
      <c r="D32" s="1421"/>
      <c r="E32" s="1430">
        <v>10.49</v>
      </c>
      <c r="F32" s="929"/>
    </row>
    <row r="33" spans="1:6">
      <c r="A33" s="528"/>
      <c r="B33" s="1424">
        <v>392.1</v>
      </c>
      <c r="C33" s="1421" t="s">
        <v>1488</v>
      </c>
      <c r="D33" s="1421"/>
      <c r="E33" s="1430">
        <v>10.86</v>
      </c>
      <c r="F33" s="929"/>
    </row>
    <row r="34" spans="1:6">
      <c r="A34" s="528"/>
      <c r="B34" s="1424">
        <v>392.2</v>
      </c>
      <c r="C34" s="1421" t="s">
        <v>1489</v>
      </c>
      <c r="D34" s="1421"/>
      <c r="E34" s="1430">
        <v>8.34</v>
      </c>
      <c r="F34" s="929"/>
    </row>
    <row r="35" spans="1:6">
      <c r="A35" s="528"/>
      <c r="B35" s="1424">
        <v>392.3</v>
      </c>
      <c r="C35" s="1421" t="s">
        <v>1490</v>
      </c>
      <c r="D35" s="1421"/>
      <c r="E35" s="1430">
        <v>6.33</v>
      </c>
      <c r="F35" s="929"/>
    </row>
    <row r="36" spans="1:6">
      <c r="A36" s="528"/>
      <c r="B36" s="1424">
        <v>392.4</v>
      </c>
      <c r="C36" s="1421" t="s">
        <v>1491</v>
      </c>
      <c r="D36" s="1421"/>
      <c r="E36" s="1430">
        <v>5.67</v>
      </c>
      <c r="F36" s="929"/>
    </row>
    <row r="37" spans="1:6">
      <c r="A37" s="528"/>
      <c r="B37" s="1424">
        <v>392.6</v>
      </c>
      <c r="C37" s="1421" t="s">
        <v>1492</v>
      </c>
      <c r="D37" s="1425"/>
      <c r="E37" s="1430">
        <v>4.57</v>
      </c>
      <c r="F37" s="929"/>
    </row>
    <row r="38" spans="1:6">
      <c r="A38" s="528"/>
      <c r="B38" s="1424">
        <v>392.7</v>
      </c>
      <c r="C38" s="1421" t="s">
        <v>1493</v>
      </c>
      <c r="D38" s="1425"/>
      <c r="E38" s="1430">
        <v>25.42</v>
      </c>
      <c r="F38" s="929"/>
    </row>
    <row r="39" spans="1:6">
      <c r="A39" s="528"/>
      <c r="B39" s="1420">
        <v>393</v>
      </c>
      <c r="C39" s="1421" t="s">
        <v>709</v>
      </c>
      <c r="D39" s="1421"/>
      <c r="E39" s="1430">
        <v>7.66</v>
      </c>
      <c r="F39" s="929"/>
    </row>
    <row r="40" spans="1:6">
      <c r="A40" s="528"/>
      <c r="B40" s="1420">
        <v>394.1</v>
      </c>
      <c r="C40" s="1421" t="s">
        <v>718</v>
      </c>
      <c r="D40" s="1421"/>
      <c r="E40" s="1430">
        <v>3.23</v>
      </c>
      <c r="F40" s="929"/>
    </row>
    <row r="41" spans="1:6">
      <c r="A41" s="528"/>
      <c r="B41" s="1420">
        <v>394.2</v>
      </c>
      <c r="C41" s="1421" t="s">
        <v>719</v>
      </c>
      <c r="D41" s="1421"/>
      <c r="E41" s="1430">
        <v>5.28</v>
      </c>
      <c r="F41" s="929"/>
    </row>
    <row r="42" spans="1:6">
      <c r="A42" s="528"/>
      <c r="B42" s="1420">
        <v>394.3</v>
      </c>
      <c r="C42" s="1421" t="s">
        <v>720</v>
      </c>
      <c r="D42" s="1421"/>
      <c r="E42" s="1430">
        <v>7.32</v>
      </c>
      <c r="F42" s="929"/>
    </row>
    <row r="43" spans="1:6">
      <c r="A43" s="528"/>
      <c r="B43" s="1420">
        <v>395</v>
      </c>
      <c r="C43" s="1421" t="s">
        <v>711</v>
      </c>
      <c r="D43" s="1421"/>
      <c r="E43" s="1430">
        <v>4.34</v>
      </c>
      <c r="F43" s="929"/>
    </row>
    <row r="44" spans="1:6">
      <c r="A44" s="528"/>
      <c r="B44" s="1424">
        <v>396</v>
      </c>
      <c r="C44" s="1421" t="s">
        <v>1494</v>
      </c>
      <c r="D44" s="1425"/>
      <c r="E44" s="1430">
        <v>5.89</v>
      </c>
      <c r="F44" s="929"/>
    </row>
    <row r="45" spans="1:6">
      <c r="A45" s="528"/>
      <c r="B45" s="1420">
        <v>397.1</v>
      </c>
      <c r="C45" s="1421" t="s">
        <v>721</v>
      </c>
      <c r="D45" s="1421"/>
      <c r="E45" s="1430">
        <v>5.69</v>
      </c>
      <c r="F45" s="929"/>
    </row>
    <row r="46" spans="1:6">
      <c r="A46" s="528"/>
      <c r="B46" s="1420">
        <v>397.2</v>
      </c>
      <c r="C46" s="1421" t="s">
        <v>722</v>
      </c>
      <c r="D46" s="1421"/>
      <c r="E46" s="1430">
        <v>1.2</v>
      </c>
      <c r="F46" s="929"/>
    </row>
    <row r="47" spans="1:6">
      <c r="A47" s="528"/>
      <c r="B47" s="1420">
        <v>397.3</v>
      </c>
      <c r="C47" s="1421" t="s">
        <v>723</v>
      </c>
      <c r="D47" s="1421"/>
      <c r="E47" s="1430">
        <v>5.01</v>
      </c>
      <c r="F47" s="929"/>
    </row>
    <row r="48" spans="1:6">
      <c r="A48" s="528"/>
      <c r="B48" s="1420">
        <v>397.6</v>
      </c>
      <c r="C48" s="1421" t="s">
        <v>724</v>
      </c>
      <c r="D48" s="1421"/>
      <c r="E48" s="1430">
        <v>12.26</v>
      </c>
      <c r="F48" s="929"/>
    </row>
    <row r="49" spans="2:5">
      <c r="B49" s="1420">
        <v>398</v>
      </c>
      <c r="C49" s="1421" t="s">
        <v>714</v>
      </c>
      <c r="D49" s="1421"/>
      <c r="E49" s="1430">
        <v>3.63</v>
      </c>
    </row>
    <row r="50" spans="2:5" ht="12.75" customHeight="1">
      <c r="B50" s="474"/>
      <c r="C50" s="474"/>
      <c r="D50" s="474"/>
      <c r="E50" s="1426"/>
    </row>
    <row r="51" spans="2:5">
      <c r="B51" s="1659" t="s">
        <v>981</v>
      </c>
      <c r="C51" s="1659"/>
      <c r="D51" s="1659"/>
      <c r="E51" s="1659"/>
    </row>
    <row r="52" spans="2:5">
      <c r="B52" s="1659"/>
      <c r="C52" s="1659"/>
      <c r="D52" s="1659"/>
      <c r="E52" s="1659"/>
    </row>
    <row r="53" spans="2:5">
      <c r="B53" s="1659"/>
      <c r="C53" s="1659"/>
      <c r="D53" s="1659"/>
      <c r="E53" s="1659"/>
    </row>
    <row r="54" spans="2:5">
      <c r="B54" s="1659"/>
      <c r="C54" s="1659"/>
      <c r="D54" s="1659"/>
      <c r="E54" s="1659"/>
    </row>
  </sheetData>
  <mergeCells count="3">
    <mergeCell ref="A1:E1"/>
    <mergeCell ref="A2:E2"/>
    <mergeCell ref="B51:E5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16</vt:i4>
      </vt:variant>
    </vt:vector>
  </HeadingPairs>
  <TitlesOfParts>
    <vt:vector size="37" baseType="lpstr">
      <vt:lpstr>ATT H-2A</vt:lpstr>
      <vt:lpstr>1A - ADIT Summary</vt:lpstr>
      <vt:lpstr>1B - ADIT EOY</vt:lpstr>
      <vt:lpstr>1C - ADIT BOY</vt:lpstr>
      <vt:lpstr>1D - ADIT Rate Base Adjustment</vt:lpstr>
      <vt:lpstr>1E - EDIT Amortization</vt:lpstr>
      <vt:lpstr>1F - ADIT Remeasurement</vt:lpstr>
      <vt:lpstr>2 - Other Tax</vt:lpstr>
      <vt:lpstr>3 - Revenue Credits</vt:lpstr>
      <vt:lpstr>Exh E - Cap Add Worksheet</vt:lpstr>
      <vt:lpstr>Exh F - AA-BL Items</vt:lpstr>
      <vt:lpstr>4 - 100 Basis Pt ROE</vt:lpstr>
      <vt:lpstr>5 - Cost Support</vt:lpstr>
      <vt:lpstr>5a - Affiliate Allocations</vt:lpstr>
      <vt:lpstr>6- Reconciliation WS</vt:lpstr>
      <vt:lpstr>7 - Cap Add WS</vt:lpstr>
      <vt:lpstr>8 - Securitization</vt:lpstr>
      <vt:lpstr>9 - Rate Base</vt:lpstr>
      <vt:lpstr>9A - Gross Plant &amp; ARO</vt:lpstr>
      <vt:lpstr>10 - Merger Costs</vt:lpstr>
      <vt:lpstr>11- Depr Rates</vt:lpstr>
      <vt:lpstr>'9A - Gross Plant &amp; ARO'!a</vt:lpstr>
      <vt:lpstr>'11- Depr Rates'!Print_Area</vt:lpstr>
      <vt:lpstr>'1A - ADIT Summary'!Print_Area</vt:lpstr>
      <vt:lpstr>'1C - ADIT BOY'!Print_Area</vt:lpstr>
      <vt:lpstr>'1D - ADIT Rate Base Adjustment'!Print_Area</vt:lpstr>
      <vt:lpstr>'1E - EDIT Amortization'!Print_Area</vt:lpstr>
      <vt:lpstr>'1F - ADIT Remeasurement'!Print_Area</vt:lpstr>
      <vt:lpstr>'2 - Other Tax'!Print_Area</vt:lpstr>
      <vt:lpstr>'5 - Cost Support'!Print_Area</vt:lpstr>
      <vt:lpstr>'ATT H-2A'!Print_Area</vt:lpstr>
      <vt:lpstr>'Exh F - AA-BL Items'!Print_Area</vt:lpstr>
      <vt:lpstr>'1A - ADIT Summary'!Print_Titles</vt:lpstr>
      <vt:lpstr>'5 - Cost Support'!Print_Titles</vt:lpstr>
      <vt:lpstr>'7 - Cap Add WS'!Print_Titles</vt:lpstr>
      <vt:lpstr>'ATT H-2A'!Print_Titles</vt:lpstr>
      <vt:lpstr>'Exh E - Cap Add Worksheet'!Print_Titles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1900-01-01T08:00:00Z</dcterms:created>
  <dcterms:modified xsi:type="dcterms:W3CDTF">2022-04-27T16:35:20Z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DISdDocName">
    <vt:lpwstr>090819</vt:lpwstr>
  </property>
  <property fmtid="{D5CDD505-2E9C-101B-9397-08002B2CF9AE}" pid="4" name="DISProperties">
    <vt:lpwstr>DISdDocName,DIScgiUrl,DISdUser,DISdID,DISidcName,DISTaskPaneUrl</vt:lpwstr>
  </property>
  <property fmtid="{D5CDD505-2E9C-101B-9397-08002B2CF9AE}" pid="5" name="DIScgiUrl">
    <vt:lpwstr>http://webcenterprd.exelonds.com/cs/idcplg</vt:lpwstr>
  </property>
  <property fmtid="{D5CDD505-2E9C-101B-9397-08002B2CF9AE}" pid="6" name="DISdUser">
    <vt:lpwstr>LYMAJR</vt:lpwstr>
  </property>
  <property fmtid="{D5CDD505-2E9C-101B-9397-08002B2CF9AE}" pid="7" name="DISdID">
    <vt:lpwstr>165280</vt:lpwstr>
  </property>
  <property fmtid="{D5CDD505-2E9C-101B-9397-08002B2CF9AE}" pid="8" name="DISidcName">
    <vt:lpwstr>ewsuaccc25zexelondscom16200</vt:lpwstr>
  </property>
  <property fmtid="{D5CDD505-2E9C-101B-9397-08002B2CF9AE}" pid="9" name="DISTaskPaneUrl">
    <vt:lpwstr>http://webcenterprd.exelonds.com/cs/idcplg?IdcService=DESKTOP_DOC_INFO&amp;dDocName=090819&amp;dID=165280&amp;ClientControlled=DocMan,taskpane&amp;coreContentOnly=1</vt:lpwstr>
  </property>
  <property fmtid="{D5CDD505-2E9C-101B-9397-08002B2CF9AE}" pid="10" name="MSIP_Label_c968b3d1-e05f-4796-9c23-acaf26d588cb_Enabled">
    <vt:lpwstr>true</vt:lpwstr>
  </property>
  <property fmtid="{D5CDD505-2E9C-101B-9397-08002B2CF9AE}" pid="11" name="MSIP_Label_c968b3d1-e05f-4796-9c23-acaf26d588cb_SetDate">
    <vt:lpwstr>2022-03-24T13:03:59Z</vt:lpwstr>
  </property>
  <property fmtid="{D5CDD505-2E9C-101B-9397-08002B2CF9AE}" pid="12" name="MSIP_Label_c968b3d1-e05f-4796-9c23-acaf26d588cb_Method">
    <vt:lpwstr>Standard</vt:lpwstr>
  </property>
  <property fmtid="{D5CDD505-2E9C-101B-9397-08002B2CF9AE}" pid="13" name="MSIP_Label_c968b3d1-e05f-4796-9c23-acaf26d588cb_Name">
    <vt:lpwstr>Company Confidential Information</vt:lpwstr>
  </property>
  <property fmtid="{D5CDD505-2E9C-101B-9397-08002B2CF9AE}" pid="14" name="MSIP_Label_c968b3d1-e05f-4796-9c23-acaf26d588cb_SiteId">
    <vt:lpwstr>600d01fc-055f-49c6-868f-3ecfcc791773</vt:lpwstr>
  </property>
  <property fmtid="{D5CDD505-2E9C-101B-9397-08002B2CF9AE}" pid="15" name="MSIP_Label_c968b3d1-e05f-4796-9c23-acaf26d588cb_ActionId">
    <vt:lpwstr>01c1f8a7-3dc0-4abe-863d-dc20679fbeaa</vt:lpwstr>
  </property>
  <property fmtid="{D5CDD505-2E9C-101B-9397-08002B2CF9AE}" pid="16" name="MSIP_Label_c968b3d1-e05f-4796-9c23-acaf26d588cb_ContentBits">
    <vt:lpwstr>0</vt:lpwstr>
  </property>
</Properties>
</file>